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tec\Downloads\"/>
    </mc:Choice>
  </mc:AlternateContent>
  <xr:revisionPtr revIDLastSave="7" documentId="13_ncr:1_{2646B916-8784-4572-AE27-28449FFF7B69}" xr6:coauthVersionLast="47" xr6:coauthVersionMax="47" xr10:uidLastSave="{0AA76FAC-0B1E-4943-B8BB-379214B77F29}"/>
  <bookViews>
    <workbookView xWindow="0" yWindow="0" windowWidth="28800" windowHeight="12105" firstSheet="12" activeTab="12" xr2:uid="{00000000-000D-0000-FFFF-FFFF00000000}"/>
  </bookViews>
  <sheets>
    <sheet name="affix_amil_header_bronze" sheetId="4" state="hidden" r:id="rId1"/>
    <sheet name="affix_amil_mensalidade_bronze" sheetId="3" state="hidden" r:id="rId2"/>
    <sheet name="affix_repasse_bronze" sheetId="2" state="hidden" r:id="rId3"/>
    <sheet name="Tarefas" sheetId="7" r:id="rId4"/>
    <sheet name="affix_amil_mensalidade_bron (2)" sheetId="8" state="hidden" r:id="rId5"/>
    <sheet name="affix_repasse_bronze (2)" sheetId="11" state="hidden" r:id="rId6"/>
    <sheet name="Planilha_Trabalho" sheetId="19" state="hidden" r:id="rId7"/>
    <sheet name="Nova_Planilha_Trabalho" sheetId="24" state="hidden" r:id="rId8"/>
    <sheet name="Acertos" sheetId="15" r:id="rId9"/>
    <sheet name="Discrepante" sheetId="21" r:id="rId10"/>
    <sheet name="Erros" sheetId="20" r:id="rId11"/>
    <sheet name="Saídas" sheetId="18" state="hidden" r:id="rId12"/>
    <sheet name="Relatorios BR" sheetId="26" r:id="rId13"/>
    <sheet name="Relatorios EN" sheetId="25" state="hidden" r:id="rId14"/>
  </sheets>
  <definedNames>
    <definedName name="_xlnm._FilterDatabase" localSheetId="2" hidden="1">affix_repasse_bronze!$AP$3:$BH$1083</definedName>
    <definedName name="_xlnm._FilterDatabase" localSheetId="5" hidden="1">'affix_repasse_bronze (2)'!$AM$3:$BE$1083</definedName>
    <definedName name="_xlnm._FilterDatabase" localSheetId="9" hidden="1">Discrepante!$A$1:$BA$86</definedName>
    <definedName name="_xlnm._FilterDatabase" localSheetId="10" hidden="1">Erros!$A$1:$AU$1060</definedName>
    <definedName name="_xlnm._FilterDatabase" localSheetId="6" hidden="1">Planilha_Trabalho!$A$1:$AU$1217</definedName>
    <definedName name="DadosExternos_1" localSheetId="0" hidden="1">affix_amil_header_bronze!$A$2:$F$20</definedName>
    <definedName name="DadosExternos_1" localSheetId="4" hidden="1">'affix_amil_mensalidade_bron (2)'!$A$3:$Q$139</definedName>
    <definedName name="DadosExternos_1" localSheetId="1" hidden="1">affix_amil_mensalidade_bronze!$A$3:$L$140</definedName>
    <definedName name="DadosExternos_1" localSheetId="2" hidden="1">affix_repasse_bronze!$A$3:$AG$1083</definedName>
    <definedName name="DadosExternos_1" localSheetId="5" hidden="1">'affix_repasse_bronze (2)'!$A$3:$AH$1083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2" i="26" l="1"/>
  <c r="E21" i="26"/>
  <c r="E20" i="26" s="1"/>
  <c r="O20" i="26"/>
  <c r="O19" i="26"/>
  <c r="E19" i="26"/>
  <c r="O18" i="26"/>
  <c r="E18" i="26"/>
  <c r="O17" i="26"/>
  <c r="E17" i="26"/>
  <c r="O16" i="26"/>
  <c r="O15" i="26"/>
  <c r="O14" i="26"/>
  <c r="O13" i="26"/>
  <c r="O12" i="26"/>
  <c r="E22" i="25" l="1"/>
  <c r="E21" i="25"/>
  <c r="O20" i="25"/>
  <c r="O19" i="25"/>
  <c r="E19" i="25"/>
  <c r="O18" i="25"/>
  <c r="E18" i="25"/>
  <c r="O17" i="25"/>
  <c r="E17" i="25"/>
  <c r="O16" i="25"/>
  <c r="O15" i="25"/>
  <c r="O14" i="25"/>
  <c r="O13" i="25"/>
  <c r="O12" i="25"/>
  <c r="E20" i="25" l="1"/>
  <c r="AY3" i="19"/>
  <c r="AY4" i="19"/>
  <c r="AY5" i="19"/>
  <c r="AY6" i="19"/>
  <c r="AY7" i="19"/>
  <c r="AY8" i="19"/>
  <c r="AY9" i="19"/>
  <c r="AY10" i="19"/>
  <c r="AY11" i="19"/>
  <c r="AY12" i="19"/>
  <c r="AY13" i="19"/>
  <c r="AY14" i="19"/>
  <c r="AY15" i="19"/>
  <c r="AY16" i="19"/>
  <c r="AY17" i="19"/>
  <c r="AY18" i="19"/>
  <c r="AY19" i="19"/>
  <c r="AY20" i="19"/>
  <c r="AY21" i="19"/>
  <c r="AY22" i="19"/>
  <c r="AY23" i="19"/>
  <c r="AY24" i="19"/>
  <c r="AY25" i="19"/>
  <c r="AY26" i="19"/>
  <c r="AY27" i="19"/>
  <c r="AY28" i="19"/>
  <c r="AY29" i="19"/>
  <c r="AY30" i="19"/>
  <c r="AY31" i="19"/>
  <c r="AY32" i="19"/>
  <c r="AY33" i="19"/>
  <c r="AY34" i="19"/>
  <c r="AY35" i="19"/>
  <c r="AY36" i="19"/>
  <c r="AY37" i="19"/>
  <c r="AY38" i="19"/>
  <c r="AY39" i="19"/>
  <c r="AY40" i="19"/>
  <c r="AY41" i="19"/>
  <c r="AY42" i="19"/>
  <c r="AY43" i="19"/>
  <c r="AY44" i="19"/>
  <c r="AY45" i="19"/>
  <c r="AY46" i="19"/>
  <c r="AY47" i="19"/>
  <c r="AY48" i="19"/>
  <c r="AY49" i="19"/>
  <c r="AY50" i="19"/>
  <c r="AY51" i="19"/>
  <c r="AY52" i="19"/>
  <c r="AY53" i="19"/>
  <c r="AY54" i="19"/>
  <c r="AY55" i="19"/>
  <c r="AY56" i="19"/>
  <c r="AY57" i="19"/>
  <c r="AY58" i="19"/>
  <c r="AY59" i="19"/>
  <c r="AY60" i="19"/>
  <c r="AY61" i="19"/>
  <c r="AY62" i="19"/>
  <c r="AY63" i="19"/>
  <c r="AY64" i="19"/>
  <c r="AY65" i="19"/>
  <c r="AY66" i="19"/>
  <c r="AY67" i="19"/>
  <c r="AY68" i="19"/>
  <c r="AY69" i="19"/>
  <c r="AY70" i="19"/>
  <c r="AY71" i="19"/>
  <c r="AY72" i="19"/>
  <c r="AY73" i="19"/>
  <c r="AY74" i="19"/>
  <c r="AY75" i="19"/>
  <c r="AY76" i="19"/>
  <c r="AY77" i="19"/>
  <c r="AY78" i="19"/>
  <c r="AY79" i="19"/>
  <c r="AY80" i="19"/>
  <c r="AY81" i="19"/>
  <c r="AY82" i="19"/>
  <c r="AY83" i="19"/>
  <c r="AY84" i="19"/>
  <c r="AY85" i="19"/>
  <c r="AY86" i="19"/>
  <c r="AY87" i="19"/>
  <c r="AY88" i="19"/>
  <c r="AY89" i="19"/>
  <c r="AY90" i="19"/>
  <c r="AY91" i="19"/>
  <c r="AY92" i="19"/>
  <c r="AY93" i="19"/>
  <c r="AY94" i="19"/>
  <c r="AY95" i="19"/>
  <c r="AY96" i="19"/>
  <c r="AY97" i="19"/>
  <c r="AY98" i="19"/>
  <c r="AY99" i="19"/>
  <c r="AY100" i="19"/>
  <c r="AY101" i="19"/>
  <c r="AY102" i="19"/>
  <c r="AY103" i="19"/>
  <c r="AY104" i="19"/>
  <c r="AY105" i="19"/>
  <c r="AY106" i="19"/>
  <c r="AY107" i="19"/>
  <c r="AY108" i="19"/>
  <c r="AY109" i="19"/>
  <c r="AY110" i="19"/>
  <c r="AY111" i="19"/>
  <c r="AY112" i="19"/>
  <c r="AY113" i="19"/>
  <c r="AY114" i="19"/>
  <c r="AY115" i="19"/>
  <c r="AY116" i="19"/>
  <c r="AY117" i="19"/>
  <c r="AY118" i="19"/>
  <c r="AY119" i="19"/>
  <c r="AY120" i="19"/>
  <c r="AY121" i="19"/>
  <c r="AY122" i="19"/>
  <c r="AY123" i="19"/>
  <c r="AY124" i="19"/>
  <c r="AY125" i="19"/>
  <c r="AY126" i="19"/>
  <c r="AY127" i="19"/>
  <c r="AY128" i="19"/>
  <c r="AY129" i="19"/>
  <c r="AY130" i="19"/>
  <c r="AY131" i="19"/>
  <c r="AY132" i="19"/>
  <c r="AY133" i="19"/>
  <c r="AY134" i="19"/>
  <c r="AY135" i="19"/>
  <c r="AY136" i="19"/>
  <c r="AY137" i="19"/>
  <c r="AY138" i="19"/>
  <c r="AY139" i="19"/>
  <c r="AY140" i="19"/>
  <c r="AY141" i="19"/>
  <c r="AY142" i="19"/>
  <c r="AY143" i="19"/>
  <c r="AY144" i="19"/>
  <c r="AY145" i="19"/>
  <c r="AY146" i="19"/>
  <c r="AY147" i="19"/>
  <c r="AY148" i="19"/>
  <c r="AY149" i="19"/>
  <c r="AY150" i="19"/>
  <c r="AY151" i="19"/>
  <c r="AY152" i="19"/>
  <c r="AY153" i="19"/>
  <c r="AY154" i="19"/>
  <c r="AY155" i="19"/>
  <c r="AY156" i="19"/>
  <c r="AY157" i="19"/>
  <c r="AY158" i="19"/>
  <c r="AY159" i="19"/>
  <c r="AY160" i="19"/>
  <c r="AY161" i="19"/>
  <c r="AY162" i="19"/>
  <c r="AY163" i="19"/>
  <c r="AY164" i="19"/>
  <c r="AY165" i="19"/>
  <c r="AY166" i="19"/>
  <c r="AY167" i="19"/>
  <c r="AY168" i="19"/>
  <c r="AY169" i="19"/>
  <c r="AY170" i="19"/>
  <c r="AY171" i="19"/>
  <c r="AY172" i="19"/>
  <c r="AY173" i="19"/>
  <c r="AY174" i="19"/>
  <c r="AY175" i="19"/>
  <c r="AY176" i="19"/>
  <c r="AY177" i="19"/>
  <c r="AY178" i="19"/>
  <c r="AY179" i="19"/>
  <c r="AY180" i="19"/>
  <c r="AY181" i="19"/>
  <c r="AY182" i="19"/>
  <c r="AY183" i="19"/>
  <c r="AY184" i="19"/>
  <c r="AY185" i="19"/>
  <c r="AY186" i="19"/>
  <c r="AY187" i="19"/>
  <c r="AY188" i="19"/>
  <c r="AY189" i="19"/>
  <c r="AY190" i="19"/>
  <c r="AY191" i="19"/>
  <c r="AY192" i="19"/>
  <c r="AY193" i="19"/>
  <c r="AY194" i="19"/>
  <c r="AY195" i="19"/>
  <c r="AY196" i="19"/>
  <c r="AY197" i="19"/>
  <c r="AY198" i="19"/>
  <c r="AY199" i="19"/>
  <c r="AY200" i="19"/>
  <c r="AY201" i="19"/>
  <c r="AY202" i="19"/>
  <c r="AY203" i="19"/>
  <c r="AY204" i="19"/>
  <c r="AY205" i="19"/>
  <c r="AY206" i="19"/>
  <c r="AY207" i="19"/>
  <c r="AY208" i="19"/>
  <c r="AY209" i="19"/>
  <c r="AY210" i="19"/>
  <c r="AY211" i="19"/>
  <c r="AY212" i="19"/>
  <c r="AY213" i="19"/>
  <c r="AY214" i="19"/>
  <c r="AY215" i="19"/>
  <c r="AY216" i="19"/>
  <c r="AY217" i="19"/>
  <c r="AY218" i="19"/>
  <c r="AY219" i="19"/>
  <c r="AY220" i="19"/>
  <c r="AY221" i="19"/>
  <c r="AY222" i="19"/>
  <c r="AY223" i="19"/>
  <c r="AY224" i="19"/>
  <c r="AY225" i="19"/>
  <c r="AY226" i="19"/>
  <c r="AY227" i="19"/>
  <c r="AY228" i="19"/>
  <c r="AY229" i="19"/>
  <c r="AY230" i="19"/>
  <c r="AY231" i="19"/>
  <c r="AY232" i="19"/>
  <c r="AY233" i="19"/>
  <c r="AY234" i="19"/>
  <c r="AY235" i="19"/>
  <c r="AY236" i="19"/>
  <c r="AY237" i="19"/>
  <c r="AY238" i="19"/>
  <c r="AY239" i="19"/>
  <c r="AY240" i="19"/>
  <c r="AY241" i="19"/>
  <c r="AY242" i="19"/>
  <c r="AY243" i="19"/>
  <c r="AY244" i="19"/>
  <c r="AY245" i="19"/>
  <c r="AY246" i="19"/>
  <c r="AY247" i="19"/>
  <c r="AY248" i="19"/>
  <c r="AY249" i="19"/>
  <c r="AY250" i="19"/>
  <c r="AY251" i="19"/>
  <c r="AY252" i="19"/>
  <c r="AY253" i="19"/>
  <c r="AY254" i="19"/>
  <c r="AY255" i="19"/>
  <c r="AY256" i="19"/>
  <c r="AY257" i="19"/>
  <c r="AY258" i="19"/>
  <c r="AY259" i="19"/>
  <c r="AY260" i="19"/>
  <c r="AY261" i="19"/>
  <c r="AY262" i="19"/>
  <c r="AY263" i="19"/>
  <c r="AY264" i="19"/>
  <c r="AY265" i="19"/>
  <c r="AY266" i="19"/>
  <c r="AY267" i="19"/>
  <c r="AY268" i="19"/>
  <c r="AY269" i="19"/>
  <c r="AY270" i="19"/>
  <c r="AY271" i="19"/>
  <c r="AY272" i="19"/>
  <c r="AY273" i="19"/>
  <c r="AY274" i="19"/>
  <c r="AY275" i="19"/>
  <c r="AY276" i="19"/>
  <c r="AY277" i="19"/>
  <c r="AY278" i="19"/>
  <c r="AY279" i="19"/>
  <c r="AY280" i="19"/>
  <c r="AY281" i="19"/>
  <c r="AY282" i="19"/>
  <c r="AY283" i="19"/>
  <c r="AY284" i="19"/>
  <c r="AY285" i="19"/>
  <c r="AY286" i="19"/>
  <c r="AY287" i="19"/>
  <c r="AY288" i="19"/>
  <c r="AY289" i="19"/>
  <c r="AY290" i="19"/>
  <c r="AY291" i="19"/>
  <c r="AY292" i="19"/>
  <c r="AY293" i="19"/>
  <c r="AY294" i="19"/>
  <c r="AY295" i="19"/>
  <c r="AY296" i="19"/>
  <c r="AY297" i="19"/>
  <c r="AY298" i="19"/>
  <c r="AY299" i="19"/>
  <c r="AY300" i="19"/>
  <c r="AY301" i="19"/>
  <c r="AY302" i="19"/>
  <c r="AY303" i="19"/>
  <c r="AY304" i="19"/>
  <c r="AY305" i="19"/>
  <c r="AY306" i="19"/>
  <c r="AY307" i="19"/>
  <c r="AY308" i="19"/>
  <c r="AY309" i="19"/>
  <c r="AY310" i="19"/>
  <c r="AY311" i="19"/>
  <c r="AY312" i="19"/>
  <c r="AY313" i="19"/>
  <c r="AY314" i="19"/>
  <c r="AY315" i="19"/>
  <c r="AY316" i="19"/>
  <c r="AY317" i="19"/>
  <c r="AY318" i="19"/>
  <c r="AY319" i="19"/>
  <c r="AY320" i="19"/>
  <c r="AY321" i="19"/>
  <c r="AY322" i="19"/>
  <c r="AY323" i="19"/>
  <c r="AY324" i="19"/>
  <c r="AY325" i="19"/>
  <c r="AY326" i="19"/>
  <c r="AY327" i="19"/>
  <c r="AY328" i="19"/>
  <c r="AY329" i="19"/>
  <c r="AY330" i="19"/>
  <c r="AY331" i="19"/>
  <c r="AY332" i="19"/>
  <c r="AY333" i="19"/>
  <c r="AY334" i="19"/>
  <c r="AY335" i="19"/>
  <c r="AY336" i="19"/>
  <c r="AY337" i="19"/>
  <c r="AY338" i="19"/>
  <c r="AY339" i="19"/>
  <c r="AY340" i="19"/>
  <c r="AY341" i="19"/>
  <c r="AY342" i="19"/>
  <c r="AY343" i="19"/>
  <c r="AY344" i="19"/>
  <c r="AY345" i="19"/>
  <c r="AY346" i="19"/>
  <c r="AY347" i="19"/>
  <c r="AY348" i="19"/>
  <c r="AY349" i="19"/>
  <c r="AY350" i="19"/>
  <c r="AY351" i="19"/>
  <c r="AY352" i="19"/>
  <c r="AY353" i="19"/>
  <c r="AY354" i="19"/>
  <c r="AY355" i="19"/>
  <c r="AY356" i="19"/>
  <c r="AY357" i="19"/>
  <c r="AY358" i="19"/>
  <c r="AY359" i="19"/>
  <c r="AY360" i="19"/>
  <c r="AY361" i="19"/>
  <c r="AY362" i="19"/>
  <c r="AY363" i="19"/>
  <c r="AY364" i="19"/>
  <c r="AY365" i="19"/>
  <c r="AY366" i="19"/>
  <c r="AY367" i="19"/>
  <c r="AY368" i="19"/>
  <c r="AY369" i="19"/>
  <c r="AY370" i="19"/>
  <c r="AY371" i="19"/>
  <c r="AY372" i="19"/>
  <c r="AY373" i="19"/>
  <c r="AY374" i="19"/>
  <c r="AY375" i="19"/>
  <c r="AY376" i="19"/>
  <c r="AY377" i="19"/>
  <c r="AY378" i="19"/>
  <c r="AY379" i="19"/>
  <c r="AY380" i="19"/>
  <c r="AY381" i="19"/>
  <c r="AY382" i="19"/>
  <c r="AY383" i="19"/>
  <c r="AY384" i="19"/>
  <c r="AY385" i="19"/>
  <c r="AY386" i="19"/>
  <c r="AY387" i="19"/>
  <c r="AY388" i="19"/>
  <c r="AY389" i="19"/>
  <c r="AY390" i="19"/>
  <c r="AY391" i="19"/>
  <c r="AY392" i="19"/>
  <c r="AY393" i="19"/>
  <c r="AY394" i="19"/>
  <c r="AY395" i="19"/>
  <c r="AY396" i="19"/>
  <c r="AY397" i="19"/>
  <c r="AY398" i="19"/>
  <c r="AY399" i="19"/>
  <c r="AY400" i="19"/>
  <c r="AY401" i="19"/>
  <c r="AY402" i="19"/>
  <c r="AY403" i="19"/>
  <c r="AY404" i="19"/>
  <c r="AY405" i="19"/>
  <c r="AY406" i="19"/>
  <c r="AY407" i="19"/>
  <c r="AY408" i="19"/>
  <c r="AY409" i="19"/>
  <c r="AY410" i="19"/>
  <c r="AY411" i="19"/>
  <c r="AY412" i="19"/>
  <c r="AY413" i="19"/>
  <c r="AY414" i="19"/>
  <c r="AY415" i="19"/>
  <c r="AY416" i="19"/>
  <c r="AY417" i="19"/>
  <c r="AY418" i="19"/>
  <c r="AY419" i="19"/>
  <c r="AY420" i="19"/>
  <c r="AY421" i="19"/>
  <c r="AY422" i="19"/>
  <c r="AY423" i="19"/>
  <c r="AY424" i="19"/>
  <c r="AY425" i="19"/>
  <c r="AY426" i="19"/>
  <c r="AY427" i="19"/>
  <c r="AY428" i="19"/>
  <c r="AY429" i="19"/>
  <c r="AY430" i="19"/>
  <c r="AY431" i="19"/>
  <c r="AY432" i="19"/>
  <c r="AY433" i="19"/>
  <c r="AY434" i="19"/>
  <c r="AY435" i="19"/>
  <c r="AY436" i="19"/>
  <c r="AY437" i="19"/>
  <c r="AY438" i="19"/>
  <c r="AY439" i="19"/>
  <c r="AY440" i="19"/>
  <c r="AY441" i="19"/>
  <c r="AY442" i="19"/>
  <c r="AY443" i="19"/>
  <c r="AY444" i="19"/>
  <c r="AY445" i="19"/>
  <c r="AY446" i="19"/>
  <c r="AY447" i="19"/>
  <c r="AY448" i="19"/>
  <c r="AY449" i="19"/>
  <c r="AY450" i="19"/>
  <c r="AY451" i="19"/>
  <c r="AY452" i="19"/>
  <c r="AY453" i="19"/>
  <c r="AY454" i="19"/>
  <c r="AY455" i="19"/>
  <c r="AY456" i="19"/>
  <c r="AY457" i="19"/>
  <c r="AY458" i="19"/>
  <c r="AY459" i="19"/>
  <c r="AY460" i="19"/>
  <c r="AY461" i="19"/>
  <c r="AY462" i="19"/>
  <c r="AY463" i="19"/>
  <c r="AY464" i="19"/>
  <c r="AY465" i="19"/>
  <c r="AY466" i="19"/>
  <c r="AY467" i="19"/>
  <c r="AY468" i="19"/>
  <c r="AY469" i="19"/>
  <c r="AY470" i="19"/>
  <c r="AY471" i="19"/>
  <c r="AY472" i="19"/>
  <c r="AY473" i="19"/>
  <c r="AY474" i="19"/>
  <c r="AY475" i="19"/>
  <c r="AY476" i="19"/>
  <c r="AY477" i="19"/>
  <c r="AY478" i="19"/>
  <c r="AY479" i="19"/>
  <c r="AY480" i="19"/>
  <c r="AY481" i="19"/>
  <c r="AY482" i="19"/>
  <c r="AY483" i="19"/>
  <c r="AY484" i="19"/>
  <c r="AY485" i="19"/>
  <c r="AY486" i="19"/>
  <c r="AY487" i="19"/>
  <c r="AY488" i="19"/>
  <c r="AY489" i="19"/>
  <c r="AY490" i="19"/>
  <c r="AY491" i="19"/>
  <c r="AY492" i="19"/>
  <c r="AY493" i="19"/>
  <c r="AY494" i="19"/>
  <c r="AY495" i="19"/>
  <c r="AY496" i="19"/>
  <c r="AY497" i="19"/>
  <c r="AY498" i="19"/>
  <c r="AY499" i="19"/>
  <c r="AY500" i="19"/>
  <c r="AY501" i="19"/>
  <c r="AY502" i="19"/>
  <c r="AY503" i="19"/>
  <c r="AY504" i="19"/>
  <c r="AY505" i="19"/>
  <c r="AY506" i="19"/>
  <c r="AY507" i="19"/>
  <c r="AY508" i="19"/>
  <c r="AY509" i="19"/>
  <c r="AY510" i="19"/>
  <c r="AY511" i="19"/>
  <c r="AY512" i="19"/>
  <c r="AY513" i="19"/>
  <c r="AY514" i="19"/>
  <c r="AY515" i="19"/>
  <c r="AY516" i="19"/>
  <c r="AY517" i="19"/>
  <c r="AY518" i="19"/>
  <c r="AY519" i="19"/>
  <c r="AY520" i="19"/>
  <c r="AY521" i="19"/>
  <c r="AY522" i="19"/>
  <c r="AY523" i="19"/>
  <c r="AY524" i="19"/>
  <c r="AY525" i="19"/>
  <c r="AY526" i="19"/>
  <c r="AY527" i="19"/>
  <c r="AY528" i="19"/>
  <c r="AY529" i="19"/>
  <c r="AY530" i="19"/>
  <c r="AY531" i="19"/>
  <c r="AY532" i="19"/>
  <c r="AY533" i="19"/>
  <c r="AY534" i="19"/>
  <c r="AY535" i="19"/>
  <c r="AY536" i="19"/>
  <c r="AY537" i="19"/>
  <c r="AY538" i="19"/>
  <c r="AY539" i="19"/>
  <c r="AY540" i="19"/>
  <c r="AY541" i="19"/>
  <c r="AY542" i="19"/>
  <c r="AY543" i="19"/>
  <c r="AY544" i="19"/>
  <c r="AY545" i="19"/>
  <c r="AY546" i="19"/>
  <c r="AY547" i="19"/>
  <c r="AY548" i="19"/>
  <c r="AY549" i="19"/>
  <c r="AY550" i="19"/>
  <c r="AY551" i="19"/>
  <c r="AY552" i="19"/>
  <c r="AY553" i="19"/>
  <c r="AY554" i="19"/>
  <c r="AY555" i="19"/>
  <c r="AY556" i="19"/>
  <c r="AY557" i="19"/>
  <c r="AY558" i="19"/>
  <c r="AY559" i="19"/>
  <c r="AY560" i="19"/>
  <c r="AY561" i="19"/>
  <c r="AY562" i="19"/>
  <c r="AY563" i="19"/>
  <c r="AY564" i="19"/>
  <c r="AY565" i="19"/>
  <c r="AY566" i="19"/>
  <c r="AY567" i="19"/>
  <c r="AY568" i="19"/>
  <c r="AY569" i="19"/>
  <c r="AY570" i="19"/>
  <c r="AY571" i="19"/>
  <c r="AY572" i="19"/>
  <c r="AY573" i="19"/>
  <c r="AY574" i="19"/>
  <c r="AY575" i="19"/>
  <c r="AY576" i="19"/>
  <c r="AY577" i="19"/>
  <c r="AY578" i="19"/>
  <c r="AY579" i="19"/>
  <c r="AY580" i="19"/>
  <c r="AY581" i="19"/>
  <c r="AY582" i="19"/>
  <c r="AY583" i="19"/>
  <c r="AY584" i="19"/>
  <c r="AY585" i="19"/>
  <c r="AY586" i="19"/>
  <c r="AY587" i="19"/>
  <c r="AY588" i="19"/>
  <c r="AY589" i="19"/>
  <c r="AY590" i="19"/>
  <c r="AY591" i="19"/>
  <c r="AY592" i="19"/>
  <c r="AY593" i="19"/>
  <c r="AY594" i="19"/>
  <c r="AY595" i="19"/>
  <c r="AY596" i="19"/>
  <c r="AY597" i="19"/>
  <c r="AY598" i="19"/>
  <c r="AY599" i="19"/>
  <c r="AY600" i="19"/>
  <c r="AY601" i="19"/>
  <c r="AY602" i="19"/>
  <c r="AY603" i="19"/>
  <c r="AY604" i="19"/>
  <c r="AY605" i="19"/>
  <c r="AY606" i="19"/>
  <c r="AY607" i="19"/>
  <c r="AY608" i="19"/>
  <c r="AY609" i="19"/>
  <c r="AY610" i="19"/>
  <c r="AY611" i="19"/>
  <c r="AY612" i="19"/>
  <c r="AY613" i="19"/>
  <c r="AY614" i="19"/>
  <c r="AY615" i="19"/>
  <c r="AY616" i="19"/>
  <c r="AY617" i="19"/>
  <c r="AY618" i="19"/>
  <c r="AY619" i="19"/>
  <c r="AY620" i="19"/>
  <c r="AY621" i="19"/>
  <c r="AY622" i="19"/>
  <c r="AY623" i="19"/>
  <c r="AY624" i="19"/>
  <c r="AY625" i="19"/>
  <c r="AY626" i="19"/>
  <c r="AY627" i="19"/>
  <c r="AY628" i="19"/>
  <c r="AY629" i="19"/>
  <c r="AY630" i="19"/>
  <c r="AY631" i="19"/>
  <c r="AY632" i="19"/>
  <c r="AY633" i="19"/>
  <c r="AY634" i="19"/>
  <c r="AY635" i="19"/>
  <c r="AY636" i="19"/>
  <c r="AY637" i="19"/>
  <c r="AY638" i="19"/>
  <c r="AY639" i="19"/>
  <c r="AY640" i="19"/>
  <c r="AY641" i="19"/>
  <c r="AY642" i="19"/>
  <c r="AY643" i="19"/>
  <c r="AY644" i="19"/>
  <c r="AY645" i="19"/>
  <c r="AY646" i="19"/>
  <c r="AY647" i="19"/>
  <c r="AY648" i="19"/>
  <c r="AY649" i="19"/>
  <c r="AY650" i="19"/>
  <c r="AY651" i="19"/>
  <c r="AY652" i="19"/>
  <c r="AY653" i="19"/>
  <c r="AY654" i="19"/>
  <c r="AY655" i="19"/>
  <c r="AY656" i="19"/>
  <c r="AY657" i="19"/>
  <c r="AY658" i="19"/>
  <c r="AY659" i="19"/>
  <c r="AY660" i="19"/>
  <c r="AY661" i="19"/>
  <c r="AY662" i="19"/>
  <c r="AY663" i="19"/>
  <c r="AY664" i="19"/>
  <c r="AY665" i="19"/>
  <c r="AY666" i="19"/>
  <c r="AY667" i="19"/>
  <c r="AY668" i="19"/>
  <c r="AY669" i="19"/>
  <c r="AY670" i="19"/>
  <c r="AY671" i="19"/>
  <c r="AY672" i="19"/>
  <c r="AY673" i="19"/>
  <c r="AY674" i="19"/>
  <c r="AY675" i="19"/>
  <c r="AY676" i="19"/>
  <c r="AY677" i="19"/>
  <c r="AY678" i="19"/>
  <c r="AY679" i="19"/>
  <c r="AY680" i="19"/>
  <c r="AY681" i="19"/>
  <c r="AY682" i="19"/>
  <c r="AY683" i="19"/>
  <c r="AY684" i="19"/>
  <c r="AY685" i="19"/>
  <c r="AY686" i="19"/>
  <c r="AY687" i="19"/>
  <c r="AY688" i="19"/>
  <c r="AY689" i="19"/>
  <c r="AY690" i="19"/>
  <c r="AY691" i="19"/>
  <c r="AY692" i="19"/>
  <c r="AY693" i="19"/>
  <c r="AY694" i="19"/>
  <c r="AY695" i="19"/>
  <c r="AY696" i="19"/>
  <c r="AY697" i="19"/>
  <c r="AY698" i="19"/>
  <c r="AY699" i="19"/>
  <c r="AY700" i="19"/>
  <c r="AY701" i="19"/>
  <c r="AY702" i="19"/>
  <c r="AY703" i="19"/>
  <c r="AY704" i="19"/>
  <c r="AY705" i="19"/>
  <c r="AY706" i="19"/>
  <c r="AY707" i="19"/>
  <c r="AY708" i="19"/>
  <c r="AY709" i="19"/>
  <c r="AY710" i="19"/>
  <c r="AY711" i="19"/>
  <c r="AY712" i="19"/>
  <c r="AY713" i="19"/>
  <c r="AY714" i="19"/>
  <c r="AY715" i="19"/>
  <c r="AY716" i="19"/>
  <c r="AY717" i="19"/>
  <c r="AY718" i="19"/>
  <c r="AY719" i="19"/>
  <c r="AY720" i="19"/>
  <c r="AY721" i="19"/>
  <c r="AY722" i="19"/>
  <c r="AY723" i="19"/>
  <c r="AY724" i="19"/>
  <c r="AY725" i="19"/>
  <c r="AY726" i="19"/>
  <c r="AY727" i="19"/>
  <c r="AY728" i="19"/>
  <c r="AY729" i="19"/>
  <c r="AY730" i="19"/>
  <c r="AY731" i="19"/>
  <c r="AY732" i="19"/>
  <c r="AY733" i="19"/>
  <c r="AY734" i="19"/>
  <c r="AY735" i="19"/>
  <c r="AY736" i="19"/>
  <c r="AY737" i="19"/>
  <c r="AY738" i="19"/>
  <c r="AY739" i="19"/>
  <c r="AY740" i="19"/>
  <c r="AY741" i="19"/>
  <c r="AY742" i="19"/>
  <c r="AY743" i="19"/>
  <c r="AY744" i="19"/>
  <c r="AY745" i="19"/>
  <c r="AY746" i="19"/>
  <c r="AY747" i="19"/>
  <c r="AY748" i="19"/>
  <c r="AY749" i="19"/>
  <c r="AY750" i="19"/>
  <c r="AY751" i="19"/>
  <c r="AY752" i="19"/>
  <c r="AY753" i="19"/>
  <c r="AY754" i="19"/>
  <c r="AY755" i="19"/>
  <c r="AY756" i="19"/>
  <c r="AY757" i="19"/>
  <c r="AY758" i="19"/>
  <c r="AY759" i="19"/>
  <c r="AY760" i="19"/>
  <c r="AY761" i="19"/>
  <c r="AY762" i="19"/>
  <c r="AY763" i="19"/>
  <c r="AY764" i="19"/>
  <c r="AY765" i="19"/>
  <c r="AY766" i="19"/>
  <c r="AY767" i="19"/>
  <c r="AY768" i="19"/>
  <c r="AY769" i="19"/>
  <c r="AY770" i="19"/>
  <c r="AY771" i="19"/>
  <c r="AY772" i="19"/>
  <c r="AY773" i="19"/>
  <c r="AY774" i="19"/>
  <c r="AY775" i="19"/>
  <c r="AY776" i="19"/>
  <c r="AY777" i="19"/>
  <c r="AY778" i="19"/>
  <c r="AY779" i="19"/>
  <c r="AY780" i="19"/>
  <c r="AY781" i="19"/>
  <c r="AY782" i="19"/>
  <c r="AY783" i="19"/>
  <c r="AY784" i="19"/>
  <c r="AY785" i="19"/>
  <c r="AY786" i="19"/>
  <c r="AY787" i="19"/>
  <c r="AY788" i="19"/>
  <c r="AY789" i="19"/>
  <c r="AY790" i="19"/>
  <c r="AY791" i="19"/>
  <c r="AY792" i="19"/>
  <c r="AY793" i="19"/>
  <c r="AY794" i="19"/>
  <c r="AY795" i="19"/>
  <c r="AY796" i="19"/>
  <c r="AY797" i="19"/>
  <c r="AY798" i="19"/>
  <c r="AY799" i="19"/>
  <c r="AY800" i="19"/>
  <c r="AY801" i="19"/>
  <c r="AY802" i="19"/>
  <c r="AY803" i="19"/>
  <c r="AY804" i="19"/>
  <c r="AY805" i="19"/>
  <c r="AY806" i="19"/>
  <c r="AY807" i="19"/>
  <c r="AY808" i="19"/>
  <c r="AY809" i="19"/>
  <c r="AY810" i="19"/>
  <c r="AY811" i="19"/>
  <c r="AY812" i="19"/>
  <c r="AY813" i="19"/>
  <c r="AY814" i="19"/>
  <c r="AY815" i="19"/>
  <c r="AY816" i="19"/>
  <c r="AY817" i="19"/>
  <c r="AY818" i="19"/>
  <c r="AY819" i="19"/>
  <c r="AY820" i="19"/>
  <c r="AY821" i="19"/>
  <c r="AY822" i="19"/>
  <c r="AY823" i="19"/>
  <c r="AY824" i="19"/>
  <c r="AY825" i="19"/>
  <c r="AY826" i="19"/>
  <c r="AY827" i="19"/>
  <c r="AY828" i="19"/>
  <c r="AY829" i="19"/>
  <c r="AY830" i="19"/>
  <c r="AY831" i="19"/>
  <c r="AY832" i="19"/>
  <c r="AY833" i="19"/>
  <c r="AY834" i="19"/>
  <c r="AY835" i="19"/>
  <c r="AY836" i="19"/>
  <c r="AY837" i="19"/>
  <c r="AY838" i="19"/>
  <c r="AY839" i="19"/>
  <c r="AY840" i="19"/>
  <c r="AY841" i="19"/>
  <c r="AY842" i="19"/>
  <c r="AY843" i="19"/>
  <c r="AY844" i="19"/>
  <c r="AY845" i="19"/>
  <c r="AY846" i="19"/>
  <c r="AY847" i="19"/>
  <c r="AY848" i="19"/>
  <c r="AY849" i="19"/>
  <c r="AY850" i="19"/>
  <c r="AY851" i="19"/>
  <c r="AY852" i="19"/>
  <c r="AY853" i="19"/>
  <c r="AY854" i="19"/>
  <c r="AY855" i="19"/>
  <c r="AY856" i="19"/>
  <c r="AY857" i="19"/>
  <c r="AY858" i="19"/>
  <c r="AY859" i="19"/>
  <c r="AY860" i="19"/>
  <c r="AY861" i="19"/>
  <c r="AY862" i="19"/>
  <c r="AY863" i="19"/>
  <c r="AY864" i="19"/>
  <c r="AY865" i="19"/>
  <c r="AY866" i="19"/>
  <c r="AY867" i="19"/>
  <c r="AY868" i="19"/>
  <c r="AY869" i="19"/>
  <c r="AY870" i="19"/>
  <c r="AY871" i="19"/>
  <c r="AY872" i="19"/>
  <c r="AY873" i="19"/>
  <c r="AY874" i="19"/>
  <c r="AY875" i="19"/>
  <c r="AY876" i="19"/>
  <c r="AY877" i="19"/>
  <c r="AY878" i="19"/>
  <c r="AY879" i="19"/>
  <c r="AY880" i="19"/>
  <c r="AY881" i="19"/>
  <c r="AY882" i="19"/>
  <c r="AY883" i="19"/>
  <c r="AY884" i="19"/>
  <c r="AY885" i="19"/>
  <c r="AY886" i="19"/>
  <c r="AY887" i="19"/>
  <c r="AY888" i="19"/>
  <c r="AY889" i="19"/>
  <c r="AY890" i="19"/>
  <c r="AY891" i="19"/>
  <c r="AY892" i="19"/>
  <c r="AY893" i="19"/>
  <c r="AY894" i="19"/>
  <c r="AY895" i="19"/>
  <c r="AY896" i="19"/>
  <c r="AY897" i="19"/>
  <c r="AY898" i="19"/>
  <c r="AY899" i="19"/>
  <c r="AY900" i="19"/>
  <c r="AY901" i="19"/>
  <c r="AY902" i="19"/>
  <c r="AY903" i="19"/>
  <c r="AY904" i="19"/>
  <c r="AY905" i="19"/>
  <c r="AY906" i="19"/>
  <c r="AY907" i="19"/>
  <c r="AY908" i="19"/>
  <c r="AY909" i="19"/>
  <c r="AY910" i="19"/>
  <c r="AY911" i="19"/>
  <c r="AY912" i="19"/>
  <c r="AY913" i="19"/>
  <c r="AY914" i="19"/>
  <c r="AY915" i="19"/>
  <c r="AY916" i="19"/>
  <c r="AY917" i="19"/>
  <c r="AY918" i="19"/>
  <c r="AY919" i="19"/>
  <c r="AY920" i="19"/>
  <c r="AY921" i="19"/>
  <c r="AY922" i="19"/>
  <c r="AY923" i="19"/>
  <c r="AY924" i="19"/>
  <c r="AY925" i="19"/>
  <c r="AY926" i="19"/>
  <c r="AY927" i="19"/>
  <c r="AY928" i="19"/>
  <c r="AY929" i="19"/>
  <c r="AY930" i="19"/>
  <c r="AY931" i="19"/>
  <c r="AY932" i="19"/>
  <c r="AY933" i="19"/>
  <c r="AY934" i="19"/>
  <c r="AY935" i="19"/>
  <c r="AY936" i="19"/>
  <c r="AY937" i="19"/>
  <c r="AY938" i="19"/>
  <c r="AY939" i="19"/>
  <c r="AY940" i="19"/>
  <c r="AY941" i="19"/>
  <c r="AY942" i="19"/>
  <c r="AY943" i="19"/>
  <c r="AY944" i="19"/>
  <c r="AY945" i="19"/>
  <c r="AY946" i="19"/>
  <c r="AY947" i="19"/>
  <c r="AY948" i="19"/>
  <c r="AY949" i="19"/>
  <c r="AY950" i="19"/>
  <c r="AY951" i="19"/>
  <c r="AY952" i="19"/>
  <c r="AY953" i="19"/>
  <c r="AY954" i="19"/>
  <c r="AY955" i="19"/>
  <c r="AY956" i="19"/>
  <c r="AY957" i="19"/>
  <c r="AY958" i="19"/>
  <c r="AY959" i="19"/>
  <c r="AY960" i="19"/>
  <c r="AY961" i="19"/>
  <c r="AY962" i="19"/>
  <c r="AY963" i="19"/>
  <c r="AY964" i="19"/>
  <c r="AY965" i="19"/>
  <c r="AY966" i="19"/>
  <c r="AY967" i="19"/>
  <c r="AY968" i="19"/>
  <c r="AY969" i="19"/>
  <c r="AY970" i="19"/>
  <c r="AY971" i="19"/>
  <c r="AY972" i="19"/>
  <c r="AY973" i="19"/>
  <c r="AY974" i="19"/>
  <c r="AY975" i="19"/>
  <c r="AY976" i="19"/>
  <c r="AY977" i="19"/>
  <c r="AY978" i="19"/>
  <c r="AY979" i="19"/>
  <c r="AY980" i="19"/>
  <c r="AY981" i="19"/>
  <c r="AY982" i="19"/>
  <c r="AY983" i="19"/>
  <c r="AY984" i="19"/>
  <c r="AY985" i="19"/>
  <c r="AY986" i="19"/>
  <c r="AY987" i="19"/>
  <c r="AY988" i="19"/>
  <c r="AY989" i="19"/>
  <c r="AY990" i="19"/>
  <c r="AY991" i="19"/>
  <c r="AY992" i="19"/>
  <c r="AY993" i="19"/>
  <c r="AY994" i="19"/>
  <c r="AY995" i="19"/>
  <c r="AY996" i="19"/>
  <c r="AY997" i="19"/>
  <c r="AY998" i="19"/>
  <c r="AY999" i="19"/>
  <c r="AY1000" i="19"/>
  <c r="AY1001" i="19"/>
  <c r="AY1002" i="19"/>
  <c r="AY1003" i="19"/>
  <c r="AY1004" i="19"/>
  <c r="AY1005" i="19"/>
  <c r="AY1006" i="19"/>
  <c r="AY1007" i="19"/>
  <c r="AY1008" i="19"/>
  <c r="AY1009" i="19"/>
  <c r="AY1010" i="19"/>
  <c r="AY1011" i="19"/>
  <c r="AY1012" i="19"/>
  <c r="AY1013" i="19"/>
  <c r="AY1014" i="19"/>
  <c r="AY1015" i="19"/>
  <c r="AY1016" i="19"/>
  <c r="AY1017" i="19"/>
  <c r="AY1018" i="19"/>
  <c r="AY1019" i="19"/>
  <c r="AY1020" i="19"/>
  <c r="AY1021" i="19"/>
  <c r="AY1022" i="19"/>
  <c r="AY1023" i="19"/>
  <c r="AY1024" i="19"/>
  <c r="AY1025" i="19"/>
  <c r="AY1026" i="19"/>
  <c r="AY1027" i="19"/>
  <c r="AY1028" i="19"/>
  <c r="AY1029" i="19"/>
  <c r="AY1030" i="19"/>
  <c r="AY1031" i="19"/>
  <c r="AY1032" i="19"/>
  <c r="AY1033" i="19"/>
  <c r="AY1034" i="19"/>
  <c r="AY1035" i="19"/>
  <c r="AY1036" i="19"/>
  <c r="AY1037" i="19"/>
  <c r="AY1038" i="19"/>
  <c r="AY1039" i="19"/>
  <c r="AY1040" i="19"/>
  <c r="AY1041" i="19"/>
  <c r="AY1042" i="19"/>
  <c r="AY1043" i="19"/>
  <c r="AY1044" i="19"/>
  <c r="AY1045" i="19"/>
  <c r="AY1046" i="19"/>
  <c r="AY1047" i="19"/>
  <c r="AY1048" i="19"/>
  <c r="AY1049" i="19"/>
  <c r="AY1050" i="19"/>
  <c r="AY1051" i="19"/>
  <c r="AY1052" i="19"/>
  <c r="AY1053" i="19"/>
  <c r="AY1054" i="19"/>
  <c r="AY1055" i="19"/>
  <c r="AY1056" i="19"/>
  <c r="AY1057" i="19"/>
  <c r="AY1058" i="19"/>
  <c r="AY1059" i="19"/>
  <c r="AY1060" i="19"/>
  <c r="AY1061" i="19"/>
  <c r="AY1062" i="19"/>
  <c r="AY1063" i="19"/>
  <c r="AY1064" i="19"/>
  <c r="AY1065" i="19"/>
  <c r="AY1066" i="19"/>
  <c r="AY1067" i="19"/>
  <c r="AY1068" i="19"/>
  <c r="AY1069" i="19"/>
  <c r="AY1070" i="19"/>
  <c r="AY1071" i="19"/>
  <c r="AY1072" i="19"/>
  <c r="AY1073" i="19"/>
  <c r="AY1074" i="19"/>
  <c r="AY1075" i="19"/>
  <c r="AY1076" i="19"/>
  <c r="AY1077" i="19"/>
  <c r="AY1078" i="19"/>
  <c r="AY1079" i="19"/>
  <c r="AY1080" i="19"/>
  <c r="AY1081" i="19"/>
  <c r="AY1082" i="19"/>
  <c r="AY1083" i="19"/>
  <c r="AY1084" i="19"/>
  <c r="AY1085" i="19"/>
  <c r="AY1086" i="19"/>
  <c r="AY1087" i="19"/>
  <c r="AY1088" i="19"/>
  <c r="AY1089" i="19"/>
  <c r="AY1090" i="19"/>
  <c r="AY1091" i="19"/>
  <c r="AY1092" i="19"/>
  <c r="AY1093" i="19"/>
  <c r="AY1094" i="19"/>
  <c r="AY1095" i="19"/>
  <c r="AY1096" i="19"/>
  <c r="AY1097" i="19"/>
  <c r="AY1098" i="19"/>
  <c r="AY1099" i="19"/>
  <c r="AY1100" i="19"/>
  <c r="AY1101" i="19"/>
  <c r="AY1102" i="19"/>
  <c r="AY1103" i="19"/>
  <c r="AY1104" i="19"/>
  <c r="AY1105" i="19"/>
  <c r="AY1106" i="19"/>
  <c r="AY1107" i="19"/>
  <c r="AY1108" i="19"/>
  <c r="AY1109" i="19"/>
  <c r="AY1110" i="19"/>
  <c r="AY1111" i="19"/>
  <c r="AY1112" i="19"/>
  <c r="AY1113" i="19"/>
  <c r="AY1114" i="19"/>
  <c r="AY1115" i="19"/>
  <c r="AY1116" i="19"/>
  <c r="AY1117" i="19"/>
  <c r="AY1118" i="19"/>
  <c r="AY1119" i="19"/>
  <c r="AY1120" i="19"/>
  <c r="AY1121" i="19"/>
  <c r="AY1122" i="19"/>
  <c r="AY1123" i="19"/>
  <c r="AY1124" i="19"/>
  <c r="AY1125" i="19"/>
  <c r="AY1126" i="19"/>
  <c r="AY1127" i="19"/>
  <c r="AY1128" i="19"/>
  <c r="AY1129" i="19"/>
  <c r="AY1130" i="19"/>
  <c r="AY1131" i="19"/>
  <c r="AY1132" i="19"/>
  <c r="AY1133" i="19"/>
  <c r="AY1134" i="19"/>
  <c r="AY1135" i="19"/>
  <c r="AY1136" i="19"/>
  <c r="AY1137" i="19"/>
  <c r="AY1138" i="19"/>
  <c r="AY1139" i="19"/>
  <c r="AY1140" i="19"/>
  <c r="AY1141" i="19"/>
  <c r="AY1142" i="19"/>
  <c r="AY1143" i="19"/>
  <c r="AY1144" i="19"/>
  <c r="AY1145" i="19"/>
  <c r="AY1146" i="19"/>
  <c r="AY1147" i="19"/>
  <c r="AY1148" i="19"/>
  <c r="AY1149" i="19"/>
  <c r="AY1150" i="19"/>
  <c r="AY1151" i="19"/>
  <c r="AY1152" i="19"/>
  <c r="AY1153" i="19"/>
  <c r="AY1154" i="19"/>
  <c r="AY1155" i="19"/>
  <c r="AY1156" i="19"/>
  <c r="AY1157" i="19"/>
  <c r="AY1158" i="19"/>
  <c r="AY1159" i="19"/>
  <c r="AY1160" i="19"/>
  <c r="AY1161" i="19"/>
  <c r="AY1162" i="19"/>
  <c r="AY1163" i="19"/>
  <c r="AY1164" i="19"/>
  <c r="AY1165" i="19"/>
  <c r="AY1166" i="19"/>
  <c r="AY1167" i="19"/>
  <c r="AY1168" i="19"/>
  <c r="AY1169" i="19"/>
  <c r="AY1170" i="19"/>
  <c r="AY1171" i="19"/>
  <c r="AY1172" i="19"/>
  <c r="AY1173" i="19"/>
  <c r="AY1174" i="19"/>
  <c r="AY1175" i="19"/>
  <c r="AY1176" i="19"/>
  <c r="AY1177" i="19"/>
  <c r="AY1178" i="19"/>
  <c r="AY1179" i="19"/>
  <c r="AY1180" i="19"/>
  <c r="AY1181" i="19"/>
  <c r="AY1182" i="19"/>
  <c r="AY1183" i="19"/>
  <c r="AY1184" i="19"/>
  <c r="AY1185" i="19"/>
  <c r="AY1186" i="19"/>
  <c r="AY1187" i="19"/>
  <c r="AY1188" i="19"/>
  <c r="AY1189" i="19"/>
  <c r="AY1190" i="19"/>
  <c r="AY1191" i="19"/>
  <c r="AY1192" i="19"/>
  <c r="AY1193" i="19"/>
  <c r="AY1194" i="19"/>
  <c r="AY1195" i="19"/>
  <c r="AY1196" i="19"/>
  <c r="AY1197" i="19"/>
  <c r="AY1198" i="19"/>
  <c r="AY1199" i="19"/>
  <c r="AY1200" i="19"/>
  <c r="AY1201" i="19"/>
  <c r="AY1202" i="19"/>
  <c r="AY1203" i="19"/>
  <c r="AY1204" i="19"/>
  <c r="AY1205" i="19"/>
  <c r="AY1206" i="19"/>
  <c r="AY1207" i="19"/>
  <c r="AY1208" i="19"/>
  <c r="AY1209" i="19"/>
  <c r="AY1210" i="19"/>
  <c r="AY1211" i="19"/>
  <c r="AY1212" i="19"/>
  <c r="AY1213" i="19"/>
  <c r="AY1214" i="19"/>
  <c r="AY1215" i="19"/>
  <c r="AY1216" i="19"/>
  <c r="AY1217" i="19"/>
  <c r="AY2" i="19"/>
  <c r="AX3" i="19"/>
  <c r="AX4" i="19"/>
  <c r="AX5" i="19"/>
  <c r="AX6" i="19"/>
  <c r="AX7" i="19"/>
  <c r="AX8" i="19"/>
  <c r="AX9" i="19"/>
  <c r="AX10" i="19"/>
  <c r="AX11" i="19"/>
  <c r="AX12" i="19"/>
  <c r="AX13" i="19"/>
  <c r="AX14" i="19"/>
  <c r="AX15" i="19"/>
  <c r="AX16" i="19"/>
  <c r="AX17" i="19"/>
  <c r="AX18" i="19"/>
  <c r="AX19" i="19"/>
  <c r="AX20" i="19"/>
  <c r="AX21" i="19"/>
  <c r="AX22" i="19"/>
  <c r="AX23" i="19"/>
  <c r="AX24" i="19"/>
  <c r="AX25" i="19"/>
  <c r="AX26" i="19"/>
  <c r="AX27" i="19"/>
  <c r="AX28" i="19"/>
  <c r="AX29" i="19"/>
  <c r="AX30" i="19"/>
  <c r="AX31" i="19"/>
  <c r="AX32" i="19"/>
  <c r="AX33" i="19"/>
  <c r="AX34" i="19"/>
  <c r="AX35" i="19"/>
  <c r="AX36" i="19"/>
  <c r="AX37" i="19"/>
  <c r="AX38" i="19"/>
  <c r="AX39" i="19"/>
  <c r="AX40" i="19"/>
  <c r="AX41" i="19"/>
  <c r="AX42" i="19"/>
  <c r="AX43" i="19"/>
  <c r="AX44" i="19"/>
  <c r="AX45" i="19"/>
  <c r="AX46" i="19"/>
  <c r="AX47" i="19"/>
  <c r="AX48" i="19"/>
  <c r="AX49" i="19"/>
  <c r="AX50" i="19"/>
  <c r="AX51" i="19"/>
  <c r="AX52" i="19"/>
  <c r="AX53" i="19"/>
  <c r="AX54" i="19"/>
  <c r="AX55" i="19"/>
  <c r="AX56" i="19"/>
  <c r="AX57" i="19"/>
  <c r="AX58" i="19"/>
  <c r="AX59" i="19"/>
  <c r="AX60" i="19"/>
  <c r="AX61" i="19"/>
  <c r="AX62" i="19"/>
  <c r="AX63" i="19"/>
  <c r="AX64" i="19"/>
  <c r="AX65" i="19"/>
  <c r="AX66" i="19"/>
  <c r="AX67" i="19"/>
  <c r="AX68" i="19"/>
  <c r="AX69" i="19"/>
  <c r="AX70" i="19"/>
  <c r="AX71" i="19"/>
  <c r="AX72" i="19"/>
  <c r="AX73" i="19"/>
  <c r="AX74" i="19"/>
  <c r="AX75" i="19"/>
  <c r="AX76" i="19"/>
  <c r="AX77" i="19"/>
  <c r="AX78" i="19"/>
  <c r="AX79" i="19"/>
  <c r="AX80" i="19"/>
  <c r="AX81" i="19"/>
  <c r="AX82" i="19"/>
  <c r="AX83" i="19"/>
  <c r="AX84" i="19"/>
  <c r="AX85" i="19"/>
  <c r="AX86" i="19"/>
  <c r="AX87" i="19"/>
  <c r="AX88" i="19"/>
  <c r="AX89" i="19"/>
  <c r="AX90" i="19"/>
  <c r="AX91" i="19"/>
  <c r="AX92" i="19"/>
  <c r="AX93" i="19"/>
  <c r="AX94" i="19"/>
  <c r="AX95" i="19"/>
  <c r="AX96" i="19"/>
  <c r="AX97" i="19"/>
  <c r="AX98" i="19"/>
  <c r="AX99" i="19"/>
  <c r="AX100" i="19"/>
  <c r="AX101" i="19"/>
  <c r="AX102" i="19"/>
  <c r="AX103" i="19"/>
  <c r="AX104" i="19"/>
  <c r="AX105" i="19"/>
  <c r="AX106" i="19"/>
  <c r="AX107" i="19"/>
  <c r="AX108" i="19"/>
  <c r="AX109" i="19"/>
  <c r="AX110" i="19"/>
  <c r="AX111" i="19"/>
  <c r="AX112" i="19"/>
  <c r="AX113" i="19"/>
  <c r="AX114" i="19"/>
  <c r="AX115" i="19"/>
  <c r="AX116" i="19"/>
  <c r="AX117" i="19"/>
  <c r="AX118" i="19"/>
  <c r="AX119" i="19"/>
  <c r="AX120" i="19"/>
  <c r="AX121" i="19"/>
  <c r="AX122" i="19"/>
  <c r="AX123" i="19"/>
  <c r="AX124" i="19"/>
  <c r="AX125" i="19"/>
  <c r="AX126" i="19"/>
  <c r="AX127" i="19"/>
  <c r="AX128" i="19"/>
  <c r="AX129" i="19"/>
  <c r="AX130" i="19"/>
  <c r="AX131" i="19"/>
  <c r="AX132" i="19"/>
  <c r="AX133" i="19"/>
  <c r="AX134" i="19"/>
  <c r="AX135" i="19"/>
  <c r="AX136" i="19"/>
  <c r="AX137" i="19"/>
  <c r="AX138" i="19"/>
  <c r="AX139" i="19"/>
  <c r="AX140" i="19"/>
  <c r="AX141" i="19"/>
  <c r="AX142" i="19"/>
  <c r="AX143" i="19"/>
  <c r="AX144" i="19"/>
  <c r="AX145" i="19"/>
  <c r="AX146" i="19"/>
  <c r="AX147" i="19"/>
  <c r="AX148" i="19"/>
  <c r="AX149" i="19"/>
  <c r="AX150" i="19"/>
  <c r="AX151" i="19"/>
  <c r="AX152" i="19"/>
  <c r="AX153" i="19"/>
  <c r="AX154" i="19"/>
  <c r="AX155" i="19"/>
  <c r="AX156" i="19"/>
  <c r="AX157" i="19"/>
  <c r="AX158" i="19"/>
  <c r="AX159" i="19"/>
  <c r="AX160" i="19"/>
  <c r="AX161" i="19"/>
  <c r="AX162" i="19"/>
  <c r="AX163" i="19"/>
  <c r="AX164" i="19"/>
  <c r="AX165" i="19"/>
  <c r="AX166" i="19"/>
  <c r="AX167" i="19"/>
  <c r="AX168" i="19"/>
  <c r="AX169" i="19"/>
  <c r="AX170" i="19"/>
  <c r="AX171" i="19"/>
  <c r="AX172" i="19"/>
  <c r="AX173" i="19"/>
  <c r="AX174" i="19"/>
  <c r="AX175" i="19"/>
  <c r="AX176" i="19"/>
  <c r="AX177" i="19"/>
  <c r="AX178" i="19"/>
  <c r="AX179" i="19"/>
  <c r="AX180" i="19"/>
  <c r="AX181" i="19"/>
  <c r="AX182" i="19"/>
  <c r="AX183" i="19"/>
  <c r="AX184" i="19"/>
  <c r="AX185" i="19"/>
  <c r="AX186" i="19"/>
  <c r="AX187" i="19"/>
  <c r="AX188" i="19"/>
  <c r="AX189" i="19"/>
  <c r="AX190" i="19"/>
  <c r="AX191" i="19"/>
  <c r="AX192" i="19"/>
  <c r="AX193" i="19"/>
  <c r="AX194" i="19"/>
  <c r="AX195" i="19"/>
  <c r="AX196" i="19"/>
  <c r="AX197" i="19"/>
  <c r="AX198" i="19"/>
  <c r="AX199" i="19"/>
  <c r="AX200" i="19"/>
  <c r="AX201" i="19"/>
  <c r="AX202" i="19"/>
  <c r="AX203" i="19"/>
  <c r="AX204" i="19"/>
  <c r="AX205" i="19"/>
  <c r="AX206" i="19"/>
  <c r="AX207" i="19"/>
  <c r="AX208" i="19"/>
  <c r="AX209" i="19"/>
  <c r="AX210" i="19"/>
  <c r="AX211" i="19"/>
  <c r="AX212" i="19"/>
  <c r="AX213" i="19"/>
  <c r="AX214" i="19"/>
  <c r="AX215" i="19"/>
  <c r="AX216" i="19"/>
  <c r="AX217" i="19"/>
  <c r="AX218" i="19"/>
  <c r="AX219" i="19"/>
  <c r="AX220" i="19"/>
  <c r="AX221" i="19"/>
  <c r="AX222" i="19"/>
  <c r="AX223" i="19"/>
  <c r="AX224" i="19"/>
  <c r="AX225" i="19"/>
  <c r="AX226" i="19"/>
  <c r="AX227" i="19"/>
  <c r="AX228" i="19"/>
  <c r="AX229" i="19"/>
  <c r="AX230" i="19"/>
  <c r="AX231" i="19"/>
  <c r="AX232" i="19"/>
  <c r="AX233" i="19"/>
  <c r="AX234" i="19"/>
  <c r="AX235" i="19"/>
  <c r="AX236" i="19"/>
  <c r="AX237" i="19"/>
  <c r="AX238" i="19"/>
  <c r="AX239" i="19"/>
  <c r="AX240" i="19"/>
  <c r="AX241" i="19"/>
  <c r="AX242" i="19"/>
  <c r="AX243" i="19"/>
  <c r="AX244" i="19"/>
  <c r="AX245" i="19"/>
  <c r="AX246" i="19"/>
  <c r="AX247" i="19"/>
  <c r="AX248" i="19"/>
  <c r="AX249" i="19"/>
  <c r="AX250" i="19"/>
  <c r="AX251" i="19"/>
  <c r="AX252" i="19"/>
  <c r="AX253" i="19"/>
  <c r="AX254" i="19"/>
  <c r="AX255" i="19"/>
  <c r="AX256" i="19"/>
  <c r="AX257" i="19"/>
  <c r="AX258" i="19"/>
  <c r="AX259" i="19"/>
  <c r="AX260" i="19"/>
  <c r="AX261" i="19"/>
  <c r="AX262" i="19"/>
  <c r="AX263" i="19"/>
  <c r="AX264" i="19"/>
  <c r="AX265" i="19"/>
  <c r="AX266" i="19"/>
  <c r="AX267" i="19"/>
  <c r="AX268" i="19"/>
  <c r="AX269" i="19"/>
  <c r="AX270" i="19"/>
  <c r="AX271" i="19"/>
  <c r="AX272" i="19"/>
  <c r="AX273" i="19"/>
  <c r="AX274" i="19"/>
  <c r="AX275" i="19"/>
  <c r="AX276" i="19"/>
  <c r="AX277" i="19"/>
  <c r="AX278" i="19"/>
  <c r="AX279" i="19"/>
  <c r="AX280" i="19"/>
  <c r="AX281" i="19"/>
  <c r="AX282" i="19"/>
  <c r="AX283" i="19"/>
  <c r="AX284" i="19"/>
  <c r="AX285" i="19"/>
  <c r="AX286" i="19"/>
  <c r="AX287" i="19"/>
  <c r="AX288" i="19"/>
  <c r="AX289" i="19"/>
  <c r="AX290" i="19"/>
  <c r="AX291" i="19"/>
  <c r="AX292" i="19"/>
  <c r="AX293" i="19"/>
  <c r="AX294" i="19"/>
  <c r="AX295" i="19"/>
  <c r="AX296" i="19"/>
  <c r="AX297" i="19"/>
  <c r="AX298" i="19"/>
  <c r="AX299" i="19"/>
  <c r="AX300" i="19"/>
  <c r="AX301" i="19"/>
  <c r="AX302" i="19"/>
  <c r="AX303" i="19"/>
  <c r="AX304" i="19"/>
  <c r="AX305" i="19"/>
  <c r="AX306" i="19"/>
  <c r="AX307" i="19"/>
  <c r="AX308" i="19"/>
  <c r="AX309" i="19"/>
  <c r="AX310" i="19"/>
  <c r="AX311" i="19"/>
  <c r="AX312" i="19"/>
  <c r="AX313" i="19"/>
  <c r="AX314" i="19"/>
  <c r="AX315" i="19"/>
  <c r="AX316" i="19"/>
  <c r="AX317" i="19"/>
  <c r="AX318" i="19"/>
  <c r="AX319" i="19"/>
  <c r="AX320" i="19"/>
  <c r="AX321" i="19"/>
  <c r="AX322" i="19"/>
  <c r="AX323" i="19"/>
  <c r="AX324" i="19"/>
  <c r="AX325" i="19"/>
  <c r="AX326" i="19"/>
  <c r="AX327" i="19"/>
  <c r="AX328" i="19"/>
  <c r="AX329" i="19"/>
  <c r="AX330" i="19"/>
  <c r="AX331" i="19"/>
  <c r="AX332" i="19"/>
  <c r="AX333" i="19"/>
  <c r="AX334" i="19"/>
  <c r="AX335" i="19"/>
  <c r="AX336" i="19"/>
  <c r="AX337" i="19"/>
  <c r="AX338" i="19"/>
  <c r="AX339" i="19"/>
  <c r="AX340" i="19"/>
  <c r="AX341" i="19"/>
  <c r="AX342" i="19"/>
  <c r="AX343" i="19"/>
  <c r="AX344" i="19"/>
  <c r="AX345" i="19"/>
  <c r="AX346" i="19"/>
  <c r="AX347" i="19"/>
  <c r="AX348" i="19"/>
  <c r="AX349" i="19"/>
  <c r="AX350" i="19"/>
  <c r="AX351" i="19"/>
  <c r="AX352" i="19"/>
  <c r="AX353" i="19"/>
  <c r="AX354" i="19"/>
  <c r="AX355" i="19"/>
  <c r="AX356" i="19"/>
  <c r="AX357" i="19"/>
  <c r="AX358" i="19"/>
  <c r="AX359" i="19"/>
  <c r="AX360" i="19"/>
  <c r="AX361" i="19"/>
  <c r="AX362" i="19"/>
  <c r="AX363" i="19"/>
  <c r="AX364" i="19"/>
  <c r="AX365" i="19"/>
  <c r="AX366" i="19"/>
  <c r="AX367" i="19"/>
  <c r="AX368" i="19"/>
  <c r="AX369" i="19"/>
  <c r="AX370" i="19"/>
  <c r="AX371" i="19"/>
  <c r="AX372" i="19"/>
  <c r="AX373" i="19"/>
  <c r="AX374" i="19"/>
  <c r="AX375" i="19"/>
  <c r="AX376" i="19"/>
  <c r="AX377" i="19"/>
  <c r="AX378" i="19"/>
  <c r="AX379" i="19"/>
  <c r="AX380" i="19"/>
  <c r="AX381" i="19"/>
  <c r="AX382" i="19"/>
  <c r="AX383" i="19"/>
  <c r="AX384" i="19"/>
  <c r="AX385" i="19"/>
  <c r="AX386" i="19"/>
  <c r="AX387" i="19"/>
  <c r="AX388" i="19"/>
  <c r="AX389" i="19"/>
  <c r="AX390" i="19"/>
  <c r="AX391" i="19"/>
  <c r="AX392" i="19"/>
  <c r="AX393" i="19"/>
  <c r="AX394" i="19"/>
  <c r="AX395" i="19"/>
  <c r="AX396" i="19"/>
  <c r="AX397" i="19"/>
  <c r="AX398" i="19"/>
  <c r="AX399" i="19"/>
  <c r="AX400" i="19"/>
  <c r="AX401" i="19"/>
  <c r="AX402" i="19"/>
  <c r="AX403" i="19"/>
  <c r="AX404" i="19"/>
  <c r="AX405" i="19"/>
  <c r="AX406" i="19"/>
  <c r="AX407" i="19"/>
  <c r="AX408" i="19"/>
  <c r="AX409" i="19"/>
  <c r="AX410" i="19"/>
  <c r="AX411" i="19"/>
  <c r="AX412" i="19"/>
  <c r="AX413" i="19"/>
  <c r="AX414" i="19"/>
  <c r="AX415" i="19"/>
  <c r="AX416" i="19"/>
  <c r="AX417" i="19"/>
  <c r="AX418" i="19"/>
  <c r="AX419" i="19"/>
  <c r="AX420" i="19"/>
  <c r="AX421" i="19"/>
  <c r="AX422" i="19"/>
  <c r="AX423" i="19"/>
  <c r="AX424" i="19"/>
  <c r="AX425" i="19"/>
  <c r="AX426" i="19"/>
  <c r="AX427" i="19"/>
  <c r="AX428" i="19"/>
  <c r="AX429" i="19"/>
  <c r="AX430" i="19"/>
  <c r="AX431" i="19"/>
  <c r="AX432" i="19"/>
  <c r="AX433" i="19"/>
  <c r="AX434" i="19"/>
  <c r="AX435" i="19"/>
  <c r="AX436" i="19"/>
  <c r="AX437" i="19"/>
  <c r="AX438" i="19"/>
  <c r="AX439" i="19"/>
  <c r="AX440" i="19"/>
  <c r="AX441" i="19"/>
  <c r="AX442" i="19"/>
  <c r="AX443" i="19"/>
  <c r="AX444" i="19"/>
  <c r="AX445" i="19"/>
  <c r="AX446" i="19"/>
  <c r="AX447" i="19"/>
  <c r="AX448" i="19"/>
  <c r="AX449" i="19"/>
  <c r="AX450" i="19"/>
  <c r="AX451" i="19"/>
  <c r="AX452" i="19"/>
  <c r="AX453" i="19"/>
  <c r="AX454" i="19"/>
  <c r="AX455" i="19"/>
  <c r="AX456" i="19"/>
  <c r="AX457" i="19"/>
  <c r="AX458" i="19"/>
  <c r="AX459" i="19"/>
  <c r="AX460" i="19"/>
  <c r="AX461" i="19"/>
  <c r="AX462" i="19"/>
  <c r="AX463" i="19"/>
  <c r="AX464" i="19"/>
  <c r="AX465" i="19"/>
  <c r="AX466" i="19"/>
  <c r="AX467" i="19"/>
  <c r="AX468" i="19"/>
  <c r="AX469" i="19"/>
  <c r="AX470" i="19"/>
  <c r="AX471" i="19"/>
  <c r="AX472" i="19"/>
  <c r="AX473" i="19"/>
  <c r="AX474" i="19"/>
  <c r="AX475" i="19"/>
  <c r="AX476" i="19"/>
  <c r="AX477" i="19"/>
  <c r="AX478" i="19"/>
  <c r="AX479" i="19"/>
  <c r="AX480" i="19"/>
  <c r="AX481" i="19"/>
  <c r="AX482" i="19"/>
  <c r="AX483" i="19"/>
  <c r="AX484" i="19"/>
  <c r="AX485" i="19"/>
  <c r="AX486" i="19"/>
  <c r="AX487" i="19"/>
  <c r="AX488" i="19"/>
  <c r="AX489" i="19"/>
  <c r="AX490" i="19"/>
  <c r="AX491" i="19"/>
  <c r="AX492" i="19"/>
  <c r="AX493" i="19"/>
  <c r="AX494" i="19"/>
  <c r="AX495" i="19"/>
  <c r="AX496" i="19"/>
  <c r="AX497" i="19"/>
  <c r="AX498" i="19"/>
  <c r="AX499" i="19"/>
  <c r="AX500" i="19"/>
  <c r="AX501" i="19"/>
  <c r="AX502" i="19"/>
  <c r="AX503" i="19"/>
  <c r="AX504" i="19"/>
  <c r="AX505" i="19"/>
  <c r="AX506" i="19"/>
  <c r="AX507" i="19"/>
  <c r="AX508" i="19"/>
  <c r="AX509" i="19"/>
  <c r="AX510" i="19"/>
  <c r="AX511" i="19"/>
  <c r="AX512" i="19"/>
  <c r="AX513" i="19"/>
  <c r="AX514" i="19"/>
  <c r="AX515" i="19"/>
  <c r="AX516" i="19"/>
  <c r="AX517" i="19"/>
  <c r="AX518" i="19"/>
  <c r="AX519" i="19"/>
  <c r="AX520" i="19"/>
  <c r="AX521" i="19"/>
  <c r="AX522" i="19"/>
  <c r="AX523" i="19"/>
  <c r="AX524" i="19"/>
  <c r="AX525" i="19"/>
  <c r="AX526" i="19"/>
  <c r="AX527" i="19"/>
  <c r="AX528" i="19"/>
  <c r="AX529" i="19"/>
  <c r="AX530" i="19"/>
  <c r="AX531" i="19"/>
  <c r="AX532" i="19"/>
  <c r="AX533" i="19"/>
  <c r="AX534" i="19"/>
  <c r="AX535" i="19"/>
  <c r="AX536" i="19"/>
  <c r="AX537" i="19"/>
  <c r="AX538" i="19"/>
  <c r="AX539" i="19"/>
  <c r="AX540" i="19"/>
  <c r="AX541" i="19"/>
  <c r="AX542" i="19"/>
  <c r="AX543" i="19"/>
  <c r="AX544" i="19"/>
  <c r="AX545" i="19"/>
  <c r="AX546" i="19"/>
  <c r="AX547" i="19"/>
  <c r="AX548" i="19"/>
  <c r="AX549" i="19"/>
  <c r="AX550" i="19"/>
  <c r="AX551" i="19"/>
  <c r="AX552" i="19"/>
  <c r="AX553" i="19"/>
  <c r="AX554" i="19"/>
  <c r="AX555" i="19"/>
  <c r="AX556" i="19"/>
  <c r="AX557" i="19"/>
  <c r="AX558" i="19"/>
  <c r="AX559" i="19"/>
  <c r="AX560" i="19"/>
  <c r="AX561" i="19"/>
  <c r="AX562" i="19"/>
  <c r="AX563" i="19"/>
  <c r="AX564" i="19"/>
  <c r="AX565" i="19"/>
  <c r="AX566" i="19"/>
  <c r="AX567" i="19"/>
  <c r="AX568" i="19"/>
  <c r="AX569" i="19"/>
  <c r="AX570" i="19"/>
  <c r="AX571" i="19"/>
  <c r="AX572" i="19"/>
  <c r="AX573" i="19"/>
  <c r="AX574" i="19"/>
  <c r="AX575" i="19"/>
  <c r="AX576" i="19"/>
  <c r="AX577" i="19"/>
  <c r="AX578" i="19"/>
  <c r="AX579" i="19"/>
  <c r="AX580" i="19"/>
  <c r="AX581" i="19"/>
  <c r="AX582" i="19"/>
  <c r="AX583" i="19"/>
  <c r="AX584" i="19"/>
  <c r="AX585" i="19"/>
  <c r="AX586" i="19"/>
  <c r="AX587" i="19"/>
  <c r="AX588" i="19"/>
  <c r="AX589" i="19"/>
  <c r="AX590" i="19"/>
  <c r="AX591" i="19"/>
  <c r="AX592" i="19"/>
  <c r="AX593" i="19"/>
  <c r="AX594" i="19"/>
  <c r="AX595" i="19"/>
  <c r="AX596" i="19"/>
  <c r="AX597" i="19"/>
  <c r="AX598" i="19"/>
  <c r="AX599" i="19"/>
  <c r="AX600" i="19"/>
  <c r="AX601" i="19"/>
  <c r="AX602" i="19"/>
  <c r="AX603" i="19"/>
  <c r="AX604" i="19"/>
  <c r="AX605" i="19"/>
  <c r="AX606" i="19"/>
  <c r="AX607" i="19"/>
  <c r="AX608" i="19"/>
  <c r="AX609" i="19"/>
  <c r="AX610" i="19"/>
  <c r="AX611" i="19"/>
  <c r="AX612" i="19"/>
  <c r="AX613" i="19"/>
  <c r="AX614" i="19"/>
  <c r="AX615" i="19"/>
  <c r="AX616" i="19"/>
  <c r="AX617" i="19"/>
  <c r="AX618" i="19"/>
  <c r="AX619" i="19"/>
  <c r="AX620" i="19"/>
  <c r="AX621" i="19"/>
  <c r="AX622" i="19"/>
  <c r="AX623" i="19"/>
  <c r="AX624" i="19"/>
  <c r="AX625" i="19"/>
  <c r="AX626" i="19"/>
  <c r="AX627" i="19"/>
  <c r="AX628" i="19"/>
  <c r="AX629" i="19"/>
  <c r="AX630" i="19"/>
  <c r="AX631" i="19"/>
  <c r="AX632" i="19"/>
  <c r="AX633" i="19"/>
  <c r="AX634" i="19"/>
  <c r="AX635" i="19"/>
  <c r="AX636" i="19"/>
  <c r="AX637" i="19"/>
  <c r="AX638" i="19"/>
  <c r="AX639" i="19"/>
  <c r="AX640" i="19"/>
  <c r="AX641" i="19"/>
  <c r="AX642" i="19"/>
  <c r="AX643" i="19"/>
  <c r="AX644" i="19"/>
  <c r="AX645" i="19"/>
  <c r="AX646" i="19"/>
  <c r="AX647" i="19"/>
  <c r="AX648" i="19"/>
  <c r="AX649" i="19"/>
  <c r="AX650" i="19"/>
  <c r="AX651" i="19"/>
  <c r="AX652" i="19"/>
  <c r="AX653" i="19"/>
  <c r="AX654" i="19"/>
  <c r="AX655" i="19"/>
  <c r="AX656" i="19"/>
  <c r="AX657" i="19"/>
  <c r="AX658" i="19"/>
  <c r="AX659" i="19"/>
  <c r="AX660" i="19"/>
  <c r="AX661" i="19"/>
  <c r="AX662" i="19"/>
  <c r="AX663" i="19"/>
  <c r="AX664" i="19"/>
  <c r="AX665" i="19"/>
  <c r="AX666" i="19"/>
  <c r="AX667" i="19"/>
  <c r="AX668" i="19"/>
  <c r="AX669" i="19"/>
  <c r="AX670" i="19"/>
  <c r="AX671" i="19"/>
  <c r="AX672" i="19"/>
  <c r="AX673" i="19"/>
  <c r="AX674" i="19"/>
  <c r="AX675" i="19"/>
  <c r="AX676" i="19"/>
  <c r="AX677" i="19"/>
  <c r="AX678" i="19"/>
  <c r="AX679" i="19"/>
  <c r="AX680" i="19"/>
  <c r="AX681" i="19"/>
  <c r="AX682" i="19"/>
  <c r="AX683" i="19"/>
  <c r="AX684" i="19"/>
  <c r="AX685" i="19"/>
  <c r="AX686" i="19"/>
  <c r="AX687" i="19"/>
  <c r="AX688" i="19"/>
  <c r="AX689" i="19"/>
  <c r="AX690" i="19"/>
  <c r="AX691" i="19"/>
  <c r="AX692" i="19"/>
  <c r="AX693" i="19"/>
  <c r="AX694" i="19"/>
  <c r="AX695" i="19"/>
  <c r="AX696" i="19"/>
  <c r="AX697" i="19"/>
  <c r="AX698" i="19"/>
  <c r="AX699" i="19"/>
  <c r="AX700" i="19"/>
  <c r="AX701" i="19"/>
  <c r="AX702" i="19"/>
  <c r="AX703" i="19"/>
  <c r="AX704" i="19"/>
  <c r="AX705" i="19"/>
  <c r="AX706" i="19"/>
  <c r="AX707" i="19"/>
  <c r="AX708" i="19"/>
  <c r="AX709" i="19"/>
  <c r="AX710" i="19"/>
  <c r="AX711" i="19"/>
  <c r="AX712" i="19"/>
  <c r="AX713" i="19"/>
  <c r="AX714" i="19"/>
  <c r="AX715" i="19"/>
  <c r="AX716" i="19"/>
  <c r="AX717" i="19"/>
  <c r="AX718" i="19"/>
  <c r="AX719" i="19"/>
  <c r="AX720" i="19"/>
  <c r="AX721" i="19"/>
  <c r="AX722" i="19"/>
  <c r="AX723" i="19"/>
  <c r="AX724" i="19"/>
  <c r="AX725" i="19"/>
  <c r="AX726" i="19"/>
  <c r="AX727" i="19"/>
  <c r="AX728" i="19"/>
  <c r="AX729" i="19"/>
  <c r="AX730" i="19"/>
  <c r="AX731" i="19"/>
  <c r="AX732" i="19"/>
  <c r="AX733" i="19"/>
  <c r="AX734" i="19"/>
  <c r="AX735" i="19"/>
  <c r="AX736" i="19"/>
  <c r="AX737" i="19"/>
  <c r="AX738" i="19"/>
  <c r="AX739" i="19"/>
  <c r="AX740" i="19"/>
  <c r="AX741" i="19"/>
  <c r="AX742" i="19"/>
  <c r="AX743" i="19"/>
  <c r="AX744" i="19"/>
  <c r="AX745" i="19"/>
  <c r="AX746" i="19"/>
  <c r="AX747" i="19"/>
  <c r="AX748" i="19"/>
  <c r="AX749" i="19"/>
  <c r="AX750" i="19"/>
  <c r="AX751" i="19"/>
  <c r="AX752" i="19"/>
  <c r="AX753" i="19"/>
  <c r="AX754" i="19"/>
  <c r="AX755" i="19"/>
  <c r="AX756" i="19"/>
  <c r="AX757" i="19"/>
  <c r="AX758" i="19"/>
  <c r="AX759" i="19"/>
  <c r="AX760" i="19"/>
  <c r="AX761" i="19"/>
  <c r="AX762" i="19"/>
  <c r="AX763" i="19"/>
  <c r="AX764" i="19"/>
  <c r="AX765" i="19"/>
  <c r="AX766" i="19"/>
  <c r="AX767" i="19"/>
  <c r="AX768" i="19"/>
  <c r="AX769" i="19"/>
  <c r="AX770" i="19"/>
  <c r="AX771" i="19"/>
  <c r="AX772" i="19"/>
  <c r="AX773" i="19"/>
  <c r="AX774" i="19"/>
  <c r="AX775" i="19"/>
  <c r="AX776" i="19"/>
  <c r="AX777" i="19"/>
  <c r="AX778" i="19"/>
  <c r="AX779" i="19"/>
  <c r="AX780" i="19"/>
  <c r="AX781" i="19"/>
  <c r="AX782" i="19"/>
  <c r="AX783" i="19"/>
  <c r="AX784" i="19"/>
  <c r="AX785" i="19"/>
  <c r="AX786" i="19"/>
  <c r="AX787" i="19"/>
  <c r="AX788" i="19"/>
  <c r="AX789" i="19"/>
  <c r="AX790" i="19"/>
  <c r="AX791" i="19"/>
  <c r="AX792" i="19"/>
  <c r="AX793" i="19"/>
  <c r="AX794" i="19"/>
  <c r="AX795" i="19"/>
  <c r="AX796" i="19"/>
  <c r="AX797" i="19"/>
  <c r="AX798" i="19"/>
  <c r="AX799" i="19"/>
  <c r="AX800" i="19"/>
  <c r="AX801" i="19"/>
  <c r="AX802" i="19"/>
  <c r="AX803" i="19"/>
  <c r="AX804" i="19"/>
  <c r="AX805" i="19"/>
  <c r="AX806" i="19"/>
  <c r="AX807" i="19"/>
  <c r="AX808" i="19"/>
  <c r="AX809" i="19"/>
  <c r="AX810" i="19"/>
  <c r="AX811" i="19"/>
  <c r="AX812" i="19"/>
  <c r="AX813" i="19"/>
  <c r="AX814" i="19"/>
  <c r="AX815" i="19"/>
  <c r="AX816" i="19"/>
  <c r="AX817" i="19"/>
  <c r="AX818" i="19"/>
  <c r="AX819" i="19"/>
  <c r="AX820" i="19"/>
  <c r="AX821" i="19"/>
  <c r="AX822" i="19"/>
  <c r="AX823" i="19"/>
  <c r="AX824" i="19"/>
  <c r="AX825" i="19"/>
  <c r="AX826" i="19"/>
  <c r="AX827" i="19"/>
  <c r="AX828" i="19"/>
  <c r="AX829" i="19"/>
  <c r="AX830" i="19"/>
  <c r="AX831" i="19"/>
  <c r="AX832" i="19"/>
  <c r="AX833" i="19"/>
  <c r="AX834" i="19"/>
  <c r="AX835" i="19"/>
  <c r="AX836" i="19"/>
  <c r="AX837" i="19"/>
  <c r="AX838" i="19"/>
  <c r="AX839" i="19"/>
  <c r="AX840" i="19"/>
  <c r="AX841" i="19"/>
  <c r="AX842" i="19"/>
  <c r="AX843" i="19"/>
  <c r="AX844" i="19"/>
  <c r="AX845" i="19"/>
  <c r="AX846" i="19"/>
  <c r="AX847" i="19"/>
  <c r="AX848" i="19"/>
  <c r="AX849" i="19"/>
  <c r="AX850" i="19"/>
  <c r="AX851" i="19"/>
  <c r="AX852" i="19"/>
  <c r="AX853" i="19"/>
  <c r="AX854" i="19"/>
  <c r="AX855" i="19"/>
  <c r="AX856" i="19"/>
  <c r="AX857" i="19"/>
  <c r="AX858" i="19"/>
  <c r="AX859" i="19"/>
  <c r="AX860" i="19"/>
  <c r="AX861" i="19"/>
  <c r="AX862" i="19"/>
  <c r="AX863" i="19"/>
  <c r="AX864" i="19"/>
  <c r="AX865" i="19"/>
  <c r="AX866" i="19"/>
  <c r="AX867" i="19"/>
  <c r="AX868" i="19"/>
  <c r="AX869" i="19"/>
  <c r="AX870" i="19"/>
  <c r="AX871" i="19"/>
  <c r="AX872" i="19"/>
  <c r="AX873" i="19"/>
  <c r="AX874" i="19"/>
  <c r="AX875" i="19"/>
  <c r="AX876" i="19"/>
  <c r="AX877" i="19"/>
  <c r="AX878" i="19"/>
  <c r="AX879" i="19"/>
  <c r="AX880" i="19"/>
  <c r="AX881" i="19"/>
  <c r="AX882" i="19"/>
  <c r="AX883" i="19"/>
  <c r="AX884" i="19"/>
  <c r="AX885" i="19"/>
  <c r="AX886" i="19"/>
  <c r="AX887" i="19"/>
  <c r="AX888" i="19"/>
  <c r="AX889" i="19"/>
  <c r="AX890" i="19"/>
  <c r="AX891" i="19"/>
  <c r="AX892" i="19"/>
  <c r="AX893" i="19"/>
  <c r="AX894" i="19"/>
  <c r="AX895" i="19"/>
  <c r="AX896" i="19"/>
  <c r="AX897" i="19"/>
  <c r="AX898" i="19"/>
  <c r="AX899" i="19"/>
  <c r="AX900" i="19"/>
  <c r="AX901" i="19"/>
  <c r="AX902" i="19"/>
  <c r="AX903" i="19"/>
  <c r="AX904" i="19"/>
  <c r="AX905" i="19"/>
  <c r="AX906" i="19"/>
  <c r="AX907" i="19"/>
  <c r="AX908" i="19"/>
  <c r="AX909" i="19"/>
  <c r="AX910" i="19"/>
  <c r="AX911" i="19"/>
  <c r="AX912" i="19"/>
  <c r="AX913" i="19"/>
  <c r="AX914" i="19"/>
  <c r="AX915" i="19"/>
  <c r="AX916" i="19"/>
  <c r="AX917" i="19"/>
  <c r="AX918" i="19"/>
  <c r="AX919" i="19"/>
  <c r="AX920" i="19"/>
  <c r="AX921" i="19"/>
  <c r="AX922" i="19"/>
  <c r="AX923" i="19"/>
  <c r="AX924" i="19"/>
  <c r="AX925" i="19"/>
  <c r="AX926" i="19"/>
  <c r="AX927" i="19"/>
  <c r="AX928" i="19"/>
  <c r="AX929" i="19"/>
  <c r="AX930" i="19"/>
  <c r="AX931" i="19"/>
  <c r="AX932" i="19"/>
  <c r="AX933" i="19"/>
  <c r="AX934" i="19"/>
  <c r="AX935" i="19"/>
  <c r="AX936" i="19"/>
  <c r="AX937" i="19"/>
  <c r="AX938" i="19"/>
  <c r="AX939" i="19"/>
  <c r="AX940" i="19"/>
  <c r="AX941" i="19"/>
  <c r="AX942" i="19"/>
  <c r="AX943" i="19"/>
  <c r="AX944" i="19"/>
  <c r="AX945" i="19"/>
  <c r="AX946" i="19"/>
  <c r="AX947" i="19"/>
  <c r="AX948" i="19"/>
  <c r="AX949" i="19"/>
  <c r="AX950" i="19"/>
  <c r="AX951" i="19"/>
  <c r="AX952" i="19"/>
  <c r="AX953" i="19"/>
  <c r="AX954" i="19"/>
  <c r="AX955" i="19"/>
  <c r="AX956" i="19"/>
  <c r="AX957" i="19"/>
  <c r="AX958" i="19"/>
  <c r="AX959" i="19"/>
  <c r="AX960" i="19"/>
  <c r="AX961" i="19"/>
  <c r="AX962" i="19"/>
  <c r="AX963" i="19"/>
  <c r="AX964" i="19"/>
  <c r="AX965" i="19"/>
  <c r="AX966" i="19"/>
  <c r="AX967" i="19"/>
  <c r="AX968" i="19"/>
  <c r="AX969" i="19"/>
  <c r="AX970" i="19"/>
  <c r="AX971" i="19"/>
  <c r="AX972" i="19"/>
  <c r="AX973" i="19"/>
  <c r="AX974" i="19"/>
  <c r="AX975" i="19"/>
  <c r="AX976" i="19"/>
  <c r="AX977" i="19"/>
  <c r="AX978" i="19"/>
  <c r="AX979" i="19"/>
  <c r="AX980" i="19"/>
  <c r="AX981" i="19"/>
  <c r="AX982" i="19"/>
  <c r="AX983" i="19"/>
  <c r="AX984" i="19"/>
  <c r="AX985" i="19"/>
  <c r="AX986" i="19"/>
  <c r="AX987" i="19"/>
  <c r="AX988" i="19"/>
  <c r="AX989" i="19"/>
  <c r="AX990" i="19"/>
  <c r="AX991" i="19"/>
  <c r="AX992" i="19"/>
  <c r="AX993" i="19"/>
  <c r="AX994" i="19"/>
  <c r="AX995" i="19"/>
  <c r="AX996" i="19"/>
  <c r="AX997" i="19"/>
  <c r="AX998" i="19"/>
  <c r="AX999" i="19"/>
  <c r="AX1000" i="19"/>
  <c r="AX1001" i="19"/>
  <c r="AX1002" i="19"/>
  <c r="AX1003" i="19"/>
  <c r="AX1004" i="19"/>
  <c r="AX1005" i="19"/>
  <c r="AX1006" i="19"/>
  <c r="AX1007" i="19"/>
  <c r="AX1008" i="19"/>
  <c r="AX1009" i="19"/>
  <c r="AX1010" i="19"/>
  <c r="AX1011" i="19"/>
  <c r="AX1012" i="19"/>
  <c r="AX1013" i="19"/>
  <c r="AX1014" i="19"/>
  <c r="AX1015" i="19"/>
  <c r="AX1016" i="19"/>
  <c r="AX1017" i="19"/>
  <c r="AX1018" i="19"/>
  <c r="AX1019" i="19"/>
  <c r="AX1020" i="19"/>
  <c r="AX1021" i="19"/>
  <c r="AX1022" i="19"/>
  <c r="AX1023" i="19"/>
  <c r="AX1024" i="19"/>
  <c r="AX1025" i="19"/>
  <c r="AX1026" i="19"/>
  <c r="AX1027" i="19"/>
  <c r="AX1028" i="19"/>
  <c r="AX1029" i="19"/>
  <c r="AX1030" i="19"/>
  <c r="AX1031" i="19"/>
  <c r="AX1032" i="19"/>
  <c r="AX1033" i="19"/>
  <c r="AX1034" i="19"/>
  <c r="AX1035" i="19"/>
  <c r="AX1036" i="19"/>
  <c r="AX1037" i="19"/>
  <c r="AX1038" i="19"/>
  <c r="AX1039" i="19"/>
  <c r="AX1040" i="19"/>
  <c r="AX1041" i="19"/>
  <c r="AX1042" i="19"/>
  <c r="AX1043" i="19"/>
  <c r="AX1044" i="19"/>
  <c r="AX1045" i="19"/>
  <c r="AX1046" i="19"/>
  <c r="AX1047" i="19"/>
  <c r="AX1048" i="19"/>
  <c r="AX1049" i="19"/>
  <c r="AX1050" i="19"/>
  <c r="AX1051" i="19"/>
  <c r="AX1052" i="19"/>
  <c r="AX1053" i="19"/>
  <c r="AX1054" i="19"/>
  <c r="AX1055" i="19"/>
  <c r="AX1056" i="19"/>
  <c r="AX1057" i="19"/>
  <c r="AX1058" i="19"/>
  <c r="AX1059" i="19"/>
  <c r="AX1060" i="19"/>
  <c r="AX1061" i="19"/>
  <c r="AX1062" i="19"/>
  <c r="AX1063" i="19"/>
  <c r="AX1064" i="19"/>
  <c r="AX1065" i="19"/>
  <c r="AX1066" i="19"/>
  <c r="AX1067" i="19"/>
  <c r="AX1068" i="19"/>
  <c r="AX1069" i="19"/>
  <c r="AX1070" i="19"/>
  <c r="AX1071" i="19"/>
  <c r="AX1072" i="19"/>
  <c r="AX1073" i="19"/>
  <c r="AX1074" i="19"/>
  <c r="AX1075" i="19"/>
  <c r="AX1076" i="19"/>
  <c r="AX1077" i="19"/>
  <c r="AX1078" i="19"/>
  <c r="AX1079" i="19"/>
  <c r="AX1080" i="19"/>
  <c r="AX1081" i="19"/>
  <c r="AX1082" i="19"/>
  <c r="AX1083" i="19"/>
  <c r="AX1084" i="19"/>
  <c r="AX1085" i="19"/>
  <c r="AX1086" i="19"/>
  <c r="AX1087" i="19"/>
  <c r="AX1088" i="19"/>
  <c r="AX1089" i="19"/>
  <c r="AX1090" i="19"/>
  <c r="AX1091" i="19"/>
  <c r="AX1092" i="19"/>
  <c r="AX1093" i="19"/>
  <c r="AX1094" i="19"/>
  <c r="AX1095" i="19"/>
  <c r="AX1096" i="19"/>
  <c r="AX1097" i="19"/>
  <c r="AX1098" i="19"/>
  <c r="AX1099" i="19"/>
  <c r="AX1100" i="19"/>
  <c r="AX1101" i="19"/>
  <c r="AX1102" i="19"/>
  <c r="AX1103" i="19"/>
  <c r="AX1104" i="19"/>
  <c r="AX1105" i="19"/>
  <c r="AX1106" i="19"/>
  <c r="AX1107" i="19"/>
  <c r="AX1108" i="19"/>
  <c r="AX1109" i="19"/>
  <c r="AX1110" i="19"/>
  <c r="AX1111" i="19"/>
  <c r="AX1112" i="19"/>
  <c r="AX1113" i="19"/>
  <c r="AX1114" i="19"/>
  <c r="AX1115" i="19"/>
  <c r="AX1116" i="19"/>
  <c r="AX1117" i="19"/>
  <c r="AX1118" i="19"/>
  <c r="AX1119" i="19"/>
  <c r="AX1120" i="19"/>
  <c r="AX1121" i="19"/>
  <c r="AX1122" i="19"/>
  <c r="AX1123" i="19"/>
  <c r="AX1124" i="19"/>
  <c r="AX1125" i="19"/>
  <c r="AX1126" i="19"/>
  <c r="AX1127" i="19"/>
  <c r="AX1128" i="19"/>
  <c r="AX1129" i="19"/>
  <c r="AX1130" i="19"/>
  <c r="AX1131" i="19"/>
  <c r="AX1132" i="19"/>
  <c r="AX1133" i="19"/>
  <c r="AX1134" i="19"/>
  <c r="AX1135" i="19"/>
  <c r="AX1136" i="19"/>
  <c r="AX1137" i="19"/>
  <c r="AX1138" i="19"/>
  <c r="AX1139" i="19"/>
  <c r="AX1140" i="19"/>
  <c r="AX1141" i="19"/>
  <c r="AX1142" i="19"/>
  <c r="AX1143" i="19"/>
  <c r="AX1144" i="19"/>
  <c r="AX1145" i="19"/>
  <c r="AX1146" i="19"/>
  <c r="AX1147" i="19"/>
  <c r="AX1148" i="19"/>
  <c r="AX1149" i="19"/>
  <c r="AX1150" i="19"/>
  <c r="AX1151" i="19"/>
  <c r="AX1152" i="19"/>
  <c r="AX1153" i="19"/>
  <c r="AX1154" i="19"/>
  <c r="AX1155" i="19"/>
  <c r="AX1156" i="19"/>
  <c r="AX1157" i="19"/>
  <c r="AX1158" i="19"/>
  <c r="AX1159" i="19"/>
  <c r="AX1160" i="19"/>
  <c r="AX1161" i="19"/>
  <c r="AX1162" i="19"/>
  <c r="AX1163" i="19"/>
  <c r="AX1164" i="19"/>
  <c r="AX1165" i="19"/>
  <c r="AX1166" i="19"/>
  <c r="AX1167" i="19"/>
  <c r="AX1168" i="19"/>
  <c r="AX1169" i="19"/>
  <c r="AX1170" i="19"/>
  <c r="AX1171" i="19"/>
  <c r="AX1172" i="19"/>
  <c r="AX1173" i="19"/>
  <c r="AX1174" i="19"/>
  <c r="AX1175" i="19"/>
  <c r="AX1176" i="19"/>
  <c r="AX1177" i="19"/>
  <c r="AX1178" i="19"/>
  <c r="AX1179" i="19"/>
  <c r="AX1180" i="19"/>
  <c r="AX1181" i="19"/>
  <c r="AX1182" i="19"/>
  <c r="AX1183" i="19"/>
  <c r="AX1184" i="19"/>
  <c r="AX1185" i="19"/>
  <c r="AX1186" i="19"/>
  <c r="AX1187" i="19"/>
  <c r="AX1188" i="19"/>
  <c r="AX1189" i="19"/>
  <c r="AX1190" i="19"/>
  <c r="AX1191" i="19"/>
  <c r="AX1192" i="19"/>
  <c r="AX1193" i="19"/>
  <c r="AX1194" i="19"/>
  <c r="AX1195" i="19"/>
  <c r="AX1196" i="19"/>
  <c r="AX1197" i="19"/>
  <c r="AX1198" i="19"/>
  <c r="AX1199" i="19"/>
  <c r="AX1200" i="19"/>
  <c r="AX1201" i="19"/>
  <c r="AX1202" i="19"/>
  <c r="AX1203" i="19"/>
  <c r="AX1204" i="19"/>
  <c r="AX1205" i="19"/>
  <c r="AX1206" i="19"/>
  <c r="AX1207" i="19"/>
  <c r="AX1208" i="19"/>
  <c r="AX1209" i="19"/>
  <c r="AX1210" i="19"/>
  <c r="AX1211" i="19"/>
  <c r="AX1212" i="19"/>
  <c r="AX1213" i="19"/>
  <c r="AX1214" i="19"/>
  <c r="AX1215" i="19"/>
  <c r="AX1216" i="19"/>
  <c r="AX1217" i="19"/>
  <c r="AX2" i="19"/>
  <c r="AW3" i="19"/>
  <c r="AW4" i="19"/>
  <c r="AW5" i="19"/>
  <c r="AW6" i="19"/>
  <c r="AW7" i="19"/>
  <c r="AW8" i="19"/>
  <c r="AW9" i="19"/>
  <c r="AW10" i="19"/>
  <c r="AW11" i="19"/>
  <c r="AW12" i="19"/>
  <c r="AW13" i="19"/>
  <c r="AW14" i="19"/>
  <c r="AW15" i="19"/>
  <c r="AW16" i="19"/>
  <c r="AW17" i="19"/>
  <c r="AW18" i="19"/>
  <c r="AW19" i="19"/>
  <c r="AW20" i="19"/>
  <c r="AW21" i="19"/>
  <c r="AW22" i="19"/>
  <c r="AW23" i="19"/>
  <c r="AW24" i="19"/>
  <c r="AW25" i="19"/>
  <c r="AW26" i="19"/>
  <c r="AW27" i="19"/>
  <c r="AW28" i="19"/>
  <c r="AW29" i="19"/>
  <c r="AW30" i="19"/>
  <c r="AW31" i="19"/>
  <c r="AW32" i="19"/>
  <c r="AW33" i="19"/>
  <c r="AW34" i="19"/>
  <c r="AW35" i="19"/>
  <c r="AW36" i="19"/>
  <c r="AW37" i="19"/>
  <c r="AW38" i="19"/>
  <c r="AW39" i="19"/>
  <c r="AW40" i="19"/>
  <c r="AW41" i="19"/>
  <c r="AW42" i="19"/>
  <c r="AW43" i="19"/>
  <c r="AW44" i="19"/>
  <c r="AW45" i="19"/>
  <c r="AW46" i="19"/>
  <c r="AW47" i="19"/>
  <c r="AW48" i="19"/>
  <c r="AW49" i="19"/>
  <c r="AW50" i="19"/>
  <c r="AW51" i="19"/>
  <c r="AW52" i="19"/>
  <c r="AW53" i="19"/>
  <c r="AW54" i="19"/>
  <c r="AW55" i="19"/>
  <c r="AW56" i="19"/>
  <c r="AW57" i="19"/>
  <c r="AW58" i="19"/>
  <c r="AW59" i="19"/>
  <c r="AW60" i="19"/>
  <c r="AW61" i="19"/>
  <c r="AW62" i="19"/>
  <c r="AW63" i="19"/>
  <c r="AW64" i="19"/>
  <c r="AW65" i="19"/>
  <c r="AW66" i="19"/>
  <c r="AW67" i="19"/>
  <c r="AW68" i="19"/>
  <c r="AW69" i="19"/>
  <c r="AW70" i="19"/>
  <c r="AW71" i="19"/>
  <c r="AW72" i="19"/>
  <c r="AW73" i="19"/>
  <c r="AW74" i="19"/>
  <c r="AW75" i="19"/>
  <c r="AW76" i="19"/>
  <c r="AW77" i="19"/>
  <c r="AW78" i="19"/>
  <c r="AW79" i="19"/>
  <c r="AW80" i="19"/>
  <c r="AW81" i="19"/>
  <c r="AW82" i="19"/>
  <c r="AW83" i="19"/>
  <c r="AW84" i="19"/>
  <c r="AW85" i="19"/>
  <c r="AW86" i="19"/>
  <c r="AW87" i="19"/>
  <c r="AW88" i="19"/>
  <c r="AW89" i="19"/>
  <c r="AW90" i="19"/>
  <c r="AW91" i="19"/>
  <c r="AW92" i="19"/>
  <c r="AW93" i="19"/>
  <c r="AW94" i="19"/>
  <c r="AW95" i="19"/>
  <c r="AW96" i="19"/>
  <c r="AW97" i="19"/>
  <c r="AW98" i="19"/>
  <c r="AW99" i="19"/>
  <c r="AW100" i="19"/>
  <c r="AW101" i="19"/>
  <c r="AW102" i="19"/>
  <c r="AW103" i="19"/>
  <c r="AW104" i="19"/>
  <c r="AW105" i="19"/>
  <c r="AW106" i="19"/>
  <c r="AW107" i="19"/>
  <c r="AW108" i="19"/>
  <c r="AW109" i="19"/>
  <c r="AW110" i="19"/>
  <c r="AW111" i="19"/>
  <c r="AW112" i="19"/>
  <c r="AW113" i="19"/>
  <c r="AW114" i="19"/>
  <c r="AW115" i="19"/>
  <c r="AW116" i="19"/>
  <c r="AW117" i="19"/>
  <c r="AW118" i="19"/>
  <c r="AW119" i="19"/>
  <c r="AW120" i="19"/>
  <c r="AW121" i="19"/>
  <c r="AW122" i="19"/>
  <c r="AW123" i="19"/>
  <c r="AW124" i="19"/>
  <c r="AW125" i="19"/>
  <c r="AW126" i="19"/>
  <c r="AW127" i="19"/>
  <c r="AW128" i="19"/>
  <c r="AW129" i="19"/>
  <c r="AW130" i="19"/>
  <c r="AW131" i="19"/>
  <c r="AW132" i="19"/>
  <c r="AW133" i="19"/>
  <c r="AW134" i="19"/>
  <c r="AW135" i="19"/>
  <c r="AW136" i="19"/>
  <c r="AW137" i="19"/>
  <c r="AW138" i="19"/>
  <c r="AW139" i="19"/>
  <c r="AW140" i="19"/>
  <c r="AW141" i="19"/>
  <c r="AW142" i="19"/>
  <c r="AW143" i="19"/>
  <c r="AW144" i="19"/>
  <c r="AW145" i="19"/>
  <c r="AW146" i="19"/>
  <c r="AW147" i="19"/>
  <c r="AW148" i="19"/>
  <c r="AW149" i="19"/>
  <c r="AW150" i="19"/>
  <c r="AW151" i="19"/>
  <c r="AW152" i="19"/>
  <c r="AW153" i="19"/>
  <c r="AW154" i="19"/>
  <c r="AW155" i="19"/>
  <c r="AW156" i="19"/>
  <c r="AW157" i="19"/>
  <c r="AW158" i="19"/>
  <c r="AW159" i="19"/>
  <c r="AW160" i="19"/>
  <c r="AW161" i="19"/>
  <c r="AW162" i="19"/>
  <c r="AW163" i="19"/>
  <c r="AW164" i="19"/>
  <c r="AW165" i="19"/>
  <c r="AW166" i="19"/>
  <c r="AW167" i="19"/>
  <c r="AW168" i="19"/>
  <c r="AW169" i="19"/>
  <c r="AW170" i="19"/>
  <c r="AW171" i="19"/>
  <c r="AW172" i="19"/>
  <c r="AW173" i="19"/>
  <c r="AW174" i="19"/>
  <c r="AW175" i="19"/>
  <c r="AW176" i="19"/>
  <c r="AW177" i="19"/>
  <c r="AW178" i="19"/>
  <c r="AW179" i="19"/>
  <c r="AW180" i="19"/>
  <c r="AW181" i="19"/>
  <c r="AW182" i="19"/>
  <c r="AW183" i="19"/>
  <c r="AW184" i="19"/>
  <c r="AW185" i="19"/>
  <c r="AW186" i="19"/>
  <c r="AW187" i="19"/>
  <c r="AW188" i="19"/>
  <c r="AW189" i="19"/>
  <c r="AW190" i="19"/>
  <c r="AW191" i="19"/>
  <c r="AW192" i="19"/>
  <c r="AW193" i="19"/>
  <c r="AW194" i="19"/>
  <c r="AW195" i="19"/>
  <c r="AW196" i="19"/>
  <c r="AW197" i="19"/>
  <c r="AW198" i="19"/>
  <c r="AW199" i="19"/>
  <c r="AW200" i="19"/>
  <c r="AW201" i="19"/>
  <c r="AW202" i="19"/>
  <c r="AW203" i="19"/>
  <c r="AW204" i="19"/>
  <c r="AW205" i="19"/>
  <c r="AW206" i="19"/>
  <c r="AW207" i="19"/>
  <c r="AW208" i="19"/>
  <c r="AW209" i="19"/>
  <c r="AW210" i="19"/>
  <c r="AW211" i="19"/>
  <c r="AW212" i="19"/>
  <c r="AW213" i="19"/>
  <c r="AW214" i="19"/>
  <c r="AW215" i="19"/>
  <c r="AW216" i="19"/>
  <c r="AW217" i="19"/>
  <c r="AW218" i="19"/>
  <c r="AW219" i="19"/>
  <c r="AW220" i="19"/>
  <c r="AW221" i="19"/>
  <c r="AW222" i="19"/>
  <c r="AW223" i="19"/>
  <c r="AW224" i="19"/>
  <c r="AW225" i="19"/>
  <c r="AW226" i="19"/>
  <c r="AW227" i="19"/>
  <c r="AW228" i="19"/>
  <c r="AW229" i="19"/>
  <c r="AW230" i="19"/>
  <c r="AW231" i="19"/>
  <c r="AW232" i="19"/>
  <c r="AW233" i="19"/>
  <c r="AW234" i="19"/>
  <c r="AW235" i="19"/>
  <c r="AW236" i="19"/>
  <c r="AW237" i="19"/>
  <c r="AW238" i="19"/>
  <c r="AW239" i="19"/>
  <c r="AW240" i="19"/>
  <c r="AW241" i="19"/>
  <c r="AW242" i="19"/>
  <c r="AW243" i="19"/>
  <c r="AW244" i="19"/>
  <c r="AW245" i="19"/>
  <c r="AW246" i="19"/>
  <c r="AW247" i="19"/>
  <c r="AW248" i="19"/>
  <c r="AW249" i="19"/>
  <c r="AW250" i="19"/>
  <c r="AW251" i="19"/>
  <c r="AW252" i="19"/>
  <c r="AW253" i="19"/>
  <c r="AW254" i="19"/>
  <c r="AW255" i="19"/>
  <c r="AW256" i="19"/>
  <c r="AW257" i="19"/>
  <c r="AW258" i="19"/>
  <c r="AW259" i="19"/>
  <c r="AW260" i="19"/>
  <c r="AW261" i="19"/>
  <c r="AW262" i="19"/>
  <c r="AW263" i="19"/>
  <c r="AW264" i="19"/>
  <c r="AW265" i="19"/>
  <c r="AW266" i="19"/>
  <c r="AW267" i="19"/>
  <c r="AW268" i="19"/>
  <c r="AW269" i="19"/>
  <c r="AW270" i="19"/>
  <c r="AW271" i="19"/>
  <c r="AW272" i="19"/>
  <c r="AW273" i="19"/>
  <c r="AW274" i="19"/>
  <c r="AW275" i="19"/>
  <c r="AW276" i="19"/>
  <c r="AW277" i="19"/>
  <c r="AW278" i="19"/>
  <c r="AW279" i="19"/>
  <c r="AW280" i="19"/>
  <c r="AW281" i="19"/>
  <c r="AW282" i="19"/>
  <c r="AW283" i="19"/>
  <c r="AW284" i="19"/>
  <c r="AW285" i="19"/>
  <c r="AW286" i="19"/>
  <c r="AW287" i="19"/>
  <c r="AW288" i="19"/>
  <c r="AW289" i="19"/>
  <c r="AW290" i="19"/>
  <c r="AW291" i="19"/>
  <c r="AW292" i="19"/>
  <c r="AW293" i="19"/>
  <c r="AW294" i="19"/>
  <c r="AW295" i="19"/>
  <c r="AW296" i="19"/>
  <c r="AW297" i="19"/>
  <c r="AW298" i="19"/>
  <c r="AW299" i="19"/>
  <c r="AW300" i="19"/>
  <c r="AW301" i="19"/>
  <c r="AW302" i="19"/>
  <c r="AW303" i="19"/>
  <c r="AW304" i="19"/>
  <c r="AW305" i="19"/>
  <c r="AW306" i="19"/>
  <c r="AW307" i="19"/>
  <c r="AW308" i="19"/>
  <c r="AW309" i="19"/>
  <c r="AW310" i="19"/>
  <c r="AW311" i="19"/>
  <c r="AW312" i="19"/>
  <c r="AW313" i="19"/>
  <c r="AW314" i="19"/>
  <c r="AW315" i="19"/>
  <c r="AW316" i="19"/>
  <c r="AW317" i="19"/>
  <c r="AW318" i="19"/>
  <c r="AW319" i="19"/>
  <c r="AW320" i="19"/>
  <c r="AW321" i="19"/>
  <c r="AW322" i="19"/>
  <c r="AW323" i="19"/>
  <c r="AW324" i="19"/>
  <c r="AW325" i="19"/>
  <c r="AW326" i="19"/>
  <c r="AW327" i="19"/>
  <c r="AW328" i="19"/>
  <c r="AW329" i="19"/>
  <c r="AW330" i="19"/>
  <c r="AW331" i="19"/>
  <c r="AW332" i="19"/>
  <c r="AW333" i="19"/>
  <c r="AW334" i="19"/>
  <c r="AW335" i="19"/>
  <c r="AW336" i="19"/>
  <c r="AW337" i="19"/>
  <c r="AW338" i="19"/>
  <c r="AW339" i="19"/>
  <c r="AW340" i="19"/>
  <c r="AW341" i="19"/>
  <c r="AW342" i="19"/>
  <c r="AW343" i="19"/>
  <c r="AW344" i="19"/>
  <c r="AW345" i="19"/>
  <c r="AW346" i="19"/>
  <c r="AW347" i="19"/>
  <c r="AW348" i="19"/>
  <c r="AW349" i="19"/>
  <c r="AW350" i="19"/>
  <c r="AW351" i="19"/>
  <c r="AW352" i="19"/>
  <c r="AW353" i="19"/>
  <c r="AW354" i="19"/>
  <c r="AW355" i="19"/>
  <c r="AW356" i="19"/>
  <c r="AW357" i="19"/>
  <c r="AW358" i="19"/>
  <c r="AW359" i="19"/>
  <c r="AW360" i="19"/>
  <c r="AW361" i="19"/>
  <c r="AW362" i="19"/>
  <c r="AW363" i="19"/>
  <c r="AW364" i="19"/>
  <c r="AW365" i="19"/>
  <c r="AW366" i="19"/>
  <c r="AW367" i="19"/>
  <c r="AW368" i="19"/>
  <c r="AW369" i="19"/>
  <c r="AW370" i="19"/>
  <c r="AW371" i="19"/>
  <c r="AW372" i="19"/>
  <c r="AW373" i="19"/>
  <c r="AW374" i="19"/>
  <c r="AW375" i="19"/>
  <c r="AW376" i="19"/>
  <c r="AW377" i="19"/>
  <c r="AW378" i="19"/>
  <c r="AW379" i="19"/>
  <c r="AW380" i="19"/>
  <c r="AW381" i="19"/>
  <c r="AW382" i="19"/>
  <c r="AW383" i="19"/>
  <c r="AW384" i="19"/>
  <c r="AW385" i="19"/>
  <c r="AW386" i="19"/>
  <c r="AW387" i="19"/>
  <c r="AW388" i="19"/>
  <c r="AW389" i="19"/>
  <c r="AW390" i="19"/>
  <c r="AW391" i="19"/>
  <c r="AW392" i="19"/>
  <c r="AW393" i="19"/>
  <c r="AW394" i="19"/>
  <c r="AW395" i="19"/>
  <c r="AW396" i="19"/>
  <c r="AW397" i="19"/>
  <c r="AW398" i="19"/>
  <c r="AW399" i="19"/>
  <c r="AW400" i="19"/>
  <c r="AW401" i="19"/>
  <c r="AW402" i="19"/>
  <c r="AW403" i="19"/>
  <c r="AW404" i="19"/>
  <c r="AW405" i="19"/>
  <c r="AW406" i="19"/>
  <c r="AW407" i="19"/>
  <c r="AW408" i="19"/>
  <c r="AW409" i="19"/>
  <c r="AW410" i="19"/>
  <c r="AW411" i="19"/>
  <c r="AW412" i="19"/>
  <c r="AW413" i="19"/>
  <c r="AW414" i="19"/>
  <c r="AW415" i="19"/>
  <c r="AW416" i="19"/>
  <c r="AW417" i="19"/>
  <c r="AW418" i="19"/>
  <c r="AW419" i="19"/>
  <c r="AW420" i="19"/>
  <c r="AW421" i="19"/>
  <c r="AW422" i="19"/>
  <c r="AW423" i="19"/>
  <c r="AW424" i="19"/>
  <c r="AW425" i="19"/>
  <c r="AW426" i="19"/>
  <c r="AW427" i="19"/>
  <c r="AW428" i="19"/>
  <c r="AW429" i="19"/>
  <c r="AW430" i="19"/>
  <c r="AW431" i="19"/>
  <c r="AW432" i="19"/>
  <c r="AW433" i="19"/>
  <c r="AW434" i="19"/>
  <c r="AW435" i="19"/>
  <c r="AW436" i="19"/>
  <c r="AW437" i="19"/>
  <c r="AW438" i="19"/>
  <c r="AW439" i="19"/>
  <c r="AW440" i="19"/>
  <c r="AW441" i="19"/>
  <c r="AW442" i="19"/>
  <c r="AW443" i="19"/>
  <c r="AW444" i="19"/>
  <c r="AW445" i="19"/>
  <c r="AW446" i="19"/>
  <c r="AW447" i="19"/>
  <c r="AW448" i="19"/>
  <c r="AW449" i="19"/>
  <c r="AW450" i="19"/>
  <c r="AW451" i="19"/>
  <c r="AW452" i="19"/>
  <c r="AW453" i="19"/>
  <c r="AW454" i="19"/>
  <c r="AW455" i="19"/>
  <c r="AW456" i="19"/>
  <c r="AW457" i="19"/>
  <c r="AW458" i="19"/>
  <c r="AW459" i="19"/>
  <c r="AW460" i="19"/>
  <c r="AW461" i="19"/>
  <c r="AW462" i="19"/>
  <c r="AW463" i="19"/>
  <c r="AW464" i="19"/>
  <c r="AW465" i="19"/>
  <c r="AW466" i="19"/>
  <c r="AW467" i="19"/>
  <c r="AW468" i="19"/>
  <c r="AW469" i="19"/>
  <c r="AW470" i="19"/>
  <c r="AW471" i="19"/>
  <c r="AW472" i="19"/>
  <c r="AW473" i="19"/>
  <c r="AW474" i="19"/>
  <c r="AW475" i="19"/>
  <c r="AW476" i="19"/>
  <c r="AW477" i="19"/>
  <c r="AW478" i="19"/>
  <c r="AW479" i="19"/>
  <c r="AW480" i="19"/>
  <c r="AW481" i="19"/>
  <c r="AW482" i="19"/>
  <c r="AW483" i="19"/>
  <c r="AW484" i="19"/>
  <c r="AW485" i="19"/>
  <c r="AW486" i="19"/>
  <c r="AW487" i="19"/>
  <c r="AW488" i="19"/>
  <c r="AW489" i="19"/>
  <c r="AW490" i="19"/>
  <c r="AW491" i="19"/>
  <c r="AW492" i="19"/>
  <c r="AW493" i="19"/>
  <c r="AW494" i="19"/>
  <c r="AW495" i="19"/>
  <c r="AW496" i="19"/>
  <c r="AW497" i="19"/>
  <c r="AW498" i="19"/>
  <c r="AW499" i="19"/>
  <c r="AW500" i="19"/>
  <c r="AW501" i="19"/>
  <c r="AW502" i="19"/>
  <c r="AW503" i="19"/>
  <c r="AW504" i="19"/>
  <c r="AW505" i="19"/>
  <c r="AW506" i="19"/>
  <c r="AW507" i="19"/>
  <c r="AW508" i="19"/>
  <c r="AW509" i="19"/>
  <c r="AW510" i="19"/>
  <c r="AW511" i="19"/>
  <c r="AW512" i="19"/>
  <c r="AW513" i="19"/>
  <c r="AW514" i="19"/>
  <c r="AW515" i="19"/>
  <c r="AW516" i="19"/>
  <c r="AW517" i="19"/>
  <c r="AW518" i="19"/>
  <c r="AW519" i="19"/>
  <c r="AW520" i="19"/>
  <c r="AW521" i="19"/>
  <c r="AW522" i="19"/>
  <c r="AW523" i="19"/>
  <c r="AW524" i="19"/>
  <c r="AW525" i="19"/>
  <c r="AW526" i="19"/>
  <c r="AW527" i="19"/>
  <c r="AW528" i="19"/>
  <c r="AW529" i="19"/>
  <c r="AW530" i="19"/>
  <c r="AW531" i="19"/>
  <c r="AW532" i="19"/>
  <c r="AW533" i="19"/>
  <c r="AW534" i="19"/>
  <c r="AW535" i="19"/>
  <c r="AW536" i="19"/>
  <c r="AW537" i="19"/>
  <c r="AW538" i="19"/>
  <c r="AW539" i="19"/>
  <c r="AW540" i="19"/>
  <c r="AW541" i="19"/>
  <c r="AW542" i="19"/>
  <c r="AW543" i="19"/>
  <c r="AW544" i="19"/>
  <c r="AW545" i="19"/>
  <c r="AW546" i="19"/>
  <c r="AW547" i="19"/>
  <c r="AW548" i="19"/>
  <c r="AW549" i="19"/>
  <c r="AW550" i="19"/>
  <c r="AW551" i="19"/>
  <c r="AW552" i="19"/>
  <c r="AW553" i="19"/>
  <c r="AW554" i="19"/>
  <c r="AW555" i="19"/>
  <c r="AW556" i="19"/>
  <c r="AW557" i="19"/>
  <c r="AW558" i="19"/>
  <c r="AW559" i="19"/>
  <c r="AW560" i="19"/>
  <c r="AW561" i="19"/>
  <c r="AW562" i="19"/>
  <c r="AW563" i="19"/>
  <c r="AW564" i="19"/>
  <c r="AW565" i="19"/>
  <c r="AW566" i="19"/>
  <c r="AW567" i="19"/>
  <c r="AW568" i="19"/>
  <c r="AW569" i="19"/>
  <c r="AW570" i="19"/>
  <c r="AW571" i="19"/>
  <c r="AW572" i="19"/>
  <c r="AW573" i="19"/>
  <c r="AW574" i="19"/>
  <c r="AW575" i="19"/>
  <c r="AW576" i="19"/>
  <c r="AW577" i="19"/>
  <c r="AW578" i="19"/>
  <c r="AW579" i="19"/>
  <c r="AW580" i="19"/>
  <c r="AW581" i="19"/>
  <c r="AW582" i="19"/>
  <c r="AW583" i="19"/>
  <c r="AW584" i="19"/>
  <c r="AW585" i="19"/>
  <c r="AW586" i="19"/>
  <c r="AW587" i="19"/>
  <c r="AW588" i="19"/>
  <c r="AW589" i="19"/>
  <c r="AW590" i="19"/>
  <c r="AW591" i="19"/>
  <c r="AW592" i="19"/>
  <c r="AW593" i="19"/>
  <c r="AW594" i="19"/>
  <c r="AW595" i="19"/>
  <c r="AW596" i="19"/>
  <c r="AW597" i="19"/>
  <c r="AW598" i="19"/>
  <c r="AW599" i="19"/>
  <c r="AW600" i="19"/>
  <c r="AW601" i="19"/>
  <c r="AW602" i="19"/>
  <c r="AW603" i="19"/>
  <c r="AW604" i="19"/>
  <c r="AW605" i="19"/>
  <c r="AW606" i="19"/>
  <c r="AW607" i="19"/>
  <c r="AW608" i="19"/>
  <c r="AW609" i="19"/>
  <c r="AW610" i="19"/>
  <c r="AW611" i="19"/>
  <c r="AW612" i="19"/>
  <c r="AW613" i="19"/>
  <c r="AW614" i="19"/>
  <c r="AW615" i="19"/>
  <c r="AW616" i="19"/>
  <c r="AW617" i="19"/>
  <c r="AW618" i="19"/>
  <c r="AW619" i="19"/>
  <c r="AW620" i="19"/>
  <c r="AW621" i="19"/>
  <c r="AW622" i="19"/>
  <c r="AW623" i="19"/>
  <c r="AW624" i="19"/>
  <c r="AW625" i="19"/>
  <c r="AW626" i="19"/>
  <c r="AW627" i="19"/>
  <c r="AW628" i="19"/>
  <c r="AW629" i="19"/>
  <c r="AW630" i="19"/>
  <c r="AW631" i="19"/>
  <c r="AW632" i="19"/>
  <c r="AW633" i="19"/>
  <c r="AW634" i="19"/>
  <c r="AW635" i="19"/>
  <c r="AW636" i="19"/>
  <c r="AW637" i="19"/>
  <c r="AW638" i="19"/>
  <c r="AW639" i="19"/>
  <c r="AW640" i="19"/>
  <c r="AW641" i="19"/>
  <c r="AW642" i="19"/>
  <c r="AW643" i="19"/>
  <c r="AW644" i="19"/>
  <c r="AW645" i="19"/>
  <c r="AW646" i="19"/>
  <c r="AW647" i="19"/>
  <c r="AW648" i="19"/>
  <c r="AW649" i="19"/>
  <c r="AW650" i="19"/>
  <c r="AW651" i="19"/>
  <c r="AW652" i="19"/>
  <c r="AW653" i="19"/>
  <c r="AW654" i="19"/>
  <c r="AW655" i="19"/>
  <c r="AW656" i="19"/>
  <c r="AW657" i="19"/>
  <c r="AW658" i="19"/>
  <c r="AW659" i="19"/>
  <c r="AW660" i="19"/>
  <c r="AW661" i="19"/>
  <c r="AW662" i="19"/>
  <c r="AW663" i="19"/>
  <c r="AW664" i="19"/>
  <c r="AW665" i="19"/>
  <c r="AW666" i="19"/>
  <c r="AW667" i="19"/>
  <c r="AW668" i="19"/>
  <c r="AW669" i="19"/>
  <c r="AW670" i="19"/>
  <c r="AW671" i="19"/>
  <c r="AW672" i="19"/>
  <c r="AW673" i="19"/>
  <c r="AW674" i="19"/>
  <c r="AW675" i="19"/>
  <c r="AW676" i="19"/>
  <c r="AW677" i="19"/>
  <c r="AW678" i="19"/>
  <c r="AW679" i="19"/>
  <c r="AW680" i="19"/>
  <c r="AW681" i="19"/>
  <c r="AW682" i="19"/>
  <c r="AW683" i="19"/>
  <c r="AW684" i="19"/>
  <c r="AW685" i="19"/>
  <c r="AW686" i="19"/>
  <c r="AW687" i="19"/>
  <c r="AW688" i="19"/>
  <c r="AW689" i="19"/>
  <c r="AW690" i="19"/>
  <c r="AW691" i="19"/>
  <c r="AW692" i="19"/>
  <c r="AW693" i="19"/>
  <c r="AW694" i="19"/>
  <c r="AW695" i="19"/>
  <c r="AW696" i="19"/>
  <c r="AW697" i="19"/>
  <c r="AW698" i="19"/>
  <c r="AW699" i="19"/>
  <c r="AW700" i="19"/>
  <c r="AW701" i="19"/>
  <c r="AW702" i="19"/>
  <c r="AW703" i="19"/>
  <c r="AW704" i="19"/>
  <c r="AW705" i="19"/>
  <c r="AW706" i="19"/>
  <c r="AW707" i="19"/>
  <c r="AW708" i="19"/>
  <c r="AW709" i="19"/>
  <c r="AW710" i="19"/>
  <c r="AW711" i="19"/>
  <c r="AW712" i="19"/>
  <c r="AW713" i="19"/>
  <c r="AW714" i="19"/>
  <c r="AW715" i="19"/>
  <c r="AW716" i="19"/>
  <c r="AW717" i="19"/>
  <c r="AW718" i="19"/>
  <c r="AW719" i="19"/>
  <c r="AW720" i="19"/>
  <c r="AW721" i="19"/>
  <c r="AW722" i="19"/>
  <c r="AW723" i="19"/>
  <c r="AW724" i="19"/>
  <c r="AW725" i="19"/>
  <c r="AW726" i="19"/>
  <c r="AW727" i="19"/>
  <c r="AW728" i="19"/>
  <c r="AW729" i="19"/>
  <c r="AW730" i="19"/>
  <c r="AW731" i="19"/>
  <c r="AW732" i="19"/>
  <c r="AW733" i="19"/>
  <c r="AW734" i="19"/>
  <c r="AW735" i="19"/>
  <c r="AW736" i="19"/>
  <c r="AW737" i="19"/>
  <c r="AW738" i="19"/>
  <c r="AW739" i="19"/>
  <c r="AW740" i="19"/>
  <c r="AW741" i="19"/>
  <c r="AW742" i="19"/>
  <c r="AW743" i="19"/>
  <c r="AW744" i="19"/>
  <c r="AW745" i="19"/>
  <c r="AW746" i="19"/>
  <c r="AW747" i="19"/>
  <c r="AW748" i="19"/>
  <c r="AW749" i="19"/>
  <c r="AW750" i="19"/>
  <c r="AW751" i="19"/>
  <c r="AW752" i="19"/>
  <c r="AW753" i="19"/>
  <c r="AW754" i="19"/>
  <c r="AW755" i="19"/>
  <c r="AW756" i="19"/>
  <c r="AW757" i="19"/>
  <c r="AW758" i="19"/>
  <c r="AW759" i="19"/>
  <c r="AW760" i="19"/>
  <c r="AW761" i="19"/>
  <c r="AW762" i="19"/>
  <c r="AW763" i="19"/>
  <c r="AW764" i="19"/>
  <c r="AW765" i="19"/>
  <c r="AW766" i="19"/>
  <c r="AW767" i="19"/>
  <c r="AW768" i="19"/>
  <c r="AW769" i="19"/>
  <c r="AW770" i="19"/>
  <c r="AW771" i="19"/>
  <c r="AW772" i="19"/>
  <c r="AW773" i="19"/>
  <c r="AW774" i="19"/>
  <c r="AW775" i="19"/>
  <c r="AW776" i="19"/>
  <c r="AW777" i="19"/>
  <c r="AW778" i="19"/>
  <c r="AW779" i="19"/>
  <c r="AW780" i="19"/>
  <c r="AW781" i="19"/>
  <c r="AW782" i="19"/>
  <c r="AW783" i="19"/>
  <c r="AW784" i="19"/>
  <c r="AW785" i="19"/>
  <c r="AW786" i="19"/>
  <c r="AW787" i="19"/>
  <c r="AW788" i="19"/>
  <c r="AW789" i="19"/>
  <c r="AW790" i="19"/>
  <c r="AW791" i="19"/>
  <c r="AW792" i="19"/>
  <c r="AW793" i="19"/>
  <c r="AW794" i="19"/>
  <c r="AW795" i="19"/>
  <c r="AW796" i="19"/>
  <c r="AW797" i="19"/>
  <c r="AW798" i="19"/>
  <c r="AW799" i="19"/>
  <c r="AW800" i="19"/>
  <c r="AW801" i="19"/>
  <c r="AW802" i="19"/>
  <c r="AW803" i="19"/>
  <c r="AW804" i="19"/>
  <c r="AW805" i="19"/>
  <c r="AW806" i="19"/>
  <c r="AW807" i="19"/>
  <c r="AW808" i="19"/>
  <c r="AW809" i="19"/>
  <c r="AW810" i="19"/>
  <c r="AW811" i="19"/>
  <c r="AW812" i="19"/>
  <c r="AW813" i="19"/>
  <c r="AW814" i="19"/>
  <c r="AW815" i="19"/>
  <c r="AW816" i="19"/>
  <c r="AW817" i="19"/>
  <c r="AW818" i="19"/>
  <c r="AW819" i="19"/>
  <c r="AW820" i="19"/>
  <c r="AW821" i="19"/>
  <c r="AW822" i="19"/>
  <c r="AW823" i="19"/>
  <c r="AW824" i="19"/>
  <c r="AW825" i="19"/>
  <c r="AW826" i="19"/>
  <c r="AW827" i="19"/>
  <c r="AW828" i="19"/>
  <c r="AW829" i="19"/>
  <c r="AW830" i="19"/>
  <c r="AW831" i="19"/>
  <c r="AW832" i="19"/>
  <c r="AW833" i="19"/>
  <c r="AW834" i="19"/>
  <c r="AW835" i="19"/>
  <c r="AW836" i="19"/>
  <c r="AW837" i="19"/>
  <c r="AW838" i="19"/>
  <c r="AW839" i="19"/>
  <c r="AW840" i="19"/>
  <c r="AW841" i="19"/>
  <c r="AW842" i="19"/>
  <c r="AW843" i="19"/>
  <c r="AW844" i="19"/>
  <c r="AW845" i="19"/>
  <c r="AW846" i="19"/>
  <c r="AW847" i="19"/>
  <c r="AW848" i="19"/>
  <c r="AW849" i="19"/>
  <c r="AW850" i="19"/>
  <c r="AW851" i="19"/>
  <c r="AW852" i="19"/>
  <c r="AW853" i="19"/>
  <c r="AW854" i="19"/>
  <c r="AW855" i="19"/>
  <c r="AW856" i="19"/>
  <c r="AW857" i="19"/>
  <c r="AW858" i="19"/>
  <c r="AW859" i="19"/>
  <c r="AW860" i="19"/>
  <c r="AW861" i="19"/>
  <c r="AW862" i="19"/>
  <c r="AW863" i="19"/>
  <c r="AW864" i="19"/>
  <c r="AW865" i="19"/>
  <c r="AW866" i="19"/>
  <c r="AW867" i="19"/>
  <c r="AW868" i="19"/>
  <c r="AW869" i="19"/>
  <c r="AW870" i="19"/>
  <c r="AW871" i="19"/>
  <c r="AW872" i="19"/>
  <c r="AW873" i="19"/>
  <c r="AW874" i="19"/>
  <c r="AW875" i="19"/>
  <c r="AW876" i="19"/>
  <c r="AW877" i="19"/>
  <c r="AW878" i="19"/>
  <c r="AW879" i="19"/>
  <c r="AW880" i="19"/>
  <c r="AW881" i="19"/>
  <c r="AW882" i="19"/>
  <c r="AW883" i="19"/>
  <c r="AW884" i="19"/>
  <c r="AW885" i="19"/>
  <c r="AW886" i="19"/>
  <c r="AW887" i="19"/>
  <c r="AW888" i="19"/>
  <c r="AW889" i="19"/>
  <c r="AW890" i="19"/>
  <c r="AW891" i="19"/>
  <c r="AW892" i="19"/>
  <c r="AW893" i="19"/>
  <c r="AW894" i="19"/>
  <c r="AW895" i="19"/>
  <c r="AW896" i="19"/>
  <c r="AW897" i="19"/>
  <c r="AW898" i="19"/>
  <c r="AW899" i="19"/>
  <c r="AW900" i="19"/>
  <c r="AW901" i="19"/>
  <c r="AW902" i="19"/>
  <c r="AW903" i="19"/>
  <c r="AW904" i="19"/>
  <c r="AW905" i="19"/>
  <c r="AW906" i="19"/>
  <c r="AW907" i="19"/>
  <c r="AW908" i="19"/>
  <c r="AW909" i="19"/>
  <c r="AW910" i="19"/>
  <c r="AW911" i="19"/>
  <c r="AW912" i="19"/>
  <c r="AW913" i="19"/>
  <c r="AW914" i="19"/>
  <c r="AW915" i="19"/>
  <c r="AW916" i="19"/>
  <c r="AW917" i="19"/>
  <c r="AW918" i="19"/>
  <c r="AW919" i="19"/>
  <c r="AW920" i="19"/>
  <c r="AW921" i="19"/>
  <c r="AW922" i="19"/>
  <c r="AW923" i="19"/>
  <c r="AW924" i="19"/>
  <c r="AW925" i="19"/>
  <c r="AW926" i="19"/>
  <c r="AW927" i="19"/>
  <c r="AW928" i="19"/>
  <c r="AW929" i="19"/>
  <c r="AW930" i="19"/>
  <c r="AW931" i="19"/>
  <c r="AW932" i="19"/>
  <c r="AW933" i="19"/>
  <c r="AW934" i="19"/>
  <c r="AW935" i="19"/>
  <c r="AW936" i="19"/>
  <c r="AW937" i="19"/>
  <c r="AW938" i="19"/>
  <c r="AW939" i="19"/>
  <c r="AW940" i="19"/>
  <c r="AW941" i="19"/>
  <c r="AW942" i="19"/>
  <c r="AW943" i="19"/>
  <c r="AW944" i="19"/>
  <c r="AW945" i="19"/>
  <c r="AW946" i="19"/>
  <c r="AW947" i="19"/>
  <c r="AW948" i="19"/>
  <c r="AW949" i="19"/>
  <c r="AW950" i="19"/>
  <c r="AW951" i="19"/>
  <c r="AW952" i="19"/>
  <c r="AW953" i="19"/>
  <c r="AW954" i="19"/>
  <c r="AW955" i="19"/>
  <c r="AW956" i="19"/>
  <c r="AW957" i="19"/>
  <c r="AW958" i="19"/>
  <c r="AW959" i="19"/>
  <c r="AW960" i="19"/>
  <c r="AW961" i="19"/>
  <c r="AW962" i="19"/>
  <c r="AW963" i="19"/>
  <c r="AW964" i="19"/>
  <c r="AW965" i="19"/>
  <c r="AW966" i="19"/>
  <c r="AW967" i="19"/>
  <c r="AW968" i="19"/>
  <c r="AW969" i="19"/>
  <c r="AW970" i="19"/>
  <c r="AW971" i="19"/>
  <c r="AW972" i="19"/>
  <c r="AW973" i="19"/>
  <c r="AW974" i="19"/>
  <c r="AW975" i="19"/>
  <c r="AW976" i="19"/>
  <c r="AW977" i="19"/>
  <c r="AW978" i="19"/>
  <c r="AW979" i="19"/>
  <c r="AW980" i="19"/>
  <c r="AW981" i="19"/>
  <c r="AW982" i="19"/>
  <c r="AW983" i="19"/>
  <c r="AW984" i="19"/>
  <c r="AW985" i="19"/>
  <c r="AW986" i="19"/>
  <c r="AW987" i="19"/>
  <c r="AW988" i="19"/>
  <c r="AW989" i="19"/>
  <c r="AW990" i="19"/>
  <c r="AW991" i="19"/>
  <c r="AW992" i="19"/>
  <c r="AW993" i="19"/>
  <c r="AW994" i="19"/>
  <c r="AW995" i="19"/>
  <c r="AW996" i="19"/>
  <c r="AW997" i="19"/>
  <c r="AW998" i="19"/>
  <c r="AW999" i="19"/>
  <c r="AW1000" i="19"/>
  <c r="AW1001" i="19"/>
  <c r="AW1002" i="19"/>
  <c r="AW1003" i="19"/>
  <c r="AW1004" i="19"/>
  <c r="AW1005" i="19"/>
  <c r="AW1006" i="19"/>
  <c r="AW1007" i="19"/>
  <c r="AW1008" i="19"/>
  <c r="AW1009" i="19"/>
  <c r="AW1010" i="19"/>
  <c r="AW1011" i="19"/>
  <c r="AW1012" i="19"/>
  <c r="AW1013" i="19"/>
  <c r="AW1014" i="19"/>
  <c r="AW1015" i="19"/>
  <c r="AW1016" i="19"/>
  <c r="AW1017" i="19"/>
  <c r="AW1018" i="19"/>
  <c r="AW1019" i="19"/>
  <c r="AW1020" i="19"/>
  <c r="AW1021" i="19"/>
  <c r="AW1022" i="19"/>
  <c r="AW1023" i="19"/>
  <c r="AW1024" i="19"/>
  <c r="AW1025" i="19"/>
  <c r="AW1026" i="19"/>
  <c r="AW1027" i="19"/>
  <c r="AW1028" i="19"/>
  <c r="AW1029" i="19"/>
  <c r="AW1030" i="19"/>
  <c r="AW1031" i="19"/>
  <c r="AW1032" i="19"/>
  <c r="AW1033" i="19"/>
  <c r="AW1034" i="19"/>
  <c r="AW1035" i="19"/>
  <c r="AW1036" i="19"/>
  <c r="AW1037" i="19"/>
  <c r="AW1038" i="19"/>
  <c r="AW1039" i="19"/>
  <c r="AW1040" i="19"/>
  <c r="AW1041" i="19"/>
  <c r="AW1042" i="19"/>
  <c r="AW1043" i="19"/>
  <c r="AW1044" i="19"/>
  <c r="AW1045" i="19"/>
  <c r="AW1046" i="19"/>
  <c r="AW1047" i="19"/>
  <c r="AW1048" i="19"/>
  <c r="AW1049" i="19"/>
  <c r="AW1050" i="19"/>
  <c r="AW1051" i="19"/>
  <c r="AW1052" i="19"/>
  <c r="AW1053" i="19"/>
  <c r="AW1054" i="19"/>
  <c r="AW1055" i="19"/>
  <c r="AW1056" i="19"/>
  <c r="AW1057" i="19"/>
  <c r="AW1058" i="19"/>
  <c r="AW1059" i="19"/>
  <c r="AW1060" i="19"/>
  <c r="AW1061" i="19"/>
  <c r="AW1062" i="19"/>
  <c r="AW1063" i="19"/>
  <c r="AW1064" i="19"/>
  <c r="AW1065" i="19"/>
  <c r="AW1066" i="19"/>
  <c r="AW1067" i="19"/>
  <c r="AW1068" i="19"/>
  <c r="AW1069" i="19"/>
  <c r="AW1070" i="19"/>
  <c r="AW1071" i="19"/>
  <c r="AW1072" i="19"/>
  <c r="AW1073" i="19"/>
  <c r="AW1074" i="19"/>
  <c r="AW1075" i="19"/>
  <c r="AW1076" i="19"/>
  <c r="AW1077" i="19"/>
  <c r="AW1078" i="19"/>
  <c r="AW1079" i="19"/>
  <c r="AW1080" i="19"/>
  <c r="AW1081" i="19"/>
  <c r="AW1082" i="19"/>
  <c r="AW1083" i="19"/>
  <c r="AW1084" i="19"/>
  <c r="AW1085" i="19"/>
  <c r="AW1086" i="19"/>
  <c r="AW1087" i="19"/>
  <c r="AW1088" i="19"/>
  <c r="AW1089" i="19"/>
  <c r="AW1090" i="19"/>
  <c r="AW1091" i="19"/>
  <c r="AW1092" i="19"/>
  <c r="AW1093" i="19"/>
  <c r="AW1094" i="19"/>
  <c r="AW1095" i="19"/>
  <c r="AW1096" i="19"/>
  <c r="AW1097" i="19"/>
  <c r="AW1098" i="19"/>
  <c r="AW1099" i="19"/>
  <c r="AW1100" i="19"/>
  <c r="AW1101" i="19"/>
  <c r="AW1102" i="19"/>
  <c r="AW1103" i="19"/>
  <c r="AW1104" i="19"/>
  <c r="AW1105" i="19"/>
  <c r="AW1106" i="19"/>
  <c r="AW1107" i="19"/>
  <c r="AW1108" i="19"/>
  <c r="AW1109" i="19"/>
  <c r="AW1110" i="19"/>
  <c r="AW1111" i="19"/>
  <c r="AW1112" i="19"/>
  <c r="AW1113" i="19"/>
  <c r="AW1114" i="19"/>
  <c r="AW1115" i="19"/>
  <c r="AW1116" i="19"/>
  <c r="AW1117" i="19"/>
  <c r="AW1118" i="19"/>
  <c r="AW1119" i="19"/>
  <c r="AW1120" i="19"/>
  <c r="AW1121" i="19"/>
  <c r="AW1122" i="19"/>
  <c r="AW1123" i="19"/>
  <c r="AW1124" i="19"/>
  <c r="AW1125" i="19"/>
  <c r="AW1126" i="19"/>
  <c r="AW1127" i="19"/>
  <c r="AW1128" i="19"/>
  <c r="AW1129" i="19"/>
  <c r="AW1130" i="19"/>
  <c r="AW1131" i="19"/>
  <c r="AW1132" i="19"/>
  <c r="AW1133" i="19"/>
  <c r="AW1134" i="19"/>
  <c r="AW1135" i="19"/>
  <c r="AW1136" i="19"/>
  <c r="AW1137" i="19"/>
  <c r="AW1138" i="19"/>
  <c r="AW1139" i="19"/>
  <c r="AW1140" i="19"/>
  <c r="AW1141" i="19"/>
  <c r="AW1142" i="19"/>
  <c r="AW1143" i="19"/>
  <c r="AW1144" i="19"/>
  <c r="AW1145" i="19"/>
  <c r="AW1146" i="19"/>
  <c r="AW1147" i="19"/>
  <c r="AW1148" i="19"/>
  <c r="AW1149" i="19"/>
  <c r="AW1150" i="19"/>
  <c r="AW1151" i="19"/>
  <c r="AW1152" i="19"/>
  <c r="AW1153" i="19"/>
  <c r="AW1154" i="19"/>
  <c r="AW1155" i="19"/>
  <c r="AW1156" i="19"/>
  <c r="AW1157" i="19"/>
  <c r="AW1158" i="19"/>
  <c r="AW1159" i="19"/>
  <c r="AW1160" i="19"/>
  <c r="AW1161" i="19"/>
  <c r="AW1162" i="19"/>
  <c r="AW1163" i="19"/>
  <c r="AW1164" i="19"/>
  <c r="AW1165" i="19"/>
  <c r="AW1166" i="19"/>
  <c r="AW1167" i="19"/>
  <c r="AW1168" i="19"/>
  <c r="AW1169" i="19"/>
  <c r="AW1170" i="19"/>
  <c r="AW1171" i="19"/>
  <c r="AW1172" i="19"/>
  <c r="AW1173" i="19"/>
  <c r="AW1174" i="19"/>
  <c r="AW1175" i="19"/>
  <c r="AW1176" i="19"/>
  <c r="AW1177" i="19"/>
  <c r="AW1178" i="19"/>
  <c r="AW1179" i="19"/>
  <c r="AW1180" i="19"/>
  <c r="AW1181" i="19"/>
  <c r="AW1182" i="19"/>
  <c r="AW1183" i="19"/>
  <c r="AW1184" i="19"/>
  <c r="AW1185" i="19"/>
  <c r="AW1186" i="19"/>
  <c r="AW1187" i="19"/>
  <c r="AW1188" i="19"/>
  <c r="AW1189" i="19"/>
  <c r="AW1190" i="19"/>
  <c r="AW1191" i="19"/>
  <c r="AW1192" i="19"/>
  <c r="AW1193" i="19"/>
  <c r="AW1194" i="19"/>
  <c r="AW1195" i="19"/>
  <c r="AW1196" i="19"/>
  <c r="AW1197" i="19"/>
  <c r="AW1198" i="19"/>
  <c r="AW1199" i="19"/>
  <c r="AW1200" i="19"/>
  <c r="AW1201" i="19"/>
  <c r="AW1202" i="19"/>
  <c r="AW1203" i="19"/>
  <c r="AW1204" i="19"/>
  <c r="AW1205" i="19"/>
  <c r="AW1206" i="19"/>
  <c r="AW1207" i="19"/>
  <c r="AW1208" i="19"/>
  <c r="AW1209" i="19"/>
  <c r="AW1210" i="19"/>
  <c r="AW1211" i="19"/>
  <c r="AW1212" i="19"/>
  <c r="AW1213" i="19"/>
  <c r="AW1214" i="19"/>
  <c r="AW1215" i="19"/>
  <c r="AW1216" i="19"/>
  <c r="AW1217" i="19"/>
  <c r="AW2" i="19"/>
  <c r="AV2" i="19"/>
  <c r="AV3" i="19"/>
  <c r="AV4" i="19"/>
  <c r="AV5" i="19"/>
  <c r="AV6" i="19"/>
  <c r="AV7" i="19"/>
  <c r="AV8" i="19"/>
  <c r="AV9" i="19"/>
  <c r="AV10" i="19"/>
  <c r="AV11" i="19"/>
  <c r="AV12" i="19"/>
  <c r="AV13" i="19"/>
  <c r="AV14" i="19"/>
  <c r="AV15" i="19"/>
  <c r="AV16" i="19"/>
  <c r="AV17" i="19"/>
  <c r="AV18" i="19"/>
  <c r="AV19" i="19"/>
  <c r="AV20" i="19"/>
  <c r="AV21" i="19"/>
  <c r="AV22" i="19"/>
  <c r="AV23" i="19"/>
  <c r="AV24" i="19"/>
  <c r="AV25" i="19"/>
  <c r="AV26" i="19"/>
  <c r="AV27" i="19"/>
  <c r="AV28" i="19"/>
  <c r="AV29" i="19"/>
  <c r="AV30" i="19"/>
  <c r="AV31" i="19"/>
  <c r="AV32" i="19"/>
  <c r="AV33" i="19"/>
  <c r="AV34" i="19"/>
  <c r="AV35" i="19"/>
  <c r="AV36" i="19"/>
  <c r="AV37" i="19"/>
  <c r="AV38" i="19"/>
  <c r="AV39" i="19"/>
  <c r="AV40" i="19"/>
  <c r="AV41" i="19"/>
  <c r="AV42" i="19"/>
  <c r="AV43" i="19"/>
  <c r="AV44" i="19"/>
  <c r="AV45" i="19"/>
  <c r="AV46" i="19"/>
  <c r="AV47" i="19"/>
  <c r="AV48" i="19"/>
  <c r="AV49" i="19"/>
  <c r="AV50" i="19"/>
  <c r="AV51" i="19"/>
  <c r="AV52" i="19"/>
  <c r="AV53" i="19"/>
  <c r="AV54" i="19"/>
  <c r="AV55" i="19"/>
  <c r="AV56" i="19"/>
  <c r="AV57" i="19"/>
  <c r="AV58" i="19"/>
  <c r="AV59" i="19"/>
  <c r="AV60" i="19"/>
  <c r="AV61" i="19"/>
  <c r="AV62" i="19"/>
  <c r="AV63" i="19"/>
  <c r="AV64" i="19"/>
  <c r="AV65" i="19"/>
  <c r="AV66" i="19"/>
  <c r="AV67" i="19"/>
  <c r="AV68" i="19"/>
  <c r="AV69" i="19"/>
  <c r="AV70" i="19"/>
  <c r="AV71" i="19"/>
  <c r="AV72" i="19"/>
  <c r="AV73" i="19"/>
  <c r="AV74" i="19"/>
  <c r="AV75" i="19"/>
  <c r="AV76" i="19"/>
  <c r="AV77" i="19"/>
  <c r="AV78" i="19"/>
  <c r="AV79" i="19"/>
  <c r="AV80" i="19"/>
  <c r="AV81" i="19"/>
  <c r="AV82" i="19"/>
  <c r="AV83" i="19"/>
  <c r="AV84" i="19"/>
  <c r="AV85" i="19"/>
  <c r="AV86" i="19"/>
  <c r="AV87" i="19"/>
  <c r="AV88" i="19"/>
  <c r="AV89" i="19"/>
  <c r="AV90" i="19"/>
  <c r="AV91" i="19"/>
  <c r="AV92" i="19"/>
  <c r="AV93" i="19"/>
  <c r="AV94" i="19"/>
  <c r="AV95" i="19"/>
  <c r="AV96" i="19"/>
  <c r="AV97" i="19"/>
  <c r="AV98" i="19"/>
  <c r="AV99" i="19"/>
  <c r="AV100" i="19"/>
  <c r="AV101" i="19"/>
  <c r="AV102" i="19"/>
  <c r="AV103" i="19"/>
  <c r="AV104" i="19"/>
  <c r="AV105" i="19"/>
  <c r="AV106" i="19"/>
  <c r="AV107" i="19"/>
  <c r="AV108" i="19"/>
  <c r="AV109" i="19"/>
  <c r="AV110" i="19"/>
  <c r="AV111" i="19"/>
  <c r="AV112" i="19"/>
  <c r="AV113" i="19"/>
  <c r="AV114" i="19"/>
  <c r="AV115" i="19"/>
  <c r="AV116" i="19"/>
  <c r="AV117" i="19"/>
  <c r="AV118" i="19"/>
  <c r="AV119" i="19"/>
  <c r="AV120" i="19"/>
  <c r="AV121" i="19"/>
  <c r="AV122" i="19"/>
  <c r="AV123" i="19"/>
  <c r="AV124" i="19"/>
  <c r="AV125" i="19"/>
  <c r="AV126" i="19"/>
  <c r="AV127" i="19"/>
  <c r="AV128" i="19"/>
  <c r="AV129" i="19"/>
  <c r="AV130" i="19"/>
  <c r="AV131" i="19"/>
  <c r="AV132" i="19"/>
  <c r="AV133" i="19"/>
  <c r="AV134" i="19"/>
  <c r="AV135" i="19"/>
  <c r="AV136" i="19"/>
  <c r="AV137" i="19"/>
  <c r="AV138" i="19"/>
  <c r="AV139" i="19"/>
  <c r="AV140" i="19"/>
  <c r="AV141" i="19"/>
  <c r="AV142" i="19"/>
  <c r="AV143" i="19"/>
  <c r="AV144" i="19"/>
  <c r="AV145" i="19"/>
  <c r="AV146" i="19"/>
  <c r="AV147" i="19"/>
  <c r="AV148" i="19"/>
  <c r="AV149" i="19"/>
  <c r="AV150" i="19"/>
  <c r="AV151" i="19"/>
  <c r="AV152" i="19"/>
  <c r="AV153" i="19"/>
  <c r="AV154" i="19"/>
  <c r="AV155" i="19"/>
  <c r="AV156" i="19"/>
  <c r="AV157" i="19"/>
  <c r="AV158" i="19"/>
  <c r="AV159" i="19"/>
  <c r="AV160" i="19"/>
  <c r="AV161" i="19"/>
  <c r="AV162" i="19"/>
  <c r="AV163" i="19"/>
  <c r="AV164" i="19"/>
  <c r="AV165" i="19"/>
  <c r="AV166" i="19"/>
  <c r="AV167" i="19"/>
  <c r="AV168" i="19"/>
  <c r="AV169" i="19"/>
  <c r="AV170" i="19"/>
  <c r="AV171" i="19"/>
  <c r="AV172" i="19"/>
  <c r="AV173" i="19"/>
  <c r="AV174" i="19"/>
  <c r="AV175" i="19"/>
  <c r="AV176" i="19"/>
  <c r="AV177" i="19"/>
  <c r="AV178" i="19"/>
  <c r="AV179" i="19"/>
  <c r="AV180" i="19"/>
  <c r="AV181" i="19"/>
  <c r="AV182" i="19"/>
  <c r="AV183" i="19"/>
  <c r="AV184" i="19"/>
  <c r="AV185" i="19"/>
  <c r="AV186" i="19"/>
  <c r="AV187" i="19"/>
  <c r="AV188" i="19"/>
  <c r="AV189" i="19"/>
  <c r="AV190" i="19"/>
  <c r="AV191" i="19"/>
  <c r="AV192" i="19"/>
  <c r="AV193" i="19"/>
  <c r="AV194" i="19"/>
  <c r="AV195" i="19"/>
  <c r="AV196" i="19"/>
  <c r="AV197" i="19"/>
  <c r="AV198" i="19"/>
  <c r="AV199" i="19"/>
  <c r="AV200" i="19"/>
  <c r="AV201" i="19"/>
  <c r="AV202" i="19"/>
  <c r="AV203" i="19"/>
  <c r="AV204" i="19"/>
  <c r="AV205" i="19"/>
  <c r="AV206" i="19"/>
  <c r="AV207" i="19"/>
  <c r="AV208" i="19"/>
  <c r="AV209" i="19"/>
  <c r="AV210" i="19"/>
  <c r="AV211" i="19"/>
  <c r="AV212" i="19"/>
  <c r="AV213" i="19"/>
  <c r="AV214" i="19"/>
  <c r="AV215" i="19"/>
  <c r="AV216" i="19"/>
  <c r="AV217" i="19"/>
  <c r="AV218" i="19"/>
  <c r="AV219" i="19"/>
  <c r="AV220" i="19"/>
  <c r="AV221" i="19"/>
  <c r="AV222" i="19"/>
  <c r="AV223" i="19"/>
  <c r="AV224" i="19"/>
  <c r="AV225" i="19"/>
  <c r="AV226" i="19"/>
  <c r="AV227" i="19"/>
  <c r="AV228" i="19"/>
  <c r="AV229" i="19"/>
  <c r="AV230" i="19"/>
  <c r="AV231" i="19"/>
  <c r="AV232" i="19"/>
  <c r="AV233" i="19"/>
  <c r="AV234" i="19"/>
  <c r="AV235" i="19"/>
  <c r="AV236" i="19"/>
  <c r="AV237" i="19"/>
  <c r="AV238" i="19"/>
  <c r="AV239" i="19"/>
  <c r="AV240" i="19"/>
  <c r="AV241" i="19"/>
  <c r="AV242" i="19"/>
  <c r="AV243" i="19"/>
  <c r="AV244" i="19"/>
  <c r="AV245" i="19"/>
  <c r="AV246" i="19"/>
  <c r="AV247" i="19"/>
  <c r="AV248" i="19"/>
  <c r="AV249" i="19"/>
  <c r="AV250" i="19"/>
  <c r="AV251" i="19"/>
  <c r="AV252" i="19"/>
  <c r="AV253" i="19"/>
  <c r="AV254" i="19"/>
  <c r="AV255" i="19"/>
  <c r="AV256" i="19"/>
  <c r="AV257" i="19"/>
  <c r="AV258" i="19"/>
  <c r="AV259" i="19"/>
  <c r="AV260" i="19"/>
  <c r="AV261" i="19"/>
  <c r="AV262" i="19"/>
  <c r="AV263" i="19"/>
  <c r="AV264" i="19"/>
  <c r="AV265" i="19"/>
  <c r="AV266" i="19"/>
  <c r="AV267" i="19"/>
  <c r="AV268" i="19"/>
  <c r="AV269" i="19"/>
  <c r="AV270" i="19"/>
  <c r="AV271" i="19"/>
  <c r="AV272" i="19"/>
  <c r="AV273" i="19"/>
  <c r="AV274" i="19"/>
  <c r="AV275" i="19"/>
  <c r="AV276" i="19"/>
  <c r="AV277" i="19"/>
  <c r="AV278" i="19"/>
  <c r="AV279" i="19"/>
  <c r="AV280" i="19"/>
  <c r="AV281" i="19"/>
  <c r="AV282" i="19"/>
  <c r="AV283" i="19"/>
  <c r="AV284" i="19"/>
  <c r="AV285" i="19"/>
  <c r="AV286" i="19"/>
  <c r="AV287" i="19"/>
  <c r="AV288" i="19"/>
  <c r="AV289" i="19"/>
  <c r="AV290" i="19"/>
  <c r="AV291" i="19"/>
  <c r="AV292" i="19"/>
  <c r="AV293" i="19"/>
  <c r="AV294" i="19"/>
  <c r="AV295" i="19"/>
  <c r="AV296" i="19"/>
  <c r="AV297" i="19"/>
  <c r="AV298" i="19"/>
  <c r="AV299" i="19"/>
  <c r="AV300" i="19"/>
  <c r="AV301" i="19"/>
  <c r="AV302" i="19"/>
  <c r="AV303" i="19"/>
  <c r="AV304" i="19"/>
  <c r="AV305" i="19"/>
  <c r="AV306" i="19"/>
  <c r="AV307" i="19"/>
  <c r="AV308" i="19"/>
  <c r="AV309" i="19"/>
  <c r="AV310" i="19"/>
  <c r="AV311" i="19"/>
  <c r="AV312" i="19"/>
  <c r="AV313" i="19"/>
  <c r="AV314" i="19"/>
  <c r="AV315" i="19"/>
  <c r="AV316" i="19"/>
  <c r="AV317" i="19"/>
  <c r="AV318" i="19"/>
  <c r="AV319" i="19"/>
  <c r="AV320" i="19"/>
  <c r="AV321" i="19"/>
  <c r="AV322" i="19"/>
  <c r="AV323" i="19"/>
  <c r="AV324" i="19"/>
  <c r="AV325" i="19"/>
  <c r="AV326" i="19"/>
  <c r="AV327" i="19"/>
  <c r="AV328" i="19"/>
  <c r="AV329" i="19"/>
  <c r="AV330" i="19"/>
  <c r="AV331" i="19"/>
  <c r="AV332" i="19"/>
  <c r="AV333" i="19"/>
  <c r="AV334" i="19"/>
  <c r="AV335" i="19"/>
  <c r="AV336" i="19"/>
  <c r="AV337" i="19"/>
  <c r="AV338" i="19"/>
  <c r="AV339" i="19"/>
  <c r="AV340" i="19"/>
  <c r="AV341" i="19"/>
  <c r="AV342" i="19"/>
  <c r="AV343" i="19"/>
  <c r="AV344" i="19"/>
  <c r="AV345" i="19"/>
  <c r="AV346" i="19"/>
  <c r="AV347" i="19"/>
  <c r="AV348" i="19"/>
  <c r="AV349" i="19"/>
  <c r="AV350" i="19"/>
  <c r="AV351" i="19"/>
  <c r="AV352" i="19"/>
  <c r="AV353" i="19"/>
  <c r="AV354" i="19"/>
  <c r="AV355" i="19"/>
  <c r="AV356" i="19"/>
  <c r="AV357" i="19"/>
  <c r="AV358" i="19"/>
  <c r="AV359" i="19"/>
  <c r="AV360" i="19"/>
  <c r="AV361" i="19"/>
  <c r="AV362" i="19"/>
  <c r="AV363" i="19"/>
  <c r="AV364" i="19"/>
  <c r="AV365" i="19"/>
  <c r="AV366" i="19"/>
  <c r="AV367" i="19"/>
  <c r="AV368" i="19"/>
  <c r="AV369" i="19"/>
  <c r="AV370" i="19"/>
  <c r="AV371" i="19"/>
  <c r="AV372" i="19"/>
  <c r="AV373" i="19"/>
  <c r="AV374" i="19"/>
  <c r="AV375" i="19"/>
  <c r="AV376" i="19"/>
  <c r="AV377" i="19"/>
  <c r="AV378" i="19"/>
  <c r="AV379" i="19"/>
  <c r="AV380" i="19"/>
  <c r="AV381" i="19"/>
  <c r="AV382" i="19"/>
  <c r="AV383" i="19"/>
  <c r="AV384" i="19"/>
  <c r="AV385" i="19"/>
  <c r="AV386" i="19"/>
  <c r="AV387" i="19"/>
  <c r="AV388" i="19"/>
  <c r="AV389" i="19"/>
  <c r="AV390" i="19"/>
  <c r="AV391" i="19"/>
  <c r="AV392" i="19"/>
  <c r="AV393" i="19"/>
  <c r="AV394" i="19"/>
  <c r="AV395" i="19"/>
  <c r="AV396" i="19"/>
  <c r="AV397" i="19"/>
  <c r="AV398" i="19"/>
  <c r="AV399" i="19"/>
  <c r="AV400" i="19"/>
  <c r="AV401" i="19"/>
  <c r="AV402" i="19"/>
  <c r="AV403" i="19"/>
  <c r="AV404" i="19"/>
  <c r="AV405" i="19"/>
  <c r="AV406" i="19"/>
  <c r="AV407" i="19"/>
  <c r="AV408" i="19"/>
  <c r="AV409" i="19"/>
  <c r="AV410" i="19"/>
  <c r="AV411" i="19"/>
  <c r="AV412" i="19"/>
  <c r="AV413" i="19"/>
  <c r="AV414" i="19"/>
  <c r="AV415" i="19"/>
  <c r="AV416" i="19"/>
  <c r="AV417" i="19"/>
  <c r="AV418" i="19"/>
  <c r="AV419" i="19"/>
  <c r="AV420" i="19"/>
  <c r="AV421" i="19"/>
  <c r="AV422" i="19"/>
  <c r="AV423" i="19"/>
  <c r="AV424" i="19"/>
  <c r="AV425" i="19"/>
  <c r="AV426" i="19"/>
  <c r="AV427" i="19"/>
  <c r="AV428" i="19"/>
  <c r="AV429" i="19"/>
  <c r="AV430" i="19"/>
  <c r="AV431" i="19"/>
  <c r="AV432" i="19"/>
  <c r="AV433" i="19"/>
  <c r="AV434" i="19"/>
  <c r="AV435" i="19"/>
  <c r="AV436" i="19"/>
  <c r="AV437" i="19"/>
  <c r="AV438" i="19"/>
  <c r="AV439" i="19"/>
  <c r="AV440" i="19"/>
  <c r="AV441" i="19"/>
  <c r="AV442" i="19"/>
  <c r="AV443" i="19"/>
  <c r="AV444" i="19"/>
  <c r="AV445" i="19"/>
  <c r="AV446" i="19"/>
  <c r="AV447" i="19"/>
  <c r="AV448" i="19"/>
  <c r="AV449" i="19"/>
  <c r="AV450" i="19"/>
  <c r="AV451" i="19"/>
  <c r="AV452" i="19"/>
  <c r="AV453" i="19"/>
  <c r="AV454" i="19"/>
  <c r="AV455" i="19"/>
  <c r="AV456" i="19"/>
  <c r="AV457" i="19"/>
  <c r="AV458" i="19"/>
  <c r="AV459" i="19"/>
  <c r="AV460" i="19"/>
  <c r="AV461" i="19"/>
  <c r="AV462" i="19"/>
  <c r="AV463" i="19"/>
  <c r="AV464" i="19"/>
  <c r="AV465" i="19"/>
  <c r="AV466" i="19"/>
  <c r="AV467" i="19"/>
  <c r="AV468" i="19"/>
  <c r="AV469" i="19"/>
  <c r="AV470" i="19"/>
  <c r="AV471" i="19"/>
  <c r="AV472" i="19"/>
  <c r="AV473" i="19"/>
  <c r="AV474" i="19"/>
  <c r="AV475" i="19"/>
  <c r="AV476" i="19"/>
  <c r="AV477" i="19"/>
  <c r="AV478" i="19"/>
  <c r="AV479" i="19"/>
  <c r="AV480" i="19"/>
  <c r="AV481" i="19"/>
  <c r="AV482" i="19"/>
  <c r="AV483" i="19"/>
  <c r="AV484" i="19"/>
  <c r="AV485" i="19"/>
  <c r="AV486" i="19"/>
  <c r="AV487" i="19"/>
  <c r="AV488" i="19"/>
  <c r="AV489" i="19"/>
  <c r="AV490" i="19"/>
  <c r="AV491" i="19"/>
  <c r="AV492" i="19"/>
  <c r="AV493" i="19"/>
  <c r="AV494" i="19"/>
  <c r="AV495" i="19"/>
  <c r="AV496" i="19"/>
  <c r="AV497" i="19"/>
  <c r="AV498" i="19"/>
  <c r="AV499" i="19"/>
  <c r="AV500" i="19"/>
  <c r="AV501" i="19"/>
  <c r="AV502" i="19"/>
  <c r="AV503" i="19"/>
  <c r="AV504" i="19"/>
  <c r="AV505" i="19"/>
  <c r="AV506" i="19"/>
  <c r="AV507" i="19"/>
  <c r="AV508" i="19"/>
  <c r="AV509" i="19"/>
  <c r="AV510" i="19"/>
  <c r="AV511" i="19"/>
  <c r="AV512" i="19"/>
  <c r="AV513" i="19"/>
  <c r="AV514" i="19"/>
  <c r="AV515" i="19"/>
  <c r="AV516" i="19"/>
  <c r="AV517" i="19"/>
  <c r="AV518" i="19"/>
  <c r="AV519" i="19"/>
  <c r="AV520" i="19"/>
  <c r="AV521" i="19"/>
  <c r="AV522" i="19"/>
  <c r="AV523" i="19"/>
  <c r="AV524" i="19"/>
  <c r="AV525" i="19"/>
  <c r="AV526" i="19"/>
  <c r="AV527" i="19"/>
  <c r="AV528" i="19"/>
  <c r="AV529" i="19"/>
  <c r="AV530" i="19"/>
  <c r="AV531" i="19"/>
  <c r="AV532" i="19"/>
  <c r="AV533" i="19"/>
  <c r="AV534" i="19"/>
  <c r="AV535" i="19"/>
  <c r="AV536" i="19"/>
  <c r="AV537" i="19"/>
  <c r="AV538" i="19"/>
  <c r="AV539" i="19"/>
  <c r="AV540" i="19"/>
  <c r="AV541" i="19"/>
  <c r="AV542" i="19"/>
  <c r="AV543" i="19"/>
  <c r="AV544" i="19"/>
  <c r="AV545" i="19"/>
  <c r="AV546" i="19"/>
  <c r="AV547" i="19"/>
  <c r="AV548" i="19"/>
  <c r="AV549" i="19"/>
  <c r="AV550" i="19"/>
  <c r="AV551" i="19"/>
  <c r="AV552" i="19"/>
  <c r="AV553" i="19"/>
  <c r="AV554" i="19"/>
  <c r="AV555" i="19"/>
  <c r="AV556" i="19"/>
  <c r="AV557" i="19"/>
  <c r="AV558" i="19"/>
  <c r="AV559" i="19"/>
  <c r="AV560" i="19"/>
  <c r="AV561" i="19"/>
  <c r="AV562" i="19"/>
  <c r="AV563" i="19"/>
  <c r="AV564" i="19"/>
  <c r="AV565" i="19"/>
  <c r="AV566" i="19"/>
  <c r="AV567" i="19"/>
  <c r="AV568" i="19"/>
  <c r="AV569" i="19"/>
  <c r="AV570" i="19"/>
  <c r="AV571" i="19"/>
  <c r="AV572" i="19"/>
  <c r="AV573" i="19"/>
  <c r="AV574" i="19"/>
  <c r="AV575" i="19"/>
  <c r="AV576" i="19"/>
  <c r="AV577" i="19"/>
  <c r="AV578" i="19"/>
  <c r="AV579" i="19"/>
  <c r="AV580" i="19"/>
  <c r="AV581" i="19"/>
  <c r="AV582" i="19"/>
  <c r="AV583" i="19"/>
  <c r="AV584" i="19"/>
  <c r="AV585" i="19"/>
  <c r="AV586" i="19"/>
  <c r="AV587" i="19"/>
  <c r="AV588" i="19"/>
  <c r="AV589" i="19"/>
  <c r="AV590" i="19"/>
  <c r="AV591" i="19"/>
  <c r="AV592" i="19"/>
  <c r="AV593" i="19"/>
  <c r="AV594" i="19"/>
  <c r="AV595" i="19"/>
  <c r="AV596" i="19"/>
  <c r="AV597" i="19"/>
  <c r="AV598" i="19"/>
  <c r="AV599" i="19"/>
  <c r="AV600" i="19"/>
  <c r="AV601" i="19"/>
  <c r="AV602" i="19"/>
  <c r="AV603" i="19"/>
  <c r="AV604" i="19"/>
  <c r="AV605" i="19"/>
  <c r="AV606" i="19"/>
  <c r="AV607" i="19"/>
  <c r="AV608" i="19"/>
  <c r="AV609" i="19"/>
  <c r="AV610" i="19"/>
  <c r="AV611" i="19"/>
  <c r="AV612" i="19"/>
  <c r="AV613" i="19"/>
  <c r="AV614" i="19"/>
  <c r="AV615" i="19"/>
  <c r="AV616" i="19"/>
  <c r="AV617" i="19"/>
  <c r="AV618" i="19"/>
  <c r="AV619" i="19"/>
  <c r="AV620" i="19"/>
  <c r="AV621" i="19"/>
  <c r="AV622" i="19"/>
  <c r="AV623" i="19"/>
  <c r="AV624" i="19"/>
  <c r="AV625" i="19"/>
  <c r="AV626" i="19"/>
  <c r="AV627" i="19"/>
  <c r="AV628" i="19"/>
  <c r="AV629" i="19"/>
  <c r="AV630" i="19"/>
  <c r="AV631" i="19"/>
  <c r="AV632" i="19"/>
  <c r="AV633" i="19"/>
  <c r="AV634" i="19"/>
  <c r="AV635" i="19"/>
  <c r="AV636" i="19"/>
  <c r="AV637" i="19"/>
  <c r="AV638" i="19"/>
  <c r="AV639" i="19"/>
  <c r="AV640" i="19"/>
  <c r="AV641" i="19"/>
  <c r="AV642" i="19"/>
  <c r="AV643" i="19"/>
  <c r="AV644" i="19"/>
  <c r="AV645" i="19"/>
  <c r="AV646" i="19"/>
  <c r="AV647" i="19"/>
  <c r="AV648" i="19"/>
  <c r="AV649" i="19"/>
  <c r="AV650" i="19"/>
  <c r="AV651" i="19"/>
  <c r="AV652" i="19"/>
  <c r="AV653" i="19"/>
  <c r="AV654" i="19"/>
  <c r="AV655" i="19"/>
  <c r="AV656" i="19"/>
  <c r="AV657" i="19"/>
  <c r="AV658" i="19"/>
  <c r="AV659" i="19"/>
  <c r="AV660" i="19"/>
  <c r="AV661" i="19"/>
  <c r="AV662" i="19"/>
  <c r="AV663" i="19"/>
  <c r="AV664" i="19"/>
  <c r="AV665" i="19"/>
  <c r="AV666" i="19"/>
  <c r="AV667" i="19"/>
  <c r="AV668" i="19"/>
  <c r="AV669" i="19"/>
  <c r="AV670" i="19"/>
  <c r="AV671" i="19"/>
  <c r="AV672" i="19"/>
  <c r="AV673" i="19"/>
  <c r="AV674" i="19"/>
  <c r="AV675" i="19"/>
  <c r="AV676" i="19"/>
  <c r="AV677" i="19"/>
  <c r="AV678" i="19"/>
  <c r="AV679" i="19"/>
  <c r="AV680" i="19"/>
  <c r="AV681" i="19"/>
  <c r="AV682" i="19"/>
  <c r="AV683" i="19"/>
  <c r="AV684" i="19"/>
  <c r="AV685" i="19"/>
  <c r="AV686" i="19"/>
  <c r="AV687" i="19"/>
  <c r="AV688" i="19"/>
  <c r="AV689" i="19"/>
  <c r="AV690" i="19"/>
  <c r="AV691" i="19"/>
  <c r="AV692" i="19"/>
  <c r="AV693" i="19"/>
  <c r="AV694" i="19"/>
  <c r="AV695" i="19"/>
  <c r="AV696" i="19"/>
  <c r="AV697" i="19"/>
  <c r="AV698" i="19"/>
  <c r="AV699" i="19"/>
  <c r="AV700" i="19"/>
  <c r="AV701" i="19"/>
  <c r="AV702" i="19"/>
  <c r="AV703" i="19"/>
  <c r="AV704" i="19"/>
  <c r="AV705" i="19"/>
  <c r="AV706" i="19"/>
  <c r="AV707" i="19"/>
  <c r="AV708" i="19"/>
  <c r="AV709" i="19"/>
  <c r="AV710" i="19"/>
  <c r="AV711" i="19"/>
  <c r="AV712" i="19"/>
  <c r="AV713" i="19"/>
  <c r="AV714" i="19"/>
  <c r="AV715" i="19"/>
  <c r="AV716" i="19"/>
  <c r="AV717" i="19"/>
  <c r="AV718" i="19"/>
  <c r="AV719" i="19"/>
  <c r="AV720" i="19"/>
  <c r="AV721" i="19"/>
  <c r="AV722" i="19"/>
  <c r="AV723" i="19"/>
  <c r="AV724" i="19"/>
  <c r="AV725" i="19"/>
  <c r="AV726" i="19"/>
  <c r="AV727" i="19"/>
  <c r="AV728" i="19"/>
  <c r="AV729" i="19"/>
  <c r="AV730" i="19"/>
  <c r="AV731" i="19"/>
  <c r="AV732" i="19"/>
  <c r="AV733" i="19"/>
  <c r="AV734" i="19"/>
  <c r="AV735" i="19"/>
  <c r="AV736" i="19"/>
  <c r="AV737" i="19"/>
  <c r="AV738" i="19"/>
  <c r="AV739" i="19"/>
  <c r="AV740" i="19"/>
  <c r="AV741" i="19"/>
  <c r="AV742" i="19"/>
  <c r="AV743" i="19"/>
  <c r="AV744" i="19"/>
  <c r="AV745" i="19"/>
  <c r="AV746" i="19"/>
  <c r="AV747" i="19"/>
  <c r="AV748" i="19"/>
  <c r="AV749" i="19"/>
  <c r="AV750" i="19"/>
  <c r="AV751" i="19"/>
  <c r="AV752" i="19"/>
  <c r="AV753" i="19"/>
  <c r="AV754" i="19"/>
  <c r="AV755" i="19"/>
  <c r="AV756" i="19"/>
  <c r="AV757" i="19"/>
  <c r="AV758" i="19"/>
  <c r="AV759" i="19"/>
  <c r="AV760" i="19"/>
  <c r="AV761" i="19"/>
  <c r="AV762" i="19"/>
  <c r="AV763" i="19"/>
  <c r="AV764" i="19"/>
  <c r="AV765" i="19"/>
  <c r="AV766" i="19"/>
  <c r="AV767" i="19"/>
  <c r="AV768" i="19"/>
  <c r="AV769" i="19"/>
  <c r="AV770" i="19"/>
  <c r="AV771" i="19"/>
  <c r="AV772" i="19"/>
  <c r="AV773" i="19"/>
  <c r="AV774" i="19"/>
  <c r="AV775" i="19"/>
  <c r="AV776" i="19"/>
  <c r="AV777" i="19"/>
  <c r="AV778" i="19"/>
  <c r="AV779" i="19"/>
  <c r="AV780" i="19"/>
  <c r="AV781" i="19"/>
  <c r="AV782" i="19"/>
  <c r="AV783" i="19"/>
  <c r="AV784" i="19"/>
  <c r="AV785" i="19"/>
  <c r="AV786" i="19"/>
  <c r="AV787" i="19"/>
  <c r="AV788" i="19"/>
  <c r="AV789" i="19"/>
  <c r="AV790" i="19"/>
  <c r="AV791" i="19"/>
  <c r="AV792" i="19"/>
  <c r="AV793" i="19"/>
  <c r="AV794" i="19"/>
  <c r="AV795" i="19"/>
  <c r="AV796" i="19"/>
  <c r="AV797" i="19"/>
  <c r="AV798" i="19"/>
  <c r="AV799" i="19"/>
  <c r="AV800" i="19"/>
  <c r="AV801" i="19"/>
  <c r="AV802" i="19"/>
  <c r="AV803" i="19"/>
  <c r="AV804" i="19"/>
  <c r="AV805" i="19"/>
  <c r="AV806" i="19"/>
  <c r="AV807" i="19"/>
  <c r="AV808" i="19"/>
  <c r="AV809" i="19"/>
  <c r="AV810" i="19"/>
  <c r="AV811" i="19"/>
  <c r="AV812" i="19"/>
  <c r="AV813" i="19"/>
  <c r="AV814" i="19"/>
  <c r="AV815" i="19"/>
  <c r="AV816" i="19"/>
  <c r="AV817" i="19"/>
  <c r="AV818" i="19"/>
  <c r="AV819" i="19"/>
  <c r="AV820" i="19"/>
  <c r="AV821" i="19"/>
  <c r="AV822" i="19"/>
  <c r="AV823" i="19"/>
  <c r="AV824" i="19"/>
  <c r="AV825" i="19"/>
  <c r="AV826" i="19"/>
  <c r="AV827" i="19"/>
  <c r="AV828" i="19"/>
  <c r="AV829" i="19"/>
  <c r="AV830" i="19"/>
  <c r="AV831" i="19"/>
  <c r="AV832" i="19"/>
  <c r="AV833" i="19"/>
  <c r="AV834" i="19"/>
  <c r="AV835" i="19"/>
  <c r="AV836" i="19"/>
  <c r="AV837" i="19"/>
  <c r="AV838" i="19"/>
  <c r="AV839" i="19"/>
  <c r="AV840" i="19"/>
  <c r="AV841" i="19"/>
  <c r="AV842" i="19"/>
  <c r="AV843" i="19"/>
  <c r="AV844" i="19"/>
  <c r="AV845" i="19"/>
  <c r="AV846" i="19"/>
  <c r="AV847" i="19"/>
  <c r="AV848" i="19"/>
  <c r="AV849" i="19"/>
  <c r="AV850" i="19"/>
  <c r="AV851" i="19"/>
  <c r="AV852" i="19"/>
  <c r="AV853" i="19"/>
  <c r="AV854" i="19"/>
  <c r="AV855" i="19"/>
  <c r="AV856" i="19"/>
  <c r="AV857" i="19"/>
  <c r="AV858" i="19"/>
  <c r="AV859" i="19"/>
  <c r="AV860" i="19"/>
  <c r="AV861" i="19"/>
  <c r="AV862" i="19"/>
  <c r="AV863" i="19"/>
  <c r="AV864" i="19"/>
  <c r="AV865" i="19"/>
  <c r="AV866" i="19"/>
  <c r="AV867" i="19"/>
  <c r="AV868" i="19"/>
  <c r="AV869" i="19"/>
  <c r="AV870" i="19"/>
  <c r="AV871" i="19"/>
  <c r="AV872" i="19"/>
  <c r="AV873" i="19"/>
  <c r="AV874" i="19"/>
  <c r="AV875" i="19"/>
  <c r="AV876" i="19"/>
  <c r="AV877" i="19"/>
  <c r="AV878" i="19"/>
  <c r="AV879" i="19"/>
  <c r="AV880" i="19"/>
  <c r="AV881" i="19"/>
  <c r="AV882" i="19"/>
  <c r="AV883" i="19"/>
  <c r="AV884" i="19"/>
  <c r="AV885" i="19"/>
  <c r="AV886" i="19"/>
  <c r="AV887" i="19"/>
  <c r="AV888" i="19"/>
  <c r="AV889" i="19"/>
  <c r="AV890" i="19"/>
  <c r="AV891" i="19"/>
  <c r="AV892" i="19"/>
  <c r="AV893" i="19"/>
  <c r="AV894" i="19"/>
  <c r="AV895" i="19"/>
  <c r="AV896" i="19"/>
  <c r="AV897" i="19"/>
  <c r="AV898" i="19"/>
  <c r="AV899" i="19"/>
  <c r="AV900" i="19"/>
  <c r="AV901" i="19"/>
  <c r="AV902" i="19"/>
  <c r="AV903" i="19"/>
  <c r="AV904" i="19"/>
  <c r="AV905" i="19"/>
  <c r="AV906" i="19"/>
  <c r="AV907" i="19"/>
  <c r="AV908" i="19"/>
  <c r="AV909" i="19"/>
  <c r="AV910" i="19"/>
  <c r="AV911" i="19"/>
  <c r="AV912" i="19"/>
  <c r="AV913" i="19"/>
  <c r="AV914" i="19"/>
  <c r="AV915" i="19"/>
  <c r="AV916" i="19"/>
  <c r="AV917" i="19"/>
  <c r="AV918" i="19"/>
  <c r="AV919" i="19"/>
  <c r="AV920" i="19"/>
  <c r="AV921" i="19"/>
  <c r="AV922" i="19"/>
  <c r="AV923" i="19"/>
  <c r="AV924" i="19"/>
  <c r="AV925" i="19"/>
  <c r="AV926" i="19"/>
  <c r="AV927" i="19"/>
  <c r="AV928" i="19"/>
  <c r="AV929" i="19"/>
  <c r="AV930" i="19"/>
  <c r="AV931" i="19"/>
  <c r="AV932" i="19"/>
  <c r="AV933" i="19"/>
  <c r="AV934" i="19"/>
  <c r="AV935" i="19"/>
  <c r="AV936" i="19"/>
  <c r="AV937" i="19"/>
  <c r="AV938" i="19"/>
  <c r="AV939" i="19"/>
  <c r="AV940" i="19"/>
  <c r="AV941" i="19"/>
  <c r="AV942" i="19"/>
  <c r="AV943" i="19"/>
  <c r="AV944" i="19"/>
  <c r="AV945" i="19"/>
  <c r="AV946" i="19"/>
  <c r="AV947" i="19"/>
  <c r="AV948" i="19"/>
  <c r="AV949" i="19"/>
  <c r="AV950" i="19"/>
  <c r="AV951" i="19"/>
  <c r="AV952" i="19"/>
  <c r="AV953" i="19"/>
  <c r="AV954" i="19"/>
  <c r="AV955" i="19"/>
  <c r="AV956" i="19"/>
  <c r="AV957" i="19"/>
  <c r="AV958" i="19"/>
  <c r="AV959" i="19"/>
  <c r="AV960" i="19"/>
  <c r="AV961" i="19"/>
  <c r="AV962" i="19"/>
  <c r="AV963" i="19"/>
  <c r="AV964" i="19"/>
  <c r="AV965" i="19"/>
  <c r="AV966" i="19"/>
  <c r="AV967" i="19"/>
  <c r="AV968" i="19"/>
  <c r="AV969" i="19"/>
  <c r="AV970" i="19"/>
  <c r="AV971" i="19"/>
  <c r="AV972" i="19"/>
  <c r="AV973" i="19"/>
  <c r="AV974" i="19"/>
  <c r="AV975" i="19"/>
  <c r="AV976" i="19"/>
  <c r="AV977" i="19"/>
  <c r="AV978" i="19"/>
  <c r="AV979" i="19"/>
  <c r="AV980" i="19"/>
  <c r="AV981" i="19"/>
  <c r="AV982" i="19"/>
  <c r="AV983" i="19"/>
  <c r="AV984" i="19"/>
  <c r="AV985" i="19"/>
  <c r="AV986" i="19"/>
  <c r="AV987" i="19"/>
  <c r="AV988" i="19"/>
  <c r="AV989" i="19"/>
  <c r="AV990" i="19"/>
  <c r="AV991" i="19"/>
  <c r="AV992" i="19"/>
  <c r="AV993" i="19"/>
  <c r="AV994" i="19"/>
  <c r="AV995" i="19"/>
  <c r="AV996" i="19"/>
  <c r="AV997" i="19"/>
  <c r="AV998" i="19"/>
  <c r="AV999" i="19"/>
  <c r="AV1000" i="19"/>
  <c r="AV1001" i="19"/>
  <c r="AV1002" i="19"/>
  <c r="AV1003" i="19"/>
  <c r="AV1004" i="19"/>
  <c r="AV1005" i="19"/>
  <c r="AV1006" i="19"/>
  <c r="AV1007" i="19"/>
  <c r="AV1008" i="19"/>
  <c r="AV1009" i="19"/>
  <c r="AV1010" i="19"/>
  <c r="AV1011" i="19"/>
  <c r="AV1012" i="19"/>
  <c r="AV1013" i="19"/>
  <c r="AV1014" i="19"/>
  <c r="AV1015" i="19"/>
  <c r="AV1016" i="19"/>
  <c r="AV1017" i="19"/>
  <c r="AV1018" i="19"/>
  <c r="AV1019" i="19"/>
  <c r="AV1020" i="19"/>
  <c r="AV1021" i="19"/>
  <c r="AV1022" i="19"/>
  <c r="AV1023" i="19"/>
  <c r="AV1024" i="19"/>
  <c r="AV1025" i="19"/>
  <c r="AV1026" i="19"/>
  <c r="AV1027" i="19"/>
  <c r="AV1028" i="19"/>
  <c r="AV1029" i="19"/>
  <c r="AV1030" i="19"/>
  <c r="AV1031" i="19"/>
  <c r="AV1032" i="19"/>
  <c r="AV1033" i="19"/>
  <c r="AV1034" i="19"/>
  <c r="AV1035" i="19"/>
  <c r="AV1036" i="19"/>
  <c r="AV1037" i="19"/>
  <c r="AV1038" i="19"/>
  <c r="AV1039" i="19"/>
  <c r="AV1040" i="19"/>
  <c r="AV1041" i="19"/>
  <c r="AV1042" i="19"/>
  <c r="AV1043" i="19"/>
  <c r="AV1044" i="19"/>
  <c r="AV1045" i="19"/>
  <c r="AV1046" i="19"/>
  <c r="AV1047" i="19"/>
  <c r="AV1048" i="19"/>
  <c r="AV1049" i="19"/>
  <c r="AV1050" i="19"/>
  <c r="AV1051" i="19"/>
  <c r="AV1052" i="19"/>
  <c r="AV1053" i="19"/>
  <c r="AV1054" i="19"/>
  <c r="AV1055" i="19"/>
  <c r="AV1056" i="19"/>
  <c r="AV1057" i="19"/>
  <c r="AV1058" i="19"/>
  <c r="AV1059" i="19"/>
  <c r="AV1060" i="19"/>
  <c r="AV1061" i="19"/>
  <c r="AV1062" i="19"/>
  <c r="AV1063" i="19"/>
  <c r="AV1064" i="19"/>
  <c r="AV1065" i="19"/>
  <c r="AV1066" i="19"/>
  <c r="AV1067" i="19"/>
  <c r="AV1068" i="19"/>
  <c r="AV1069" i="19"/>
  <c r="AV1070" i="19"/>
  <c r="AV1071" i="19"/>
  <c r="AV1072" i="19"/>
  <c r="AV1073" i="19"/>
  <c r="AV1074" i="19"/>
  <c r="AV1075" i="19"/>
  <c r="AV1076" i="19"/>
  <c r="AV1077" i="19"/>
  <c r="AV1078" i="19"/>
  <c r="AV1079" i="19"/>
  <c r="AV1080" i="19"/>
  <c r="AV1081" i="19"/>
  <c r="AV1082" i="19"/>
  <c r="AV1083" i="19"/>
  <c r="AV1084" i="19"/>
  <c r="AV1085" i="19"/>
  <c r="AV1086" i="19"/>
  <c r="AV1087" i="19"/>
  <c r="AV1088" i="19"/>
  <c r="AV1089" i="19"/>
  <c r="AV1090" i="19"/>
  <c r="AV1091" i="19"/>
  <c r="AV1092" i="19"/>
  <c r="AV1093" i="19"/>
  <c r="AV1094" i="19"/>
  <c r="AV1095" i="19"/>
  <c r="AV1096" i="19"/>
  <c r="AV1097" i="19"/>
  <c r="AV1098" i="19"/>
  <c r="AV1099" i="19"/>
  <c r="AV1100" i="19"/>
  <c r="AV1101" i="19"/>
  <c r="AV1102" i="19"/>
  <c r="AV1103" i="19"/>
  <c r="AV1104" i="19"/>
  <c r="AV1105" i="19"/>
  <c r="AV1106" i="19"/>
  <c r="AV1107" i="19"/>
  <c r="AV1108" i="19"/>
  <c r="AV1109" i="19"/>
  <c r="AV1110" i="19"/>
  <c r="AV1111" i="19"/>
  <c r="AV1112" i="19"/>
  <c r="AV1113" i="19"/>
  <c r="AV1114" i="19"/>
  <c r="AV1115" i="19"/>
  <c r="AV1116" i="19"/>
  <c r="AV1117" i="19"/>
  <c r="AV1118" i="19"/>
  <c r="AV1119" i="19"/>
  <c r="AV1120" i="19"/>
  <c r="AV1121" i="19"/>
  <c r="AV1122" i="19"/>
  <c r="AV1123" i="19"/>
  <c r="AV1124" i="19"/>
  <c r="AV1125" i="19"/>
  <c r="AV1126" i="19"/>
  <c r="AV1127" i="19"/>
  <c r="AV1128" i="19"/>
  <c r="AV1129" i="19"/>
  <c r="AV1130" i="19"/>
  <c r="AV1131" i="19"/>
  <c r="AV1132" i="19"/>
  <c r="AV1133" i="19"/>
  <c r="AV1134" i="19"/>
  <c r="AV1135" i="19"/>
  <c r="AV1136" i="19"/>
  <c r="AV1137" i="19"/>
  <c r="AV1138" i="19"/>
  <c r="AV1139" i="19"/>
  <c r="AV1140" i="19"/>
  <c r="AV1141" i="19"/>
  <c r="AV1142" i="19"/>
  <c r="AV1143" i="19"/>
  <c r="AV1144" i="19"/>
  <c r="AV1145" i="19"/>
  <c r="AV1146" i="19"/>
  <c r="AV1147" i="19"/>
  <c r="AV1148" i="19"/>
  <c r="AV1149" i="19"/>
  <c r="AV1150" i="19"/>
  <c r="AV1151" i="19"/>
  <c r="AV1152" i="19"/>
  <c r="AV1153" i="19"/>
  <c r="AV1154" i="19"/>
  <c r="AV1155" i="19"/>
  <c r="AV1156" i="19"/>
  <c r="AV1157" i="19"/>
  <c r="AV1158" i="19"/>
  <c r="AV1159" i="19"/>
  <c r="AV1160" i="19"/>
  <c r="AV1161" i="19"/>
  <c r="AV1162" i="19"/>
  <c r="AV1163" i="19"/>
  <c r="AV1164" i="19"/>
  <c r="AV1165" i="19"/>
  <c r="AV1166" i="19"/>
  <c r="AV1167" i="19"/>
  <c r="AV1168" i="19"/>
  <c r="AV1169" i="19"/>
  <c r="AV1170" i="19"/>
  <c r="AV1171" i="19"/>
  <c r="AV1172" i="19"/>
  <c r="AV1173" i="19"/>
  <c r="AV1174" i="19"/>
  <c r="AV1175" i="19"/>
  <c r="AV1176" i="19"/>
  <c r="AV1177" i="19"/>
  <c r="AV1178" i="19"/>
  <c r="AV1179" i="19"/>
  <c r="AV1180" i="19"/>
  <c r="AV1181" i="19"/>
  <c r="AV1182" i="19"/>
  <c r="AV1183" i="19"/>
  <c r="AV1184" i="19"/>
  <c r="AV1185" i="19"/>
  <c r="AV1186" i="19"/>
  <c r="AV1187" i="19"/>
  <c r="AV1188" i="19"/>
  <c r="AV1189" i="19"/>
  <c r="AV1190" i="19"/>
  <c r="AV1191" i="19"/>
  <c r="AV1192" i="19"/>
  <c r="AV1193" i="19"/>
  <c r="AV1194" i="19"/>
  <c r="AV1195" i="19"/>
  <c r="AV1196" i="19"/>
  <c r="AV1197" i="19"/>
  <c r="AV1198" i="19"/>
  <c r="AV1199" i="19"/>
  <c r="AV1200" i="19"/>
  <c r="AV1201" i="19"/>
  <c r="AV1202" i="19"/>
  <c r="AV1203" i="19"/>
  <c r="AV1204" i="19"/>
  <c r="AV1205" i="19"/>
  <c r="AV1206" i="19"/>
  <c r="AV1207" i="19"/>
  <c r="AV1208" i="19"/>
  <c r="AV1209" i="19"/>
  <c r="AV1210" i="19"/>
  <c r="AV1211" i="19"/>
  <c r="AV1212" i="19"/>
  <c r="AV1213" i="19"/>
  <c r="AV1214" i="19"/>
  <c r="AV1215" i="19"/>
  <c r="AV1216" i="19"/>
  <c r="AV1217" i="19"/>
  <c r="BA3" i="20"/>
  <c r="BA4" i="20"/>
  <c r="BA5" i="20"/>
  <c r="BA6" i="20"/>
  <c r="BA7" i="20"/>
  <c r="BA8" i="20"/>
  <c r="BA9" i="20"/>
  <c r="BA10" i="20"/>
  <c r="BA11" i="20"/>
  <c r="BA12" i="20"/>
  <c r="BA13" i="20"/>
  <c r="BA14" i="20"/>
  <c r="BA15" i="20"/>
  <c r="BA16" i="20"/>
  <c r="BA17" i="20"/>
  <c r="BA18" i="20"/>
  <c r="BA19" i="20"/>
  <c r="BA20" i="20"/>
  <c r="BA21" i="20"/>
  <c r="BA22" i="20"/>
  <c r="BA23" i="20"/>
  <c r="BA24" i="20"/>
  <c r="BA25" i="20"/>
  <c r="BA26" i="20"/>
  <c r="BA27" i="20"/>
  <c r="BA28" i="20"/>
  <c r="BA29" i="20"/>
  <c r="BA30" i="20"/>
  <c r="BA31" i="20"/>
  <c r="BA32" i="20"/>
  <c r="BA33" i="20"/>
  <c r="BA34" i="20"/>
  <c r="BA35" i="20"/>
  <c r="BA36" i="20"/>
  <c r="BA37" i="20"/>
  <c r="BA38" i="20"/>
  <c r="BA39" i="20"/>
  <c r="BA40" i="20"/>
  <c r="BA41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A76" i="20"/>
  <c r="BA77" i="20"/>
  <c r="BA78" i="20"/>
  <c r="BA79" i="20"/>
  <c r="BA80" i="20"/>
  <c r="BA81" i="20"/>
  <c r="BA82" i="20"/>
  <c r="BA83" i="20"/>
  <c r="BA84" i="20"/>
  <c r="BA85" i="20"/>
  <c r="BA86" i="20"/>
  <c r="BA87" i="20"/>
  <c r="BA88" i="20"/>
  <c r="BA89" i="20"/>
  <c r="BA90" i="20"/>
  <c r="BA91" i="20"/>
  <c r="BA92" i="20"/>
  <c r="BA93" i="20"/>
  <c r="BA94" i="20"/>
  <c r="BA95" i="20"/>
  <c r="BA96" i="20"/>
  <c r="BA97" i="20"/>
  <c r="BA98" i="20"/>
  <c r="BA99" i="20"/>
  <c r="BA100" i="20"/>
  <c r="BA101" i="20"/>
  <c r="BA102" i="20"/>
  <c r="BA103" i="20"/>
  <c r="BA104" i="20"/>
  <c r="BA105" i="20"/>
  <c r="BA106" i="20"/>
  <c r="BA107" i="20"/>
  <c r="BA108" i="20"/>
  <c r="BA109" i="20"/>
  <c r="BA110" i="20"/>
  <c r="BA111" i="20"/>
  <c r="BA112" i="20"/>
  <c r="BA113" i="20"/>
  <c r="BA114" i="20"/>
  <c r="BA115" i="20"/>
  <c r="BA116" i="20"/>
  <c r="BA117" i="20"/>
  <c r="BA118" i="20"/>
  <c r="BA119" i="20"/>
  <c r="BA120" i="20"/>
  <c r="BA121" i="20"/>
  <c r="BA122" i="20"/>
  <c r="BA123" i="20"/>
  <c r="BA124" i="20"/>
  <c r="BA125" i="20"/>
  <c r="BA126" i="20"/>
  <c r="BA127" i="20"/>
  <c r="BA128" i="20"/>
  <c r="BA129" i="20"/>
  <c r="BA130" i="20"/>
  <c r="BA131" i="20"/>
  <c r="BA132" i="20"/>
  <c r="BA133" i="20"/>
  <c r="BA134" i="20"/>
  <c r="BA135" i="20"/>
  <c r="BA136" i="20"/>
  <c r="BA137" i="20"/>
  <c r="BA138" i="20"/>
  <c r="BA139" i="20"/>
  <c r="BA140" i="20"/>
  <c r="BA141" i="20"/>
  <c r="BA142" i="20"/>
  <c r="BA143" i="20"/>
  <c r="BA144" i="20"/>
  <c r="BA145" i="20"/>
  <c r="BA146" i="20"/>
  <c r="BA147" i="20"/>
  <c r="BA148" i="20"/>
  <c r="BA149" i="20"/>
  <c r="BA150" i="20"/>
  <c r="BA151" i="20"/>
  <c r="BA152" i="20"/>
  <c r="BA153" i="20"/>
  <c r="BA154" i="20"/>
  <c r="BA155" i="20"/>
  <c r="BA156" i="20"/>
  <c r="BA157" i="20"/>
  <c r="BA158" i="20"/>
  <c r="BA159" i="20"/>
  <c r="BA160" i="20"/>
  <c r="BA161" i="20"/>
  <c r="BA162" i="20"/>
  <c r="BA163" i="20"/>
  <c r="BA164" i="20"/>
  <c r="BA165" i="20"/>
  <c r="BA166" i="20"/>
  <c r="BA167" i="20"/>
  <c r="BA168" i="20"/>
  <c r="BA169" i="20"/>
  <c r="BA170" i="20"/>
  <c r="BA171" i="20"/>
  <c r="BA172" i="20"/>
  <c r="BA173" i="20"/>
  <c r="BA174" i="20"/>
  <c r="BA175" i="20"/>
  <c r="BA176" i="20"/>
  <c r="BA177" i="20"/>
  <c r="BA178" i="20"/>
  <c r="BA179" i="20"/>
  <c r="BA180" i="20"/>
  <c r="BA181" i="20"/>
  <c r="BA182" i="20"/>
  <c r="BA183" i="20"/>
  <c r="BA184" i="20"/>
  <c r="BA185" i="20"/>
  <c r="BA186" i="20"/>
  <c r="BA187" i="20"/>
  <c r="BA188" i="20"/>
  <c r="BA189" i="20"/>
  <c r="BA190" i="20"/>
  <c r="BA191" i="20"/>
  <c r="BA192" i="20"/>
  <c r="BA193" i="20"/>
  <c r="BA194" i="20"/>
  <c r="BA195" i="20"/>
  <c r="BA196" i="20"/>
  <c r="BA197" i="20"/>
  <c r="BA198" i="20"/>
  <c r="BA199" i="20"/>
  <c r="BA200" i="20"/>
  <c r="BA201" i="20"/>
  <c r="BA202" i="20"/>
  <c r="BA203" i="20"/>
  <c r="BA204" i="20"/>
  <c r="BA205" i="20"/>
  <c r="BA206" i="20"/>
  <c r="BA207" i="20"/>
  <c r="BA208" i="20"/>
  <c r="BA209" i="20"/>
  <c r="BA210" i="20"/>
  <c r="BA211" i="20"/>
  <c r="BA212" i="20"/>
  <c r="BA213" i="20"/>
  <c r="BA214" i="20"/>
  <c r="BA215" i="20"/>
  <c r="BA216" i="20"/>
  <c r="BA217" i="20"/>
  <c r="BA218" i="20"/>
  <c r="BA219" i="20"/>
  <c r="BA220" i="20"/>
  <c r="BA221" i="20"/>
  <c r="BA222" i="20"/>
  <c r="BA223" i="20"/>
  <c r="BA224" i="20"/>
  <c r="BA225" i="20"/>
  <c r="BA226" i="20"/>
  <c r="BA227" i="20"/>
  <c r="BA228" i="20"/>
  <c r="BA229" i="20"/>
  <c r="BA230" i="20"/>
  <c r="BA231" i="20"/>
  <c r="BA232" i="20"/>
  <c r="BA233" i="20"/>
  <c r="BA234" i="20"/>
  <c r="BA235" i="20"/>
  <c r="BA236" i="20"/>
  <c r="BA237" i="20"/>
  <c r="BA238" i="20"/>
  <c r="BA239" i="20"/>
  <c r="BA240" i="20"/>
  <c r="BA241" i="20"/>
  <c r="BA242" i="20"/>
  <c r="BA243" i="20"/>
  <c r="BA244" i="20"/>
  <c r="BA245" i="20"/>
  <c r="BA246" i="20"/>
  <c r="BA247" i="20"/>
  <c r="BA248" i="20"/>
  <c r="BA249" i="20"/>
  <c r="BA250" i="20"/>
  <c r="BA251" i="20"/>
  <c r="BA252" i="20"/>
  <c r="BA253" i="20"/>
  <c r="BA254" i="20"/>
  <c r="BA255" i="20"/>
  <c r="BA256" i="20"/>
  <c r="BA257" i="20"/>
  <c r="BA258" i="20"/>
  <c r="BA259" i="20"/>
  <c r="BA260" i="20"/>
  <c r="BA261" i="20"/>
  <c r="BA262" i="20"/>
  <c r="BA263" i="20"/>
  <c r="BA264" i="20"/>
  <c r="BA265" i="20"/>
  <c r="BA266" i="20"/>
  <c r="BA267" i="20"/>
  <c r="BA268" i="20"/>
  <c r="BA269" i="20"/>
  <c r="BA270" i="20"/>
  <c r="BA271" i="20"/>
  <c r="BA272" i="20"/>
  <c r="BA273" i="20"/>
  <c r="BA274" i="20"/>
  <c r="BA275" i="20"/>
  <c r="BA276" i="20"/>
  <c r="BA277" i="20"/>
  <c r="BA278" i="20"/>
  <c r="BA279" i="20"/>
  <c r="BA280" i="20"/>
  <c r="BA281" i="20"/>
  <c r="BA282" i="20"/>
  <c r="BA283" i="20"/>
  <c r="BA284" i="20"/>
  <c r="BA285" i="20"/>
  <c r="BA286" i="20"/>
  <c r="BA287" i="20"/>
  <c r="BA288" i="20"/>
  <c r="BA289" i="20"/>
  <c r="BA290" i="20"/>
  <c r="BA291" i="20"/>
  <c r="BA292" i="20"/>
  <c r="BA293" i="20"/>
  <c r="BA294" i="20"/>
  <c r="BA295" i="20"/>
  <c r="BA296" i="20"/>
  <c r="BA297" i="20"/>
  <c r="BA298" i="20"/>
  <c r="BA299" i="20"/>
  <c r="BA300" i="20"/>
  <c r="BA301" i="20"/>
  <c r="BA302" i="20"/>
  <c r="BA303" i="20"/>
  <c r="BA304" i="20"/>
  <c r="BA305" i="20"/>
  <c r="BA306" i="20"/>
  <c r="BA307" i="20"/>
  <c r="BA308" i="20"/>
  <c r="BA309" i="20"/>
  <c r="BA310" i="20"/>
  <c r="BA311" i="20"/>
  <c r="BA312" i="20"/>
  <c r="BA313" i="20"/>
  <c r="BA314" i="20"/>
  <c r="BA315" i="20"/>
  <c r="BA316" i="20"/>
  <c r="BA317" i="20"/>
  <c r="BA318" i="20"/>
  <c r="BA319" i="20"/>
  <c r="BA320" i="20"/>
  <c r="BA321" i="20"/>
  <c r="BA322" i="20"/>
  <c r="BA323" i="20"/>
  <c r="BA324" i="20"/>
  <c r="BA325" i="20"/>
  <c r="BA326" i="20"/>
  <c r="BA327" i="20"/>
  <c r="BA328" i="20"/>
  <c r="BA329" i="20"/>
  <c r="BA330" i="20"/>
  <c r="BA331" i="20"/>
  <c r="BA332" i="20"/>
  <c r="BA333" i="20"/>
  <c r="BA334" i="20"/>
  <c r="BA335" i="20"/>
  <c r="BA336" i="20"/>
  <c r="BA337" i="20"/>
  <c r="BA338" i="20"/>
  <c r="BA339" i="20"/>
  <c r="BA340" i="20"/>
  <c r="BA341" i="20"/>
  <c r="BA342" i="20"/>
  <c r="BA343" i="20"/>
  <c r="BA344" i="20"/>
  <c r="BA345" i="20"/>
  <c r="BA346" i="20"/>
  <c r="BA347" i="20"/>
  <c r="BA348" i="20"/>
  <c r="BA349" i="20"/>
  <c r="BA350" i="20"/>
  <c r="BA351" i="20"/>
  <c r="BA352" i="20"/>
  <c r="BA353" i="20"/>
  <c r="BA354" i="20"/>
  <c r="BA355" i="20"/>
  <c r="BA356" i="20"/>
  <c r="BA357" i="20"/>
  <c r="BA358" i="20"/>
  <c r="BA359" i="20"/>
  <c r="BA360" i="20"/>
  <c r="BA361" i="20"/>
  <c r="BA362" i="20"/>
  <c r="BA363" i="20"/>
  <c r="BA364" i="20"/>
  <c r="BA365" i="20"/>
  <c r="BA366" i="20"/>
  <c r="BA367" i="20"/>
  <c r="BA368" i="20"/>
  <c r="BA369" i="20"/>
  <c r="BA370" i="20"/>
  <c r="BA371" i="20"/>
  <c r="BA372" i="20"/>
  <c r="BA373" i="20"/>
  <c r="BA374" i="20"/>
  <c r="BA375" i="20"/>
  <c r="BA376" i="20"/>
  <c r="BA377" i="20"/>
  <c r="BA378" i="20"/>
  <c r="BA379" i="20"/>
  <c r="BA380" i="20"/>
  <c r="BA381" i="20"/>
  <c r="BA382" i="20"/>
  <c r="BA383" i="20"/>
  <c r="BA384" i="20"/>
  <c r="BA385" i="20"/>
  <c r="BA386" i="20"/>
  <c r="BA387" i="20"/>
  <c r="BA388" i="20"/>
  <c r="BA389" i="20"/>
  <c r="BA390" i="20"/>
  <c r="BA391" i="20"/>
  <c r="BA392" i="20"/>
  <c r="BA393" i="20"/>
  <c r="BA394" i="20"/>
  <c r="BA395" i="20"/>
  <c r="BA396" i="20"/>
  <c r="BA397" i="20"/>
  <c r="BA398" i="20"/>
  <c r="BA399" i="20"/>
  <c r="BA400" i="20"/>
  <c r="BA401" i="20"/>
  <c r="BA402" i="20"/>
  <c r="BA403" i="20"/>
  <c r="BA404" i="20"/>
  <c r="BA405" i="20"/>
  <c r="BA406" i="20"/>
  <c r="BA407" i="20"/>
  <c r="BA408" i="20"/>
  <c r="BA409" i="20"/>
  <c r="BA410" i="20"/>
  <c r="BA411" i="20"/>
  <c r="BA412" i="20"/>
  <c r="BA413" i="20"/>
  <c r="BA414" i="20"/>
  <c r="BA415" i="20"/>
  <c r="BA416" i="20"/>
  <c r="BA417" i="20"/>
  <c r="BA418" i="20"/>
  <c r="BA419" i="20"/>
  <c r="BA420" i="20"/>
  <c r="BA421" i="20"/>
  <c r="BA422" i="20"/>
  <c r="BA423" i="20"/>
  <c r="BA424" i="20"/>
  <c r="BA425" i="20"/>
  <c r="BA426" i="20"/>
  <c r="BA427" i="20"/>
  <c r="BA428" i="20"/>
  <c r="BA429" i="20"/>
  <c r="BA430" i="20"/>
  <c r="BA431" i="20"/>
  <c r="BA432" i="20"/>
  <c r="BA433" i="20"/>
  <c r="BA434" i="20"/>
  <c r="BA435" i="20"/>
  <c r="BA436" i="20"/>
  <c r="BA437" i="20"/>
  <c r="BA438" i="20"/>
  <c r="BA439" i="20"/>
  <c r="BA440" i="20"/>
  <c r="BA441" i="20"/>
  <c r="BA442" i="20"/>
  <c r="BA443" i="20"/>
  <c r="BA444" i="20"/>
  <c r="BA445" i="20"/>
  <c r="BA446" i="20"/>
  <c r="BA447" i="20"/>
  <c r="BA448" i="20"/>
  <c r="BA449" i="20"/>
  <c r="BA450" i="20"/>
  <c r="BA451" i="20"/>
  <c r="BA452" i="20"/>
  <c r="BA453" i="20"/>
  <c r="BA454" i="20"/>
  <c r="BA455" i="20"/>
  <c r="BA456" i="20"/>
  <c r="BA457" i="20"/>
  <c r="BA458" i="20"/>
  <c r="BA459" i="20"/>
  <c r="BA460" i="20"/>
  <c r="BA461" i="20"/>
  <c r="BA462" i="20"/>
  <c r="BA463" i="20"/>
  <c r="BA464" i="20"/>
  <c r="BA465" i="20"/>
  <c r="BA466" i="20"/>
  <c r="BA467" i="20"/>
  <c r="BA468" i="20"/>
  <c r="BA469" i="20"/>
  <c r="BA470" i="20"/>
  <c r="BA471" i="20"/>
  <c r="BA472" i="20"/>
  <c r="BA473" i="20"/>
  <c r="BA474" i="20"/>
  <c r="BA475" i="20"/>
  <c r="BA476" i="20"/>
  <c r="BA477" i="20"/>
  <c r="BA478" i="20"/>
  <c r="BA479" i="20"/>
  <c r="BA480" i="20"/>
  <c r="BA481" i="20"/>
  <c r="BA482" i="20"/>
  <c r="BA483" i="20"/>
  <c r="BA484" i="20"/>
  <c r="BA485" i="20"/>
  <c r="BA486" i="20"/>
  <c r="BA487" i="20"/>
  <c r="BA488" i="20"/>
  <c r="BA489" i="20"/>
  <c r="BA490" i="20"/>
  <c r="BA491" i="20"/>
  <c r="BA492" i="20"/>
  <c r="BA493" i="20"/>
  <c r="BA494" i="20"/>
  <c r="BA495" i="20"/>
  <c r="BA496" i="20"/>
  <c r="BA497" i="20"/>
  <c r="BA498" i="20"/>
  <c r="BA499" i="20"/>
  <c r="BA500" i="20"/>
  <c r="BA501" i="20"/>
  <c r="BA502" i="20"/>
  <c r="BA503" i="20"/>
  <c r="BA504" i="20"/>
  <c r="BA505" i="20"/>
  <c r="BA506" i="20"/>
  <c r="BA507" i="20"/>
  <c r="BA508" i="20"/>
  <c r="BA509" i="20"/>
  <c r="BA510" i="20"/>
  <c r="BA511" i="20"/>
  <c r="BA512" i="20"/>
  <c r="BA513" i="20"/>
  <c r="BA514" i="20"/>
  <c r="BA515" i="20"/>
  <c r="BA516" i="20"/>
  <c r="BA517" i="20"/>
  <c r="BA518" i="20"/>
  <c r="BA519" i="20"/>
  <c r="BA520" i="20"/>
  <c r="BA521" i="20"/>
  <c r="BA522" i="20"/>
  <c r="BA523" i="20"/>
  <c r="BA524" i="20"/>
  <c r="BA525" i="20"/>
  <c r="BA526" i="20"/>
  <c r="BA527" i="20"/>
  <c r="BA528" i="20"/>
  <c r="BA529" i="20"/>
  <c r="BA530" i="20"/>
  <c r="BA531" i="20"/>
  <c r="BA532" i="20"/>
  <c r="BA533" i="20"/>
  <c r="BA534" i="20"/>
  <c r="BA535" i="20"/>
  <c r="BA536" i="20"/>
  <c r="BA537" i="20"/>
  <c r="BA538" i="20"/>
  <c r="BA539" i="20"/>
  <c r="BA540" i="20"/>
  <c r="BA541" i="20"/>
  <c r="BA542" i="20"/>
  <c r="BA543" i="20"/>
  <c r="BA544" i="20"/>
  <c r="BA545" i="20"/>
  <c r="BA546" i="20"/>
  <c r="BA547" i="20"/>
  <c r="BA548" i="20"/>
  <c r="BA549" i="20"/>
  <c r="BA550" i="20"/>
  <c r="BA551" i="20"/>
  <c r="BA552" i="20"/>
  <c r="BA553" i="20"/>
  <c r="BA554" i="20"/>
  <c r="BA555" i="20"/>
  <c r="BA556" i="20"/>
  <c r="BA557" i="20"/>
  <c r="BA558" i="20"/>
  <c r="BA559" i="20"/>
  <c r="BA560" i="20"/>
  <c r="BA561" i="20"/>
  <c r="BA562" i="20"/>
  <c r="BA563" i="20"/>
  <c r="BA564" i="20"/>
  <c r="BA565" i="20"/>
  <c r="BA566" i="20"/>
  <c r="BA567" i="20"/>
  <c r="BA568" i="20"/>
  <c r="BA569" i="20"/>
  <c r="BA570" i="20"/>
  <c r="BA571" i="20"/>
  <c r="BA572" i="20"/>
  <c r="BA573" i="20"/>
  <c r="BA574" i="20"/>
  <c r="BA575" i="20"/>
  <c r="BA576" i="20"/>
  <c r="BA577" i="20"/>
  <c r="BA578" i="20"/>
  <c r="BA579" i="20"/>
  <c r="BA580" i="20"/>
  <c r="BA581" i="20"/>
  <c r="BA582" i="20"/>
  <c r="BA583" i="20"/>
  <c r="BA584" i="20"/>
  <c r="BA585" i="20"/>
  <c r="BA586" i="20"/>
  <c r="BA587" i="20"/>
  <c r="BA588" i="20"/>
  <c r="BA589" i="20"/>
  <c r="BA590" i="20"/>
  <c r="BA591" i="20"/>
  <c r="BA592" i="20"/>
  <c r="BA593" i="20"/>
  <c r="BA594" i="20"/>
  <c r="BA595" i="20"/>
  <c r="BA596" i="20"/>
  <c r="BA597" i="20"/>
  <c r="BA598" i="20"/>
  <c r="BA599" i="20"/>
  <c r="BA600" i="20"/>
  <c r="BA601" i="20"/>
  <c r="BA602" i="20"/>
  <c r="BA603" i="20"/>
  <c r="BA604" i="20"/>
  <c r="BA605" i="20"/>
  <c r="BA606" i="20"/>
  <c r="BA607" i="20"/>
  <c r="BA608" i="20"/>
  <c r="BA609" i="20"/>
  <c r="BA610" i="20"/>
  <c r="BA611" i="20"/>
  <c r="BA612" i="20"/>
  <c r="BA613" i="20"/>
  <c r="BA614" i="20"/>
  <c r="BA615" i="20"/>
  <c r="BA616" i="20"/>
  <c r="BA617" i="20"/>
  <c r="BA618" i="20"/>
  <c r="BA619" i="20"/>
  <c r="BA620" i="20"/>
  <c r="BA621" i="20"/>
  <c r="BA622" i="20"/>
  <c r="BA623" i="20"/>
  <c r="BA624" i="20"/>
  <c r="BA625" i="20"/>
  <c r="BA626" i="20"/>
  <c r="BA627" i="20"/>
  <c r="BA628" i="20"/>
  <c r="BA629" i="20"/>
  <c r="BA630" i="20"/>
  <c r="BA631" i="20"/>
  <c r="BA632" i="20"/>
  <c r="BA633" i="20"/>
  <c r="BA634" i="20"/>
  <c r="BA635" i="20"/>
  <c r="BA636" i="20"/>
  <c r="BA637" i="20"/>
  <c r="BA638" i="20"/>
  <c r="BA639" i="20"/>
  <c r="BA640" i="20"/>
  <c r="BA641" i="20"/>
  <c r="BA642" i="20"/>
  <c r="BA643" i="20"/>
  <c r="BA644" i="20"/>
  <c r="BA645" i="20"/>
  <c r="BA646" i="20"/>
  <c r="BA647" i="20"/>
  <c r="BA648" i="20"/>
  <c r="BA649" i="20"/>
  <c r="BA650" i="20"/>
  <c r="BA651" i="20"/>
  <c r="BA652" i="20"/>
  <c r="BA653" i="20"/>
  <c r="BA654" i="20"/>
  <c r="BA655" i="20"/>
  <c r="BA656" i="20"/>
  <c r="BA657" i="20"/>
  <c r="BA658" i="20"/>
  <c r="BA659" i="20"/>
  <c r="BA660" i="20"/>
  <c r="BA661" i="20"/>
  <c r="BA662" i="20"/>
  <c r="BA663" i="20"/>
  <c r="BA664" i="20"/>
  <c r="BA665" i="20"/>
  <c r="BA666" i="20"/>
  <c r="BA667" i="20"/>
  <c r="BA668" i="20"/>
  <c r="BA669" i="20"/>
  <c r="BA670" i="20"/>
  <c r="BA671" i="20"/>
  <c r="BA672" i="20"/>
  <c r="BA673" i="20"/>
  <c r="BA674" i="20"/>
  <c r="BA675" i="20"/>
  <c r="BA676" i="20"/>
  <c r="BA677" i="20"/>
  <c r="BA678" i="20"/>
  <c r="BA679" i="20"/>
  <c r="BA680" i="20"/>
  <c r="BA681" i="20"/>
  <c r="BA682" i="20"/>
  <c r="BA683" i="20"/>
  <c r="BA684" i="20"/>
  <c r="BA685" i="20"/>
  <c r="BA686" i="20"/>
  <c r="BA687" i="20"/>
  <c r="BA688" i="20"/>
  <c r="BA689" i="20"/>
  <c r="BA690" i="20"/>
  <c r="BA691" i="20"/>
  <c r="BA692" i="20"/>
  <c r="BA693" i="20"/>
  <c r="BA694" i="20"/>
  <c r="BA695" i="20"/>
  <c r="BA696" i="20"/>
  <c r="BA697" i="20"/>
  <c r="BA698" i="20"/>
  <c r="BA699" i="20"/>
  <c r="BA700" i="20"/>
  <c r="BA701" i="20"/>
  <c r="BA702" i="20"/>
  <c r="BA703" i="20"/>
  <c r="BA704" i="20"/>
  <c r="BA705" i="20"/>
  <c r="BA706" i="20"/>
  <c r="BA707" i="20"/>
  <c r="BA708" i="20"/>
  <c r="BA709" i="20"/>
  <c r="BA710" i="20"/>
  <c r="BA711" i="20"/>
  <c r="BA712" i="20"/>
  <c r="BA713" i="20"/>
  <c r="BA714" i="20"/>
  <c r="BA715" i="20"/>
  <c r="BA716" i="20"/>
  <c r="BA717" i="20"/>
  <c r="BA718" i="20"/>
  <c r="BA719" i="20"/>
  <c r="BA720" i="20"/>
  <c r="BA721" i="20"/>
  <c r="BA722" i="20"/>
  <c r="BA723" i="20"/>
  <c r="BA724" i="20"/>
  <c r="BA725" i="20"/>
  <c r="BA726" i="20"/>
  <c r="BA727" i="20"/>
  <c r="BA728" i="20"/>
  <c r="BA729" i="20"/>
  <c r="BA730" i="20"/>
  <c r="BA731" i="20"/>
  <c r="BA732" i="20"/>
  <c r="BA733" i="20"/>
  <c r="BA734" i="20"/>
  <c r="BA735" i="20"/>
  <c r="BA736" i="20"/>
  <c r="BA737" i="20"/>
  <c r="BA738" i="20"/>
  <c r="BA739" i="20"/>
  <c r="BA740" i="20"/>
  <c r="BA741" i="20"/>
  <c r="BA742" i="20"/>
  <c r="BA743" i="20"/>
  <c r="BA744" i="20"/>
  <c r="BA745" i="20"/>
  <c r="BA746" i="20"/>
  <c r="BA747" i="20"/>
  <c r="BA748" i="20"/>
  <c r="BA749" i="20"/>
  <c r="BA750" i="20"/>
  <c r="BA751" i="20"/>
  <c r="BA752" i="20"/>
  <c r="BA753" i="20"/>
  <c r="BA754" i="20"/>
  <c r="BA755" i="20"/>
  <c r="BA756" i="20"/>
  <c r="BA757" i="20"/>
  <c r="BA758" i="20"/>
  <c r="BA759" i="20"/>
  <c r="BA760" i="20"/>
  <c r="BA761" i="20"/>
  <c r="BA762" i="20"/>
  <c r="BA763" i="20"/>
  <c r="BA764" i="20"/>
  <c r="BA765" i="20"/>
  <c r="BA766" i="20"/>
  <c r="BA767" i="20"/>
  <c r="BA768" i="20"/>
  <c r="BA769" i="20"/>
  <c r="BA770" i="20"/>
  <c r="BA771" i="20"/>
  <c r="BA772" i="20"/>
  <c r="BA773" i="20"/>
  <c r="BA774" i="20"/>
  <c r="BA775" i="20"/>
  <c r="BA776" i="20"/>
  <c r="BA777" i="20"/>
  <c r="BA778" i="20"/>
  <c r="BA779" i="20"/>
  <c r="BA780" i="20"/>
  <c r="BA781" i="20"/>
  <c r="BA782" i="20"/>
  <c r="BA783" i="20"/>
  <c r="BA784" i="20"/>
  <c r="BA785" i="20"/>
  <c r="BA786" i="20"/>
  <c r="BA787" i="20"/>
  <c r="BA788" i="20"/>
  <c r="BA789" i="20"/>
  <c r="BA790" i="20"/>
  <c r="BA791" i="20"/>
  <c r="BA792" i="20"/>
  <c r="BA793" i="20"/>
  <c r="BA794" i="20"/>
  <c r="BA795" i="20"/>
  <c r="BA796" i="20"/>
  <c r="BA797" i="20"/>
  <c r="BA798" i="20"/>
  <c r="BA799" i="20"/>
  <c r="BA800" i="20"/>
  <c r="BA801" i="20"/>
  <c r="BA802" i="20"/>
  <c r="BA803" i="20"/>
  <c r="BA804" i="20"/>
  <c r="BA805" i="20"/>
  <c r="BA806" i="20"/>
  <c r="BA807" i="20"/>
  <c r="BA808" i="20"/>
  <c r="BA809" i="20"/>
  <c r="BA810" i="20"/>
  <c r="BA811" i="20"/>
  <c r="BA812" i="20"/>
  <c r="BA813" i="20"/>
  <c r="BA814" i="20"/>
  <c r="BA815" i="20"/>
  <c r="BA816" i="20"/>
  <c r="BA817" i="20"/>
  <c r="BA818" i="20"/>
  <c r="BA819" i="20"/>
  <c r="BA820" i="20"/>
  <c r="BA821" i="20"/>
  <c r="BA822" i="20"/>
  <c r="BA823" i="20"/>
  <c r="BA824" i="20"/>
  <c r="BA825" i="20"/>
  <c r="BA826" i="20"/>
  <c r="BA827" i="20"/>
  <c r="BA828" i="20"/>
  <c r="BA829" i="20"/>
  <c r="BA830" i="20"/>
  <c r="BA831" i="20"/>
  <c r="BA832" i="20"/>
  <c r="BA833" i="20"/>
  <c r="BA834" i="20"/>
  <c r="BA835" i="20"/>
  <c r="BA836" i="20"/>
  <c r="BA837" i="20"/>
  <c r="BA838" i="20"/>
  <c r="BA839" i="20"/>
  <c r="BA840" i="20"/>
  <c r="BA841" i="20"/>
  <c r="BA842" i="20"/>
  <c r="BA843" i="20"/>
  <c r="BA844" i="20"/>
  <c r="BA845" i="20"/>
  <c r="BA846" i="20"/>
  <c r="BA847" i="20"/>
  <c r="BA848" i="20"/>
  <c r="BA849" i="20"/>
  <c r="BA850" i="20"/>
  <c r="BA851" i="20"/>
  <c r="BA852" i="20"/>
  <c r="BA853" i="20"/>
  <c r="BA854" i="20"/>
  <c r="BA855" i="20"/>
  <c r="BA856" i="20"/>
  <c r="BA857" i="20"/>
  <c r="BA858" i="20"/>
  <c r="BA859" i="20"/>
  <c r="BA860" i="20"/>
  <c r="BA861" i="20"/>
  <c r="BA862" i="20"/>
  <c r="BA863" i="20"/>
  <c r="BA864" i="20"/>
  <c r="BA865" i="20"/>
  <c r="BA866" i="20"/>
  <c r="BA867" i="20"/>
  <c r="BA868" i="20"/>
  <c r="BA869" i="20"/>
  <c r="BA870" i="20"/>
  <c r="BA871" i="20"/>
  <c r="BA872" i="20"/>
  <c r="BA873" i="20"/>
  <c r="BA874" i="20"/>
  <c r="BA875" i="20"/>
  <c r="BA876" i="20"/>
  <c r="BA877" i="20"/>
  <c r="BA878" i="20"/>
  <c r="BA879" i="20"/>
  <c r="BA880" i="20"/>
  <c r="BA881" i="20"/>
  <c r="BA882" i="20"/>
  <c r="BA883" i="20"/>
  <c r="BA884" i="20"/>
  <c r="BA885" i="20"/>
  <c r="BA886" i="20"/>
  <c r="BA887" i="20"/>
  <c r="BA888" i="20"/>
  <c r="BA889" i="20"/>
  <c r="BA890" i="20"/>
  <c r="BA891" i="20"/>
  <c r="BA892" i="20"/>
  <c r="BA893" i="20"/>
  <c r="BA894" i="20"/>
  <c r="BA895" i="20"/>
  <c r="BA896" i="20"/>
  <c r="BA897" i="20"/>
  <c r="BA898" i="20"/>
  <c r="BA899" i="20"/>
  <c r="BA900" i="20"/>
  <c r="BA901" i="20"/>
  <c r="BA902" i="20"/>
  <c r="BA903" i="20"/>
  <c r="BA904" i="20"/>
  <c r="BA905" i="20"/>
  <c r="BA906" i="20"/>
  <c r="BA907" i="20"/>
  <c r="BA908" i="20"/>
  <c r="BA909" i="20"/>
  <c r="BA910" i="20"/>
  <c r="BA911" i="20"/>
  <c r="BA912" i="20"/>
  <c r="BA913" i="20"/>
  <c r="BA914" i="20"/>
  <c r="BA915" i="20"/>
  <c r="BA916" i="20"/>
  <c r="BA917" i="20"/>
  <c r="BA918" i="20"/>
  <c r="BA919" i="20"/>
  <c r="BA920" i="20"/>
  <c r="BA921" i="20"/>
  <c r="BA922" i="20"/>
  <c r="BA923" i="20"/>
  <c r="BA924" i="20"/>
  <c r="BA925" i="20"/>
  <c r="BA926" i="20"/>
  <c r="BA927" i="20"/>
  <c r="BA928" i="20"/>
  <c r="BA929" i="20"/>
  <c r="BA930" i="20"/>
  <c r="BA931" i="20"/>
  <c r="BA932" i="20"/>
  <c r="BA933" i="20"/>
  <c r="BA934" i="20"/>
  <c r="BA935" i="20"/>
  <c r="BA936" i="20"/>
  <c r="BA937" i="20"/>
  <c r="BA938" i="20"/>
  <c r="BA939" i="20"/>
  <c r="BA940" i="20"/>
  <c r="BA941" i="20"/>
  <c r="BA942" i="20"/>
  <c r="BA943" i="20"/>
  <c r="BA944" i="20"/>
  <c r="BA945" i="20"/>
  <c r="BA946" i="20"/>
  <c r="BA947" i="20"/>
  <c r="BA948" i="20"/>
  <c r="BA949" i="20"/>
  <c r="BA950" i="20"/>
  <c r="BA951" i="20"/>
  <c r="BA952" i="20"/>
  <c r="BA953" i="20"/>
  <c r="BA954" i="20"/>
  <c r="BA955" i="20"/>
  <c r="BA956" i="20"/>
  <c r="BA957" i="20"/>
  <c r="BA958" i="20"/>
  <c r="BA959" i="20"/>
  <c r="BA960" i="20"/>
  <c r="BA961" i="20"/>
  <c r="BA962" i="20"/>
  <c r="BA963" i="20"/>
  <c r="BA964" i="20"/>
  <c r="BA965" i="20"/>
  <c r="BA966" i="20"/>
  <c r="BA967" i="20"/>
  <c r="BA968" i="20"/>
  <c r="BA969" i="20"/>
  <c r="BA970" i="20"/>
  <c r="BA971" i="20"/>
  <c r="BA972" i="20"/>
  <c r="BA973" i="20"/>
  <c r="BA974" i="20"/>
  <c r="BA975" i="20"/>
  <c r="BA976" i="20"/>
  <c r="BA977" i="20"/>
  <c r="BA978" i="20"/>
  <c r="BA979" i="20"/>
  <c r="BA980" i="20"/>
  <c r="BA981" i="20"/>
  <c r="BA982" i="20"/>
  <c r="BA983" i="20"/>
  <c r="BA984" i="20"/>
  <c r="BA985" i="20"/>
  <c r="BA986" i="20"/>
  <c r="BA987" i="20"/>
  <c r="BA988" i="20"/>
  <c r="BA989" i="20"/>
  <c r="BA990" i="20"/>
  <c r="BA991" i="20"/>
  <c r="BA992" i="20"/>
  <c r="BA993" i="20"/>
  <c r="BA994" i="20"/>
  <c r="BA995" i="20"/>
  <c r="BA996" i="20"/>
  <c r="BA997" i="20"/>
  <c r="BA998" i="20"/>
  <c r="BA999" i="20"/>
  <c r="BA1000" i="20"/>
  <c r="BA1001" i="20"/>
  <c r="BA1002" i="20"/>
  <c r="BA1003" i="20"/>
  <c r="BA1004" i="20"/>
  <c r="BA1005" i="20"/>
  <c r="BA1006" i="20"/>
  <c r="BA1007" i="20"/>
  <c r="BA1008" i="20"/>
  <c r="BA1009" i="20"/>
  <c r="BA1010" i="20"/>
  <c r="BA1011" i="20"/>
  <c r="BA1012" i="20"/>
  <c r="BA1013" i="20"/>
  <c r="BA1014" i="20"/>
  <c r="BA1015" i="20"/>
  <c r="BA1016" i="20"/>
  <c r="BA1017" i="20"/>
  <c r="BA1018" i="20"/>
  <c r="BA1019" i="20"/>
  <c r="BA1020" i="20"/>
  <c r="BA1021" i="20"/>
  <c r="BA1022" i="20"/>
  <c r="BA1023" i="20"/>
  <c r="BA1024" i="20"/>
  <c r="BA1025" i="20"/>
  <c r="BA1026" i="20"/>
  <c r="BA1027" i="20"/>
  <c r="BA1028" i="20"/>
  <c r="BA1029" i="20"/>
  <c r="BA1030" i="20"/>
  <c r="BA1031" i="20"/>
  <c r="BA1032" i="20"/>
  <c r="BA1033" i="20"/>
  <c r="BA1034" i="20"/>
  <c r="BA1035" i="20"/>
  <c r="BA1036" i="20"/>
  <c r="BA1037" i="20"/>
  <c r="BA1038" i="20"/>
  <c r="BA1039" i="20"/>
  <c r="BA1040" i="20"/>
  <c r="BA1041" i="20"/>
  <c r="BA1042" i="20"/>
  <c r="BA1043" i="20"/>
  <c r="BA1044" i="20"/>
  <c r="BA1045" i="20"/>
  <c r="BA1046" i="20"/>
  <c r="BA1047" i="20"/>
  <c r="BA1048" i="20"/>
  <c r="BA1049" i="20"/>
  <c r="BA1050" i="20"/>
  <c r="BA1051" i="20"/>
  <c r="BA1052" i="20"/>
  <c r="BA1053" i="20"/>
  <c r="BA1054" i="20"/>
  <c r="BA1055" i="20"/>
  <c r="BA1056" i="20"/>
  <c r="BA1057" i="20"/>
  <c r="BA1058" i="20"/>
  <c r="BA1059" i="20"/>
  <c r="BA1060" i="20"/>
  <c r="BA2" i="20"/>
  <c r="BA3" i="21"/>
  <c r="BA4" i="21"/>
  <c r="BA5" i="21"/>
  <c r="BA6" i="21"/>
  <c r="BA7" i="21"/>
  <c r="BA8" i="21"/>
  <c r="BA9" i="21"/>
  <c r="BA10" i="21"/>
  <c r="BA11" i="21"/>
  <c r="BA12" i="21"/>
  <c r="BA13" i="21"/>
  <c r="BA14" i="21"/>
  <c r="BA15" i="21"/>
  <c r="BA16" i="21"/>
  <c r="BA17" i="21"/>
  <c r="BA18" i="21"/>
  <c r="BA19" i="21"/>
  <c r="BA20" i="21"/>
  <c r="BA21" i="21"/>
  <c r="BA22" i="21"/>
  <c r="BA23" i="21"/>
  <c r="BA24" i="21"/>
  <c r="BA25" i="21"/>
  <c r="BA26" i="21"/>
  <c r="BA27" i="21"/>
  <c r="BA28" i="21"/>
  <c r="BA29" i="21"/>
  <c r="BA30" i="21"/>
  <c r="BA31" i="21"/>
  <c r="BA32" i="21"/>
  <c r="BA33" i="21"/>
  <c r="BA34" i="21"/>
  <c r="BA35" i="21"/>
  <c r="BA36" i="21"/>
  <c r="BA37" i="21"/>
  <c r="BA38" i="21"/>
  <c r="BA39" i="21"/>
  <c r="BA40" i="21"/>
  <c r="BA41" i="21"/>
  <c r="BA42" i="21"/>
  <c r="BA43" i="21"/>
  <c r="BA44" i="21"/>
  <c r="BA45" i="21"/>
  <c r="BA46" i="21"/>
  <c r="BA47" i="21"/>
  <c r="BA48" i="21"/>
  <c r="BA49" i="21"/>
  <c r="BA50" i="21"/>
  <c r="BA51" i="21"/>
  <c r="BA52" i="21"/>
  <c r="BA53" i="21"/>
  <c r="BA54" i="21"/>
  <c r="BA55" i="21"/>
  <c r="BA56" i="21"/>
  <c r="BA57" i="21"/>
  <c r="BA58" i="21"/>
  <c r="BA59" i="21"/>
  <c r="BA60" i="21"/>
  <c r="BA61" i="21"/>
  <c r="BA62" i="21"/>
  <c r="BA63" i="21"/>
  <c r="BA64" i="21"/>
  <c r="BA65" i="21"/>
  <c r="BA66" i="21"/>
  <c r="BA67" i="21"/>
  <c r="BA68" i="21"/>
  <c r="BA69" i="21"/>
  <c r="BA70" i="21"/>
  <c r="BA71" i="21"/>
  <c r="BA72" i="21"/>
  <c r="BA73" i="21"/>
  <c r="BA74" i="21"/>
  <c r="BA75" i="21"/>
  <c r="BA76" i="21"/>
  <c r="BA77" i="21"/>
  <c r="BA78" i="21"/>
  <c r="BA79" i="21"/>
  <c r="BA80" i="21"/>
  <c r="BA81" i="21"/>
  <c r="BA82" i="21"/>
  <c r="BA83" i="21"/>
  <c r="BA84" i="21"/>
  <c r="BA85" i="21"/>
  <c r="BA86" i="21"/>
  <c r="BA2" i="21"/>
  <c r="AV3" i="15"/>
  <c r="AV4" i="15"/>
  <c r="AV5" i="15"/>
  <c r="AV6" i="15"/>
  <c r="AV7" i="15"/>
  <c r="AV8" i="15"/>
  <c r="AV9" i="15"/>
  <c r="AV10" i="15"/>
  <c r="AV11" i="15"/>
  <c r="AV12" i="15"/>
  <c r="AV13" i="15"/>
  <c r="AV14" i="15"/>
  <c r="AV15" i="15"/>
  <c r="AV16" i="15"/>
  <c r="AV17" i="15"/>
  <c r="AV18" i="15"/>
  <c r="AV19" i="15"/>
  <c r="AV20" i="15"/>
  <c r="AV21" i="15"/>
  <c r="AV22" i="15"/>
  <c r="AV23" i="15"/>
  <c r="AV24" i="15"/>
  <c r="AV25" i="15"/>
  <c r="AV26" i="15"/>
  <c r="AV27" i="15"/>
  <c r="AV28" i="15"/>
  <c r="AV29" i="15"/>
  <c r="AV30" i="15"/>
  <c r="AV31" i="15"/>
  <c r="AV32" i="15"/>
  <c r="AV33" i="15"/>
  <c r="AV34" i="15"/>
  <c r="AV35" i="15"/>
  <c r="AV36" i="15"/>
  <c r="AV37" i="15"/>
  <c r="AV2" i="15"/>
  <c r="AP1216" i="19"/>
  <c r="AP1214" i="19"/>
  <c r="AP1213" i="19"/>
  <c r="AP1208" i="19"/>
  <c r="AP1207" i="19"/>
  <c r="AP1194" i="19"/>
  <c r="AP1181" i="19"/>
  <c r="AP1179" i="19"/>
  <c r="AP1177" i="19"/>
  <c r="AP1176" i="19"/>
  <c r="AP1175" i="19"/>
  <c r="AP1173" i="19"/>
  <c r="AP1172" i="19"/>
  <c r="AP1171" i="19"/>
  <c r="AP1166" i="19"/>
  <c r="AP1165" i="19"/>
  <c r="AP1161" i="19"/>
  <c r="AP1159" i="19"/>
  <c r="AP1158" i="19"/>
  <c r="AP1157" i="19"/>
  <c r="AP1149" i="19"/>
  <c r="AP1147" i="19"/>
  <c r="AP1145" i="19"/>
  <c r="AP1138" i="19"/>
  <c r="AP1136" i="19"/>
  <c r="AP1134" i="19"/>
  <c r="AP1121" i="19"/>
  <c r="AP1119" i="19"/>
  <c r="AP1118" i="19"/>
  <c r="AP1116" i="19"/>
  <c r="AP1114" i="19"/>
  <c r="AP1112" i="19"/>
  <c r="AP1105" i="19"/>
  <c r="AP1057" i="19"/>
  <c r="AP1053" i="19"/>
  <c r="AP1052" i="19"/>
  <c r="AP1051" i="19"/>
  <c r="AP1050" i="19"/>
  <c r="AP1046" i="19"/>
  <c r="AP1045" i="19"/>
  <c r="AP1044" i="19"/>
  <c r="AP1043" i="19"/>
  <c r="AP1042" i="19"/>
  <c r="AP1041" i="19"/>
  <c r="AP1040" i="19"/>
  <c r="AP1039" i="19"/>
  <c r="AP1038" i="19"/>
  <c r="AP1037" i="19"/>
  <c r="AP1036" i="19"/>
  <c r="AP1035" i="19"/>
  <c r="AP1034" i="19"/>
  <c r="AP1033" i="19"/>
  <c r="AP1032" i="19"/>
  <c r="AP1031" i="19"/>
  <c r="AP1030" i="19"/>
  <c r="AP1029" i="19"/>
  <c r="AP1028" i="19"/>
  <c r="AP1027" i="19"/>
  <c r="AP1026" i="19"/>
  <c r="AP1025" i="19"/>
  <c r="AP1024" i="19"/>
  <c r="AP1023" i="19"/>
  <c r="AP1022" i="19"/>
  <c r="AP1021" i="19"/>
  <c r="AP1020" i="19"/>
  <c r="AP1019" i="19"/>
  <c r="AP1018" i="19"/>
  <c r="AP1017" i="19"/>
  <c r="AP1016" i="19"/>
  <c r="AP1015" i="19"/>
  <c r="AP1014" i="19"/>
  <c r="AP1013" i="19"/>
  <c r="AP1012" i="19"/>
  <c r="AP1011" i="19"/>
  <c r="AP1010" i="19"/>
  <c r="AP1009" i="19"/>
  <c r="AP1008" i="19"/>
  <c r="AP1007" i="19"/>
  <c r="AP1006" i="19"/>
  <c r="AP1005" i="19"/>
  <c r="AP1004" i="19"/>
  <c r="AP1003" i="19"/>
  <c r="AP1002" i="19"/>
  <c r="AP1001" i="19"/>
  <c r="AP1000" i="19"/>
  <c r="AP999" i="19"/>
  <c r="AP998" i="19"/>
  <c r="AP997" i="19"/>
  <c r="AP991" i="19"/>
  <c r="AP990" i="19"/>
  <c r="AP833" i="19"/>
  <c r="AP817" i="19"/>
  <c r="AP816" i="19"/>
  <c r="AP809" i="19"/>
  <c r="AP790" i="19"/>
  <c r="AP719" i="19"/>
  <c r="AP698" i="19"/>
  <c r="AP685" i="19"/>
  <c r="AP684" i="19"/>
  <c r="AP680" i="19"/>
  <c r="AP679" i="19"/>
  <c r="AP675" i="19"/>
  <c r="AP671" i="19"/>
  <c r="AP661" i="19"/>
  <c r="AP660" i="19"/>
  <c r="AP645" i="19"/>
  <c r="AP632" i="19"/>
  <c r="AP609" i="19"/>
  <c r="AP605" i="19"/>
  <c r="AP592" i="19"/>
  <c r="AP582" i="19"/>
  <c r="AP578" i="19"/>
  <c r="AP563" i="19"/>
  <c r="AP544" i="19"/>
  <c r="AP543" i="19"/>
  <c r="AP539" i="19"/>
  <c r="AP535" i="19"/>
  <c r="AP511" i="19"/>
  <c r="AP501" i="19"/>
  <c r="AP478" i="19"/>
  <c r="AP382" i="19"/>
  <c r="AP378" i="19"/>
  <c r="AP374" i="19"/>
  <c r="AP361" i="19"/>
  <c r="AP354" i="19"/>
  <c r="AP353" i="19"/>
  <c r="AP319" i="19"/>
  <c r="AP315" i="19"/>
  <c r="AP270" i="19"/>
  <c r="AP224" i="19"/>
  <c r="AP187" i="19"/>
  <c r="AP183" i="19"/>
  <c r="AP167" i="19"/>
  <c r="AP145" i="19"/>
  <c r="AP71" i="19"/>
  <c r="AP58" i="19"/>
  <c r="O11" i="26" l="1"/>
  <c r="O11" i="25"/>
  <c r="J18" i="26"/>
  <c r="J18" i="25"/>
  <c r="J21" i="26"/>
  <c r="J21" i="25"/>
  <c r="J20" i="26"/>
  <c r="J19" i="26"/>
  <c r="J20" i="25"/>
  <c r="J19" i="25"/>
  <c r="J22" i="26"/>
  <c r="J22" i="25"/>
  <c r="E6" i="18"/>
  <c r="E5" i="18"/>
  <c r="J15" i="18"/>
  <c r="J14" i="18"/>
  <c r="J13" i="18"/>
  <c r="J12" i="18"/>
  <c r="AW84" i="21"/>
  <c r="AW59" i="21"/>
  <c r="AW56" i="21"/>
  <c r="AW46" i="21"/>
  <c r="AW890" i="20"/>
  <c r="AW514" i="20"/>
  <c r="AW58" i="20"/>
  <c r="AW580" i="20"/>
  <c r="AW3" i="21"/>
  <c r="AW4" i="21"/>
  <c r="AW5" i="21"/>
  <c r="AW6" i="21"/>
  <c r="AW7" i="21"/>
  <c r="AW8" i="21"/>
  <c r="AW9" i="21"/>
  <c r="AW10" i="21"/>
  <c r="AW11" i="21"/>
  <c r="AW12" i="21"/>
  <c r="AW13" i="21"/>
  <c r="AW14" i="21"/>
  <c r="AW15" i="21"/>
  <c r="AW16" i="21"/>
  <c r="AW17" i="21"/>
  <c r="AW18" i="21"/>
  <c r="AW19" i="21"/>
  <c r="AW20" i="21"/>
  <c r="AW21" i="21"/>
  <c r="AW22" i="21"/>
  <c r="AW23" i="21"/>
  <c r="AW24" i="21"/>
  <c r="AW25" i="21"/>
  <c r="AW26" i="21"/>
  <c r="AW27" i="21"/>
  <c r="AW28" i="21"/>
  <c r="AW29" i="21"/>
  <c r="AW30" i="21"/>
  <c r="AW31" i="21"/>
  <c r="AW32" i="21"/>
  <c r="AW33" i="21"/>
  <c r="AW34" i="21"/>
  <c r="AW35" i="21"/>
  <c r="AW36" i="21"/>
  <c r="AW37" i="21"/>
  <c r="AW38" i="21"/>
  <c r="AW39" i="21"/>
  <c r="AW40" i="21"/>
  <c r="AW41" i="21"/>
  <c r="AW42" i="21"/>
  <c r="AW43" i="21"/>
  <c r="AW44" i="21"/>
  <c r="AW45" i="21"/>
  <c r="AW47" i="21"/>
  <c r="AW48" i="21"/>
  <c r="AW49" i="21"/>
  <c r="AW50" i="21"/>
  <c r="AW51" i="21"/>
  <c r="AW52" i="21"/>
  <c r="AW53" i="21"/>
  <c r="AW54" i="21"/>
  <c r="AW55" i="21"/>
  <c r="AW57" i="21"/>
  <c r="AW58" i="21"/>
  <c r="AW60" i="21"/>
  <c r="AW61" i="21"/>
  <c r="AW62" i="21"/>
  <c r="AW63" i="21"/>
  <c r="AW64" i="21"/>
  <c r="AW65" i="21"/>
  <c r="AW66" i="21"/>
  <c r="AW67" i="21"/>
  <c r="AW68" i="21"/>
  <c r="AW69" i="21"/>
  <c r="AW70" i="21"/>
  <c r="AW71" i="21"/>
  <c r="AW72" i="21"/>
  <c r="AW73" i="21"/>
  <c r="AW74" i="21"/>
  <c r="AW75" i="21"/>
  <c r="AW76" i="21"/>
  <c r="AW77" i="21"/>
  <c r="AW78" i="21"/>
  <c r="AW79" i="21"/>
  <c r="AW80" i="21"/>
  <c r="AW81" i="21"/>
  <c r="AW82" i="21"/>
  <c r="AW83" i="21"/>
  <c r="AW85" i="21"/>
  <c r="AW86" i="21"/>
  <c r="AW2" i="21"/>
  <c r="AX2" i="21" s="1"/>
  <c r="AW3" i="20"/>
  <c r="AW4" i="20"/>
  <c r="AW5" i="20"/>
  <c r="AW6" i="20"/>
  <c r="AW7" i="20"/>
  <c r="AW8" i="20"/>
  <c r="AW9" i="20"/>
  <c r="AW10" i="20"/>
  <c r="AW11" i="20"/>
  <c r="AW12" i="20"/>
  <c r="AW13" i="20"/>
  <c r="AW14" i="20"/>
  <c r="AW15" i="20"/>
  <c r="AX15" i="20" s="1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X27" i="20" s="1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X39" i="20" s="1"/>
  <c r="AW40" i="20"/>
  <c r="AW41" i="20"/>
  <c r="AW42" i="20"/>
  <c r="AW43" i="20"/>
  <c r="AW44" i="20"/>
  <c r="AW45" i="20"/>
  <c r="AW46" i="20"/>
  <c r="AW47" i="20"/>
  <c r="AW48" i="20"/>
  <c r="AW49" i="20"/>
  <c r="AW50" i="20"/>
  <c r="AW51" i="20"/>
  <c r="AX51" i="20" s="1"/>
  <c r="AW52" i="20"/>
  <c r="AW53" i="20"/>
  <c r="AW54" i="20"/>
  <c r="AW55" i="20"/>
  <c r="AW56" i="20"/>
  <c r="AW57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W76" i="20"/>
  <c r="AW77" i="20"/>
  <c r="AW78" i="20"/>
  <c r="AW79" i="20"/>
  <c r="AW80" i="20"/>
  <c r="AW81" i="20"/>
  <c r="AW82" i="20"/>
  <c r="AW83" i="20"/>
  <c r="AW84" i="20"/>
  <c r="AW85" i="20"/>
  <c r="AW86" i="20"/>
  <c r="AW87" i="20"/>
  <c r="AW88" i="20"/>
  <c r="AW89" i="20"/>
  <c r="AW90" i="20"/>
  <c r="AW91" i="20"/>
  <c r="AW92" i="20"/>
  <c r="AW93" i="20"/>
  <c r="AW94" i="20"/>
  <c r="AW95" i="20"/>
  <c r="AW96" i="20"/>
  <c r="AW97" i="20"/>
  <c r="AW98" i="20"/>
  <c r="AW99" i="20"/>
  <c r="AW100" i="20"/>
  <c r="AW101" i="20"/>
  <c r="AW102" i="20"/>
  <c r="AW103" i="20"/>
  <c r="AW104" i="20"/>
  <c r="AW105" i="20"/>
  <c r="AW106" i="20"/>
  <c r="AW107" i="20"/>
  <c r="AW108" i="20"/>
  <c r="AW109" i="20"/>
  <c r="AW110" i="20"/>
  <c r="AW111" i="20"/>
  <c r="AW112" i="20"/>
  <c r="AW113" i="20"/>
  <c r="AW114" i="20"/>
  <c r="AW115" i="20"/>
  <c r="AW116" i="20"/>
  <c r="AW117" i="20"/>
  <c r="AW118" i="20"/>
  <c r="AW119" i="20"/>
  <c r="AW120" i="20"/>
  <c r="AW121" i="20"/>
  <c r="AW122" i="20"/>
  <c r="AW123" i="20"/>
  <c r="AW124" i="20"/>
  <c r="AW125" i="20"/>
  <c r="AW126" i="20"/>
  <c r="AW127" i="20"/>
  <c r="AW128" i="20"/>
  <c r="AW129" i="20"/>
  <c r="AW130" i="20"/>
  <c r="AW131" i="20"/>
  <c r="AW132" i="20"/>
  <c r="AW133" i="20"/>
  <c r="AW134" i="20"/>
  <c r="AW135" i="20"/>
  <c r="AW136" i="20"/>
  <c r="AW137" i="20"/>
  <c r="AW138" i="20"/>
  <c r="AW139" i="20"/>
  <c r="AW140" i="20"/>
  <c r="AW141" i="20"/>
  <c r="AW142" i="20"/>
  <c r="AW143" i="20"/>
  <c r="AW144" i="20"/>
  <c r="AW145" i="20"/>
  <c r="AW146" i="20"/>
  <c r="AW147" i="20"/>
  <c r="AW148" i="20"/>
  <c r="AW149" i="20"/>
  <c r="AW150" i="20"/>
  <c r="AW151" i="20"/>
  <c r="AW152" i="20"/>
  <c r="AW153" i="20"/>
  <c r="AW154" i="20"/>
  <c r="AW155" i="20"/>
  <c r="AW156" i="20"/>
  <c r="AW157" i="20"/>
  <c r="AW158" i="20"/>
  <c r="AW159" i="20"/>
  <c r="AW160" i="20"/>
  <c r="AW161" i="20"/>
  <c r="AW162" i="20"/>
  <c r="AW163" i="20"/>
  <c r="AW164" i="20"/>
  <c r="AW165" i="20"/>
  <c r="AW166" i="20"/>
  <c r="AW167" i="20"/>
  <c r="AW168" i="20"/>
  <c r="AW169" i="20"/>
  <c r="AW170" i="20"/>
  <c r="AW171" i="20"/>
  <c r="AW172" i="20"/>
  <c r="AW173" i="20"/>
  <c r="AW174" i="20"/>
  <c r="AW175" i="20"/>
  <c r="AW176" i="20"/>
  <c r="AW177" i="20"/>
  <c r="AW178" i="20"/>
  <c r="AW179" i="20"/>
  <c r="AW180" i="20"/>
  <c r="AW181" i="20"/>
  <c r="AW182" i="20"/>
  <c r="AW183" i="20"/>
  <c r="AW184" i="20"/>
  <c r="AW185" i="20"/>
  <c r="AW186" i="20"/>
  <c r="AW187" i="20"/>
  <c r="AW188" i="20"/>
  <c r="AW189" i="20"/>
  <c r="AW190" i="20"/>
  <c r="AW191" i="20"/>
  <c r="AW192" i="20"/>
  <c r="AW193" i="20"/>
  <c r="AW194" i="20"/>
  <c r="AW195" i="20"/>
  <c r="AW196" i="20"/>
  <c r="AW197" i="20"/>
  <c r="AW198" i="20"/>
  <c r="AW199" i="20"/>
  <c r="AW200" i="20"/>
  <c r="AW201" i="20"/>
  <c r="AW202" i="20"/>
  <c r="AW203" i="20"/>
  <c r="AW204" i="20"/>
  <c r="AW205" i="20"/>
  <c r="AW206" i="20"/>
  <c r="AW207" i="20"/>
  <c r="AW208" i="20"/>
  <c r="AW209" i="20"/>
  <c r="AW210" i="20"/>
  <c r="AW211" i="20"/>
  <c r="AW212" i="20"/>
  <c r="AW213" i="20"/>
  <c r="AW214" i="20"/>
  <c r="AW215" i="20"/>
  <c r="AW216" i="20"/>
  <c r="AW217" i="20"/>
  <c r="AW218" i="20"/>
  <c r="AW219" i="20"/>
  <c r="AW220" i="20"/>
  <c r="AW221" i="20"/>
  <c r="AW222" i="20"/>
  <c r="AW223" i="20"/>
  <c r="AW224" i="20"/>
  <c r="AW225" i="20"/>
  <c r="AW226" i="20"/>
  <c r="AW227" i="20"/>
  <c r="AW228" i="20"/>
  <c r="AW229" i="20"/>
  <c r="AW230" i="20"/>
  <c r="AW231" i="20"/>
  <c r="AW232" i="20"/>
  <c r="AW233" i="20"/>
  <c r="AW234" i="20"/>
  <c r="AW235" i="20"/>
  <c r="AW236" i="20"/>
  <c r="AW237" i="20"/>
  <c r="AW238" i="20"/>
  <c r="AW239" i="20"/>
  <c r="AW240" i="20"/>
  <c r="AW241" i="20"/>
  <c r="AW242" i="20"/>
  <c r="AW243" i="20"/>
  <c r="AW244" i="20"/>
  <c r="AW245" i="20"/>
  <c r="AW246" i="20"/>
  <c r="AW247" i="20"/>
  <c r="AW248" i="20"/>
  <c r="AW249" i="20"/>
  <c r="AW250" i="20"/>
  <c r="AW251" i="20"/>
  <c r="AW252" i="20"/>
  <c r="AW253" i="20"/>
  <c r="AW254" i="20"/>
  <c r="AW255" i="20"/>
  <c r="AW256" i="20"/>
  <c r="AW257" i="20"/>
  <c r="AW258" i="20"/>
  <c r="AW259" i="20"/>
  <c r="AW260" i="20"/>
  <c r="AW261" i="20"/>
  <c r="AW262" i="20"/>
  <c r="AW263" i="20"/>
  <c r="AW264" i="20"/>
  <c r="AW265" i="20"/>
  <c r="AW266" i="20"/>
  <c r="AW267" i="20"/>
  <c r="AW268" i="20"/>
  <c r="AW269" i="20"/>
  <c r="AW270" i="20"/>
  <c r="AW271" i="20"/>
  <c r="AW272" i="20"/>
  <c r="AW273" i="20"/>
  <c r="AW274" i="20"/>
  <c r="AW275" i="20"/>
  <c r="AW276" i="20"/>
  <c r="AW277" i="20"/>
  <c r="AW278" i="20"/>
  <c r="AW279" i="20"/>
  <c r="AW280" i="20"/>
  <c r="AW281" i="20"/>
  <c r="AW282" i="20"/>
  <c r="AW283" i="20"/>
  <c r="AW284" i="20"/>
  <c r="AW285" i="20"/>
  <c r="AW286" i="20"/>
  <c r="AW287" i="20"/>
  <c r="AW288" i="20"/>
  <c r="AW289" i="20"/>
  <c r="AW290" i="20"/>
  <c r="AW291" i="20"/>
  <c r="AW292" i="20"/>
  <c r="AW293" i="20"/>
  <c r="AW294" i="20"/>
  <c r="AW295" i="20"/>
  <c r="AW296" i="20"/>
  <c r="AW297" i="20"/>
  <c r="AW298" i="20"/>
  <c r="AW299" i="20"/>
  <c r="AW300" i="20"/>
  <c r="AW301" i="20"/>
  <c r="AW302" i="20"/>
  <c r="AW303" i="20"/>
  <c r="AW304" i="20"/>
  <c r="AW305" i="20"/>
  <c r="AW306" i="20"/>
  <c r="AW307" i="20"/>
  <c r="AW308" i="20"/>
  <c r="AW309" i="20"/>
  <c r="AW310" i="20"/>
  <c r="AW311" i="20"/>
  <c r="AW312" i="20"/>
  <c r="AW313" i="20"/>
  <c r="AW314" i="20"/>
  <c r="AW315" i="20"/>
  <c r="AW316" i="20"/>
  <c r="AW317" i="20"/>
  <c r="AW318" i="20"/>
  <c r="AW319" i="20"/>
  <c r="AW320" i="20"/>
  <c r="AW321" i="20"/>
  <c r="AW322" i="20"/>
  <c r="AW323" i="20"/>
  <c r="AW324" i="20"/>
  <c r="AW325" i="20"/>
  <c r="AW326" i="20"/>
  <c r="AW327" i="20"/>
  <c r="AW328" i="20"/>
  <c r="AW329" i="20"/>
  <c r="AW330" i="20"/>
  <c r="AW331" i="20"/>
  <c r="AW332" i="20"/>
  <c r="AW333" i="20"/>
  <c r="AW334" i="20"/>
  <c r="AW335" i="20"/>
  <c r="AW336" i="20"/>
  <c r="AW337" i="20"/>
  <c r="AW338" i="20"/>
  <c r="AW339" i="20"/>
  <c r="AW340" i="20"/>
  <c r="AW341" i="20"/>
  <c r="AW342" i="20"/>
  <c r="AW343" i="20"/>
  <c r="AW344" i="20"/>
  <c r="AW345" i="20"/>
  <c r="AW346" i="20"/>
  <c r="AW347" i="20"/>
  <c r="AW348" i="20"/>
  <c r="AW349" i="20"/>
  <c r="AW350" i="20"/>
  <c r="AW351" i="20"/>
  <c r="AW352" i="20"/>
  <c r="AW353" i="20"/>
  <c r="AW354" i="20"/>
  <c r="AW355" i="20"/>
  <c r="AW356" i="20"/>
  <c r="AW357" i="20"/>
  <c r="AW358" i="20"/>
  <c r="AW359" i="20"/>
  <c r="AW360" i="20"/>
  <c r="AW361" i="20"/>
  <c r="AW362" i="20"/>
  <c r="AW363" i="20"/>
  <c r="AW364" i="20"/>
  <c r="AW365" i="20"/>
  <c r="AW366" i="20"/>
  <c r="AW367" i="20"/>
  <c r="AW368" i="20"/>
  <c r="AW369" i="20"/>
  <c r="AW370" i="20"/>
  <c r="AW371" i="20"/>
  <c r="AW372" i="20"/>
  <c r="AW373" i="20"/>
  <c r="AW374" i="20"/>
  <c r="AW375" i="20"/>
  <c r="AW376" i="20"/>
  <c r="AW377" i="20"/>
  <c r="AW378" i="20"/>
  <c r="AW379" i="20"/>
  <c r="AW380" i="20"/>
  <c r="AW381" i="20"/>
  <c r="AW382" i="20"/>
  <c r="AW383" i="20"/>
  <c r="AW384" i="20"/>
  <c r="AW385" i="20"/>
  <c r="AW386" i="20"/>
  <c r="AW387" i="20"/>
  <c r="AW388" i="20"/>
  <c r="AW389" i="20"/>
  <c r="AW390" i="20"/>
  <c r="AW391" i="20"/>
  <c r="AW392" i="20"/>
  <c r="AW393" i="20"/>
  <c r="AW394" i="20"/>
  <c r="AW395" i="20"/>
  <c r="AW396" i="20"/>
  <c r="AW397" i="20"/>
  <c r="AW398" i="20"/>
  <c r="AW399" i="20"/>
  <c r="AW400" i="20"/>
  <c r="AW401" i="20"/>
  <c r="AW402" i="20"/>
  <c r="AW403" i="20"/>
  <c r="AW404" i="20"/>
  <c r="AW405" i="20"/>
  <c r="AW406" i="20"/>
  <c r="AW407" i="20"/>
  <c r="AW408" i="20"/>
  <c r="AW409" i="20"/>
  <c r="AW410" i="20"/>
  <c r="AW411" i="20"/>
  <c r="AW412" i="20"/>
  <c r="AW413" i="20"/>
  <c r="AW414" i="20"/>
  <c r="AW415" i="20"/>
  <c r="AW416" i="20"/>
  <c r="AW417" i="20"/>
  <c r="AW418" i="20"/>
  <c r="AW419" i="20"/>
  <c r="AW420" i="20"/>
  <c r="AW421" i="20"/>
  <c r="AW422" i="20"/>
  <c r="AW423" i="20"/>
  <c r="AW424" i="20"/>
  <c r="AW425" i="20"/>
  <c r="AW426" i="20"/>
  <c r="AW427" i="20"/>
  <c r="AW428" i="20"/>
  <c r="AW429" i="20"/>
  <c r="AW430" i="20"/>
  <c r="AW431" i="20"/>
  <c r="AW432" i="20"/>
  <c r="AW433" i="20"/>
  <c r="AW434" i="20"/>
  <c r="AW435" i="20"/>
  <c r="AW436" i="20"/>
  <c r="AW437" i="20"/>
  <c r="AW438" i="20"/>
  <c r="AW439" i="20"/>
  <c r="AW440" i="20"/>
  <c r="AW441" i="20"/>
  <c r="AW442" i="20"/>
  <c r="AW443" i="20"/>
  <c r="AW444" i="20"/>
  <c r="AW445" i="20"/>
  <c r="AW446" i="20"/>
  <c r="AW447" i="20"/>
  <c r="AW448" i="20"/>
  <c r="AW449" i="20"/>
  <c r="AW450" i="20"/>
  <c r="AW451" i="20"/>
  <c r="AW452" i="20"/>
  <c r="AW453" i="20"/>
  <c r="AW454" i="20"/>
  <c r="AW455" i="20"/>
  <c r="AW456" i="20"/>
  <c r="AW457" i="20"/>
  <c r="AW458" i="20"/>
  <c r="AW459" i="20"/>
  <c r="AW460" i="20"/>
  <c r="AW461" i="20"/>
  <c r="AW462" i="20"/>
  <c r="AW463" i="20"/>
  <c r="AW464" i="20"/>
  <c r="AW465" i="20"/>
  <c r="AW466" i="20"/>
  <c r="AW467" i="20"/>
  <c r="AW468" i="20"/>
  <c r="AW469" i="20"/>
  <c r="AW470" i="20"/>
  <c r="AW471" i="20"/>
  <c r="AW472" i="20"/>
  <c r="AW473" i="20"/>
  <c r="AW474" i="20"/>
  <c r="AW475" i="20"/>
  <c r="AW476" i="20"/>
  <c r="AW477" i="20"/>
  <c r="AW478" i="20"/>
  <c r="AW479" i="20"/>
  <c r="AW480" i="20"/>
  <c r="AW481" i="20"/>
  <c r="AW482" i="20"/>
  <c r="AW483" i="20"/>
  <c r="AW484" i="20"/>
  <c r="AW485" i="20"/>
  <c r="AW486" i="20"/>
  <c r="AW487" i="20"/>
  <c r="AW488" i="20"/>
  <c r="AW489" i="20"/>
  <c r="AW490" i="20"/>
  <c r="AW491" i="20"/>
  <c r="AW492" i="20"/>
  <c r="AW493" i="20"/>
  <c r="AW494" i="20"/>
  <c r="AW495" i="20"/>
  <c r="AW496" i="20"/>
  <c r="AW497" i="20"/>
  <c r="AW498" i="20"/>
  <c r="AW499" i="20"/>
  <c r="AW500" i="20"/>
  <c r="AW501" i="20"/>
  <c r="AW502" i="20"/>
  <c r="AW503" i="20"/>
  <c r="AW504" i="20"/>
  <c r="AW505" i="20"/>
  <c r="AW506" i="20"/>
  <c r="AW507" i="20"/>
  <c r="AW508" i="20"/>
  <c r="AW509" i="20"/>
  <c r="AW510" i="20"/>
  <c r="AW511" i="20"/>
  <c r="AW512" i="20"/>
  <c r="AW513" i="20"/>
  <c r="AW515" i="20"/>
  <c r="AW516" i="20"/>
  <c r="AW517" i="20"/>
  <c r="AW518" i="20"/>
  <c r="AW519" i="20"/>
  <c r="AW520" i="20"/>
  <c r="AW521" i="20"/>
  <c r="AW522" i="20"/>
  <c r="AW523" i="20"/>
  <c r="AW524" i="20"/>
  <c r="AW525" i="20"/>
  <c r="AW526" i="20"/>
  <c r="AW527" i="20"/>
  <c r="AW528" i="20"/>
  <c r="AW529" i="20"/>
  <c r="AW530" i="20"/>
  <c r="AW531" i="20"/>
  <c r="AW532" i="20"/>
  <c r="AW533" i="20"/>
  <c r="AW534" i="20"/>
  <c r="AW535" i="20"/>
  <c r="AW536" i="20"/>
  <c r="AW537" i="20"/>
  <c r="AW538" i="20"/>
  <c r="AW539" i="20"/>
  <c r="AW540" i="20"/>
  <c r="AW541" i="20"/>
  <c r="AW542" i="20"/>
  <c r="AW543" i="20"/>
  <c r="AW544" i="20"/>
  <c r="AW545" i="20"/>
  <c r="AW546" i="20"/>
  <c r="AW547" i="20"/>
  <c r="AW548" i="20"/>
  <c r="AW549" i="20"/>
  <c r="AW550" i="20"/>
  <c r="AW551" i="20"/>
  <c r="AW552" i="20"/>
  <c r="AW553" i="20"/>
  <c r="AW554" i="20"/>
  <c r="AW555" i="20"/>
  <c r="AW556" i="20"/>
  <c r="AW557" i="20"/>
  <c r="AW558" i="20"/>
  <c r="AW559" i="20"/>
  <c r="AW560" i="20"/>
  <c r="AW561" i="20"/>
  <c r="AW562" i="20"/>
  <c r="AW563" i="20"/>
  <c r="AW564" i="20"/>
  <c r="AW565" i="20"/>
  <c r="AW566" i="20"/>
  <c r="AW567" i="20"/>
  <c r="AW568" i="20"/>
  <c r="AW569" i="20"/>
  <c r="AW570" i="20"/>
  <c r="AW571" i="20"/>
  <c r="AW572" i="20"/>
  <c r="AW573" i="20"/>
  <c r="AW574" i="20"/>
  <c r="AW575" i="20"/>
  <c r="AW576" i="20"/>
  <c r="AW577" i="20"/>
  <c r="AW578" i="20"/>
  <c r="AW579" i="20"/>
  <c r="AW581" i="20"/>
  <c r="AW582" i="20"/>
  <c r="AW583" i="20"/>
  <c r="AW584" i="20"/>
  <c r="AW585" i="20"/>
  <c r="AW586" i="20"/>
  <c r="AW587" i="20"/>
  <c r="AW588" i="20"/>
  <c r="AW589" i="20"/>
  <c r="AW590" i="20"/>
  <c r="AW591" i="20"/>
  <c r="AW592" i="20"/>
  <c r="AW593" i="20"/>
  <c r="AW594" i="20"/>
  <c r="AW595" i="20"/>
  <c r="AW596" i="20"/>
  <c r="AW597" i="20"/>
  <c r="AW598" i="20"/>
  <c r="AW599" i="20"/>
  <c r="AW600" i="20"/>
  <c r="AW601" i="20"/>
  <c r="AW602" i="20"/>
  <c r="AW603" i="20"/>
  <c r="AW604" i="20"/>
  <c r="AW605" i="20"/>
  <c r="AW606" i="20"/>
  <c r="AW607" i="20"/>
  <c r="AW608" i="20"/>
  <c r="AW609" i="20"/>
  <c r="AW610" i="20"/>
  <c r="AW611" i="20"/>
  <c r="AW612" i="20"/>
  <c r="AW613" i="20"/>
  <c r="AW614" i="20"/>
  <c r="AW615" i="20"/>
  <c r="AW616" i="20"/>
  <c r="AW617" i="20"/>
  <c r="AW618" i="20"/>
  <c r="AW619" i="20"/>
  <c r="AW620" i="20"/>
  <c r="AW621" i="20"/>
  <c r="AW622" i="20"/>
  <c r="AW623" i="20"/>
  <c r="AW624" i="20"/>
  <c r="AW625" i="20"/>
  <c r="AW626" i="20"/>
  <c r="AW627" i="20"/>
  <c r="AW628" i="20"/>
  <c r="AW629" i="20"/>
  <c r="AW630" i="20"/>
  <c r="AW631" i="20"/>
  <c r="AW632" i="20"/>
  <c r="AW633" i="20"/>
  <c r="AW634" i="20"/>
  <c r="AW635" i="20"/>
  <c r="AW636" i="20"/>
  <c r="AW637" i="20"/>
  <c r="AW638" i="20"/>
  <c r="AW639" i="20"/>
  <c r="AW640" i="20"/>
  <c r="AW641" i="20"/>
  <c r="AW642" i="20"/>
  <c r="AW643" i="20"/>
  <c r="AW644" i="20"/>
  <c r="AW645" i="20"/>
  <c r="AW646" i="20"/>
  <c r="AW647" i="20"/>
  <c r="AW648" i="20"/>
  <c r="AW649" i="20"/>
  <c r="AW650" i="20"/>
  <c r="AW651" i="20"/>
  <c r="AW652" i="20"/>
  <c r="AW653" i="20"/>
  <c r="AW654" i="20"/>
  <c r="AW655" i="20"/>
  <c r="AW656" i="20"/>
  <c r="AW657" i="20"/>
  <c r="AW658" i="20"/>
  <c r="AW659" i="20"/>
  <c r="AW660" i="20"/>
  <c r="AW661" i="20"/>
  <c r="AW662" i="20"/>
  <c r="AW663" i="20"/>
  <c r="AW664" i="20"/>
  <c r="AW665" i="20"/>
  <c r="AW666" i="20"/>
  <c r="AW667" i="20"/>
  <c r="AW668" i="20"/>
  <c r="AW669" i="20"/>
  <c r="AW670" i="20"/>
  <c r="AW671" i="20"/>
  <c r="AW672" i="20"/>
  <c r="AW673" i="20"/>
  <c r="AW674" i="20"/>
  <c r="AW675" i="20"/>
  <c r="AW676" i="20"/>
  <c r="AW677" i="20"/>
  <c r="AW678" i="20"/>
  <c r="AW679" i="20"/>
  <c r="AW680" i="20"/>
  <c r="AW681" i="20"/>
  <c r="AW682" i="20"/>
  <c r="AW683" i="20"/>
  <c r="AW684" i="20"/>
  <c r="AW685" i="20"/>
  <c r="AW686" i="20"/>
  <c r="AW687" i="20"/>
  <c r="AW688" i="20"/>
  <c r="AW689" i="20"/>
  <c r="AW690" i="20"/>
  <c r="AW691" i="20"/>
  <c r="AW692" i="20"/>
  <c r="AW693" i="20"/>
  <c r="AW694" i="20"/>
  <c r="AW695" i="20"/>
  <c r="AW696" i="20"/>
  <c r="AW697" i="20"/>
  <c r="AW698" i="20"/>
  <c r="AW699" i="20"/>
  <c r="AW700" i="20"/>
  <c r="AW701" i="20"/>
  <c r="AW702" i="20"/>
  <c r="AW703" i="20"/>
  <c r="AW704" i="20"/>
  <c r="AW705" i="20"/>
  <c r="AW706" i="20"/>
  <c r="AW707" i="20"/>
  <c r="AW708" i="20"/>
  <c r="AW709" i="20"/>
  <c r="AW710" i="20"/>
  <c r="AW711" i="20"/>
  <c r="AW712" i="20"/>
  <c r="AW713" i="20"/>
  <c r="AW714" i="20"/>
  <c r="AW715" i="20"/>
  <c r="AW716" i="20"/>
  <c r="AW717" i="20"/>
  <c r="AW718" i="20"/>
  <c r="AW719" i="20"/>
  <c r="AW720" i="20"/>
  <c r="AW721" i="20"/>
  <c r="AW722" i="20"/>
  <c r="AW723" i="20"/>
  <c r="AW724" i="20"/>
  <c r="AW725" i="20"/>
  <c r="AW726" i="20"/>
  <c r="AW727" i="20"/>
  <c r="AW728" i="20"/>
  <c r="AW729" i="20"/>
  <c r="AW730" i="20"/>
  <c r="AW731" i="20"/>
  <c r="AW732" i="20"/>
  <c r="AW733" i="20"/>
  <c r="AW734" i="20"/>
  <c r="AW735" i="20"/>
  <c r="AW736" i="20"/>
  <c r="AW737" i="20"/>
  <c r="AW738" i="20"/>
  <c r="AW739" i="20"/>
  <c r="AW740" i="20"/>
  <c r="AW741" i="20"/>
  <c r="AW742" i="20"/>
  <c r="AW743" i="20"/>
  <c r="AW744" i="20"/>
  <c r="AW745" i="20"/>
  <c r="AW746" i="20"/>
  <c r="AW747" i="20"/>
  <c r="AW748" i="20"/>
  <c r="AW749" i="20"/>
  <c r="AW750" i="20"/>
  <c r="AW751" i="20"/>
  <c r="AW752" i="20"/>
  <c r="AW753" i="20"/>
  <c r="AW754" i="20"/>
  <c r="AW755" i="20"/>
  <c r="AW756" i="20"/>
  <c r="AW757" i="20"/>
  <c r="AW758" i="20"/>
  <c r="AW759" i="20"/>
  <c r="AW760" i="20"/>
  <c r="AW761" i="20"/>
  <c r="AW762" i="20"/>
  <c r="AW763" i="20"/>
  <c r="AW764" i="20"/>
  <c r="AW765" i="20"/>
  <c r="AW766" i="20"/>
  <c r="AW767" i="20"/>
  <c r="AW768" i="20"/>
  <c r="AW769" i="20"/>
  <c r="AW770" i="20"/>
  <c r="AW771" i="20"/>
  <c r="AW772" i="20"/>
  <c r="AW773" i="20"/>
  <c r="AW774" i="20"/>
  <c r="AW775" i="20"/>
  <c r="AW776" i="20"/>
  <c r="AW777" i="20"/>
  <c r="AW778" i="20"/>
  <c r="AW779" i="20"/>
  <c r="AW780" i="20"/>
  <c r="AW781" i="20"/>
  <c r="AW782" i="20"/>
  <c r="AW783" i="20"/>
  <c r="AW784" i="20"/>
  <c r="AW785" i="20"/>
  <c r="AW786" i="20"/>
  <c r="AW787" i="20"/>
  <c r="AW788" i="20"/>
  <c r="AW789" i="20"/>
  <c r="AW790" i="20"/>
  <c r="AW791" i="20"/>
  <c r="AW792" i="20"/>
  <c r="AW793" i="20"/>
  <c r="AW794" i="20"/>
  <c r="AW795" i="20"/>
  <c r="AW796" i="20"/>
  <c r="AW797" i="20"/>
  <c r="AW798" i="20"/>
  <c r="AW799" i="20"/>
  <c r="AW800" i="20"/>
  <c r="AW801" i="20"/>
  <c r="AW802" i="20"/>
  <c r="AW803" i="20"/>
  <c r="AW804" i="20"/>
  <c r="AW805" i="20"/>
  <c r="AW806" i="20"/>
  <c r="AW807" i="20"/>
  <c r="AW808" i="20"/>
  <c r="AW809" i="20"/>
  <c r="AW810" i="20"/>
  <c r="AW811" i="20"/>
  <c r="AW812" i="20"/>
  <c r="AW813" i="20"/>
  <c r="AW814" i="20"/>
  <c r="AW815" i="20"/>
  <c r="AW816" i="20"/>
  <c r="AW817" i="20"/>
  <c r="AW818" i="20"/>
  <c r="AW819" i="20"/>
  <c r="AW820" i="20"/>
  <c r="AW821" i="20"/>
  <c r="AW822" i="20"/>
  <c r="AW823" i="20"/>
  <c r="AW824" i="20"/>
  <c r="AW825" i="20"/>
  <c r="AW826" i="20"/>
  <c r="AW827" i="20"/>
  <c r="AW828" i="20"/>
  <c r="AW829" i="20"/>
  <c r="AW830" i="20"/>
  <c r="AW831" i="20"/>
  <c r="AW832" i="20"/>
  <c r="AW833" i="20"/>
  <c r="AW834" i="20"/>
  <c r="AW835" i="20"/>
  <c r="AW836" i="20"/>
  <c r="AW837" i="20"/>
  <c r="AW838" i="20"/>
  <c r="AW839" i="20"/>
  <c r="AW840" i="20"/>
  <c r="AW841" i="20"/>
  <c r="AW842" i="20"/>
  <c r="AW843" i="20"/>
  <c r="AW844" i="20"/>
  <c r="AW845" i="20"/>
  <c r="AW846" i="20"/>
  <c r="AW847" i="20"/>
  <c r="AW848" i="20"/>
  <c r="AW849" i="20"/>
  <c r="AW850" i="20"/>
  <c r="AW851" i="20"/>
  <c r="AW852" i="20"/>
  <c r="AW853" i="20"/>
  <c r="AW854" i="20"/>
  <c r="AW855" i="20"/>
  <c r="AW856" i="20"/>
  <c r="AW857" i="20"/>
  <c r="AW858" i="20"/>
  <c r="AW859" i="20"/>
  <c r="AW860" i="20"/>
  <c r="AW861" i="20"/>
  <c r="AW862" i="20"/>
  <c r="AW863" i="20"/>
  <c r="AW864" i="20"/>
  <c r="AW865" i="20"/>
  <c r="AW866" i="20"/>
  <c r="AW867" i="20"/>
  <c r="AW868" i="20"/>
  <c r="AW869" i="20"/>
  <c r="AW870" i="20"/>
  <c r="AW871" i="20"/>
  <c r="AW872" i="20"/>
  <c r="AW873" i="20"/>
  <c r="AW874" i="20"/>
  <c r="AW875" i="20"/>
  <c r="AW876" i="20"/>
  <c r="AW877" i="20"/>
  <c r="AW878" i="20"/>
  <c r="AW879" i="20"/>
  <c r="AW880" i="20"/>
  <c r="AW881" i="20"/>
  <c r="AW882" i="20"/>
  <c r="AW883" i="20"/>
  <c r="AW884" i="20"/>
  <c r="AW885" i="20"/>
  <c r="AW886" i="20"/>
  <c r="AW887" i="20"/>
  <c r="AW888" i="20"/>
  <c r="AW889" i="20"/>
  <c r="AW891" i="20"/>
  <c r="AW892" i="20"/>
  <c r="AW893" i="20"/>
  <c r="AW894" i="20"/>
  <c r="AW895" i="20"/>
  <c r="AW896" i="20"/>
  <c r="AW897" i="20"/>
  <c r="AW898" i="20"/>
  <c r="AW899" i="20"/>
  <c r="AW900" i="20"/>
  <c r="AW901" i="20"/>
  <c r="AW902" i="20"/>
  <c r="AW903" i="20"/>
  <c r="AW904" i="20"/>
  <c r="AW905" i="20"/>
  <c r="AW906" i="20"/>
  <c r="AW907" i="20"/>
  <c r="AW908" i="20"/>
  <c r="AW909" i="20"/>
  <c r="AW910" i="20"/>
  <c r="AW911" i="20"/>
  <c r="AW912" i="20"/>
  <c r="AW913" i="20"/>
  <c r="AW914" i="20"/>
  <c r="AW915" i="20"/>
  <c r="AW916" i="20"/>
  <c r="AW917" i="20"/>
  <c r="AW918" i="20"/>
  <c r="AW919" i="20"/>
  <c r="AW920" i="20"/>
  <c r="AW921" i="20"/>
  <c r="AW922" i="20"/>
  <c r="AW923" i="20"/>
  <c r="AW924" i="20"/>
  <c r="AW925" i="20"/>
  <c r="AW926" i="20"/>
  <c r="AW927" i="20"/>
  <c r="AW928" i="20"/>
  <c r="AW929" i="20"/>
  <c r="AW930" i="20"/>
  <c r="AW931" i="20"/>
  <c r="AW932" i="20"/>
  <c r="AW933" i="20"/>
  <c r="AW934" i="20"/>
  <c r="AW935" i="20"/>
  <c r="AW936" i="20"/>
  <c r="AW937" i="20"/>
  <c r="AW938" i="20"/>
  <c r="AW939" i="20"/>
  <c r="AW940" i="20"/>
  <c r="AW941" i="20"/>
  <c r="AW942" i="20"/>
  <c r="AW943" i="20"/>
  <c r="AW944" i="20"/>
  <c r="AW945" i="20"/>
  <c r="AW946" i="20"/>
  <c r="AW947" i="20"/>
  <c r="AW948" i="20"/>
  <c r="AW949" i="20"/>
  <c r="AW950" i="20"/>
  <c r="AW951" i="20"/>
  <c r="AW952" i="20"/>
  <c r="AW953" i="20"/>
  <c r="AW954" i="20"/>
  <c r="AW955" i="20"/>
  <c r="AW956" i="20"/>
  <c r="AW957" i="20"/>
  <c r="AW958" i="20"/>
  <c r="AW959" i="20"/>
  <c r="AW960" i="20"/>
  <c r="AW961" i="20"/>
  <c r="AW962" i="20"/>
  <c r="AW963" i="20"/>
  <c r="AW964" i="20"/>
  <c r="AW965" i="20"/>
  <c r="AW966" i="20"/>
  <c r="AW967" i="20"/>
  <c r="AW968" i="20"/>
  <c r="AW969" i="20"/>
  <c r="AW970" i="20"/>
  <c r="AW971" i="20"/>
  <c r="AW972" i="20"/>
  <c r="AW973" i="20"/>
  <c r="AW974" i="20"/>
  <c r="AW975" i="20"/>
  <c r="AW976" i="20"/>
  <c r="AW977" i="20"/>
  <c r="AW978" i="20"/>
  <c r="AW979" i="20"/>
  <c r="AW980" i="20"/>
  <c r="AW981" i="20"/>
  <c r="AW982" i="20"/>
  <c r="AW983" i="20"/>
  <c r="AW984" i="20"/>
  <c r="AW985" i="20"/>
  <c r="AW986" i="20"/>
  <c r="AW987" i="20"/>
  <c r="AW988" i="20"/>
  <c r="AW989" i="20"/>
  <c r="AW990" i="20"/>
  <c r="AW991" i="20"/>
  <c r="AW992" i="20"/>
  <c r="AW993" i="20"/>
  <c r="AW994" i="20"/>
  <c r="AW995" i="20"/>
  <c r="AW996" i="20"/>
  <c r="AW997" i="20"/>
  <c r="AW998" i="20"/>
  <c r="AW999" i="20"/>
  <c r="AW1000" i="20"/>
  <c r="AW1001" i="20"/>
  <c r="AW1002" i="20"/>
  <c r="AW1003" i="20"/>
  <c r="AW1004" i="20"/>
  <c r="AW1005" i="20"/>
  <c r="AW1006" i="20"/>
  <c r="AW1007" i="20"/>
  <c r="AW1008" i="20"/>
  <c r="AW1009" i="20"/>
  <c r="AW1010" i="20"/>
  <c r="AW1011" i="20"/>
  <c r="AW1012" i="20"/>
  <c r="AW1013" i="20"/>
  <c r="AW1014" i="20"/>
  <c r="AW1015" i="20"/>
  <c r="AW1016" i="20"/>
  <c r="AW1017" i="20"/>
  <c r="AW1018" i="20"/>
  <c r="AW1019" i="20"/>
  <c r="AW1020" i="20"/>
  <c r="AW1021" i="20"/>
  <c r="AW1022" i="20"/>
  <c r="AW1023" i="20"/>
  <c r="AW1024" i="20"/>
  <c r="AW1025" i="20"/>
  <c r="AW1026" i="20"/>
  <c r="AW1027" i="20"/>
  <c r="AW1028" i="20"/>
  <c r="AW1029" i="20"/>
  <c r="AW1030" i="20"/>
  <c r="AW1031" i="20"/>
  <c r="AW1032" i="20"/>
  <c r="AW1033" i="20"/>
  <c r="AW1034" i="20"/>
  <c r="AW1035" i="20"/>
  <c r="AW1036" i="20"/>
  <c r="AW1037" i="20"/>
  <c r="AW1038" i="20"/>
  <c r="AW1039" i="20"/>
  <c r="AW1040" i="20"/>
  <c r="AW1041" i="20"/>
  <c r="AW1042" i="20"/>
  <c r="AW1043" i="20"/>
  <c r="AW1044" i="20"/>
  <c r="AW1045" i="20"/>
  <c r="AW1046" i="20"/>
  <c r="AW1047" i="20"/>
  <c r="AW1048" i="20"/>
  <c r="AW1049" i="20"/>
  <c r="AW1050" i="20"/>
  <c r="AW1051" i="20"/>
  <c r="AW1052" i="20"/>
  <c r="AW1053" i="20"/>
  <c r="AW1054" i="20"/>
  <c r="AW1055" i="20"/>
  <c r="AW1056" i="20"/>
  <c r="AW1057" i="20"/>
  <c r="AW1058" i="20"/>
  <c r="AX1058" i="20" s="1"/>
  <c r="AW1059" i="20"/>
  <c r="AW1060" i="20"/>
  <c r="AW2" i="20"/>
  <c r="AX2" i="20" s="1"/>
  <c r="J11" i="18"/>
  <c r="J10" i="1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AT3" i="19"/>
  <c r="AT4" i="19"/>
  <c r="AT5" i="19"/>
  <c r="AT6" i="19"/>
  <c r="AT7" i="19"/>
  <c r="AT8" i="19"/>
  <c r="AT9" i="19"/>
  <c r="AT10" i="19"/>
  <c r="AT11" i="19"/>
  <c r="AT12" i="19"/>
  <c r="AT13" i="19"/>
  <c r="AT14" i="19"/>
  <c r="AT15" i="19"/>
  <c r="AU15" i="19" s="1"/>
  <c r="AT16" i="19"/>
  <c r="AT17" i="19"/>
  <c r="AT18" i="19"/>
  <c r="AT19" i="19"/>
  <c r="AT20" i="19"/>
  <c r="AT21" i="19"/>
  <c r="AT22" i="19"/>
  <c r="AT23" i="19"/>
  <c r="AU23" i="19" s="1"/>
  <c r="AT24" i="19"/>
  <c r="AT25" i="19"/>
  <c r="AT26" i="19"/>
  <c r="AT27" i="19"/>
  <c r="AU27" i="19" s="1"/>
  <c r="AT28" i="19"/>
  <c r="AT29" i="19"/>
  <c r="AT30" i="19"/>
  <c r="AT31" i="19"/>
  <c r="AT32" i="19"/>
  <c r="AT33" i="19"/>
  <c r="AT34" i="19"/>
  <c r="AT35" i="19"/>
  <c r="AU35" i="19" s="1"/>
  <c r="AT36" i="19"/>
  <c r="AT37" i="19"/>
  <c r="AT38" i="19"/>
  <c r="AT39" i="19"/>
  <c r="AU39" i="19" s="1"/>
  <c r="AT40" i="19"/>
  <c r="AT41" i="19"/>
  <c r="AT42" i="19"/>
  <c r="AT43" i="19"/>
  <c r="AT44" i="19"/>
  <c r="AT45" i="19"/>
  <c r="AT46" i="19"/>
  <c r="AT47" i="19"/>
  <c r="AU47" i="19" s="1"/>
  <c r="AT48" i="19"/>
  <c r="AT49" i="19"/>
  <c r="AT50" i="19"/>
  <c r="AT51" i="19"/>
  <c r="AU51" i="19" s="1"/>
  <c r="AT52" i="19"/>
  <c r="AT53" i="19"/>
  <c r="AT54" i="19"/>
  <c r="AT55" i="19"/>
  <c r="AT56" i="19"/>
  <c r="AT57" i="19"/>
  <c r="AT58" i="19"/>
  <c r="AT59" i="19"/>
  <c r="AT60" i="19"/>
  <c r="AT61" i="19"/>
  <c r="AT62" i="19"/>
  <c r="AT63" i="19"/>
  <c r="AU63" i="19" s="1"/>
  <c r="AT64" i="19"/>
  <c r="AT65" i="19"/>
  <c r="AT66" i="19"/>
  <c r="AT67" i="19"/>
  <c r="AT68" i="19"/>
  <c r="AT69" i="19"/>
  <c r="AT70" i="19"/>
  <c r="AT71" i="19"/>
  <c r="AT72" i="19"/>
  <c r="AT73" i="19"/>
  <c r="AT74" i="19"/>
  <c r="AT75" i="19"/>
  <c r="AT76" i="19"/>
  <c r="AT77" i="19"/>
  <c r="AT78" i="19"/>
  <c r="AT79" i="19"/>
  <c r="AT80" i="19"/>
  <c r="AT81" i="19"/>
  <c r="AT82" i="19"/>
  <c r="AT83" i="19"/>
  <c r="AT84" i="19"/>
  <c r="AT85" i="19"/>
  <c r="AT86" i="19"/>
  <c r="AT87" i="19"/>
  <c r="AT88" i="19"/>
  <c r="AT89" i="19"/>
  <c r="AT90" i="19"/>
  <c r="AT91" i="19"/>
  <c r="AT92" i="19"/>
  <c r="AT93" i="19"/>
  <c r="AT94" i="19"/>
  <c r="AT95" i="19"/>
  <c r="AT96" i="19"/>
  <c r="AT97" i="19"/>
  <c r="AT98" i="19"/>
  <c r="AT99" i="19"/>
  <c r="AT100" i="19"/>
  <c r="AT101" i="19"/>
  <c r="AT102" i="19"/>
  <c r="AT103" i="19"/>
  <c r="AT104" i="19"/>
  <c r="AT105" i="19"/>
  <c r="AT106" i="19"/>
  <c r="AT107" i="19"/>
  <c r="AT108" i="19"/>
  <c r="AT109" i="19"/>
  <c r="AT110" i="19"/>
  <c r="AT111" i="19"/>
  <c r="AT112" i="19"/>
  <c r="AT113" i="19"/>
  <c r="AT114" i="19"/>
  <c r="AT115" i="19"/>
  <c r="AT116" i="19"/>
  <c r="AT117" i="19"/>
  <c r="AT118" i="19"/>
  <c r="AT119" i="19"/>
  <c r="AT120" i="19"/>
  <c r="AT121" i="19"/>
  <c r="AT122" i="19"/>
  <c r="AT123" i="19"/>
  <c r="AT124" i="19"/>
  <c r="AT125" i="19"/>
  <c r="AT126" i="19"/>
  <c r="AT127" i="19"/>
  <c r="AT128" i="19"/>
  <c r="AT129" i="19"/>
  <c r="AT130" i="19"/>
  <c r="AT131" i="19"/>
  <c r="AT132" i="19"/>
  <c r="AT133" i="19"/>
  <c r="AT134" i="19"/>
  <c r="AT135" i="19"/>
  <c r="AT136" i="19"/>
  <c r="AT137" i="19"/>
  <c r="AT138" i="19"/>
  <c r="AT139" i="19"/>
  <c r="AT140" i="19"/>
  <c r="AT141" i="19"/>
  <c r="AT142" i="19"/>
  <c r="AT143" i="19"/>
  <c r="AT144" i="19"/>
  <c r="AT145" i="19"/>
  <c r="AT146" i="19"/>
  <c r="AT147" i="19"/>
  <c r="AT148" i="19"/>
  <c r="AT149" i="19"/>
  <c r="AT150" i="19"/>
  <c r="AT151" i="19"/>
  <c r="AT152" i="19"/>
  <c r="AT153" i="19"/>
  <c r="AT154" i="19"/>
  <c r="AT155" i="19"/>
  <c r="AT156" i="19"/>
  <c r="AT157" i="19"/>
  <c r="AT158" i="19"/>
  <c r="AT159" i="19"/>
  <c r="AT160" i="19"/>
  <c r="AT161" i="19"/>
  <c r="AT162" i="19"/>
  <c r="AT163" i="19"/>
  <c r="AT164" i="19"/>
  <c r="AT165" i="19"/>
  <c r="AT166" i="19"/>
  <c r="AT167" i="19"/>
  <c r="AT168" i="19"/>
  <c r="AT169" i="19"/>
  <c r="AT170" i="19"/>
  <c r="AT171" i="19"/>
  <c r="AT172" i="19"/>
  <c r="AT173" i="19"/>
  <c r="AT174" i="19"/>
  <c r="AT175" i="19"/>
  <c r="AT176" i="19"/>
  <c r="AT177" i="19"/>
  <c r="AT178" i="19"/>
  <c r="AT179" i="19"/>
  <c r="AT180" i="19"/>
  <c r="AT181" i="19"/>
  <c r="AT182" i="19"/>
  <c r="AT183" i="19"/>
  <c r="AT184" i="19"/>
  <c r="AT185" i="19"/>
  <c r="AT186" i="19"/>
  <c r="AT187" i="19"/>
  <c r="AT188" i="19"/>
  <c r="AT189" i="19"/>
  <c r="AT190" i="19"/>
  <c r="AT191" i="19"/>
  <c r="AT192" i="19"/>
  <c r="AT193" i="19"/>
  <c r="AT194" i="19"/>
  <c r="AT195" i="19"/>
  <c r="AU195" i="19" s="1"/>
  <c r="AT196" i="19"/>
  <c r="AT197" i="19"/>
  <c r="AT198" i="19"/>
  <c r="AT199" i="19"/>
  <c r="AT200" i="19"/>
  <c r="AT201" i="19"/>
  <c r="AT202" i="19"/>
  <c r="AT203" i="19"/>
  <c r="AT204" i="19"/>
  <c r="AT205" i="19"/>
  <c r="AT206" i="19"/>
  <c r="AT207" i="19"/>
  <c r="AT208" i="19"/>
  <c r="AT209" i="19"/>
  <c r="AT210" i="19"/>
  <c r="AT211" i="19"/>
  <c r="AT212" i="19"/>
  <c r="AT213" i="19"/>
  <c r="AT214" i="19"/>
  <c r="AT215" i="19"/>
  <c r="AU215" i="19" s="1"/>
  <c r="AT216" i="19"/>
  <c r="AT217" i="19"/>
  <c r="AU217" i="19" s="1"/>
  <c r="AT218" i="19"/>
  <c r="AT219" i="19"/>
  <c r="AT220" i="19"/>
  <c r="AT221" i="19"/>
  <c r="AT222" i="19"/>
  <c r="AT223" i="19"/>
  <c r="AT224" i="19"/>
  <c r="AT225" i="19"/>
  <c r="AT226" i="19"/>
  <c r="AT227" i="19"/>
  <c r="AU227" i="19" s="1"/>
  <c r="AT228" i="19"/>
  <c r="AT229" i="19"/>
  <c r="AT230" i="19"/>
  <c r="AT231" i="19"/>
  <c r="AT232" i="19"/>
  <c r="AT233" i="19"/>
  <c r="AT234" i="19"/>
  <c r="AT235" i="19"/>
  <c r="AT236" i="19"/>
  <c r="AT237" i="19"/>
  <c r="AT238" i="19"/>
  <c r="AT239" i="19"/>
  <c r="AU239" i="19" s="1"/>
  <c r="AT240" i="19"/>
  <c r="AT241" i="19"/>
  <c r="AT242" i="19"/>
  <c r="AT243" i="19"/>
  <c r="AT244" i="19"/>
  <c r="AT245" i="19"/>
  <c r="AT246" i="19"/>
  <c r="AT247" i="19"/>
  <c r="AT248" i="19"/>
  <c r="AT249" i="19"/>
  <c r="AT250" i="19"/>
  <c r="AT251" i="19"/>
  <c r="AU251" i="19" s="1"/>
  <c r="AT252" i="19"/>
  <c r="AT253" i="19"/>
  <c r="AT254" i="19"/>
  <c r="AT255" i="19"/>
  <c r="AT256" i="19"/>
  <c r="AT257" i="19"/>
  <c r="AT258" i="19"/>
  <c r="AT259" i="19"/>
  <c r="AT260" i="19"/>
  <c r="AT261" i="19"/>
  <c r="AT262" i="19"/>
  <c r="AT263" i="19"/>
  <c r="AU263" i="19" s="1"/>
  <c r="AT264" i="19"/>
  <c r="AT265" i="19"/>
  <c r="AT266" i="19"/>
  <c r="AT267" i="19"/>
  <c r="AU267" i="19" s="1"/>
  <c r="AT268" i="19"/>
  <c r="AT269" i="19"/>
  <c r="AT270" i="19"/>
  <c r="AT271" i="19"/>
  <c r="AT272" i="19"/>
  <c r="AT273" i="19"/>
  <c r="AT274" i="19"/>
  <c r="AT275" i="19"/>
  <c r="AU275" i="19" s="1"/>
  <c r="AT276" i="19"/>
  <c r="AT277" i="19"/>
  <c r="AT278" i="19"/>
  <c r="AT279" i="19"/>
  <c r="AU279" i="19" s="1"/>
  <c r="AT280" i="19"/>
  <c r="AT281" i="19"/>
  <c r="AT282" i="19"/>
  <c r="AT283" i="19"/>
  <c r="AT284" i="19"/>
  <c r="AT285" i="19"/>
  <c r="AT286" i="19"/>
  <c r="AT287" i="19"/>
  <c r="AU287" i="19" s="1"/>
  <c r="AT288" i="19"/>
  <c r="AT289" i="19"/>
  <c r="AT290" i="19"/>
  <c r="AT291" i="19"/>
  <c r="AU291" i="19" s="1"/>
  <c r="AT292" i="19"/>
  <c r="AT293" i="19"/>
  <c r="AT294" i="19"/>
  <c r="AT295" i="19"/>
  <c r="AT296" i="19"/>
  <c r="AT297" i="19"/>
  <c r="AT298" i="19"/>
  <c r="AT299" i="19"/>
  <c r="AU299" i="19" s="1"/>
  <c r="AT300" i="19"/>
  <c r="AT301" i="19"/>
  <c r="AT302" i="19"/>
  <c r="AT303" i="19"/>
  <c r="AT304" i="19"/>
  <c r="AT305" i="19"/>
  <c r="AT306" i="19"/>
  <c r="AT307" i="19"/>
  <c r="AT308" i="19"/>
  <c r="AT309" i="19"/>
  <c r="AT310" i="19"/>
  <c r="AT311" i="19"/>
  <c r="AU311" i="19" s="1"/>
  <c r="AT312" i="19"/>
  <c r="AT313" i="19"/>
  <c r="AT314" i="19"/>
  <c r="AT315" i="19"/>
  <c r="AT316" i="19"/>
  <c r="AT317" i="19"/>
  <c r="AT318" i="19"/>
  <c r="AT319" i="19"/>
  <c r="AT320" i="19"/>
  <c r="AT321" i="19"/>
  <c r="AT322" i="19"/>
  <c r="AT323" i="19"/>
  <c r="AT324" i="19"/>
  <c r="AT325" i="19"/>
  <c r="AT326" i="19"/>
  <c r="AT327" i="19"/>
  <c r="AU327" i="19" s="1"/>
  <c r="AT328" i="19"/>
  <c r="AT329" i="19"/>
  <c r="AT330" i="19"/>
  <c r="AT331" i="19"/>
  <c r="AT332" i="19"/>
  <c r="AT333" i="19"/>
  <c r="AT334" i="19"/>
  <c r="AT335" i="19"/>
  <c r="AT336" i="19"/>
  <c r="AT337" i="19"/>
  <c r="AT338" i="19"/>
  <c r="AT339" i="19"/>
  <c r="AU339" i="19" s="1"/>
  <c r="AT340" i="19"/>
  <c r="AT341" i="19"/>
  <c r="AT342" i="19"/>
  <c r="AT343" i="19"/>
  <c r="AT344" i="19"/>
  <c r="AT345" i="19"/>
  <c r="AT346" i="19"/>
  <c r="AT347" i="19"/>
  <c r="AT348" i="19"/>
  <c r="AT349" i="19"/>
  <c r="AT350" i="19"/>
  <c r="AT351" i="19"/>
  <c r="AU351" i="19" s="1"/>
  <c r="AT352" i="19"/>
  <c r="AT353" i="19"/>
  <c r="AT354" i="19"/>
  <c r="AT355" i="19"/>
  <c r="AT356" i="19"/>
  <c r="AT357" i="19"/>
  <c r="AT358" i="19"/>
  <c r="AT359" i="19"/>
  <c r="AU359" i="19" s="1"/>
  <c r="AT360" i="19"/>
  <c r="AT361" i="19"/>
  <c r="AT362" i="19"/>
  <c r="AT363" i="19"/>
  <c r="AU363" i="19" s="1"/>
  <c r="AT364" i="19"/>
  <c r="AT365" i="19"/>
  <c r="AT366" i="19"/>
  <c r="AT367" i="19"/>
  <c r="AT368" i="19"/>
  <c r="AT369" i="19"/>
  <c r="AT370" i="19"/>
  <c r="AT371" i="19"/>
  <c r="AU371" i="19" s="1"/>
  <c r="AT372" i="19"/>
  <c r="AT373" i="19"/>
  <c r="AT374" i="19"/>
  <c r="AT375" i="19"/>
  <c r="AU375" i="19" s="1"/>
  <c r="AT376" i="19"/>
  <c r="AT377" i="19"/>
  <c r="AT378" i="19"/>
  <c r="AT379" i="19"/>
  <c r="AT380" i="19"/>
  <c r="AT381" i="19"/>
  <c r="AT382" i="19"/>
  <c r="AT383" i="19"/>
  <c r="AU383" i="19" s="1"/>
  <c r="AT384" i="19"/>
  <c r="AT385" i="19"/>
  <c r="AT386" i="19"/>
  <c r="AT387" i="19"/>
  <c r="AU387" i="19" s="1"/>
  <c r="AT388" i="19"/>
  <c r="AT389" i="19"/>
  <c r="AT390" i="19"/>
  <c r="AT391" i="19"/>
  <c r="AT392" i="19"/>
  <c r="AT393" i="19"/>
  <c r="AT394" i="19"/>
  <c r="AT395" i="19"/>
  <c r="AT396" i="19"/>
  <c r="AT397" i="19"/>
  <c r="AT398" i="19"/>
  <c r="AT399" i="19"/>
  <c r="AU399" i="19" s="1"/>
  <c r="AT400" i="19"/>
  <c r="AT401" i="19"/>
  <c r="AT402" i="19"/>
  <c r="AT403" i="19"/>
  <c r="AT404" i="19"/>
  <c r="AT405" i="19"/>
  <c r="AT406" i="19"/>
  <c r="AT407" i="19"/>
  <c r="AT408" i="19"/>
  <c r="AT409" i="19"/>
  <c r="AT410" i="19"/>
  <c r="AT411" i="19"/>
  <c r="AU411" i="19" s="1"/>
  <c r="AT412" i="19"/>
  <c r="AT413" i="19"/>
  <c r="AT414" i="19"/>
  <c r="AT415" i="19"/>
  <c r="AT416" i="19"/>
  <c r="AT417" i="19"/>
  <c r="AT418" i="19"/>
  <c r="AT419" i="19"/>
  <c r="AU419" i="19" s="1"/>
  <c r="AT420" i="19"/>
  <c r="AT421" i="19"/>
  <c r="AT422" i="19"/>
  <c r="AT423" i="19"/>
  <c r="AU423" i="19" s="1"/>
  <c r="AT424" i="19"/>
  <c r="AT425" i="19"/>
  <c r="AT426" i="19"/>
  <c r="AT427" i="19"/>
  <c r="AT428" i="19"/>
  <c r="AT429" i="19"/>
  <c r="AT430" i="19"/>
  <c r="AT431" i="19"/>
  <c r="AU431" i="19" s="1"/>
  <c r="AT432" i="19"/>
  <c r="AT433" i="19"/>
  <c r="AU433" i="19" s="1"/>
  <c r="AT434" i="19"/>
  <c r="AT435" i="19"/>
  <c r="AU435" i="19" s="1"/>
  <c r="AT436" i="19"/>
  <c r="AT437" i="19"/>
  <c r="AT438" i="19"/>
  <c r="AT439" i="19"/>
  <c r="AT440" i="19"/>
  <c r="AT441" i="19"/>
  <c r="AT442" i="19"/>
  <c r="AT443" i="19"/>
  <c r="AU443" i="19" s="1"/>
  <c r="AT444" i="19"/>
  <c r="AT445" i="19"/>
  <c r="AT446" i="19"/>
  <c r="AT447" i="19"/>
  <c r="AU447" i="19" s="1"/>
  <c r="AT448" i="19"/>
  <c r="AT449" i="19"/>
  <c r="AT450" i="19"/>
  <c r="AT451" i="19"/>
  <c r="AT452" i="19"/>
  <c r="AT453" i="19"/>
  <c r="AT454" i="19"/>
  <c r="AT455" i="19"/>
  <c r="AU455" i="19" s="1"/>
  <c r="AT456" i="19"/>
  <c r="AT457" i="19"/>
  <c r="AT458" i="19"/>
  <c r="AT459" i="19"/>
  <c r="AU459" i="19" s="1"/>
  <c r="AT460" i="19"/>
  <c r="AT461" i="19"/>
  <c r="AT462" i="19"/>
  <c r="AT463" i="19"/>
  <c r="AT464" i="19"/>
  <c r="AT465" i="19"/>
  <c r="AT466" i="19"/>
  <c r="AT467" i="19"/>
  <c r="AU467" i="19" s="1"/>
  <c r="AT468" i="19"/>
  <c r="AT469" i="19"/>
  <c r="AT470" i="19"/>
  <c r="AT471" i="19"/>
  <c r="AU471" i="19" s="1"/>
  <c r="AT472" i="19"/>
  <c r="AT473" i="19"/>
  <c r="AT474" i="19"/>
  <c r="AT475" i="19"/>
  <c r="AT476" i="19"/>
  <c r="AT477" i="19"/>
  <c r="AT478" i="19"/>
  <c r="AT479" i="19"/>
  <c r="AU479" i="19" s="1"/>
  <c r="AT480" i="19"/>
  <c r="AT481" i="19"/>
  <c r="AT482" i="19"/>
  <c r="AT483" i="19"/>
  <c r="AU483" i="19" s="1"/>
  <c r="AT484" i="19"/>
  <c r="AT485" i="19"/>
  <c r="AT486" i="19"/>
  <c r="AT487" i="19"/>
  <c r="AT488" i="19"/>
  <c r="AT489" i="19"/>
  <c r="AT490" i="19"/>
  <c r="AT491" i="19"/>
  <c r="AT492" i="19"/>
  <c r="AT493" i="19"/>
  <c r="AT494" i="19"/>
  <c r="AT495" i="19"/>
  <c r="AU495" i="19" s="1"/>
  <c r="AT496" i="19"/>
  <c r="AT497" i="19"/>
  <c r="AT498" i="19"/>
  <c r="AT499" i="19"/>
  <c r="AT500" i="19"/>
  <c r="AT501" i="19"/>
  <c r="AT502" i="19"/>
  <c r="AT503" i="19"/>
  <c r="AU503" i="19" s="1"/>
  <c r="AT504" i="19"/>
  <c r="AT505" i="19"/>
  <c r="AT506" i="19"/>
  <c r="AT507" i="19"/>
  <c r="AU507" i="19" s="1"/>
  <c r="AT508" i="19"/>
  <c r="AT509" i="19"/>
  <c r="AT510" i="19"/>
  <c r="AT511" i="19"/>
  <c r="AT512" i="19"/>
  <c r="AT513" i="19"/>
  <c r="AT514" i="19"/>
  <c r="AT515" i="19"/>
  <c r="AU515" i="19" s="1"/>
  <c r="AT516" i="19"/>
  <c r="AT517" i="19"/>
  <c r="AU517" i="19" s="1"/>
  <c r="AT518" i="19"/>
  <c r="AT519" i="19"/>
  <c r="AU519" i="19" s="1"/>
  <c r="AT520" i="19"/>
  <c r="AT521" i="19"/>
  <c r="AT522" i="19"/>
  <c r="AU522" i="19" s="1"/>
  <c r="AT523" i="19"/>
  <c r="AT524" i="19"/>
  <c r="AT525" i="19"/>
  <c r="AT526" i="19"/>
  <c r="AT527" i="19"/>
  <c r="AU527" i="19" s="1"/>
  <c r="AT528" i="19"/>
  <c r="AT529" i="19"/>
  <c r="AT530" i="19"/>
  <c r="AT531" i="19"/>
  <c r="AU531" i="19" s="1"/>
  <c r="AT532" i="19"/>
  <c r="AT533" i="19"/>
  <c r="AT534" i="19"/>
  <c r="AT535" i="19"/>
  <c r="AT536" i="19"/>
  <c r="AT537" i="19"/>
  <c r="AT538" i="19"/>
  <c r="AT539" i="19"/>
  <c r="AT540" i="19"/>
  <c r="AT541" i="19"/>
  <c r="AT542" i="19"/>
  <c r="AT543" i="19"/>
  <c r="AT544" i="19"/>
  <c r="AT545" i="19"/>
  <c r="AT546" i="19"/>
  <c r="AT547" i="19"/>
  <c r="AT548" i="19"/>
  <c r="AT549" i="19"/>
  <c r="AT550" i="19"/>
  <c r="AT551" i="19"/>
  <c r="AT552" i="19"/>
  <c r="AT553" i="19"/>
  <c r="AT554" i="19"/>
  <c r="AT555" i="19"/>
  <c r="AU555" i="19" s="1"/>
  <c r="AT556" i="19"/>
  <c r="AT557" i="19"/>
  <c r="AT558" i="19"/>
  <c r="AT559" i="19"/>
  <c r="AT560" i="19"/>
  <c r="AT561" i="19"/>
  <c r="AT562" i="19"/>
  <c r="AT563" i="19"/>
  <c r="AT564" i="19"/>
  <c r="AT565" i="19"/>
  <c r="AU565" i="19" s="1"/>
  <c r="AT566" i="19"/>
  <c r="AT567" i="19"/>
  <c r="AT568" i="19"/>
  <c r="AT569" i="19"/>
  <c r="AT570" i="19"/>
  <c r="AT571" i="19"/>
  <c r="AT572" i="19"/>
  <c r="AT573" i="19"/>
  <c r="AT574" i="19"/>
  <c r="AT575" i="19"/>
  <c r="AT576" i="19"/>
  <c r="AT577" i="19"/>
  <c r="AT578" i="19"/>
  <c r="AT579" i="19"/>
  <c r="AU579" i="19" s="1"/>
  <c r="AT580" i="19"/>
  <c r="AT581" i="19"/>
  <c r="AT582" i="19"/>
  <c r="AT583" i="19"/>
  <c r="AT584" i="19"/>
  <c r="AT585" i="19"/>
  <c r="AT586" i="19"/>
  <c r="AT587" i="19"/>
  <c r="AU587" i="19" s="1"/>
  <c r="AT588" i="19"/>
  <c r="AT589" i="19"/>
  <c r="AT590" i="19"/>
  <c r="AT591" i="19"/>
  <c r="AU591" i="19" s="1"/>
  <c r="AT592" i="19"/>
  <c r="AT593" i="19"/>
  <c r="AT594" i="19"/>
  <c r="AT595" i="19"/>
  <c r="AT596" i="19"/>
  <c r="AT597" i="19"/>
  <c r="AT598" i="19"/>
  <c r="AT599" i="19"/>
  <c r="AU599" i="19" s="1"/>
  <c r="AT600" i="19"/>
  <c r="AT601" i="19"/>
  <c r="AT602" i="19"/>
  <c r="AT603" i="19"/>
  <c r="AU603" i="19" s="1"/>
  <c r="AT604" i="19"/>
  <c r="AT605" i="19"/>
  <c r="AT606" i="19"/>
  <c r="AT607" i="19"/>
  <c r="AT608" i="19"/>
  <c r="AT609" i="19"/>
  <c r="AT610" i="19"/>
  <c r="AT611" i="19"/>
  <c r="AU611" i="19" s="1"/>
  <c r="AT612" i="19"/>
  <c r="AT613" i="19"/>
  <c r="AU613" i="19" s="1"/>
  <c r="AT614" i="19"/>
  <c r="AT615" i="19"/>
  <c r="AT616" i="19"/>
  <c r="AT617" i="19"/>
  <c r="AT618" i="19"/>
  <c r="AT619" i="19"/>
  <c r="AT620" i="19"/>
  <c r="AT621" i="19"/>
  <c r="AT622" i="19"/>
  <c r="AT623" i="19"/>
  <c r="AT624" i="19"/>
  <c r="AT625" i="19"/>
  <c r="AT626" i="19"/>
  <c r="AT627" i="19"/>
  <c r="AU627" i="19" s="1"/>
  <c r="AT628" i="19"/>
  <c r="AT629" i="19"/>
  <c r="AT630" i="19"/>
  <c r="AT631" i="19"/>
  <c r="AT632" i="19"/>
  <c r="AT633" i="19"/>
  <c r="AT634" i="19"/>
  <c r="AT635" i="19"/>
  <c r="AU635" i="19" s="1"/>
  <c r="AT636" i="19"/>
  <c r="AT637" i="19"/>
  <c r="AT638" i="19"/>
  <c r="AT639" i="19"/>
  <c r="AT640" i="19"/>
  <c r="AT641" i="19"/>
  <c r="AT642" i="19"/>
  <c r="AU642" i="19" s="1"/>
  <c r="AT643" i="19"/>
  <c r="AT644" i="19"/>
  <c r="AT645" i="19"/>
  <c r="AT646" i="19"/>
  <c r="AT647" i="19"/>
  <c r="AU647" i="19" s="1"/>
  <c r="AT648" i="19"/>
  <c r="AT649" i="19"/>
  <c r="AT650" i="19"/>
  <c r="AT651" i="19"/>
  <c r="AU651" i="19" s="1"/>
  <c r="AT652" i="19"/>
  <c r="AT653" i="19"/>
  <c r="AT654" i="19"/>
  <c r="AT655" i="19"/>
  <c r="AT656" i="19"/>
  <c r="AT657" i="19"/>
  <c r="AT658" i="19"/>
  <c r="AT659" i="19"/>
  <c r="AU659" i="19" s="1"/>
  <c r="AT660" i="19"/>
  <c r="AT661" i="19"/>
  <c r="AT662" i="19"/>
  <c r="AT663" i="19"/>
  <c r="AU663" i="19" s="1"/>
  <c r="AT664" i="19"/>
  <c r="AT665" i="19"/>
  <c r="AT666" i="19"/>
  <c r="AT667" i="19"/>
  <c r="AT668" i="19"/>
  <c r="AT669" i="19"/>
  <c r="AT670" i="19"/>
  <c r="AT671" i="19"/>
  <c r="AT672" i="19"/>
  <c r="AT673" i="19"/>
  <c r="AT674" i="19"/>
  <c r="AT675" i="19"/>
  <c r="AT676" i="19"/>
  <c r="AT677" i="19"/>
  <c r="AT678" i="19"/>
  <c r="AT679" i="19"/>
  <c r="AT680" i="19"/>
  <c r="AT681" i="19"/>
  <c r="AT682" i="19"/>
  <c r="AT683" i="19"/>
  <c r="AU683" i="19" s="1"/>
  <c r="AT684" i="19"/>
  <c r="AT685" i="19"/>
  <c r="AT686" i="19"/>
  <c r="AT687" i="19"/>
  <c r="AU687" i="19" s="1"/>
  <c r="AT688" i="19"/>
  <c r="AT689" i="19"/>
  <c r="AT690" i="19"/>
  <c r="AT691" i="19"/>
  <c r="AT692" i="19"/>
  <c r="AT693" i="19"/>
  <c r="AT694" i="19"/>
  <c r="AT695" i="19"/>
  <c r="AT696" i="19"/>
  <c r="AT697" i="19"/>
  <c r="AT698" i="19"/>
  <c r="AT699" i="19"/>
  <c r="AT700" i="19"/>
  <c r="AT701" i="19"/>
  <c r="AT702" i="19"/>
  <c r="AT703" i="19"/>
  <c r="AT704" i="19"/>
  <c r="AT705" i="19"/>
  <c r="AT706" i="19"/>
  <c r="AT707" i="19"/>
  <c r="AU707" i="19" s="1"/>
  <c r="AT708" i="19"/>
  <c r="AT709" i="19"/>
  <c r="AT710" i="19"/>
  <c r="AT711" i="19"/>
  <c r="AT712" i="19"/>
  <c r="AT713" i="19"/>
  <c r="AT714" i="19"/>
  <c r="AT715" i="19"/>
  <c r="AT716" i="19"/>
  <c r="AT717" i="19"/>
  <c r="AT718" i="19"/>
  <c r="AT719" i="19"/>
  <c r="AT720" i="19"/>
  <c r="AT721" i="19"/>
  <c r="AT722" i="19"/>
  <c r="AT723" i="19"/>
  <c r="AU723" i="19" s="1"/>
  <c r="AT724" i="19"/>
  <c r="AT725" i="19"/>
  <c r="AT726" i="19"/>
  <c r="AU726" i="19" s="1"/>
  <c r="AT727" i="19"/>
  <c r="AT728" i="19"/>
  <c r="AT729" i="19"/>
  <c r="AT730" i="19"/>
  <c r="AT731" i="19"/>
  <c r="AU731" i="19" s="1"/>
  <c r="AT732" i="19"/>
  <c r="AT733" i="19"/>
  <c r="AT734" i="19"/>
  <c r="AT735" i="19"/>
  <c r="AT736" i="19"/>
  <c r="AT737" i="19"/>
  <c r="AT738" i="19"/>
  <c r="AT739" i="19"/>
  <c r="AT740" i="19"/>
  <c r="AT741" i="19"/>
  <c r="AT742" i="19"/>
  <c r="AT743" i="19"/>
  <c r="AT744" i="19"/>
  <c r="AT745" i="19"/>
  <c r="AT746" i="19"/>
  <c r="AT747" i="19"/>
  <c r="AU747" i="19" s="1"/>
  <c r="AT748" i="19"/>
  <c r="AT749" i="19"/>
  <c r="AT750" i="19"/>
  <c r="AT751" i="19"/>
  <c r="AT752" i="19"/>
  <c r="AT753" i="19"/>
  <c r="AT754" i="19"/>
  <c r="AT755" i="19"/>
  <c r="AT756" i="19"/>
  <c r="AT757" i="19"/>
  <c r="AT758" i="19"/>
  <c r="AT759" i="19"/>
  <c r="AU759" i="19" s="1"/>
  <c r="AT760" i="19"/>
  <c r="AT761" i="19"/>
  <c r="AT762" i="19"/>
  <c r="AT763" i="19"/>
  <c r="AT764" i="19"/>
  <c r="AT765" i="19"/>
  <c r="AT766" i="19"/>
  <c r="AT767" i="19"/>
  <c r="AT768" i="19"/>
  <c r="AT769" i="19"/>
  <c r="AT770" i="19"/>
  <c r="AT771" i="19"/>
  <c r="AU771" i="19" s="1"/>
  <c r="AT772" i="19"/>
  <c r="AT773" i="19"/>
  <c r="AT774" i="19"/>
  <c r="AU774" i="19" s="1"/>
  <c r="AT775" i="19"/>
  <c r="AT776" i="19"/>
  <c r="AT777" i="19"/>
  <c r="AT778" i="19"/>
  <c r="AT779" i="19"/>
  <c r="AT780" i="19"/>
  <c r="AT781" i="19"/>
  <c r="AT782" i="19"/>
  <c r="AT783" i="19"/>
  <c r="AT784" i="19"/>
  <c r="AT785" i="19"/>
  <c r="AT786" i="19"/>
  <c r="AT787" i="19"/>
  <c r="AT788" i="19"/>
  <c r="AT789" i="19"/>
  <c r="AT790" i="19"/>
  <c r="AT791" i="19"/>
  <c r="AT792" i="19"/>
  <c r="AT793" i="19"/>
  <c r="AT794" i="19"/>
  <c r="AT795" i="19"/>
  <c r="AU795" i="19" s="1"/>
  <c r="AT796" i="19"/>
  <c r="AT797" i="19"/>
  <c r="AT798" i="19"/>
  <c r="AT799" i="19"/>
  <c r="AT800" i="19"/>
  <c r="AT801" i="19"/>
  <c r="AT802" i="19"/>
  <c r="AT803" i="19"/>
  <c r="AT804" i="19"/>
  <c r="AT805" i="19"/>
  <c r="AT806" i="19"/>
  <c r="AT807" i="19"/>
  <c r="AU807" i="19" s="1"/>
  <c r="AT808" i="19"/>
  <c r="AT809" i="19"/>
  <c r="AT810" i="19"/>
  <c r="AT811" i="19"/>
  <c r="AT812" i="19"/>
  <c r="AT813" i="19"/>
  <c r="AT814" i="19"/>
  <c r="AT815" i="19"/>
  <c r="AT816" i="19"/>
  <c r="AT817" i="19"/>
  <c r="AT818" i="19"/>
  <c r="AT819" i="19"/>
  <c r="AU819" i="19" s="1"/>
  <c r="AT820" i="19"/>
  <c r="AT821" i="19"/>
  <c r="AT822" i="19"/>
  <c r="AT823" i="19"/>
  <c r="AT824" i="19"/>
  <c r="AT825" i="19"/>
  <c r="AT826" i="19"/>
  <c r="AT827" i="19"/>
  <c r="AT828" i="19"/>
  <c r="AT829" i="19"/>
  <c r="AT830" i="19"/>
  <c r="AT831" i="19"/>
  <c r="AU831" i="19" s="1"/>
  <c r="AT832" i="19"/>
  <c r="AT833" i="19"/>
  <c r="AT834" i="19"/>
  <c r="AU834" i="19" s="1"/>
  <c r="AT835" i="19"/>
  <c r="AT836" i="19"/>
  <c r="AT837" i="19"/>
  <c r="AT838" i="19"/>
  <c r="AT839" i="19"/>
  <c r="AT840" i="19"/>
  <c r="AT841" i="19"/>
  <c r="AT842" i="19"/>
  <c r="AT843" i="19"/>
  <c r="AU843" i="19" s="1"/>
  <c r="AT844" i="19"/>
  <c r="AT845" i="19"/>
  <c r="AT846" i="19"/>
  <c r="AU846" i="19" s="1"/>
  <c r="AT847" i="19"/>
  <c r="AT848" i="19"/>
  <c r="AT849" i="19"/>
  <c r="AT850" i="19"/>
  <c r="AT851" i="19"/>
  <c r="AT852" i="19"/>
  <c r="AT853" i="19"/>
  <c r="AT854" i="19"/>
  <c r="AT855" i="19"/>
  <c r="AT856" i="19"/>
  <c r="AT857" i="19"/>
  <c r="AT858" i="19"/>
  <c r="AU858" i="19" s="1"/>
  <c r="AT859" i="19"/>
  <c r="AT860" i="19"/>
  <c r="AT861" i="19"/>
  <c r="AT862" i="19"/>
  <c r="AT863" i="19"/>
  <c r="AT864" i="19"/>
  <c r="AT865" i="19"/>
  <c r="AT866" i="19"/>
  <c r="AT867" i="19"/>
  <c r="AU867" i="19" s="1"/>
  <c r="AT868" i="19"/>
  <c r="AT869" i="19"/>
  <c r="AT870" i="19"/>
  <c r="AU870" i="19" s="1"/>
  <c r="AT871" i="19"/>
  <c r="AT872" i="19"/>
  <c r="AT873" i="19"/>
  <c r="AT874" i="19"/>
  <c r="AT875" i="19"/>
  <c r="AT876" i="19"/>
  <c r="AT877" i="19"/>
  <c r="AT878" i="19"/>
  <c r="AT879" i="19"/>
  <c r="AT880" i="19"/>
  <c r="AT881" i="19"/>
  <c r="AT882" i="19"/>
  <c r="AU882" i="19" s="1"/>
  <c r="AT883" i="19"/>
  <c r="AT884" i="19"/>
  <c r="AT885" i="19"/>
  <c r="AT886" i="19"/>
  <c r="AT887" i="19"/>
  <c r="AT888" i="19"/>
  <c r="AT889" i="19"/>
  <c r="AT890" i="19"/>
  <c r="AT891" i="19"/>
  <c r="AU891" i="19" s="1"/>
  <c r="AT892" i="19"/>
  <c r="AT893" i="19"/>
  <c r="AT894" i="19"/>
  <c r="AU894" i="19" s="1"/>
  <c r="AT895" i="19"/>
  <c r="AT896" i="19"/>
  <c r="AT897" i="19"/>
  <c r="AT898" i="19"/>
  <c r="AT899" i="19"/>
  <c r="AT900" i="19"/>
  <c r="AT901" i="19"/>
  <c r="AT902" i="19"/>
  <c r="AT903" i="19"/>
  <c r="AU903" i="19" s="1"/>
  <c r="AT904" i="19"/>
  <c r="AT905" i="19"/>
  <c r="AT906" i="19"/>
  <c r="AT907" i="19"/>
  <c r="AT908" i="19"/>
  <c r="AT909" i="19"/>
  <c r="AT910" i="19"/>
  <c r="AT911" i="19"/>
  <c r="AT912" i="19"/>
  <c r="AT913" i="19"/>
  <c r="AT914" i="19"/>
  <c r="AT915" i="19"/>
  <c r="AU915" i="19" s="1"/>
  <c r="AT916" i="19"/>
  <c r="AT917" i="19"/>
  <c r="AT918" i="19"/>
  <c r="AT919" i="19"/>
  <c r="AT920" i="19"/>
  <c r="AT921" i="19"/>
  <c r="AT922" i="19"/>
  <c r="AT923" i="19"/>
  <c r="AT924" i="19"/>
  <c r="AT925" i="19"/>
  <c r="AT926" i="19"/>
  <c r="AT927" i="19"/>
  <c r="AU927" i="19" s="1"/>
  <c r="AT928" i="19"/>
  <c r="AT929" i="19"/>
  <c r="AT930" i="19"/>
  <c r="AU930" i="19" s="1"/>
  <c r="AT931" i="19"/>
  <c r="AT932" i="19"/>
  <c r="AT933" i="19"/>
  <c r="AT934" i="19"/>
  <c r="AT935" i="19"/>
  <c r="AT936" i="19"/>
  <c r="AT937" i="19"/>
  <c r="AT938" i="19"/>
  <c r="AT939" i="19"/>
  <c r="AU939" i="19" s="1"/>
  <c r="AT940" i="19"/>
  <c r="AT941" i="19"/>
  <c r="AT942" i="19"/>
  <c r="AU942" i="19" s="1"/>
  <c r="AT943" i="19"/>
  <c r="AT944" i="19"/>
  <c r="AT945" i="19"/>
  <c r="AT946" i="19"/>
  <c r="AT947" i="19"/>
  <c r="AT948" i="19"/>
  <c r="AT949" i="19"/>
  <c r="AT950" i="19"/>
  <c r="AT951" i="19"/>
  <c r="AU951" i="19" s="1"/>
  <c r="AT952" i="19"/>
  <c r="AT953" i="19"/>
  <c r="AT954" i="19"/>
  <c r="AU954" i="19" s="1"/>
  <c r="AT955" i="19"/>
  <c r="AT956" i="19"/>
  <c r="AT957" i="19"/>
  <c r="AT958" i="19"/>
  <c r="AT959" i="19"/>
  <c r="AT960" i="19"/>
  <c r="AT961" i="19"/>
  <c r="AT962" i="19"/>
  <c r="AT963" i="19"/>
  <c r="AT964" i="19"/>
  <c r="AT965" i="19"/>
  <c r="AT966" i="19"/>
  <c r="AU966" i="19" s="1"/>
  <c r="AT967" i="19"/>
  <c r="AT968" i="19"/>
  <c r="AT969" i="19"/>
  <c r="AU969" i="19" s="1"/>
  <c r="AT970" i="19"/>
  <c r="AT971" i="19"/>
  <c r="AT972" i="19"/>
  <c r="AT973" i="19"/>
  <c r="AT974" i="19"/>
  <c r="AT975" i="19"/>
  <c r="AU975" i="19" s="1"/>
  <c r="AT976" i="19"/>
  <c r="AT977" i="19"/>
  <c r="AT978" i="19"/>
  <c r="AU978" i="19" s="1"/>
  <c r="AT979" i="19"/>
  <c r="AT980" i="19"/>
  <c r="AT981" i="19"/>
  <c r="AT982" i="19"/>
  <c r="AT983" i="19"/>
  <c r="AT984" i="19"/>
  <c r="AT985" i="19"/>
  <c r="AT986" i="19"/>
  <c r="AT987" i="19"/>
  <c r="AT988" i="19"/>
  <c r="AT989" i="19"/>
  <c r="AT990" i="19"/>
  <c r="AU990" i="19" s="1"/>
  <c r="AT991" i="19"/>
  <c r="AT992" i="19"/>
  <c r="AT993" i="19"/>
  <c r="AT994" i="19"/>
  <c r="AT995" i="19"/>
  <c r="AT996" i="19"/>
  <c r="AT997" i="19"/>
  <c r="AT998" i="19"/>
  <c r="AT999" i="19"/>
  <c r="AT1000" i="19"/>
  <c r="AT1001" i="19"/>
  <c r="AT1002" i="19"/>
  <c r="AU1002" i="19" s="1"/>
  <c r="AT1003" i="19"/>
  <c r="AT1004" i="19"/>
  <c r="AT1005" i="19"/>
  <c r="AT1006" i="19"/>
  <c r="AT1007" i="19"/>
  <c r="AT1008" i="19"/>
  <c r="AT1009" i="19"/>
  <c r="AT1010" i="19"/>
  <c r="AT1011" i="19"/>
  <c r="AU1011" i="19" s="1"/>
  <c r="AT1012" i="19"/>
  <c r="AT1013" i="19"/>
  <c r="AT1014" i="19"/>
  <c r="AU1014" i="19" s="1"/>
  <c r="AT1015" i="19"/>
  <c r="AT1016" i="19"/>
  <c r="AT1017" i="19"/>
  <c r="AT1018" i="19"/>
  <c r="AT1019" i="19"/>
  <c r="AT1020" i="19"/>
  <c r="AT1021" i="19"/>
  <c r="AT1022" i="19"/>
  <c r="AT1023" i="19"/>
  <c r="AU1023" i="19" s="1"/>
  <c r="AT1024" i="19"/>
  <c r="AT1025" i="19"/>
  <c r="AT1026" i="19"/>
  <c r="AU1026" i="19" s="1"/>
  <c r="AT1027" i="19"/>
  <c r="AT1028" i="19"/>
  <c r="AT1029" i="19"/>
  <c r="AT1030" i="19"/>
  <c r="AT1031" i="19"/>
  <c r="AT1032" i="19"/>
  <c r="AT1033" i="19"/>
  <c r="AT1034" i="19"/>
  <c r="AT1035" i="19"/>
  <c r="AU1035" i="19" s="1"/>
  <c r="AT1036" i="19"/>
  <c r="AT1037" i="19"/>
  <c r="AT1038" i="19"/>
  <c r="AT1039" i="19"/>
  <c r="AT1040" i="19"/>
  <c r="AT1041" i="19"/>
  <c r="AT1042" i="19"/>
  <c r="AT1043" i="19"/>
  <c r="AT1044" i="19"/>
  <c r="AT1045" i="19"/>
  <c r="AT1046" i="19"/>
  <c r="AT1047" i="19"/>
  <c r="AU1047" i="19" s="1"/>
  <c r="AT1048" i="19"/>
  <c r="AT1049" i="19"/>
  <c r="AT1050" i="19"/>
  <c r="AT1051" i="19"/>
  <c r="AT1052" i="19"/>
  <c r="AT1053" i="19"/>
  <c r="AT1054" i="19"/>
  <c r="AT1055" i="19"/>
  <c r="AT1056" i="19"/>
  <c r="AT1057" i="19"/>
  <c r="AT1058" i="19"/>
  <c r="AT1059" i="19"/>
  <c r="AU1059" i="19" s="1"/>
  <c r="AT1060" i="19"/>
  <c r="AT1061" i="19"/>
  <c r="AT1062" i="19"/>
  <c r="AU1062" i="19" s="1"/>
  <c r="AT1063" i="19"/>
  <c r="AT1064" i="19"/>
  <c r="AT1065" i="19"/>
  <c r="AT1066" i="19"/>
  <c r="AT1067" i="19"/>
  <c r="AT1068" i="19"/>
  <c r="AT1069" i="19"/>
  <c r="AT1070" i="19"/>
  <c r="AT1071" i="19"/>
  <c r="AU1071" i="19" s="1"/>
  <c r="AT1072" i="19"/>
  <c r="AT1073" i="19"/>
  <c r="AT1074" i="19"/>
  <c r="AU1074" i="19" s="1"/>
  <c r="AT1075" i="19"/>
  <c r="AT1076" i="19"/>
  <c r="AT1077" i="19"/>
  <c r="AT1078" i="19"/>
  <c r="AT1079" i="19"/>
  <c r="AT1080" i="19"/>
  <c r="AT1081" i="19"/>
  <c r="AT1082" i="19"/>
  <c r="AT1083" i="19"/>
  <c r="AT1084" i="19"/>
  <c r="AT1085" i="19"/>
  <c r="AT1086" i="19"/>
  <c r="AU1086" i="19" s="1"/>
  <c r="AT1087" i="19"/>
  <c r="AT1088" i="19"/>
  <c r="AU1088" i="19" s="1"/>
  <c r="AT1089" i="19"/>
  <c r="AT1090" i="19"/>
  <c r="AT1091" i="19"/>
  <c r="AT1092" i="19"/>
  <c r="AT1093" i="19"/>
  <c r="AT1094" i="19"/>
  <c r="AT1095" i="19"/>
  <c r="AU1095" i="19" s="1"/>
  <c r="AT1096" i="19"/>
  <c r="AT1097" i="19"/>
  <c r="AT1098" i="19"/>
  <c r="AT1099" i="19"/>
  <c r="AT1100" i="19"/>
  <c r="AT1101" i="19"/>
  <c r="AT1102" i="19"/>
  <c r="AT1103" i="19"/>
  <c r="AT1104" i="19"/>
  <c r="AT1105" i="19"/>
  <c r="AT1106" i="19"/>
  <c r="AT1107" i="19"/>
  <c r="AU1107" i="19" s="1"/>
  <c r="AT1108" i="19"/>
  <c r="AT1109" i="19"/>
  <c r="AT1110" i="19"/>
  <c r="AT1111" i="19"/>
  <c r="AT1112" i="19"/>
  <c r="AU1112" i="19" s="1"/>
  <c r="AT1113" i="19"/>
  <c r="AT1114" i="19"/>
  <c r="AT1115" i="19"/>
  <c r="AT1116" i="19"/>
  <c r="AT1117" i="19"/>
  <c r="AT1118" i="19"/>
  <c r="AT1119" i="19"/>
  <c r="AU1119" i="19" s="1"/>
  <c r="AT1120" i="19"/>
  <c r="AT1121" i="19"/>
  <c r="AT1122" i="19"/>
  <c r="AU1122" i="19" s="1"/>
  <c r="AT1123" i="19"/>
  <c r="AT1124" i="19"/>
  <c r="AT1125" i="19"/>
  <c r="AT1126" i="19"/>
  <c r="AT1127" i="19"/>
  <c r="AT1128" i="19"/>
  <c r="AT1129" i="19"/>
  <c r="AT1130" i="19"/>
  <c r="AT1131" i="19"/>
  <c r="AT1132" i="19"/>
  <c r="AT1133" i="19"/>
  <c r="AT1134" i="19"/>
  <c r="AU1134" i="19" s="1"/>
  <c r="AT1135" i="19"/>
  <c r="AT1136" i="19"/>
  <c r="AU1136" i="19" s="1"/>
  <c r="AT1137" i="19"/>
  <c r="AT1138" i="19"/>
  <c r="AT1139" i="19"/>
  <c r="AT1140" i="19"/>
  <c r="AT1141" i="19"/>
  <c r="AT1142" i="19"/>
  <c r="AT1143" i="19"/>
  <c r="AU1143" i="19" s="1"/>
  <c r="AT1144" i="19"/>
  <c r="AT1145" i="19"/>
  <c r="AT1146" i="19"/>
  <c r="AU1146" i="19" s="1"/>
  <c r="AT1147" i="19"/>
  <c r="AT1148" i="19"/>
  <c r="AT1149" i="19"/>
  <c r="AU1149" i="19" s="1"/>
  <c r="AT1150" i="19"/>
  <c r="AT1151" i="19"/>
  <c r="AT1152" i="19"/>
  <c r="AT1153" i="19"/>
  <c r="AT1154" i="19"/>
  <c r="AT1155" i="19"/>
  <c r="AU1155" i="19" s="1"/>
  <c r="AT1156" i="19"/>
  <c r="AT1157" i="19"/>
  <c r="AT1158" i="19"/>
  <c r="AU1158" i="19" s="1"/>
  <c r="AT1159" i="19"/>
  <c r="AT1160" i="19"/>
  <c r="AT1161" i="19"/>
  <c r="AT1162" i="19"/>
  <c r="AT1163" i="19"/>
  <c r="AT1164" i="19"/>
  <c r="AT1165" i="19"/>
  <c r="AT1166" i="19"/>
  <c r="AT1167" i="19"/>
  <c r="AU1167" i="19" s="1"/>
  <c r="AT1168" i="19"/>
  <c r="AT1169" i="19"/>
  <c r="AT1170" i="19"/>
  <c r="AU1170" i="19" s="1"/>
  <c r="AT1171" i="19"/>
  <c r="AT1172" i="19"/>
  <c r="AT1173" i="19"/>
  <c r="AT1174" i="19"/>
  <c r="AT1175" i="19"/>
  <c r="AT1176" i="19"/>
  <c r="AT1177" i="19"/>
  <c r="AT1178" i="19"/>
  <c r="AT1179" i="19"/>
  <c r="AU1179" i="19" s="1"/>
  <c r="AT1180" i="19"/>
  <c r="AT1181" i="19"/>
  <c r="AT1182" i="19"/>
  <c r="AU1182" i="19" s="1"/>
  <c r="AT1183" i="19"/>
  <c r="AT1184" i="19"/>
  <c r="AT1185" i="19"/>
  <c r="AU1185" i="19" s="1"/>
  <c r="AT1186" i="19"/>
  <c r="AT1187" i="19"/>
  <c r="AT1188" i="19"/>
  <c r="AT1189" i="19"/>
  <c r="AT1190" i="19"/>
  <c r="AT1191" i="19"/>
  <c r="AU1191" i="19" s="1"/>
  <c r="AT1192" i="19"/>
  <c r="AT1193" i="19"/>
  <c r="AT1194" i="19"/>
  <c r="AT1195" i="19"/>
  <c r="AT1196" i="19"/>
  <c r="AT1197" i="19"/>
  <c r="AT1198" i="19"/>
  <c r="AT1199" i="19"/>
  <c r="AT1200" i="19"/>
  <c r="AT1201" i="19"/>
  <c r="AT1202" i="19"/>
  <c r="AT1203" i="19"/>
  <c r="AU1203" i="19" s="1"/>
  <c r="AT1204" i="19"/>
  <c r="AT1205" i="19"/>
  <c r="AT1206" i="19"/>
  <c r="AU1206" i="19" s="1"/>
  <c r="AT1207" i="19"/>
  <c r="AT1208" i="19"/>
  <c r="AT1209" i="19"/>
  <c r="AT1210" i="19"/>
  <c r="AT1211" i="19"/>
  <c r="AT1212" i="19"/>
  <c r="AT1213" i="19"/>
  <c r="AT1214" i="19"/>
  <c r="AT1215" i="19"/>
  <c r="AT1216" i="19"/>
  <c r="AT1217" i="19"/>
  <c r="AT2" i="19"/>
  <c r="AU2" i="19" s="1"/>
  <c r="J10" i="26" l="1"/>
  <c r="J10" i="25"/>
  <c r="J11" i="26"/>
  <c r="J11" i="25"/>
  <c r="J12" i="26"/>
  <c r="J12" i="25"/>
  <c r="J13" i="26"/>
  <c r="J13" i="25"/>
  <c r="J14" i="26"/>
  <c r="J14" i="25"/>
  <c r="J15" i="26"/>
  <c r="J15" i="25"/>
  <c r="E5" i="26"/>
  <c r="E5" i="25"/>
  <c r="E6" i="26"/>
  <c r="E6" i="25"/>
  <c r="AX48" i="21"/>
  <c r="AX35" i="21"/>
  <c r="AX23" i="21"/>
  <c r="AX11" i="21"/>
  <c r="AX64" i="21"/>
  <c r="AU1040" i="19"/>
  <c r="AU968" i="19"/>
  <c r="AU872" i="19"/>
  <c r="AU848" i="19"/>
  <c r="AU716" i="19"/>
  <c r="AU620" i="19"/>
  <c r="AU488" i="19"/>
  <c r="AU392" i="19"/>
  <c r="AU191" i="19"/>
  <c r="AU179" i="19"/>
  <c r="AU155" i="19"/>
  <c r="AU143" i="19"/>
  <c r="AU131" i="19"/>
  <c r="AU119" i="19"/>
  <c r="AU107" i="19"/>
  <c r="AU159" i="19"/>
  <c r="AU147" i="19"/>
  <c r="AU135" i="19"/>
  <c r="AU123" i="19"/>
  <c r="AU95" i="19"/>
  <c r="AU83" i="19"/>
  <c r="AU71" i="19"/>
  <c r="AU1215" i="19"/>
  <c r="AU1113" i="19"/>
  <c r="AU1217" i="19"/>
  <c r="AU1216" i="19"/>
  <c r="AU1168" i="19"/>
  <c r="AU1096" i="19"/>
  <c r="AU1211" i="19"/>
  <c r="AU1199" i="19"/>
  <c r="AU1187" i="19"/>
  <c r="AU1175" i="19"/>
  <c r="AU1163" i="19"/>
  <c r="AU1139" i="19"/>
  <c r="AU1127" i="19"/>
  <c r="AU1115" i="19"/>
  <c r="AU1103" i="19"/>
  <c r="AU1091" i="19"/>
  <c r="AU1079" i="19"/>
  <c r="AU1067" i="19"/>
  <c r="AU1055" i="19"/>
  <c r="AU1043" i="19"/>
  <c r="AU1031" i="19"/>
  <c r="AU995" i="19"/>
  <c r="AU971" i="19"/>
  <c r="AU959" i="19"/>
  <c r="AU947" i="19"/>
  <c r="AU923" i="19"/>
  <c r="AU911" i="19"/>
  <c r="AU899" i="19"/>
  <c r="AU887" i="19"/>
  <c r="AU875" i="19"/>
  <c r="AU863" i="19"/>
  <c r="AU851" i="19"/>
  <c r="AU827" i="19"/>
  <c r="AU815" i="19"/>
  <c r="AU803" i="19"/>
  <c r="AU791" i="19"/>
  <c r="AU767" i="19"/>
  <c r="AU755" i="19"/>
  <c r="AU743" i="19"/>
  <c r="AU999" i="19"/>
  <c r="AU486" i="19"/>
  <c r="AU402" i="19"/>
  <c r="AU1181" i="19"/>
  <c r="AU1209" i="19"/>
  <c r="AU1197" i="19"/>
  <c r="AU1173" i="19"/>
  <c r="AU1137" i="19"/>
  <c r="AU1077" i="19"/>
  <c r="AU1065" i="19"/>
  <c r="AU1041" i="19"/>
  <c r="AU993" i="19"/>
  <c r="AU957" i="19"/>
  <c r="AU1110" i="19"/>
  <c r="AU1098" i="19"/>
  <c r="AU1050" i="19"/>
  <c r="AU1038" i="19"/>
  <c r="AU822" i="19"/>
  <c r="AU810" i="19"/>
  <c r="AU798" i="19"/>
  <c r="AU786" i="19"/>
  <c r="AU762" i="19"/>
  <c r="AU750" i="19"/>
  <c r="AU738" i="19"/>
  <c r="AU714" i="19"/>
  <c r="AU690" i="19"/>
  <c r="AU678" i="19"/>
  <c r="AU666" i="19"/>
  <c r="AU630" i="19"/>
  <c r="AU594" i="19"/>
  <c r="AU558" i="19"/>
  <c r="AU546" i="19"/>
  <c r="AU534" i="19"/>
  <c r="AU510" i="19"/>
  <c r="AU474" i="19"/>
  <c r="AU462" i="19"/>
  <c r="AU450" i="19"/>
  <c r="AU438" i="19"/>
  <c r="AU426" i="19"/>
  <c r="AU390" i="19"/>
  <c r="AU366" i="19"/>
  <c r="AU342" i="19"/>
  <c r="AU330" i="19"/>
  <c r="AU318" i="19"/>
  <c r="AU282" i="19"/>
  <c r="AU222" i="19"/>
  <c r="AU1204" i="19"/>
  <c r="AU1120" i="19"/>
  <c r="AU1083" i="19"/>
  <c r="AU1109" i="19"/>
  <c r="AU1097" i="19"/>
  <c r="AU1037" i="19"/>
  <c r="AU1001" i="19"/>
  <c r="AU989" i="19"/>
  <c r="AU869" i="19"/>
  <c r="AU833" i="19"/>
  <c r="AU821" i="19"/>
  <c r="AU653" i="19"/>
  <c r="AU617" i="19"/>
  <c r="AU569" i="19"/>
  <c r="AU545" i="19"/>
  <c r="AU401" i="19"/>
  <c r="AU353" i="19"/>
  <c r="AU329" i="19"/>
  <c r="AU1036" i="19"/>
  <c r="AU1012" i="19"/>
  <c r="AU1000" i="19"/>
  <c r="AU988" i="19"/>
  <c r="AU976" i="19"/>
  <c r="AU928" i="19"/>
  <c r="AU916" i="19"/>
  <c r="AU856" i="19"/>
  <c r="AU304" i="19"/>
  <c r="AU100" i="19"/>
  <c r="AU1213" i="19"/>
  <c r="AU1201" i="19"/>
  <c r="AU1117" i="19"/>
  <c r="AU1105" i="19"/>
  <c r="AU1093" i="19"/>
  <c r="AU1057" i="19"/>
  <c r="AU1021" i="19"/>
  <c r="AU997" i="19"/>
  <c r="AU985" i="19"/>
  <c r="AU973" i="19"/>
  <c r="AU961" i="19"/>
  <c r="AU937" i="19"/>
  <c r="AU877" i="19"/>
  <c r="AU865" i="19"/>
  <c r="AU841" i="19"/>
  <c r="AU781" i="19"/>
  <c r="AU745" i="19"/>
  <c r="AU709" i="19"/>
  <c r="AU649" i="19"/>
  <c r="AU59" i="19"/>
  <c r="AU212" i="19"/>
  <c r="AU1194" i="19"/>
  <c r="AU1205" i="19"/>
  <c r="AU1193" i="19"/>
  <c r="AU1169" i="19"/>
  <c r="AU1157" i="19"/>
  <c r="AU1145" i="19"/>
  <c r="AU1133" i="19"/>
  <c r="AU1121" i="19"/>
  <c r="AU1013" i="19"/>
  <c r="AU977" i="19"/>
  <c r="AU953" i="19"/>
  <c r="AU941" i="19"/>
  <c r="AU929" i="19"/>
  <c r="AU857" i="19"/>
  <c r="AU809" i="19"/>
  <c r="AU629" i="19"/>
  <c r="AU605" i="19"/>
  <c r="AU593" i="19"/>
  <c r="AU581" i="19"/>
  <c r="AU533" i="19"/>
  <c r="AU521" i="19"/>
  <c r="AU509" i="19"/>
  <c r="AU497" i="19"/>
  <c r="AU485" i="19"/>
  <c r="AU473" i="19"/>
  <c r="AU461" i="19"/>
  <c r="AU449" i="19"/>
  <c r="AU437" i="19"/>
  <c r="AU425" i="19"/>
  <c r="AU377" i="19"/>
  <c r="AU317" i="19"/>
  <c r="AU281" i="19"/>
  <c r="AU269" i="19"/>
  <c r="AU197" i="19"/>
  <c r="AU1192" i="19"/>
  <c r="AU1180" i="19"/>
  <c r="AU1156" i="19"/>
  <c r="AU1144" i="19"/>
  <c r="AU1132" i="19"/>
  <c r="AU1108" i="19"/>
  <c r="AU1084" i="19"/>
  <c r="AU964" i="19"/>
  <c r="AU952" i="19"/>
  <c r="AU940" i="19"/>
  <c r="AU244" i="19"/>
  <c r="AU232" i="19"/>
  <c r="AU196" i="19"/>
  <c r="AU172" i="19"/>
  <c r="AU160" i="19"/>
  <c r="AU148" i="19"/>
  <c r="AU76" i="19"/>
  <c r="AU64" i="19"/>
  <c r="AU4" i="19"/>
  <c r="AU1131" i="19"/>
  <c r="AU963" i="19"/>
  <c r="AU1189" i="19"/>
  <c r="AU1177" i="19"/>
  <c r="AU1165" i="19"/>
  <c r="AU1153" i="19"/>
  <c r="AU1141" i="19"/>
  <c r="AU1129" i="19"/>
  <c r="AU1081" i="19"/>
  <c r="AU1069" i="19"/>
  <c r="AU1045" i="19"/>
  <c r="AU1033" i="19"/>
  <c r="AU925" i="19"/>
  <c r="AU901" i="19"/>
  <c r="AU889" i="19"/>
  <c r="AU829" i="19"/>
  <c r="AU805" i="19"/>
  <c r="AU793" i="19"/>
  <c r="AU769" i="19"/>
  <c r="AU445" i="19"/>
  <c r="AU421" i="19"/>
  <c r="AU1186" i="19"/>
  <c r="AU1174" i="19"/>
  <c r="AU1162" i="19"/>
  <c r="AU933" i="19"/>
  <c r="AU921" i="19"/>
  <c r="AU909" i="19"/>
  <c r="AU897" i="19"/>
  <c r="AU885" i="19"/>
  <c r="AU861" i="19"/>
  <c r="AU849" i="19"/>
  <c r="AU837" i="19"/>
  <c r="AU825" i="19"/>
  <c r="AU1207" i="19"/>
  <c r="AU1195" i="19"/>
  <c r="AU1212" i="19"/>
  <c r="AU1200" i="19"/>
  <c r="AU1188" i="19"/>
  <c r="AU1176" i="19"/>
  <c r="AU1164" i="19"/>
  <c r="AU1152" i="19"/>
  <c r="AU1140" i="19"/>
  <c r="AU1128" i="19"/>
  <c r="AU1116" i="19"/>
  <c r="AU1104" i="19"/>
  <c r="AU1092" i="19"/>
  <c r="AU1080" i="19"/>
  <c r="AU1056" i="19"/>
  <c r="AU1044" i="19"/>
  <c r="AU1183" i="19"/>
  <c r="AU1171" i="19"/>
  <c r="AU1159" i="19"/>
  <c r="AU1135" i="19"/>
  <c r="AU1123" i="19"/>
  <c r="AU1111" i="19"/>
  <c r="AU1099" i="19"/>
  <c r="AU1087" i="19"/>
  <c r="AU1075" i="19"/>
  <c r="AU1063" i="19"/>
  <c r="AU1051" i="19"/>
  <c r="AU1039" i="19"/>
  <c r="AU1027" i="19"/>
  <c r="AU1015" i="19"/>
  <c r="AU1003" i="19"/>
  <c r="AU991" i="19"/>
  <c r="AU979" i="19"/>
  <c r="AU967" i="19"/>
  <c r="AU955" i="19"/>
  <c r="AU943" i="19"/>
  <c r="AU931" i="19"/>
  <c r="AU919" i="19"/>
  <c r="AU907" i="19"/>
  <c r="AU895" i="19"/>
  <c r="AU883" i="19"/>
  <c r="AU871" i="19"/>
  <c r="AU859" i="19"/>
  <c r="AU847" i="19"/>
  <c r="AU835" i="19"/>
  <c r="AU823" i="19"/>
  <c r="AU811" i="19"/>
  <c r="AU799" i="19"/>
  <c r="AU787" i="19"/>
  <c r="AU775" i="19"/>
  <c r="AU763" i="19"/>
  <c r="AU751" i="19"/>
  <c r="AU739" i="19"/>
  <c r="AU727" i="19"/>
  <c r="AU715" i="19"/>
  <c r="AU703" i="19"/>
  <c r="AU691" i="19"/>
  <c r="AU679" i="19"/>
  <c r="AU667" i="19"/>
  <c r="AU655" i="19"/>
  <c r="AU643" i="19"/>
  <c r="AU631" i="19"/>
  <c r="AU619" i="19"/>
  <c r="AU607" i="19"/>
  <c r="AU595" i="19"/>
  <c r="AU559" i="19"/>
  <c r="AU547" i="19"/>
  <c r="AU535" i="19"/>
  <c r="AU511" i="19"/>
  <c r="AU499" i="19"/>
  <c r="AU487" i="19"/>
  <c r="AU475" i="19"/>
  <c r="AU451" i="19"/>
  <c r="AU427" i="19"/>
  <c r="AU391" i="19"/>
  <c r="AU379" i="19"/>
  <c r="AU367" i="19"/>
  <c r="AU355" i="19"/>
  <c r="AU343" i="19"/>
  <c r="AU331" i="19"/>
  <c r="AU307" i="19"/>
  <c r="AU295" i="19"/>
  <c r="AU283" i="19"/>
  <c r="AU259" i="19"/>
  <c r="AU247" i="19"/>
  <c r="AU235" i="19"/>
  <c r="AU223" i="19"/>
  <c r="AU211" i="19"/>
  <c r="AU199" i="19"/>
  <c r="AU175" i="19"/>
  <c r="AU163" i="19"/>
  <c r="AU151" i="19"/>
  <c r="AU139" i="19"/>
  <c r="AU103" i="19"/>
  <c r="AU91" i="19"/>
  <c r="AU79" i="19"/>
  <c r="AU67" i="19"/>
  <c r="AU55" i="19"/>
  <c r="AU43" i="19"/>
  <c r="AU31" i="19"/>
  <c r="AU7" i="19"/>
  <c r="AU772" i="19"/>
  <c r="AU748" i="19"/>
  <c r="AU712" i="19"/>
  <c r="AU616" i="19"/>
  <c r="AU592" i="19"/>
  <c r="AU568" i="19"/>
  <c r="AU532" i="19"/>
  <c r="AU460" i="19"/>
  <c r="AU1214" i="19"/>
  <c r="AU1202" i="19"/>
  <c r="AU1190" i="19"/>
  <c r="AU1178" i="19"/>
  <c r="AU1166" i="19"/>
  <c r="AU1154" i="19"/>
  <c r="AU1142" i="19"/>
  <c r="AU1130" i="19"/>
  <c r="AU1118" i="19"/>
  <c r="AU1106" i="19"/>
  <c r="AU1094" i="19"/>
  <c r="AU1082" i="19"/>
  <c r="AU1058" i="19"/>
  <c r="AU1046" i="19"/>
  <c r="AU1022" i="19"/>
  <c r="AU986" i="19"/>
  <c r="AU974" i="19"/>
  <c r="AU962" i="19"/>
  <c r="AU950" i="19"/>
  <c r="AU938" i="19"/>
  <c r="AU914" i="19"/>
  <c r="AU866" i="19"/>
  <c r="AU854" i="19"/>
  <c r="AU842" i="19"/>
  <c r="AU830" i="19"/>
  <c r="AU806" i="19"/>
  <c r="AU794" i="19"/>
  <c r="AU710" i="19"/>
  <c r="AU662" i="19"/>
  <c r="AU614" i="19"/>
  <c r="AU566" i="19"/>
  <c r="AU554" i="19"/>
  <c r="AU398" i="19"/>
  <c r="AU386" i="19"/>
  <c r="AU374" i="19"/>
  <c r="AU338" i="19"/>
  <c r="AU326" i="19"/>
  <c r="AU170" i="19"/>
  <c r="AU146" i="19"/>
  <c r="AU86" i="19"/>
  <c r="AU74" i="19"/>
  <c r="AU50" i="19"/>
  <c r="AU38" i="19"/>
  <c r="AU1020" i="19"/>
  <c r="AU1008" i="19"/>
  <c r="AU996" i="19"/>
  <c r="AU984" i="19"/>
  <c r="AU960" i="19"/>
  <c r="AU948" i="19"/>
  <c r="AU924" i="19"/>
  <c r="AU912" i="19"/>
  <c r="AU900" i="19"/>
  <c r="AU888" i="19"/>
  <c r="AU876" i="19"/>
  <c r="AU864" i="19"/>
  <c r="AU840" i="19"/>
  <c r="AU828" i="19"/>
  <c r="AU804" i="19"/>
  <c r="AU792" i="19"/>
  <c r="AU780" i="19"/>
  <c r="AU768" i="19"/>
  <c r="AU756" i="19"/>
  <c r="AU744" i="19"/>
  <c r="AU732" i="19"/>
  <c r="AU720" i="19"/>
  <c r="AU708" i="19"/>
  <c r="AU696" i="19"/>
  <c r="AU672" i="19"/>
  <c r="AU648" i="19"/>
  <c r="AU624" i="19"/>
  <c r="AU612" i="19"/>
  <c r="AU600" i="19"/>
  <c r="AU588" i="19"/>
  <c r="AU576" i="19"/>
  <c r="AU564" i="19"/>
  <c r="AU552" i="19"/>
  <c r="AU528" i="19"/>
  <c r="AU504" i="19"/>
  <c r="AU480" i="19"/>
  <c r="AU468" i="19"/>
  <c r="AU456" i="19"/>
  <c r="AU444" i="19"/>
  <c r="AU432" i="19"/>
  <c r="AU420" i="19"/>
  <c r="AU396" i="19"/>
  <c r="AU384" i="19"/>
  <c r="AU372" i="19"/>
  <c r="AU360" i="19"/>
  <c r="AU348" i="19"/>
  <c r="AU336" i="19"/>
  <c r="AU324" i="19"/>
  <c r="AU312" i="19"/>
  <c r="AU288" i="19"/>
  <c r="AU276" i="19"/>
  <c r="AU252" i="19"/>
  <c r="AU228" i="19"/>
  <c r="AU204" i="19"/>
  <c r="AU192" i="19"/>
  <c r="AU168" i="19"/>
  <c r="AU156" i="19"/>
  <c r="AU144" i="19"/>
  <c r="AU132" i="19"/>
  <c r="AU120" i="19"/>
  <c r="AU60" i="19"/>
  <c r="AU48" i="19"/>
  <c r="AU36" i="19"/>
  <c r="AU1138" i="19"/>
  <c r="AU1114" i="19"/>
  <c r="AU1102" i="19"/>
  <c r="AU1090" i="19"/>
  <c r="AU1054" i="19"/>
  <c r="AU1018" i="19"/>
  <c r="AU970" i="19"/>
  <c r="AU946" i="19"/>
  <c r="AU934" i="19"/>
  <c r="AU850" i="19"/>
  <c r="AU838" i="19"/>
  <c r="AU790" i="19"/>
  <c r="AU778" i="19"/>
  <c r="AU754" i="19"/>
  <c r="AU742" i="19"/>
  <c r="AU586" i="19"/>
  <c r="AU526" i="19"/>
  <c r="AU502" i="19"/>
  <c r="AU286" i="19"/>
  <c r="AU274" i="19"/>
  <c r="AU94" i="19"/>
  <c r="AU813" i="19"/>
  <c r="AU801" i="19"/>
  <c r="AU789" i="19"/>
  <c r="AU777" i="19"/>
  <c r="AU765" i="19"/>
  <c r="AU753" i="19"/>
  <c r="AU741" i="19"/>
  <c r="AU717" i="19"/>
  <c r="AU693" i="19"/>
  <c r="AU681" i="19"/>
  <c r="AU669" i="19"/>
  <c r="AU633" i="19"/>
  <c r="AU621" i="19"/>
  <c r="AU609" i="19"/>
  <c r="AU597" i="19"/>
  <c r="AU585" i="19"/>
  <c r="AU561" i="19"/>
  <c r="AU549" i="19"/>
  <c r="AU537" i="19"/>
  <c r="AU525" i="19"/>
  <c r="AU513" i="19"/>
  <c r="AU477" i="19"/>
  <c r="AU465" i="19"/>
  <c r="AU453" i="19"/>
  <c r="AU441" i="19"/>
  <c r="AU429" i="19"/>
  <c r="AU417" i="19"/>
  <c r="AU393" i="19"/>
  <c r="AU381" i="19"/>
  <c r="AU369" i="19"/>
  <c r="AU357" i="19"/>
  <c r="AU345" i="19"/>
  <c r="AU333" i="19"/>
  <c r="AU321" i="19"/>
  <c r="AU285" i="19"/>
  <c r="AU273" i="19"/>
  <c r="AU237" i="19"/>
  <c r="AU201" i="19"/>
  <c r="AU189" i="19"/>
  <c r="AU165" i="19"/>
  <c r="AU153" i="19"/>
  <c r="AU141" i="19"/>
  <c r="AU129" i="19"/>
  <c r="AU117" i="19"/>
  <c r="AU93" i="19"/>
  <c r="AU81" i="19"/>
  <c r="AU69" i="19"/>
  <c r="AU57" i="19"/>
  <c r="AU45" i="19"/>
  <c r="AU33" i="19"/>
  <c r="AU9" i="19"/>
  <c r="AU1147" i="19"/>
  <c r="AU1068" i="19"/>
  <c r="AU1198" i="19"/>
  <c r="AU1161" i="19"/>
  <c r="AU1208" i="19"/>
  <c r="AU1196" i="19"/>
  <c r="AU1184" i="19"/>
  <c r="AU1172" i="19"/>
  <c r="AU1160" i="19"/>
  <c r="AU1148" i="19"/>
  <c r="AU1124" i="19"/>
  <c r="AU1100" i="19"/>
  <c r="AU1076" i="19"/>
  <c r="AU1064" i="19"/>
  <c r="AU1052" i="19"/>
  <c r="AU1028" i="19"/>
  <c r="AU1016" i="19"/>
  <c r="AU1004" i="19"/>
  <c r="AU992" i="19"/>
  <c r="AU980" i="19"/>
  <c r="AU956" i="19"/>
  <c r="AU944" i="19"/>
  <c r="AU932" i="19"/>
  <c r="AU920" i="19"/>
  <c r="AU908" i="19"/>
  <c r="AU896" i="19"/>
  <c r="AU884" i="19"/>
  <c r="AU860" i="19"/>
  <c r="AU836" i="19"/>
  <c r="AU824" i="19"/>
  <c r="AU812" i="19"/>
  <c r="AU800" i="19"/>
  <c r="AU788" i="19"/>
  <c r="AU776" i="19"/>
  <c r="AU764" i="19"/>
  <c r="AU752" i="19"/>
  <c r="AU740" i="19"/>
  <c r="AU583" i="19"/>
  <c r="AU571" i="19"/>
  <c r="AU523" i="19"/>
  <c r="AU463" i="19"/>
  <c r="AU439" i="19"/>
  <c r="AU415" i="19"/>
  <c r="AU403" i="19"/>
  <c r="AU319" i="19"/>
  <c r="AU271" i="19"/>
  <c r="AU187" i="19"/>
  <c r="AU127" i="19"/>
  <c r="AU115" i="19"/>
  <c r="AU918" i="19"/>
  <c r="AU906" i="19"/>
  <c r="AU702" i="19"/>
  <c r="AU654" i="19"/>
  <c r="AU618" i="19"/>
  <c r="AU606" i="19"/>
  <c r="AU582" i="19"/>
  <c r="AU570" i="19"/>
  <c r="AU498" i="19"/>
  <c r="AU1085" i="19"/>
  <c r="AU1073" i="19"/>
  <c r="AU1061" i="19"/>
  <c r="AU1049" i="19"/>
  <c r="AU1025" i="19"/>
  <c r="AU965" i="19"/>
  <c r="AU917" i="19"/>
  <c r="AU905" i="19"/>
  <c r="AU893" i="19"/>
  <c r="AU881" i="19"/>
  <c r="AU845" i="19"/>
  <c r="AU797" i="19"/>
  <c r="AU785" i="19"/>
  <c r="AU773" i="19"/>
  <c r="AU761" i="19"/>
  <c r="AU749" i="19"/>
  <c r="AU737" i="19"/>
  <c r="AU725" i="19"/>
  <c r="AU713" i="19"/>
  <c r="AU701" i="19"/>
  <c r="AU689" i="19"/>
  <c r="AU677" i="19"/>
  <c r="AU665" i="19"/>
  <c r="AU641" i="19"/>
  <c r="AU557" i="19"/>
  <c r="AU1072" i="19"/>
  <c r="AU1060" i="19"/>
  <c r="AU1048" i="19"/>
  <c r="AU1024" i="19"/>
  <c r="AU904" i="19"/>
  <c r="AU892" i="19"/>
  <c r="AU880" i="19"/>
  <c r="AU868" i="19"/>
  <c r="AU844" i="19"/>
  <c r="AU832" i="19"/>
  <c r="AU820" i="19"/>
  <c r="AU808" i="19"/>
  <c r="AU796" i="19"/>
  <c r="AU784" i="19"/>
  <c r="AU760" i="19"/>
  <c r="AU736" i="19"/>
  <c r="AU724" i="19"/>
  <c r="AU700" i="19"/>
  <c r="AU688" i="19"/>
  <c r="AU676" i="19"/>
  <c r="AU664" i="19"/>
  <c r="AU652" i="19"/>
  <c r="AU640" i="19"/>
  <c r="AU628" i="19"/>
  <c r="AU604" i="19"/>
  <c r="AU580" i="19"/>
  <c r="AU556" i="19"/>
  <c r="AU544" i="19"/>
  <c r="AU987" i="19"/>
  <c r="AU879" i="19"/>
  <c r="AU855" i="19"/>
  <c r="AU783" i="19"/>
  <c r="AU735" i="19"/>
  <c r="AU711" i="19"/>
  <c r="AU699" i="19"/>
  <c r="AU675" i="19"/>
  <c r="AU639" i="19"/>
  <c r="AU615" i="19"/>
  <c r="AU567" i="19"/>
  <c r="AU543" i="19"/>
  <c r="AU1070" i="19"/>
  <c r="AU1034" i="19"/>
  <c r="AU1010" i="19"/>
  <c r="AU998" i="19"/>
  <c r="AU926" i="19"/>
  <c r="AU902" i="19"/>
  <c r="AU890" i="19"/>
  <c r="AU878" i="19"/>
  <c r="AU818" i="19"/>
  <c r="AU782" i="19"/>
  <c r="AU770" i="19"/>
  <c r="AU758" i="19"/>
  <c r="AU746" i="19"/>
  <c r="AU734" i="19"/>
  <c r="AU722" i="19"/>
  <c r="AU698" i="19"/>
  <c r="AU686" i="19"/>
  <c r="AU674" i="19"/>
  <c r="AU650" i="19"/>
  <c r="AU638" i="19"/>
  <c r="AU626" i="19"/>
  <c r="AU602" i="19"/>
  <c r="AU590" i="19"/>
  <c r="AU578" i="19"/>
  <c r="AU542" i="19"/>
  <c r="AU530" i="19"/>
  <c r="AU518" i="19"/>
  <c r="AU949" i="19"/>
  <c r="AU913" i="19"/>
  <c r="AU853" i="19"/>
  <c r="AU817" i="19"/>
  <c r="AU757" i="19"/>
  <c r="AU733" i="19"/>
  <c r="AU721" i="19"/>
  <c r="AU697" i="19"/>
  <c r="AU685" i="19"/>
  <c r="AU673" i="19"/>
  <c r="AU661" i="19"/>
  <c r="AU637" i="19"/>
  <c r="AU625" i="19"/>
  <c r="AU601" i="19"/>
  <c r="AU589" i="19"/>
  <c r="AU577" i="19"/>
  <c r="AU553" i="19"/>
  <c r="AU541" i="19"/>
  <c r="AU529" i="19"/>
  <c r="AU505" i="19"/>
  <c r="AU1032" i="19"/>
  <c r="AU972" i="19"/>
  <c r="AU936" i="19"/>
  <c r="AU852" i="19"/>
  <c r="AU816" i="19"/>
  <c r="AU684" i="19"/>
  <c r="AU660" i="19"/>
  <c r="AU636" i="19"/>
  <c r="AU540" i="19"/>
  <c r="AU516" i="19"/>
  <c r="AU492" i="19"/>
  <c r="AU1151" i="19"/>
  <c r="AU1019" i="19"/>
  <c r="AU1007" i="19"/>
  <c r="AU983" i="19"/>
  <c r="AU935" i="19"/>
  <c r="AU839" i="19"/>
  <c r="AU779" i="19"/>
  <c r="AU719" i="19"/>
  <c r="AU695" i="19"/>
  <c r="AU671" i="19"/>
  <c r="AU623" i="19"/>
  <c r="AU575" i="19"/>
  <c r="AU563" i="19"/>
  <c r="AU551" i="19"/>
  <c r="AU539" i="19"/>
  <c r="AU491" i="19"/>
  <c r="AU407" i="19"/>
  <c r="AU395" i="19"/>
  <c r="AU347" i="19"/>
  <c r="AU335" i="19"/>
  <c r="AU323" i="19"/>
  <c r="AU203" i="19"/>
  <c r="AU167" i="19"/>
  <c r="AU11" i="19"/>
  <c r="AU1210" i="19"/>
  <c r="AU1150" i="19"/>
  <c r="AU1126" i="19"/>
  <c r="AU1078" i="19"/>
  <c r="AU1066" i="19"/>
  <c r="AU1042" i="19"/>
  <c r="AU1030" i="19"/>
  <c r="AU1006" i="19"/>
  <c r="AU994" i="19"/>
  <c r="AU982" i="19"/>
  <c r="AU958" i="19"/>
  <c r="AU922" i="19"/>
  <c r="AU910" i="19"/>
  <c r="AU898" i="19"/>
  <c r="AU886" i="19"/>
  <c r="AU874" i="19"/>
  <c r="AU862" i="19"/>
  <c r="AU826" i="19"/>
  <c r="AU814" i="19"/>
  <c r="AU802" i="19"/>
  <c r="AU766" i="19"/>
  <c r="AU730" i="19"/>
  <c r="AU718" i="19"/>
  <c r="AU706" i="19"/>
  <c r="AU694" i="19"/>
  <c r="AU682" i="19"/>
  <c r="AU670" i="19"/>
  <c r="AU658" i="19"/>
  <c r="AU646" i="19"/>
  <c r="AU1009" i="19"/>
  <c r="AU1125" i="19"/>
  <c r="AU1101" i="19"/>
  <c r="AU1089" i="19"/>
  <c r="AU1053" i="19"/>
  <c r="AU1029" i="19"/>
  <c r="AU1017" i="19"/>
  <c r="AU1005" i="19"/>
  <c r="AU981" i="19"/>
  <c r="AU945" i="19"/>
  <c r="AU873" i="19"/>
  <c r="AU729" i="19"/>
  <c r="AU705" i="19"/>
  <c r="AU657" i="19"/>
  <c r="AU645" i="19"/>
  <c r="AU728" i="19"/>
  <c r="AU704" i="19"/>
  <c r="AU692" i="19"/>
  <c r="AU680" i="19"/>
  <c r="AU668" i="19"/>
  <c r="AU656" i="19"/>
  <c r="AU644" i="19"/>
  <c r="AU632" i="19"/>
  <c r="AU608" i="19"/>
  <c r="AU596" i="19"/>
  <c r="AU584" i="19"/>
  <c r="AU572" i="19"/>
  <c r="AU560" i="19"/>
  <c r="AU548" i="19"/>
  <c r="AU536" i="19"/>
  <c r="AU524" i="19"/>
  <c r="AU512" i="19"/>
  <c r="AU500" i="19"/>
  <c r="AU476" i="19"/>
  <c r="AU464" i="19"/>
  <c r="AU452" i="19"/>
  <c r="AU440" i="19"/>
  <c r="AU428" i="19"/>
  <c r="AU416" i="19"/>
  <c r="AU404" i="19"/>
  <c r="AU380" i="19"/>
  <c r="AU368" i="19"/>
  <c r="AU356" i="19"/>
  <c r="AU344" i="19"/>
  <c r="AU332" i="19"/>
  <c r="AU320" i="19"/>
  <c r="AU308" i="19"/>
  <c r="AU296" i="19"/>
  <c r="AU284" i="19"/>
  <c r="AU272" i="19"/>
  <c r="AU260" i="19"/>
  <c r="AU248" i="19"/>
  <c r="AU236" i="19"/>
  <c r="AU224" i="19"/>
  <c r="AU200" i="19"/>
  <c r="AU188" i="19"/>
  <c r="AU176" i="19"/>
  <c r="AU164" i="19"/>
  <c r="AU152" i="19"/>
  <c r="AU140" i="19"/>
  <c r="AU128" i="19"/>
  <c r="AU116" i="19"/>
  <c r="AU104" i="19"/>
  <c r="AU92" i="19"/>
  <c r="AU80" i="19"/>
  <c r="AU68" i="19"/>
  <c r="AU56" i="19"/>
  <c r="AU44" i="19"/>
  <c r="AU32" i="19"/>
  <c r="AU20" i="19"/>
  <c r="AU8" i="19"/>
  <c r="AU19" i="19"/>
  <c r="AU414" i="19"/>
  <c r="AU378" i="19"/>
  <c r="AU354" i="19"/>
  <c r="AU306" i="19"/>
  <c r="AU294" i="19"/>
  <c r="AU270" i="19"/>
  <c r="AU258" i="19"/>
  <c r="AU246" i="19"/>
  <c r="AU234" i="19"/>
  <c r="AU210" i="19"/>
  <c r="AU198" i="19"/>
  <c r="AU186" i="19"/>
  <c r="AU174" i="19"/>
  <c r="AU162" i="19"/>
  <c r="AU150" i="19"/>
  <c r="AU138" i="19"/>
  <c r="AU126" i="19"/>
  <c r="AU114" i="19"/>
  <c r="AU102" i="19"/>
  <c r="AU90" i="19"/>
  <c r="AU78" i="19"/>
  <c r="AU66" i="19"/>
  <c r="AU54" i="19"/>
  <c r="AU42" i="19"/>
  <c r="AU30" i="19"/>
  <c r="AU18" i="19"/>
  <c r="AU6" i="19"/>
  <c r="AU413" i="19"/>
  <c r="AU389" i="19"/>
  <c r="AU365" i="19"/>
  <c r="AU341" i="19"/>
  <c r="AU305" i="19"/>
  <c r="AU293" i="19"/>
  <c r="AU257" i="19"/>
  <c r="AU245" i="19"/>
  <c r="AU233" i="19"/>
  <c r="AU221" i="19"/>
  <c r="AU209" i="19"/>
  <c r="AU185" i="19"/>
  <c r="AU173" i="19"/>
  <c r="AU161" i="19"/>
  <c r="AU149" i="19"/>
  <c r="AU137" i="19"/>
  <c r="AU125" i="19"/>
  <c r="AU113" i="19"/>
  <c r="AU101" i="19"/>
  <c r="AU89" i="19"/>
  <c r="AU77" i="19"/>
  <c r="AU65" i="19"/>
  <c r="AU53" i="19"/>
  <c r="AU41" i="19"/>
  <c r="AU29" i="19"/>
  <c r="AU17" i="19"/>
  <c r="AU5" i="19"/>
  <c r="AU520" i="19"/>
  <c r="AU508" i="19"/>
  <c r="AU496" i="19"/>
  <c r="AU484" i="19"/>
  <c r="AU472" i="19"/>
  <c r="AU448" i="19"/>
  <c r="AU436" i="19"/>
  <c r="AU424" i="19"/>
  <c r="AU412" i="19"/>
  <c r="AU400" i="19"/>
  <c r="AU388" i="19"/>
  <c r="AU376" i="19"/>
  <c r="AU364" i="19"/>
  <c r="AU352" i="19"/>
  <c r="AU340" i="19"/>
  <c r="AU328" i="19"/>
  <c r="AU316" i="19"/>
  <c r="AU292" i="19"/>
  <c r="AU280" i="19"/>
  <c r="AU268" i="19"/>
  <c r="AU256" i="19"/>
  <c r="AU220" i="19"/>
  <c r="AU208" i="19"/>
  <c r="AU184" i="19"/>
  <c r="AU136" i="19"/>
  <c r="AU124" i="19"/>
  <c r="AU112" i="19"/>
  <c r="AU88" i="19"/>
  <c r="AU52" i="19"/>
  <c r="AU40" i="19"/>
  <c r="AU28" i="19"/>
  <c r="AU16" i="19"/>
  <c r="AU315" i="19"/>
  <c r="AU303" i="19"/>
  <c r="AU255" i="19"/>
  <c r="AU243" i="19"/>
  <c r="AU231" i="19"/>
  <c r="AU219" i="19"/>
  <c r="AU207" i="19"/>
  <c r="AU183" i="19"/>
  <c r="AU171" i="19"/>
  <c r="AU111" i="19"/>
  <c r="AU99" i="19"/>
  <c r="AU87" i="19"/>
  <c r="AU75" i="19"/>
  <c r="AU3" i="19"/>
  <c r="AU506" i="19"/>
  <c r="AU494" i="19"/>
  <c r="AU482" i="19"/>
  <c r="AU470" i="19"/>
  <c r="AU458" i="19"/>
  <c r="AU446" i="19"/>
  <c r="AU434" i="19"/>
  <c r="AU422" i="19"/>
  <c r="AU410" i="19"/>
  <c r="AU362" i="19"/>
  <c r="AU350" i="19"/>
  <c r="AU314" i="19"/>
  <c r="AU302" i="19"/>
  <c r="AU290" i="19"/>
  <c r="AU278" i="19"/>
  <c r="AU266" i="19"/>
  <c r="AU254" i="19"/>
  <c r="AU242" i="19"/>
  <c r="AU230" i="19"/>
  <c r="AU218" i="19"/>
  <c r="AU206" i="19"/>
  <c r="AU194" i="19"/>
  <c r="AU182" i="19"/>
  <c r="AU158" i="19"/>
  <c r="AU134" i="19"/>
  <c r="AU122" i="19"/>
  <c r="AU110" i="19"/>
  <c r="AU98" i="19"/>
  <c r="AU62" i="19"/>
  <c r="AU26" i="19"/>
  <c r="AU14" i="19"/>
  <c r="AU493" i="19"/>
  <c r="AU481" i="19"/>
  <c r="AU469" i="19"/>
  <c r="AU457" i="19"/>
  <c r="AU409" i="19"/>
  <c r="AU397" i="19"/>
  <c r="AU385" i="19"/>
  <c r="AU373" i="19"/>
  <c r="AU361" i="19"/>
  <c r="AU349" i="19"/>
  <c r="AU337" i="19"/>
  <c r="AU325" i="19"/>
  <c r="AU313" i="19"/>
  <c r="AU301" i="19"/>
  <c r="AU289" i="19"/>
  <c r="AU277" i="19"/>
  <c r="AU265" i="19"/>
  <c r="AU253" i="19"/>
  <c r="AU241" i="19"/>
  <c r="AU229" i="19"/>
  <c r="AU205" i="19"/>
  <c r="AU193" i="19"/>
  <c r="AU181" i="19"/>
  <c r="AU169" i="19"/>
  <c r="AU157" i="19"/>
  <c r="AU145" i="19"/>
  <c r="AU133" i="19"/>
  <c r="AU121" i="19"/>
  <c r="AU109" i="19"/>
  <c r="AU97" i="19"/>
  <c r="AU85" i="19"/>
  <c r="AU73" i="19"/>
  <c r="AU61" i="19"/>
  <c r="AU49" i="19"/>
  <c r="AU37" i="19"/>
  <c r="AU25" i="19"/>
  <c r="AU13" i="19"/>
  <c r="AU408" i="19"/>
  <c r="AU300" i="19"/>
  <c r="AU264" i="19"/>
  <c r="AU240" i="19"/>
  <c r="AU216" i="19"/>
  <c r="AU180" i="19"/>
  <c r="AU108" i="19"/>
  <c r="AU96" i="19"/>
  <c r="AU84" i="19"/>
  <c r="AU72" i="19"/>
  <c r="AU24" i="19"/>
  <c r="AU12" i="19"/>
  <c r="AU634" i="19"/>
  <c r="AU622" i="19"/>
  <c r="AU610" i="19"/>
  <c r="AU598" i="19"/>
  <c r="AU574" i="19"/>
  <c r="AU562" i="19"/>
  <c r="AU550" i="19"/>
  <c r="AU538" i="19"/>
  <c r="AU514" i="19"/>
  <c r="AU490" i="19"/>
  <c r="AU478" i="19"/>
  <c r="AU466" i="19"/>
  <c r="AU454" i="19"/>
  <c r="AU442" i="19"/>
  <c r="AU430" i="19"/>
  <c r="AU418" i="19"/>
  <c r="AU406" i="19"/>
  <c r="AU394" i="19"/>
  <c r="AU382" i="19"/>
  <c r="AU370" i="19"/>
  <c r="AU358" i="19"/>
  <c r="AU346" i="19"/>
  <c r="AU334" i="19"/>
  <c r="AU322" i="19"/>
  <c r="AU310" i="19"/>
  <c r="AU298" i="19"/>
  <c r="AU262" i="19"/>
  <c r="AU250" i="19"/>
  <c r="AU238" i="19"/>
  <c r="AU226" i="19"/>
  <c r="AU214" i="19"/>
  <c r="AU202" i="19"/>
  <c r="AU190" i="19"/>
  <c r="AU178" i="19"/>
  <c r="AU166" i="19"/>
  <c r="AU154" i="19"/>
  <c r="AU142" i="19"/>
  <c r="AU130" i="19"/>
  <c r="AU118" i="19"/>
  <c r="AU106" i="19"/>
  <c r="AU82" i="19"/>
  <c r="AU70" i="19"/>
  <c r="AU58" i="19"/>
  <c r="AU46" i="19"/>
  <c r="AU34" i="19"/>
  <c r="AU22" i="19"/>
  <c r="AU10" i="19"/>
  <c r="AU573" i="19"/>
  <c r="AU501" i="19"/>
  <c r="AU489" i="19"/>
  <c r="AU405" i="19"/>
  <c r="AU309" i="19"/>
  <c r="AU297" i="19"/>
  <c r="AU261" i="19"/>
  <c r="AU249" i="19"/>
  <c r="AU225" i="19"/>
  <c r="AU213" i="19"/>
  <c r="AU177" i="19"/>
  <c r="AU105" i="19"/>
  <c r="AU21" i="19"/>
  <c r="AX615" i="20"/>
  <c r="AX603" i="20"/>
  <c r="AX591" i="20"/>
  <c r="AX18" i="20"/>
  <c r="AX6" i="20"/>
  <c r="AX51" i="21"/>
  <c r="AX38" i="21"/>
  <c r="AX26" i="21"/>
  <c r="AX71" i="21"/>
  <c r="AX32" i="21"/>
  <c r="AX20" i="21"/>
  <c r="AX54" i="21"/>
  <c r="AX41" i="21"/>
  <c r="AX29" i="21"/>
  <c r="AX17" i="21"/>
  <c r="AX5" i="21"/>
  <c r="AX79" i="21"/>
  <c r="AX67" i="21"/>
  <c r="AX14" i="21"/>
  <c r="AX12" i="21"/>
  <c r="AX73" i="21"/>
  <c r="AX61" i="21"/>
  <c r="AX45" i="21"/>
  <c r="AX33" i="21"/>
  <c r="AX21" i="21"/>
  <c r="AX9" i="21"/>
  <c r="AX8" i="21"/>
  <c r="AX59" i="21"/>
  <c r="AX75" i="21"/>
  <c r="AX50" i="21"/>
  <c r="AX37" i="21"/>
  <c r="AX25" i="21"/>
  <c r="AX13" i="21"/>
  <c r="AX74" i="21"/>
  <c r="AX62" i="21"/>
  <c r="AX49" i="21"/>
  <c r="AX36" i="21"/>
  <c r="AX24" i="21"/>
  <c r="AX72" i="21"/>
  <c r="AX34" i="21"/>
  <c r="AX22" i="21"/>
  <c r="AX10" i="21"/>
  <c r="AX70" i="21"/>
  <c r="AX58" i="21"/>
  <c r="AX44" i="21"/>
  <c r="AX81" i="21"/>
  <c r="AX69" i="21"/>
  <c r="AX43" i="21"/>
  <c r="AX31" i="21"/>
  <c r="AX7" i="21"/>
  <c r="AX68" i="21"/>
  <c r="AX55" i="21"/>
  <c r="AX42" i="21"/>
  <c r="AX30" i="21"/>
  <c r="AX18" i="21"/>
  <c r="AX6" i="21"/>
  <c r="AX46" i="21"/>
  <c r="AX66" i="21"/>
  <c r="AX40" i="21"/>
  <c r="AX28" i="21"/>
  <c r="AX16" i="21"/>
  <c r="AX4" i="21"/>
  <c r="AX77" i="21"/>
  <c r="AX65" i="21"/>
  <c r="AX52" i="21"/>
  <c r="AX27" i="21"/>
  <c r="AX3" i="21"/>
  <c r="AX56" i="21"/>
  <c r="AX86" i="21"/>
  <c r="AX85" i="21"/>
  <c r="AX84" i="21"/>
  <c r="AX83" i="21"/>
  <c r="AX82" i="21"/>
  <c r="AX80" i="21"/>
  <c r="AX78" i="21"/>
  <c r="AX76" i="21"/>
  <c r="AX63" i="21"/>
  <c r="AX60" i="21"/>
  <c r="AX57" i="21"/>
  <c r="AX53" i="21"/>
  <c r="AX47" i="21"/>
  <c r="AX39" i="21"/>
  <c r="AX19" i="21"/>
  <c r="AX15" i="21"/>
  <c r="AX56" i="20"/>
  <c r="AX44" i="20"/>
  <c r="AX32" i="20"/>
  <c r="AX20" i="20"/>
  <c r="AX8" i="20"/>
  <c r="AX80" i="20"/>
  <c r="AX580" i="20"/>
  <c r="AX870" i="20"/>
  <c r="AX858" i="20"/>
  <c r="AX846" i="20"/>
  <c r="AX834" i="20"/>
  <c r="AX822" i="20"/>
  <c r="AX810" i="20"/>
  <c r="AX798" i="20"/>
  <c r="AX786" i="20"/>
  <c r="AX774" i="20"/>
  <c r="AX762" i="20"/>
  <c r="AX750" i="20"/>
  <c r="AX738" i="20"/>
  <c r="AX726" i="20"/>
  <c r="AX714" i="20"/>
  <c r="AX702" i="20"/>
  <c r="AX690" i="20"/>
  <c r="AX1050" i="20"/>
  <c r="AX1038" i="20"/>
  <c r="AX1026" i="20"/>
  <c r="AX1014" i="20"/>
  <c r="AX1002" i="20"/>
  <c r="AX990" i="20"/>
  <c r="AX978" i="20"/>
  <c r="AX966" i="20"/>
  <c r="AX954" i="20"/>
  <c r="AX942" i="20"/>
  <c r="AX579" i="20"/>
  <c r="AX567" i="20"/>
  <c r="AX555" i="20"/>
  <c r="AX411" i="20"/>
  <c r="AX399" i="20"/>
  <c r="AX387" i="20"/>
  <c r="AX375" i="20"/>
  <c r="AX363" i="20"/>
  <c r="AX351" i="20"/>
  <c r="AX339" i="20"/>
  <c r="AX327" i="20"/>
  <c r="AX315" i="20"/>
  <c r="AX303" i="20"/>
  <c r="AX291" i="20"/>
  <c r="AX279" i="20"/>
  <c r="AX267" i="20"/>
  <c r="AX255" i="20"/>
  <c r="AX243" i="20"/>
  <c r="AX231" i="20"/>
  <c r="AX219" i="20"/>
  <c r="AX207" i="20"/>
  <c r="AX195" i="20"/>
  <c r="AX183" i="20"/>
  <c r="AX171" i="20"/>
  <c r="AX159" i="20"/>
  <c r="AX147" i="20"/>
  <c r="AX135" i="20"/>
  <c r="AX123" i="20"/>
  <c r="AX111" i="20"/>
  <c r="AX99" i="20"/>
  <c r="AX87" i="20"/>
  <c r="AX75" i="20"/>
  <c r="AX63" i="20"/>
  <c r="AX918" i="20"/>
  <c r="AX894" i="20"/>
  <c r="AX882" i="20"/>
  <c r="AX1060" i="20"/>
  <c r="AX1048" i="20"/>
  <c r="AX1036" i="20"/>
  <c r="AX1024" i="20"/>
  <c r="AX1012" i="20"/>
  <c r="AX1000" i="20"/>
  <c r="AX988" i="20"/>
  <c r="AX976" i="20"/>
  <c r="AX964" i="20"/>
  <c r="AX952" i="20"/>
  <c r="AX940" i="20"/>
  <c r="AX928" i="20"/>
  <c r="AX916" i="20"/>
  <c r="AX904" i="20"/>
  <c r="AX880" i="20"/>
  <c r="AX868" i="20"/>
  <c r="AX856" i="20"/>
  <c r="AX844" i="20"/>
  <c r="AX832" i="20"/>
  <c r="AX820" i="20"/>
  <c r="AX808" i="20"/>
  <c r="AX796" i="20"/>
  <c r="AX784" i="20"/>
  <c r="AX772" i="20"/>
  <c r="AX760" i="20"/>
  <c r="AX748" i="20"/>
  <c r="AX736" i="20"/>
  <c r="AX724" i="20"/>
  <c r="AX712" i="20"/>
  <c r="AX700" i="20"/>
  <c r="AX688" i="20"/>
  <c r="AX676" i="20"/>
  <c r="AX664" i="20"/>
  <c r="AX652" i="20"/>
  <c r="AX640" i="20"/>
  <c r="AX628" i="20"/>
  <c r="AX616" i="20"/>
  <c r="AX604" i="20"/>
  <c r="AX592" i="20"/>
  <c r="AX568" i="20"/>
  <c r="AX556" i="20"/>
  <c r="AX544" i="20"/>
  <c r="AX532" i="20"/>
  <c r="AX520" i="20"/>
  <c r="AX508" i="20"/>
  <c r="AX496" i="20"/>
  <c r="AX484" i="20"/>
  <c r="AX472" i="20"/>
  <c r="AX460" i="20"/>
  <c r="AX52" i="20"/>
  <c r="AX40" i="20"/>
  <c r="AX28" i="20"/>
  <c r="AX16" i="20"/>
  <c r="AX4" i="20"/>
  <c r="AX1006" i="20"/>
  <c r="AX970" i="20"/>
  <c r="AX874" i="20"/>
  <c r="AX838" i="20"/>
  <c r="AX802" i="20"/>
  <c r="AX766" i="20"/>
  <c r="AX730" i="20"/>
  <c r="AX106" i="20"/>
  <c r="AX58" i="20"/>
  <c r="AX1052" i="20"/>
  <c r="AX1040" i="20"/>
  <c r="AX1028" i="20"/>
  <c r="AX1016" i="20"/>
  <c r="AX1004" i="20"/>
  <c r="AX992" i="20"/>
  <c r="AX980" i="20"/>
  <c r="AX968" i="20"/>
  <c r="AX956" i="20"/>
  <c r="AX944" i="20"/>
  <c r="AX920" i="20"/>
  <c r="AX692" i="20"/>
  <c r="AX644" i="20"/>
  <c r="AX596" i="20"/>
  <c r="AX548" i="20"/>
  <c r="AX392" i="20"/>
  <c r="AX380" i="20"/>
  <c r="AX368" i="20"/>
  <c r="AX356" i="20"/>
  <c r="AX344" i="20"/>
  <c r="AX332" i="20"/>
  <c r="AX320" i="20"/>
  <c r="AX308" i="20"/>
  <c r="AX296" i="20"/>
  <c r="AX284" i="20"/>
  <c r="AX272" i="20"/>
  <c r="AX260" i="20"/>
  <c r="AX248" i="20"/>
  <c r="AX236" i="20"/>
  <c r="AX224" i="20"/>
  <c r="AX212" i="20"/>
  <c r="AX200" i="20"/>
  <c r="AX188" i="20"/>
  <c r="AX176" i="20"/>
  <c r="AX164" i="20"/>
  <c r="AX152" i="20"/>
  <c r="AX140" i="20"/>
  <c r="AX128" i="20"/>
  <c r="AX116" i="20"/>
  <c r="AX104" i="20"/>
  <c r="AX92" i="20"/>
  <c r="AX68" i="20"/>
  <c r="AX932" i="20"/>
  <c r="AX930" i="20"/>
  <c r="AX908" i="20"/>
  <c r="AX906" i="20"/>
  <c r="AX892" i="20"/>
  <c r="AX1055" i="20"/>
  <c r="AX1043" i="20"/>
  <c r="AX1031" i="20"/>
  <c r="AX934" i="20"/>
  <c r="AX1051" i="20"/>
  <c r="AX1039" i="20"/>
  <c r="AX1027" i="20"/>
  <c r="AX1015" i="20"/>
  <c r="AX1003" i="20"/>
  <c r="AX991" i="20"/>
  <c r="AX979" i="20"/>
  <c r="AX967" i="20"/>
  <c r="AX955" i="20"/>
  <c r="AX943" i="20"/>
  <c r="AX931" i="20"/>
  <c r="AX919" i="20"/>
  <c r="AX907" i="20"/>
  <c r="AX895" i="20"/>
  <c r="AX883" i="20"/>
  <c r="AX871" i="20"/>
  <c r="AX859" i="20"/>
  <c r="AX847" i="20"/>
  <c r="AX835" i="20"/>
  <c r="AX823" i="20"/>
  <c r="AX811" i="20"/>
  <c r="AX799" i="20"/>
  <c r="AX787" i="20"/>
  <c r="AX987" i="20"/>
  <c r="AX975" i="20"/>
  <c r="AX963" i="20"/>
  <c r="AX951" i="20"/>
  <c r="AX939" i="20"/>
  <c r="AX927" i="20"/>
  <c r="AX915" i="20"/>
  <c r="AX903" i="20"/>
  <c r="AX891" i="20"/>
  <c r="AX879" i="20"/>
  <c r="AX867" i="20"/>
  <c r="AX855" i="20"/>
  <c r="AX843" i="20"/>
  <c r="AX831" i="20"/>
  <c r="AX1057" i="20"/>
  <c r="AX1045" i="20"/>
  <c r="AX1033" i="20"/>
  <c r="AX1021" i="20"/>
  <c r="AX1009" i="20"/>
  <c r="AX997" i="20"/>
  <c r="AX985" i="20"/>
  <c r="AX973" i="20"/>
  <c r="AX961" i="20"/>
  <c r="AX949" i="20"/>
  <c r="AX937" i="20"/>
  <c r="AX925" i="20"/>
  <c r="AX913" i="20"/>
  <c r="AX901" i="20"/>
  <c r="AX889" i="20"/>
  <c r="AX877" i="20"/>
  <c r="AX865" i="20"/>
  <c r="AX853" i="20"/>
  <c r="AX841" i="20"/>
  <c r="AX829" i="20"/>
  <c r="AX817" i="20"/>
  <c r="AX805" i="20"/>
  <c r="AX775" i="20"/>
  <c r="AX763" i="20"/>
  <c r="AX751" i="20"/>
  <c r="AX739" i="20"/>
  <c r="AX727" i="20"/>
  <c r="AX715" i="20"/>
  <c r="AX703" i="20"/>
  <c r="AX691" i="20"/>
  <c r="AX679" i="20"/>
  <c r="AX667" i="20"/>
  <c r="AX655" i="20"/>
  <c r="AX643" i="20"/>
  <c r="AX631" i="20"/>
  <c r="AX619" i="20"/>
  <c r="AX607" i="20"/>
  <c r="AX595" i="20"/>
  <c r="AX583" i="20"/>
  <c r="AX571" i="20"/>
  <c r="AX559" i="20"/>
  <c r="AX547" i="20"/>
  <c r="AX535" i="20"/>
  <c r="AX523" i="20"/>
  <c r="AX511" i="20"/>
  <c r="AX499" i="20"/>
  <c r="AX487" i="20"/>
  <c r="AX475" i="20"/>
  <c r="AX463" i="20"/>
  <c r="AX451" i="20"/>
  <c r="AX439" i="20"/>
  <c r="AX427" i="20"/>
  <c r="AX415" i="20"/>
  <c r="AX403" i="20"/>
  <c r="AX391" i="20"/>
  <c r="AX379" i="20"/>
  <c r="AX367" i="20"/>
  <c r="AX355" i="20"/>
  <c r="AX343" i="20"/>
  <c r="AX331" i="20"/>
  <c r="AX319" i="20"/>
  <c r="AX307" i="20"/>
  <c r="AX295" i="20"/>
  <c r="AX283" i="20"/>
  <c r="AX271" i="20"/>
  <c r="AX259" i="20"/>
  <c r="AX247" i="20"/>
  <c r="AX235" i="20"/>
  <c r="AX223" i="20"/>
  <c r="AX211" i="20"/>
  <c r="AX199" i="20"/>
  <c r="AX187" i="20"/>
  <c r="AX175" i="20"/>
  <c r="AX163" i="20"/>
  <c r="AX151" i="20"/>
  <c r="AX139" i="20"/>
  <c r="AX127" i="20"/>
  <c r="AX115" i="20"/>
  <c r="AX103" i="20"/>
  <c r="AX91" i="20"/>
  <c r="AX79" i="20"/>
  <c r="AX67" i="20"/>
  <c r="AX55" i="20"/>
  <c r="AX43" i="20"/>
  <c r="AX31" i="20"/>
  <c r="AX19" i="20"/>
  <c r="AX7" i="20"/>
  <c r="AX819" i="20"/>
  <c r="AX807" i="20"/>
  <c r="AX795" i="20"/>
  <c r="AX783" i="20"/>
  <c r="AX771" i="20"/>
  <c r="AX759" i="20"/>
  <c r="AX747" i="20"/>
  <c r="AX735" i="20"/>
  <c r="AX723" i="20"/>
  <c r="AX711" i="20"/>
  <c r="AX699" i="20"/>
  <c r="AX687" i="20"/>
  <c r="AX675" i="20"/>
  <c r="AX663" i="20"/>
  <c r="AX651" i="20"/>
  <c r="AX639" i="20"/>
  <c r="AX627" i="20"/>
  <c r="AX543" i="20"/>
  <c r="AX531" i="20"/>
  <c r="AX519" i="20"/>
  <c r="AX507" i="20"/>
  <c r="AX495" i="20"/>
  <c r="AX483" i="20"/>
  <c r="AX471" i="20"/>
  <c r="AX459" i="20"/>
  <c r="AX447" i="20"/>
  <c r="AX435" i="20"/>
  <c r="AX423" i="20"/>
  <c r="AX793" i="20"/>
  <c r="AX781" i="20"/>
  <c r="AX769" i="20"/>
  <c r="AX757" i="20"/>
  <c r="AX745" i="20"/>
  <c r="AX733" i="20"/>
  <c r="AX721" i="20"/>
  <c r="AX709" i="20"/>
  <c r="AX697" i="20"/>
  <c r="AX685" i="20"/>
  <c r="AX673" i="20"/>
  <c r="AX661" i="20"/>
  <c r="AX649" i="20"/>
  <c r="AX637" i="20"/>
  <c r="AX625" i="20"/>
  <c r="AX613" i="20"/>
  <c r="AX601" i="20"/>
  <c r="AX589" i="20"/>
  <c r="AX577" i="20"/>
  <c r="AX565" i="20"/>
  <c r="AX553" i="20"/>
  <c r="AX541" i="20"/>
  <c r="AX529" i="20"/>
  <c r="AX517" i="20"/>
  <c r="AX505" i="20"/>
  <c r="AX493" i="20"/>
  <c r="AX481" i="20"/>
  <c r="AX469" i="20"/>
  <c r="AX457" i="20"/>
  <c r="AX445" i="20"/>
  <c r="AX433" i="20"/>
  <c r="AX421" i="20"/>
  <c r="AX409" i="20"/>
  <c r="AX397" i="20"/>
  <c r="AX385" i="20"/>
  <c r="AX373" i="20"/>
  <c r="AX361" i="20"/>
  <c r="AX349" i="20"/>
  <c r="AX337" i="20"/>
  <c r="AX325" i="20"/>
  <c r="AX313" i="20"/>
  <c r="AX301" i="20"/>
  <c r="AX289" i="20"/>
  <c r="AX277" i="20"/>
  <c r="AX265" i="20"/>
  <c r="AX253" i="20"/>
  <c r="AX241" i="20"/>
  <c r="AX229" i="20"/>
  <c r="AX217" i="20"/>
  <c r="AX205" i="20"/>
  <c r="AX193" i="20"/>
  <c r="AX181" i="20"/>
  <c r="AX169" i="20"/>
  <c r="AX157" i="20"/>
  <c r="AX145" i="20"/>
  <c r="AX133" i="20"/>
  <c r="AX121" i="20"/>
  <c r="AX109" i="20"/>
  <c r="AX97" i="20"/>
  <c r="AX85" i="20"/>
  <c r="AX1019" i="20"/>
  <c r="AX1007" i="20"/>
  <c r="AX995" i="20"/>
  <c r="AX983" i="20"/>
  <c r="AX971" i="20"/>
  <c r="AX959" i="20"/>
  <c r="AX947" i="20"/>
  <c r="AX935" i="20"/>
  <c r="AX923" i="20"/>
  <c r="AX911" i="20"/>
  <c r="AX899" i="20"/>
  <c r="AX887" i="20"/>
  <c r="AX875" i="20"/>
  <c r="AX863" i="20"/>
  <c r="AX851" i="20"/>
  <c r="AX839" i="20"/>
  <c r="AX827" i="20"/>
  <c r="AX815" i="20"/>
  <c r="AX803" i="20"/>
  <c r="AX791" i="20"/>
  <c r="AX779" i="20"/>
  <c r="AX767" i="20"/>
  <c r="AX755" i="20"/>
  <c r="AX743" i="20"/>
  <c r="AX731" i="20"/>
  <c r="AX719" i="20"/>
  <c r="AX707" i="20"/>
  <c r="AX695" i="20"/>
  <c r="AX683" i="20"/>
  <c r="AX671" i="20"/>
  <c r="AX659" i="20"/>
  <c r="AX647" i="20"/>
  <c r="AX635" i="20"/>
  <c r="AX623" i="20"/>
  <c r="AX611" i="20"/>
  <c r="AX599" i="20"/>
  <c r="AX587" i="20"/>
  <c r="AX575" i="20"/>
  <c r="AX563" i="20"/>
  <c r="AX551" i="20"/>
  <c r="AX539" i="20"/>
  <c r="AX527" i="20"/>
  <c r="AX515" i="20"/>
  <c r="AX503" i="20"/>
  <c r="AX491" i="20"/>
  <c r="AX479" i="20"/>
  <c r="AX467" i="20"/>
  <c r="AX455" i="20"/>
  <c r="AX443" i="20"/>
  <c r="AX431" i="20"/>
  <c r="AX419" i="20"/>
  <c r="AX407" i="20"/>
  <c r="AX395" i="20"/>
  <c r="AX383" i="20"/>
  <c r="AX371" i="20"/>
  <c r="AX359" i="20"/>
  <c r="AX347" i="20"/>
  <c r="AX335" i="20"/>
  <c r="AX323" i="20"/>
  <c r="AX311" i="20"/>
  <c r="AX299" i="20"/>
  <c r="AX287" i="20"/>
  <c r="AX275" i="20"/>
  <c r="AX263" i="20"/>
  <c r="AX251" i="20"/>
  <c r="AX239" i="20"/>
  <c r="AX227" i="20"/>
  <c r="AX215" i="20"/>
  <c r="AX203" i="20"/>
  <c r="AX191" i="20"/>
  <c r="AX179" i="20"/>
  <c r="AX167" i="20"/>
  <c r="AX155" i="20"/>
  <c r="AX143" i="20"/>
  <c r="AX131" i="20"/>
  <c r="AX119" i="20"/>
  <c r="AX107" i="20"/>
  <c r="AX95" i="20"/>
  <c r="AX83" i="20"/>
  <c r="AX71" i="20"/>
  <c r="AX59" i="20"/>
  <c r="AX47" i="20"/>
  <c r="AX35" i="20"/>
  <c r="AX23" i="20"/>
  <c r="AX11" i="20"/>
  <c r="AX442" i="20"/>
  <c r="AX430" i="20"/>
  <c r="AX418" i="20"/>
  <c r="AX406" i="20"/>
  <c r="AX394" i="20"/>
  <c r="AX382" i="20"/>
  <c r="AX370" i="20"/>
  <c r="AX358" i="20"/>
  <c r="AX346" i="20"/>
  <c r="AX334" i="20"/>
  <c r="AX322" i="20"/>
  <c r="AX310" i="20"/>
  <c r="AX298" i="20"/>
  <c r="AX286" i="20"/>
  <c r="AX274" i="20"/>
  <c r="AX262" i="20"/>
  <c r="AX250" i="20"/>
  <c r="AX238" i="20"/>
  <c r="AX226" i="20"/>
  <c r="AX214" i="20"/>
  <c r="AX202" i="20"/>
  <c r="AX190" i="20"/>
  <c r="AX178" i="20"/>
  <c r="AX166" i="20"/>
  <c r="AX154" i="20"/>
  <c r="AX142" i="20"/>
  <c r="AX130" i="20"/>
  <c r="AX118" i="20"/>
  <c r="AX94" i="20"/>
  <c r="AX82" i="20"/>
  <c r="AX70" i="20"/>
  <c r="AX46" i="20"/>
  <c r="AX34" i="20"/>
  <c r="AX22" i="20"/>
  <c r="AX10" i="20"/>
  <c r="AX3" i="20"/>
  <c r="AX1049" i="20"/>
  <c r="AX1037" i="20"/>
  <c r="AX1025" i="20"/>
  <c r="AX1013" i="20"/>
  <c r="AX1001" i="20"/>
  <c r="AX989" i="20"/>
  <c r="AX977" i="20"/>
  <c r="AX965" i="20"/>
  <c r="AX953" i="20"/>
  <c r="AX941" i="20"/>
  <c r="AX929" i="20"/>
  <c r="AX917" i="20"/>
  <c r="AX905" i="20"/>
  <c r="AX893" i="20"/>
  <c r="AX881" i="20"/>
  <c r="AX869" i="20"/>
  <c r="AX857" i="20"/>
  <c r="AX845" i="20"/>
  <c r="AX833" i="20"/>
  <c r="AX821" i="20"/>
  <c r="AX809" i="20"/>
  <c r="AX797" i="20"/>
  <c r="AX785" i="20"/>
  <c r="AX773" i="20"/>
  <c r="AX761" i="20"/>
  <c r="AX749" i="20"/>
  <c r="AX737" i="20"/>
  <c r="AX725" i="20"/>
  <c r="AX713" i="20"/>
  <c r="AX701" i="20"/>
  <c r="AX689" i="20"/>
  <c r="AX677" i="20"/>
  <c r="AX665" i="20"/>
  <c r="AX653" i="20"/>
  <c r="AX641" i="20"/>
  <c r="AX629" i="20"/>
  <c r="AX617" i="20"/>
  <c r="AX605" i="20"/>
  <c r="AX593" i="20"/>
  <c r="AX581" i="20"/>
  <c r="AX1059" i="20"/>
  <c r="AX1047" i="20"/>
  <c r="AX1035" i="20"/>
  <c r="AX1023" i="20"/>
  <c r="AX1011" i="20"/>
  <c r="AX999" i="20"/>
  <c r="AX1046" i="20"/>
  <c r="AX1034" i="20"/>
  <c r="AX1022" i="20"/>
  <c r="AX1010" i="20"/>
  <c r="AX998" i="20"/>
  <c r="AX986" i="20"/>
  <c r="AX974" i="20"/>
  <c r="AX962" i="20"/>
  <c r="AX950" i="20"/>
  <c r="AX938" i="20"/>
  <c r="AX926" i="20"/>
  <c r="AX914" i="20"/>
  <c r="AX902" i="20"/>
  <c r="AX890" i="20"/>
  <c r="AX878" i="20"/>
  <c r="AX866" i="20"/>
  <c r="AX854" i="20"/>
  <c r="AX842" i="20"/>
  <c r="AX830" i="20"/>
  <c r="AX818" i="20"/>
  <c r="AX806" i="20"/>
  <c r="AX794" i="20"/>
  <c r="AX782" i="20"/>
  <c r="AX770" i="20"/>
  <c r="AX758" i="20"/>
  <c r="AX746" i="20"/>
  <c r="AX734" i="20"/>
  <c r="AX722" i="20"/>
  <c r="AX1056" i="20"/>
  <c r="AX1044" i="20"/>
  <c r="AX1032" i="20"/>
  <c r="AX1020" i="20"/>
  <c r="AX1008" i="20"/>
  <c r="AX996" i="20"/>
  <c r="AX984" i="20"/>
  <c r="AX972" i="20"/>
  <c r="AX960" i="20"/>
  <c r="AX948" i="20"/>
  <c r="AX936" i="20"/>
  <c r="AX924" i="20"/>
  <c r="AX912" i="20"/>
  <c r="AX900" i="20"/>
  <c r="AX888" i="20"/>
  <c r="AX876" i="20"/>
  <c r="AX864" i="20"/>
  <c r="AX852" i="20"/>
  <c r="AX840" i="20"/>
  <c r="AX828" i="20"/>
  <c r="AX816" i="20"/>
  <c r="AX804" i="20"/>
  <c r="AX792" i="20"/>
  <c r="AX780" i="20"/>
  <c r="AX768" i="20"/>
  <c r="AX756" i="20"/>
  <c r="AX744" i="20"/>
  <c r="AX732" i="20"/>
  <c r="AX720" i="20"/>
  <c r="AX708" i="20"/>
  <c r="AX696" i="20"/>
  <c r="AX684" i="20"/>
  <c r="AX672" i="20"/>
  <c r="AX660" i="20"/>
  <c r="AX648" i="20"/>
  <c r="AX636" i="20"/>
  <c r="AX624" i="20"/>
  <c r="AX612" i="20"/>
  <c r="AX600" i="20"/>
  <c r="AX588" i="20"/>
  <c r="AX576" i="20"/>
  <c r="AX564" i="20"/>
  <c r="AX552" i="20"/>
  <c r="AX540" i="20"/>
  <c r="AX528" i="20"/>
  <c r="AX516" i="20"/>
  <c r="AX504" i="20"/>
  <c r="AX492" i="20"/>
  <c r="AX480" i="20"/>
  <c r="AX468" i="20"/>
  <c r="AX1054" i="20"/>
  <c r="AX1042" i="20"/>
  <c r="AX1030" i="20"/>
  <c r="AX1018" i="20"/>
  <c r="AX994" i="20"/>
  <c r="AX982" i="20"/>
  <c r="AX958" i="20"/>
  <c r="AX946" i="20"/>
  <c r="AX922" i="20"/>
  <c r="AX910" i="20"/>
  <c r="AX898" i="20"/>
  <c r="AX886" i="20"/>
  <c r="AX862" i="20"/>
  <c r="AX850" i="20"/>
  <c r="AX826" i="20"/>
  <c r="AX814" i="20"/>
  <c r="AX790" i="20"/>
  <c r="AX778" i="20"/>
  <c r="AX754" i="20"/>
  <c r="AX742" i="20"/>
  <c r="AX718" i="20"/>
  <c r="AX706" i="20"/>
  <c r="AX694" i="20"/>
  <c r="AX682" i="20"/>
  <c r="AX670" i="20"/>
  <c r="AX658" i="20"/>
  <c r="AX646" i="20"/>
  <c r="AX634" i="20"/>
  <c r="AX622" i="20"/>
  <c r="AX610" i="20"/>
  <c r="AX598" i="20"/>
  <c r="AX586" i="20"/>
  <c r="AX574" i="20"/>
  <c r="AX562" i="20"/>
  <c r="AX550" i="20"/>
  <c r="AX538" i="20"/>
  <c r="AX526" i="20"/>
  <c r="AX514" i="20"/>
  <c r="AX502" i="20"/>
  <c r="AX490" i="20"/>
  <c r="AX478" i="20"/>
  <c r="AX466" i="20"/>
  <c r="AX454" i="20"/>
  <c r="AX1053" i="20"/>
  <c r="AX1041" i="20"/>
  <c r="AX1029" i="20"/>
  <c r="AX1017" i="20"/>
  <c r="AX1005" i="20"/>
  <c r="AX993" i="20"/>
  <c r="AX981" i="20"/>
  <c r="AX969" i="20"/>
  <c r="AX957" i="20"/>
  <c r="AX945" i="20"/>
  <c r="AX933" i="20"/>
  <c r="AX921" i="20"/>
  <c r="AX909" i="20"/>
  <c r="AX897" i="20"/>
  <c r="AX885" i="20"/>
  <c r="AX873" i="20"/>
  <c r="AX861" i="20"/>
  <c r="AX849" i="20"/>
  <c r="AX837" i="20"/>
  <c r="AX825" i="20"/>
  <c r="AX813" i="20"/>
  <c r="AX801" i="20"/>
  <c r="AX789" i="20"/>
  <c r="AX777" i="20"/>
  <c r="AX765" i="20"/>
  <c r="AX753" i="20"/>
  <c r="AX741" i="20"/>
  <c r="AX729" i="20"/>
  <c r="AX717" i="20"/>
  <c r="AX705" i="20"/>
  <c r="AX693" i="20"/>
  <c r="AX681" i="20"/>
  <c r="AX669" i="20"/>
  <c r="AX657" i="20"/>
  <c r="AX645" i="20"/>
  <c r="AX633" i="20"/>
  <c r="AX621" i="20"/>
  <c r="AX609" i="20"/>
  <c r="AX597" i="20"/>
  <c r="AX585" i="20"/>
  <c r="AX573" i="20"/>
  <c r="AX561" i="20"/>
  <c r="AX549" i="20"/>
  <c r="AX537" i="20"/>
  <c r="AX525" i="20"/>
  <c r="AX513" i="20"/>
  <c r="AX501" i="20"/>
  <c r="AX489" i="20"/>
  <c r="AX477" i="20"/>
  <c r="AX465" i="20"/>
  <c r="AX453" i="20"/>
  <c r="AX441" i="20"/>
  <c r="AX429" i="20"/>
  <c r="AX417" i="20"/>
  <c r="AX896" i="20"/>
  <c r="AX884" i="20"/>
  <c r="AX872" i="20"/>
  <c r="AX860" i="20"/>
  <c r="AX848" i="20"/>
  <c r="AX836" i="20"/>
  <c r="AX824" i="20"/>
  <c r="AX812" i="20"/>
  <c r="AX800" i="20"/>
  <c r="AX788" i="20"/>
  <c r="AX776" i="20"/>
  <c r="AX764" i="20"/>
  <c r="AX752" i="20"/>
  <c r="AX740" i="20"/>
  <c r="AX728" i="20"/>
  <c r="AX716" i="20"/>
  <c r="AX704" i="20"/>
  <c r="AX680" i="20"/>
  <c r="AX668" i="20"/>
  <c r="AX656" i="20"/>
  <c r="AX632" i="20"/>
  <c r="AX620" i="20"/>
  <c r="AX608" i="20"/>
  <c r="AX584" i="20"/>
  <c r="AX572" i="20"/>
  <c r="AX560" i="20"/>
  <c r="AX536" i="20"/>
  <c r="AX524" i="20"/>
  <c r="AX512" i="20"/>
  <c r="AX500" i="20"/>
  <c r="AX488" i="20"/>
  <c r="AX476" i="20"/>
  <c r="AX464" i="20"/>
  <c r="AX452" i="20"/>
  <c r="AX440" i="20"/>
  <c r="AX428" i="20"/>
  <c r="AX416" i="20"/>
  <c r="AX404" i="20"/>
  <c r="AX456" i="20"/>
  <c r="AX444" i="20"/>
  <c r="AX432" i="20"/>
  <c r="AX420" i="20"/>
  <c r="AX408" i="20"/>
  <c r="AX396" i="20"/>
  <c r="AX384" i="20"/>
  <c r="AX372" i="20"/>
  <c r="AX360" i="20"/>
  <c r="AX348" i="20"/>
  <c r="AX336" i="20"/>
  <c r="AX324" i="20"/>
  <c r="AX312" i="20"/>
  <c r="AX300" i="20"/>
  <c r="AX288" i="20"/>
  <c r="AX276" i="20"/>
  <c r="AX264" i="20"/>
  <c r="AX252" i="20"/>
  <c r="AX240" i="20"/>
  <c r="AX228" i="20"/>
  <c r="AX216" i="20"/>
  <c r="AX204" i="20"/>
  <c r="AX192" i="20"/>
  <c r="AX180" i="20"/>
  <c r="AX168" i="20"/>
  <c r="AX156" i="20"/>
  <c r="AX144" i="20"/>
  <c r="AX132" i="20"/>
  <c r="AX120" i="20"/>
  <c r="AX108" i="20"/>
  <c r="AX96" i="20"/>
  <c r="AX84" i="20"/>
  <c r="AX72" i="20"/>
  <c r="AX60" i="20"/>
  <c r="AX48" i="20"/>
  <c r="AX36" i="20"/>
  <c r="AX24" i="20"/>
  <c r="AX12" i="20"/>
  <c r="AX405" i="20"/>
  <c r="AX393" i="20"/>
  <c r="AX381" i="20"/>
  <c r="AX369" i="20"/>
  <c r="AX357" i="20"/>
  <c r="AX345" i="20"/>
  <c r="AX333" i="20"/>
  <c r="AX321" i="20"/>
  <c r="AX309" i="20"/>
  <c r="AX297" i="20"/>
  <c r="AX285" i="20"/>
  <c r="AX273" i="20"/>
  <c r="AX261" i="20"/>
  <c r="AX249" i="20"/>
  <c r="AX237" i="20"/>
  <c r="AX225" i="20"/>
  <c r="AX213" i="20"/>
  <c r="AX201" i="20"/>
  <c r="AX189" i="20"/>
  <c r="AX177" i="20"/>
  <c r="AX165" i="20"/>
  <c r="AX153" i="20"/>
  <c r="AX141" i="20"/>
  <c r="AX129" i="20"/>
  <c r="AX117" i="20"/>
  <c r="AX105" i="20"/>
  <c r="AX93" i="20"/>
  <c r="AX81" i="20"/>
  <c r="AX69" i="20"/>
  <c r="AX57" i="20"/>
  <c r="AX45" i="20"/>
  <c r="AX33" i="20"/>
  <c r="AX21" i="20"/>
  <c r="AX9" i="20"/>
  <c r="AX678" i="20"/>
  <c r="AX666" i="20"/>
  <c r="AX654" i="20"/>
  <c r="AX642" i="20"/>
  <c r="AX630" i="20"/>
  <c r="AX618" i="20"/>
  <c r="AX606" i="20"/>
  <c r="AX594" i="20"/>
  <c r="AX582" i="20"/>
  <c r="AX570" i="20"/>
  <c r="AX558" i="20"/>
  <c r="AX546" i="20"/>
  <c r="AX534" i="20"/>
  <c r="AX522" i="20"/>
  <c r="AX510" i="20"/>
  <c r="AX498" i="20"/>
  <c r="AX486" i="20"/>
  <c r="AX474" i="20"/>
  <c r="AX462" i="20"/>
  <c r="AX450" i="20"/>
  <c r="AX438" i="20"/>
  <c r="AX426" i="20"/>
  <c r="AX414" i="20"/>
  <c r="AX402" i="20"/>
  <c r="AX390" i="20"/>
  <c r="AX378" i="20"/>
  <c r="AX366" i="20"/>
  <c r="AX354" i="20"/>
  <c r="AX342" i="20"/>
  <c r="AX330" i="20"/>
  <c r="AX318" i="20"/>
  <c r="AX306" i="20"/>
  <c r="AX294" i="20"/>
  <c r="AX282" i="20"/>
  <c r="AX270" i="20"/>
  <c r="AX258" i="20"/>
  <c r="AX246" i="20"/>
  <c r="AX234" i="20"/>
  <c r="AX222" i="20"/>
  <c r="AX210" i="20"/>
  <c r="AX198" i="20"/>
  <c r="AX186" i="20"/>
  <c r="AX174" i="20"/>
  <c r="AX162" i="20"/>
  <c r="AX150" i="20"/>
  <c r="AX138" i="20"/>
  <c r="AX126" i="20"/>
  <c r="AX114" i="20"/>
  <c r="AX102" i="20"/>
  <c r="AX90" i="20"/>
  <c r="AX78" i="20"/>
  <c r="AX66" i="20"/>
  <c r="AX54" i="20"/>
  <c r="AX42" i="20"/>
  <c r="AX30" i="20"/>
  <c r="AX569" i="20"/>
  <c r="AX557" i="20"/>
  <c r="AX545" i="20"/>
  <c r="AX533" i="20"/>
  <c r="AX521" i="20"/>
  <c r="AX509" i="20"/>
  <c r="AX497" i="20"/>
  <c r="AX485" i="20"/>
  <c r="AX473" i="20"/>
  <c r="AX461" i="20"/>
  <c r="AX449" i="20"/>
  <c r="AX437" i="20"/>
  <c r="AX425" i="20"/>
  <c r="AX413" i="20"/>
  <c r="AX401" i="20"/>
  <c r="AX389" i="20"/>
  <c r="AX377" i="20"/>
  <c r="AX365" i="20"/>
  <c r="AX353" i="20"/>
  <c r="AX341" i="20"/>
  <c r="AX329" i="20"/>
  <c r="AX317" i="20"/>
  <c r="AX305" i="20"/>
  <c r="AX293" i="20"/>
  <c r="AX281" i="20"/>
  <c r="AX269" i="20"/>
  <c r="AX257" i="20"/>
  <c r="AX245" i="20"/>
  <c r="AX233" i="20"/>
  <c r="AX221" i="20"/>
  <c r="AX209" i="20"/>
  <c r="AX197" i="20"/>
  <c r="AX185" i="20"/>
  <c r="AX173" i="20"/>
  <c r="AX161" i="20"/>
  <c r="AX149" i="20"/>
  <c r="AX137" i="20"/>
  <c r="AX125" i="20"/>
  <c r="AX113" i="20"/>
  <c r="AX101" i="20"/>
  <c r="AX89" i="20"/>
  <c r="AX77" i="20"/>
  <c r="AX65" i="20"/>
  <c r="AX53" i="20"/>
  <c r="AX41" i="20"/>
  <c r="AX29" i="20"/>
  <c r="AX17" i="20"/>
  <c r="AX5" i="20"/>
  <c r="AX448" i="20"/>
  <c r="AX436" i="20"/>
  <c r="AX424" i="20"/>
  <c r="AX412" i="20"/>
  <c r="AX400" i="20"/>
  <c r="AX388" i="20"/>
  <c r="AX376" i="20"/>
  <c r="AX364" i="20"/>
  <c r="AX352" i="20"/>
  <c r="AX340" i="20"/>
  <c r="AX328" i="20"/>
  <c r="AX316" i="20"/>
  <c r="AX304" i="20"/>
  <c r="AX292" i="20"/>
  <c r="AX280" i="20"/>
  <c r="AX268" i="20"/>
  <c r="AX256" i="20"/>
  <c r="AX244" i="20"/>
  <c r="AX232" i="20"/>
  <c r="AX220" i="20"/>
  <c r="AX208" i="20"/>
  <c r="AX196" i="20"/>
  <c r="AX184" i="20"/>
  <c r="AX172" i="20"/>
  <c r="AX160" i="20"/>
  <c r="AX148" i="20"/>
  <c r="AX136" i="20"/>
  <c r="AX124" i="20"/>
  <c r="AX112" i="20"/>
  <c r="AX100" i="20"/>
  <c r="AX88" i="20"/>
  <c r="AX76" i="20"/>
  <c r="AX64" i="20"/>
  <c r="AX710" i="20"/>
  <c r="AX698" i="20"/>
  <c r="AX686" i="20"/>
  <c r="AX674" i="20"/>
  <c r="AX662" i="20"/>
  <c r="AX650" i="20"/>
  <c r="AX638" i="20"/>
  <c r="AX626" i="20"/>
  <c r="AX614" i="20"/>
  <c r="AX602" i="20"/>
  <c r="AX590" i="20"/>
  <c r="AX578" i="20"/>
  <c r="AX566" i="20"/>
  <c r="AX554" i="20"/>
  <c r="AX542" i="20"/>
  <c r="AX530" i="20"/>
  <c r="AX518" i="20"/>
  <c r="AX506" i="20"/>
  <c r="AX494" i="20"/>
  <c r="AX482" i="20"/>
  <c r="AX470" i="20"/>
  <c r="AX458" i="20"/>
  <c r="AX446" i="20"/>
  <c r="AX434" i="20"/>
  <c r="AX422" i="20"/>
  <c r="AX410" i="20"/>
  <c r="AX398" i="20"/>
  <c r="AX386" i="20"/>
  <c r="AX374" i="20"/>
  <c r="AX362" i="20"/>
  <c r="AX350" i="20"/>
  <c r="AX338" i="20"/>
  <c r="AX326" i="20"/>
  <c r="AX314" i="20"/>
  <c r="AX302" i="20"/>
  <c r="AX290" i="20"/>
  <c r="AX278" i="20"/>
  <c r="AX266" i="20"/>
  <c r="AX254" i="20"/>
  <c r="AX242" i="20"/>
  <c r="AX230" i="20"/>
  <c r="AX218" i="20"/>
  <c r="AX206" i="20"/>
  <c r="AX194" i="20"/>
  <c r="AX182" i="20"/>
  <c r="AX170" i="20"/>
  <c r="AX158" i="20"/>
  <c r="AX146" i="20"/>
  <c r="AX134" i="20"/>
  <c r="AX122" i="20"/>
  <c r="AX110" i="20"/>
  <c r="AX98" i="20"/>
  <c r="AX86" i="20"/>
  <c r="AX74" i="20"/>
  <c r="AX62" i="20"/>
  <c r="AX50" i="20"/>
  <c r="AX38" i="20"/>
  <c r="AX26" i="20"/>
  <c r="AX14" i="20"/>
  <c r="AX73" i="20"/>
  <c r="AX61" i="20"/>
  <c r="AX49" i="20"/>
  <c r="AX37" i="20"/>
  <c r="AX25" i="20"/>
  <c r="AX13" i="20"/>
  <c r="O5" i="18"/>
  <c r="O6" i="18"/>
  <c r="E7" i="18"/>
  <c r="E7" i="26" l="1"/>
  <c r="E7" i="25"/>
  <c r="O6" i="26"/>
  <c r="O6" i="25"/>
  <c r="O5" i="26"/>
  <c r="O5" i="25"/>
  <c r="O7" i="18"/>
  <c r="E8" i="18"/>
  <c r="J6" i="18"/>
  <c r="J5" i="18"/>
  <c r="J93" i="8"/>
  <c r="J5" i="26" l="1"/>
  <c r="J5" i="25"/>
  <c r="J6" i="26"/>
  <c r="J6" i="25"/>
  <c r="E8" i="26"/>
  <c r="E8" i="25"/>
  <c r="O7" i="26"/>
  <c r="O7" i="25"/>
  <c r="E12" i="18"/>
  <c r="E14" i="18"/>
  <c r="E10" i="18"/>
  <c r="J7" i="18"/>
  <c r="E13" i="18"/>
  <c r="E11" i="18"/>
  <c r="E9" i="18"/>
  <c r="S884" i="11"/>
  <c r="AI884" i="11" s="1"/>
  <c r="S900" i="11"/>
  <c r="AI900" i="11" s="1"/>
  <c r="S933" i="11"/>
  <c r="AI933" i="11" s="1"/>
  <c r="S1042" i="11"/>
  <c r="AI1042" i="11" s="1"/>
  <c r="S1059" i="11"/>
  <c r="AI1059" i="11" s="1"/>
  <c r="S1057" i="11"/>
  <c r="AI1057" i="11" s="1"/>
  <c r="S1058" i="11"/>
  <c r="AI1058" i="11" s="1"/>
  <c r="S1060" i="11"/>
  <c r="AI1060" i="11" s="1"/>
  <c r="S1061" i="11"/>
  <c r="AI1061" i="11" s="1"/>
  <c r="S1063" i="11"/>
  <c r="AI1063" i="11" s="1"/>
  <c r="S1062" i="11"/>
  <c r="AI1062" i="11" s="1"/>
  <c r="S1064" i="11"/>
  <c r="AI1064" i="11" s="1"/>
  <c r="S1065" i="11"/>
  <c r="AI1065" i="11" s="1"/>
  <c r="S1066" i="11"/>
  <c r="AI1066" i="11" s="1"/>
  <c r="S1081" i="11"/>
  <c r="AI1081" i="11" s="1"/>
  <c r="S1067" i="11"/>
  <c r="AI1067" i="11" s="1"/>
  <c r="S930" i="11"/>
  <c r="AI930" i="11" s="1"/>
  <c r="S1069" i="11"/>
  <c r="AI1069" i="11" s="1"/>
  <c r="S1070" i="11"/>
  <c r="AI1070" i="11" s="1"/>
  <c r="S949" i="11"/>
  <c r="AI949" i="11" s="1"/>
  <c r="S1072" i="11"/>
  <c r="AI1072" i="11" s="1"/>
  <c r="S1073" i="11"/>
  <c r="AI1073" i="11" s="1"/>
  <c r="S1074" i="11"/>
  <c r="AI1074" i="11" s="1"/>
  <c r="S1075" i="11"/>
  <c r="AI1075" i="11" s="1"/>
  <c r="S1076" i="11"/>
  <c r="AI1076" i="11" s="1"/>
  <c r="S1077" i="11"/>
  <c r="AI1077" i="11" s="1"/>
  <c r="S1078" i="11"/>
  <c r="AI1078" i="11" s="1"/>
  <c r="S1079" i="11"/>
  <c r="AI1079" i="11" s="1"/>
  <c r="S806" i="11"/>
  <c r="AI806" i="11" s="1"/>
  <c r="S805" i="11"/>
  <c r="AI805" i="11" s="1"/>
  <c r="S807" i="11"/>
  <c r="AI807" i="11" s="1"/>
  <c r="S1068" i="11"/>
  <c r="AI1068" i="11" s="1"/>
  <c r="S808" i="11"/>
  <c r="AI808" i="11" s="1"/>
  <c r="S1082" i="11"/>
  <c r="AI1082" i="11" s="1"/>
  <c r="S809" i="11"/>
  <c r="AI809" i="11" s="1"/>
  <c r="S1083" i="11"/>
  <c r="AI1083" i="11" s="1"/>
  <c r="S1071" i="11"/>
  <c r="AI1071" i="11" s="1"/>
  <c r="S810" i="11"/>
  <c r="AI810" i="11" s="1"/>
  <c r="S811" i="11"/>
  <c r="AI811" i="11" s="1"/>
  <c r="S1080" i="11"/>
  <c r="AI1080" i="11" s="1"/>
  <c r="S812" i="11"/>
  <c r="AI812" i="11" s="1"/>
  <c r="S813" i="11"/>
  <c r="AI813" i="11" s="1"/>
  <c r="S817" i="11"/>
  <c r="AI817" i="11" s="1"/>
  <c r="S814" i="11"/>
  <c r="AI814" i="11" s="1"/>
  <c r="S815" i="11"/>
  <c r="AI815" i="11" s="1"/>
  <c r="S824" i="11"/>
  <c r="AI824" i="11" s="1"/>
  <c r="S816" i="11"/>
  <c r="AI816" i="11" s="1"/>
  <c r="S818" i="11"/>
  <c r="AI818" i="11" s="1"/>
  <c r="S819" i="11"/>
  <c r="AI819" i="11" s="1"/>
  <c r="S823" i="11"/>
  <c r="AI823" i="11" s="1"/>
  <c r="S821" i="11"/>
  <c r="AI821" i="11" s="1"/>
  <c r="S822" i="11"/>
  <c r="AI822" i="11" s="1"/>
  <c r="S820" i="11"/>
  <c r="AI820" i="11" s="1"/>
  <c r="S843" i="11"/>
  <c r="AI843" i="11" s="1"/>
  <c r="S825" i="11"/>
  <c r="AI825" i="11" s="1"/>
  <c r="S990" i="11"/>
  <c r="AI990" i="11" s="1"/>
  <c r="S841" i="11"/>
  <c r="AI841" i="11" s="1"/>
  <c r="S837" i="11"/>
  <c r="AI837" i="11" s="1"/>
  <c r="S826" i="11"/>
  <c r="AI826" i="11" s="1"/>
  <c r="S838" i="11"/>
  <c r="AI838" i="11" s="1"/>
  <c r="S827" i="11"/>
  <c r="AI827" i="11" s="1"/>
  <c r="S828" i="11"/>
  <c r="AI828" i="11" s="1"/>
  <c r="S829" i="11"/>
  <c r="AI829" i="11" s="1"/>
  <c r="S839" i="11"/>
  <c r="AI839" i="11" s="1"/>
  <c r="S830" i="11"/>
  <c r="AI830" i="11" s="1"/>
  <c r="S831" i="11"/>
  <c r="AI831" i="11" s="1"/>
  <c r="S833" i="11"/>
  <c r="AI833" i="11" s="1"/>
  <c r="S834" i="11"/>
  <c r="AI834" i="11" s="1"/>
  <c r="S835" i="11"/>
  <c r="AI835" i="11" s="1"/>
  <c r="S836" i="11"/>
  <c r="AI836" i="11" s="1"/>
  <c r="S842" i="11"/>
  <c r="AI842" i="11" s="1"/>
  <c r="S840" i="11"/>
  <c r="AI840" i="11" s="1"/>
  <c r="S844" i="11"/>
  <c r="AI844" i="11" s="1"/>
  <c r="S845" i="11"/>
  <c r="AI845" i="11" s="1"/>
  <c r="S851" i="11"/>
  <c r="AI851" i="11" s="1"/>
  <c r="S852" i="11"/>
  <c r="AI852" i="11" s="1"/>
  <c r="S846" i="11"/>
  <c r="AI846" i="11" s="1"/>
  <c r="S858" i="11"/>
  <c r="AI858" i="11" s="1"/>
  <c r="S850" i="11"/>
  <c r="AI850" i="11" s="1"/>
  <c r="S847" i="11"/>
  <c r="AI847" i="11" s="1"/>
  <c r="S848" i="11"/>
  <c r="AI848" i="11" s="1"/>
  <c r="S849" i="11"/>
  <c r="AI849" i="11" s="1"/>
  <c r="S853" i="11"/>
  <c r="AI853" i="11" s="1"/>
  <c r="S854" i="11"/>
  <c r="AI854" i="11" s="1"/>
  <c r="S856" i="11"/>
  <c r="AI856" i="11" s="1"/>
  <c r="S857" i="11"/>
  <c r="AI857" i="11" s="1"/>
  <c r="S871" i="11"/>
  <c r="AI871" i="11" s="1"/>
  <c r="S872" i="11"/>
  <c r="AI872" i="11" s="1"/>
  <c r="S865" i="11"/>
  <c r="AI865" i="11" s="1"/>
  <c r="S859" i="11"/>
  <c r="AI859" i="11" s="1"/>
  <c r="S866" i="11"/>
  <c r="AI866" i="11" s="1"/>
  <c r="S867" i="11"/>
  <c r="AI867" i="11" s="1"/>
  <c r="S860" i="11"/>
  <c r="AI860" i="11" s="1"/>
  <c r="S868" i="11"/>
  <c r="AI868" i="11" s="1"/>
  <c r="S861" i="11"/>
  <c r="AI861" i="11" s="1"/>
  <c r="S870" i="11"/>
  <c r="AI870" i="11" s="1"/>
  <c r="S862" i="11"/>
  <c r="AI862" i="11" s="1"/>
  <c r="S863" i="11"/>
  <c r="AI863" i="11" s="1"/>
  <c r="S864" i="11"/>
  <c r="AI864" i="11" s="1"/>
  <c r="S1028" i="11"/>
  <c r="AI1028" i="11" s="1"/>
  <c r="S869" i="11"/>
  <c r="AI869" i="11" s="1"/>
  <c r="S873" i="11"/>
  <c r="AI873" i="11" s="1"/>
  <c r="S874" i="11"/>
  <c r="AI874" i="11" s="1"/>
  <c r="S875" i="11"/>
  <c r="AI875" i="11" s="1"/>
  <c r="S876" i="11"/>
  <c r="AI876" i="11" s="1"/>
  <c r="S881" i="11"/>
  <c r="AI881" i="11" s="1"/>
  <c r="S877" i="11"/>
  <c r="AI877" i="11" s="1"/>
  <c r="S882" i="11"/>
  <c r="AI882" i="11" s="1"/>
  <c r="S883" i="11"/>
  <c r="AI883" i="11" s="1"/>
  <c r="S878" i="11"/>
  <c r="AI878" i="11" s="1"/>
  <c r="S879" i="11"/>
  <c r="AI879" i="11" s="1"/>
  <c r="S880" i="11"/>
  <c r="AI880" i="11" s="1"/>
  <c r="S885" i="11"/>
  <c r="AI885" i="11" s="1"/>
  <c r="AJ885" i="11" s="1"/>
  <c r="S896" i="11"/>
  <c r="AI896" i="11" s="1"/>
  <c r="S886" i="11"/>
  <c r="AI886" i="11" s="1"/>
  <c r="S893" i="11"/>
  <c r="AI893" i="11" s="1"/>
  <c r="S889" i="11"/>
  <c r="AI889" i="11" s="1"/>
  <c r="S894" i="11"/>
  <c r="AI894" i="11" s="1"/>
  <c r="S887" i="11"/>
  <c r="AI887" i="11" s="1"/>
  <c r="S888" i="11"/>
  <c r="AI888" i="11" s="1"/>
  <c r="S890" i="11"/>
  <c r="AI890" i="11" s="1"/>
  <c r="S891" i="11"/>
  <c r="AI891" i="11" s="1"/>
  <c r="S892" i="11"/>
  <c r="AI892" i="11" s="1"/>
  <c r="S895" i="11"/>
  <c r="AI895" i="11" s="1"/>
  <c r="S906" i="11"/>
  <c r="AI906" i="11" s="1"/>
  <c r="S899" i="11"/>
  <c r="AI899" i="11" s="1"/>
  <c r="S907" i="11"/>
  <c r="AI907" i="11" s="1"/>
  <c r="S905" i="11"/>
  <c r="AI905" i="11" s="1"/>
  <c r="S901" i="11"/>
  <c r="AI901" i="11" s="1"/>
  <c r="S902" i="11"/>
  <c r="AI902" i="11" s="1"/>
  <c r="S897" i="11"/>
  <c r="AI897" i="11" s="1"/>
  <c r="S903" i="11"/>
  <c r="AI903" i="11" s="1"/>
  <c r="S904" i="11"/>
  <c r="AI904" i="11" s="1"/>
  <c r="S898" i="11"/>
  <c r="AI898" i="11" s="1"/>
  <c r="S909" i="11"/>
  <c r="AI909" i="11" s="1"/>
  <c r="S913" i="11"/>
  <c r="AI913" i="11" s="1"/>
  <c r="S910" i="11"/>
  <c r="AI910" i="11" s="1"/>
  <c r="S911" i="11"/>
  <c r="AI911" i="11" s="1"/>
  <c r="S914" i="11"/>
  <c r="AI914" i="11" s="1"/>
  <c r="S915" i="11"/>
  <c r="AI915" i="11" s="1"/>
  <c r="S916" i="11"/>
  <c r="AI916" i="11" s="1"/>
  <c r="S908" i="11"/>
  <c r="AI908" i="11" s="1"/>
  <c r="S912" i="11"/>
  <c r="AI912" i="11" s="1"/>
  <c r="S917" i="11"/>
  <c r="AI917" i="11" s="1"/>
  <c r="S918" i="11"/>
  <c r="AI918" i="11" s="1"/>
  <c r="S923" i="11"/>
  <c r="AI923" i="11" s="1"/>
  <c r="S924" i="11"/>
  <c r="AI924" i="11" s="1"/>
  <c r="S919" i="11"/>
  <c r="AI919" i="11" s="1"/>
  <c r="S920" i="11"/>
  <c r="AI920" i="11" s="1"/>
  <c r="S925" i="11"/>
  <c r="AI925" i="11" s="1"/>
  <c r="S921" i="11"/>
  <c r="AI921" i="11" s="1"/>
  <c r="S922" i="11"/>
  <c r="AI922" i="11" s="1"/>
  <c r="S926" i="11"/>
  <c r="AI926" i="11" s="1"/>
  <c r="S927" i="11"/>
  <c r="AI927" i="11" s="1"/>
  <c r="S928" i="11"/>
  <c r="AI928" i="11" s="1"/>
  <c r="S929" i="11"/>
  <c r="AI929" i="11" s="1"/>
  <c r="S934" i="11"/>
  <c r="AI934" i="11" s="1"/>
  <c r="S931" i="11"/>
  <c r="AI931" i="11" s="1"/>
  <c r="S932" i="11"/>
  <c r="AI932" i="11" s="1"/>
  <c r="S935" i="11"/>
  <c r="AI935" i="11" s="1"/>
  <c r="S936" i="11"/>
  <c r="AI936" i="11" s="1"/>
  <c r="S938" i="11"/>
  <c r="AI938" i="11" s="1"/>
  <c r="S937" i="11"/>
  <c r="AI937" i="11" s="1"/>
  <c r="S940" i="11"/>
  <c r="AI940" i="11" s="1"/>
  <c r="S939" i="11"/>
  <c r="AI939" i="11" s="1"/>
  <c r="S947" i="11"/>
  <c r="AI947" i="11" s="1"/>
  <c r="S948" i="11"/>
  <c r="AI948" i="11" s="1"/>
  <c r="S941" i="11"/>
  <c r="AI941" i="11" s="1"/>
  <c r="S943" i="11"/>
  <c r="AI943" i="11" s="1"/>
  <c r="S944" i="11"/>
  <c r="AI944" i="11" s="1"/>
  <c r="S942" i="11"/>
  <c r="AI942" i="11" s="1"/>
  <c r="S945" i="11"/>
  <c r="AI945" i="11" s="1"/>
  <c r="S946" i="11"/>
  <c r="AI946" i="11" s="1"/>
  <c r="S953" i="11"/>
  <c r="AI953" i="11" s="1"/>
  <c r="S955" i="11"/>
  <c r="AI955" i="11" s="1"/>
  <c r="S954" i="11"/>
  <c r="AI954" i="11" s="1"/>
  <c r="S957" i="11"/>
  <c r="AI957" i="11" s="1"/>
  <c r="S958" i="11"/>
  <c r="AI958" i="11" s="1"/>
  <c r="S956" i="11"/>
  <c r="AI956" i="11" s="1"/>
  <c r="S959" i="11"/>
  <c r="AI959" i="11" s="1"/>
  <c r="S960" i="11"/>
  <c r="AI960" i="11" s="1"/>
  <c r="S962" i="11"/>
  <c r="AI962" i="11" s="1"/>
  <c r="S952" i="11"/>
  <c r="AI952" i="11" s="1"/>
  <c r="S961" i="11"/>
  <c r="AI961" i="11" s="1"/>
  <c r="S963" i="11"/>
  <c r="AI963" i="11" s="1"/>
  <c r="S964" i="11"/>
  <c r="AI964" i="11" s="1"/>
  <c r="S974" i="11"/>
  <c r="AI974" i="11" s="1"/>
  <c r="S965" i="11"/>
  <c r="AI965" i="11" s="1"/>
  <c r="S966" i="11"/>
  <c r="AI966" i="11" s="1"/>
  <c r="S967" i="11"/>
  <c r="AI967" i="11" s="1"/>
  <c r="S968" i="11"/>
  <c r="AI968" i="11" s="1"/>
  <c r="S972" i="11"/>
  <c r="AI972" i="11" s="1"/>
  <c r="S970" i="11"/>
  <c r="AI970" i="11" s="1"/>
  <c r="S950" i="11"/>
  <c r="AI950" i="11" s="1"/>
  <c r="S971" i="11"/>
  <c r="AI971" i="11" s="1"/>
  <c r="S951" i="11"/>
  <c r="AI951" i="11" s="1"/>
  <c r="S969" i="11"/>
  <c r="AI969" i="11" s="1"/>
  <c r="S973" i="11"/>
  <c r="AI973" i="11" s="1"/>
  <c r="S984" i="11"/>
  <c r="AI984" i="11" s="1"/>
  <c r="S977" i="11"/>
  <c r="AI977" i="11" s="1"/>
  <c r="S978" i="11"/>
  <c r="AI978" i="11" s="1"/>
  <c r="S980" i="11"/>
  <c r="AI980" i="11" s="1"/>
  <c r="S981" i="11"/>
  <c r="AI981" i="11" s="1"/>
  <c r="S979" i="11"/>
  <c r="AI979" i="11" s="1"/>
  <c r="S975" i="11"/>
  <c r="AI975" i="11" s="1"/>
  <c r="S976" i="11"/>
  <c r="AI976" i="11" s="1"/>
  <c r="S989" i="11"/>
  <c r="AI989" i="11" s="1"/>
  <c r="S982" i="11"/>
  <c r="AI982" i="11" s="1"/>
  <c r="S986" i="11"/>
  <c r="AI986" i="11" s="1"/>
  <c r="S985" i="11"/>
  <c r="AI985" i="11" s="1"/>
  <c r="S987" i="11"/>
  <c r="AI987" i="11" s="1"/>
  <c r="S988" i="11"/>
  <c r="AI988" i="11" s="1"/>
  <c r="S983" i="11"/>
  <c r="AI983" i="11" s="1"/>
  <c r="S993" i="11"/>
  <c r="AI993" i="11" s="1"/>
  <c r="S995" i="11"/>
  <c r="AI995" i="11" s="1"/>
  <c r="S997" i="11"/>
  <c r="AI997" i="11" s="1"/>
  <c r="S994" i="11"/>
  <c r="AI994" i="11" s="1"/>
  <c r="S991" i="11"/>
  <c r="AI991" i="11" s="1"/>
  <c r="S998" i="11"/>
  <c r="AI998" i="11" s="1"/>
  <c r="S996" i="11"/>
  <c r="AI996" i="11" s="1"/>
  <c r="S992" i="11"/>
  <c r="AI992" i="11" s="1"/>
  <c r="S1003" i="11"/>
  <c r="AI1003" i="11" s="1"/>
  <c r="S1004" i="11"/>
  <c r="AI1004" i="11" s="1"/>
  <c r="S999" i="11"/>
  <c r="AI999" i="11" s="1"/>
  <c r="S1000" i="11"/>
  <c r="AI1000" i="11" s="1"/>
  <c r="S1001" i="11"/>
  <c r="AI1001" i="11" s="1"/>
  <c r="S1002" i="11"/>
  <c r="AI1002" i="11" s="1"/>
  <c r="S1005" i="11"/>
  <c r="AI1005" i="11" s="1"/>
  <c r="S1006" i="11"/>
  <c r="AI1006" i="11" s="1"/>
  <c r="S1012" i="11"/>
  <c r="AI1012" i="11" s="1"/>
  <c r="S1008" i="11"/>
  <c r="AI1008" i="11" s="1"/>
  <c r="S1009" i="11"/>
  <c r="AI1009" i="11" s="1"/>
  <c r="S1010" i="11"/>
  <c r="AI1010" i="11" s="1"/>
  <c r="S1011" i="11"/>
  <c r="AI1011" i="11" s="1"/>
  <c r="S1007" i="11"/>
  <c r="AI1007" i="11" s="1"/>
  <c r="S1013" i="11"/>
  <c r="AI1013" i="11" s="1"/>
  <c r="S1015" i="11"/>
  <c r="AI1015" i="11" s="1"/>
  <c r="S1016" i="11"/>
  <c r="AI1016" i="11" s="1"/>
  <c r="S1014" i="11"/>
  <c r="AI1014" i="11" s="1"/>
  <c r="S1018" i="11"/>
  <c r="AI1018" i="11" s="1"/>
  <c r="S1017" i="11"/>
  <c r="AI1017" i="11" s="1"/>
  <c r="S1027" i="11"/>
  <c r="AI1027" i="11" s="1"/>
  <c r="S1019" i="11"/>
  <c r="AI1019" i="11" s="1"/>
  <c r="S1020" i="11"/>
  <c r="AI1020" i="11" s="1"/>
  <c r="S1021" i="11"/>
  <c r="AI1021" i="11" s="1"/>
  <c r="S1023" i="11"/>
  <c r="AI1023" i="11" s="1"/>
  <c r="S1022" i="11"/>
  <c r="AI1022" i="11" s="1"/>
  <c r="S1024" i="11"/>
  <c r="AI1024" i="11" s="1"/>
  <c r="S1025" i="11"/>
  <c r="AI1025" i="11" s="1"/>
  <c r="S1026" i="11"/>
  <c r="AI1026" i="11" s="1"/>
  <c r="S1030" i="11"/>
  <c r="AI1030" i="11" s="1"/>
  <c r="S1034" i="11"/>
  <c r="AI1034" i="11" s="1"/>
  <c r="S1031" i="11"/>
  <c r="AI1031" i="11" s="1"/>
  <c r="S1035" i="11"/>
  <c r="AI1035" i="11" s="1"/>
  <c r="S1032" i="11"/>
  <c r="AI1032" i="11" s="1"/>
  <c r="S1033" i="11"/>
  <c r="AI1033" i="11" s="1"/>
  <c r="S1029" i="11"/>
  <c r="AI1029" i="11" s="1"/>
  <c r="AJ1029" i="11" s="1"/>
  <c r="S1038" i="11"/>
  <c r="AI1038" i="11" s="1"/>
  <c r="S1040" i="11"/>
  <c r="AI1040" i="11" s="1"/>
  <c r="S1041" i="11"/>
  <c r="AI1041" i="11" s="1"/>
  <c r="S1039" i="11"/>
  <c r="AI1039" i="11" s="1"/>
  <c r="S1043" i="11"/>
  <c r="AI1043" i="11" s="1"/>
  <c r="S1037" i="11"/>
  <c r="AI1037" i="11" s="1"/>
  <c r="S1036" i="11"/>
  <c r="AI1036" i="11" s="1"/>
  <c r="S1044" i="11"/>
  <c r="AI1044" i="11" s="1"/>
  <c r="S1047" i="11"/>
  <c r="AI1047" i="11" s="1"/>
  <c r="S1045" i="11"/>
  <c r="AI1045" i="11" s="1"/>
  <c r="S1046" i="11"/>
  <c r="AI1046" i="11" s="1"/>
  <c r="S1048" i="11"/>
  <c r="AI1048" i="11" s="1"/>
  <c r="S1049" i="11"/>
  <c r="AI1049" i="11" s="1"/>
  <c r="S1050" i="11"/>
  <c r="AI1050" i="11" s="1"/>
  <c r="S1051" i="11"/>
  <c r="AI1051" i="11" s="1"/>
  <c r="S1053" i="11"/>
  <c r="AI1053" i="11" s="1"/>
  <c r="S1055" i="11"/>
  <c r="AI1055" i="11" s="1"/>
  <c r="S1056" i="11"/>
  <c r="AI1056" i="11" s="1"/>
  <c r="S1054" i="11"/>
  <c r="AI1054" i="11" s="1"/>
  <c r="S1052" i="11"/>
  <c r="AI1052" i="11" s="1"/>
  <c r="S238" i="11"/>
  <c r="AI238" i="11" s="1"/>
  <c r="S34" i="11"/>
  <c r="AI34" i="11" s="1"/>
  <c r="S40" i="11"/>
  <c r="AI40" i="11" s="1"/>
  <c r="S121" i="11"/>
  <c r="AI121" i="11" s="1"/>
  <c r="S91" i="11"/>
  <c r="AI91" i="11" s="1"/>
  <c r="S340" i="11"/>
  <c r="AI340" i="11" s="1"/>
  <c r="S502" i="11"/>
  <c r="AI502" i="11" s="1"/>
  <c r="S241" i="11"/>
  <c r="AI241" i="11" s="1"/>
  <c r="S244" i="11"/>
  <c r="AI244" i="11" s="1"/>
  <c r="S169" i="11"/>
  <c r="AI169" i="11" s="1"/>
  <c r="S175" i="11"/>
  <c r="AI175" i="11" s="1"/>
  <c r="S247" i="11"/>
  <c r="AI247" i="11" s="1"/>
  <c r="S250" i="11"/>
  <c r="AI250" i="11" s="1"/>
  <c r="S163" i="11"/>
  <c r="AI163" i="11" s="1"/>
  <c r="S274" i="11"/>
  <c r="AI274" i="11" s="1"/>
  <c r="S268" i="11"/>
  <c r="AI268" i="11" s="1"/>
  <c r="S178" i="11"/>
  <c r="AI178" i="11" s="1"/>
  <c r="S211" i="11"/>
  <c r="AI211" i="11" s="1"/>
  <c r="S181" i="11"/>
  <c r="AI181" i="11" s="1"/>
  <c r="S184" i="11"/>
  <c r="AI184" i="11" s="1"/>
  <c r="S187" i="11"/>
  <c r="AI187" i="11" s="1"/>
  <c r="S202" i="11"/>
  <c r="AI202" i="11" s="1"/>
  <c r="S205" i="11"/>
  <c r="AI205" i="11" s="1"/>
  <c r="S217" i="11"/>
  <c r="AI217" i="11" s="1"/>
  <c r="S220" i="11"/>
  <c r="AI220" i="11" s="1"/>
  <c r="S223" i="11"/>
  <c r="AI223" i="11" s="1"/>
  <c r="S208" i="11"/>
  <c r="AI208" i="11" s="1"/>
  <c r="S193" i="11"/>
  <c r="AI193" i="11" s="1"/>
  <c r="S196" i="11"/>
  <c r="AI196" i="11" s="1"/>
  <c r="S199" i="11"/>
  <c r="AI199" i="11" s="1"/>
  <c r="S214" i="11"/>
  <c r="AI214" i="11" s="1"/>
  <c r="S232" i="11"/>
  <c r="AI232" i="11" s="1"/>
  <c r="S235" i="11"/>
  <c r="AI235" i="11" s="1"/>
  <c r="S697" i="11"/>
  <c r="AI697" i="11" s="1"/>
  <c r="S700" i="11"/>
  <c r="AI700" i="11" s="1"/>
  <c r="S703" i="11"/>
  <c r="AI703" i="11" s="1"/>
  <c r="S706" i="11"/>
  <c r="AI706" i="11" s="1"/>
  <c r="S709" i="11"/>
  <c r="AI709" i="11" s="1"/>
  <c r="S745" i="11"/>
  <c r="AI745" i="11" s="1"/>
  <c r="S439" i="11"/>
  <c r="AI439" i="11" s="1"/>
  <c r="S712" i="11"/>
  <c r="AI712" i="11" s="1"/>
  <c r="S715" i="11"/>
  <c r="AI715" i="11" s="1"/>
  <c r="S718" i="11"/>
  <c r="AI718" i="11" s="1"/>
  <c r="S724" i="11"/>
  <c r="AI724" i="11" s="1"/>
  <c r="S727" i="11"/>
  <c r="AI727" i="11" s="1"/>
  <c r="S721" i="11"/>
  <c r="AI721" i="11" s="1"/>
  <c r="S730" i="11"/>
  <c r="AI730" i="11" s="1"/>
  <c r="S733" i="11"/>
  <c r="AI733" i="11" s="1"/>
  <c r="S736" i="11"/>
  <c r="AI736" i="11" s="1"/>
  <c r="S739" i="11"/>
  <c r="AI739" i="11" s="1"/>
  <c r="S742" i="11"/>
  <c r="AI742" i="11" s="1"/>
  <c r="S802" i="11"/>
  <c r="AI802" i="11" s="1"/>
  <c r="S10" i="11"/>
  <c r="AI10" i="11" s="1"/>
  <c r="S748" i="11"/>
  <c r="AI748" i="11" s="1"/>
  <c r="S754" i="11"/>
  <c r="AI754" i="11" s="1"/>
  <c r="S757" i="11"/>
  <c r="AI757" i="11" s="1"/>
  <c r="S760" i="11"/>
  <c r="AI760" i="11" s="1"/>
  <c r="S763" i="11"/>
  <c r="AI763" i="11" s="1"/>
  <c r="S769" i="11"/>
  <c r="AI769" i="11" s="1"/>
  <c r="S766" i="11"/>
  <c r="AI766" i="11" s="1"/>
  <c r="S772" i="11"/>
  <c r="AI772" i="11" s="1"/>
  <c r="S775" i="11"/>
  <c r="AI775" i="11" s="1"/>
  <c r="S778" i="11"/>
  <c r="AI778" i="11" s="1"/>
  <c r="S784" i="11"/>
  <c r="AI784" i="11" s="1"/>
  <c r="S787" i="11"/>
  <c r="AI787" i="11" s="1"/>
  <c r="S781" i="11"/>
  <c r="AI781" i="11" s="1"/>
  <c r="S790" i="11"/>
  <c r="AI790" i="11" s="1"/>
  <c r="S793" i="11"/>
  <c r="AI793" i="11" s="1"/>
  <c r="S796" i="11"/>
  <c r="AI796" i="11" s="1"/>
  <c r="S799" i="11"/>
  <c r="AI799" i="11" s="1"/>
  <c r="S7" i="11"/>
  <c r="AI7" i="11" s="1"/>
  <c r="S751" i="11"/>
  <c r="AI751" i="11" s="1"/>
  <c r="S4" i="11"/>
  <c r="AI4" i="11" s="1"/>
  <c r="S13" i="11"/>
  <c r="AI13" i="11" s="1"/>
  <c r="S688" i="11"/>
  <c r="AI688" i="11" s="1"/>
  <c r="S37" i="11"/>
  <c r="AI37" i="11" s="1"/>
  <c r="S16" i="11"/>
  <c r="AI16" i="11" s="1"/>
  <c r="S52" i="11"/>
  <c r="AI52" i="11" s="1"/>
  <c r="S694" i="11"/>
  <c r="AI694" i="11" s="1"/>
  <c r="S19" i="11"/>
  <c r="AI19" i="11" s="1"/>
  <c r="S28" i="11"/>
  <c r="AI28" i="11" s="1"/>
  <c r="S58" i="11"/>
  <c r="AI58" i="11" s="1"/>
  <c r="S43" i="11"/>
  <c r="AI43" i="11" s="1"/>
  <c r="S46" i="11"/>
  <c r="AI46" i="11" s="1"/>
  <c r="S49" i="11"/>
  <c r="AI49" i="11" s="1"/>
  <c r="S55" i="11"/>
  <c r="AI55" i="11" s="1"/>
  <c r="S22" i="11"/>
  <c r="AI22" i="11" s="1"/>
  <c r="S25" i="11"/>
  <c r="AI25" i="11" s="1"/>
  <c r="S61" i="11"/>
  <c r="AI61" i="11" s="1"/>
  <c r="S31" i="11"/>
  <c r="AI31" i="11" s="1"/>
  <c r="S64" i="11"/>
  <c r="AI64" i="11" s="1"/>
  <c r="S67" i="11"/>
  <c r="AI67" i="11" s="1"/>
  <c r="S70" i="11"/>
  <c r="AI70" i="11" s="1"/>
  <c r="S76" i="11"/>
  <c r="AI76" i="11" s="1"/>
  <c r="S73" i="11"/>
  <c r="AI73" i="11" s="1"/>
  <c r="S142" i="11"/>
  <c r="AI142" i="11" s="1"/>
  <c r="S145" i="11"/>
  <c r="AI145" i="11" s="1"/>
  <c r="S469" i="11"/>
  <c r="AI469" i="11" s="1"/>
  <c r="S151" i="11"/>
  <c r="AI151" i="11" s="1"/>
  <c r="S79" i="11"/>
  <c r="AI79" i="11" s="1"/>
  <c r="S82" i="11"/>
  <c r="AI82" i="11" s="1"/>
  <c r="S154" i="11"/>
  <c r="AI154" i="11" s="1"/>
  <c r="S118" i="11"/>
  <c r="AI118" i="11" s="1"/>
  <c r="S160" i="11"/>
  <c r="AI160" i="11" s="1"/>
  <c r="S85" i="11"/>
  <c r="AI85" i="11" s="1"/>
  <c r="S88" i="11"/>
  <c r="AI88" i="11" s="1"/>
  <c r="S157" i="11"/>
  <c r="AI157" i="11" s="1"/>
  <c r="S112" i="11"/>
  <c r="AI112" i="11" s="1"/>
  <c r="S115" i="11"/>
  <c r="AI115" i="11" s="1"/>
  <c r="S124" i="11"/>
  <c r="AI124" i="11" s="1"/>
  <c r="S94" i="11"/>
  <c r="AI94" i="11" s="1"/>
  <c r="S148" i="11"/>
  <c r="AI148" i="11" s="1"/>
  <c r="S97" i="11"/>
  <c r="AI97" i="11" s="1"/>
  <c r="S127" i="11"/>
  <c r="AI127" i="11" s="1"/>
  <c r="S100" i="11"/>
  <c r="AI100" i="11" s="1"/>
  <c r="S103" i="11"/>
  <c r="AI103" i="11" s="1"/>
  <c r="S106" i="11"/>
  <c r="AI106" i="11" s="1"/>
  <c r="S130" i="11"/>
  <c r="AI130" i="11" s="1"/>
  <c r="S136" i="11"/>
  <c r="AI136" i="11" s="1"/>
  <c r="S139" i="11"/>
  <c r="AI139" i="11" s="1"/>
  <c r="S133" i="11"/>
  <c r="AI133" i="11" s="1"/>
  <c r="S109" i="11"/>
  <c r="AI109" i="11" s="1"/>
  <c r="S190" i="11"/>
  <c r="AI190" i="11" s="1"/>
  <c r="S226" i="11"/>
  <c r="AI226" i="11" s="1"/>
  <c r="S229" i="11"/>
  <c r="AI229" i="11" s="1"/>
  <c r="S166" i="11"/>
  <c r="AI166" i="11" s="1"/>
  <c r="S172" i="11"/>
  <c r="AI172" i="11" s="1"/>
  <c r="S271" i="11"/>
  <c r="AI271" i="11" s="1"/>
  <c r="S253" i="11"/>
  <c r="AI253" i="11" s="1"/>
  <c r="S286" i="11"/>
  <c r="AI286" i="11" s="1"/>
  <c r="S256" i="11"/>
  <c r="AI256" i="11" s="1"/>
  <c r="S259" i="11"/>
  <c r="AI259" i="11" s="1"/>
  <c r="S262" i="11"/>
  <c r="AI262" i="11" s="1"/>
  <c r="S292" i="11"/>
  <c r="AI292" i="11" s="1"/>
  <c r="S289" i="11"/>
  <c r="AI289" i="11" s="1"/>
  <c r="S265" i="11"/>
  <c r="AI265" i="11" s="1"/>
  <c r="S277" i="11"/>
  <c r="AI277" i="11" s="1"/>
  <c r="S304" i="11"/>
  <c r="AI304" i="11" s="1"/>
  <c r="S280" i="11"/>
  <c r="AI280" i="11" s="1"/>
  <c r="S301" i="11"/>
  <c r="AI301" i="11" s="1"/>
  <c r="S283" i="11"/>
  <c r="AI283" i="11" s="1"/>
  <c r="S295" i="11"/>
  <c r="AI295" i="11" s="1"/>
  <c r="S298" i="11"/>
  <c r="AI298" i="11" s="1"/>
  <c r="S307" i="11"/>
  <c r="AI307" i="11" s="1"/>
  <c r="S310" i="11"/>
  <c r="AI310" i="11" s="1"/>
  <c r="S316" i="11"/>
  <c r="AI316" i="11" s="1"/>
  <c r="S313" i="11"/>
  <c r="AI313" i="11" s="1"/>
  <c r="S373" i="11"/>
  <c r="AI373" i="11" s="1"/>
  <c r="S331" i="11"/>
  <c r="AI331" i="11" s="1"/>
  <c r="S334" i="11"/>
  <c r="AI334" i="11" s="1"/>
  <c r="S337" i="11"/>
  <c r="AI337" i="11" s="1"/>
  <c r="S322" i="11"/>
  <c r="AI322" i="11" s="1"/>
  <c r="S325" i="11"/>
  <c r="AI325" i="11" s="1"/>
  <c r="S328" i="11"/>
  <c r="AI328" i="11" s="1"/>
  <c r="S319" i="11"/>
  <c r="AI319" i="11" s="1"/>
  <c r="S367" i="11"/>
  <c r="AI367" i="11" s="1"/>
  <c r="S358" i="11"/>
  <c r="AI358" i="11" s="1"/>
  <c r="S343" i="11"/>
  <c r="AI343" i="11" s="1"/>
  <c r="S346" i="11"/>
  <c r="AI346" i="11" s="1"/>
  <c r="S364" i="11"/>
  <c r="AI364" i="11" s="1"/>
  <c r="S361" i="11"/>
  <c r="AI361" i="11" s="1"/>
  <c r="S370" i="11"/>
  <c r="AI370" i="11" s="1"/>
  <c r="S349" i="11"/>
  <c r="AI349" i="11" s="1"/>
  <c r="S352" i="11"/>
  <c r="AI352" i="11" s="1"/>
  <c r="S355" i="11"/>
  <c r="AI355" i="11" s="1"/>
  <c r="S385" i="11"/>
  <c r="AI385" i="11" s="1"/>
  <c r="S376" i="11"/>
  <c r="AI376" i="11" s="1"/>
  <c r="S379" i="11"/>
  <c r="AI379" i="11" s="1"/>
  <c r="S382" i="11"/>
  <c r="AI382" i="11" s="1"/>
  <c r="S397" i="11"/>
  <c r="AI397" i="11" s="1"/>
  <c r="S400" i="11"/>
  <c r="AI400" i="11" s="1"/>
  <c r="S403" i="11"/>
  <c r="AI403" i="11" s="1"/>
  <c r="S388" i="11"/>
  <c r="AI388" i="11" s="1"/>
  <c r="S391" i="11"/>
  <c r="AI391" i="11" s="1"/>
  <c r="S394" i="11"/>
  <c r="AI394" i="11" s="1"/>
  <c r="S406" i="11"/>
  <c r="AI406" i="11" s="1"/>
  <c r="S409" i="11"/>
  <c r="AI409" i="11" s="1"/>
  <c r="S646" i="11"/>
  <c r="AI646" i="11" s="1"/>
  <c r="S691" i="11"/>
  <c r="AI691" i="11" s="1"/>
  <c r="S412" i="11"/>
  <c r="AI412" i="11" s="1"/>
  <c r="S421" i="11"/>
  <c r="AI421" i="11" s="1"/>
  <c r="S424" i="11"/>
  <c r="AI424" i="11" s="1"/>
  <c r="S427" i="11"/>
  <c r="AI427" i="11" s="1"/>
  <c r="S430" i="11"/>
  <c r="AI430" i="11" s="1"/>
  <c r="S433" i="11"/>
  <c r="AI433" i="11" s="1"/>
  <c r="S436" i="11"/>
  <c r="AI436" i="11" s="1"/>
  <c r="S415" i="11"/>
  <c r="AI415" i="11" s="1"/>
  <c r="S418" i="11"/>
  <c r="AI418" i="11" s="1"/>
  <c r="S442" i="11"/>
  <c r="AI442" i="11" s="1"/>
  <c r="S457" i="11"/>
  <c r="AI457" i="11" s="1"/>
  <c r="S460" i="11"/>
  <c r="AI460" i="11" s="1"/>
  <c r="S445" i="11"/>
  <c r="AI445" i="11" s="1"/>
  <c r="S448" i="11"/>
  <c r="AI448" i="11" s="1"/>
  <c r="S463" i="11"/>
  <c r="AI463" i="11" s="1"/>
  <c r="S466" i="11"/>
  <c r="AI466" i="11" s="1"/>
  <c r="S454" i="11"/>
  <c r="AI454" i="11" s="1"/>
  <c r="S451" i="11"/>
  <c r="AI451" i="11" s="1"/>
  <c r="S472" i="11"/>
  <c r="AI472" i="11" s="1"/>
  <c r="S487" i="11"/>
  <c r="AI487" i="11" s="1"/>
  <c r="S484" i="11"/>
  <c r="AI484" i="11" s="1"/>
  <c r="S481" i="11"/>
  <c r="AI481" i="11" s="1"/>
  <c r="S490" i="11"/>
  <c r="AI490" i="11" s="1"/>
  <c r="S475" i="11"/>
  <c r="AI475" i="11" s="1"/>
  <c r="S478" i="11"/>
  <c r="AI478" i="11" s="1"/>
  <c r="S493" i="11"/>
  <c r="AI493" i="11" s="1"/>
  <c r="S496" i="11"/>
  <c r="AI496" i="11" s="1"/>
  <c r="S499" i="11"/>
  <c r="AI499" i="11" s="1"/>
  <c r="S505" i="11"/>
  <c r="AI505" i="11" s="1"/>
  <c r="S526" i="11"/>
  <c r="AI526" i="11" s="1"/>
  <c r="S508" i="11"/>
  <c r="AI508" i="11" s="1"/>
  <c r="S520" i="11"/>
  <c r="AI520" i="11" s="1"/>
  <c r="S523" i="11"/>
  <c r="AI523" i="11" s="1"/>
  <c r="S514" i="11"/>
  <c r="AI514" i="11" s="1"/>
  <c r="S517" i="11"/>
  <c r="AI517" i="11" s="1"/>
  <c r="S532" i="11"/>
  <c r="AI532" i="11" s="1"/>
  <c r="S511" i="11"/>
  <c r="AI511" i="11" s="1"/>
  <c r="S595" i="11"/>
  <c r="AI595" i="11" s="1"/>
  <c r="S541" i="11"/>
  <c r="AI541" i="11" s="1"/>
  <c r="S535" i="11"/>
  <c r="AI535" i="11" s="1"/>
  <c r="S529" i="11"/>
  <c r="AI529" i="11" s="1"/>
  <c r="S538" i="11"/>
  <c r="AI538" i="11" s="1"/>
  <c r="S547" i="11"/>
  <c r="AI547" i="11" s="1"/>
  <c r="S562" i="11"/>
  <c r="AI562" i="11" s="1"/>
  <c r="S559" i="11"/>
  <c r="AI559" i="11" s="1"/>
  <c r="S550" i="11"/>
  <c r="AI550" i="11" s="1"/>
  <c r="S544" i="11"/>
  <c r="AI544" i="11" s="1"/>
  <c r="S556" i="11"/>
  <c r="AI556" i="11" s="1"/>
  <c r="S553" i="11"/>
  <c r="AI553" i="11" s="1"/>
  <c r="S565" i="11"/>
  <c r="AI565" i="11" s="1"/>
  <c r="S592" i="11"/>
  <c r="AI592" i="11" s="1"/>
  <c r="S583" i="11"/>
  <c r="AI583" i="11" s="1"/>
  <c r="S568" i="11"/>
  <c r="AI568" i="11" s="1"/>
  <c r="S571" i="11"/>
  <c r="AI571" i="11" s="1"/>
  <c r="S580" i="11"/>
  <c r="AI580" i="11" s="1"/>
  <c r="S574" i="11"/>
  <c r="AI574" i="11" s="1"/>
  <c r="S586" i="11"/>
  <c r="AI586" i="11" s="1"/>
  <c r="S577" i="11"/>
  <c r="AI577" i="11" s="1"/>
  <c r="S589" i="11"/>
  <c r="AI589" i="11" s="1"/>
  <c r="S598" i="11"/>
  <c r="AI598" i="11" s="1"/>
  <c r="S601" i="11"/>
  <c r="AI601" i="11" s="1"/>
  <c r="S604" i="11"/>
  <c r="AI604" i="11" s="1"/>
  <c r="S625" i="11"/>
  <c r="AI625" i="11" s="1"/>
  <c r="S634" i="11"/>
  <c r="AI634" i="11" s="1"/>
  <c r="S637" i="11"/>
  <c r="AI637" i="11" s="1"/>
  <c r="S607" i="11"/>
  <c r="AI607" i="11" s="1"/>
  <c r="S610" i="11"/>
  <c r="AI610" i="11" s="1"/>
  <c r="S613" i="11"/>
  <c r="AI613" i="11" s="1"/>
  <c r="S616" i="11"/>
  <c r="AI616" i="11" s="1"/>
  <c r="S631" i="11"/>
  <c r="AI631" i="11" s="1"/>
  <c r="S619" i="11"/>
  <c r="AI619" i="11" s="1"/>
  <c r="S622" i="11"/>
  <c r="AI622" i="11" s="1"/>
  <c r="S640" i="11"/>
  <c r="AI640" i="11" s="1"/>
  <c r="S643" i="11"/>
  <c r="AI643" i="11" s="1"/>
  <c r="S628" i="11"/>
  <c r="AI628" i="11" s="1"/>
  <c r="S667" i="11"/>
  <c r="AI667" i="11" s="1"/>
  <c r="S652" i="11"/>
  <c r="AI652" i="11" s="1"/>
  <c r="S670" i="11"/>
  <c r="AI670" i="11" s="1"/>
  <c r="S673" i="11"/>
  <c r="AI673" i="11" s="1"/>
  <c r="S664" i="11"/>
  <c r="AI664" i="11" s="1"/>
  <c r="S649" i="11"/>
  <c r="AI649" i="11" s="1"/>
  <c r="S658" i="11"/>
  <c r="AI658" i="11" s="1"/>
  <c r="S655" i="11"/>
  <c r="AI655" i="11" s="1"/>
  <c r="S661" i="11"/>
  <c r="AI661" i="11" s="1"/>
  <c r="S676" i="11"/>
  <c r="AI676" i="11" s="1"/>
  <c r="S679" i="11"/>
  <c r="AI679" i="11" s="1"/>
  <c r="S682" i="11"/>
  <c r="AI682" i="11" s="1"/>
  <c r="S685" i="11"/>
  <c r="AI685" i="11" s="1"/>
  <c r="S689" i="11"/>
  <c r="AI689" i="11" s="1"/>
  <c r="S41" i="11"/>
  <c r="AI41" i="11" s="1"/>
  <c r="S206" i="11"/>
  <c r="AI206" i="11" s="1"/>
  <c r="AJ206" i="11" s="1"/>
  <c r="S209" i="11"/>
  <c r="AI209" i="11" s="1"/>
  <c r="S239" i="11"/>
  <c r="AI239" i="11" s="1"/>
  <c r="S251" i="11"/>
  <c r="AI251" i="11" s="1"/>
  <c r="AJ251" i="11" s="1"/>
  <c r="S341" i="11"/>
  <c r="AI341" i="11" s="1"/>
  <c r="S692" i="11"/>
  <c r="AI692" i="11" s="1"/>
  <c r="S503" i="11"/>
  <c r="AI503" i="11" s="1"/>
  <c r="S698" i="11"/>
  <c r="AI698" i="11" s="1"/>
  <c r="S701" i="11"/>
  <c r="AI701" i="11" s="1"/>
  <c r="AJ701" i="11" s="1"/>
  <c r="S704" i="11"/>
  <c r="AI704" i="11" s="1"/>
  <c r="S707" i="11"/>
  <c r="AI707" i="11" s="1"/>
  <c r="AJ707" i="11" s="1"/>
  <c r="S710" i="11"/>
  <c r="AI710" i="11" s="1"/>
  <c r="S746" i="11"/>
  <c r="AI746" i="11" s="1"/>
  <c r="S440" i="11"/>
  <c r="AI440" i="11" s="1"/>
  <c r="S713" i="11"/>
  <c r="AI713" i="11" s="1"/>
  <c r="S716" i="11"/>
  <c r="AI716" i="11" s="1"/>
  <c r="S719" i="11"/>
  <c r="AI719" i="11" s="1"/>
  <c r="S725" i="11"/>
  <c r="AI725" i="11" s="1"/>
  <c r="S728" i="11"/>
  <c r="AI728" i="11" s="1"/>
  <c r="AJ728" i="11" s="1"/>
  <c r="S722" i="11"/>
  <c r="AI722" i="11" s="1"/>
  <c r="S731" i="11"/>
  <c r="AI731" i="11" s="1"/>
  <c r="AJ731" i="11" s="1"/>
  <c r="S734" i="11"/>
  <c r="AI734" i="11" s="1"/>
  <c r="S737" i="11"/>
  <c r="AI737" i="11" s="1"/>
  <c r="AJ737" i="11" s="1"/>
  <c r="S740" i="11"/>
  <c r="AI740" i="11" s="1"/>
  <c r="S743" i="11"/>
  <c r="AI743" i="11" s="1"/>
  <c r="S803" i="11"/>
  <c r="AI803" i="11" s="1"/>
  <c r="S11" i="11"/>
  <c r="AI11" i="11" s="1"/>
  <c r="S749" i="11"/>
  <c r="AI749" i="11" s="1"/>
  <c r="S755" i="11"/>
  <c r="AI755" i="11" s="1"/>
  <c r="S758" i="11"/>
  <c r="AI758" i="11" s="1"/>
  <c r="S761" i="11"/>
  <c r="AI761" i="11" s="1"/>
  <c r="AJ761" i="11" s="1"/>
  <c r="S764" i="11"/>
  <c r="AI764" i="11" s="1"/>
  <c r="S770" i="11"/>
  <c r="AI770" i="11" s="1"/>
  <c r="AJ770" i="11" s="1"/>
  <c r="S767" i="11"/>
  <c r="AI767" i="11" s="1"/>
  <c r="S773" i="11"/>
  <c r="AI773" i="11" s="1"/>
  <c r="AJ773" i="11" s="1"/>
  <c r="S776" i="11"/>
  <c r="AI776" i="11" s="1"/>
  <c r="S779" i="11"/>
  <c r="AI779" i="11" s="1"/>
  <c r="S785" i="11"/>
  <c r="AI785" i="11" s="1"/>
  <c r="S788" i="11"/>
  <c r="AI788" i="11" s="1"/>
  <c r="S782" i="11"/>
  <c r="AI782" i="11" s="1"/>
  <c r="S791" i="11"/>
  <c r="AI791" i="11" s="1"/>
  <c r="S794" i="11"/>
  <c r="AI794" i="11" s="1"/>
  <c r="S797" i="11"/>
  <c r="AI797" i="11" s="1"/>
  <c r="AJ797" i="11" s="1"/>
  <c r="S800" i="11"/>
  <c r="AI800" i="11" s="1"/>
  <c r="S8" i="11"/>
  <c r="AI8" i="11" s="1"/>
  <c r="AJ8" i="11" s="1"/>
  <c r="S752" i="11"/>
  <c r="AI752" i="11" s="1"/>
  <c r="S5" i="11"/>
  <c r="AI5" i="11" s="1"/>
  <c r="AJ5" i="11" s="1"/>
  <c r="S14" i="11"/>
  <c r="AI14" i="11" s="1"/>
  <c r="S35" i="11"/>
  <c r="AI35" i="11" s="1"/>
  <c r="S38" i="11"/>
  <c r="AI38" i="11" s="1"/>
  <c r="S17" i="11"/>
  <c r="AI17" i="11" s="1"/>
  <c r="S53" i="11"/>
  <c r="AI53" i="11" s="1"/>
  <c r="S695" i="11"/>
  <c r="AI695" i="11" s="1"/>
  <c r="S20" i="11"/>
  <c r="AI20" i="11" s="1"/>
  <c r="S29" i="11"/>
  <c r="AI29" i="11" s="1"/>
  <c r="AJ29" i="11" s="1"/>
  <c r="S59" i="11"/>
  <c r="AI59" i="11" s="1"/>
  <c r="S44" i="11"/>
  <c r="AI44" i="11" s="1"/>
  <c r="AJ44" i="11" s="1"/>
  <c r="S47" i="11"/>
  <c r="AI47" i="11" s="1"/>
  <c r="S50" i="11"/>
  <c r="AI50" i="11" s="1"/>
  <c r="AJ50" i="11" s="1"/>
  <c r="S56" i="11"/>
  <c r="AI56" i="11" s="1"/>
  <c r="S23" i="11"/>
  <c r="AI23" i="11" s="1"/>
  <c r="S26" i="11"/>
  <c r="AI26" i="11" s="1"/>
  <c r="S62" i="11"/>
  <c r="AI62" i="11" s="1"/>
  <c r="S32" i="11"/>
  <c r="AI32" i="11" s="1"/>
  <c r="S65" i="11"/>
  <c r="AI65" i="11" s="1"/>
  <c r="S68" i="11"/>
  <c r="AI68" i="11" s="1"/>
  <c r="S71" i="11"/>
  <c r="AI71" i="11" s="1"/>
  <c r="AJ71" i="11" s="1"/>
  <c r="S77" i="11"/>
  <c r="AI77" i="11" s="1"/>
  <c r="S74" i="11"/>
  <c r="AI74" i="11" s="1"/>
  <c r="AJ74" i="11" s="1"/>
  <c r="S143" i="11"/>
  <c r="AI143" i="11" s="1"/>
  <c r="S146" i="11"/>
  <c r="AI146" i="11" s="1"/>
  <c r="S470" i="11"/>
  <c r="AI470" i="11" s="1"/>
  <c r="S152" i="11"/>
  <c r="AI152" i="11" s="1"/>
  <c r="S80" i="11"/>
  <c r="AI80" i="11" s="1"/>
  <c r="S83" i="11"/>
  <c r="AI83" i="11" s="1"/>
  <c r="S155" i="11"/>
  <c r="AI155" i="11" s="1"/>
  <c r="S119" i="11"/>
  <c r="AI119" i="11" s="1"/>
  <c r="S122" i="11"/>
  <c r="AI122" i="11" s="1"/>
  <c r="S161" i="11"/>
  <c r="AI161" i="11" s="1"/>
  <c r="S86" i="11"/>
  <c r="AI86" i="11" s="1"/>
  <c r="S89" i="11"/>
  <c r="AI89" i="11" s="1"/>
  <c r="AJ89" i="11" s="1"/>
  <c r="S158" i="11"/>
  <c r="AI158" i="11" s="1"/>
  <c r="S113" i="11"/>
  <c r="AI113" i="11" s="1"/>
  <c r="AJ113" i="11" s="1"/>
  <c r="S116" i="11"/>
  <c r="AI116" i="11" s="1"/>
  <c r="S125" i="11"/>
  <c r="AI125" i="11" s="1"/>
  <c r="S92" i="11"/>
  <c r="AI92" i="11" s="1"/>
  <c r="S95" i="11"/>
  <c r="AI95" i="11" s="1"/>
  <c r="S149" i="11"/>
  <c r="AI149" i="11" s="1"/>
  <c r="S98" i="11"/>
  <c r="AI98" i="11" s="1"/>
  <c r="S128" i="11"/>
  <c r="AI128" i="11" s="1"/>
  <c r="S101" i="11"/>
  <c r="AI101" i="11" s="1"/>
  <c r="S104" i="11"/>
  <c r="AI104" i="11" s="1"/>
  <c r="S107" i="11"/>
  <c r="AI107" i="11" s="1"/>
  <c r="S131" i="11"/>
  <c r="AI131" i="11" s="1"/>
  <c r="S137" i="11"/>
  <c r="AI137" i="11" s="1"/>
  <c r="AJ137" i="11" s="1"/>
  <c r="S140" i="11"/>
  <c r="AI140" i="11" s="1"/>
  <c r="S134" i="11"/>
  <c r="AI134" i="11" s="1"/>
  <c r="AJ134" i="11" s="1"/>
  <c r="S110" i="11"/>
  <c r="AI110" i="11" s="1"/>
  <c r="S191" i="11"/>
  <c r="AI191" i="11" s="1"/>
  <c r="S227" i="11"/>
  <c r="AI227" i="11" s="1"/>
  <c r="S230" i="11"/>
  <c r="AI230" i="11" s="1"/>
  <c r="S167" i="11"/>
  <c r="AI167" i="11" s="1"/>
  <c r="S173" i="11"/>
  <c r="AI173" i="11" s="1"/>
  <c r="S170" i="11"/>
  <c r="AI170" i="11" s="1"/>
  <c r="S176" i="11"/>
  <c r="AI176" i="11" s="1"/>
  <c r="AJ176" i="11" s="1"/>
  <c r="S164" i="11"/>
  <c r="AI164" i="11" s="1"/>
  <c r="S179" i="11"/>
  <c r="AI179" i="11" s="1"/>
  <c r="S212" i="11"/>
  <c r="AI212" i="11" s="1"/>
  <c r="S182" i="11"/>
  <c r="AI182" i="11" s="1"/>
  <c r="S185" i="11"/>
  <c r="AI185" i="11" s="1"/>
  <c r="S188" i="11"/>
  <c r="AI188" i="11" s="1"/>
  <c r="S203" i="11"/>
  <c r="AI203" i="11" s="1"/>
  <c r="AJ203" i="11" s="1"/>
  <c r="S218" i="11"/>
  <c r="AI218" i="11" s="1"/>
  <c r="S221" i="11"/>
  <c r="AI221" i="11" s="1"/>
  <c r="S224" i="11"/>
  <c r="AI224" i="11" s="1"/>
  <c r="S194" i="11"/>
  <c r="AI194" i="11" s="1"/>
  <c r="S197" i="11"/>
  <c r="AI197" i="11" s="1"/>
  <c r="S200" i="11"/>
  <c r="AI200" i="11" s="1"/>
  <c r="S215" i="11"/>
  <c r="AI215" i="11" s="1"/>
  <c r="S233" i="11"/>
  <c r="AI233" i="11" s="1"/>
  <c r="S236" i="11"/>
  <c r="AI236" i="11" s="1"/>
  <c r="AJ236" i="11" s="1"/>
  <c r="S242" i="11"/>
  <c r="AI242" i="11" s="1"/>
  <c r="S245" i="11"/>
  <c r="AI245" i="11" s="1"/>
  <c r="S248" i="11"/>
  <c r="AI248" i="11" s="1"/>
  <c r="AJ248" i="11" s="1"/>
  <c r="S275" i="11"/>
  <c r="AI275" i="11" s="1"/>
  <c r="S269" i="11"/>
  <c r="AI269" i="11" s="1"/>
  <c r="S272" i="11"/>
  <c r="AI272" i="11" s="1"/>
  <c r="S254" i="11"/>
  <c r="AI254" i="11" s="1"/>
  <c r="S287" i="11"/>
  <c r="AI287" i="11" s="1"/>
  <c r="AJ287" i="11" s="1"/>
  <c r="S257" i="11"/>
  <c r="AI257" i="11" s="1"/>
  <c r="S260" i="11"/>
  <c r="AI260" i="11" s="1"/>
  <c r="AJ260" i="11" s="1"/>
  <c r="S263" i="11"/>
  <c r="AI263" i="11" s="1"/>
  <c r="S293" i="11"/>
  <c r="AI293" i="11" s="1"/>
  <c r="S290" i="11"/>
  <c r="AI290" i="11" s="1"/>
  <c r="S266" i="11"/>
  <c r="AI266" i="11" s="1"/>
  <c r="S278" i="11"/>
  <c r="AI278" i="11" s="1"/>
  <c r="S305" i="11"/>
  <c r="AI305" i="11" s="1"/>
  <c r="S281" i="11"/>
  <c r="AI281" i="11" s="1"/>
  <c r="S302" i="11"/>
  <c r="AI302" i="11" s="1"/>
  <c r="S284" i="11"/>
  <c r="AI284" i="11" s="1"/>
  <c r="S296" i="11"/>
  <c r="AI296" i="11" s="1"/>
  <c r="AJ296" i="11" s="1"/>
  <c r="S299" i="11"/>
  <c r="AI299" i="11" s="1"/>
  <c r="S308" i="11"/>
  <c r="AI308" i="11" s="1"/>
  <c r="AJ308" i="11" s="1"/>
  <c r="S311" i="11"/>
  <c r="AI311" i="11" s="1"/>
  <c r="S317" i="11"/>
  <c r="AI317" i="11" s="1"/>
  <c r="S314" i="11"/>
  <c r="AI314" i="11" s="1"/>
  <c r="S374" i="11"/>
  <c r="AI374" i="11" s="1"/>
  <c r="S332" i="11"/>
  <c r="AI332" i="11" s="1"/>
  <c r="S335" i="11"/>
  <c r="AI335" i="11" s="1"/>
  <c r="S338" i="11"/>
  <c r="AI338" i="11" s="1"/>
  <c r="S323" i="11"/>
  <c r="AI323" i="11" s="1"/>
  <c r="S326" i="11"/>
  <c r="AI326" i="11" s="1"/>
  <c r="S329" i="11"/>
  <c r="AI329" i="11" s="1"/>
  <c r="AJ329" i="11" s="1"/>
  <c r="S320" i="11"/>
  <c r="AI320" i="11" s="1"/>
  <c r="S368" i="11"/>
  <c r="AI368" i="11" s="1"/>
  <c r="AJ368" i="11" s="1"/>
  <c r="S359" i="11"/>
  <c r="AI359" i="11" s="1"/>
  <c r="S344" i="11"/>
  <c r="AI344" i="11" s="1"/>
  <c r="S347" i="11"/>
  <c r="AI347" i="11" s="1"/>
  <c r="S365" i="11"/>
  <c r="AI365" i="11" s="1"/>
  <c r="S362" i="11"/>
  <c r="AI362" i="11" s="1"/>
  <c r="S371" i="11"/>
  <c r="AI371" i="11" s="1"/>
  <c r="S350" i="11"/>
  <c r="AI350" i="11" s="1"/>
  <c r="S353" i="11"/>
  <c r="AI353" i="11" s="1"/>
  <c r="S356" i="11"/>
  <c r="AI356" i="11" s="1"/>
  <c r="S386" i="11"/>
  <c r="AI386" i="11" s="1"/>
  <c r="AJ386" i="11" s="1"/>
  <c r="S377" i="11"/>
  <c r="AI377" i="11" s="1"/>
  <c r="S380" i="11"/>
  <c r="AI380" i="11" s="1"/>
  <c r="AJ380" i="11" s="1"/>
  <c r="S383" i="11"/>
  <c r="AI383" i="11" s="1"/>
  <c r="S398" i="11"/>
  <c r="AI398" i="11" s="1"/>
  <c r="S401" i="11"/>
  <c r="AI401" i="11" s="1"/>
  <c r="S404" i="11"/>
  <c r="AI404" i="11" s="1"/>
  <c r="S389" i="11"/>
  <c r="AI389" i="11" s="1"/>
  <c r="S392" i="11"/>
  <c r="AI392" i="11" s="1"/>
  <c r="S395" i="11"/>
  <c r="AI395" i="11" s="1"/>
  <c r="S407" i="11"/>
  <c r="AI407" i="11" s="1"/>
  <c r="S410" i="11"/>
  <c r="AI410" i="11" s="1"/>
  <c r="S647" i="11"/>
  <c r="AI647" i="11" s="1"/>
  <c r="AJ647" i="11" s="1"/>
  <c r="S413" i="11"/>
  <c r="AI413" i="11" s="1"/>
  <c r="S422" i="11"/>
  <c r="AI422" i="11" s="1"/>
  <c r="S425" i="11"/>
  <c r="AI425" i="11" s="1"/>
  <c r="S428" i="11"/>
  <c r="AI428" i="11" s="1"/>
  <c r="S431" i="11"/>
  <c r="AI431" i="11" s="1"/>
  <c r="S434" i="11"/>
  <c r="AI434" i="11" s="1"/>
  <c r="S437" i="11"/>
  <c r="AI437" i="11" s="1"/>
  <c r="S416" i="11"/>
  <c r="AI416" i="11" s="1"/>
  <c r="S419" i="11"/>
  <c r="AI419" i="11" s="1"/>
  <c r="S443" i="11"/>
  <c r="AI443" i="11" s="1"/>
  <c r="S458" i="11"/>
  <c r="AI458" i="11" s="1"/>
  <c r="S461" i="11"/>
  <c r="AI461" i="11" s="1"/>
  <c r="AJ461" i="11" s="1"/>
  <c r="S446" i="11"/>
  <c r="AI446" i="11" s="1"/>
  <c r="S449" i="11"/>
  <c r="AI449" i="11" s="1"/>
  <c r="S464" i="11"/>
  <c r="AI464" i="11" s="1"/>
  <c r="S467" i="11"/>
  <c r="AI467" i="11" s="1"/>
  <c r="S455" i="11"/>
  <c r="AI455" i="11" s="1"/>
  <c r="S452" i="11"/>
  <c r="AI452" i="11" s="1"/>
  <c r="S473" i="11"/>
  <c r="AI473" i="11" s="1"/>
  <c r="S488" i="11"/>
  <c r="AI488" i="11" s="1"/>
  <c r="S485" i="11"/>
  <c r="AI485" i="11" s="1"/>
  <c r="S482" i="11"/>
  <c r="AI482" i="11" s="1"/>
  <c r="S491" i="11"/>
  <c r="AI491" i="11" s="1"/>
  <c r="S476" i="11"/>
  <c r="AI476" i="11" s="1"/>
  <c r="AJ476" i="11" s="1"/>
  <c r="S479" i="11"/>
  <c r="AI479" i="11" s="1"/>
  <c r="S494" i="11"/>
  <c r="AI494" i="11" s="1"/>
  <c r="S497" i="11"/>
  <c r="AI497" i="11" s="1"/>
  <c r="S500" i="11"/>
  <c r="AI500" i="11" s="1"/>
  <c r="S506" i="11"/>
  <c r="AI506" i="11" s="1"/>
  <c r="S527" i="11"/>
  <c r="AI527" i="11" s="1"/>
  <c r="S509" i="11"/>
  <c r="AI509" i="11" s="1"/>
  <c r="S521" i="11"/>
  <c r="AI521" i="11" s="1"/>
  <c r="S524" i="11"/>
  <c r="AI524" i="11" s="1"/>
  <c r="S515" i="11"/>
  <c r="AI515" i="11" s="1"/>
  <c r="S518" i="11"/>
  <c r="AI518" i="11" s="1"/>
  <c r="S533" i="11"/>
  <c r="AI533" i="11" s="1"/>
  <c r="AJ533" i="11" s="1"/>
  <c r="S512" i="11"/>
  <c r="AI512" i="11" s="1"/>
  <c r="S596" i="11"/>
  <c r="AI596" i="11" s="1"/>
  <c r="S542" i="11"/>
  <c r="AI542" i="11" s="1"/>
  <c r="S536" i="11"/>
  <c r="AI536" i="11" s="1"/>
  <c r="S530" i="11"/>
  <c r="AI530" i="11" s="1"/>
  <c r="S539" i="11"/>
  <c r="AI539" i="11" s="1"/>
  <c r="S548" i="11"/>
  <c r="AI548" i="11" s="1"/>
  <c r="S563" i="11"/>
  <c r="AI563" i="11" s="1"/>
  <c r="S560" i="11"/>
  <c r="AI560" i="11" s="1"/>
  <c r="S551" i="11"/>
  <c r="AI551" i="11" s="1"/>
  <c r="S545" i="11"/>
  <c r="AI545" i="11" s="1"/>
  <c r="S557" i="11"/>
  <c r="AI557" i="11" s="1"/>
  <c r="AJ557" i="11" s="1"/>
  <c r="S554" i="11"/>
  <c r="AI554" i="11" s="1"/>
  <c r="S566" i="11"/>
  <c r="AI566" i="11" s="1"/>
  <c r="S593" i="11"/>
  <c r="AI593" i="11" s="1"/>
  <c r="S584" i="11"/>
  <c r="AI584" i="11" s="1"/>
  <c r="S569" i="11"/>
  <c r="AI569" i="11" s="1"/>
  <c r="S572" i="11"/>
  <c r="AI572" i="11" s="1"/>
  <c r="S581" i="11"/>
  <c r="AI581" i="11" s="1"/>
  <c r="S575" i="11"/>
  <c r="AI575" i="11" s="1"/>
  <c r="S587" i="11"/>
  <c r="AI587" i="11" s="1"/>
  <c r="S578" i="11"/>
  <c r="AI578" i="11" s="1"/>
  <c r="S590" i="11"/>
  <c r="AI590" i="11" s="1"/>
  <c r="S599" i="11"/>
  <c r="AI599" i="11" s="1"/>
  <c r="AJ599" i="11" s="1"/>
  <c r="S602" i="11"/>
  <c r="AI602" i="11" s="1"/>
  <c r="S605" i="11"/>
  <c r="AI605" i="11" s="1"/>
  <c r="S626" i="11"/>
  <c r="AI626" i="11" s="1"/>
  <c r="S635" i="11"/>
  <c r="AI635" i="11" s="1"/>
  <c r="S638" i="11"/>
  <c r="AI638" i="11" s="1"/>
  <c r="S608" i="11"/>
  <c r="AI608" i="11" s="1"/>
  <c r="S611" i="11"/>
  <c r="AI611" i="11" s="1"/>
  <c r="S614" i="11"/>
  <c r="AI614" i="11" s="1"/>
  <c r="S617" i="11"/>
  <c r="AI617" i="11" s="1"/>
  <c r="S632" i="11"/>
  <c r="AI632" i="11" s="1"/>
  <c r="S620" i="11"/>
  <c r="AI620" i="11" s="1"/>
  <c r="S623" i="11"/>
  <c r="AI623" i="11" s="1"/>
  <c r="AJ623" i="11" s="1"/>
  <c r="S641" i="11"/>
  <c r="AI641" i="11" s="1"/>
  <c r="S644" i="11"/>
  <c r="AI644" i="11" s="1"/>
  <c r="S629" i="11"/>
  <c r="AI629" i="11" s="1"/>
  <c r="S668" i="11"/>
  <c r="AI668" i="11" s="1"/>
  <c r="S653" i="11"/>
  <c r="AI653" i="11" s="1"/>
  <c r="S671" i="11"/>
  <c r="AI671" i="11" s="1"/>
  <c r="S674" i="11"/>
  <c r="AI674" i="11" s="1"/>
  <c r="S665" i="11"/>
  <c r="AI665" i="11" s="1"/>
  <c r="S650" i="11"/>
  <c r="AI650" i="11" s="1"/>
  <c r="S659" i="11"/>
  <c r="AI659" i="11" s="1"/>
  <c r="S656" i="11"/>
  <c r="AI656" i="11" s="1"/>
  <c r="S662" i="11"/>
  <c r="AI662" i="11" s="1"/>
  <c r="AJ662" i="11" s="1"/>
  <c r="S677" i="11"/>
  <c r="AI677" i="11" s="1"/>
  <c r="S680" i="11"/>
  <c r="AI680" i="11" s="1"/>
  <c r="S683" i="11"/>
  <c r="AI683" i="11" s="1"/>
  <c r="S686" i="11"/>
  <c r="AI686" i="11" s="1"/>
  <c r="S768" i="11"/>
  <c r="AI768" i="11" s="1"/>
  <c r="S36" i="11"/>
  <c r="AI36" i="11" s="1"/>
  <c r="S42" i="11"/>
  <c r="AI42" i="11" s="1"/>
  <c r="S207" i="11"/>
  <c r="AI207" i="11" s="1"/>
  <c r="S210" i="11"/>
  <c r="AI210" i="11" s="1"/>
  <c r="S240" i="11"/>
  <c r="AI240" i="11" s="1"/>
  <c r="S342" i="11"/>
  <c r="AI342" i="11" s="1"/>
  <c r="S504" i="11"/>
  <c r="AI504" i="11" s="1"/>
  <c r="AJ504" i="11" s="1"/>
  <c r="S699" i="11"/>
  <c r="AI699" i="11" s="1"/>
  <c r="S702" i="11"/>
  <c r="AI702" i="11" s="1"/>
  <c r="S705" i="11"/>
  <c r="AI705" i="11" s="1"/>
  <c r="S708" i="11"/>
  <c r="AI708" i="11" s="1"/>
  <c r="S711" i="11"/>
  <c r="AI711" i="11" s="1"/>
  <c r="S747" i="11"/>
  <c r="AI747" i="11" s="1"/>
  <c r="S441" i="11"/>
  <c r="AI441" i="11" s="1"/>
  <c r="S714" i="11"/>
  <c r="AI714" i="11" s="1"/>
  <c r="S717" i="11"/>
  <c r="AI717" i="11" s="1"/>
  <c r="S720" i="11"/>
  <c r="AI720" i="11" s="1"/>
  <c r="AJ720" i="11" s="1"/>
  <c r="S726" i="11"/>
  <c r="AI726" i="11" s="1"/>
  <c r="S729" i="11"/>
  <c r="AI729" i="11" s="1"/>
  <c r="AJ729" i="11" s="1"/>
  <c r="S723" i="11"/>
  <c r="AI723" i="11" s="1"/>
  <c r="S732" i="11"/>
  <c r="AI732" i="11" s="1"/>
  <c r="S735" i="11"/>
  <c r="AI735" i="11" s="1"/>
  <c r="S738" i="11"/>
  <c r="AI738" i="11" s="1"/>
  <c r="S741" i="11"/>
  <c r="AI741" i="11" s="1"/>
  <c r="S744" i="11"/>
  <c r="AI744" i="11" s="1"/>
  <c r="S804" i="11"/>
  <c r="AI804" i="11" s="1"/>
  <c r="S12" i="11"/>
  <c r="AI12" i="11" s="1"/>
  <c r="S750" i="11"/>
  <c r="AI750" i="11" s="1"/>
  <c r="S756" i="11"/>
  <c r="AI756" i="11" s="1"/>
  <c r="AJ756" i="11" s="1"/>
  <c r="S759" i="11"/>
  <c r="AI759" i="11" s="1"/>
  <c r="S762" i="11"/>
  <c r="AI762" i="11" s="1"/>
  <c r="AJ762" i="11" s="1"/>
  <c r="S765" i="11"/>
  <c r="AI765" i="11" s="1"/>
  <c r="S771" i="11"/>
  <c r="AI771" i="11" s="1"/>
  <c r="S774" i="11"/>
  <c r="AI774" i="11" s="1"/>
  <c r="S777" i="11"/>
  <c r="AI777" i="11" s="1"/>
  <c r="S780" i="11"/>
  <c r="AI780" i="11" s="1"/>
  <c r="S786" i="11"/>
  <c r="AI786" i="11" s="1"/>
  <c r="S789" i="11"/>
  <c r="AI789" i="11" s="1"/>
  <c r="S783" i="11"/>
  <c r="AI783" i="11" s="1"/>
  <c r="S792" i="11"/>
  <c r="AI792" i="11" s="1"/>
  <c r="S795" i="11"/>
  <c r="AI795" i="11" s="1"/>
  <c r="AJ795" i="11" s="1"/>
  <c r="S798" i="11"/>
  <c r="AI798" i="11" s="1"/>
  <c r="S801" i="11"/>
  <c r="AI801" i="11" s="1"/>
  <c r="S9" i="11"/>
  <c r="AI9" i="11" s="1"/>
  <c r="S753" i="11"/>
  <c r="AI753" i="11" s="1"/>
  <c r="S6" i="11"/>
  <c r="AI6" i="11" s="1"/>
  <c r="S15" i="11"/>
  <c r="AI15" i="11" s="1"/>
  <c r="S690" i="11"/>
  <c r="AI690" i="11" s="1"/>
  <c r="S39" i="11"/>
  <c r="AI39" i="11" s="1"/>
  <c r="S18" i="11"/>
  <c r="AI18" i="11" s="1"/>
  <c r="S54" i="11"/>
  <c r="AI54" i="11" s="1"/>
  <c r="S696" i="11"/>
  <c r="AI696" i="11" s="1"/>
  <c r="S21" i="11"/>
  <c r="AI21" i="11" s="1"/>
  <c r="AJ21" i="11" s="1"/>
  <c r="S30" i="11"/>
  <c r="AI30" i="11" s="1"/>
  <c r="S60" i="11"/>
  <c r="AI60" i="11" s="1"/>
  <c r="S45" i="11"/>
  <c r="AI45" i="11" s="1"/>
  <c r="S48" i="11"/>
  <c r="AI48" i="11" s="1"/>
  <c r="S51" i="11"/>
  <c r="AI51" i="11" s="1"/>
  <c r="S57" i="11"/>
  <c r="AI57" i="11" s="1"/>
  <c r="S24" i="11"/>
  <c r="AI24" i="11" s="1"/>
  <c r="S27" i="11"/>
  <c r="AI27" i="11" s="1"/>
  <c r="S63" i="11"/>
  <c r="AI63" i="11" s="1"/>
  <c r="S33" i="11"/>
  <c r="AI33" i="11" s="1"/>
  <c r="S66" i="11"/>
  <c r="AI66" i="11" s="1"/>
  <c r="S69" i="11"/>
  <c r="AI69" i="11" s="1"/>
  <c r="AJ69" i="11" s="1"/>
  <c r="S72" i="11"/>
  <c r="AI72" i="11" s="1"/>
  <c r="S78" i="11"/>
  <c r="AI78" i="11" s="1"/>
  <c r="S75" i="11"/>
  <c r="AI75" i="11" s="1"/>
  <c r="S144" i="11"/>
  <c r="AI144" i="11" s="1"/>
  <c r="S147" i="11"/>
  <c r="AI147" i="11" s="1"/>
  <c r="S471" i="11"/>
  <c r="AI471" i="11" s="1"/>
  <c r="S153" i="11"/>
  <c r="AI153" i="11" s="1"/>
  <c r="S81" i="11"/>
  <c r="AI81" i="11" s="1"/>
  <c r="S84" i="11"/>
  <c r="AI84" i="11" s="1"/>
  <c r="S156" i="11"/>
  <c r="AI156" i="11" s="1"/>
  <c r="S120" i="11"/>
  <c r="AI120" i="11" s="1"/>
  <c r="S123" i="11"/>
  <c r="AI123" i="11" s="1"/>
  <c r="AJ123" i="11" s="1"/>
  <c r="S162" i="11"/>
  <c r="AI162" i="11" s="1"/>
  <c r="S87" i="11"/>
  <c r="AI87" i="11" s="1"/>
  <c r="S90" i="11"/>
  <c r="AI90" i="11" s="1"/>
  <c r="S159" i="11"/>
  <c r="AI159" i="11" s="1"/>
  <c r="S114" i="11"/>
  <c r="AI114" i="11" s="1"/>
  <c r="S117" i="11"/>
  <c r="AI117" i="11" s="1"/>
  <c r="S126" i="11"/>
  <c r="AI126" i="11" s="1"/>
  <c r="S93" i="11"/>
  <c r="AI93" i="11" s="1"/>
  <c r="S96" i="11"/>
  <c r="AI96" i="11" s="1"/>
  <c r="S150" i="11"/>
  <c r="AI150" i="11" s="1"/>
  <c r="S99" i="11"/>
  <c r="AI99" i="11" s="1"/>
  <c r="S129" i="11"/>
  <c r="AI129" i="11" s="1"/>
  <c r="AJ129" i="11" s="1"/>
  <c r="S102" i="11"/>
  <c r="AI102" i="11" s="1"/>
  <c r="S105" i="11"/>
  <c r="AI105" i="11" s="1"/>
  <c r="S108" i="11"/>
  <c r="AI108" i="11" s="1"/>
  <c r="S132" i="11"/>
  <c r="AI132" i="11" s="1"/>
  <c r="S138" i="11"/>
  <c r="AI138" i="11" s="1"/>
  <c r="S141" i="11"/>
  <c r="AI141" i="11" s="1"/>
  <c r="S135" i="11"/>
  <c r="AI135" i="11" s="1"/>
  <c r="S111" i="11"/>
  <c r="AI111" i="11" s="1"/>
  <c r="S192" i="11"/>
  <c r="AI192" i="11" s="1"/>
  <c r="S228" i="11"/>
  <c r="AI228" i="11" s="1"/>
  <c r="S231" i="11"/>
  <c r="AI231" i="11" s="1"/>
  <c r="S168" i="11"/>
  <c r="AI168" i="11" s="1"/>
  <c r="AJ168" i="11" s="1"/>
  <c r="S174" i="11"/>
  <c r="AI174" i="11" s="1"/>
  <c r="S171" i="11"/>
  <c r="AI171" i="11" s="1"/>
  <c r="S177" i="11"/>
  <c r="AI177" i="11" s="1"/>
  <c r="S165" i="11"/>
  <c r="AI165" i="11" s="1"/>
  <c r="S180" i="11"/>
  <c r="AI180" i="11" s="1"/>
  <c r="S213" i="11"/>
  <c r="AI213" i="11" s="1"/>
  <c r="S183" i="11"/>
  <c r="AI183" i="11" s="1"/>
  <c r="S186" i="11"/>
  <c r="AI186" i="11" s="1"/>
  <c r="S189" i="11"/>
  <c r="AI189" i="11" s="1"/>
  <c r="S204" i="11"/>
  <c r="AI204" i="11" s="1"/>
  <c r="S219" i="11"/>
  <c r="AI219" i="11" s="1"/>
  <c r="S222" i="11"/>
  <c r="AI222" i="11" s="1"/>
  <c r="AJ222" i="11" s="1"/>
  <c r="S225" i="11"/>
  <c r="AI225" i="11" s="1"/>
  <c r="S195" i="11"/>
  <c r="AI195" i="11" s="1"/>
  <c r="S198" i="11"/>
  <c r="AI198" i="11" s="1"/>
  <c r="S201" i="11"/>
  <c r="AI201" i="11" s="1"/>
  <c r="S216" i="11"/>
  <c r="AI216" i="11" s="1"/>
  <c r="S234" i="11"/>
  <c r="AI234" i="11" s="1"/>
  <c r="S237" i="11"/>
  <c r="AI237" i="11" s="1"/>
  <c r="S243" i="11"/>
  <c r="AI243" i="11" s="1"/>
  <c r="S246" i="11"/>
  <c r="AI246" i="11" s="1"/>
  <c r="S249" i="11"/>
  <c r="AI249" i="11" s="1"/>
  <c r="S252" i="11"/>
  <c r="AI252" i="11" s="1"/>
  <c r="S276" i="11"/>
  <c r="AI276" i="11" s="1"/>
  <c r="AJ276" i="11" s="1"/>
  <c r="S270" i="11"/>
  <c r="AI270" i="11" s="1"/>
  <c r="S273" i="11"/>
  <c r="AI273" i="11" s="1"/>
  <c r="AJ273" i="11" s="1"/>
  <c r="S255" i="11"/>
  <c r="AI255" i="11" s="1"/>
  <c r="S288" i="11"/>
  <c r="AI288" i="11" s="1"/>
  <c r="S258" i="11"/>
  <c r="AI258" i="11" s="1"/>
  <c r="S261" i="11"/>
  <c r="AI261" i="11" s="1"/>
  <c r="S264" i="11"/>
  <c r="AI264" i="11" s="1"/>
  <c r="S294" i="11"/>
  <c r="AI294" i="11" s="1"/>
  <c r="S291" i="11"/>
  <c r="AI291" i="11" s="1"/>
  <c r="S267" i="11"/>
  <c r="AI267" i="11" s="1"/>
  <c r="S279" i="11"/>
  <c r="AI279" i="11" s="1"/>
  <c r="S306" i="11"/>
  <c r="AI306" i="11" s="1"/>
  <c r="AJ306" i="11" s="1"/>
  <c r="S282" i="11"/>
  <c r="AI282" i="11" s="1"/>
  <c r="S303" i="11"/>
  <c r="AI303" i="11" s="1"/>
  <c r="AJ303" i="11" s="1"/>
  <c r="S285" i="11"/>
  <c r="AI285" i="11" s="1"/>
  <c r="S297" i="11"/>
  <c r="AI297" i="11" s="1"/>
  <c r="S300" i="11"/>
  <c r="AI300" i="11" s="1"/>
  <c r="S309" i="11"/>
  <c r="AI309" i="11" s="1"/>
  <c r="S312" i="11"/>
  <c r="AI312" i="11" s="1"/>
  <c r="S318" i="11"/>
  <c r="AI318" i="11" s="1"/>
  <c r="S315" i="11"/>
  <c r="AI315" i="11" s="1"/>
  <c r="S375" i="11"/>
  <c r="AI375" i="11" s="1"/>
  <c r="S333" i="11"/>
  <c r="AI333" i="11" s="1"/>
  <c r="S336" i="11"/>
  <c r="AI336" i="11" s="1"/>
  <c r="AJ336" i="11" s="1"/>
  <c r="S339" i="11"/>
  <c r="AI339" i="11" s="1"/>
  <c r="S324" i="11"/>
  <c r="AI324" i="11" s="1"/>
  <c r="AJ324" i="11" s="1"/>
  <c r="S327" i="11"/>
  <c r="AI327" i="11" s="1"/>
  <c r="S330" i="11"/>
  <c r="AI330" i="11" s="1"/>
  <c r="S321" i="11"/>
  <c r="AI321" i="11" s="1"/>
  <c r="S369" i="11"/>
  <c r="AI369" i="11" s="1"/>
  <c r="S360" i="11"/>
  <c r="AI360" i="11" s="1"/>
  <c r="S345" i="11"/>
  <c r="AI345" i="11" s="1"/>
  <c r="S348" i="11"/>
  <c r="AI348" i="11" s="1"/>
  <c r="S366" i="11"/>
  <c r="AI366" i="11" s="1"/>
  <c r="S363" i="11"/>
  <c r="AI363" i="11" s="1"/>
  <c r="S372" i="11"/>
  <c r="AI372" i="11" s="1"/>
  <c r="AJ372" i="11" s="1"/>
  <c r="S351" i="11"/>
  <c r="AI351" i="11" s="1"/>
  <c r="S354" i="11"/>
  <c r="AI354" i="11" s="1"/>
  <c r="AJ354" i="11" s="1"/>
  <c r="S357" i="11"/>
  <c r="AI357" i="11" s="1"/>
  <c r="S387" i="11"/>
  <c r="AI387" i="11" s="1"/>
  <c r="S378" i="11"/>
  <c r="AI378" i="11" s="1"/>
  <c r="S381" i="11"/>
  <c r="AI381" i="11" s="1"/>
  <c r="S384" i="11"/>
  <c r="AI384" i="11" s="1"/>
  <c r="S399" i="11"/>
  <c r="AI399" i="11" s="1"/>
  <c r="S402" i="11"/>
  <c r="AI402" i="11" s="1"/>
  <c r="S405" i="11"/>
  <c r="AI405" i="11" s="1"/>
  <c r="S390" i="11"/>
  <c r="AI390" i="11" s="1"/>
  <c r="S393" i="11"/>
  <c r="AI393" i="11" s="1"/>
  <c r="AJ393" i="11" s="1"/>
  <c r="S396" i="11"/>
  <c r="AI396" i="11" s="1"/>
  <c r="S408" i="11"/>
  <c r="AI408" i="11" s="1"/>
  <c r="AJ408" i="11" s="1"/>
  <c r="S411" i="11"/>
  <c r="AI411" i="11" s="1"/>
  <c r="S648" i="11"/>
  <c r="AI648" i="11" s="1"/>
  <c r="S693" i="11"/>
  <c r="AI693" i="11" s="1"/>
  <c r="S414" i="11"/>
  <c r="AI414" i="11" s="1"/>
  <c r="S423" i="11"/>
  <c r="AI423" i="11" s="1"/>
  <c r="S426" i="11"/>
  <c r="AI426" i="11" s="1"/>
  <c r="S429" i="11"/>
  <c r="AI429" i="11" s="1"/>
  <c r="S432" i="11"/>
  <c r="AI432" i="11" s="1"/>
  <c r="S435" i="11"/>
  <c r="AI435" i="11" s="1"/>
  <c r="S438" i="11"/>
  <c r="AI438" i="11" s="1"/>
  <c r="S417" i="11"/>
  <c r="AI417" i="11" s="1"/>
  <c r="S420" i="11"/>
  <c r="AI420" i="11" s="1"/>
  <c r="AJ420" i="11" s="1"/>
  <c r="S444" i="11"/>
  <c r="AI444" i="11" s="1"/>
  <c r="S459" i="11"/>
  <c r="AI459" i="11" s="1"/>
  <c r="S462" i="11"/>
  <c r="AI462" i="11" s="1"/>
  <c r="S447" i="11"/>
  <c r="AI447" i="11" s="1"/>
  <c r="S450" i="11"/>
  <c r="AI450" i="11" s="1"/>
  <c r="S465" i="11"/>
  <c r="AI465" i="11" s="1"/>
  <c r="S468" i="11"/>
  <c r="AI468" i="11" s="1"/>
  <c r="S456" i="11"/>
  <c r="AI456" i="11" s="1"/>
  <c r="S453" i="11"/>
  <c r="AI453" i="11" s="1"/>
  <c r="S474" i="11"/>
  <c r="AI474" i="11" s="1"/>
  <c r="S489" i="11"/>
  <c r="AI489" i="11" s="1"/>
  <c r="S486" i="11"/>
  <c r="AI486" i="11" s="1"/>
  <c r="AJ486" i="11" s="1"/>
  <c r="S483" i="11"/>
  <c r="AI483" i="11" s="1"/>
  <c r="S492" i="11"/>
  <c r="AI492" i="11" s="1"/>
  <c r="S477" i="11"/>
  <c r="AI477" i="11" s="1"/>
  <c r="S480" i="11"/>
  <c r="AI480" i="11" s="1"/>
  <c r="S495" i="11"/>
  <c r="AI495" i="11" s="1"/>
  <c r="S498" i="11"/>
  <c r="AI498" i="11" s="1"/>
  <c r="S501" i="11"/>
  <c r="AI501" i="11" s="1"/>
  <c r="S507" i="11"/>
  <c r="AI507" i="11" s="1"/>
  <c r="S528" i="11"/>
  <c r="AI528" i="11" s="1"/>
  <c r="S510" i="11"/>
  <c r="AI510" i="11" s="1"/>
  <c r="S522" i="11"/>
  <c r="AI522" i="11" s="1"/>
  <c r="S525" i="11"/>
  <c r="AI525" i="11" s="1"/>
  <c r="AJ525" i="11" s="1"/>
  <c r="S516" i="11"/>
  <c r="AI516" i="11" s="1"/>
  <c r="S519" i="11"/>
  <c r="AI519" i="11" s="1"/>
  <c r="S534" i="11"/>
  <c r="AI534" i="11" s="1"/>
  <c r="S513" i="11"/>
  <c r="AI513" i="11" s="1"/>
  <c r="S597" i="11"/>
  <c r="AI597" i="11" s="1"/>
  <c r="S543" i="11"/>
  <c r="AI543" i="11" s="1"/>
  <c r="S537" i="11"/>
  <c r="AI537" i="11" s="1"/>
  <c r="S531" i="11"/>
  <c r="AI531" i="11" s="1"/>
  <c r="S540" i="11"/>
  <c r="AI540" i="11" s="1"/>
  <c r="S549" i="11"/>
  <c r="AI549" i="11" s="1"/>
  <c r="S564" i="11"/>
  <c r="AI564" i="11" s="1"/>
  <c r="S561" i="11"/>
  <c r="AI561" i="11" s="1"/>
  <c r="AJ561" i="11" s="1"/>
  <c r="S552" i="11"/>
  <c r="AI552" i="11" s="1"/>
  <c r="S546" i="11"/>
  <c r="AI546" i="11" s="1"/>
  <c r="S558" i="11"/>
  <c r="AI558" i="11" s="1"/>
  <c r="S555" i="11"/>
  <c r="AI555" i="11" s="1"/>
  <c r="S567" i="11"/>
  <c r="AI567" i="11" s="1"/>
  <c r="S594" i="11"/>
  <c r="AI594" i="11" s="1"/>
  <c r="S585" i="11"/>
  <c r="AI585" i="11" s="1"/>
  <c r="S570" i="11"/>
  <c r="AI570" i="11" s="1"/>
  <c r="S573" i="11"/>
  <c r="AI573" i="11" s="1"/>
  <c r="S582" i="11"/>
  <c r="AI582" i="11" s="1"/>
  <c r="S576" i="11"/>
  <c r="AI576" i="11" s="1"/>
  <c r="S588" i="11"/>
  <c r="AI588" i="11" s="1"/>
  <c r="AJ588" i="11" s="1"/>
  <c r="S579" i="11"/>
  <c r="AI579" i="11" s="1"/>
  <c r="S591" i="11"/>
  <c r="AI591" i="11" s="1"/>
  <c r="S600" i="11"/>
  <c r="AI600" i="11" s="1"/>
  <c r="S603" i="11"/>
  <c r="AI603" i="11" s="1"/>
  <c r="S606" i="11"/>
  <c r="AI606" i="11" s="1"/>
  <c r="S627" i="11"/>
  <c r="AI627" i="11" s="1"/>
  <c r="S636" i="11"/>
  <c r="AI636" i="11" s="1"/>
  <c r="S639" i="11"/>
  <c r="AI639" i="11" s="1"/>
  <c r="S609" i="11"/>
  <c r="AI609" i="11" s="1"/>
  <c r="S612" i="11"/>
  <c r="AI612" i="11" s="1"/>
  <c r="S615" i="11"/>
  <c r="AI615" i="11" s="1"/>
  <c r="S618" i="11"/>
  <c r="AI618" i="11" s="1"/>
  <c r="AJ618" i="11" s="1"/>
  <c r="S633" i="11"/>
  <c r="AI633" i="11" s="1"/>
  <c r="S621" i="11"/>
  <c r="AI621" i="11" s="1"/>
  <c r="S624" i="11"/>
  <c r="AI624" i="11" s="1"/>
  <c r="S642" i="11"/>
  <c r="AI642" i="11" s="1"/>
  <c r="S645" i="11"/>
  <c r="AI645" i="11" s="1"/>
  <c r="S630" i="11"/>
  <c r="AI630" i="11" s="1"/>
  <c r="S669" i="11"/>
  <c r="AI669" i="11" s="1"/>
  <c r="S654" i="11"/>
  <c r="AI654" i="11" s="1"/>
  <c r="S672" i="11"/>
  <c r="AI672" i="11" s="1"/>
  <c r="S675" i="11"/>
  <c r="AI675" i="11" s="1"/>
  <c r="S666" i="11"/>
  <c r="AI666" i="11" s="1"/>
  <c r="S651" i="11"/>
  <c r="AI651" i="11" s="1"/>
  <c r="AJ651" i="11" s="1"/>
  <c r="S660" i="11"/>
  <c r="AI660" i="11" s="1"/>
  <c r="S657" i="11"/>
  <c r="AI657" i="11" s="1"/>
  <c r="S663" i="11"/>
  <c r="AI663" i="11" s="1"/>
  <c r="S678" i="11"/>
  <c r="AI678" i="11" s="1"/>
  <c r="S681" i="11"/>
  <c r="AI681" i="11" s="1"/>
  <c r="S684" i="11"/>
  <c r="AI684" i="11" s="1"/>
  <c r="S687" i="11"/>
  <c r="AI687" i="11" s="1"/>
  <c r="S832" i="11"/>
  <c r="AI832" i="11" s="1"/>
  <c r="S855" i="11"/>
  <c r="AI855" i="11" s="1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4" i="8"/>
  <c r="J5" i="8"/>
  <c r="BE1083" i="11"/>
  <c r="BD1083" i="11"/>
  <c r="BC1083" i="11"/>
  <c r="BB1083" i="11"/>
  <c r="BA1083" i="11"/>
  <c r="AZ1083" i="11"/>
  <c r="AY1083" i="11"/>
  <c r="AX1083" i="11"/>
  <c r="AW1083" i="11"/>
  <c r="AV1083" i="11"/>
  <c r="AU1083" i="11"/>
  <c r="AT1083" i="11"/>
  <c r="AS1083" i="11"/>
  <c r="AR1083" i="11"/>
  <c r="AQ1083" i="11"/>
  <c r="AP1083" i="11"/>
  <c r="AO1083" i="11"/>
  <c r="AN1083" i="11"/>
  <c r="BE1082" i="11"/>
  <c r="BD1082" i="11"/>
  <c r="BC1082" i="11"/>
  <c r="BB1082" i="11"/>
  <c r="BA1082" i="11"/>
  <c r="AZ1082" i="11"/>
  <c r="AY1082" i="11"/>
  <c r="AX1082" i="11"/>
  <c r="AW1082" i="11"/>
  <c r="AV1082" i="11"/>
  <c r="AU1082" i="11"/>
  <c r="AT1082" i="11"/>
  <c r="AS1082" i="11"/>
  <c r="AR1082" i="11"/>
  <c r="AQ1082" i="11"/>
  <c r="AP1082" i="11"/>
  <c r="AO1082" i="11"/>
  <c r="AN1082" i="11"/>
  <c r="BE1081" i="11"/>
  <c r="BD1081" i="11"/>
  <c r="BC1081" i="11"/>
  <c r="BB1081" i="11"/>
  <c r="BA1081" i="11"/>
  <c r="AZ1081" i="11"/>
  <c r="AY1081" i="11"/>
  <c r="AX1081" i="11"/>
  <c r="AW1081" i="11"/>
  <c r="AV1081" i="11"/>
  <c r="AU1081" i="11"/>
  <c r="AT1081" i="11"/>
  <c r="AS1081" i="11"/>
  <c r="AR1081" i="11"/>
  <c r="AQ1081" i="11"/>
  <c r="AP1081" i="11"/>
  <c r="AO1081" i="11"/>
  <c r="AN1081" i="11"/>
  <c r="BE1080" i="11"/>
  <c r="BD1080" i="11"/>
  <c r="BC1080" i="11"/>
  <c r="BB1080" i="11"/>
  <c r="BA1080" i="11"/>
  <c r="AZ1080" i="11"/>
  <c r="AY1080" i="11"/>
  <c r="AX1080" i="11"/>
  <c r="AW1080" i="11"/>
  <c r="AV1080" i="11"/>
  <c r="AU1080" i="11"/>
  <c r="AT1080" i="11"/>
  <c r="AS1080" i="11"/>
  <c r="AR1080" i="11"/>
  <c r="AQ1080" i="11"/>
  <c r="AP1080" i="11"/>
  <c r="AO1080" i="11"/>
  <c r="AN1080" i="11"/>
  <c r="BE1079" i="11"/>
  <c r="BD1079" i="11"/>
  <c r="BC1079" i="11"/>
  <c r="BB1079" i="11"/>
  <c r="BA1079" i="11"/>
  <c r="AZ1079" i="11"/>
  <c r="AY1079" i="11"/>
  <c r="AX1079" i="11"/>
  <c r="AW1079" i="11"/>
  <c r="AV1079" i="11"/>
  <c r="AU1079" i="11"/>
  <c r="AT1079" i="11"/>
  <c r="AS1079" i="11"/>
  <c r="AR1079" i="11"/>
  <c r="AQ1079" i="11"/>
  <c r="AP1079" i="11"/>
  <c r="AO1079" i="11"/>
  <c r="AN1079" i="11"/>
  <c r="BE1078" i="11"/>
  <c r="BD1078" i="11"/>
  <c r="BC1078" i="11"/>
  <c r="BB1078" i="11"/>
  <c r="BA1078" i="11"/>
  <c r="AZ1078" i="11"/>
  <c r="AY1078" i="11"/>
  <c r="AX1078" i="11"/>
  <c r="AW1078" i="11"/>
  <c r="AV1078" i="11"/>
  <c r="AU1078" i="11"/>
  <c r="AT1078" i="11"/>
  <c r="AS1078" i="11"/>
  <c r="AR1078" i="11"/>
  <c r="AQ1078" i="11"/>
  <c r="AP1078" i="11"/>
  <c r="AO1078" i="11"/>
  <c r="AN1078" i="11"/>
  <c r="BE1077" i="11"/>
  <c r="BD1077" i="11"/>
  <c r="BC1077" i="11"/>
  <c r="BB1077" i="11"/>
  <c r="BA1077" i="11"/>
  <c r="AZ1077" i="11"/>
  <c r="AY1077" i="11"/>
  <c r="AX1077" i="11"/>
  <c r="AW1077" i="11"/>
  <c r="AV1077" i="11"/>
  <c r="AU1077" i="11"/>
  <c r="AT1077" i="11"/>
  <c r="AS1077" i="11"/>
  <c r="AR1077" i="11"/>
  <c r="AQ1077" i="11"/>
  <c r="AP1077" i="11"/>
  <c r="AO1077" i="11"/>
  <c r="AN1077" i="11"/>
  <c r="BE1076" i="11"/>
  <c r="BD1076" i="11"/>
  <c r="BC1076" i="11"/>
  <c r="BB1076" i="11"/>
  <c r="BA1076" i="11"/>
  <c r="AZ1076" i="11"/>
  <c r="AY1076" i="11"/>
  <c r="AX1076" i="11"/>
  <c r="AW1076" i="11"/>
  <c r="AV1076" i="11"/>
  <c r="AU1076" i="11"/>
  <c r="AT1076" i="11"/>
  <c r="AS1076" i="11"/>
  <c r="AR1076" i="11"/>
  <c r="AQ1076" i="11"/>
  <c r="AP1076" i="11"/>
  <c r="AO1076" i="11"/>
  <c r="AN1076" i="11"/>
  <c r="BE1075" i="11"/>
  <c r="BD1075" i="11"/>
  <c r="BC1075" i="11"/>
  <c r="BB1075" i="11"/>
  <c r="BA1075" i="11"/>
  <c r="AZ1075" i="11"/>
  <c r="AY1075" i="11"/>
  <c r="AX1075" i="11"/>
  <c r="AW1075" i="11"/>
  <c r="AV1075" i="11"/>
  <c r="AU1075" i="11"/>
  <c r="AT1075" i="11"/>
  <c r="AS1075" i="11"/>
  <c r="AR1075" i="11"/>
  <c r="AQ1075" i="11"/>
  <c r="AP1075" i="11"/>
  <c r="AO1075" i="11"/>
  <c r="AN1075" i="11"/>
  <c r="BE1074" i="11"/>
  <c r="BD1074" i="11"/>
  <c r="BC1074" i="11"/>
  <c r="BB1074" i="11"/>
  <c r="BA1074" i="11"/>
  <c r="AZ1074" i="11"/>
  <c r="AY1074" i="11"/>
  <c r="AX1074" i="11"/>
  <c r="AW1074" i="11"/>
  <c r="AV1074" i="11"/>
  <c r="AU1074" i="11"/>
  <c r="AT1074" i="11"/>
  <c r="AS1074" i="11"/>
  <c r="AR1074" i="11"/>
  <c r="AQ1074" i="11"/>
  <c r="AP1074" i="11"/>
  <c r="AO1074" i="11"/>
  <c r="AN1074" i="11"/>
  <c r="BE1073" i="11"/>
  <c r="BD1073" i="11"/>
  <c r="BC1073" i="11"/>
  <c r="BB1073" i="11"/>
  <c r="BA1073" i="11"/>
  <c r="AZ1073" i="11"/>
  <c r="AY1073" i="11"/>
  <c r="AX1073" i="11"/>
  <c r="AW1073" i="11"/>
  <c r="AV1073" i="11"/>
  <c r="AU1073" i="11"/>
  <c r="AT1073" i="11"/>
  <c r="AS1073" i="11"/>
  <c r="AR1073" i="11"/>
  <c r="AQ1073" i="11"/>
  <c r="AP1073" i="11"/>
  <c r="AO1073" i="11"/>
  <c r="AN1073" i="11"/>
  <c r="BE1072" i="11"/>
  <c r="BD1072" i="11"/>
  <c r="BC1072" i="11"/>
  <c r="BB1072" i="11"/>
  <c r="BA1072" i="11"/>
  <c r="AZ1072" i="11"/>
  <c r="AY1072" i="11"/>
  <c r="AX1072" i="11"/>
  <c r="AW1072" i="11"/>
  <c r="AV1072" i="11"/>
  <c r="AU1072" i="11"/>
  <c r="AT1072" i="11"/>
  <c r="AS1072" i="11"/>
  <c r="AR1072" i="11"/>
  <c r="AQ1072" i="11"/>
  <c r="AP1072" i="11"/>
  <c r="AO1072" i="11"/>
  <c r="AN1072" i="11"/>
  <c r="BE1071" i="11"/>
  <c r="BD1071" i="11"/>
  <c r="BC1071" i="11"/>
  <c r="BB1071" i="11"/>
  <c r="BA1071" i="11"/>
  <c r="AZ1071" i="11"/>
  <c r="AY1071" i="11"/>
  <c r="AX1071" i="11"/>
  <c r="AW1071" i="11"/>
  <c r="AV1071" i="11"/>
  <c r="AU1071" i="11"/>
  <c r="AT1071" i="11"/>
  <c r="AS1071" i="11"/>
  <c r="AR1071" i="11"/>
  <c r="AQ1071" i="11"/>
  <c r="AP1071" i="11"/>
  <c r="AO1071" i="11"/>
  <c r="AN1071" i="11"/>
  <c r="BE1070" i="11"/>
  <c r="BD1070" i="11"/>
  <c r="BC1070" i="11"/>
  <c r="BB1070" i="11"/>
  <c r="BA1070" i="11"/>
  <c r="AZ1070" i="11"/>
  <c r="AY1070" i="11"/>
  <c r="AX1070" i="11"/>
  <c r="AW1070" i="11"/>
  <c r="AV1070" i="11"/>
  <c r="AU1070" i="11"/>
  <c r="AT1070" i="11"/>
  <c r="AS1070" i="11"/>
  <c r="AR1070" i="11"/>
  <c r="AQ1070" i="11"/>
  <c r="AP1070" i="11"/>
  <c r="AO1070" i="11"/>
  <c r="AN1070" i="11"/>
  <c r="BE1069" i="11"/>
  <c r="BD1069" i="11"/>
  <c r="BC1069" i="11"/>
  <c r="BB1069" i="11"/>
  <c r="BA1069" i="11"/>
  <c r="AZ1069" i="11"/>
  <c r="AY1069" i="11"/>
  <c r="AX1069" i="11"/>
  <c r="AW1069" i="11"/>
  <c r="AV1069" i="11"/>
  <c r="AU1069" i="11"/>
  <c r="AT1069" i="11"/>
  <c r="AS1069" i="11"/>
  <c r="AR1069" i="11"/>
  <c r="AQ1069" i="11"/>
  <c r="AP1069" i="11"/>
  <c r="AO1069" i="11"/>
  <c r="AN1069" i="11"/>
  <c r="BE1068" i="11"/>
  <c r="BD1068" i="11"/>
  <c r="BC1068" i="11"/>
  <c r="BB1068" i="11"/>
  <c r="BA1068" i="11"/>
  <c r="AZ1068" i="11"/>
  <c r="AY1068" i="11"/>
  <c r="AX1068" i="11"/>
  <c r="AW1068" i="11"/>
  <c r="AV1068" i="11"/>
  <c r="AU1068" i="11"/>
  <c r="AT1068" i="11"/>
  <c r="AS1068" i="11"/>
  <c r="AR1068" i="11"/>
  <c r="AQ1068" i="11"/>
  <c r="AP1068" i="11"/>
  <c r="AO1068" i="11"/>
  <c r="AN1068" i="11"/>
  <c r="BE1067" i="11"/>
  <c r="BD1067" i="11"/>
  <c r="BC1067" i="11"/>
  <c r="BB1067" i="11"/>
  <c r="BA1067" i="11"/>
  <c r="AZ1067" i="11"/>
  <c r="AY1067" i="11"/>
  <c r="AX1067" i="11"/>
  <c r="AW1067" i="11"/>
  <c r="AV1067" i="11"/>
  <c r="AU1067" i="11"/>
  <c r="AT1067" i="11"/>
  <c r="AS1067" i="11"/>
  <c r="AR1067" i="11"/>
  <c r="AQ1067" i="11"/>
  <c r="AP1067" i="11"/>
  <c r="AO1067" i="11"/>
  <c r="AN1067" i="11"/>
  <c r="BE1066" i="11"/>
  <c r="BD1066" i="11"/>
  <c r="BC1066" i="11"/>
  <c r="BB1066" i="11"/>
  <c r="BA1066" i="11"/>
  <c r="AZ1066" i="11"/>
  <c r="AY1066" i="11"/>
  <c r="AX1066" i="11"/>
  <c r="AW1066" i="11"/>
  <c r="AV1066" i="11"/>
  <c r="AU1066" i="11"/>
  <c r="AT1066" i="11"/>
  <c r="AS1066" i="11"/>
  <c r="AR1066" i="11"/>
  <c r="AQ1066" i="11"/>
  <c r="AP1066" i="11"/>
  <c r="AO1066" i="11"/>
  <c r="AN1066" i="11"/>
  <c r="BE1065" i="11"/>
  <c r="BD1065" i="11"/>
  <c r="BC1065" i="11"/>
  <c r="BB1065" i="11"/>
  <c r="BA1065" i="11"/>
  <c r="AZ1065" i="11"/>
  <c r="AY1065" i="11"/>
  <c r="AX1065" i="11"/>
  <c r="AW1065" i="11"/>
  <c r="AV1065" i="11"/>
  <c r="AU1065" i="11"/>
  <c r="AT1065" i="11"/>
  <c r="AS1065" i="11"/>
  <c r="AR1065" i="11"/>
  <c r="AQ1065" i="11"/>
  <c r="AP1065" i="11"/>
  <c r="AO1065" i="11"/>
  <c r="AN1065" i="11"/>
  <c r="BE1064" i="11"/>
  <c r="BD1064" i="11"/>
  <c r="BC1064" i="11"/>
  <c r="BB1064" i="11"/>
  <c r="BA1064" i="11"/>
  <c r="AZ1064" i="11"/>
  <c r="AY1064" i="11"/>
  <c r="AX1064" i="11"/>
  <c r="AW1064" i="11"/>
  <c r="AV1064" i="11"/>
  <c r="AU1064" i="11"/>
  <c r="AT1064" i="11"/>
  <c r="AS1064" i="11"/>
  <c r="AR1064" i="11"/>
  <c r="AQ1064" i="11"/>
  <c r="AP1064" i="11"/>
  <c r="AO1064" i="11"/>
  <c r="AN1064" i="11"/>
  <c r="BE1063" i="11"/>
  <c r="BD1063" i="11"/>
  <c r="BC1063" i="11"/>
  <c r="BB1063" i="11"/>
  <c r="BA1063" i="11"/>
  <c r="AZ1063" i="11"/>
  <c r="AY1063" i="11"/>
  <c r="AX1063" i="11"/>
  <c r="AW1063" i="11"/>
  <c r="AV1063" i="11"/>
  <c r="AU1063" i="11"/>
  <c r="AT1063" i="11"/>
  <c r="AS1063" i="11"/>
  <c r="AR1063" i="11"/>
  <c r="AQ1063" i="11"/>
  <c r="AP1063" i="11"/>
  <c r="AO1063" i="11"/>
  <c r="AN1063" i="11"/>
  <c r="BE1062" i="11"/>
  <c r="BD1062" i="11"/>
  <c r="BC1062" i="11"/>
  <c r="BB1062" i="11"/>
  <c r="BA1062" i="11"/>
  <c r="AZ1062" i="11"/>
  <c r="AY1062" i="11"/>
  <c r="AX1062" i="11"/>
  <c r="AW1062" i="11"/>
  <c r="AV1062" i="11"/>
  <c r="AU1062" i="11"/>
  <c r="AT1062" i="11"/>
  <c r="AS1062" i="11"/>
  <c r="AR1062" i="11"/>
  <c r="AQ1062" i="11"/>
  <c r="AP1062" i="11"/>
  <c r="AO1062" i="11"/>
  <c r="AN1062" i="11"/>
  <c r="BE1061" i="11"/>
  <c r="BD1061" i="11"/>
  <c r="BC1061" i="11"/>
  <c r="BB1061" i="11"/>
  <c r="BA1061" i="11"/>
  <c r="AZ1061" i="11"/>
  <c r="AY1061" i="11"/>
  <c r="AX1061" i="11"/>
  <c r="AW1061" i="11"/>
  <c r="AV1061" i="11"/>
  <c r="AU1061" i="11"/>
  <c r="AT1061" i="11"/>
  <c r="AS1061" i="11"/>
  <c r="AR1061" i="11"/>
  <c r="AQ1061" i="11"/>
  <c r="AP1061" i="11"/>
  <c r="AO1061" i="11"/>
  <c r="AN1061" i="11"/>
  <c r="BE1060" i="11"/>
  <c r="BD1060" i="11"/>
  <c r="BC1060" i="11"/>
  <c r="BB1060" i="11"/>
  <c r="BA1060" i="11"/>
  <c r="AZ1060" i="11"/>
  <c r="AY1060" i="11"/>
  <c r="AX1060" i="11"/>
  <c r="AW1060" i="11"/>
  <c r="AV1060" i="11"/>
  <c r="AU1060" i="11"/>
  <c r="AT1060" i="11"/>
  <c r="AS1060" i="11"/>
  <c r="AR1060" i="11"/>
  <c r="AQ1060" i="11"/>
  <c r="AP1060" i="11"/>
  <c r="AO1060" i="11"/>
  <c r="AN1060" i="11"/>
  <c r="BE1059" i="11"/>
  <c r="BD1059" i="11"/>
  <c r="BC1059" i="11"/>
  <c r="BB1059" i="11"/>
  <c r="BA1059" i="11"/>
  <c r="AZ1059" i="11"/>
  <c r="AY1059" i="11"/>
  <c r="AX1059" i="11"/>
  <c r="AW1059" i="11"/>
  <c r="AV1059" i="11"/>
  <c r="AU1059" i="11"/>
  <c r="AT1059" i="11"/>
  <c r="AS1059" i="11"/>
  <c r="AR1059" i="11"/>
  <c r="AQ1059" i="11"/>
  <c r="AP1059" i="11"/>
  <c r="AO1059" i="11"/>
  <c r="AN1059" i="11"/>
  <c r="BE1058" i="11"/>
  <c r="BD1058" i="11"/>
  <c r="BC1058" i="11"/>
  <c r="BB1058" i="11"/>
  <c r="BA1058" i="11"/>
  <c r="AZ1058" i="11"/>
  <c r="AY1058" i="11"/>
  <c r="AX1058" i="11"/>
  <c r="AW1058" i="11"/>
  <c r="AV1058" i="11"/>
  <c r="AU1058" i="11"/>
  <c r="AT1058" i="11"/>
  <c r="AS1058" i="11"/>
  <c r="AR1058" i="11"/>
  <c r="AQ1058" i="11"/>
  <c r="AP1058" i="11"/>
  <c r="AO1058" i="11"/>
  <c r="AN1058" i="11"/>
  <c r="BE1057" i="11"/>
  <c r="BD1057" i="11"/>
  <c r="BC1057" i="11"/>
  <c r="BB1057" i="11"/>
  <c r="BA1057" i="11"/>
  <c r="AZ1057" i="11"/>
  <c r="AY1057" i="11"/>
  <c r="AX1057" i="11"/>
  <c r="AW1057" i="11"/>
  <c r="AV1057" i="11"/>
  <c r="AU1057" i="11"/>
  <c r="AT1057" i="11"/>
  <c r="AS1057" i="11"/>
  <c r="AR1057" i="11"/>
  <c r="AQ1057" i="11"/>
  <c r="AP1057" i="11"/>
  <c r="AO1057" i="11"/>
  <c r="AN1057" i="11"/>
  <c r="BE1056" i="11"/>
  <c r="BD1056" i="11"/>
  <c r="BC1056" i="11"/>
  <c r="BB1056" i="11"/>
  <c r="BA1056" i="11"/>
  <c r="AZ1056" i="11"/>
  <c r="AY1056" i="11"/>
  <c r="AX1056" i="11"/>
  <c r="AW1056" i="11"/>
  <c r="AV1056" i="11"/>
  <c r="AU1056" i="11"/>
  <c r="AT1056" i="11"/>
  <c r="AS1056" i="11"/>
  <c r="AR1056" i="11"/>
  <c r="AQ1056" i="11"/>
  <c r="AP1056" i="11"/>
  <c r="AO1056" i="11"/>
  <c r="AN1056" i="11"/>
  <c r="BE1055" i="11"/>
  <c r="BD1055" i="11"/>
  <c r="BC1055" i="11"/>
  <c r="BB1055" i="11"/>
  <c r="BA1055" i="11"/>
  <c r="AZ1055" i="11"/>
  <c r="AY1055" i="11"/>
  <c r="AX1055" i="11"/>
  <c r="AW1055" i="11"/>
  <c r="AV1055" i="11"/>
  <c r="AU1055" i="11"/>
  <c r="AT1055" i="11"/>
  <c r="AS1055" i="11"/>
  <c r="AR1055" i="11"/>
  <c r="AQ1055" i="11"/>
  <c r="AP1055" i="11"/>
  <c r="AO1055" i="11"/>
  <c r="AN1055" i="11"/>
  <c r="BE1054" i="11"/>
  <c r="BD1054" i="11"/>
  <c r="BC1054" i="11"/>
  <c r="BB1054" i="11"/>
  <c r="BA1054" i="11"/>
  <c r="AZ1054" i="11"/>
  <c r="AY1054" i="11"/>
  <c r="AX1054" i="11"/>
  <c r="AW1054" i="11"/>
  <c r="AV1054" i="11"/>
  <c r="AU1054" i="11"/>
  <c r="AT1054" i="11"/>
  <c r="AS1054" i="11"/>
  <c r="AR1054" i="11"/>
  <c r="AQ1054" i="11"/>
  <c r="AP1054" i="11"/>
  <c r="AO1054" i="11"/>
  <c r="AN1054" i="11"/>
  <c r="BE1053" i="11"/>
  <c r="BD1053" i="11"/>
  <c r="BC1053" i="11"/>
  <c r="BB1053" i="11"/>
  <c r="BA1053" i="11"/>
  <c r="AZ1053" i="11"/>
  <c r="AY1053" i="11"/>
  <c r="AX1053" i="11"/>
  <c r="AW1053" i="11"/>
  <c r="AV1053" i="11"/>
  <c r="AU1053" i="11"/>
  <c r="AT1053" i="11"/>
  <c r="AS1053" i="11"/>
  <c r="AR1053" i="11"/>
  <c r="AQ1053" i="11"/>
  <c r="AP1053" i="11"/>
  <c r="AO1053" i="11"/>
  <c r="AN1053" i="11"/>
  <c r="BE1052" i="11"/>
  <c r="BD1052" i="11"/>
  <c r="BC1052" i="11"/>
  <c r="BB1052" i="11"/>
  <c r="BA1052" i="11"/>
  <c r="AZ1052" i="11"/>
  <c r="AY1052" i="11"/>
  <c r="AX1052" i="11"/>
  <c r="AW1052" i="11"/>
  <c r="AV1052" i="11"/>
  <c r="AU1052" i="11"/>
  <c r="AT1052" i="11"/>
  <c r="AS1052" i="11"/>
  <c r="AR1052" i="11"/>
  <c r="AQ1052" i="11"/>
  <c r="AP1052" i="11"/>
  <c r="AO1052" i="11"/>
  <c r="AN1052" i="11"/>
  <c r="BE1051" i="11"/>
  <c r="BD1051" i="11"/>
  <c r="BC1051" i="11"/>
  <c r="BB1051" i="11"/>
  <c r="BA1051" i="11"/>
  <c r="AZ1051" i="11"/>
  <c r="AY1051" i="11"/>
  <c r="AX1051" i="11"/>
  <c r="AW1051" i="11"/>
  <c r="AV1051" i="11"/>
  <c r="AU1051" i="11"/>
  <c r="AT1051" i="11"/>
  <c r="AS1051" i="11"/>
  <c r="AR1051" i="11"/>
  <c r="AQ1051" i="11"/>
  <c r="AP1051" i="11"/>
  <c r="AO1051" i="11"/>
  <c r="AN1051" i="11"/>
  <c r="BE1050" i="11"/>
  <c r="BD1050" i="11"/>
  <c r="BC1050" i="11"/>
  <c r="BB1050" i="11"/>
  <c r="BA1050" i="11"/>
  <c r="AZ1050" i="11"/>
  <c r="AY1050" i="11"/>
  <c r="AX1050" i="11"/>
  <c r="AW1050" i="11"/>
  <c r="AV1050" i="11"/>
  <c r="AU1050" i="11"/>
  <c r="AT1050" i="11"/>
  <c r="AS1050" i="11"/>
  <c r="AR1050" i="11"/>
  <c r="AQ1050" i="11"/>
  <c r="AP1050" i="11"/>
  <c r="AO1050" i="11"/>
  <c r="AN1050" i="11"/>
  <c r="BE1049" i="11"/>
  <c r="BD1049" i="11"/>
  <c r="BC1049" i="11"/>
  <c r="BB1049" i="11"/>
  <c r="BA1049" i="11"/>
  <c r="AZ1049" i="11"/>
  <c r="AY1049" i="11"/>
  <c r="AX1049" i="11"/>
  <c r="AW1049" i="11"/>
  <c r="AV1049" i="11"/>
  <c r="AU1049" i="11"/>
  <c r="AT1049" i="11"/>
  <c r="AS1049" i="11"/>
  <c r="AR1049" i="11"/>
  <c r="AQ1049" i="11"/>
  <c r="AP1049" i="11"/>
  <c r="AO1049" i="11"/>
  <c r="AN1049" i="11"/>
  <c r="BE1048" i="11"/>
  <c r="BD1048" i="11"/>
  <c r="BC1048" i="11"/>
  <c r="BB1048" i="11"/>
  <c r="BA1048" i="11"/>
  <c r="AZ1048" i="11"/>
  <c r="AY1048" i="11"/>
  <c r="AX1048" i="11"/>
  <c r="AW1048" i="11"/>
  <c r="AV1048" i="11"/>
  <c r="AU1048" i="11"/>
  <c r="AT1048" i="11"/>
  <c r="AS1048" i="11"/>
  <c r="AR1048" i="11"/>
  <c r="AQ1048" i="11"/>
  <c r="AP1048" i="11"/>
  <c r="AO1048" i="11"/>
  <c r="AN1048" i="11"/>
  <c r="BE1047" i="11"/>
  <c r="BD1047" i="11"/>
  <c r="BC1047" i="11"/>
  <c r="BB1047" i="11"/>
  <c r="BA1047" i="11"/>
  <c r="AZ1047" i="11"/>
  <c r="AY1047" i="11"/>
  <c r="AX1047" i="11"/>
  <c r="AW1047" i="11"/>
  <c r="AV1047" i="11"/>
  <c r="AU1047" i="11"/>
  <c r="AT1047" i="11"/>
  <c r="AS1047" i="11"/>
  <c r="AR1047" i="11"/>
  <c r="AQ1047" i="11"/>
  <c r="AP1047" i="11"/>
  <c r="AO1047" i="11"/>
  <c r="AN1047" i="11"/>
  <c r="BE1046" i="11"/>
  <c r="BD1046" i="11"/>
  <c r="BC1046" i="11"/>
  <c r="BB1046" i="11"/>
  <c r="BA1046" i="11"/>
  <c r="AZ1046" i="11"/>
  <c r="AY1046" i="11"/>
  <c r="AX1046" i="11"/>
  <c r="AW1046" i="11"/>
  <c r="AV1046" i="11"/>
  <c r="AU1046" i="11"/>
  <c r="AT1046" i="11"/>
  <c r="AS1046" i="11"/>
  <c r="AR1046" i="11"/>
  <c r="AQ1046" i="11"/>
  <c r="AP1046" i="11"/>
  <c r="AO1046" i="11"/>
  <c r="AN1046" i="11"/>
  <c r="BE1045" i="11"/>
  <c r="BD1045" i="11"/>
  <c r="BC1045" i="11"/>
  <c r="BB1045" i="11"/>
  <c r="BA1045" i="11"/>
  <c r="AZ1045" i="11"/>
  <c r="AY1045" i="11"/>
  <c r="AX1045" i="11"/>
  <c r="AW1045" i="11"/>
  <c r="AV1045" i="11"/>
  <c r="AU1045" i="11"/>
  <c r="AT1045" i="11"/>
  <c r="AS1045" i="11"/>
  <c r="AR1045" i="11"/>
  <c r="AQ1045" i="11"/>
  <c r="AP1045" i="11"/>
  <c r="AO1045" i="11"/>
  <c r="AN1045" i="11"/>
  <c r="BE1044" i="11"/>
  <c r="BD1044" i="11"/>
  <c r="BC1044" i="11"/>
  <c r="BB1044" i="11"/>
  <c r="BA1044" i="11"/>
  <c r="AZ1044" i="11"/>
  <c r="AY1044" i="11"/>
  <c r="AX1044" i="11"/>
  <c r="AW1044" i="11"/>
  <c r="AV1044" i="11"/>
  <c r="AU1044" i="11"/>
  <c r="AT1044" i="11"/>
  <c r="AS1044" i="11"/>
  <c r="AR1044" i="11"/>
  <c r="AQ1044" i="11"/>
  <c r="AP1044" i="11"/>
  <c r="AO1044" i="11"/>
  <c r="AN1044" i="11"/>
  <c r="BE1043" i="11"/>
  <c r="BD1043" i="11"/>
  <c r="BC1043" i="11"/>
  <c r="BB1043" i="11"/>
  <c r="BA1043" i="11"/>
  <c r="AZ1043" i="11"/>
  <c r="AY1043" i="11"/>
  <c r="AX1043" i="11"/>
  <c r="AW1043" i="11"/>
  <c r="AV1043" i="11"/>
  <c r="AU1043" i="11"/>
  <c r="AT1043" i="11"/>
  <c r="AS1043" i="11"/>
  <c r="AR1043" i="11"/>
  <c r="AQ1043" i="11"/>
  <c r="AP1043" i="11"/>
  <c r="AO1043" i="11"/>
  <c r="AN1043" i="11"/>
  <c r="BE1042" i="11"/>
  <c r="BD1042" i="11"/>
  <c r="BC1042" i="11"/>
  <c r="BB1042" i="11"/>
  <c r="BA1042" i="11"/>
  <c r="AZ1042" i="11"/>
  <c r="AY1042" i="11"/>
  <c r="AX1042" i="11"/>
  <c r="AW1042" i="11"/>
  <c r="AV1042" i="11"/>
  <c r="AU1042" i="11"/>
  <c r="AT1042" i="11"/>
  <c r="AS1042" i="11"/>
  <c r="AR1042" i="11"/>
  <c r="AQ1042" i="11"/>
  <c r="AP1042" i="11"/>
  <c r="AO1042" i="11"/>
  <c r="AN1042" i="11"/>
  <c r="BE1041" i="11"/>
  <c r="BD1041" i="11"/>
  <c r="BC1041" i="11"/>
  <c r="BB1041" i="11"/>
  <c r="BA1041" i="11"/>
  <c r="AZ1041" i="11"/>
  <c r="AY1041" i="11"/>
  <c r="AX1041" i="11"/>
  <c r="AW1041" i="11"/>
  <c r="AV1041" i="11"/>
  <c r="AU1041" i="11"/>
  <c r="AT1041" i="11"/>
  <c r="AS1041" i="11"/>
  <c r="AR1041" i="11"/>
  <c r="AQ1041" i="11"/>
  <c r="AP1041" i="11"/>
  <c r="AO1041" i="11"/>
  <c r="AN1041" i="11"/>
  <c r="BE1040" i="11"/>
  <c r="BD1040" i="11"/>
  <c r="BC1040" i="11"/>
  <c r="BB1040" i="11"/>
  <c r="BA1040" i="11"/>
  <c r="AZ1040" i="11"/>
  <c r="AY1040" i="11"/>
  <c r="AX1040" i="11"/>
  <c r="AW1040" i="11"/>
  <c r="AV1040" i="11"/>
  <c r="AU1040" i="11"/>
  <c r="AT1040" i="11"/>
  <c r="AS1040" i="11"/>
  <c r="AR1040" i="11"/>
  <c r="AQ1040" i="11"/>
  <c r="AP1040" i="11"/>
  <c r="AO1040" i="11"/>
  <c r="AN1040" i="11"/>
  <c r="BE1039" i="11"/>
  <c r="BD1039" i="11"/>
  <c r="BC1039" i="11"/>
  <c r="BB1039" i="11"/>
  <c r="BA1039" i="11"/>
  <c r="AZ1039" i="11"/>
  <c r="AY1039" i="11"/>
  <c r="AX1039" i="11"/>
  <c r="AW1039" i="11"/>
  <c r="AV1039" i="11"/>
  <c r="AU1039" i="11"/>
  <c r="AT1039" i="11"/>
  <c r="AS1039" i="11"/>
  <c r="AR1039" i="11"/>
  <c r="AQ1039" i="11"/>
  <c r="AP1039" i="11"/>
  <c r="AO1039" i="11"/>
  <c r="AN1039" i="11"/>
  <c r="BE1038" i="11"/>
  <c r="BD1038" i="11"/>
  <c r="BC1038" i="11"/>
  <c r="BB1038" i="11"/>
  <c r="BA1038" i="11"/>
  <c r="AZ1038" i="11"/>
  <c r="AY1038" i="11"/>
  <c r="AX1038" i="11"/>
  <c r="AW1038" i="11"/>
  <c r="AV1038" i="11"/>
  <c r="AU1038" i="11"/>
  <c r="AT1038" i="11"/>
  <c r="AS1038" i="11"/>
  <c r="AR1038" i="11"/>
  <c r="AQ1038" i="11"/>
  <c r="AP1038" i="11"/>
  <c r="AO1038" i="11"/>
  <c r="AN1038" i="11"/>
  <c r="BE1037" i="11"/>
  <c r="BD1037" i="11"/>
  <c r="BC1037" i="11"/>
  <c r="BB1037" i="11"/>
  <c r="BA1037" i="11"/>
  <c r="AZ1037" i="11"/>
  <c r="AY1037" i="11"/>
  <c r="AX1037" i="11"/>
  <c r="AW1037" i="11"/>
  <c r="AV1037" i="11"/>
  <c r="AU1037" i="11"/>
  <c r="AT1037" i="11"/>
  <c r="AS1037" i="11"/>
  <c r="AR1037" i="11"/>
  <c r="AQ1037" i="11"/>
  <c r="AP1037" i="11"/>
  <c r="AO1037" i="11"/>
  <c r="AN1037" i="11"/>
  <c r="BE1036" i="11"/>
  <c r="BD1036" i="11"/>
  <c r="BC1036" i="11"/>
  <c r="BB1036" i="11"/>
  <c r="BA1036" i="11"/>
  <c r="AZ1036" i="11"/>
  <c r="AY1036" i="11"/>
  <c r="AX1036" i="11"/>
  <c r="AW1036" i="11"/>
  <c r="AV1036" i="11"/>
  <c r="AU1036" i="11"/>
  <c r="AT1036" i="11"/>
  <c r="AS1036" i="11"/>
  <c r="AR1036" i="11"/>
  <c r="AQ1036" i="11"/>
  <c r="AP1036" i="11"/>
  <c r="AO1036" i="11"/>
  <c r="AN1036" i="11"/>
  <c r="BE1035" i="11"/>
  <c r="BD1035" i="11"/>
  <c r="BC1035" i="11"/>
  <c r="BB1035" i="11"/>
  <c r="BA1035" i="11"/>
  <c r="AZ1035" i="11"/>
  <c r="AY1035" i="11"/>
  <c r="AX1035" i="11"/>
  <c r="AW1035" i="11"/>
  <c r="AV1035" i="11"/>
  <c r="AU1035" i="11"/>
  <c r="AT1035" i="11"/>
  <c r="AS1035" i="11"/>
  <c r="AR1035" i="11"/>
  <c r="AQ1035" i="11"/>
  <c r="AP1035" i="11"/>
  <c r="AO1035" i="11"/>
  <c r="AN1035" i="11"/>
  <c r="BE1034" i="11"/>
  <c r="BD1034" i="11"/>
  <c r="BC1034" i="11"/>
  <c r="BB1034" i="11"/>
  <c r="BA1034" i="11"/>
  <c r="AZ1034" i="11"/>
  <c r="AY1034" i="11"/>
  <c r="AX1034" i="11"/>
  <c r="AW1034" i="11"/>
  <c r="AV1034" i="11"/>
  <c r="AU1034" i="11"/>
  <c r="AT1034" i="11"/>
  <c r="AS1034" i="11"/>
  <c r="AR1034" i="11"/>
  <c r="AQ1034" i="11"/>
  <c r="AP1034" i="11"/>
  <c r="AO1034" i="11"/>
  <c r="AN1034" i="11"/>
  <c r="BE1033" i="11"/>
  <c r="BD1033" i="11"/>
  <c r="BC1033" i="11"/>
  <c r="BB1033" i="11"/>
  <c r="BA1033" i="11"/>
  <c r="AZ1033" i="11"/>
  <c r="AY1033" i="11"/>
  <c r="AX1033" i="11"/>
  <c r="AW1033" i="11"/>
  <c r="AV1033" i="11"/>
  <c r="AU1033" i="11"/>
  <c r="AT1033" i="11"/>
  <c r="AS1033" i="11"/>
  <c r="AR1033" i="11"/>
  <c r="AQ1033" i="11"/>
  <c r="AP1033" i="11"/>
  <c r="AO1033" i="11"/>
  <c r="AN1033" i="11"/>
  <c r="BE1032" i="11"/>
  <c r="BD1032" i="11"/>
  <c r="BC1032" i="11"/>
  <c r="BB1032" i="11"/>
  <c r="BA1032" i="11"/>
  <c r="AZ1032" i="11"/>
  <c r="AY1032" i="11"/>
  <c r="AX1032" i="11"/>
  <c r="AW1032" i="11"/>
  <c r="AV1032" i="11"/>
  <c r="AU1032" i="11"/>
  <c r="AT1032" i="11"/>
  <c r="AS1032" i="11"/>
  <c r="AR1032" i="11"/>
  <c r="AQ1032" i="11"/>
  <c r="AP1032" i="11"/>
  <c r="AO1032" i="11"/>
  <c r="AN1032" i="11"/>
  <c r="BE1031" i="11"/>
  <c r="BD1031" i="11"/>
  <c r="BC1031" i="11"/>
  <c r="BB1031" i="11"/>
  <c r="BA1031" i="11"/>
  <c r="AZ1031" i="11"/>
  <c r="AY1031" i="11"/>
  <c r="AX1031" i="11"/>
  <c r="AW1031" i="11"/>
  <c r="AV1031" i="11"/>
  <c r="AU1031" i="11"/>
  <c r="AT1031" i="11"/>
  <c r="AS1031" i="11"/>
  <c r="AR1031" i="11"/>
  <c r="AQ1031" i="11"/>
  <c r="AP1031" i="11"/>
  <c r="AO1031" i="11"/>
  <c r="AN1031" i="11"/>
  <c r="BE1030" i="11"/>
  <c r="BD1030" i="11"/>
  <c r="BC1030" i="11"/>
  <c r="BB1030" i="11"/>
  <c r="BA1030" i="11"/>
  <c r="AZ1030" i="11"/>
  <c r="AY1030" i="11"/>
  <c r="AX1030" i="11"/>
  <c r="AW1030" i="11"/>
  <c r="AV1030" i="11"/>
  <c r="AU1030" i="11"/>
  <c r="AT1030" i="11"/>
  <c r="AS1030" i="11"/>
  <c r="AR1030" i="11"/>
  <c r="AQ1030" i="11"/>
  <c r="AP1030" i="11"/>
  <c r="AO1030" i="11"/>
  <c r="AN1030" i="11"/>
  <c r="BE1029" i="11"/>
  <c r="BD1029" i="11"/>
  <c r="BC1029" i="11"/>
  <c r="BB1029" i="11"/>
  <c r="BA1029" i="11"/>
  <c r="AZ1029" i="11"/>
  <c r="AY1029" i="11"/>
  <c r="AX1029" i="11"/>
  <c r="AW1029" i="11"/>
  <c r="AV1029" i="11"/>
  <c r="AU1029" i="11"/>
  <c r="AT1029" i="11"/>
  <c r="AS1029" i="11"/>
  <c r="AR1029" i="11"/>
  <c r="AQ1029" i="11"/>
  <c r="AP1029" i="11"/>
  <c r="AO1029" i="11"/>
  <c r="AN1029" i="11"/>
  <c r="BE1028" i="11"/>
  <c r="BD1028" i="11"/>
  <c r="BC1028" i="11"/>
  <c r="BB1028" i="11"/>
  <c r="BA1028" i="11"/>
  <c r="AZ1028" i="11"/>
  <c r="AY1028" i="11"/>
  <c r="AX1028" i="11"/>
  <c r="AW1028" i="11"/>
  <c r="AV1028" i="11"/>
  <c r="AU1028" i="11"/>
  <c r="AT1028" i="11"/>
  <c r="AS1028" i="11"/>
  <c r="AR1028" i="11"/>
  <c r="AQ1028" i="11"/>
  <c r="AP1028" i="11"/>
  <c r="AO1028" i="11"/>
  <c r="AN1028" i="11"/>
  <c r="BE1027" i="11"/>
  <c r="BD1027" i="11"/>
  <c r="BC1027" i="11"/>
  <c r="BB1027" i="11"/>
  <c r="BA1027" i="11"/>
  <c r="AZ1027" i="11"/>
  <c r="AY1027" i="11"/>
  <c r="AX1027" i="11"/>
  <c r="AW1027" i="11"/>
  <c r="AV1027" i="11"/>
  <c r="AU1027" i="11"/>
  <c r="AT1027" i="11"/>
  <c r="AS1027" i="11"/>
  <c r="AR1027" i="11"/>
  <c r="AQ1027" i="11"/>
  <c r="AP1027" i="11"/>
  <c r="AO1027" i="11"/>
  <c r="AN1027" i="11"/>
  <c r="BE1026" i="11"/>
  <c r="BD1026" i="11"/>
  <c r="BC1026" i="11"/>
  <c r="BB1026" i="11"/>
  <c r="BA1026" i="11"/>
  <c r="AZ1026" i="11"/>
  <c r="AY1026" i="11"/>
  <c r="AX1026" i="11"/>
  <c r="AW1026" i="11"/>
  <c r="AV1026" i="11"/>
  <c r="AU1026" i="11"/>
  <c r="AT1026" i="11"/>
  <c r="AS1026" i="11"/>
  <c r="AR1026" i="11"/>
  <c r="AQ1026" i="11"/>
  <c r="AP1026" i="11"/>
  <c r="AO1026" i="11"/>
  <c r="AN1026" i="11"/>
  <c r="BE1025" i="11"/>
  <c r="BD1025" i="11"/>
  <c r="BC1025" i="11"/>
  <c r="BB1025" i="11"/>
  <c r="BA1025" i="11"/>
  <c r="AZ1025" i="11"/>
  <c r="AY1025" i="11"/>
  <c r="AX1025" i="11"/>
  <c r="AW1025" i="11"/>
  <c r="AV1025" i="11"/>
  <c r="AU1025" i="11"/>
  <c r="AT1025" i="11"/>
  <c r="AS1025" i="11"/>
  <c r="AR1025" i="11"/>
  <c r="AQ1025" i="11"/>
  <c r="AP1025" i="11"/>
  <c r="AO1025" i="11"/>
  <c r="AN1025" i="11"/>
  <c r="BE1024" i="11"/>
  <c r="BD1024" i="11"/>
  <c r="BC1024" i="11"/>
  <c r="BB1024" i="11"/>
  <c r="BA1024" i="11"/>
  <c r="AZ1024" i="11"/>
  <c r="AY1024" i="11"/>
  <c r="AX1024" i="11"/>
  <c r="AW1024" i="11"/>
  <c r="AV1024" i="11"/>
  <c r="AU1024" i="11"/>
  <c r="AT1024" i="11"/>
  <c r="AS1024" i="11"/>
  <c r="AR1024" i="11"/>
  <c r="AQ1024" i="11"/>
  <c r="AP1024" i="11"/>
  <c r="AO1024" i="11"/>
  <c r="AN1024" i="11"/>
  <c r="BE1023" i="11"/>
  <c r="BD1023" i="11"/>
  <c r="BC1023" i="11"/>
  <c r="BB1023" i="11"/>
  <c r="BA1023" i="11"/>
  <c r="AZ1023" i="11"/>
  <c r="AY1023" i="11"/>
  <c r="AX1023" i="11"/>
  <c r="AW1023" i="11"/>
  <c r="AV1023" i="11"/>
  <c r="AU1023" i="11"/>
  <c r="AT1023" i="11"/>
  <c r="AS1023" i="11"/>
  <c r="AR1023" i="11"/>
  <c r="AQ1023" i="11"/>
  <c r="AP1023" i="11"/>
  <c r="AO1023" i="11"/>
  <c r="AN1023" i="11"/>
  <c r="BE1022" i="11"/>
  <c r="BD1022" i="11"/>
  <c r="BC1022" i="11"/>
  <c r="BB1022" i="11"/>
  <c r="BA1022" i="11"/>
  <c r="AZ1022" i="11"/>
  <c r="AY1022" i="11"/>
  <c r="AX1022" i="11"/>
  <c r="AW1022" i="11"/>
  <c r="AV1022" i="11"/>
  <c r="AU1022" i="11"/>
  <c r="AT1022" i="11"/>
  <c r="AS1022" i="11"/>
  <c r="AR1022" i="11"/>
  <c r="AQ1022" i="11"/>
  <c r="AP1022" i="11"/>
  <c r="AO1022" i="11"/>
  <c r="AN1022" i="11"/>
  <c r="BE1021" i="11"/>
  <c r="BD1021" i="11"/>
  <c r="BC1021" i="11"/>
  <c r="BB1021" i="11"/>
  <c r="BA1021" i="11"/>
  <c r="AZ1021" i="11"/>
  <c r="AY1021" i="11"/>
  <c r="AX1021" i="11"/>
  <c r="AW1021" i="11"/>
  <c r="AV1021" i="11"/>
  <c r="AU1021" i="11"/>
  <c r="AT1021" i="11"/>
  <c r="AS1021" i="11"/>
  <c r="AR1021" i="11"/>
  <c r="AQ1021" i="11"/>
  <c r="AP1021" i="11"/>
  <c r="AO1021" i="11"/>
  <c r="AN1021" i="11"/>
  <c r="BE1020" i="11"/>
  <c r="BD1020" i="11"/>
  <c r="BC1020" i="11"/>
  <c r="BB1020" i="11"/>
  <c r="BA1020" i="11"/>
  <c r="AZ1020" i="11"/>
  <c r="AY1020" i="11"/>
  <c r="AX1020" i="11"/>
  <c r="AW1020" i="11"/>
  <c r="AV1020" i="11"/>
  <c r="AU1020" i="11"/>
  <c r="AT1020" i="11"/>
  <c r="AS1020" i="11"/>
  <c r="AR1020" i="11"/>
  <c r="AQ1020" i="11"/>
  <c r="AP1020" i="11"/>
  <c r="AO1020" i="11"/>
  <c r="AN1020" i="11"/>
  <c r="BE1019" i="11"/>
  <c r="BD1019" i="11"/>
  <c r="BC1019" i="11"/>
  <c r="BB1019" i="11"/>
  <c r="BA1019" i="11"/>
  <c r="AZ1019" i="11"/>
  <c r="AY1019" i="11"/>
  <c r="AX1019" i="11"/>
  <c r="AW1019" i="11"/>
  <c r="AV1019" i="11"/>
  <c r="AU1019" i="11"/>
  <c r="AT1019" i="11"/>
  <c r="AS1019" i="11"/>
  <c r="AR1019" i="11"/>
  <c r="AQ1019" i="11"/>
  <c r="AP1019" i="11"/>
  <c r="AO1019" i="11"/>
  <c r="AN1019" i="11"/>
  <c r="BE1018" i="11"/>
  <c r="BD1018" i="11"/>
  <c r="BC1018" i="11"/>
  <c r="BB1018" i="11"/>
  <c r="BA1018" i="11"/>
  <c r="AZ1018" i="11"/>
  <c r="AY1018" i="11"/>
  <c r="AX1018" i="11"/>
  <c r="AW1018" i="11"/>
  <c r="AV1018" i="11"/>
  <c r="AU1018" i="11"/>
  <c r="AT1018" i="11"/>
  <c r="AS1018" i="11"/>
  <c r="AR1018" i="11"/>
  <c r="AQ1018" i="11"/>
  <c r="AP1018" i="11"/>
  <c r="AO1018" i="11"/>
  <c r="AN1018" i="11"/>
  <c r="BE1017" i="11"/>
  <c r="BD1017" i="11"/>
  <c r="BC1017" i="11"/>
  <c r="BB1017" i="11"/>
  <c r="BA1017" i="11"/>
  <c r="AZ1017" i="11"/>
  <c r="AY1017" i="11"/>
  <c r="AX1017" i="11"/>
  <c r="AW1017" i="11"/>
  <c r="AV1017" i="11"/>
  <c r="AU1017" i="11"/>
  <c r="AT1017" i="11"/>
  <c r="AS1017" i="11"/>
  <c r="AR1017" i="11"/>
  <c r="AQ1017" i="11"/>
  <c r="AP1017" i="11"/>
  <c r="AO1017" i="11"/>
  <c r="AN1017" i="11"/>
  <c r="BE1016" i="11"/>
  <c r="BD1016" i="11"/>
  <c r="BC1016" i="11"/>
  <c r="BB1016" i="11"/>
  <c r="BA1016" i="11"/>
  <c r="AZ1016" i="11"/>
  <c r="AY1016" i="11"/>
  <c r="AX1016" i="11"/>
  <c r="AW1016" i="11"/>
  <c r="AV1016" i="11"/>
  <c r="AU1016" i="11"/>
  <c r="AT1016" i="11"/>
  <c r="AS1016" i="11"/>
  <c r="AR1016" i="11"/>
  <c r="AQ1016" i="11"/>
  <c r="AP1016" i="11"/>
  <c r="AO1016" i="11"/>
  <c r="AN1016" i="11"/>
  <c r="BE1015" i="11"/>
  <c r="BD1015" i="11"/>
  <c r="BC1015" i="11"/>
  <c r="BB1015" i="11"/>
  <c r="BA1015" i="11"/>
  <c r="AZ1015" i="11"/>
  <c r="AY1015" i="11"/>
  <c r="AX1015" i="11"/>
  <c r="AW1015" i="11"/>
  <c r="AV1015" i="11"/>
  <c r="AU1015" i="11"/>
  <c r="AT1015" i="11"/>
  <c r="AS1015" i="11"/>
  <c r="AR1015" i="11"/>
  <c r="AQ1015" i="11"/>
  <c r="AP1015" i="11"/>
  <c r="AO1015" i="11"/>
  <c r="AN1015" i="11"/>
  <c r="BE1014" i="11"/>
  <c r="BD1014" i="11"/>
  <c r="BC1014" i="11"/>
  <c r="BB1014" i="11"/>
  <c r="BA1014" i="11"/>
  <c r="AZ1014" i="11"/>
  <c r="AY1014" i="11"/>
  <c r="AX1014" i="11"/>
  <c r="AW1014" i="11"/>
  <c r="AV1014" i="11"/>
  <c r="AU1014" i="11"/>
  <c r="AT1014" i="11"/>
  <c r="AS1014" i="11"/>
  <c r="AR1014" i="11"/>
  <c r="AQ1014" i="11"/>
  <c r="AP1014" i="11"/>
  <c r="AO1014" i="11"/>
  <c r="AN1014" i="11"/>
  <c r="BE1013" i="11"/>
  <c r="BD1013" i="11"/>
  <c r="BC1013" i="11"/>
  <c r="BB1013" i="11"/>
  <c r="BA1013" i="11"/>
  <c r="AZ1013" i="11"/>
  <c r="AY1013" i="11"/>
  <c r="AX1013" i="11"/>
  <c r="AW1013" i="11"/>
  <c r="AV1013" i="11"/>
  <c r="AU1013" i="11"/>
  <c r="AT1013" i="11"/>
  <c r="AS1013" i="11"/>
  <c r="AR1013" i="11"/>
  <c r="AQ1013" i="11"/>
  <c r="AP1013" i="11"/>
  <c r="AO1013" i="11"/>
  <c r="AN1013" i="11"/>
  <c r="BE1012" i="11"/>
  <c r="BD1012" i="11"/>
  <c r="BC1012" i="11"/>
  <c r="BB1012" i="11"/>
  <c r="BA1012" i="11"/>
  <c r="AZ1012" i="11"/>
  <c r="AY1012" i="11"/>
  <c r="AX1012" i="11"/>
  <c r="AW1012" i="11"/>
  <c r="AV1012" i="11"/>
  <c r="AU1012" i="11"/>
  <c r="AT1012" i="11"/>
  <c r="AS1012" i="11"/>
  <c r="AR1012" i="11"/>
  <c r="AQ1012" i="11"/>
  <c r="AP1012" i="11"/>
  <c r="AO1012" i="11"/>
  <c r="AN1012" i="11"/>
  <c r="BE1011" i="11"/>
  <c r="BD1011" i="11"/>
  <c r="BC1011" i="11"/>
  <c r="BB1011" i="11"/>
  <c r="BA1011" i="11"/>
  <c r="AZ1011" i="11"/>
  <c r="AY1011" i="11"/>
  <c r="AX1011" i="11"/>
  <c r="AW1011" i="11"/>
  <c r="AV1011" i="11"/>
  <c r="AU1011" i="11"/>
  <c r="AT1011" i="11"/>
  <c r="AS1011" i="11"/>
  <c r="AR1011" i="11"/>
  <c r="AQ1011" i="11"/>
  <c r="AP1011" i="11"/>
  <c r="AO1011" i="11"/>
  <c r="AN1011" i="11"/>
  <c r="BE1010" i="11"/>
  <c r="BD1010" i="11"/>
  <c r="BC1010" i="11"/>
  <c r="BB1010" i="11"/>
  <c r="BA1010" i="11"/>
  <c r="AZ1010" i="11"/>
  <c r="AY1010" i="11"/>
  <c r="AX1010" i="11"/>
  <c r="AW1010" i="11"/>
  <c r="AV1010" i="11"/>
  <c r="AU1010" i="11"/>
  <c r="AT1010" i="11"/>
  <c r="AS1010" i="11"/>
  <c r="AR1010" i="11"/>
  <c r="AQ1010" i="11"/>
  <c r="AP1010" i="11"/>
  <c r="AO1010" i="11"/>
  <c r="AN1010" i="11"/>
  <c r="BE1009" i="11"/>
  <c r="BD1009" i="11"/>
  <c r="BC1009" i="11"/>
  <c r="BB1009" i="11"/>
  <c r="BA1009" i="11"/>
  <c r="AZ1009" i="11"/>
  <c r="AY1009" i="11"/>
  <c r="AX1009" i="11"/>
  <c r="AW1009" i="11"/>
  <c r="AV1009" i="11"/>
  <c r="AU1009" i="11"/>
  <c r="AT1009" i="11"/>
  <c r="AS1009" i="11"/>
  <c r="AR1009" i="11"/>
  <c r="AQ1009" i="11"/>
  <c r="AP1009" i="11"/>
  <c r="AO1009" i="11"/>
  <c r="AN1009" i="11"/>
  <c r="BE1008" i="11"/>
  <c r="BD1008" i="11"/>
  <c r="BC1008" i="11"/>
  <c r="BB1008" i="11"/>
  <c r="BA1008" i="11"/>
  <c r="AZ1008" i="11"/>
  <c r="AY1008" i="11"/>
  <c r="AX1008" i="11"/>
  <c r="AW1008" i="11"/>
  <c r="AV1008" i="11"/>
  <c r="AU1008" i="11"/>
  <c r="AT1008" i="11"/>
  <c r="AS1008" i="11"/>
  <c r="AR1008" i="11"/>
  <c r="AQ1008" i="11"/>
  <c r="AP1008" i="11"/>
  <c r="AO1008" i="11"/>
  <c r="AN1008" i="11"/>
  <c r="BE1007" i="11"/>
  <c r="BD1007" i="11"/>
  <c r="BC1007" i="11"/>
  <c r="BB1007" i="11"/>
  <c r="BA1007" i="11"/>
  <c r="AZ1007" i="11"/>
  <c r="AY1007" i="11"/>
  <c r="AX1007" i="11"/>
  <c r="AW1007" i="11"/>
  <c r="AV1007" i="11"/>
  <c r="AU1007" i="11"/>
  <c r="AT1007" i="11"/>
  <c r="AS1007" i="11"/>
  <c r="AR1007" i="11"/>
  <c r="AQ1007" i="11"/>
  <c r="AP1007" i="11"/>
  <c r="AO1007" i="11"/>
  <c r="AN1007" i="11"/>
  <c r="BE1006" i="11"/>
  <c r="BD1006" i="11"/>
  <c r="BC1006" i="11"/>
  <c r="BB1006" i="11"/>
  <c r="BA1006" i="11"/>
  <c r="AZ1006" i="11"/>
  <c r="AY1006" i="11"/>
  <c r="AX1006" i="11"/>
  <c r="AW1006" i="11"/>
  <c r="AV1006" i="11"/>
  <c r="AU1006" i="11"/>
  <c r="AT1006" i="11"/>
  <c r="AS1006" i="11"/>
  <c r="AR1006" i="11"/>
  <c r="AQ1006" i="11"/>
  <c r="AP1006" i="11"/>
  <c r="AO1006" i="11"/>
  <c r="AN1006" i="11"/>
  <c r="BE1005" i="11"/>
  <c r="BD1005" i="11"/>
  <c r="BC1005" i="11"/>
  <c r="BB1005" i="11"/>
  <c r="BA1005" i="11"/>
  <c r="AZ1005" i="11"/>
  <c r="AY1005" i="11"/>
  <c r="AX1005" i="11"/>
  <c r="AW1005" i="11"/>
  <c r="AV1005" i="11"/>
  <c r="AU1005" i="11"/>
  <c r="AT1005" i="11"/>
  <c r="AS1005" i="11"/>
  <c r="AR1005" i="11"/>
  <c r="AQ1005" i="11"/>
  <c r="AP1005" i="11"/>
  <c r="AO1005" i="11"/>
  <c r="AN1005" i="11"/>
  <c r="BE1004" i="11"/>
  <c r="BD1004" i="11"/>
  <c r="BC1004" i="11"/>
  <c r="BB1004" i="11"/>
  <c r="BA1004" i="11"/>
  <c r="AZ1004" i="11"/>
  <c r="AY1004" i="11"/>
  <c r="AX1004" i="11"/>
  <c r="AW1004" i="11"/>
  <c r="AV1004" i="11"/>
  <c r="AU1004" i="11"/>
  <c r="AT1004" i="11"/>
  <c r="AS1004" i="11"/>
  <c r="AR1004" i="11"/>
  <c r="AQ1004" i="11"/>
  <c r="AP1004" i="11"/>
  <c r="AO1004" i="11"/>
  <c r="AN1004" i="11"/>
  <c r="BE1003" i="11"/>
  <c r="BD1003" i="11"/>
  <c r="BC1003" i="11"/>
  <c r="BB1003" i="11"/>
  <c r="BA1003" i="11"/>
  <c r="AZ1003" i="11"/>
  <c r="AY1003" i="11"/>
  <c r="AX1003" i="11"/>
  <c r="AW1003" i="11"/>
  <c r="AV1003" i="11"/>
  <c r="AU1003" i="11"/>
  <c r="AT1003" i="11"/>
  <c r="AS1003" i="11"/>
  <c r="AR1003" i="11"/>
  <c r="AQ1003" i="11"/>
  <c r="AP1003" i="11"/>
  <c r="AO1003" i="11"/>
  <c r="AN1003" i="11"/>
  <c r="BE1002" i="11"/>
  <c r="BD1002" i="11"/>
  <c r="BC1002" i="11"/>
  <c r="BB1002" i="11"/>
  <c r="BA1002" i="11"/>
  <c r="AZ1002" i="11"/>
  <c r="AY1002" i="11"/>
  <c r="AX1002" i="11"/>
  <c r="AW1002" i="11"/>
  <c r="AV1002" i="11"/>
  <c r="AU1002" i="11"/>
  <c r="AT1002" i="11"/>
  <c r="AS1002" i="11"/>
  <c r="AR1002" i="11"/>
  <c r="AQ1002" i="11"/>
  <c r="AP1002" i="11"/>
  <c r="AO1002" i="11"/>
  <c r="AN1002" i="11"/>
  <c r="BE1001" i="11"/>
  <c r="BD1001" i="11"/>
  <c r="BC1001" i="11"/>
  <c r="BB1001" i="11"/>
  <c r="BA1001" i="11"/>
  <c r="AZ1001" i="11"/>
  <c r="AY1001" i="11"/>
  <c r="AX1001" i="11"/>
  <c r="AW1001" i="11"/>
  <c r="AV1001" i="11"/>
  <c r="AU1001" i="11"/>
  <c r="AT1001" i="11"/>
  <c r="AS1001" i="11"/>
  <c r="AR1001" i="11"/>
  <c r="AQ1001" i="11"/>
  <c r="AP1001" i="11"/>
  <c r="AO1001" i="11"/>
  <c r="AN1001" i="11"/>
  <c r="BE1000" i="11"/>
  <c r="BD1000" i="11"/>
  <c r="BC1000" i="11"/>
  <c r="BB1000" i="11"/>
  <c r="BA1000" i="11"/>
  <c r="AZ1000" i="11"/>
  <c r="AY1000" i="11"/>
  <c r="AX1000" i="11"/>
  <c r="AW1000" i="11"/>
  <c r="AV1000" i="11"/>
  <c r="AU1000" i="11"/>
  <c r="AT1000" i="11"/>
  <c r="AS1000" i="11"/>
  <c r="AR1000" i="11"/>
  <c r="AQ1000" i="11"/>
  <c r="AP1000" i="11"/>
  <c r="AO1000" i="11"/>
  <c r="AN1000" i="11"/>
  <c r="BE999" i="11"/>
  <c r="BD999" i="11"/>
  <c r="BC999" i="11"/>
  <c r="BB999" i="11"/>
  <c r="BA999" i="11"/>
  <c r="AZ999" i="11"/>
  <c r="AY999" i="11"/>
  <c r="AX999" i="11"/>
  <c r="AW999" i="11"/>
  <c r="AV999" i="11"/>
  <c r="AU999" i="11"/>
  <c r="AT999" i="11"/>
  <c r="AS999" i="11"/>
  <c r="AR999" i="11"/>
  <c r="AQ999" i="11"/>
  <c r="AP999" i="11"/>
  <c r="AO999" i="11"/>
  <c r="AN999" i="11"/>
  <c r="BE998" i="11"/>
  <c r="BD998" i="11"/>
  <c r="BC998" i="11"/>
  <c r="BB998" i="11"/>
  <c r="BA998" i="11"/>
  <c r="AZ998" i="11"/>
  <c r="AY998" i="11"/>
  <c r="AX998" i="11"/>
  <c r="AW998" i="11"/>
  <c r="AV998" i="11"/>
  <c r="AU998" i="11"/>
  <c r="AT998" i="11"/>
  <c r="AS998" i="11"/>
  <c r="AR998" i="11"/>
  <c r="AQ998" i="11"/>
  <c r="AP998" i="11"/>
  <c r="AO998" i="11"/>
  <c r="AN998" i="11"/>
  <c r="BE997" i="11"/>
  <c r="BD997" i="11"/>
  <c r="BC997" i="11"/>
  <c r="BB997" i="11"/>
  <c r="BA997" i="11"/>
  <c r="AZ997" i="11"/>
  <c r="AY997" i="11"/>
  <c r="AX997" i="11"/>
  <c r="AW997" i="11"/>
  <c r="AV997" i="11"/>
  <c r="AU997" i="11"/>
  <c r="AT997" i="11"/>
  <c r="AS997" i="11"/>
  <c r="AR997" i="11"/>
  <c r="AQ997" i="11"/>
  <c r="AP997" i="11"/>
  <c r="AO997" i="11"/>
  <c r="AN997" i="11"/>
  <c r="BE996" i="11"/>
  <c r="BD996" i="11"/>
  <c r="BC996" i="11"/>
  <c r="BB996" i="11"/>
  <c r="BA996" i="11"/>
  <c r="AZ996" i="11"/>
  <c r="AY996" i="11"/>
  <c r="AX996" i="11"/>
  <c r="AW996" i="11"/>
  <c r="AV996" i="11"/>
  <c r="AU996" i="11"/>
  <c r="AT996" i="11"/>
  <c r="AS996" i="11"/>
  <c r="AR996" i="11"/>
  <c r="AQ996" i="11"/>
  <c r="AP996" i="11"/>
  <c r="AO996" i="11"/>
  <c r="AN996" i="11"/>
  <c r="BE995" i="11"/>
  <c r="BD995" i="11"/>
  <c r="BC995" i="11"/>
  <c r="BB995" i="11"/>
  <c r="BA995" i="11"/>
  <c r="AZ995" i="11"/>
  <c r="AY995" i="11"/>
  <c r="AX995" i="11"/>
  <c r="AW995" i="11"/>
  <c r="AV995" i="11"/>
  <c r="AU995" i="11"/>
  <c r="AT995" i="11"/>
  <c r="AS995" i="11"/>
  <c r="AR995" i="11"/>
  <c r="AQ995" i="11"/>
  <c r="AP995" i="11"/>
  <c r="AO995" i="11"/>
  <c r="AN995" i="11"/>
  <c r="BE994" i="11"/>
  <c r="BD994" i="11"/>
  <c r="BC994" i="11"/>
  <c r="BB994" i="11"/>
  <c r="BA994" i="11"/>
  <c r="AZ994" i="11"/>
  <c r="AY994" i="11"/>
  <c r="AX994" i="11"/>
  <c r="AW994" i="11"/>
  <c r="AV994" i="11"/>
  <c r="AU994" i="11"/>
  <c r="AT994" i="11"/>
  <c r="AS994" i="11"/>
  <c r="AR994" i="11"/>
  <c r="AQ994" i="11"/>
  <c r="AP994" i="11"/>
  <c r="AO994" i="11"/>
  <c r="AN994" i="11"/>
  <c r="BE993" i="11"/>
  <c r="BD993" i="11"/>
  <c r="BC993" i="11"/>
  <c r="BB993" i="11"/>
  <c r="BA993" i="11"/>
  <c r="AZ993" i="11"/>
  <c r="AY993" i="11"/>
  <c r="AX993" i="11"/>
  <c r="AW993" i="11"/>
  <c r="AV993" i="11"/>
  <c r="AU993" i="11"/>
  <c r="AT993" i="11"/>
  <c r="AS993" i="11"/>
  <c r="AR993" i="11"/>
  <c r="AQ993" i="11"/>
  <c r="AP993" i="11"/>
  <c r="AO993" i="11"/>
  <c r="AN993" i="11"/>
  <c r="BE992" i="11"/>
  <c r="BD992" i="11"/>
  <c r="BC992" i="11"/>
  <c r="BB992" i="11"/>
  <c r="BA992" i="11"/>
  <c r="AZ992" i="11"/>
  <c r="AY992" i="11"/>
  <c r="AX992" i="11"/>
  <c r="AW992" i="11"/>
  <c r="AV992" i="11"/>
  <c r="AU992" i="11"/>
  <c r="AT992" i="11"/>
  <c r="AS992" i="11"/>
  <c r="AR992" i="11"/>
  <c r="AQ992" i="11"/>
  <c r="AP992" i="11"/>
  <c r="AO992" i="11"/>
  <c r="AN992" i="11"/>
  <c r="BE991" i="11"/>
  <c r="BD991" i="11"/>
  <c r="BC991" i="11"/>
  <c r="BB991" i="11"/>
  <c r="BA991" i="11"/>
  <c r="AZ991" i="11"/>
  <c r="AY991" i="11"/>
  <c r="AX991" i="11"/>
  <c r="AW991" i="11"/>
  <c r="AV991" i="11"/>
  <c r="AU991" i="11"/>
  <c r="AT991" i="11"/>
  <c r="AS991" i="11"/>
  <c r="AR991" i="11"/>
  <c r="AQ991" i="11"/>
  <c r="AP991" i="11"/>
  <c r="AO991" i="11"/>
  <c r="AN991" i="11"/>
  <c r="BE990" i="11"/>
  <c r="BD990" i="11"/>
  <c r="BC990" i="11"/>
  <c r="BB990" i="11"/>
  <c r="BA990" i="11"/>
  <c r="AZ990" i="11"/>
  <c r="AY990" i="11"/>
  <c r="AX990" i="11"/>
  <c r="AW990" i="11"/>
  <c r="AV990" i="11"/>
  <c r="AU990" i="11"/>
  <c r="AT990" i="11"/>
  <c r="AS990" i="11"/>
  <c r="AR990" i="11"/>
  <c r="AQ990" i="11"/>
  <c r="AP990" i="11"/>
  <c r="AO990" i="11"/>
  <c r="AN990" i="11"/>
  <c r="BE989" i="11"/>
  <c r="BD989" i="11"/>
  <c r="BC989" i="11"/>
  <c r="BB989" i="11"/>
  <c r="BA989" i="11"/>
  <c r="AZ989" i="11"/>
  <c r="AY989" i="11"/>
  <c r="AX989" i="11"/>
  <c r="AW989" i="11"/>
  <c r="AV989" i="11"/>
  <c r="AU989" i="11"/>
  <c r="AT989" i="11"/>
  <c r="AS989" i="11"/>
  <c r="AR989" i="11"/>
  <c r="AQ989" i="11"/>
  <c r="AP989" i="11"/>
  <c r="AO989" i="11"/>
  <c r="AN989" i="11"/>
  <c r="BE988" i="11"/>
  <c r="BD988" i="11"/>
  <c r="BC988" i="11"/>
  <c r="BB988" i="11"/>
  <c r="BA988" i="11"/>
  <c r="AZ988" i="11"/>
  <c r="AY988" i="11"/>
  <c r="AX988" i="11"/>
  <c r="AW988" i="11"/>
  <c r="AV988" i="11"/>
  <c r="AU988" i="11"/>
  <c r="AT988" i="11"/>
  <c r="AS988" i="11"/>
  <c r="AR988" i="11"/>
  <c r="AQ988" i="11"/>
  <c r="AP988" i="11"/>
  <c r="AO988" i="11"/>
  <c r="AN988" i="11"/>
  <c r="BE987" i="11"/>
  <c r="BD987" i="11"/>
  <c r="BC987" i="11"/>
  <c r="BB987" i="11"/>
  <c r="BA987" i="11"/>
  <c r="AZ987" i="11"/>
  <c r="AY987" i="11"/>
  <c r="AX987" i="11"/>
  <c r="AW987" i="11"/>
  <c r="AV987" i="11"/>
  <c r="AU987" i="11"/>
  <c r="AT987" i="11"/>
  <c r="AS987" i="11"/>
  <c r="AR987" i="11"/>
  <c r="AQ987" i="11"/>
  <c r="AP987" i="11"/>
  <c r="AO987" i="11"/>
  <c r="AN987" i="11"/>
  <c r="BE986" i="11"/>
  <c r="BD986" i="11"/>
  <c r="BC986" i="11"/>
  <c r="BB986" i="11"/>
  <c r="BA986" i="11"/>
  <c r="AZ986" i="11"/>
  <c r="AY986" i="11"/>
  <c r="AX986" i="11"/>
  <c r="AW986" i="11"/>
  <c r="AV986" i="11"/>
  <c r="AU986" i="11"/>
  <c r="AT986" i="11"/>
  <c r="AS986" i="11"/>
  <c r="AR986" i="11"/>
  <c r="AQ986" i="11"/>
  <c r="AP986" i="11"/>
  <c r="AO986" i="11"/>
  <c r="AN986" i="11"/>
  <c r="BE985" i="11"/>
  <c r="BD985" i="11"/>
  <c r="BC985" i="11"/>
  <c r="BB985" i="11"/>
  <c r="BA985" i="11"/>
  <c r="AZ985" i="11"/>
  <c r="AY985" i="11"/>
  <c r="AX985" i="11"/>
  <c r="AW985" i="11"/>
  <c r="AV985" i="11"/>
  <c r="AU985" i="11"/>
  <c r="AT985" i="11"/>
  <c r="AS985" i="11"/>
  <c r="AR985" i="11"/>
  <c r="AQ985" i="11"/>
  <c r="AP985" i="11"/>
  <c r="AO985" i="11"/>
  <c r="AN985" i="11"/>
  <c r="BE984" i="11"/>
  <c r="BD984" i="11"/>
  <c r="BC984" i="11"/>
  <c r="BB984" i="11"/>
  <c r="BA984" i="11"/>
  <c r="AZ984" i="11"/>
  <c r="AY984" i="11"/>
  <c r="AX984" i="11"/>
  <c r="AW984" i="11"/>
  <c r="AV984" i="11"/>
  <c r="AU984" i="11"/>
  <c r="AT984" i="11"/>
  <c r="AS984" i="11"/>
  <c r="AR984" i="11"/>
  <c r="AQ984" i="11"/>
  <c r="AP984" i="11"/>
  <c r="AO984" i="11"/>
  <c r="AN984" i="11"/>
  <c r="BE983" i="11"/>
  <c r="BD983" i="11"/>
  <c r="BC983" i="11"/>
  <c r="BB983" i="11"/>
  <c r="BA983" i="11"/>
  <c r="AZ983" i="11"/>
  <c r="AY983" i="11"/>
  <c r="AX983" i="11"/>
  <c r="AW983" i="11"/>
  <c r="AV983" i="11"/>
  <c r="AU983" i="11"/>
  <c r="AT983" i="11"/>
  <c r="AS983" i="11"/>
  <c r="AR983" i="11"/>
  <c r="AQ983" i="11"/>
  <c r="AP983" i="11"/>
  <c r="AO983" i="11"/>
  <c r="AN983" i="11"/>
  <c r="BE982" i="11"/>
  <c r="BD982" i="11"/>
  <c r="BC982" i="11"/>
  <c r="BB982" i="11"/>
  <c r="BA982" i="11"/>
  <c r="AZ982" i="11"/>
  <c r="AY982" i="11"/>
  <c r="AX982" i="11"/>
  <c r="AW982" i="11"/>
  <c r="AV982" i="11"/>
  <c r="AU982" i="11"/>
  <c r="AT982" i="11"/>
  <c r="AS982" i="11"/>
  <c r="AR982" i="11"/>
  <c r="AQ982" i="11"/>
  <c r="AP982" i="11"/>
  <c r="AO982" i="11"/>
  <c r="AN982" i="11"/>
  <c r="BE981" i="11"/>
  <c r="BD981" i="11"/>
  <c r="BC981" i="11"/>
  <c r="BB981" i="11"/>
  <c r="BA981" i="11"/>
  <c r="AZ981" i="11"/>
  <c r="AY981" i="11"/>
  <c r="AX981" i="11"/>
  <c r="AW981" i="11"/>
  <c r="AV981" i="11"/>
  <c r="AU981" i="11"/>
  <c r="AT981" i="11"/>
  <c r="AS981" i="11"/>
  <c r="AR981" i="11"/>
  <c r="AQ981" i="11"/>
  <c r="AP981" i="11"/>
  <c r="AO981" i="11"/>
  <c r="AN981" i="11"/>
  <c r="BE980" i="11"/>
  <c r="BD980" i="11"/>
  <c r="BC980" i="11"/>
  <c r="BB980" i="11"/>
  <c r="BA980" i="11"/>
  <c r="AZ980" i="11"/>
  <c r="AY980" i="11"/>
  <c r="AX980" i="11"/>
  <c r="AW980" i="11"/>
  <c r="AV980" i="11"/>
  <c r="AU980" i="11"/>
  <c r="AT980" i="11"/>
  <c r="AS980" i="11"/>
  <c r="AR980" i="11"/>
  <c r="AQ980" i="11"/>
  <c r="AP980" i="11"/>
  <c r="AO980" i="11"/>
  <c r="AN980" i="11"/>
  <c r="BE979" i="11"/>
  <c r="BD979" i="11"/>
  <c r="BC979" i="11"/>
  <c r="BB979" i="11"/>
  <c r="BA979" i="11"/>
  <c r="AZ979" i="11"/>
  <c r="AY979" i="11"/>
  <c r="AX979" i="11"/>
  <c r="AW979" i="11"/>
  <c r="AV979" i="11"/>
  <c r="AU979" i="11"/>
  <c r="AT979" i="11"/>
  <c r="AS979" i="11"/>
  <c r="AR979" i="11"/>
  <c r="AQ979" i="11"/>
  <c r="AP979" i="11"/>
  <c r="AO979" i="11"/>
  <c r="AN979" i="11"/>
  <c r="BE978" i="11"/>
  <c r="BD978" i="11"/>
  <c r="BC978" i="11"/>
  <c r="BB978" i="11"/>
  <c r="BA978" i="11"/>
  <c r="AZ978" i="11"/>
  <c r="AY978" i="11"/>
  <c r="AX978" i="11"/>
  <c r="AW978" i="11"/>
  <c r="AV978" i="11"/>
  <c r="AU978" i="11"/>
  <c r="AT978" i="11"/>
  <c r="AS978" i="11"/>
  <c r="AR978" i="11"/>
  <c r="AQ978" i="11"/>
  <c r="AP978" i="11"/>
  <c r="AO978" i="11"/>
  <c r="AN978" i="11"/>
  <c r="BE977" i="11"/>
  <c r="BD977" i="11"/>
  <c r="BC977" i="11"/>
  <c r="BB977" i="11"/>
  <c r="BA977" i="11"/>
  <c r="AZ977" i="11"/>
  <c r="AY977" i="11"/>
  <c r="AX977" i="11"/>
  <c r="AW977" i="11"/>
  <c r="AV977" i="11"/>
  <c r="AU977" i="11"/>
  <c r="AT977" i="11"/>
  <c r="AS977" i="11"/>
  <c r="AR977" i="11"/>
  <c r="AQ977" i="11"/>
  <c r="AP977" i="11"/>
  <c r="AO977" i="11"/>
  <c r="AN977" i="11"/>
  <c r="BE976" i="11"/>
  <c r="BD976" i="11"/>
  <c r="BC976" i="11"/>
  <c r="BB976" i="11"/>
  <c r="BA976" i="11"/>
  <c r="AZ976" i="11"/>
  <c r="AY976" i="11"/>
  <c r="AX976" i="11"/>
  <c r="AW976" i="11"/>
  <c r="AV976" i="11"/>
  <c r="AU976" i="11"/>
  <c r="AT976" i="11"/>
  <c r="AS976" i="11"/>
  <c r="AR976" i="11"/>
  <c r="AQ976" i="11"/>
  <c r="AP976" i="11"/>
  <c r="AO976" i="11"/>
  <c r="AN976" i="11"/>
  <c r="BE975" i="11"/>
  <c r="BD975" i="11"/>
  <c r="BC975" i="11"/>
  <c r="BB975" i="11"/>
  <c r="BA975" i="11"/>
  <c r="AZ975" i="11"/>
  <c r="AY975" i="11"/>
  <c r="AX975" i="11"/>
  <c r="AW975" i="11"/>
  <c r="AV975" i="11"/>
  <c r="AU975" i="11"/>
  <c r="AT975" i="11"/>
  <c r="AS975" i="11"/>
  <c r="AR975" i="11"/>
  <c r="AQ975" i="11"/>
  <c r="AP975" i="11"/>
  <c r="AO975" i="11"/>
  <c r="AN975" i="11"/>
  <c r="BE974" i="11"/>
  <c r="BD974" i="11"/>
  <c r="BC974" i="11"/>
  <c r="BB974" i="11"/>
  <c r="BA974" i="11"/>
  <c r="AZ974" i="11"/>
  <c r="AY974" i="11"/>
  <c r="AX974" i="11"/>
  <c r="AW974" i="11"/>
  <c r="AV974" i="11"/>
  <c r="AU974" i="11"/>
  <c r="AT974" i="11"/>
  <c r="AS974" i="11"/>
  <c r="AR974" i="11"/>
  <c r="AQ974" i="11"/>
  <c r="AP974" i="11"/>
  <c r="AO974" i="11"/>
  <c r="AN974" i="11"/>
  <c r="BE973" i="11"/>
  <c r="BD973" i="11"/>
  <c r="BC973" i="11"/>
  <c r="BB973" i="11"/>
  <c r="BA973" i="11"/>
  <c r="AZ973" i="11"/>
  <c r="AY973" i="11"/>
  <c r="AX973" i="11"/>
  <c r="AW973" i="11"/>
  <c r="AV973" i="11"/>
  <c r="AU973" i="11"/>
  <c r="AT973" i="11"/>
  <c r="AS973" i="11"/>
  <c r="AR973" i="11"/>
  <c r="AQ973" i="11"/>
  <c r="AP973" i="11"/>
  <c r="AO973" i="11"/>
  <c r="AN973" i="11"/>
  <c r="BE972" i="11"/>
  <c r="BD972" i="11"/>
  <c r="BC972" i="11"/>
  <c r="BB972" i="11"/>
  <c r="BA972" i="11"/>
  <c r="AZ972" i="11"/>
  <c r="AY972" i="11"/>
  <c r="AX972" i="11"/>
  <c r="AW972" i="11"/>
  <c r="AV972" i="11"/>
  <c r="AU972" i="11"/>
  <c r="AT972" i="11"/>
  <c r="AS972" i="11"/>
  <c r="AR972" i="11"/>
  <c r="AQ972" i="11"/>
  <c r="AP972" i="11"/>
  <c r="AO972" i="11"/>
  <c r="AN972" i="11"/>
  <c r="BE971" i="11"/>
  <c r="BD971" i="11"/>
  <c r="BC971" i="11"/>
  <c r="BB971" i="11"/>
  <c r="BA971" i="11"/>
  <c r="AZ971" i="11"/>
  <c r="AY971" i="11"/>
  <c r="AX971" i="11"/>
  <c r="AW971" i="11"/>
  <c r="AV971" i="11"/>
  <c r="AU971" i="11"/>
  <c r="AT971" i="11"/>
  <c r="AS971" i="11"/>
  <c r="AR971" i="11"/>
  <c r="AQ971" i="11"/>
  <c r="AP971" i="11"/>
  <c r="AO971" i="11"/>
  <c r="AN971" i="11"/>
  <c r="BE970" i="11"/>
  <c r="BD970" i="11"/>
  <c r="BC970" i="11"/>
  <c r="BB970" i="11"/>
  <c r="BA970" i="11"/>
  <c r="AZ970" i="11"/>
  <c r="AY970" i="11"/>
  <c r="AX970" i="11"/>
  <c r="AW970" i="11"/>
  <c r="AV970" i="11"/>
  <c r="AU970" i="11"/>
  <c r="AT970" i="11"/>
  <c r="AS970" i="11"/>
  <c r="AR970" i="11"/>
  <c r="AQ970" i="11"/>
  <c r="AP970" i="11"/>
  <c r="AO970" i="11"/>
  <c r="AN970" i="11"/>
  <c r="BE969" i="11"/>
  <c r="BD969" i="11"/>
  <c r="BC969" i="11"/>
  <c r="BB969" i="11"/>
  <c r="BA969" i="11"/>
  <c r="AZ969" i="11"/>
  <c r="AY969" i="11"/>
  <c r="AX969" i="11"/>
  <c r="AW969" i="11"/>
  <c r="AV969" i="11"/>
  <c r="AU969" i="11"/>
  <c r="AT969" i="11"/>
  <c r="AS969" i="11"/>
  <c r="AR969" i="11"/>
  <c r="AQ969" i="11"/>
  <c r="AP969" i="11"/>
  <c r="AO969" i="11"/>
  <c r="AN969" i="11"/>
  <c r="BE968" i="11"/>
  <c r="BD968" i="11"/>
  <c r="BC968" i="11"/>
  <c r="BB968" i="11"/>
  <c r="BA968" i="11"/>
  <c r="AZ968" i="11"/>
  <c r="AY968" i="11"/>
  <c r="AX968" i="11"/>
  <c r="AW968" i="11"/>
  <c r="AV968" i="11"/>
  <c r="AU968" i="11"/>
  <c r="AT968" i="11"/>
  <c r="AS968" i="11"/>
  <c r="AR968" i="11"/>
  <c r="AQ968" i="11"/>
  <c r="AP968" i="11"/>
  <c r="AO968" i="11"/>
  <c r="AN968" i="11"/>
  <c r="BE967" i="11"/>
  <c r="BD967" i="11"/>
  <c r="BC967" i="11"/>
  <c r="BB967" i="11"/>
  <c r="BA967" i="11"/>
  <c r="AZ967" i="11"/>
  <c r="AY967" i="11"/>
  <c r="AX967" i="11"/>
  <c r="AW967" i="11"/>
  <c r="AV967" i="11"/>
  <c r="AU967" i="11"/>
  <c r="AT967" i="11"/>
  <c r="AS967" i="11"/>
  <c r="AR967" i="11"/>
  <c r="AQ967" i="11"/>
  <c r="AP967" i="11"/>
  <c r="AO967" i="11"/>
  <c r="AN967" i="11"/>
  <c r="BE966" i="11"/>
  <c r="BD966" i="11"/>
  <c r="BC966" i="11"/>
  <c r="BB966" i="11"/>
  <c r="BA966" i="11"/>
  <c r="AZ966" i="11"/>
  <c r="AY966" i="11"/>
  <c r="AX966" i="11"/>
  <c r="AW966" i="11"/>
  <c r="AV966" i="11"/>
  <c r="AU966" i="11"/>
  <c r="AT966" i="11"/>
  <c r="AS966" i="11"/>
  <c r="AR966" i="11"/>
  <c r="AQ966" i="11"/>
  <c r="AP966" i="11"/>
  <c r="AO966" i="11"/>
  <c r="AN966" i="11"/>
  <c r="BE965" i="11"/>
  <c r="BD965" i="11"/>
  <c r="BC965" i="11"/>
  <c r="BB965" i="11"/>
  <c r="BA965" i="11"/>
  <c r="AZ965" i="11"/>
  <c r="AY965" i="11"/>
  <c r="AX965" i="11"/>
  <c r="AW965" i="11"/>
  <c r="AV965" i="11"/>
  <c r="AU965" i="11"/>
  <c r="AT965" i="11"/>
  <c r="AS965" i="11"/>
  <c r="AR965" i="11"/>
  <c r="AQ965" i="11"/>
  <c r="AP965" i="11"/>
  <c r="AO965" i="11"/>
  <c r="AN965" i="11"/>
  <c r="BE964" i="11"/>
  <c r="BD964" i="11"/>
  <c r="BC964" i="11"/>
  <c r="BB964" i="11"/>
  <c r="BA964" i="11"/>
  <c r="AZ964" i="11"/>
  <c r="AY964" i="11"/>
  <c r="AX964" i="11"/>
  <c r="AW964" i="11"/>
  <c r="AV964" i="11"/>
  <c r="AU964" i="11"/>
  <c r="AT964" i="11"/>
  <c r="AS964" i="11"/>
  <c r="AR964" i="11"/>
  <c r="AQ964" i="11"/>
  <c r="AP964" i="11"/>
  <c r="AO964" i="11"/>
  <c r="AN964" i="11"/>
  <c r="BE963" i="11"/>
  <c r="BD963" i="11"/>
  <c r="BC963" i="11"/>
  <c r="BB963" i="11"/>
  <c r="BA963" i="11"/>
  <c r="AZ963" i="11"/>
  <c r="AY963" i="11"/>
  <c r="AX963" i="11"/>
  <c r="AW963" i="11"/>
  <c r="AV963" i="11"/>
  <c r="AU963" i="11"/>
  <c r="AT963" i="11"/>
  <c r="AS963" i="11"/>
  <c r="AR963" i="11"/>
  <c r="AQ963" i="11"/>
  <c r="AP963" i="11"/>
  <c r="AO963" i="11"/>
  <c r="AN963" i="11"/>
  <c r="BE962" i="11"/>
  <c r="BD962" i="11"/>
  <c r="BC962" i="11"/>
  <c r="BB962" i="11"/>
  <c r="BA962" i="11"/>
  <c r="AZ962" i="11"/>
  <c r="AY962" i="11"/>
  <c r="AX962" i="11"/>
  <c r="AW962" i="11"/>
  <c r="AV962" i="11"/>
  <c r="AU962" i="11"/>
  <c r="AT962" i="11"/>
  <c r="AS962" i="11"/>
  <c r="AR962" i="11"/>
  <c r="AQ962" i="11"/>
  <c r="AP962" i="11"/>
  <c r="AO962" i="11"/>
  <c r="AN962" i="11"/>
  <c r="BE961" i="11"/>
  <c r="BD961" i="11"/>
  <c r="BC961" i="11"/>
  <c r="BB961" i="11"/>
  <c r="BA961" i="11"/>
  <c r="AZ961" i="11"/>
  <c r="AY961" i="11"/>
  <c r="AX961" i="11"/>
  <c r="AW961" i="11"/>
  <c r="AV961" i="11"/>
  <c r="AU961" i="11"/>
  <c r="AT961" i="11"/>
  <c r="AS961" i="11"/>
  <c r="AR961" i="11"/>
  <c r="AQ961" i="11"/>
  <c r="AP961" i="11"/>
  <c r="AO961" i="11"/>
  <c r="AN961" i="11"/>
  <c r="BE960" i="11"/>
  <c r="BD960" i="11"/>
  <c r="BC960" i="11"/>
  <c r="BB960" i="11"/>
  <c r="BA960" i="11"/>
  <c r="AZ960" i="11"/>
  <c r="AY960" i="11"/>
  <c r="AX960" i="11"/>
  <c r="AW960" i="11"/>
  <c r="AV960" i="11"/>
  <c r="AU960" i="11"/>
  <c r="AT960" i="11"/>
  <c r="AS960" i="11"/>
  <c r="AR960" i="11"/>
  <c r="AQ960" i="11"/>
  <c r="AP960" i="11"/>
  <c r="AO960" i="11"/>
  <c r="AN960" i="11"/>
  <c r="BE959" i="11"/>
  <c r="BD959" i="11"/>
  <c r="BC959" i="11"/>
  <c r="BB959" i="11"/>
  <c r="BA959" i="11"/>
  <c r="AZ959" i="11"/>
  <c r="AY959" i="11"/>
  <c r="AX959" i="11"/>
  <c r="AW959" i="11"/>
  <c r="AV959" i="11"/>
  <c r="AU959" i="11"/>
  <c r="AT959" i="11"/>
  <c r="AS959" i="11"/>
  <c r="AR959" i="11"/>
  <c r="AQ959" i="11"/>
  <c r="AP959" i="11"/>
  <c r="AO959" i="11"/>
  <c r="AN959" i="11"/>
  <c r="BE958" i="11"/>
  <c r="BD958" i="11"/>
  <c r="BC958" i="11"/>
  <c r="BB958" i="11"/>
  <c r="BA958" i="11"/>
  <c r="AZ958" i="11"/>
  <c r="AY958" i="11"/>
  <c r="AX958" i="11"/>
  <c r="AW958" i="11"/>
  <c r="AV958" i="11"/>
  <c r="AU958" i="11"/>
  <c r="AT958" i="11"/>
  <c r="AS958" i="11"/>
  <c r="AR958" i="11"/>
  <c r="AQ958" i="11"/>
  <c r="AP958" i="11"/>
  <c r="AO958" i="11"/>
  <c r="AN958" i="11"/>
  <c r="BE957" i="11"/>
  <c r="BD957" i="11"/>
  <c r="BC957" i="11"/>
  <c r="BB957" i="11"/>
  <c r="BA957" i="11"/>
  <c r="AZ957" i="11"/>
  <c r="AY957" i="11"/>
  <c r="AX957" i="11"/>
  <c r="AW957" i="11"/>
  <c r="AV957" i="11"/>
  <c r="AU957" i="11"/>
  <c r="AT957" i="11"/>
  <c r="AS957" i="11"/>
  <c r="AR957" i="11"/>
  <c r="AQ957" i="11"/>
  <c r="AP957" i="11"/>
  <c r="AO957" i="11"/>
  <c r="AN957" i="11"/>
  <c r="BE956" i="11"/>
  <c r="BD956" i="11"/>
  <c r="BC956" i="11"/>
  <c r="BB956" i="11"/>
  <c r="BA956" i="11"/>
  <c r="AZ956" i="11"/>
  <c r="AY956" i="11"/>
  <c r="AX956" i="11"/>
  <c r="AW956" i="11"/>
  <c r="AV956" i="11"/>
  <c r="AU956" i="11"/>
  <c r="AT956" i="11"/>
  <c r="AS956" i="11"/>
  <c r="AR956" i="11"/>
  <c r="AQ956" i="11"/>
  <c r="AP956" i="11"/>
  <c r="AO956" i="11"/>
  <c r="AN956" i="11"/>
  <c r="BE955" i="11"/>
  <c r="BD955" i="11"/>
  <c r="BC955" i="11"/>
  <c r="BB955" i="11"/>
  <c r="BA955" i="11"/>
  <c r="AZ955" i="11"/>
  <c r="AY955" i="11"/>
  <c r="AX955" i="11"/>
  <c r="AW955" i="11"/>
  <c r="AV955" i="11"/>
  <c r="AU955" i="11"/>
  <c r="AT955" i="11"/>
  <c r="AS955" i="11"/>
  <c r="AR955" i="11"/>
  <c r="AQ955" i="11"/>
  <c r="AP955" i="11"/>
  <c r="AO955" i="11"/>
  <c r="AN955" i="11"/>
  <c r="BE954" i="11"/>
  <c r="BD954" i="11"/>
  <c r="BC954" i="11"/>
  <c r="BB954" i="11"/>
  <c r="BA954" i="11"/>
  <c r="AZ954" i="11"/>
  <c r="AY954" i="11"/>
  <c r="AX954" i="11"/>
  <c r="AW954" i="11"/>
  <c r="AV954" i="11"/>
  <c r="AU954" i="11"/>
  <c r="AT954" i="11"/>
  <c r="AS954" i="11"/>
  <c r="AR954" i="11"/>
  <c r="AQ954" i="11"/>
  <c r="AP954" i="11"/>
  <c r="AO954" i="11"/>
  <c r="AN954" i="11"/>
  <c r="BE953" i="11"/>
  <c r="BD953" i="11"/>
  <c r="BC953" i="11"/>
  <c r="BB953" i="11"/>
  <c r="BA953" i="11"/>
  <c r="AZ953" i="11"/>
  <c r="AY953" i="11"/>
  <c r="AX953" i="11"/>
  <c r="AW953" i="11"/>
  <c r="AV953" i="11"/>
  <c r="AU953" i="11"/>
  <c r="AT953" i="11"/>
  <c r="AS953" i="11"/>
  <c r="AR953" i="11"/>
  <c r="AQ953" i="11"/>
  <c r="AP953" i="11"/>
  <c r="AO953" i="11"/>
  <c r="AN953" i="11"/>
  <c r="BE952" i="11"/>
  <c r="BD952" i="11"/>
  <c r="BC952" i="11"/>
  <c r="BB952" i="11"/>
  <c r="BA952" i="11"/>
  <c r="AZ952" i="11"/>
  <c r="AY952" i="11"/>
  <c r="AX952" i="11"/>
  <c r="AW952" i="11"/>
  <c r="AV952" i="11"/>
  <c r="AU952" i="11"/>
  <c r="AT952" i="11"/>
  <c r="AS952" i="11"/>
  <c r="AR952" i="11"/>
  <c r="AQ952" i="11"/>
  <c r="AP952" i="11"/>
  <c r="AO952" i="11"/>
  <c r="AN952" i="11"/>
  <c r="BE951" i="11"/>
  <c r="BD951" i="11"/>
  <c r="BC951" i="11"/>
  <c r="BB951" i="11"/>
  <c r="BA951" i="11"/>
  <c r="AZ951" i="11"/>
  <c r="AY951" i="11"/>
  <c r="AX951" i="11"/>
  <c r="AW951" i="11"/>
  <c r="AV951" i="11"/>
  <c r="AU951" i="11"/>
  <c r="AT951" i="11"/>
  <c r="AS951" i="11"/>
  <c r="AR951" i="11"/>
  <c r="AQ951" i="11"/>
  <c r="AP951" i="11"/>
  <c r="AO951" i="11"/>
  <c r="AN951" i="11"/>
  <c r="BE950" i="11"/>
  <c r="BD950" i="11"/>
  <c r="BC950" i="11"/>
  <c r="BB950" i="11"/>
  <c r="BA950" i="11"/>
  <c r="AZ950" i="11"/>
  <c r="AY950" i="11"/>
  <c r="AX950" i="11"/>
  <c r="AW950" i="11"/>
  <c r="AV950" i="11"/>
  <c r="AU950" i="11"/>
  <c r="AT950" i="11"/>
  <c r="AS950" i="11"/>
  <c r="AR950" i="11"/>
  <c r="AQ950" i="11"/>
  <c r="AP950" i="11"/>
  <c r="AO950" i="11"/>
  <c r="AN950" i="11"/>
  <c r="BE949" i="11"/>
  <c r="BD949" i="11"/>
  <c r="BC949" i="11"/>
  <c r="BB949" i="11"/>
  <c r="BA949" i="11"/>
  <c r="AZ949" i="11"/>
  <c r="AY949" i="11"/>
  <c r="AX949" i="11"/>
  <c r="AW949" i="11"/>
  <c r="AV949" i="11"/>
  <c r="AU949" i="11"/>
  <c r="AT949" i="11"/>
  <c r="AS949" i="11"/>
  <c r="AR949" i="11"/>
  <c r="AQ949" i="11"/>
  <c r="AP949" i="11"/>
  <c r="AO949" i="11"/>
  <c r="AN949" i="11"/>
  <c r="BE948" i="11"/>
  <c r="BD948" i="11"/>
  <c r="BC948" i="11"/>
  <c r="BB948" i="11"/>
  <c r="BA948" i="11"/>
  <c r="AZ948" i="11"/>
  <c r="AY948" i="11"/>
  <c r="AX948" i="11"/>
  <c r="AW948" i="11"/>
  <c r="AV948" i="11"/>
  <c r="AU948" i="11"/>
  <c r="AT948" i="11"/>
  <c r="AS948" i="11"/>
  <c r="AR948" i="11"/>
  <c r="AQ948" i="11"/>
  <c r="AP948" i="11"/>
  <c r="AO948" i="11"/>
  <c r="AN948" i="11"/>
  <c r="BE947" i="11"/>
  <c r="BD947" i="11"/>
  <c r="BC947" i="11"/>
  <c r="BB947" i="11"/>
  <c r="BA947" i="11"/>
  <c r="AZ947" i="11"/>
  <c r="AY947" i="11"/>
  <c r="AX947" i="11"/>
  <c r="AW947" i="11"/>
  <c r="AV947" i="11"/>
  <c r="AU947" i="11"/>
  <c r="AT947" i="11"/>
  <c r="AS947" i="11"/>
  <c r="AR947" i="11"/>
  <c r="AQ947" i="11"/>
  <c r="AP947" i="11"/>
  <c r="AO947" i="11"/>
  <c r="AN947" i="11"/>
  <c r="BE946" i="11"/>
  <c r="BD946" i="11"/>
  <c r="BC946" i="11"/>
  <c r="BB946" i="11"/>
  <c r="BA946" i="11"/>
  <c r="AZ946" i="11"/>
  <c r="AY946" i="11"/>
  <c r="AX946" i="11"/>
  <c r="AW946" i="11"/>
  <c r="AV946" i="11"/>
  <c r="AU946" i="11"/>
  <c r="AT946" i="11"/>
  <c r="AS946" i="11"/>
  <c r="AR946" i="11"/>
  <c r="AQ946" i="11"/>
  <c r="AP946" i="11"/>
  <c r="AO946" i="11"/>
  <c r="AN946" i="11"/>
  <c r="BE945" i="11"/>
  <c r="BD945" i="11"/>
  <c r="BC945" i="11"/>
  <c r="BB945" i="11"/>
  <c r="BA945" i="11"/>
  <c r="AZ945" i="11"/>
  <c r="AY945" i="11"/>
  <c r="AX945" i="11"/>
  <c r="AW945" i="11"/>
  <c r="AV945" i="11"/>
  <c r="AU945" i="11"/>
  <c r="AT945" i="11"/>
  <c r="AS945" i="11"/>
  <c r="AR945" i="11"/>
  <c r="AQ945" i="11"/>
  <c r="AP945" i="11"/>
  <c r="AO945" i="11"/>
  <c r="AN945" i="11"/>
  <c r="BE944" i="11"/>
  <c r="BD944" i="11"/>
  <c r="BC944" i="11"/>
  <c r="BB944" i="11"/>
  <c r="BA944" i="11"/>
  <c r="AZ944" i="11"/>
  <c r="AY944" i="11"/>
  <c r="AX944" i="11"/>
  <c r="AW944" i="11"/>
  <c r="AV944" i="11"/>
  <c r="AU944" i="11"/>
  <c r="AT944" i="11"/>
  <c r="AS944" i="11"/>
  <c r="AR944" i="11"/>
  <c r="AQ944" i="11"/>
  <c r="AP944" i="11"/>
  <c r="AO944" i="11"/>
  <c r="AN944" i="11"/>
  <c r="BE943" i="11"/>
  <c r="BD943" i="11"/>
  <c r="BC943" i="11"/>
  <c r="BB943" i="11"/>
  <c r="BA943" i="11"/>
  <c r="AZ943" i="11"/>
  <c r="AY943" i="11"/>
  <c r="AX943" i="11"/>
  <c r="AW943" i="11"/>
  <c r="AV943" i="11"/>
  <c r="AU943" i="11"/>
  <c r="AT943" i="11"/>
  <c r="AS943" i="11"/>
  <c r="AR943" i="11"/>
  <c r="AQ943" i="11"/>
  <c r="AP943" i="11"/>
  <c r="AO943" i="11"/>
  <c r="AN943" i="11"/>
  <c r="BE942" i="11"/>
  <c r="BD942" i="11"/>
  <c r="BC942" i="11"/>
  <c r="BB942" i="11"/>
  <c r="BA942" i="11"/>
  <c r="AZ942" i="11"/>
  <c r="AY942" i="11"/>
  <c r="AX942" i="11"/>
  <c r="AW942" i="11"/>
  <c r="AV942" i="11"/>
  <c r="AU942" i="11"/>
  <c r="AT942" i="11"/>
  <c r="AS942" i="11"/>
  <c r="AR942" i="11"/>
  <c r="AQ942" i="11"/>
  <c r="AP942" i="11"/>
  <c r="AO942" i="11"/>
  <c r="AN942" i="11"/>
  <c r="BE941" i="11"/>
  <c r="BD941" i="11"/>
  <c r="BC941" i="11"/>
  <c r="BB941" i="11"/>
  <c r="BA941" i="11"/>
  <c r="AZ941" i="11"/>
  <c r="AY941" i="11"/>
  <c r="AX941" i="11"/>
  <c r="AW941" i="11"/>
  <c r="AV941" i="11"/>
  <c r="AU941" i="11"/>
  <c r="AT941" i="11"/>
  <c r="AS941" i="11"/>
  <c r="AR941" i="11"/>
  <c r="AQ941" i="11"/>
  <c r="AP941" i="11"/>
  <c r="AO941" i="11"/>
  <c r="AN941" i="11"/>
  <c r="BE940" i="11"/>
  <c r="BD940" i="11"/>
  <c r="BC940" i="11"/>
  <c r="BB940" i="11"/>
  <c r="BA940" i="11"/>
  <c r="AZ940" i="11"/>
  <c r="AY940" i="11"/>
  <c r="AX940" i="11"/>
  <c r="AW940" i="11"/>
  <c r="AV940" i="11"/>
  <c r="AU940" i="11"/>
  <c r="AT940" i="11"/>
  <c r="AS940" i="11"/>
  <c r="AR940" i="11"/>
  <c r="AQ940" i="11"/>
  <c r="AP940" i="11"/>
  <c r="AO940" i="11"/>
  <c r="AN940" i="11"/>
  <c r="BE939" i="11"/>
  <c r="BD939" i="11"/>
  <c r="BC939" i="11"/>
  <c r="BB939" i="11"/>
  <c r="BA939" i="11"/>
  <c r="AZ939" i="11"/>
  <c r="AY939" i="11"/>
  <c r="AX939" i="11"/>
  <c r="AW939" i="11"/>
  <c r="AV939" i="11"/>
  <c r="AU939" i="11"/>
  <c r="AT939" i="11"/>
  <c r="AS939" i="11"/>
  <c r="AR939" i="11"/>
  <c r="AQ939" i="11"/>
  <c r="AP939" i="11"/>
  <c r="AO939" i="11"/>
  <c r="AN939" i="11"/>
  <c r="BE938" i="11"/>
  <c r="BD938" i="11"/>
  <c r="BC938" i="11"/>
  <c r="BB938" i="11"/>
  <c r="BA938" i="11"/>
  <c r="AZ938" i="11"/>
  <c r="AY938" i="11"/>
  <c r="AX938" i="11"/>
  <c r="AW938" i="11"/>
  <c r="AV938" i="11"/>
  <c r="AU938" i="11"/>
  <c r="AT938" i="11"/>
  <c r="AS938" i="11"/>
  <c r="AR938" i="11"/>
  <c r="AQ938" i="11"/>
  <c r="AP938" i="11"/>
  <c r="AO938" i="11"/>
  <c r="AN938" i="11"/>
  <c r="BE937" i="11"/>
  <c r="BD937" i="11"/>
  <c r="BC937" i="11"/>
  <c r="BB937" i="11"/>
  <c r="BA937" i="11"/>
  <c r="AZ937" i="11"/>
  <c r="AY937" i="11"/>
  <c r="AX937" i="11"/>
  <c r="AW937" i="11"/>
  <c r="AV937" i="11"/>
  <c r="AU937" i="11"/>
  <c r="AT937" i="11"/>
  <c r="AS937" i="11"/>
  <c r="AR937" i="11"/>
  <c r="AQ937" i="11"/>
  <c r="AP937" i="11"/>
  <c r="AO937" i="11"/>
  <c r="AN937" i="11"/>
  <c r="BE936" i="11"/>
  <c r="BD936" i="11"/>
  <c r="BC936" i="11"/>
  <c r="BB936" i="11"/>
  <c r="BA936" i="11"/>
  <c r="AZ936" i="11"/>
  <c r="AY936" i="11"/>
  <c r="AX936" i="11"/>
  <c r="AW936" i="11"/>
  <c r="AV936" i="11"/>
  <c r="AU936" i="11"/>
  <c r="AT936" i="11"/>
  <c r="AS936" i="11"/>
  <c r="AR936" i="11"/>
  <c r="AQ936" i="11"/>
  <c r="AP936" i="11"/>
  <c r="AO936" i="11"/>
  <c r="AN936" i="11"/>
  <c r="BE935" i="11"/>
  <c r="BD935" i="11"/>
  <c r="BC935" i="11"/>
  <c r="BB935" i="11"/>
  <c r="BA935" i="11"/>
  <c r="AZ935" i="11"/>
  <c r="AY935" i="11"/>
  <c r="AX935" i="11"/>
  <c r="AW935" i="11"/>
  <c r="AV935" i="11"/>
  <c r="AU935" i="11"/>
  <c r="AT935" i="11"/>
  <c r="AS935" i="11"/>
  <c r="AR935" i="11"/>
  <c r="AQ935" i="11"/>
  <c r="AP935" i="11"/>
  <c r="AO935" i="11"/>
  <c r="AN935" i="11"/>
  <c r="BE934" i="11"/>
  <c r="BD934" i="11"/>
  <c r="BC934" i="11"/>
  <c r="BB934" i="11"/>
  <c r="BA934" i="11"/>
  <c r="AZ934" i="11"/>
  <c r="AY934" i="11"/>
  <c r="AX934" i="11"/>
  <c r="AW934" i="11"/>
  <c r="AV934" i="11"/>
  <c r="AU934" i="11"/>
  <c r="AT934" i="11"/>
  <c r="AS934" i="11"/>
  <c r="AR934" i="11"/>
  <c r="AQ934" i="11"/>
  <c r="AP934" i="11"/>
  <c r="AO934" i="11"/>
  <c r="AN934" i="11"/>
  <c r="BE933" i="11"/>
  <c r="BD933" i="11"/>
  <c r="BC933" i="11"/>
  <c r="BB933" i="11"/>
  <c r="BA933" i="11"/>
  <c r="AZ933" i="11"/>
  <c r="AY933" i="11"/>
  <c r="AX933" i="11"/>
  <c r="AW933" i="11"/>
  <c r="AV933" i="11"/>
  <c r="AU933" i="11"/>
  <c r="AT933" i="11"/>
  <c r="AS933" i="11"/>
  <c r="AR933" i="11"/>
  <c r="AQ933" i="11"/>
  <c r="AP933" i="11"/>
  <c r="AO933" i="11"/>
  <c r="AN933" i="11"/>
  <c r="BE932" i="11"/>
  <c r="BD932" i="11"/>
  <c r="BC932" i="11"/>
  <c r="BB932" i="11"/>
  <c r="BA932" i="11"/>
  <c r="AZ932" i="11"/>
  <c r="AY932" i="11"/>
  <c r="AX932" i="11"/>
  <c r="AW932" i="11"/>
  <c r="AV932" i="11"/>
  <c r="AU932" i="11"/>
  <c r="AT932" i="11"/>
  <c r="AS932" i="11"/>
  <c r="AR932" i="11"/>
  <c r="AQ932" i="11"/>
  <c r="AP932" i="11"/>
  <c r="AO932" i="11"/>
  <c r="AN932" i="11"/>
  <c r="BE931" i="11"/>
  <c r="BD931" i="11"/>
  <c r="BC931" i="11"/>
  <c r="BB931" i="11"/>
  <c r="BA931" i="11"/>
  <c r="AZ931" i="11"/>
  <c r="AY931" i="11"/>
  <c r="AX931" i="11"/>
  <c r="AW931" i="11"/>
  <c r="AV931" i="11"/>
  <c r="AU931" i="11"/>
  <c r="AT931" i="11"/>
  <c r="AS931" i="11"/>
  <c r="AR931" i="11"/>
  <c r="AQ931" i="11"/>
  <c r="AP931" i="11"/>
  <c r="AO931" i="11"/>
  <c r="AN931" i="11"/>
  <c r="BE930" i="11"/>
  <c r="BD930" i="11"/>
  <c r="BC930" i="11"/>
  <c r="BB930" i="11"/>
  <c r="BA930" i="11"/>
  <c r="AZ930" i="11"/>
  <c r="AY930" i="11"/>
  <c r="AX930" i="11"/>
  <c r="AW930" i="11"/>
  <c r="AV930" i="11"/>
  <c r="AU930" i="11"/>
  <c r="AT930" i="11"/>
  <c r="AS930" i="11"/>
  <c r="AR930" i="11"/>
  <c r="AQ930" i="11"/>
  <c r="AP930" i="11"/>
  <c r="AO930" i="11"/>
  <c r="AN930" i="11"/>
  <c r="BE929" i="11"/>
  <c r="BD929" i="11"/>
  <c r="BC929" i="11"/>
  <c r="BB929" i="11"/>
  <c r="BA929" i="11"/>
  <c r="AZ929" i="11"/>
  <c r="AY929" i="11"/>
  <c r="AX929" i="11"/>
  <c r="AW929" i="11"/>
  <c r="AV929" i="11"/>
  <c r="AU929" i="11"/>
  <c r="AT929" i="11"/>
  <c r="AS929" i="11"/>
  <c r="AR929" i="11"/>
  <c r="AQ929" i="11"/>
  <c r="AP929" i="11"/>
  <c r="AO929" i="11"/>
  <c r="AN929" i="11"/>
  <c r="BE928" i="11"/>
  <c r="BD928" i="11"/>
  <c r="BC928" i="11"/>
  <c r="BB928" i="11"/>
  <c r="BA928" i="11"/>
  <c r="AZ928" i="11"/>
  <c r="AY928" i="11"/>
  <c r="AX928" i="11"/>
  <c r="AW928" i="11"/>
  <c r="AV928" i="11"/>
  <c r="AU928" i="11"/>
  <c r="AT928" i="11"/>
  <c r="AS928" i="11"/>
  <c r="AR928" i="11"/>
  <c r="AQ928" i="11"/>
  <c r="AP928" i="11"/>
  <c r="AO928" i="11"/>
  <c r="AN928" i="11"/>
  <c r="BE927" i="11"/>
  <c r="BD927" i="11"/>
  <c r="BC927" i="11"/>
  <c r="BB927" i="11"/>
  <c r="BA927" i="11"/>
  <c r="AZ927" i="11"/>
  <c r="AY927" i="11"/>
  <c r="AX927" i="11"/>
  <c r="AW927" i="11"/>
  <c r="AV927" i="11"/>
  <c r="AU927" i="11"/>
  <c r="AT927" i="11"/>
  <c r="AS927" i="11"/>
  <c r="AR927" i="11"/>
  <c r="AQ927" i="11"/>
  <c r="AP927" i="11"/>
  <c r="AO927" i="11"/>
  <c r="AN927" i="11"/>
  <c r="BE926" i="11"/>
  <c r="BD926" i="11"/>
  <c r="BC926" i="11"/>
  <c r="BB926" i="11"/>
  <c r="BA926" i="11"/>
  <c r="AZ926" i="11"/>
  <c r="AY926" i="11"/>
  <c r="AX926" i="11"/>
  <c r="AW926" i="11"/>
  <c r="AV926" i="11"/>
  <c r="AU926" i="11"/>
  <c r="AT926" i="11"/>
  <c r="AS926" i="11"/>
  <c r="AR926" i="11"/>
  <c r="AQ926" i="11"/>
  <c r="AP926" i="11"/>
  <c r="AO926" i="11"/>
  <c r="AN926" i="11"/>
  <c r="BE925" i="11"/>
  <c r="BD925" i="11"/>
  <c r="BC925" i="11"/>
  <c r="BB925" i="11"/>
  <c r="BA925" i="11"/>
  <c r="AZ925" i="11"/>
  <c r="AY925" i="11"/>
  <c r="AX925" i="11"/>
  <c r="AW925" i="11"/>
  <c r="AV925" i="11"/>
  <c r="AU925" i="11"/>
  <c r="AT925" i="11"/>
  <c r="AS925" i="11"/>
  <c r="AR925" i="11"/>
  <c r="AQ925" i="11"/>
  <c r="AP925" i="11"/>
  <c r="AO925" i="11"/>
  <c r="AN925" i="11"/>
  <c r="BE924" i="11"/>
  <c r="BD924" i="11"/>
  <c r="BC924" i="11"/>
  <c r="BB924" i="11"/>
  <c r="BA924" i="11"/>
  <c r="AZ924" i="11"/>
  <c r="AY924" i="11"/>
  <c r="AX924" i="11"/>
  <c r="AW924" i="11"/>
  <c r="AV924" i="11"/>
  <c r="AU924" i="11"/>
  <c r="AT924" i="11"/>
  <c r="AS924" i="11"/>
  <c r="AR924" i="11"/>
  <c r="AQ924" i="11"/>
  <c r="AP924" i="11"/>
  <c r="AO924" i="11"/>
  <c r="AN924" i="11"/>
  <c r="BE923" i="11"/>
  <c r="BD923" i="11"/>
  <c r="BC923" i="11"/>
  <c r="BB923" i="11"/>
  <c r="BA923" i="11"/>
  <c r="AZ923" i="11"/>
  <c r="AY923" i="11"/>
  <c r="AX923" i="11"/>
  <c r="AW923" i="11"/>
  <c r="AV923" i="11"/>
  <c r="AU923" i="11"/>
  <c r="AT923" i="11"/>
  <c r="AS923" i="11"/>
  <c r="AR923" i="11"/>
  <c r="AQ923" i="11"/>
  <c r="AP923" i="11"/>
  <c r="AO923" i="11"/>
  <c r="AN923" i="11"/>
  <c r="BE922" i="11"/>
  <c r="BD922" i="11"/>
  <c r="BC922" i="11"/>
  <c r="BB922" i="11"/>
  <c r="BA922" i="11"/>
  <c r="AZ922" i="11"/>
  <c r="AY922" i="11"/>
  <c r="AX922" i="11"/>
  <c r="AW922" i="11"/>
  <c r="AV922" i="11"/>
  <c r="AU922" i="11"/>
  <c r="AT922" i="11"/>
  <c r="AS922" i="11"/>
  <c r="AR922" i="11"/>
  <c r="AQ922" i="11"/>
  <c r="AP922" i="11"/>
  <c r="AO922" i="11"/>
  <c r="AN922" i="11"/>
  <c r="BE921" i="11"/>
  <c r="BD921" i="11"/>
  <c r="BC921" i="11"/>
  <c r="BB921" i="11"/>
  <c r="BA921" i="11"/>
  <c r="AZ921" i="11"/>
  <c r="AY921" i="11"/>
  <c r="AX921" i="11"/>
  <c r="AW921" i="11"/>
  <c r="AV921" i="11"/>
  <c r="AU921" i="11"/>
  <c r="AT921" i="11"/>
  <c r="AS921" i="11"/>
  <c r="AR921" i="11"/>
  <c r="AQ921" i="11"/>
  <c r="AP921" i="11"/>
  <c r="AO921" i="11"/>
  <c r="AN921" i="11"/>
  <c r="BE920" i="11"/>
  <c r="BD920" i="11"/>
  <c r="BC920" i="11"/>
  <c r="BB920" i="11"/>
  <c r="BA920" i="11"/>
  <c r="AZ920" i="11"/>
  <c r="AY920" i="11"/>
  <c r="AX920" i="11"/>
  <c r="AW920" i="11"/>
  <c r="AV920" i="11"/>
  <c r="AU920" i="11"/>
  <c r="AT920" i="11"/>
  <c r="AS920" i="11"/>
  <c r="AR920" i="11"/>
  <c r="AQ920" i="11"/>
  <c r="AP920" i="11"/>
  <c r="AO920" i="11"/>
  <c r="AN920" i="11"/>
  <c r="BE919" i="11"/>
  <c r="BD919" i="11"/>
  <c r="BC919" i="11"/>
  <c r="BB919" i="11"/>
  <c r="BA919" i="11"/>
  <c r="AZ919" i="11"/>
  <c r="AY919" i="11"/>
  <c r="AX919" i="11"/>
  <c r="AW919" i="11"/>
  <c r="AV919" i="11"/>
  <c r="AU919" i="11"/>
  <c r="AT919" i="11"/>
  <c r="AS919" i="11"/>
  <c r="AR919" i="11"/>
  <c r="AQ919" i="11"/>
  <c r="AP919" i="11"/>
  <c r="AO919" i="11"/>
  <c r="AN919" i="11"/>
  <c r="BE918" i="11"/>
  <c r="BD918" i="11"/>
  <c r="BC918" i="11"/>
  <c r="BB918" i="11"/>
  <c r="BA918" i="11"/>
  <c r="AZ918" i="11"/>
  <c r="AY918" i="11"/>
  <c r="AX918" i="11"/>
  <c r="AW918" i="11"/>
  <c r="AV918" i="11"/>
  <c r="AU918" i="11"/>
  <c r="AT918" i="11"/>
  <c r="AS918" i="11"/>
  <c r="AR918" i="11"/>
  <c r="AQ918" i="11"/>
  <c r="AP918" i="11"/>
  <c r="AO918" i="11"/>
  <c r="AN918" i="11"/>
  <c r="BE917" i="11"/>
  <c r="BD917" i="11"/>
  <c r="BC917" i="11"/>
  <c r="BB917" i="11"/>
  <c r="BA917" i="11"/>
  <c r="AZ917" i="11"/>
  <c r="AY917" i="11"/>
  <c r="AX917" i="11"/>
  <c r="AW917" i="11"/>
  <c r="AV917" i="11"/>
  <c r="AU917" i="11"/>
  <c r="AT917" i="11"/>
  <c r="AS917" i="11"/>
  <c r="AR917" i="11"/>
  <c r="AQ917" i="11"/>
  <c r="AP917" i="11"/>
  <c r="AO917" i="11"/>
  <c r="AN917" i="11"/>
  <c r="BE916" i="11"/>
  <c r="BD916" i="11"/>
  <c r="BC916" i="11"/>
  <c r="BB916" i="11"/>
  <c r="BA916" i="11"/>
  <c r="AZ916" i="11"/>
  <c r="AY916" i="11"/>
  <c r="AX916" i="11"/>
  <c r="AW916" i="11"/>
  <c r="AV916" i="11"/>
  <c r="AU916" i="11"/>
  <c r="AT916" i="11"/>
  <c r="AS916" i="11"/>
  <c r="AR916" i="11"/>
  <c r="AQ916" i="11"/>
  <c r="AP916" i="11"/>
  <c r="AO916" i="11"/>
  <c r="AN916" i="11"/>
  <c r="BE915" i="11"/>
  <c r="BD915" i="11"/>
  <c r="BC915" i="11"/>
  <c r="BB915" i="11"/>
  <c r="BA915" i="11"/>
  <c r="AZ915" i="11"/>
  <c r="AY915" i="11"/>
  <c r="AX915" i="11"/>
  <c r="AW915" i="11"/>
  <c r="AV915" i="11"/>
  <c r="AU915" i="11"/>
  <c r="AT915" i="11"/>
  <c r="AS915" i="11"/>
  <c r="AR915" i="11"/>
  <c r="AQ915" i="11"/>
  <c r="AP915" i="11"/>
  <c r="AO915" i="11"/>
  <c r="AN915" i="11"/>
  <c r="BE914" i="11"/>
  <c r="BD914" i="11"/>
  <c r="BC914" i="11"/>
  <c r="BB914" i="11"/>
  <c r="BA914" i="11"/>
  <c r="AZ914" i="11"/>
  <c r="AY914" i="11"/>
  <c r="AX914" i="11"/>
  <c r="AW914" i="11"/>
  <c r="AV914" i="11"/>
  <c r="AU914" i="11"/>
  <c r="AT914" i="11"/>
  <c r="AS914" i="11"/>
  <c r="AR914" i="11"/>
  <c r="AQ914" i="11"/>
  <c r="AP914" i="11"/>
  <c r="AO914" i="11"/>
  <c r="AN914" i="11"/>
  <c r="BE913" i="11"/>
  <c r="BD913" i="11"/>
  <c r="BC913" i="11"/>
  <c r="BB913" i="11"/>
  <c r="BA913" i="11"/>
  <c r="AZ913" i="11"/>
  <c r="AY913" i="11"/>
  <c r="AX913" i="11"/>
  <c r="AW913" i="11"/>
  <c r="AV913" i="11"/>
  <c r="AU913" i="11"/>
  <c r="AT913" i="11"/>
  <c r="AS913" i="11"/>
  <c r="AR913" i="11"/>
  <c r="AQ913" i="11"/>
  <c r="AP913" i="11"/>
  <c r="AO913" i="11"/>
  <c r="AN913" i="11"/>
  <c r="BE912" i="11"/>
  <c r="BD912" i="11"/>
  <c r="BC912" i="11"/>
  <c r="BB912" i="11"/>
  <c r="BA912" i="11"/>
  <c r="AZ912" i="11"/>
  <c r="AY912" i="11"/>
  <c r="AX912" i="11"/>
  <c r="AW912" i="11"/>
  <c r="AV912" i="11"/>
  <c r="AU912" i="11"/>
  <c r="AT912" i="11"/>
  <c r="AS912" i="11"/>
  <c r="AR912" i="11"/>
  <c r="AQ912" i="11"/>
  <c r="AP912" i="11"/>
  <c r="AO912" i="11"/>
  <c r="AN912" i="11"/>
  <c r="BE911" i="11"/>
  <c r="BD911" i="11"/>
  <c r="BC911" i="11"/>
  <c r="BB911" i="11"/>
  <c r="BA911" i="11"/>
  <c r="AZ911" i="11"/>
  <c r="AY911" i="11"/>
  <c r="AX911" i="11"/>
  <c r="AW911" i="11"/>
  <c r="AV911" i="11"/>
  <c r="AU911" i="11"/>
  <c r="AT911" i="11"/>
  <c r="AS911" i="11"/>
  <c r="AR911" i="11"/>
  <c r="AQ911" i="11"/>
  <c r="AP911" i="11"/>
  <c r="AO911" i="11"/>
  <c r="AN911" i="11"/>
  <c r="BE910" i="11"/>
  <c r="BD910" i="11"/>
  <c r="BC910" i="11"/>
  <c r="BB910" i="11"/>
  <c r="BA910" i="11"/>
  <c r="AZ910" i="11"/>
  <c r="AY910" i="11"/>
  <c r="AX910" i="11"/>
  <c r="AW910" i="11"/>
  <c r="AV910" i="11"/>
  <c r="AU910" i="11"/>
  <c r="AT910" i="11"/>
  <c r="AS910" i="11"/>
  <c r="AR910" i="11"/>
  <c r="AQ910" i="11"/>
  <c r="AP910" i="11"/>
  <c r="AO910" i="11"/>
  <c r="AN910" i="11"/>
  <c r="BE909" i="11"/>
  <c r="BD909" i="11"/>
  <c r="BC909" i="11"/>
  <c r="BB909" i="11"/>
  <c r="BA909" i="11"/>
  <c r="AZ909" i="11"/>
  <c r="AY909" i="11"/>
  <c r="AX909" i="11"/>
  <c r="AW909" i="11"/>
  <c r="AV909" i="11"/>
  <c r="AU909" i="11"/>
  <c r="AT909" i="11"/>
  <c r="AS909" i="11"/>
  <c r="AR909" i="11"/>
  <c r="AQ909" i="11"/>
  <c r="AP909" i="11"/>
  <c r="AO909" i="11"/>
  <c r="AN909" i="11"/>
  <c r="BE908" i="11"/>
  <c r="BD908" i="11"/>
  <c r="BC908" i="11"/>
  <c r="BB908" i="11"/>
  <c r="BA908" i="11"/>
  <c r="AZ908" i="11"/>
  <c r="AY908" i="11"/>
  <c r="AX908" i="11"/>
  <c r="AW908" i="11"/>
  <c r="AV908" i="11"/>
  <c r="AU908" i="11"/>
  <c r="AT908" i="11"/>
  <c r="AS908" i="11"/>
  <c r="AR908" i="11"/>
  <c r="AQ908" i="11"/>
  <c r="AP908" i="11"/>
  <c r="AO908" i="11"/>
  <c r="AN908" i="11"/>
  <c r="BE907" i="11"/>
  <c r="BD907" i="11"/>
  <c r="BC907" i="11"/>
  <c r="BB907" i="11"/>
  <c r="BA907" i="11"/>
  <c r="AZ907" i="11"/>
  <c r="AY907" i="11"/>
  <c r="AX907" i="11"/>
  <c r="AW907" i="11"/>
  <c r="AV907" i="11"/>
  <c r="AU907" i="11"/>
  <c r="AT907" i="11"/>
  <c r="AS907" i="11"/>
  <c r="AR907" i="11"/>
  <c r="AQ907" i="11"/>
  <c r="AP907" i="11"/>
  <c r="AO907" i="11"/>
  <c r="AN907" i="11"/>
  <c r="BE906" i="11"/>
  <c r="BD906" i="11"/>
  <c r="BC906" i="11"/>
  <c r="BB906" i="11"/>
  <c r="BA906" i="11"/>
  <c r="AZ906" i="11"/>
  <c r="AY906" i="11"/>
  <c r="AX906" i="11"/>
  <c r="AW906" i="11"/>
  <c r="AV906" i="11"/>
  <c r="AU906" i="11"/>
  <c r="AT906" i="11"/>
  <c r="AS906" i="11"/>
  <c r="AR906" i="11"/>
  <c r="AQ906" i="11"/>
  <c r="AP906" i="11"/>
  <c r="AO906" i="11"/>
  <c r="AN906" i="11"/>
  <c r="BE905" i="11"/>
  <c r="BD905" i="11"/>
  <c r="BC905" i="11"/>
  <c r="BB905" i="11"/>
  <c r="BA905" i="11"/>
  <c r="AZ905" i="11"/>
  <c r="AY905" i="11"/>
  <c r="AX905" i="11"/>
  <c r="AW905" i="11"/>
  <c r="AV905" i="11"/>
  <c r="AU905" i="11"/>
  <c r="AT905" i="11"/>
  <c r="AS905" i="11"/>
  <c r="AR905" i="11"/>
  <c r="AQ905" i="11"/>
  <c r="AP905" i="11"/>
  <c r="AO905" i="11"/>
  <c r="AN905" i="11"/>
  <c r="BE904" i="11"/>
  <c r="BD904" i="11"/>
  <c r="BC904" i="11"/>
  <c r="BB904" i="11"/>
  <c r="BA904" i="11"/>
  <c r="AZ904" i="11"/>
  <c r="AY904" i="11"/>
  <c r="AX904" i="11"/>
  <c r="AW904" i="11"/>
  <c r="AV904" i="11"/>
  <c r="AU904" i="11"/>
  <c r="AT904" i="11"/>
  <c r="AS904" i="11"/>
  <c r="AR904" i="11"/>
  <c r="AQ904" i="11"/>
  <c r="AP904" i="11"/>
  <c r="AO904" i="11"/>
  <c r="AN904" i="11"/>
  <c r="BE903" i="11"/>
  <c r="BD903" i="11"/>
  <c r="BC903" i="11"/>
  <c r="BB903" i="11"/>
  <c r="BA903" i="11"/>
  <c r="AZ903" i="11"/>
  <c r="AY903" i="11"/>
  <c r="AX903" i="11"/>
  <c r="AW903" i="11"/>
  <c r="AV903" i="11"/>
  <c r="AU903" i="11"/>
  <c r="AT903" i="11"/>
  <c r="AS903" i="11"/>
  <c r="AR903" i="11"/>
  <c r="AQ903" i="11"/>
  <c r="AP903" i="11"/>
  <c r="AO903" i="11"/>
  <c r="AN903" i="11"/>
  <c r="BE902" i="11"/>
  <c r="BD902" i="11"/>
  <c r="BC902" i="11"/>
  <c r="BB902" i="11"/>
  <c r="BA902" i="11"/>
  <c r="AZ902" i="11"/>
  <c r="AY902" i="11"/>
  <c r="AX902" i="11"/>
  <c r="AW902" i="11"/>
  <c r="AV902" i="11"/>
  <c r="AU902" i="11"/>
  <c r="AT902" i="11"/>
  <c r="AS902" i="11"/>
  <c r="AR902" i="11"/>
  <c r="AQ902" i="11"/>
  <c r="AP902" i="11"/>
  <c r="AO902" i="11"/>
  <c r="AN902" i="11"/>
  <c r="BE901" i="11"/>
  <c r="BD901" i="11"/>
  <c r="BC901" i="11"/>
  <c r="BB901" i="11"/>
  <c r="BA901" i="11"/>
  <c r="AZ901" i="11"/>
  <c r="AY901" i="11"/>
  <c r="AX901" i="11"/>
  <c r="AW901" i="11"/>
  <c r="AV901" i="11"/>
  <c r="AU901" i="11"/>
  <c r="AT901" i="11"/>
  <c r="AS901" i="11"/>
  <c r="AR901" i="11"/>
  <c r="AQ901" i="11"/>
  <c r="AP901" i="11"/>
  <c r="AO901" i="11"/>
  <c r="AN901" i="11"/>
  <c r="BE900" i="11"/>
  <c r="BD900" i="11"/>
  <c r="BC900" i="11"/>
  <c r="BB900" i="11"/>
  <c r="BA900" i="11"/>
  <c r="AZ900" i="11"/>
  <c r="AY900" i="11"/>
  <c r="AX900" i="11"/>
  <c r="AW900" i="11"/>
  <c r="AV900" i="11"/>
  <c r="AU900" i="11"/>
  <c r="AT900" i="11"/>
  <c r="AS900" i="11"/>
  <c r="AR900" i="11"/>
  <c r="AQ900" i="11"/>
  <c r="AP900" i="11"/>
  <c r="AO900" i="11"/>
  <c r="AN900" i="11"/>
  <c r="BE899" i="11"/>
  <c r="BD899" i="11"/>
  <c r="BC899" i="11"/>
  <c r="BB899" i="11"/>
  <c r="BA899" i="11"/>
  <c r="AZ899" i="11"/>
  <c r="AY899" i="11"/>
  <c r="AX899" i="11"/>
  <c r="AW899" i="11"/>
  <c r="AV899" i="11"/>
  <c r="AU899" i="11"/>
  <c r="AT899" i="11"/>
  <c r="AS899" i="11"/>
  <c r="AR899" i="11"/>
  <c r="AQ899" i="11"/>
  <c r="AP899" i="11"/>
  <c r="AO899" i="11"/>
  <c r="AN899" i="11"/>
  <c r="BE898" i="11"/>
  <c r="BD898" i="11"/>
  <c r="BC898" i="11"/>
  <c r="BB898" i="11"/>
  <c r="BA898" i="11"/>
  <c r="AZ898" i="11"/>
  <c r="AY898" i="11"/>
  <c r="AX898" i="11"/>
  <c r="AW898" i="11"/>
  <c r="AV898" i="11"/>
  <c r="AU898" i="11"/>
  <c r="AT898" i="11"/>
  <c r="AS898" i="11"/>
  <c r="AR898" i="11"/>
  <c r="AQ898" i="11"/>
  <c r="AP898" i="11"/>
  <c r="AO898" i="11"/>
  <c r="AN898" i="11"/>
  <c r="BE897" i="11"/>
  <c r="BD897" i="11"/>
  <c r="BC897" i="11"/>
  <c r="BB897" i="11"/>
  <c r="BA897" i="11"/>
  <c r="AZ897" i="11"/>
  <c r="AY897" i="11"/>
  <c r="AX897" i="11"/>
  <c r="AW897" i="11"/>
  <c r="AV897" i="11"/>
  <c r="AU897" i="11"/>
  <c r="AT897" i="11"/>
  <c r="AS897" i="11"/>
  <c r="AR897" i="11"/>
  <c r="AQ897" i="11"/>
  <c r="AP897" i="11"/>
  <c r="AO897" i="11"/>
  <c r="AN897" i="11"/>
  <c r="BE896" i="11"/>
  <c r="BD896" i="11"/>
  <c r="BC896" i="11"/>
  <c r="BB896" i="11"/>
  <c r="BA896" i="11"/>
  <c r="AZ896" i="11"/>
  <c r="AY896" i="11"/>
  <c r="AX896" i="11"/>
  <c r="AW896" i="11"/>
  <c r="AV896" i="11"/>
  <c r="AU896" i="11"/>
  <c r="AT896" i="11"/>
  <c r="AS896" i="11"/>
  <c r="AR896" i="11"/>
  <c r="AQ896" i="11"/>
  <c r="AP896" i="11"/>
  <c r="AO896" i="11"/>
  <c r="AN896" i="11"/>
  <c r="BE895" i="11"/>
  <c r="BD895" i="11"/>
  <c r="BC895" i="11"/>
  <c r="BB895" i="11"/>
  <c r="BA895" i="11"/>
  <c r="AZ895" i="11"/>
  <c r="AY895" i="11"/>
  <c r="AX895" i="11"/>
  <c r="AW895" i="11"/>
  <c r="AV895" i="11"/>
  <c r="AU895" i="11"/>
  <c r="AT895" i="11"/>
  <c r="AS895" i="11"/>
  <c r="AR895" i="11"/>
  <c r="AQ895" i="11"/>
  <c r="AP895" i="11"/>
  <c r="AO895" i="11"/>
  <c r="AN895" i="11"/>
  <c r="BE894" i="11"/>
  <c r="BD894" i="11"/>
  <c r="BC894" i="11"/>
  <c r="BB894" i="11"/>
  <c r="BA894" i="11"/>
  <c r="AZ894" i="11"/>
  <c r="AY894" i="11"/>
  <c r="AX894" i="11"/>
  <c r="AW894" i="11"/>
  <c r="AV894" i="11"/>
  <c r="AU894" i="11"/>
  <c r="AT894" i="11"/>
  <c r="AS894" i="11"/>
  <c r="AR894" i="11"/>
  <c r="AQ894" i="11"/>
  <c r="AP894" i="11"/>
  <c r="AO894" i="11"/>
  <c r="AN894" i="11"/>
  <c r="BE893" i="11"/>
  <c r="BD893" i="11"/>
  <c r="BC893" i="11"/>
  <c r="BB893" i="11"/>
  <c r="BA893" i="11"/>
  <c r="AZ893" i="11"/>
  <c r="AY893" i="11"/>
  <c r="AX893" i="11"/>
  <c r="AW893" i="11"/>
  <c r="AV893" i="11"/>
  <c r="AU893" i="11"/>
  <c r="AT893" i="11"/>
  <c r="AS893" i="11"/>
  <c r="AR893" i="11"/>
  <c r="AQ893" i="11"/>
  <c r="AP893" i="11"/>
  <c r="AO893" i="11"/>
  <c r="AN893" i="11"/>
  <c r="BE892" i="11"/>
  <c r="BD892" i="11"/>
  <c r="BC892" i="11"/>
  <c r="BB892" i="11"/>
  <c r="BA892" i="11"/>
  <c r="AZ892" i="11"/>
  <c r="AY892" i="11"/>
  <c r="AX892" i="11"/>
  <c r="AW892" i="11"/>
  <c r="AV892" i="11"/>
  <c r="AU892" i="11"/>
  <c r="AT892" i="11"/>
  <c r="AS892" i="11"/>
  <c r="AR892" i="11"/>
  <c r="AQ892" i="11"/>
  <c r="AP892" i="11"/>
  <c r="AO892" i="11"/>
  <c r="AN892" i="11"/>
  <c r="BE891" i="11"/>
  <c r="BD891" i="11"/>
  <c r="BC891" i="11"/>
  <c r="BB891" i="11"/>
  <c r="BA891" i="11"/>
  <c r="AZ891" i="11"/>
  <c r="AY891" i="11"/>
  <c r="AX891" i="11"/>
  <c r="AW891" i="11"/>
  <c r="AV891" i="11"/>
  <c r="AU891" i="11"/>
  <c r="AT891" i="11"/>
  <c r="AS891" i="11"/>
  <c r="AR891" i="11"/>
  <c r="AQ891" i="11"/>
  <c r="AP891" i="11"/>
  <c r="AO891" i="11"/>
  <c r="AN891" i="11"/>
  <c r="BE890" i="11"/>
  <c r="BD890" i="11"/>
  <c r="BC890" i="11"/>
  <c r="BB890" i="11"/>
  <c r="BA890" i="11"/>
  <c r="AZ890" i="11"/>
  <c r="AY890" i="11"/>
  <c r="AX890" i="11"/>
  <c r="AW890" i="11"/>
  <c r="AV890" i="11"/>
  <c r="AU890" i="11"/>
  <c r="AT890" i="11"/>
  <c r="AS890" i="11"/>
  <c r="AR890" i="11"/>
  <c r="AQ890" i="11"/>
  <c r="AP890" i="11"/>
  <c r="AO890" i="11"/>
  <c r="AN890" i="11"/>
  <c r="BE889" i="11"/>
  <c r="BD889" i="11"/>
  <c r="BC889" i="11"/>
  <c r="BB889" i="11"/>
  <c r="BA889" i="11"/>
  <c r="AZ889" i="11"/>
  <c r="AY889" i="11"/>
  <c r="AX889" i="11"/>
  <c r="AW889" i="11"/>
  <c r="AV889" i="11"/>
  <c r="AU889" i="11"/>
  <c r="AT889" i="11"/>
  <c r="AS889" i="11"/>
  <c r="AR889" i="11"/>
  <c r="AQ889" i="11"/>
  <c r="AP889" i="11"/>
  <c r="AO889" i="11"/>
  <c r="AN889" i="11"/>
  <c r="BE888" i="11"/>
  <c r="BD888" i="11"/>
  <c r="BC888" i="11"/>
  <c r="BB888" i="11"/>
  <c r="BA888" i="11"/>
  <c r="AZ888" i="11"/>
  <c r="AY888" i="11"/>
  <c r="AX888" i="11"/>
  <c r="AW888" i="11"/>
  <c r="AV888" i="11"/>
  <c r="AU888" i="11"/>
  <c r="AT888" i="11"/>
  <c r="AS888" i="11"/>
  <c r="AR888" i="11"/>
  <c r="AQ888" i="11"/>
  <c r="AP888" i="11"/>
  <c r="AO888" i="11"/>
  <c r="AN888" i="11"/>
  <c r="BE887" i="11"/>
  <c r="BD887" i="11"/>
  <c r="BC887" i="11"/>
  <c r="BB887" i="11"/>
  <c r="BA887" i="11"/>
  <c r="AZ887" i="11"/>
  <c r="AY887" i="11"/>
  <c r="AX887" i="11"/>
  <c r="AW887" i="11"/>
  <c r="AV887" i="11"/>
  <c r="AU887" i="11"/>
  <c r="AT887" i="11"/>
  <c r="AS887" i="11"/>
  <c r="AR887" i="11"/>
  <c r="AQ887" i="11"/>
  <c r="AP887" i="11"/>
  <c r="AO887" i="11"/>
  <c r="AN887" i="11"/>
  <c r="BE886" i="11"/>
  <c r="BD886" i="11"/>
  <c r="BC886" i="11"/>
  <c r="BB886" i="11"/>
  <c r="BA886" i="11"/>
  <c r="AZ886" i="11"/>
  <c r="AY886" i="11"/>
  <c r="AX886" i="11"/>
  <c r="AW886" i="11"/>
  <c r="AV886" i="11"/>
  <c r="AU886" i="11"/>
  <c r="AT886" i="11"/>
  <c r="AS886" i="11"/>
  <c r="AR886" i="11"/>
  <c r="AQ886" i="11"/>
  <c r="AP886" i="11"/>
  <c r="AO886" i="11"/>
  <c r="AN886" i="11"/>
  <c r="BE885" i="11"/>
  <c r="BD885" i="11"/>
  <c r="BC885" i="11"/>
  <c r="BB885" i="11"/>
  <c r="BA885" i="11"/>
  <c r="AZ885" i="11"/>
  <c r="AY885" i="11"/>
  <c r="AX885" i="11"/>
  <c r="AW885" i="11"/>
  <c r="AV885" i="11"/>
  <c r="AU885" i="11"/>
  <c r="AT885" i="11"/>
  <c r="AS885" i="11"/>
  <c r="AR885" i="11"/>
  <c r="AQ885" i="11"/>
  <c r="AP885" i="11"/>
  <c r="AO885" i="11"/>
  <c r="AN885" i="11"/>
  <c r="BE884" i="11"/>
  <c r="BD884" i="11"/>
  <c r="BC884" i="11"/>
  <c r="BB884" i="11"/>
  <c r="BA884" i="11"/>
  <c r="AZ884" i="11"/>
  <c r="AY884" i="11"/>
  <c r="AX884" i="11"/>
  <c r="AW884" i="11"/>
  <c r="AV884" i="11"/>
  <c r="AU884" i="11"/>
  <c r="AT884" i="11"/>
  <c r="AS884" i="11"/>
  <c r="AR884" i="11"/>
  <c r="AQ884" i="11"/>
  <c r="AP884" i="11"/>
  <c r="AO884" i="11"/>
  <c r="AN884" i="11"/>
  <c r="BE883" i="11"/>
  <c r="BD883" i="11"/>
  <c r="BC883" i="11"/>
  <c r="BB883" i="11"/>
  <c r="BA883" i="11"/>
  <c r="AZ883" i="11"/>
  <c r="AY883" i="11"/>
  <c r="AX883" i="11"/>
  <c r="AW883" i="11"/>
  <c r="AV883" i="11"/>
  <c r="AU883" i="11"/>
  <c r="AT883" i="11"/>
  <c r="AS883" i="11"/>
  <c r="AR883" i="11"/>
  <c r="AQ883" i="11"/>
  <c r="AP883" i="11"/>
  <c r="AO883" i="11"/>
  <c r="AN883" i="11"/>
  <c r="BE882" i="11"/>
  <c r="BD882" i="11"/>
  <c r="BC882" i="11"/>
  <c r="BB882" i="11"/>
  <c r="BA882" i="11"/>
  <c r="AZ882" i="11"/>
  <c r="AY882" i="11"/>
  <c r="AX882" i="11"/>
  <c r="AW882" i="11"/>
  <c r="AV882" i="11"/>
  <c r="AU882" i="11"/>
  <c r="AT882" i="11"/>
  <c r="AS882" i="11"/>
  <c r="AR882" i="11"/>
  <c r="AQ882" i="11"/>
  <c r="AP882" i="11"/>
  <c r="AO882" i="11"/>
  <c r="AN882" i="11"/>
  <c r="BE881" i="11"/>
  <c r="BD881" i="11"/>
  <c r="BC881" i="11"/>
  <c r="BB881" i="11"/>
  <c r="BA881" i="11"/>
  <c r="AZ881" i="11"/>
  <c r="AY881" i="11"/>
  <c r="AX881" i="11"/>
  <c r="AW881" i="11"/>
  <c r="AV881" i="11"/>
  <c r="AU881" i="11"/>
  <c r="AT881" i="11"/>
  <c r="AS881" i="11"/>
  <c r="AR881" i="11"/>
  <c r="AQ881" i="11"/>
  <c r="AP881" i="11"/>
  <c r="AO881" i="11"/>
  <c r="AN881" i="11"/>
  <c r="BE880" i="11"/>
  <c r="BD880" i="11"/>
  <c r="BC880" i="11"/>
  <c r="BB880" i="11"/>
  <c r="BA880" i="11"/>
  <c r="AZ880" i="11"/>
  <c r="AY880" i="11"/>
  <c r="AX880" i="11"/>
  <c r="AW880" i="11"/>
  <c r="AV880" i="11"/>
  <c r="AU880" i="11"/>
  <c r="AT880" i="11"/>
  <c r="AS880" i="11"/>
  <c r="AR880" i="11"/>
  <c r="AQ880" i="11"/>
  <c r="AP880" i="11"/>
  <c r="AO880" i="11"/>
  <c r="AN880" i="11"/>
  <c r="BE879" i="11"/>
  <c r="BD879" i="11"/>
  <c r="BC879" i="11"/>
  <c r="BB879" i="11"/>
  <c r="BA879" i="11"/>
  <c r="AZ879" i="11"/>
  <c r="AY879" i="11"/>
  <c r="AX879" i="11"/>
  <c r="AW879" i="11"/>
  <c r="AV879" i="11"/>
  <c r="AU879" i="11"/>
  <c r="AT879" i="11"/>
  <c r="AS879" i="11"/>
  <c r="AR879" i="11"/>
  <c r="AQ879" i="11"/>
  <c r="AP879" i="11"/>
  <c r="AO879" i="11"/>
  <c r="AN879" i="11"/>
  <c r="BE878" i="11"/>
  <c r="BD878" i="11"/>
  <c r="BC878" i="11"/>
  <c r="BB878" i="11"/>
  <c r="BA878" i="11"/>
  <c r="AZ878" i="11"/>
  <c r="AY878" i="11"/>
  <c r="AX878" i="11"/>
  <c r="AW878" i="11"/>
  <c r="AV878" i="11"/>
  <c r="AU878" i="11"/>
  <c r="AT878" i="11"/>
  <c r="AS878" i="11"/>
  <c r="AR878" i="11"/>
  <c r="AQ878" i="11"/>
  <c r="AP878" i="11"/>
  <c r="AO878" i="11"/>
  <c r="AN878" i="11"/>
  <c r="BE877" i="11"/>
  <c r="BD877" i="11"/>
  <c r="BC877" i="11"/>
  <c r="BB877" i="11"/>
  <c r="BA877" i="11"/>
  <c r="AZ877" i="11"/>
  <c r="AY877" i="11"/>
  <c r="AX877" i="11"/>
  <c r="AW877" i="11"/>
  <c r="AV877" i="11"/>
  <c r="AU877" i="11"/>
  <c r="AT877" i="11"/>
  <c r="AS877" i="11"/>
  <c r="AR877" i="11"/>
  <c r="AQ877" i="11"/>
  <c r="AP877" i="11"/>
  <c r="AO877" i="11"/>
  <c r="AN877" i="11"/>
  <c r="BE876" i="11"/>
  <c r="BD876" i="11"/>
  <c r="BC876" i="11"/>
  <c r="BB876" i="11"/>
  <c r="BA876" i="11"/>
  <c r="AZ876" i="11"/>
  <c r="AY876" i="11"/>
  <c r="AX876" i="11"/>
  <c r="AW876" i="11"/>
  <c r="AV876" i="11"/>
  <c r="AU876" i="11"/>
  <c r="AT876" i="11"/>
  <c r="AS876" i="11"/>
  <c r="AR876" i="11"/>
  <c r="AQ876" i="11"/>
  <c r="AP876" i="11"/>
  <c r="AO876" i="11"/>
  <c r="AN876" i="11"/>
  <c r="BE875" i="11"/>
  <c r="BD875" i="11"/>
  <c r="BC875" i="11"/>
  <c r="BB875" i="11"/>
  <c r="BA875" i="11"/>
  <c r="AZ875" i="11"/>
  <c r="AY875" i="11"/>
  <c r="AX875" i="11"/>
  <c r="AW875" i="11"/>
  <c r="AV875" i="11"/>
  <c r="AU875" i="11"/>
  <c r="AT875" i="11"/>
  <c r="AS875" i="11"/>
  <c r="AR875" i="11"/>
  <c r="AQ875" i="11"/>
  <c r="AP875" i="11"/>
  <c r="AO875" i="11"/>
  <c r="AN875" i="11"/>
  <c r="BE874" i="11"/>
  <c r="BD874" i="11"/>
  <c r="BC874" i="11"/>
  <c r="BB874" i="11"/>
  <c r="BA874" i="11"/>
  <c r="AZ874" i="11"/>
  <c r="AY874" i="11"/>
  <c r="AX874" i="11"/>
  <c r="AW874" i="11"/>
  <c r="AV874" i="11"/>
  <c r="AU874" i="11"/>
  <c r="AT874" i="11"/>
  <c r="AS874" i="11"/>
  <c r="AR874" i="11"/>
  <c r="AQ874" i="11"/>
  <c r="AP874" i="11"/>
  <c r="AO874" i="11"/>
  <c r="AN874" i="11"/>
  <c r="BE873" i="11"/>
  <c r="BD873" i="11"/>
  <c r="BC873" i="11"/>
  <c r="BB873" i="11"/>
  <c r="BA873" i="11"/>
  <c r="AZ873" i="11"/>
  <c r="AY873" i="11"/>
  <c r="AX873" i="11"/>
  <c r="AW873" i="11"/>
  <c r="AV873" i="11"/>
  <c r="AU873" i="11"/>
  <c r="AT873" i="11"/>
  <c r="AS873" i="11"/>
  <c r="AR873" i="11"/>
  <c r="AQ873" i="11"/>
  <c r="AP873" i="11"/>
  <c r="AO873" i="11"/>
  <c r="AN873" i="11"/>
  <c r="BE872" i="11"/>
  <c r="BD872" i="11"/>
  <c r="BC872" i="11"/>
  <c r="BB872" i="11"/>
  <c r="BA872" i="11"/>
  <c r="AZ872" i="11"/>
  <c r="AY872" i="11"/>
  <c r="AX872" i="11"/>
  <c r="AW872" i="11"/>
  <c r="AV872" i="11"/>
  <c r="AU872" i="11"/>
  <c r="AT872" i="11"/>
  <c r="AS872" i="11"/>
  <c r="AR872" i="11"/>
  <c r="AQ872" i="11"/>
  <c r="AP872" i="11"/>
  <c r="AO872" i="11"/>
  <c r="AN872" i="11"/>
  <c r="BE871" i="11"/>
  <c r="BD871" i="11"/>
  <c r="BC871" i="11"/>
  <c r="BB871" i="11"/>
  <c r="BA871" i="11"/>
  <c r="AZ871" i="11"/>
  <c r="AY871" i="11"/>
  <c r="AX871" i="11"/>
  <c r="AW871" i="11"/>
  <c r="AV871" i="11"/>
  <c r="AU871" i="11"/>
  <c r="AT871" i="11"/>
  <c r="AS871" i="11"/>
  <c r="AR871" i="11"/>
  <c r="AQ871" i="11"/>
  <c r="AP871" i="11"/>
  <c r="AO871" i="11"/>
  <c r="AN871" i="11"/>
  <c r="BE870" i="11"/>
  <c r="BD870" i="11"/>
  <c r="BC870" i="11"/>
  <c r="BB870" i="11"/>
  <c r="BA870" i="11"/>
  <c r="AZ870" i="11"/>
  <c r="AY870" i="11"/>
  <c r="AX870" i="11"/>
  <c r="AW870" i="11"/>
  <c r="AV870" i="11"/>
  <c r="AU870" i="11"/>
  <c r="AT870" i="11"/>
  <c r="AS870" i="11"/>
  <c r="AR870" i="11"/>
  <c r="AQ870" i="11"/>
  <c r="AP870" i="11"/>
  <c r="AO870" i="11"/>
  <c r="AN870" i="11"/>
  <c r="BE869" i="11"/>
  <c r="BD869" i="11"/>
  <c r="BC869" i="11"/>
  <c r="BB869" i="11"/>
  <c r="BA869" i="11"/>
  <c r="AZ869" i="11"/>
  <c r="AY869" i="11"/>
  <c r="AX869" i="11"/>
  <c r="AW869" i="11"/>
  <c r="AV869" i="11"/>
  <c r="AU869" i="11"/>
  <c r="AT869" i="11"/>
  <c r="AS869" i="11"/>
  <c r="AR869" i="11"/>
  <c r="AQ869" i="11"/>
  <c r="AP869" i="11"/>
  <c r="AO869" i="11"/>
  <c r="AN869" i="11"/>
  <c r="BE868" i="11"/>
  <c r="BD868" i="11"/>
  <c r="BC868" i="11"/>
  <c r="BB868" i="11"/>
  <c r="BA868" i="11"/>
  <c r="AZ868" i="11"/>
  <c r="AY868" i="11"/>
  <c r="AX868" i="11"/>
  <c r="AW868" i="11"/>
  <c r="AV868" i="11"/>
  <c r="AU868" i="11"/>
  <c r="AT868" i="11"/>
  <c r="AS868" i="11"/>
  <c r="AR868" i="11"/>
  <c r="AQ868" i="11"/>
  <c r="AP868" i="11"/>
  <c r="AO868" i="11"/>
  <c r="AN868" i="11"/>
  <c r="BE867" i="11"/>
  <c r="BD867" i="11"/>
  <c r="BC867" i="11"/>
  <c r="BB867" i="11"/>
  <c r="BA867" i="11"/>
  <c r="AZ867" i="11"/>
  <c r="AY867" i="11"/>
  <c r="AX867" i="11"/>
  <c r="AW867" i="11"/>
  <c r="AV867" i="11"/>
  <c r="AU867" i="11"/>
  <c r="AT867" i="11"/>
  <c r="AS867" i="11"/>
  <c r="AR867" i="11"/>
  <c r="AQ867" i="11"/>
  <c r="AP867" i="11"/>
  <c r="AO867" i="11"/>
  <c r="AN867" i="11"/>
  <c r="BE866" i="11"/>
  <c r="BD866" i="11"/>
  <c r="BC866" i="11"/>
  <c r="BB866" i="11"/>
  <c r="BA866" i="11"/>
  <c r="AZ866" i="11"/>
  <c r="AY866" i="11"/>
  <c r="AX866" i="11"/>
  <c r="AW866" i="11"/>
  <c r="AV866" i="11"/>
  <c r="AU866" i="11"/>
  <c r="AT866" i="11"/>
  <c r="AS866" i="11"/>
  <c r="AR866" i="11"/>
  <c r="AQ866" i="11"/>
  <c r="AP866" i="11"/>
  <c r="AO866" i="11"/>
  <c r="AN866" i="11"/>
  <c r="BE865" i="11"/>
  <c r="BD865" i="11"/>
  <c r="BC865" i="11"/>
  <c r="BB865" i="11"/>
  <c r="BA865" i="11"/>
  <c r="AZ865" i="11"/>
  <c r="AY865" i="11"/>
  <c r="AX865" i="11"/>
  <c r="AW865" i="11"/>
  <c r="AV865" i="11"/>
  <c r="AU865" i="11"/>
  <c r="AT865" i="11"/>
  <c r="AS865" i="11"/>
  <c r="AR865" i="11"/>
  <c r="AQ865" i="11"/>
  <c r="AP865" i="11"/>
  <c r="AO865" i="11"/>
  <c r="AN865" i="11"/>
  <c r="BE864" i="11"/>
  <c r="BD864" i="11"/>
  <c r="BC864" i="11"/>
  <c r="BB864" i="11"/>
  <c r="BA864" i="11"/>
  <c r="AZ864" i="11"/>
  <c r="AY864" i="11"/>
  <c r="AX864" i="11"/>
  <c r="AW864" i="11"/>
  <c r="AV864" i="11"/>
  <c r="AU864" i="11"/>
  <c r="AT864" i="11"/>
  <c r="AS864" i="11"/>
  <c r="AR864" i="11"/>
  <c r="AQ864" i="11"/>
  <c r="AP864" i="11"/>
  <c r="AO864" i="11"/>
  <c r="AN864" i="11"/>
  <c r="BE863" i="11"/>
  <c r="BD863" i="11"/>
  <c r="BC863" i="11"/>
  <c r="BB863" i="11"/>
  <c r="BA863" i="11"/>
  <c r="AZ863" i="11"/>
  <c r="AY863" i="11"/>
  <c r="AX863" i="11"/>
  <c r="AW863" i="11"/>
  <c r="AV863" i="11"/>
  <c r="AU863" i="11"/>
  <c r="AT863" i="11"/>
  <c r="AS863" i="11"/>
  <c r="AR863" i="11"/>
  <c r="AQ863" i="11"/>
  <c r="AP863" i="11"/>
  <c r="AO863" i="11"/>
  <c r="AN863" i="11"/>
  <c r="BE862" i="11"/>
  <c r="BD862" i="11"/>
  <c r="BC862" i="11"/>
  <c r="BB862" i="11"/>
  <c r="BA862" i="11"/>
  <c r="AZ862" i="11"/>
  <c r="AY862" i="11"/>
  <c r="AX862" i="11"/>
  <c r="AW862" i="11"/>
  <c r="AV862" i="11"/>
  <c r="AU862" i="11"/>
  <c r="AT862" i="11"/>
  <c r="AS862" i="11"/>
  <c r="AR862" i="11"/>
  <c r="AQ862" i="11"/>
  <c r="AP862" i="11"/>
  <c r="AO862" i="11"/>
  <c r="AN862" i="11"/>
  <c r="BE861" i="11"/>
  <c r="BD861" i="11"/>
  <c r="BC861" i="11"/>
  <c r="BB861" i="11"/>
  <c r="BA861" i="11"/>
  <c r="AZ861" i="11"/>
  <c r="AY861" i="11"/>
  <c r="AX861" i="11"/>
  <c r="AW861" i="11"/>
  <c r="AV861" i="11"/>
  <c r="AU861" i="11"/>
  <c r="AT861" i="11"/>
  <c r="AS861" i="11"/>
  <c r="AR861" i="11"/>
  <c r="AQ861" i="11"/>
  <c r="AP861" i="11"/>
  <c r="AO861" i="11"/>
  <c r="AN861" i="11"/>
  <c r="BE860" i="11"/>
  <c r="BD860" i="11"/>
  <c r="BC860" i="11"/>
  <c r="BB860" i="11"/>
  <c r="BA860" i="11"/>
  <c r="AZ860" i="11"/>
  <c r="AY860" i="11"/>
  <c r="AX860" i="11"/>
  <c r="AW860" i="11"/>
  <c r="AV860" i="11"/>
  <c r="AU860" i="11"/>
  <c r="AT860" i="11"/>
  <c r="AS860" i="11"/>
  <c r="AR860" i="11"/>
  <c r="AQ860" i="11"/>
  <c r="AP860" i="11"/>
  <c r="AO860" i="11"/>
  <c r="AN860" i="11"/>
  <c r="BE859" i="11"/>
  <c r="BD859" i="11"/>
  <c r="BC859" i="11"/>
  <c r="BB859" i="11"/>
  <c r="BA859" i="11"/>
  <c r="AZ859" i="11"/>
  <c r="AY859" i="11"/>
  <c r="AX859" i="11"/>
  <c r="AW859" i="11"/>
  <c r="AV859" i="11"/>
  <c r="AU859" i="11"/>
  <c r="AT859" i="11"/>
  <c r="AS859" i="11"/>
  <c r="AR859" i="11"/>
  <c r="AQ859" i="11"/>
  <c r="AP859" i="11"/>
  <c r="AO859" i="11"/>
  <c r="AN859" i="11"/>
  <c r="BE858" i="11"/>
  <c r="BD858" i="11"/>
  <c r="BC858" i="11"/>
  <c r="BB858" i="11"/>
  <c r="BA858" i="11"/>
  <c r="AZ858" i="11"/>
  <c r="AY858" i="11"/>
  <c r="AX858" i="11"/>
  <c r="AW858" i="11"/>
  <c r="AV858" i="11"/>
  <c r="AU858" i="11"/>
  <c r="AT858" i="11"/>
  <c r="AS858" i="11"/>
  <c r="AR858" i="11"/>
  <c r="AQ858" i="11"/>
  <c r="AP858" i="11"/>
  <c r="AO858" i="11"/>
  <c r="AN858" i="11"/>
  <c r="BE857" i="11"/>
  <c r="BD857" i="11"/>
  <c r="BC857" i="11"/>
  <c r="BB857" i="11"/>
  <c r="BA857" i="11"/>
  <c r="AZ857" i="11"/>
  <c r="AY857" i="11"/>
  <c r="AX857" i="11"/>
  <c r="AW857" i="11"/>
  <c r="AV857" i="11"/>
  <c r="AU857" i="11"/>
  <c r="AT857" i="11"/>
  <c r="AS857" i="11"/>
  <c r="AR857" i="11"/>
  <c r="AQ857" i="11"/>
  <c r="AP857" i="11"/>
  <c r="AO857" i="11"/>
  <c r="AN857" i="11"/>
  <c r="BE856" i="11"/>
  <c r="BD856" i="11"/>
  <c r="BC856" i="11"/>
  <c r="BB856" i="11"/>
  <c r="BA856" i="11"/>
  <c r="AZ856" i="11"/>
  <c r="AY856" i="11"/>
  <c r="AX856" i="11"/>
  <c r="AW856" i="11"/>
  <c r="AV856" i="11"/>
  <c r="AU856" i="11"/>
  <c r="AT856" i="11"/>
  <c r="AS856" i="11"/>
  <c r="AR856" i="11"/>
  <c r="AQ856" i="11"/>
  <c r="AP856" i="11"/>
  <c r="AO856" i="11"/>
  <c r="AN856" i="11"/>
  <c r="BE855" i="11"/>
  <c r="BD855" i="11"/>
  <c r="BC855" i="11"/>
  <c r="BB855" i="11"/>
  <c r="BA855" i="11"/>
  <c r="AZ855" i="11"/>
  <c r="AY855" i="11"/>
  <c r="AX855" i="11"/>
  <c r="AW855" i="11"/>
  <c r="AV855" i="11"/>
  <c r="AU855" i="11"/>
  <c r="AT855" i="11"/>
  <c r="AS855" i="11"/>
  <c r="AR855" i="11"/>
  <c r="AQ855" i="11"/>
  <c r="AP855" i="11"/>
  <c r="AO855" i="11"/>
  <c r="AN855" i="11"/>
  <c r="BE854" i="11"/>
  <c r="BD854" i="11"/>
  <c r="BC854" i="11"/>
  <c r="BB854" i="11"/>
  <c r="BA854" i="11"/>
  <c r="AZ854" i="11"/>
  <c r="AY854" i="11"/>
  <c r="AX854" i="11"/>
  <c r="AW854" i="11"/>
  <c r="AV854" i="11"/>
  <c r="AU854" i="11"/>
  <c r="AT854" i="11"/>
  <c r="AS854" i="11"/>
  <c r="AR854" i="11"/>
  <c r="AQ854" i="11"/>
  <c r="AP854" i="11"/>
  <c r="AO854" i="11"/>
  <c r="AN854" i="11"/>
  <c r="BE853" i="11"/>
  <c r="BD853" i="11"/>
  <c r="BC853" i="11"/>
  <c r="BB853" i="11"/>
  <c r="BA853" i="11"/>
  <c r="AZ853" i="11"/>
  <c r="AY853" i="11"/>
  <c r="AX853" i="11"/>
  <c r="AW853" i="11"/>
  <c r="AV853" i="11"/>
  <c r="AU853" i="11"/>
  <c r="AT853" i="11"/>
  <c r="AS853" i="11"/>
  <c r="AR853" i="11"/>
  <c r="AQ853" i="11"/>
  <c r="AP853" i="11"/>
  <c r="AO853" i="11"/>
  <c r="AN853" i="11"/>
  <c r="BE852" i="11"/>
  <c r="BD852" i="11"/>
  <c r="BC852" i="11"/>
  <c r="BB852" i="11"/>
  <c r="BA852" i="11"/>
  <c r="AZ852" i="11"/>
  <c r="AY852" i="11"/>
  <c r="AX852" i="11"/>
  <c r="AW852" i="11"/>
  <c r="AV852" i="11"/>
  <c r="AU852" i="11"/>
  <c r="AT852" i="11"/>
  <c r="AS852" i="11"/>
  <c r="AR852" i="11"/>
  <c r="AQ852" i="11"/>
  <c r="AP852" i="11"/>
  <c r="AO852" i="11"/>
  <c r="AN852" i="11"/>
  <c r="BE851" i="11"/>
  <c r="BD851" i="11"/>
  <c r="BC851" i="11"/>
  <c r="BB851" i="11"/>
  <c r="BA851" i="11"/>
  <c r="AZ851" i="11"/>
  <c r="AY851" i="11"/>
  <c r="AX851" i="11"/>
  <c r="AW851" i="11"/>
  <c r="AV851" i="11"/>
  <c r="AU851" i="11"/>
  <c r="AT851" i="11"/>
  <c r="AS851" i="11"/>
  <c r="AR851" i="11"/>
  <c r="AQ851" i="11"/>
  <c r="AP851" i="11"/>
  <c r="AO851" i="11"/>
  <c r="AN851" i="11"/>
  <c r="BE850" i="11"/>
  <c r="BD850" i="11"/>
  <c r="BC850" i="11"/>
  <c r="BB850" i="11"/>
  <c r="BA850" i="11"/>
  <c r="AZ850" i="11"/>
  <c r="AY850" i="11"/>
  <c r="AX850" i="11"/>
  <c r="AW850" i="11"/>
  <c r="AV850" i="11"/>
  <c r="AU850" i="11"/>
  <c r="AT850" i="11"/>
  <c r="AS850" i="11"/>
  <c r="AR850" i="11"/>
  <c r="AQ850" i="11"/>
  <c r="AP850" i="11"/>
  <c r="AO850" i="11"/>
  <c r="AN850" i="11"/>
  <c r="BE849" i="11"/>
  <c r="BD849" i="11"/>
  <c r="BC849" i="11"/>
  <c r="BB849" i="11"/>
  <c r="BA849" i="11"/>
  <c r="AZ849" i="11"/>
  <c r="AY849" i="11"/>
  <c r="AX849" i="11"/>
  <c r="AW849" i="11"/>
  <c r="AV849" i="11"/>
  <c r="AU849" i="11"/>
  <c r="AT849" i="11"/>
  <c r="AS849" i="11"/>
  <c r="AR849" i="11"/>
  <c r="AQ849" i="11"/>
  <c r="AP849" i="11"/>
  <c r="AO849" i="11"/>
  <c r="AN849" i="11"/>
  <c r="BE848" i="11"/>
  <c r="BD848" i="11"/>
  <c r="BC848" i="11"/>
  <c r="BB848" i="11"/>
  <c r="BA848" i="11"/>
  <c r="AZ848" i="11"/>
  <c r="AY848" i="11"/>
  <c r="AX848" i="11"/>
  <c r="AW848" i="11"/>
  <c r="AV848" i="11"/>
  <c r="AU848" i="11"/>
  <c r="AT848" i="11"/>
  <c r="AS848" i="11"/>
  <c r="AR848" i="11"/>
  <c r="AQ848" i="11"/>
  <c r="AP848" i="11"/>
  <c r="AO848" i="11"/>
  <c r="AN848" i="11"/>
  <c r="BE847" i="11"/>
  <c r="BD847" i="11"/>
  <c r="BC847" i="11"/>
  <c r="BB847" i="11"/>
  <c r="BA847" i="11"/>
  <c r="AZ847" i="11"/>
  <c r="AY847" i="11"/>
  <c r="AX847" i="11"/>
  <c r="AW847" i="11"/>
  <c r="AV847" i="11"/>
  <c r="AU847" i="11"/>
  <c r="AT847" i="11"/>
  <c r="AS847" i="11"/>
  <c r="AR847" i="11"/>
  <c r="AQ847" i="11"/>
  <c r="AP847" i="11"/>
  <c r="AO847" i="11"/>
  <c r="AN847" i="11"/>
  <c r="BE846" i="11"/>
  <c r="BD846" i="11"/>
  <c r="BC846" i="11"/>
  <c r="BB846" i="11"/>
  <c r="BA846" i="11"/>
  <c r="AZ846" i="11"/>
  <c r="AY846" i="11"/>
  <c r="AX846" i="11"/>
  <c r="AW846" i="11"/>
  <c r="AV846" i="11"/>
  <c r="AU846" i="11"/>
  <c r="AT846" i="11"/>
  <c r="AS846" i="11"/>
  <c r="AR846" i="11"/>
  <c r="AQ846" i="11"/>
  <c r="AP846" i="11"/>
  <c r="AO846" i="11"/>
  <c r="AN846" i="11"/>
  <c r="BE845" i="11"/>
  <c r="BD845" i="11"/>
  <c r="BC845" i="11"/>
  <c r="BB845" i="11"/>
  <c r="BA845" i="11"/>
  <c r="AZ845" i="11"/>
  <c r="AY845" i="11"/>
  <c r="AX845" i="11"/>
  <c r="AW845" i="11"/>
  <c r="AV845" i="11"/>
  <c r="AU845" i="11"/>
  <c r="AT845" i="11"/>
  <c r="AS845" i="11"/>
  <c r="AR845" i="11"/>
  <c r="AQ845" i="11"/>
  <c r="AP845" i="11"/>
  <c r="AO845" i="11"/>
  <c r="AN845" i="11"/>
  <c r="BE844" i="11"/>
  <c r="BD844" i="11"/>
  <c r="BC844" i="11"/>
  <c r="BB844" i="11"/>
  <c r="BA844" i="11"/>
  <c r="AZ844" i="11"/>
  <c r="AY844" i="11"/>
  <c r="AX844" i="11"/>
  <c r="AW844" i="11"/>
  <c r="AV844" i="11"/>
  <c r="AU844" i="11"/>
  <c r="AT844" i="11"/>
  <c r="AS844" i="11"/>
  <c r="AR844" i="11"/>
  <c r="AQ844" i="11"/>
  <c r="AP844" i="11"/>
  <c r="AO844" i="11"/>
  <c r="AN844" i="11"/>
  <c r="BE843" i="11"/>
  <c r="BD843" i="11"/>
  <c r="BC843" i="11"/>
  <c r="BB843" i="11"/>
  <c r="BA843" i="11"/>
  <c r="AZ843" i="11"/>
  <c r="AY843" i="11"/>
  <c r="AX843" i="11"/>
  <c r="AW843" i="11"/>
  <c r="AV843" i="11"/>
  <c r="AU843" i="11"/>
  <c r="AT843" i="11"/>
  <c r="AS843" i="11"/>
  <c r="AR843" i="11"/>
  <c r="AQ843" i="11"/>
  <c r="AP843" i="11"/>
  <c r="AO843" i="11"/>
  <c r="AN843" i="11"/>
  <c r="BE842" i="11"/>
  <c r="BD842" i="11"/>
  <c r="BC842" i="11"/>
  <c r="BB842" i="11"/>
  <c r="BA842" i="11"/>
  <c r="AZ842" i="11"/>
  <c r="AY842" i="11"/>
  <c r="AX842" i="11"/>
  <c r="AW842" i="11"/>
  <c r="AV842" i="11"/>
  <c r="AU842" i="11"/>
  <c r="AT842" i="11"/>
  <c r="AS842" i="11"/>
  <c r="AR842" i="11"/>
  <c r="AQ842" i="11"/>
  <c r="AP842" i="11"/>
  <c r="AO842" i="11"/>
  <c r="AN842" i="11"/>
  <c r="BE841" i="11"/>
  <c r="BD841" i="11"/>
  <c r="BC841" i="11"/>
  <c r="BB841" i="11"/>
  <c r="BA841" i="11"/>
  <c r="AZ841" i="11"/>
  <c r="AY841" i="11"/>
  <c r="AX841" i="11"/>
  <c r="AW841" i="11"/>
  <c r="AV841" i="11"/>
  <c r="AU841" i="11"/>
  <c r="AT841" i="11"/>
  <c r="AS841" i="11"/>
  <c r="AR841" i="11"/>
  <c r="AQ841" i="11"/>
  <c r="AP841" i="11"/>
  <c r="AO841" i="11"/>
  <c r="AN841" i="11"/>
  <c r="BE840" i="11"/>
  <c r="BD840" i="11"/>
  <c r="BC840" i="11"/>
  <c r="BB840" i="11"/>
  <c r="BA840" i="11"/>
  <c r="AZ840" i="11"/>
  <c r="AY840" i="11"/>
  <c r="AX840" i="11"/>
  <c r="AW840" i="11"/>
  <c r="AV840" i="11"/>
  <c r="AU840" i="11"/>
  <c r="AT840" i="11"/>
  <c r="AS840" i="11"/>
  <c r="AR840" i="11"/>
  <c r="AQ840" i="11"/>
  <c r="AP840" i="11"/>
  <c r="AO840" i="11"/>
  <c r="AN840" i="11"/>
  <c r="BE839" i="11"/>
  <c r="BD839" i="11"/>
  <c r="BC839" i="11"/>
  <c r="BB839" i="11"/>
  <c r="BA839" i="11"/>
  <c r="AZ839" i="11"/>
  <c r="AY839" i="11"/>
  <c r="AX839" i="11"/>
  <c r="AW839" i="11"/>
  <c r="AV839" i="11"/>
  <c r="AU839" i="11"/>
  <c r="AT839" i="11"/>
  <c r="AS839" i="11"/>
  <c r="AR839" i="11"/>
  <c r="AQ839" i="11"/>
  <c r="AP839" i="11"/>
  <c r="AO839" i="11"/>
  <c r="AN839" i="11"/>
  <c r="BE838" i="11"/>
  <c r="BD838" i="11"/>
  <c r="BC838" i="11"/>
  <c r="BB838" i="11"/>
  <c r="BA838" i="11"/>
  <c r="AZ838" i="11"/>
  <c r="AY838" i="11"/>
  <c r="AX838" i="11"/>
  <c r="AW838" i="11"/>
  <c r="AV838" i="11"/>
  <c r="AU838" i="11"/>
  <c r="AT838" i="11"/>
  <c r="AS838" i="11"/>
  <c r="AR838" i="11"/>
  <c r="AQ838" i="11"/>
  <c r="AP838" i="11"/>
  <c r="AO838" i="11"/>
  <c r="AN838" i="11"/>
  <c r="BE837" i="11"/>
  <c r="BD837" i="11"/>
  <c r="BC837" i="11"/>
  <c r="BB837" i="11"/>
  <c r="BA837" i="11"/>
  <c r="AZ837" i="11"/>
  <c r="AY837" i="11"/>
  <c r="AX837" i="11"/>
  <c r="AW837" i="11"/>
  <c r="AV837" i="11"/>
  <c r="AU837" i="11"/>
  <c r="AT837" i="11"/>
  <c r="AS837" i="11"/>
  <c r="AR837" i="11"/>
  <c r="AQ837" i="11"/>
  <c r="AP837" i="11"/>
  <c r="AO837" i="11"/>
  <c r="AN837" i="11"/>
  <c r="BE836" i="11"/>
  <c r="BD836" i="11"/>
  <c r="BC836" i="11"/>
  <c r="BB836" i="11"/>
  <c r="BA836" i="11"/>
  <c r="AZ836" i="11"/>
  <c r="AY836" i="11"/>
  <c r="AX836" i="11"/>
  <c r="AW836" i="11"/>
  <c r="AV836" i="11"/>
  <c r="AU836" i="11"/>
  <c r="AT836" i="11"/>
  <c r="AS836" i="11"/>
  <c r="AR836" i="11"/>
  <c r="AQ836" i="11"/>
  <c r="AP836" i="11"/>
  <c r="AO836" i="11"/>
  <c r="AN836" i="11"/>
  <c r="BE835" i="11"/>
  <c r="BD835" i="11"/>
  <c r="BC835" i="11"/>
  <c r="BB835" i="11"/>
  <c r="BA835" i="11"/>
  <c r="AZ835" i="11"/>
  <c r="AY835" i="11"/>
  <c r="AX835" i="11"/>
  <c r="AW835" i="11"/>
  <c r="AV835" i="11"/>
  <c r="AU835" i="11"/>
  <c r="AT835" i="11"/>
  <c r="AS835" i="11"/>
  <c r="AR835" i="11"/>
  <c r="AQ835" i="11"/>
  <c r="AP835" i="11"/>
  <c r="AO835" i="11"/>
  <c r="AN835" i="11"/>
  <c r="BE834" i="11"/>
  <c r="BD834" i="11"/>
  <c r="BC834" i="11"/>
  <c r="BB834" i="11"/>
  <c r="BA834" i="11"/>
  <c r="AZ834" i="11"/>
  <c r="AY834" i="11"/>
  <c r="AX834" i="11"/>
  <c r="AW834" i="11"/>
  <c r="AV834" i="11"/>
  <c r="AU834" i="11"/>
  <c r="AT834" i="11"/>
  <c r="AS834" i="11"/>
  <c r="AR834" i="11"/>
  <c r="AQ834" i="11"/>
  <c r="AP834" i="11"/>
  <c r="AO834" i="11"/>
  <c r="AN834" i="11"/>
  <c r="BE833" i="11"/>
  <c r="BD833" i="11"/>
  <c r="BC833" i="11"/>
  <c r="BB833" i="11"/>
  <c r="BA833" i="11"/>
  <c r="AZ833" i="11"/>
  <c r="AY833" i="11"/>
  <c r="AX833" i="11"/>
  <c r="AW833" i="11"/>
  <c r="AV833" i="11"/>
  <c r="AU833" i="11"/>
  <c r="AT833" i="11"/>
  <c r="AS833" i="11"/>
  <c r="AR833" i="11"/>
  <c r="AQ833" i="11"/>
  <c r="AP833" i="11"/>
  <c r="AO833" i="11"/>
  <c r="AN833" i="11"/>
  <c r="BE832" i="11"/>
  <c r="BD832" i="11"/>
  <c r="BC832" i="11"/>
  <c r="BB832" i="11"/>
  <c r="BA832" i="11"/>
  <c r="AZ832" i="11"/>
  <c r="AY832" i="11"/>
  <c r="AX832" i="11"/>
  <c r="AW832" i="11"/>
  <c r="AV832" i="11"/>
  <c r="AU832" i="11"/>
  <c r="AT832" i="11"/>
  <c r="AS832" i="11"/>
  <c r="AR832" i="11"/>
  <c r="AQ832" i="11"/>
  <c r="AP832" i="11"/>
  <c r="AO832" i="11"/>
  <c r="AN832" i="11"/>
  <c r="BE831" i="11"/>
  <c r="BD831" i="11"/>
  <c r="BC831" i="11"/>
  <c r="BB831" i="11"/>
  <c r="BA831" i="11"/>
  <c r="AZ831" i="11"/>
  <c r="AY831" i="11"/>
  <c r="AX831" i="11"/>
  <c r="AW831" i="11"/>
  <c r="AV831" i="11"/>
  <c r="AU831" i="11"/>
  <c r="AT831" i="11"/>
  <c r="AS831" i="11"/>
  <c r="AR831" i="11"/>
  <c r="AQ831" i="11"/>
  <c r="AP831" i="11"/>
  <c r="AO831" i="11"/>
  <c r="AN831" i="11"/>
  <c r="BE830" i="11"/>
  <c r="BD830" i="11"/>
  <c r="BC830" i="11"/>
  <c r="BB830" i="11"/>
  <c r="BA830" i="11"/>
  <c r="AZ830" i="11"/>
  <c r="AY830" i="11"/>
  <c r="AX830" i="11"/>
  <c r="AW830" i="11"/>
  <c r="AV830" i="11"/>
  <c r="AU830" i="11"/>
  <c r="AT830" i="11"/>
  <c r="AS830" i="11"/>
  <c r="AR830" i="11"/>
  <c r="AQ830" i="11"/>
  <c r="AP830" i="11"/>
  <c r="AO830" i="11"/>
  <c r="AN830" i="11"/>
  <c r="BE829" i="11"/>
  <c r="BD829" i="11"/>
  <c r="BC829" i="11"/>
  <c r="BB829" i="11"/>
  <c r="BA829" i="11"/>
  <c r="AZ829" i="11"/>
  <c r="AY829" i="11"/>
  <c r="AX829" i="11"/>
  <c r="AW829" i="11"/>
  <c r="AV829" i="11"/>
  <c r="AU829" i="11"/>
  <c r="AT829" i="11"/>
  <c r="AS829" i="11"/>
  <c r="AR829" i="11"/>
  <c r="AQ829" i="11"/>
  <c r="AP829" i="11"/>
  <c r="AO829" i="11"/>
  <c r="AN829" i="11"/>
  <c r="BE828" i="11"/>
  <c r="BD828" i="11"/>
  <c r="BC828" i="11"/>
  <c r="BB828" i="11"/>
  <c r="BA828" i="11"/>
  <c r="AZ828" i="11"/>
  <c r="AY828" i="11"/>
  <c r="AX828" i="11"/>
  <c r="AW828" i="11"/>
  <c r="AV828" i="11"/>
  <c r="AU828" i="11"/>
  <c r="AT828" i="11"/>
  <c r="AS828" i="11"/>
  <c r="AR828" i="11"/>
  <c r="AQ828" i="11"/>
  <c r="AP828" i="11"/>
  <c r="AO828" i="11"/>
  <c r="AN828" i="11"/>
  <c r="BE827" i="11"/>
  <c r="BD827" i="11"/>
  <c r="BC827" i="11"/>
  <c r="BB827" i="11"/>
  <c r="BA827" i="11"/>
  <c r="AZ827" i="11"/>
  <c r="AY827" i="11"/>
  <c r="AX827" i="11"/>
  <c r="AW827" i="11"/>
  <c r="AV827" i="11"/>
  <c r="AU827" i="11"/>
  <c r="AT827" i="11"/>
  <c r="AS827" i="11"/>
  <c r="AR827" i="11"/>
  <c r="AQ827" i="11"/>
  <c r="AP827" i="11"/>
  <c r="AO827" i="11"/>
  <c r="AN827" i="11"/>
  <c r="BE826" i="11"/>
  <c r="BD826" i="11"/>
  <c r="BC826" i="11"/>
  <c r="BB826" i="11"/>
  <c r="BA826" i="11"/>
  <c r="AZ826" i="11"/>
  <c r="AY826" i="11"/>
  <c r="AX826" i="11"/>
  <c r="AW826" i="11"/>
  <c r="AV826" i="11"/>
  <c r="AU826" i="11"/>
  <c r="AT826" i="11"/>
  <c r="AS826" i="11"/>
  <c r="AR826" i="11"/>
  <c r="AQ826" i="11"/>
  <c r="AP826" i="11"/>
  <c r="AO826" i="11"/>
  <c r="AN826" i="11"/>
  <c r="BE825" i="11"/>
  <c r="BD825" i="11"/>
  <c r="BC825" i="11"/>
  <c r="BB825" i="11"/>
  <c r="BA825" i="11"/>
  <c r="AZ825" i="11"/>
  <c r="AY825" i="11"/>
  <c r="AX825" i="11"/>
  <c r="AW825" i="11"/>
  <c r="AV825" i="11"/>
  <c r="AU825" i="11"/>
  <c r="AT825" i="11"/>
  <c r="AS825" i="11"/>
  <c r="AR825" i="11"/>
  <c r="AQ825" i="11"/>
  <c r="AP825" i="11"/>
  <c r="AO825" i="11"/>
  <c r="AN825" i="11"/>
  <c r="BE824" i="11"/>
  <c r="BD824" i="11"/>
  <c r="BC824" i="11"/>
  <c r="BB824" i="11"/>
  <c r="BA824" i="11"/>
  <c r="AZ824" i="11"/>
  <c r="AY824" i="11"/>
  <c r="AX824" i="11"/>
  <c r="AW824" i="11"/>
  <c r="AV824" i="11"/>
  <c r="AU824" i="11"/>
  <c r="AT824" i="11"/>
  <c r="AS824" i="11"/>
  <c r="AR824" i="11"/>
  <c r="AQ824" i="11"/>
  <c r="AP824" i="11"/>
  <c r="AO824" i="11"/>
  <c r="AN824" i="11"/>
  <c r="BE823" i="11"/>
  <c r="BD823" i="11"/>
  <c r="BC823" i="11"/>
  <c r="BB823" i="11"/>
  <c r="BA823" i="11"/>
  <c r="AZ823" i="11"/>
  <c r="AY823" i="11"/>
  <c r="AX823" i="11"/>
  <c r="AW823" i="11"/>
  <c r="AV823" i="11"/>
  <c r="AU823" i="11"/>
  <c r="AT823" i="11"/>
  <c r="AS823" i="11"/>
  <c r="AR823" i="11"/>
  <c r="AQ823" i="11"/>
  <c r="AP823" i="11"/>
  <c r="AO823" i="11"/>
  <c r="AN823" i="11"/>
  <c r="BE822" i="11"/>
  <c r="BD822" i="11"/>
  <c r="BC822" i="11"/>
  <c r="BB822" i="11"/>
  <c r="BA822" i="11"/>
  <c r="AZ822" i="11"/>
  <c r="AY822" i="11"/>
  <c r="AX822" i="11"/>
  <c r="AW822" i="11"/>
  <c r="AV822" i="11"/>
  <c r="AU822" i="11"/>
  <c r="AT822" i="11"/>
  <c r="AS822" i="11"/>
  <c r="AR822" i="11"/>
  <c r="AQ822" i="11"/>
  <c r="AP822" i="11"/>
  <c r="AO822" i="11"/>
  <c r="AN822" i="11"/>
  <c r="BE821" i="11"/>
  <c r="BD821" i="11"/>
  <c r="BC821" i="11"/>
  <c r="BB821" i="11"/>
  <c r="BA821" i="11"/>
  <c r="AZ821" i="11"/>
  <c r="AY821" i="11"/>
  <c r="AX821" i="11"/>
  <c r="AW821" i="11"/>
  <c r="AV821" i="11"/>
  <c r="AU821" i="11"/>
  <c r="AT821" i="11"/>
  <c r="AS821" i="11"/>
  <c r="AR821" i="11"/>
  <c r="AQ821" i="11"/>
  <c r="AP821" i="11"/>
  <c r="AO821" i="11"/>
  <c r="AN821" i="11"/>
  <c r="BE820" i="11"/>
  <c r="BD820" i="11"/>
  <c r="BC820" i="11"/>
  <c r="BB820" i="11"/>
  <c r="BA820" i="11"/>
  <c r="AZ820" i="11"/>
  <c r="AY820" i="11"/>
  <c r="AX820" i="11"/>
  <c r="AW820" i="11"/>
  <c r="AV820" i="11"/>
  <c r="AU820" i="11"/>
  <c r="AT820" i="11"/>
  <c r="AS820" i="11"/>
  <c r="AR820" i="11"/>
  <c r="AQ820" i="11"/>
  <c r="AP820" i="11"/>
  <c r="AO820" i="11"/>
  <c r="AN820" i="11"/>
  <c r="BE819" i="11"/>
  <c r="BD819" i="11"/>
  <c r="BC819" i="11"/>
  <c r="BB819" i="11"/>
  <c r="BA819" i="11"/>
  <c r="AZ819" i="11"/>
  <c r="AY819" i="11"/>
  <c r="AX819" i="11"/>
  <c r="AW819" i="11"/>
  <c r="AV819" i="11"/>
  <c r="AU819" i="11"/>
  <c r="AT819" i="11"/>
  <c r="AS819" i="11"/>
  <c r="AR819" i="11"/>
  <c r="AQ819" i="11"/>
  <c r="AP819" i="11"/>
  <c r="AO819" i="11"/>
  <c r="AN819" i="11"/>
  <c r="BE818" i="11"/>
  <c r="BD818" i="11"/>
  <c r="BC818" i="11"/>
  <c r="BB818" i="11"/>
  <c r="BA818" i="11"/>
  <c r="AZ818" i="11"/>
  <c r="AY818" i="11"/>
  <c r="AX818" i="11"/>
  <c r="AW818" i="11"/>
  <c r="AV818" i="11"/>
  <c r="AU818" i="11"/>
  <c r="AT818" i="11"/>
  <c r="AS818" i="11"/>
  <c r="AR818" i="11"/>
  <c r="AQ818" i="11"/>
  <c r="AP818" i="11"/>
  <c r="AO818" i="11"/>
  <c r="AN818" i="11"/>
  <c r="BE817" i="11"/>
  <c r="BD817" i="11"/>
  <c r="BC817" i="11"/>
  <c r="BB817" i="11"/>
  <c r="BA817" i="11"/>
  <c r="AZ817" i="11"/>
  <c r="AY817" i="11"/>
  <c r="AX817" i="11"/>
  <c r="AW817" i="11"/>
  <c r="AV817" i="11"/>
  <c r="AU817" i="11"/>
  <c r="AT817" i="11"/>
  <c r="AS817" i="11"/>
  <c r="AR817" i="11"/>
  <c r="AQ817" i="11"/>
  <c r="AP817" i="11"/>
  <c r="AO817" i="11"/>
  <c r="AN817" i="11"/>
  <c r="BE816" i="11"/>
  <c r="BD816" i="11"/>
  <c r="BC816" i="11"/>
  <c r="BB816" i="11"/>
  <c r="BA816" i="11"/>
  <c r="AZ816" i="11"/>
  <c r="AY816" i="11"/>
  <c r="AX816" i="11"/>
  <c r="AW816" i="11"/>
  <c r="AV816" i="11"/>
  <c r="AU816" i="11"/>
  <c r="AT816" i="11"/>
  <c r="AS816" i="11"/>
  <c r="AR816" i="11"/>
  <c r="AQ816" i="11"/>
  <c r="AP816" i="11"/>
  <c r="AO816" i="11"/>
  <c r="AN816" i="11"/>
  <c r="BE815" i="11"/>
  <c r="BD815" i="11"/>
  <c r="BC815" i="11"/>
  <c r="BB815" i="11"/>
  <c r="BA815" i="11"/>
  <c r="AZ815" i="11"/>
  <c r="AY815" i="11"/>
  <c r="AX815" i="11"/>
  <c r="AW815" i="11"/>
  <c r="AV815" i="11"/>
  <c r="AU815" i="11"/>
  <c r="AT815" i="11"/>
  <c r="AS815" i="11"/>
  <c r="AR815" i="11"/>
  <c r="AQ815" i="11"/>
  <c r="AP815" i="11"/>
  <c r="AO815" i="11"/>
  <c r="AN815" i="11"/>
  <c r="BE814" i="11"/>
  <c r="BD814" i="11"/>
  <c r="BC814" i="11"/>
  <c r="BB814" i="11"/>
  <c r="BA814" i="11"/>
  <c r="AZ814" i="11"/>
  <c r="AY814" i="11"/>
  <c r="AX814" i="11"/>
  <c r="AW814" i="11"/>
  <c r="AV814" i="11"/>
  <c r="AU814" i="11"/>
  <c r="AT814" i="11"/>
  <c r="AS814" i="11"/>
  <c r="AR814" i="11"/>
  <c r="AQ814" i="11"/>
  <c r="AP814" i="11"/>
  <c r="AO814" i="11"/>
  <c r="AN814" i="11"/>
  <c r="BE813" i="11"/>
  <c r="BD813" i="11"/>
  <c r="BC813" i="11"/>
  <c r="BB813" i="11"/>
  <c r="BA813" i="11"/>
  <c r="AZ813" i="11"/>
  <c r="AY813" i="11"/>
  <c r="AX813" i="11"/>
  <c r="AW813" i="11"/>
  <c r="AV813" i="11"/>
  <c r="AU813" i="11"/>
  <c r="AT813" i="11"/>
  <c r="AS813" i="11"/>
  <c r="AR813" i="11"/>
  <c r="AQ813" i="11"/>
  <c r="AP813" i="11"/>
  <c r="AO813" i="11"/>
  <c r="AN813" i="11"/>
  <c r="BE812" i="11"/>
  <c r="BD812" i="11"/>
  <c r="BC812" i="11"/>
  <c r="BB812" i="11"/>
  <c r="BA812" i="11"/>
  <c r="AZ812" i="11"/>
  <c r="AY812" i="11"/>
  <c r="AX812" i="11"/>
  <c r="AW812" i="11"/>
  <c r="AV812" i="11"/>
  <c r="AU812" i="11"/>
  <c r="AT812" i="11"/>
  <c r="AS812" i="11"/>
  <c r="AR812" i="11"/>
  <c r="AQ812" i="11"/>
  <c r="AP812" i="11"/>
  <c r="AO812" i="11"/>
  <c r="AN812" i="11"/>
  <c r="BE811" i="11"/>
  <c r="BD811" i="11"/>
  <c r="BC811" i="11"/>
  <c r="BB811" i="11"/>
  <c r="BA811" i="11"/>
  <c r="AZ811" i="11"/>
  <c r="AY811" i="11"/>
  <c r="AX811" i="11"/>
  <c r="AW811" i="11"/>
  <c r="AV811" i="11"/>
  <c r="AU811" i="11"/>
  <c r="AT811" i="11"/>
  <c r="AS811" i="11"/>
  <c r="AR811" i="11"/>
  <c r="AQ811" i="11"/>
  <c r="AP811" i="11"/>
  <c r="AO811" i="11"/>
  <c r="AN811" i="11"/>
  <c r="BE810" i="11"/>
  <c r="BD810" i="11"/>
  <c r="BC810" i="11"/>
  <c r="BB810" i="11"/>
  <c r="BA810" i="11"/>
  <c r="AZ810" i="11"/>
  <c r="AY810" i="11"/>
  <c r="AX810" i="11"/>
  <c r="AW810" i="11"/>
  <c r="AV810" i="11"/>
  <c r="AU810" i="11"/>
  <c r="AT810" i="11"/>
  <c r="AS810" i="11"/>
  <c r="AR810" i="11"/>
  <c r="AQ810" i="11"/>
  <c r="AP810" i="11"/>
  <c r="AO810" i="11"/>
  <c r="AN810" i="11"/>
  <c r="BE809" i="11"/>
  <c r="BD809" i="11"/>
  <c r="BC809" i="11"/>
  <c r="BB809" i="11"/>
  <c r="BA809" i="11"/>
  <c r="AZ809" i="11"/>
  <c r="AY809" i="11"/>
  <c r="AX809" i="11"/>
  <c r="AW809" i="11"/>
  <c r="AV809" i="11"/>
  <c r="AU809" i="11"/>
  <c r="AT809" i="11"/>
  <c r="AS809" i="11"/>
  <c r="AR809" i="11"/>
  <c r="AQ809" i="11"/>
  <c r="AP809" i="11"/>
  <c r="AO809" i="11"/>
  <c r="AN809" i="11"/>
  <c r="BE808" i="11"/>
  <c r="BD808" i="11"/>
  <c r="BC808" i="11"/>
  <c r="BB808" i="11"/>
  <c r="BA808" i="11"/>
  <c r="AZ808" i="11"/>
  <c r="AY808" i="11"/>
  <c r="AX808" i="11"/>
  <c r="AW808" i="11"/>
  <c r="AV808" i="11"/>
  <c r="AU808" i="11"/>
  <c r="AT808" i="11"/>
  <c r="AS808" i="11"/>
  <c r="AR808" i="11"/>
  <c r="AQ808" i="11"/>
  <c r="AP808" i="11"/>
  <c r="AO808" i="11"/>
  <c r="AN808" i="11"/>
  <c r="BE807" i="11"/>
  <c r="BD807" i="11"/>
  <c r="BC807" i="11"/>
  <c r="BB807" i="11"/>
  <c r="BA807" i="11"/>
  <c r="AZ807" i="11"/>
  <c r="AY807" i="11"/>
  <c r="AX807" i="11"/>
  <c r="AW807" i="11"/>
  <c r="AV807" i="11"/>
  <c r="AU807" i="11"/>
  <c r="AT807" i="11"/>
  <c r="AS807" i="11"/>
  <c r="AR807" i="11"/>
  <c r="AQ807" i="11"/>
  <c r="AP807" i="11"/>
  <c r="AO807" i="11"/>
  <c r="AN807" i="11"/>
  <c r="BE806" i="11"/>
  <c r="BD806" i="11"/>
  <c r="BC806" i="11"/>
  <c r="BB806" i="11"/>
  <c r="BA806" i="11"/>
  <c r="AZ806" i="11"/>
  <c r="AY806" i="11"/>
  <c r="AX806" i="11"/>
  <c r="AW806" i="11"/>
  <c r="AV806" i="11"/>
  <c r="AU806" i="11"/>
  <c r="AT806" i="11"/>
  <c r="AS806" i="11"/>
  <c r="AR806" i="11"/>
  <c r="AQ806" i="11"/>
  <c r="AP806" i="11"/>
  <c r="AO806" i="11"/>
  <c r="AN806" i="11"/>
  <c r="BE805" i="11"/>
  <c r="BD805" i="11"/>
  <c r="BC805" i="11"/>
  <c r="BB805" i="11"/>
  <c r="BA805" i="11"/>
  <c r="AZ805" i="11"/>
  <c r="AY805" i="11"/>
  <c r="AX805" i="11"/>
  <c r="AW805" i="11"/>
  <c r="AV805" i="11"/>
  <c r="AU805" i="11"/>
  <c r="AT805" i="11"/>
  <c r="AS805" i="11"/>
  <c r="AR805" i="11"/>
  <c r="AQ805" i="11"/>
  <c r="AP805" i="11"/>
  <c r="AO805" i="11"/>
  <c r="AN805" i="11"/>
  <c r="BE804" i="11"/>
  <c r="BD804" i="11"/>
  <c r="BC804" i="11"/>
  <c r="BB804" i="11"/>
  <c r="BA804" i="11"/>
  <c r="AZ804" i="11"/>
  <c r="AY804" i="11"/>
  <c r="AX804" i="11"/>
  <c r="AW804" i="11"/>
  <c r="AV804" i="11"/>
  <c r="AU804" i="11"/>
  <c r="AT804" i="11"/>
  <c r="AS804" i="11"/>
  <c r="AR804" i="11"/>
  <c r="AQ804" i="11"/>
  <c r="AP804" i="11"/>
  <c r="AO804" i="11"/>
  <c r="AN804" i="11"/>
  <c r="BE803" i="11"/>
  <c r="BD803" i="11"/>
  <c r="BC803" i="11"/>
  <c r="BB803" i="11"/>
  <c r="BA803" i="11"/>
  <c r="AZ803" i="11"/>
  <c r="AY803" i="11"/>
  <c r="AX803" i="11"/>
  <c r="AW803" i="11"/>
  <c r="AV803" i="11"/>
  <c r="AU803" i="11"/>
  <c r="AT803" i="11"/>
  <c r="AS803" i="11"/>
  <c r="AR803" i="11"/>
  <c r="AQ803" i="11"/>
  <c r="AP803" i="11"/>
  <c r="AO803" i="11"/>
  <c r="AN803" i="11"/>
  <c r="BE802" i="11"/>
  <c r="BD802" i="11"/>
  <c r="BC802" i="11"/>
  <c r="BB802" i="11"/>
  <c r="BA802" i="11"/>
  <c r="AZ802" i="11"/>
  <c r="AY802" i="11"/>
  <c r="AX802" i="11"/>
  <c r="AW802" i="11"/>
  <c r="AV802" i="11"/>
  <c r="AU802" i="11"/>
  <c r="AT802" i="11"/>
  <c r="AS802" i="11"/>
  <c r="AR802" i="11"/>
  <c r="AQ802" i="11"/>
  <c r="AP802" i="11"/>
  <c r="AO802" i="11"/>
  <c r="AN802" i="11"/>
  <c r="BE801" i="11"/>
  <c r="BD801" i="11"/>
  <c r="BC801" i="11"/>
  <c r="BB801" i="11"/>
  <c r="BA801" i="11"/>
  <c r="AZ801" i="11"/>
  <c r="AY801" i="11"/>
  <c r="AX801" i="11"/>
  <c r="AW801" i="11"/>
  <c r="AV801" i="11"/>
  <c r="AU801" i="11"/>
  <c r="AT801" i="11"/>
  <c r="AS801" i="11"/>
  <c r="AR801" i="11"/>
  <c r="AQ801" i="11"/>
  <c r="AP801" i="11"/>
  <c r="AO801" i="11"/>
  <c r="AN801" i="11"/>
  <c r="BE800" i="11"/>
  <c r="BD800" i="11"/>
  <c r="BC800" i="11"/>
  <c r="BB800" i="11"/>
  <c r="BA800" i="11"/>
  <c r="AZ800" i="11"/>
  <c r="AY800" i="11"/>
  <c r="AX800" i="11"/>
  <c r="AW800" i="11"/>
  <c r="AV800" i="11"/>
  <c r="AU800" i="11"/>
  <c r="AT800" i="11"/>
  <c r="AS800" i="11"/>
  <c r="AR800" i="11"/>
  <c r="AQ800" i="11"/>
  <c r="AP800" i="11"/>
  <c r="AO800" i="11"/>
  <c r="AN800" i="11"/>
  <c r="BE799" i="11"/>
  <c r="BD799" i="11"/>
  <c r="BC799" i="11"/>
  <c r="BB799" i="11"/>
  <c r="BA799" i="11"/>
  <c r="AZ799" i="11"/>
  <c r="AY799" i="11"/>
  <c r="AX799" i="11"/>
  <c r="AW799" i="11"/>
  <c r="AV799" i="11"/>
  <c r="AU799" i="11"/>
  <c r="AT799" i="11"/>
  <c r="AS799" i="11"/>
  <c r="AR799" i="11"/>
  <c r="AQ799" i="11"/>
  <c r="AP799" i="11"/>
  <c r="AO799" i="11"/>
  <c r="AN799" i="11"/>
  <c r="BE798" i="11"/>
  <c r="BD798" i="11"/>
  <c r="BC798" i="11"/>
  <c r="BB798" i="11"/>
  <c r="BA798" i="11"/>
  <c r="AZ798" i="11"/>
  <c r="AY798" i="11"/>
  <c r="AX798" i="11"/>
  <c r="AW798" i="11"/>
  <c r="AV798" i="11"/>
  <c r="AU798" i="11"/>
  <c r="AT798" i="11"/>
  <c r="AS798" i="11"/>
  <c r="AR798" i="11"/>
  <c r="AQ798" i="11"/>
  <c r="AP798" i="11"/>
  <c r="AO798" i="11"/>
  <c r="AN798" i="11"/>
  <c r="BE797" i="11"/>
  <c r="BD797" i="11"/>
  <c r="BC797" i="11"/>
  <c r="BB797" i="11"/>
  <c r="BA797" i="11"/>
  <c r="AZ797" i="11"/>
  <c r="AY797" i="11"/>
  <c r="AX797" i="11"/>
  <c r="AW797" i="11"/>
  <c r="AV797" i="11"/>
  <c r="AU797" i="11"/>
  <c r="AT797" i="11"/>
  <c r="AS797" i="11"/>
  <c r="AR797" i="11"/>
  <c r="AQ797" i="11"/>
  <c r="AP797" i="11"/>
  <c r="AO797" i="11"/>
  <c r="AN797" i="11"/>
  <c r="BE796" i="11"/>
  <c r="BD796" i="11"/>
  <c r="BC796" i="11"/>
  <c r="BB796" i="11"/>
  <c r="BA796" i="11"/>
  <c r="AZ796" i="11"/>
  <c r="AY796" i="11"/>
  <c r="AX796" i="11"/>
  <c r="AW796" i="11"/>
  <c r="AV796" i="11"/>
  <c r="AU796" i="11"/>
  <c r="AT796" i="11"/>
  <c r="AS796" i="11"/>
  <c r="AR796" i="11"/>
  <c r="AQ796" i="11"/>
  <c r="AP796" i="11"/>
  <c r="AO796" i="11"/>
  <c r="AN796" i="11"/>
  <c r="BE795" i="11"/>
  <c r="BD795" i="11"/>
  <c r="BC795" i="11"/>
  <c r="BB795" i="11"/>
  <c r="BA795" i="11"/>
  <c r="AZ795" i="11"/>
  <c r="AY795" i="11"/>
  <c r="AX795" i="11"/>
  <c r="AW795" i="11"/>
  <c r="AV795" i="11"/>
  <c r="AU795" i="11"/>
  <c r="AT795" i="11"/>
  <c r="AS795" i="11"/>
  <c r="AR795" i="11"/>
  <c r="AQ795" i="11"/>
  <c r="AP795" i="11"/>
  <c r="AO795" i="11"/>
  <c r="AN795" i="11"/>
  <c r="BE794" i="11"/>
  <c r="BD794" i="11"/>
  <c r="BC794" i="11"/>
  <c r="BB794" i="11"/>
  <c r="BA794" i="11"/>
  <c r="AZ794" i="11"/>
  <c r="AY794" i="11"/>
  <c r="AX794" i="11"/>
  <c r="AW794" i="11"/>
  <c r="AV794" i="11"/>
  <c r="AU794" i="11"/>
  <c r="AT794" i="11"/>
  <c r="AS794" i="11"/>
  <c r="AR794" i="11"/>
  <c r="AQ794" i="11"/>
  <c r="AP794" i="11"/>
  <c r="AO794" i="11"/>
  <c r="AN794" i="11"/>
  <c r="BE793" i="11"/>
  <c r="BD793" i="11"/>
  <c r="BC793" i="11"/>
  <c r="BB793" i="11"/>
  <c r="BA793" i="11"/>
  <c r="AZ793" i="11"/>
  <c r="AY793" i="11"/>
  <c r="AX793" i="11"/>
  <c r="AW793" i="11"/>
  <c r="AV793" i="11"/>
  <c r="AU793" i="11"/>
  <c r="AT793" i="11"/>
  <c r="AS793" i="11"/>
  <c r="AR793" i="11"/>
  <c r="AQ793" i="11"/>
  <c r="AP793" i="11"/>
  <c r="AO793" i="11"/>
  <c r="AN793" i="11"/>
  <c r="BE792" i="11"/>
  <c r="BD792" i="11"/>
  <c r="BC792" i="11"/>
  <c r="BB792" i="11"/>
  <c r="BA792" i="11"/>
  <c r="AZ792" i="11"/>
  <c r="AY792" i="11"/>
  <c r="AX792" i="11"/>
  <c r="AW792" i="11"/>
  <c r="AV792" i="11"/>
  <c r="AU792" i="11"/>
  <c r="AT792" i="11"/>
  <c r="AS792" i="11"/>
  <c r="AR792" i="11"/>
  <c r="AQ792" i="11"/>
  <c r="AP792" i="11"/>
  <c r="AO792" i="11"/>
  <c r="AN792" i="11"/>
  <c r="BE791" i="11"/>
  <c r="BD791" i="11"/>
  <c r="BC791" i="11"/>
  <c r="BB791" i="11"/>
  <c r="BA791" i="11"/>
  <c r="AZ791" i="11"/>
  <c r="AY791" i="11"/>
  <c r="AX791" i="11"/>
  <c r="AW791" i="11"/>
  <c r="AV791" i="11"/>
  <c r="AU791" i="11"/>
  <c r="AT791" i="11"/>
  <c r="AS791" i="11"/>
  <c r="AR791" i="11"/>
  <c r="AQ791" i="11"/>
  <c r="AP791" i="11"/>
  <c r="AO791" i="11"/>
  <c r="AN791" i="11"/>
  <c r="BE790" i="11"/>
  <c r="BD790" i="11"/>
  <c r="BC790" i="11"/>
  <c r="BB790" i="11"/>
  <c r="BA790" i="11"/>
  <c r="AZ790" i="11"/>
  <c r="AY790" i="11"/>
  <c r="AX790" i="11"/>
  <c r="AW790" i="11"/>
  <c r="AV790" i="11"/>
  <c r="AU790" i="11"/>
  <c r="AT790" i="11"/>
  <c r="AS790" i="11"/>
  <c r="AR790" i="11"/>
  <c r="AQ790" i="11"/>
  <c r="AP790" i="11"/>
  <c r="AO790" i="11"/>
  <c r="AN790" i="11"/>
  <c r="BE789" i="11"/>
  <c r="BD789" i="11"/>
  <c r="BC789" i="11"/>
  <c r="BB789" i="11"/>
  <c r="BA789" i="11"/>
  <c r="AZ789" i="11"/>
  <c r="AY789" i="11"/>
  <c r="AX789" i="11"/>
  <c r="AW789" i="11"/>
  <c r="AV789" i="11"/>
  <c r="AU789" i="11"/>
  <c r="AT789" i="11"/>
  <c r="AS789" i="11"/>
  <c r="AR789" i="11"/>
  <c r="AQ789" i="11"/>
  <c r="AP789" i="11"/>
  <c r="AO789" i="11"/>
  <c r="AN789" i="11"/>
  <c r="BE788" i="11"/>
  <c r="BD788" i="11"/>
  <c r="BC788" i="11"/>
  <c r="BB788" i="11"/>
  <c r="BA788" i="11"/>
  <c r="AZ788" i="11"/>
  <c r="AY788" i="11"/>
  <c r="AX788" i="11"/>
  <c r="AW788" i="11"/>
  <c r="AV788" i="11"/>
  <c r="AU788" i="11"/>
  <c r="AT788" i="11"/>
  <c r="AS788" i="11"/>
  <c r="AR788" i="11"/>
  <c r="AQ788" i="11"/>
  <c r="AP788" i="11"/>
  <c r="AO788" i="11"/>
  <c r="AN788" i="11"/>
  <c r="BE787" i="11"/>
  <c r="BD787" i="11"/>
  <c r="BC787" i="11"/>
  <c r="BB787" i="11"/>
  <c r="BA787" i="11"/>
  <c r="AZ787" i="11"/>
  <c r="AY787" i="11"/>
  <c r="AX787" i="11"/>
  <c r="AW787" i="11"/>
  <c r="AV787" i="11"/>
  <c r="AU787" i="11"/>
  <c r="AT787" i="11"/>
  <c r="AS787" i="11"/>
  <c r="AR787" i="11"/>
  <c r="AQ787" i="11"/>
  <c r="AP787" i="11"/>
  <c r="AO787" i="11"/>
  <c r="AN787" i="11"/>
  <c r="BE786" i="11"/>
  <c r="BD786" i="11"/>
  <c r="BC786" i="11"/>
  <c r="BB786" i="11"/>
  <c r="BA786" i="11"/>
  <c r="AZ786" i="11"/>
  <c r="AY786" i="11"/>
  <c r="AX786" i="11"/>
  <c r="AW786" i="11"/>
  <c r="AV786" i="11"/>
  <c r="AU786" i="11"/>
  <c r="AT786" i="11"/>
  <c r="AS786" i="11"/>
  <c r="AR786" i="11"/>
  <c r="AQ786" i="11"/>
  <c r="AP786" i="11"/>
  <c r="AO786" i="11"/>
  <c r="AN786" i="11"/>
  <c r="BE785" i="11"/>
  <c r="BD785" i="11"/>
  <c r="BC785" i="11"/>
  <c r="BB785" i="11"/>
  <c r="BA785" i="11"/>
  <c r="AZ785" i="11"/>
  <c r="AY785" i="11"/>
  <c r="AX785" i="11"/>
  <c r="AW785" i="11"/>
  <c r="AV785" i="11"/>
  <c r="AU785" i="11"/>
  <c r="AT785" i="11"/>
  <c r="AS785" i="11"/>
  <c r="AR785" i="11"/>
  <c r="AQ785" i="11"/>
  <c r="AP785" i="11"/>
  <c r="AO785" i="11"/>
  <c r="AN785" i="11"/>
  <c r="BE784" i="11"/>
  <c r="BD784" i="11"/>
  <c r="BC784" i="11"/>
  <c r="BB784" i="11"/>
  <c r="BA784" i="11"/>
  <c r="AZ784" i="11"/>
  <c r="AY784" i="11"/>
  <c r="AX784" i="11"/>
  <c r="AW784" i="11"/>
  <c r="AV784" i="11"/>
  <c r="AU784" i="11"/>
  <c r="AT784" i="11"/>
  <c r="AS784" i="11"/>
  <c r="AR784" i="11"/>
  <c r="AQ784" i="11"/>
  <c r="AP784" i="11"/>
  <c r="AO784" i="11"/>
  <c r="AN784" i="11"/>
  <c r="BE783" i="11"/>
  <c r="BD783" i="11"/>
  <c r="BC783" i="11"/>
  <c r="BB783" i="11"/>
  <c r="BA783" i="11"/>
  <c r="AZ783" i="11"/>
  <c r="AY783" i="11"/>
  <c r="AX783" i="11"/>
  <c r="AW783" i="11"/>
  <c r="AV783" i="11"/>
  <c r="AU783" i="11"/>
  <c r="AT783" i="11"/>
  <c r="AS783" i="11"/>
  <c r="AR783" i="11"/>
  <c r="AQ783" i="11"/>
  <c r="AP783" i="11"/>
  <c r="AO783" i="11"/>
  <c r="AN783" i="11"/>
  <c r="BE782" i="11"/>
  <c r="BD782" i="11"/>
  <c r="BC782" i="11"/>
  <c r="BB782" i="11"/>
  <c r="BA782" i="11"/>
  <c r="AZ782" i="11"/>
  <c r="AY782" i="11"/>
  <c r="AX782" i="11"/>
  <c r="AW782" i="11"/>
  <c r="AV782" i="11"/>
  <c r="AU782" i="11"/>
  <c r="AT782" i="11"/>
  <c r="AS782" i="11"/>
  <c r="AR782" i="11"/>
  <c r="AQ782" i="11"/>
  <c r="AP782" i="11"/>
  <c r="AO782" i="11"/>
  <c r="AN782" i="11"/>
  <c r="BE781" i="11"/>
  <c r="BD781" i="11"/>
  <c r="BC781" i="11"/>
  <c r="BB781" i="11"/>
  <c r="BA781" i="11"/>
  <c r="AZ781" i="11"/>
  <c r="AY781" i="11"/>
  <c r="AX781" i="11"/>
  <c r="AW781" i="11"/>
  <c r="AV781" i="11"/>
  <c r="AU781" i="11"/>
  <c r="AT781" i="11"/>
  <c r="AS781" i="11"/>
  <c r="AR781" i="11"/>
  <c r="AQ781" i="11"/>
  <c r="AP781" i="11"/>
  <c r="AO781" i="11"/>
  <c r="AN781" i="11"/>
  <c r="BE780" i="11"/>
  <c r="BD780" i="11"/>
  <c r="BC780" i="11"/>
  <c r="BB780" i="11"/>
  <c r="BA780" i="11"/>
  <c r="AZ780" i="11"/>
  <c r="AY780" i="11"/>
  <c r="AX780" i="11"/>
  <c r="AW780" i="11"/>
  <c r="AV780" i="11"/>
  <c r="AU780" i="11"/>
  <c r="AT780" i="11"/>
  <c r="AS780" i="11"/>
  <c r="AR780" i="11"/>
  <c r="AQ780" i="11"/>
  <c r="AP780" i="11"/>
  <c r="AO780" i="11"/>
  <c r="AN780" i="11"/>
  <c r="BE779" i="11"/>
  <c r="BD779" i="11"/>
  <c r="BC779" i="11"/>
  <c r="BB779" i="11"/>
  <c r="BA779" i="11"/>
  <c r="AZ779" i="11"/>
  <c r="AY779" i="11"/>
  <c r="AX779" i="11"/>
  <c r="AW779" i="11"/>
  <c r="AV779" i="11"/>
  <c r="AU779" i="11"/>
  <c r="AT779" i="11"/>
  <c r="AS779" i="11"/>
  <c r="AR779" i="11"/>
  <c r="AQ779" i="11"/>
  <c r="AP779" i="11"/>
  <c r="AO779" i="11"/>
  <c r="AN779" i="11"/>
  <c r="BE778" i="11"/>
  <c r="BD778" i="11"/>
  <c r="BC778" i="11"/>
  <c r="BB778" i="11"/>
  <c r="BA778" i="11"/>
  <c r="AZ778" i="11"/>
  <c r="AY778" i="11"/>
  <c r="AX778" i="11"/>
  <c r="AW778" i="11"/>
  <c r="AV778" i="11"/>
  <c r="AU778" i="11"/>
  <c r="AT778" i="11"/>
  <c r="AS778" i="11"/>
  <c r="AR778" i="11"/>
  <c r="AQ778" i="11"/>
  <c r="AP778" i="11"/>
  <c r="AO778" i="11"/>
  <c r="AN778" i="11"/>
  <c r="BE777" i="11"/>
  <c r="BD777" i="11"/>
  <c r="BC777" i="11"/>
  <c r="BB777" i="11"/>
  <c r="BA777" i="11"/>
  <c r="AZ777" i="11"/>
  <c r="AY777" i="11"/>
  <c r="AX777" i="11"/>
  <c r="AW777" i="11"/>
  <c r="AV777" i="11"/>
  <c r="AU777" i="11"/>
  <c r="AT777" i="11"/>
  <c r="AS777" i="11"/>
  <c r="AR777" i="11"/>
  <c r="AQ777" i="11"/>
  <c r="AP777" i="11"/>
  <c r="AO777" i="11"/>
  <c r="AN777" i="11"/>
  <c r="BE776" i="11"/>
  <c r="BD776" i="11"/>
  <c r="BC776" i="11"/>
  <c r="BB776" i="11"/>
  <c r="BA776" i="11"/>
  <c r="AZ776" i="11"/>
  <c r="AY776" i="11"/>
  <c r="AX776" i="11"/>
  <c r="AW776" i="11"/>
  <c r="AV776" i="11"/>
  <c r="AU776" i="11"/>
  <c r="AT776" i="11"/>
  <c r="AS776" i="11"/>
  <c r="AR776" i="11"/>
  <c r="AQ776" i="11"/>
  <c r="AP776" i="11"/>
  <c r="AO776" i="11"/>
  <c r="AN776" i="11"/>
  <c r="BE775" i="11"/>
  <c r="BD775" i="11"/>
  <c r="BC775" i="11"/>
  <c r="BB775" i="11"/>
  <c r="BA775" i="11"/>
  <c r="AZ775" i="11"/>
  <c r="AY775" i="11"/>
  <c r="AX775" i="11"/>
  <c r="AW775" i="11"/>
  <c r="AV775" i="11"/>
  <c r="AU775" i="11"/>
  <c r="AT775" i="11"/>
  <c r="AS775" i="11"/>
  <c r="AR775" i="11"/>
  <c r="AQ775" i="11"/>
  <c r="AP775" i="11"/>
  <c r="AO775" i="11"/>
  <c r="AN775" i="11"/>
  <c r="BE774" i="11"/>
  <c r="BD774" i="11"/>
  <c r="BC774" i="11"/>
  <c r="BB774" i="11"/>
  <c r="BA774" i="11"/>
  <c r="AZ774" i="11"/>
  <c r="AY774" i="11"/>
  <c r="AX774" i="11"/>
  <c r="AW774" i="11"/>
  <c r="AV774" i="11"/>
  <c r="AU774" i="11"/>
  <c r="AT774" i="11"/>
  <c r="AS774" i="11"/>
  <c r="AR774" i="11"/>
  <c r="AQ774" i="11"/>
  <c r="AP774" i="11"/>
  <c r="AO774" i="11"/>
  <c r="AN774" i="11"/>
  <c r="BE773" i="11"/>
  <c r="BD773" i="11"/>
  <c r="BC773" i="11"/>
  <c r="BB773" i="11"/>
  <c r="BA773" i="11"/>
  <c r="AZ773" i="11"/>
  <c r="AY773" i="11"/>
  <c r="AX773" i="11"/>
  <c r="AW773" i="11"/>
  <c r="AV773" i="11"/>
  <c r="AU773" i="11"/>
  <c r="AT773" i="11"/>
  <c r="AS773" i="11"/>
  <c r="AR773" i="11"/>
  <c r="AQ773" i="11"/>
  <c r="AP773" i="11"/>
  <c r="AO773" i="11"/>
  <c r="AN773" i="11"/>
  <c r="BE772" i="11"/>
  <c r="BD772" i="11"/>
  <c r="BC772" i="11"/>
  <c r="BB772" i="11"/>
  <c r="BA772" i="11"/>
  <c r="AZ772" i="11"/>
  <c r="AY772" i="11"/>
  <c r="AX772" i="11"/>
  <c r="AW772" i="11"/>
  <c r="AV772" i="11"/>
  <c r="AU772" i="11"/>
  <c r="AT772" i="11"/>
  <c r="AS772" i="11"/>
  <c r="AR772" i="11"/>
  <c r="AQ772" i="11"/>
  <c r="AP772" i="11"/>
  <c r="AO772" i="11"/>
  <c r="AN772" i="11"/>
  <c r="BE771" i="11"/>
  <c r="BD771" i="11"/>
  <c r="BC771" i="11"/>
  <c r="BB771" i="11"/>
  <c r="BA771" i="11"/>
  <c r="AZ771" i="11"/>
  <c r="AY771" i="11"/>
  <c r="AX771" i="11"/>
  <c r="AW771" i="11"/>
  <c r="AV771" i="11"/>
  <c r="AU771" i="11"/>
  <c r="AT771" i="11"/>
  <c r="AS771" i="11"/>
  <c r="AR771" i="11"/>
  <c r="AQ771" i="11"/>
  <c r="AP771" i="11"/>
  <c r="AO771" i="11"/>
  <c r="AN771" i="11"/>
  <c r="BE770" i="11"/>
  <c r="BD770" i="11"/>
  <c r="BC770" i="11"/>
  <c r="BB770" i="11"/>
  <c r="BA770" i="11"/>
  <c r="AZ770" i="11"/>
  <c r="AY770" i="11"/>
  <c r="AX770" i="11"/>
  <c r="AW770" i="11"/>
  <c r="AV770" i="11"/>
  <c r="AU770" i="11"/>
  <c r="AT770" i="11"/>
  <c r="AS770" i="11"/>
  <c r="AR770" i="11"/>
  <c r="AQ770" i="11"/>
  <c r="AP770" i="11"/>
  <c r="AO770" i="11"/>
  <c r="AN770" i="11"/>
  <c r="BE769" i="11"/>
  <c r="BD769" i="11"/>
  <c r="BC769" i="11"/>
  <c r="BB769" i="11"/>
  <c r="BA769" i="11"/>
  <c r="AZ769" i="11"/>
  <c r="AY769" i="11"/>
  <c r="AX769" i="11"/>
  <c r="AW769" i="11"/>
  <c r="AV769" i="11"/>
  <c r="AU769" i="11"/>
  <c r="AT769" i="11"/>
  <c r="AS769" i="11"/>
  <c r="AR769" i="11"/>
  <c r="AQ769" i="11"/>
  <c r="AP769" i="11"/>
  <c r="AO769" i="11"/>
  <c r="AN769" i="11"/>
  <c r="BE768" i="11"/>
  <c r="BD768" i="11"/>
  <c r="BC768" i="11"/>
  <c r="BB768" i="11"/>
  <c r="BA768" i="11"/>
  <c r="AZ768" i="11"/>
  <c r="AY768" i="11"/>
  <c r="AX768" i="11"/>
  <c r="AW768" i="11"/>
  <c r="AV768" i="11"/>
  <c r="AU768" i="11"/>
  <c r="AT768" i="11"/>
  <c r="AS768" i="11"/>
  <c r="AR768" i="11"/>
  <c r="AQ768" i="11"/>
  <c r="AP768" i="11"/>
  <c r="AO768" i="11"/>
  <c r="AN768" i="11"/>
  <c r="BE767" i="11"/>
  <c r="BD767" i="11"/>
  <c r="BC767" i="11"/>
  <c r="BB767" i="11"/>
  <c r="BA767" i="11"/>
  <c r="AZ767" i="11"/>
  <c r="AY767" i="11"/>
  <c r="AX767" i="11"/>
  <c r="AW767" i="11"/>
  <c r="AV767" i="11"/>
  <c r="AU767" i="11"/>
  <c r="AT767" i="11"/>
  <c r="AS767" i="11"/>
  <c r="AR767" i="11"/>
  <c r="AQ767" i="11"/>
  <c r="AP767" i="11"/>
  <c r="AO767" i="11"/>
  <c r="AN767" i="11"/>
  <c r="BE766" i="11"/>
  <c r="BD766" i="11"/>
  <c r="BC766" i="11"/>
  <c r="BB766" i="11"/>
  <c r="BA766" i="11"/>
  <c r="AZ766" i="11"/>
  <c r="AY766" i="11"/>
  <c r="AX766" i="11"/>
  <c r="AW766" i="11"/>
  <c r="AV766" i="11"/>
  <c r="AU766" i="11"/>
  <c r="AT766" i="11"/>
  <c r="AS766" i="11"/>
  <c r="AR766" i="11"/>
  <c r="AQ766" i="11"/>
  <c r="AP766" i="11"/>
  <c r="AO766" i="11"/>
  <c r="AN766" i="11"/>
  <c r="BE765" i="11"/>
  <c r="BD765" i="11"/>
  <c r="BC765" i="11"/>
  <c r="BB765" i="11"/>
  <c r="BA765" i="11"/>
  <c r="AZ765" i="11"/>
  <c r="AY765" i="11"/>
  <c r="AX765" i="11"/>
  <c r="AW765" i="11"/>
  <c r="AV765" i="11"/>
  <c r="AU765" i="11"/>
  <c r="AT765" i="11"/>
  <c r="AS765" i="11"/>
  <c r="AR765" i="11"/>
  <c r="AQ765" i="11"/>
  <c r="AP765" i="11"/>
  <c r="AO765" i="11"/>
  <c r="AN765" i="11"/>
  <c r="BE764" i="11"/>
  <c r="BD764" i="11"/>
  <c r="BC764" i="11"/>
  <c r="BB764" i="11"/>
  <c r="BA764" i="11"/>
  <c r="AZ764" i="11"/>
  <c r="AY764" i="11"/>
  <c r="AX764" i="11"/>
  <c r="AW764" i="11"/>
  <c r="AV764" i="11"/>
  <c r="AU764" i="11"/>
  <c r="AT764" i="11"/>
  <c r="AS764" i="11"/>
  <c r="AR764" i="11"/>
  <c r="AQ764" i="11"/>
  <c r="AP764" i="11"/>
  <c r="AO764" i="11"/>
  <c r="AN764" i="11"/>
  <c r="BE763" i="11"/>
  <c r="BD763" i="11"/>
  <c r="BC763" i="11"/>
  <c r="BB763" i="11"/>
  <c r="BA763" i="11"/>
  <c r="AZ763" i="11"/>
  <c r="AY763" i="11"/>
  <c r="AX763" i="11"/>
  <c r="AW763" i="11"/>
  <c r="AV763" i="11"/>
  <c r="AU763" i="11"/>
  <c r="AT763" i="11"/>
  <c r="AS763" i="11"/>
  <c r="AR763" i="11"/>
  <c r="AQ763" i="11"/>
  <c r="AP763" i="11"/>
  <c r="AO763" i="11"/>
  <c r="AN763" i="11"/>
  <c r="BE762" i="11"/>
  <c r="BD762" i="11"/>
  <c r="BC762" i="11"/>
  <c r="BB762" i="11"/>
  <c r="BA762" i="11"/>
  <c r="AZ762" i="11"/>
  <c r="AY762" i="11"/>
  <c r="AX762" i="11"/>
  <c r="AW762" i="11"/>
  <c r="AV762" i="11"/>
  <c r="AU762" i="11"/>
  <c r="AT762" i="11"/>
  <c r="AS762" i="11"/>
  <c r="AR762" i="11"/>
  <c r="AQ762" i="11"/>
  <c r="AP762" i="11"/>
  <c r="AO762" i="11"/>
  <c r="AN762" i="11"/>
  <c r="BE761" i="11"/>
  <c r="BD761" i="11"/>
  <c r="BC761" i="11"/>
  <c r="BB761" i="11"/>
  <c r="BA761" i="11"/>
  <c r="AZ761" i="11"/>
  <c r="AY761" i="11"/>
  <c r="AX761" i="11"/>
  <c r="AW761" i="11"/>
  <c r="AV761" i="11"/>
  <c r="AU761" i="11"/>
  <c r="AT761" i="11"/>
  <c r="AS761" i="11"/>
  <c r="AR761" i="11"/>
  <c r="AQ761" i="11"/>
  <c r="AP761" i="11"/>
  <c r="AO761" i="11"/>
  <c r="AN761" i="11"/>
  <c r="BE760" i="11"/>
  <c r="BD760" i="11"/>
  <c r="BC760" i="11"/>
  <c r="BB760" i="11"/>
  <c r="BA760" i="11"/>
  <c r="AZ760" i="11"/>
  <c r="AY760" i="11"/>
  <c r="AX760" i="11"/>
  <c r="AW760" i="11"/>
  <c r="AV760" i="11"/>
  <c r="AU760" i="11"/>
  <c r="AT760" i="11"/>
  <c r="AS760" i="11"/>
  <c r="AR760" i="11"/>
  <c r="AQ760" i="11"/>
  <c r="AP760" i="11"/>
  <c r="AO760" i="11"/>
  <c r="AN760" i="11"/>
  <c r="BE759" i="11"/>
  <c r="BD759" i="11"/>
  <c r="BC759" i="11"/>
  <c r="BB759" i="11"/>
  <c r="BA759" i="11"/>
  <c r="AZ759" i="11"/>
  <c r="AY759" i="11"/>
  <c r="AX759" i="11"/>
  <c r="AW759" i="11"/>
  <c r="AV759" i="11"/>
  <c r="AU759" i="11"/>
  <c r="AT759" i="11"/>
  <c r="AS759" i="11"/>
  <c r="AR759" i="11"/>
  <c r="AQ759" i="11"/>
  <c r="AP759" i="11"/>
  <c r="AO759" i="11"/>
  <c r="AN759" i="11"/>
  <c r="BE758" i="11"/>
  <c r="BD758" i="11"/>
  <c r="BC758" i="11"/>
  <c r="BB758" i="11"/>
  <c r="BA758" i="11"/>
  <c r="AZ758" i="11"/>
  <c r="AY758" i="11"/>
  <c r="AX758" i="11"/>
  <c r="AW758" i="11"/>
  <c r="AV758" i="11"/>
  <c r="AU758" i="11"/>
  <c r="AT758" i="11"/>
  <c r="AS758" i="11"/>
  <c r="AR758" i="11"/>
  <c r="AQ758" i="11"/>
  <c r="AP758" i="11"/>
  <c r="AO758" i="11"/>
  <c r="AN758" i="11"/>
  <c r="BE757" i="11"/>
  <c r="BD757" i="11"/>
  <c r="BC757" i="11"/>
  <c r="BB757" i="11"/>
  <c r="BA757" i="11"/>
  <c r="AZ757" i="11"/>
  <c r="AY757" i="11"/>
  <c r="AX757" i="11"/>
  <c r="AW757" i="11"/>
  <c r="AV757" i="11"/>
  <c r="AU757" i="11"/>
  <c r="AT757" i="11"/>
  <c r="AS757" i="11"/>
  <c r="AR757" i="11"/>
  <c r="AQ757" i="11"/>
  <c r="AP757" i="11"/>
  <c r="AO757" i="11"/>
  <c r="AN757" i="11"/>
  <c r="BE756" i="11"/>
  <c r="BD756" i="11"/>
  <c r="BC756" i="11"/>
  <c r="BB756" i="11"/>
  <c r="BA756" i="11"/>
  <c r="AZ756" i="11"/>
  <c r="AY756" i="11"/>
  <c r="AX756" i="11"/>
  <c r="AW756" i="11"/>
  <c r="AV756" i="11"/>
  <c r="AU756" i="11"/>
  <c r="AT756" i="11"/>
  <c r="AS756" i="11"/>
  <c r="AR756" i="11"/>
  <c r="AQ756" i="11"/>
  <c r="AP756" i="11"/>
  <c r="AO756" i="11"/>
  <c r="AN756" i="11"/>
  <c r="BE755" i="11"/>
  <c r="BD755" i="11"/>
  <c r="BC755" i="11"/>
  <c r="BB755" i="11"/>
  <c r="BA755" i="11"/>
  <c r="AZ755" i="11"/>
  <c r="AY755" i="11"/>
  <c r="AX755" i="11"/>
  <c r="AW755" i="11"/>
  <c r="AV755" i="11"/>
  <c r="AU755" i="11"/>
  <c r="AT755" i="11"/>
  <c r="AS755" i="11"/>
  <c r="AR755" i="11"/>
  <c r="AQ755" i="11"/>
  <c r="AP755" i="11"/>
  <c r="AO755" i="11"/>
  <c r="AN755" i="11"/>
  <c r="BE754" i="11"/>
  <c r="BD754" i="11"/>
  <c r="BC754" i="11"/>
  <c r="BB754" i="11"/>
  <c r="BA754" i="11"/>
  <c r="AZ754" i="11"/>
  <c r="AY754" i="11"/>
  <c r="AX754" i="11"/>
  <c r="AW754" i="11"/>
  <c r="AV754" i="11"/>
  <c r="AU754" i="11"/>
  <c r="AT754" i="11"/>
  <c r="AS754" i="11"/>
  <c r="AR754" i="11"/>
  <c r="AQ754" i="11"/>
  <c r="AP754" i="11"/>
  <c r="AO754" i="11"/>
  <c r="AN754" i="11"/>
  <c r="BE753" i="11"/>
  <c r="BD753" i="11"/>
  <c r="BC753" i="11"/>
  <c r="BB753" i="11"/>
  <c r="BA753" i="11"/>
  <c r="AZ753" i="11"/>
  <c r="AY753" i="11"/>
  <c r="AX753" i="11"/>
  <c r="AW753" i="11"/>
  <c r="AV753" i="11"/>
  <c r="AU753" i="11"/>
  <c r="AT753" i="11"/>
  <c r="AS753" i="11"/>
  <c r="AR753" i="11"/>
  <c r="AQ753" i="11"/>
  <c r="AP753" i="11"/>
  <c r="AO753" i="11"/>
  <c r="AN753" i="11"/>
  <c r="BE752" i="11"/>
  <c r="BD752" i="11"/>
  <c r="BC752" i="11"/>
  <c r="BB752" i="11"/>
  <c r="BA752" i="11"/>
  <c r="AZ752" i="11"/>
  <c r="AY752" i="11"/>
  <c r="AX752" i="11"/>
  <c r="AW752" i="11"/>
  <c r="AV752" i="11"/>
  <c r="AU752" i="11"/>
  <c r="AT752" i="11"/>
  <c r="AS752" i="11"/>
  <c r="AR752" i="11"/>
  <c r="AQ752" i="11"/>
  <c r="AP752" i="11"/>
  <c r="AO752" i="11"/>
  <c r="AN752" i="11"/>
  <c r="BE751" i="11"/>
  <c r="BD751" i="11"/>
  <c r="BC751" i="11"/>
  <c r="BB751" i="11"/>
  <c r="BA751" i="11"/>
  <c r="AZ751" i="11"/>
  <c r="AY751" i="11"/>
  <c r="AX751" i="11"/>
  <c r="AW751" i="11"/>
  <c r="AV751" i="11"/>
  <c r="AU751" i="11"/>
  <c r="AT751" i="11"/>
  <c r="AS751" i="11"/>
  <c r="AR751" i="11"/>
  <c r="AQ751" i="11"/>
  <c r="AP751" i="11"/>
  <c r="AO751" i="11"/>
  <c r="AN751" i="11"/>
  <c r="BE750" i="11"/>
  <c r="BD750" i="11"/>
  <c r="BC750" i="11"/>
  <c r="BB750" i="11"/>
  <c r="BA750" i="11"/>
  <c r="AZ750" i="11"/>
  <c r="AY750" i="11"/>
  <c r="AX750" i="11"/>
  <c r="AW750" i="11"/>
  <c r="AV750" i="11"/>
  <c r="AU750" i="11"/>
  <c r="AT750" i="11"/>
  <c r="AS750" i="11"/>
  <c r="AR750" i="11"/>
  <c r="AQ750" i="11"/>
  <c r="AP750" i="11"/>
  <c r="AO750" i="11"/>
  <c r="AN750" i="11"/>
  <c r="BE749" i="11"/>
  <c r="BD749" i="11"/>
  <c r="BC749" i="11"/>
  <c r="BB749" i="11"/>
  <c r="BA749" i="11"/>
  <c r="AZ749" i="11"/>
  <c r="AY749" i="11"/>
  <c r="AX749" i="11"/>
  <c r="AW749" i="11"/>
  <c r="AV749" i="11"/>
  <c r="AU749" i="11"/>
  <c r="AT749" i="11"/>
  <c r="AS749" i="11"/>
  <c r="AR749" i="11"/>
  <c r="AQ749" i="11"/>
  <c r="AP749" i="11"/>
  <c r="AO749" i="11"/>
  <c r="AN749" i="11"/>
  <c r="BE748" i="11"/>
  <c r="BD748" i="11"/>
  <c r="BC748" i="11"/>
  <c r="BB748" i="11"/>
  <c r="BA748" i="11"/>
  <c r="AZ748" i="11"/>
  <c r="AY748" i="11"/>
  <c r="AX748" i="11"/>
  <c r="AW748" i="11"/>
  <c r="AV748" i="11"/>
  <c r="AU748" i="11"/>
  <c r="AT748" i="11"/>
  <c r="AS748" i="11"/>
  <c r="AR748" i="11"/>
  <c r="AQ748" i="11"/>
  <c r="AP748" i="11"/>
  <c r="AO748" i="11"/>
  <c r="AN748" i="11"/>
  <c r="BE747" i="11"/>
  <c r="BD747" i="11"/>
  <c r="BC747" i="11"/>
  <c r="BB747" i="11"/>
  <c r="BA747" i="11"/>
  <c r="AZ747" i="11"/>
  <c r="AY747" i="11"/>
  <c r="AX747" i="11"/>
  <c r="AW747" i="11"/>
  <c r="AV747" i="11"/>
  <c r="AU747" i="11"/>
  <c r="AT747" i="11"/>
  <c r="AS747" i="11"/>
  <c r="AR747" i="11"/>
  <c r="AQ747" i="11"/>
  <c r="AP747" i="11"/>
  <c r="AO747" i="11"/>
  <c r="AN747" i="11"/>
  <c r="BE746" i="11"/>
  <c r="BD746" i="11"/>
  <c r="BC746" i="11"/>
  <c r="BB746" i="11"/>
  <c r="BA746" i="11"/>
  <c r="AZ746" i="11"/>
  <c r="AY746" i="11"/>
  <c r="AX746" i="11"/>
  <c r="AW746" i="11"/>
  <c r="AV746" i="11"/>
  <c r="AU746" i="11"/>
  <c r="AT746" i="11"/>
  <c r="AS746" i="11"/>
  <c r="AR746" i="11"/>
  <c r="AQ746" i="11"/>
  <c r="AP746" i="11"/>
  <c r="AO746" i="11"/>
  <c r="AN746" i="11"/>
  <c r="BE745" i="11"/>
  <c r="BD745" i="11"/>
  <c r="BC745" i="11"/>
  <c r="BB745" i="11"/>
  <c r="BA745" i="11"/>
  <c r="AZ745" i="11"/>
  <c r="AY745" i="11"/>
  <c r="AX745" i="11"/>
  <c r="AW745" i="11"/>
  <c r="AV745" i="11"/>
  <c r="AU745" i="11"/>
  <c r="AT745" i="11"/>
  <c r="AS745" i="11"/>
  <c r="AR745" i="11"/>
  <c r="AQ745" i="11"/>
  <c r="AP745" i="11"/>
  <c r="AO745" i="11"/>
  <c r="AN745" i="11"/>
  <c r="BE744" i="11"/>
  <c r="BD744" i="11"/>
  <c r="BC744" i="11"/>
  <c r="BB744" i="11"/>
  <c r="BA744" i="11"/>
  <c r="AZ744" i="11"/>
  <c r="AY744" i="11"/>
  <c r="AX744" i="11"/>
  <c r="AW744" i="11"/>
  <c r="AV744" i="11"/>
  <c r="AU744" i="11"/>
  <c r="AT744" i="11"/>
  <c r="AS744" i="11"/>
  <c r="AR744" i="11"/>
  <c r="AQ744" i="11"/>
  <c r="AP744" i="11"/>
  <c r="AO744" i="11"/>
  <c r="AN744" i="11"/>
  <c r="BE743" i="11"/>
  <c r="BD743" i="11"/>
  <c r="BC743" i="11"/>
  <c r="BB743" i="11"/>
  <c r="BA743" i="11"/>
  <c r="AZ743" i="11"/>
  <c r="AY743" i="11"/>
  <c r="AX743" i="11"/>
  <c r="AW743" i="11"/>
  <c r="AV743" i="11"/>
  <c r="AU743" i="11"/>
  <c r="AT743" i="11"/>
  <c r="AS743" i="11"/>
  <c r="AR743" i="11"/>
  <c r="AQ743" i="11"/>
  <c r="AP743" i="11"/>
  <c r="AO743" i="11"/>
  <c r="AN743" i="11"/>
  <c r="BE742" i="11"/>
  <c r="BD742" i="11"/>
  <c r="BC742" i="11"/>
  <c r="BB742" i="11"/>
  <c r="BA742" i="11"/>
  <c r="AZ742" i="11"/>
  <c r="AY742" i="11"/>
  <c r="AX742" i="11"/>
  <c r="AW742" i="11"/>
  <c r="AV742" i="11"/>
  <c r="AU742" i="11"/>
  <c r="AT742" i="11"/>
  <c r="AS742" i="11"/>
  <c r="AR742" i="11"/>
  <c r="AQ742" i="11"/>
  <c r="AP742" i="11"/>
  <c r="AO742" i="11"/>
  <c r="AN742" i="11"/>
  <c r="BE741" i="11"/>
  <c r="BD741" i="11"/>
  <c r="BC741" i="11"/>
  <c r="BB741" i="11"/>
  <c r="BA741" i="11"/>
  <c r="AZ741" i="11"/>
  <c r="AY741" i="11"/>
  <c r="AX741" i="11"/>
  <c r="AW741" i="11"/>
  <c r="AV741" i="11"/>
  <c r="AU741" i="11"/>
  <c r="AT741" i="11"/>
  <c r="AS741" i="11"/>
  <c r="AR741" i="11"/>
  <c r="AQ741" i="11"/>
  <c r="AP741" i="11"/>
  <c r="AO741" i="11"/>
  <c r="AN741" i="11"/>
  <c r="BE740" i="11"/>
  <c r="BD740" i="11"/>
  <c r="BC740" i="11"/>
  <c r="BB740" i="11"/>
  <c r="BA740" i="11"/>
  <c r="AZ740" i="11"/>
  <c r="AY740" i="11"/>
  <c r="AX740" i="11"/>
  <c r="AW740" i="11"/>
  <c r="AV740" i="11"/>
  <c r="AU740" i="11"/>
  <c r="AT740" i="11"/>
  <c r="AS740" i="11"/>
  <c r="AR740" i="11"/>
  <c r="AQ740" i="11"/>
  <c r="AP740" i="11"/>
  <c r="AO740" i="11"/>
  <c r="AN740" i="11"/>
  <c r="BE739" i="11"/>
  <c r="BD739" i="11"/>
  <c r="BC739" i="11"/>
  <c r="BB739" i="11"/>
  <c r="BA739" i="11"/>
  <c r="AZ739" i="11"/>
  <c r="AY739" i="11"/>
  <c r="AX739" i="11"/>
  <c r="AW739" i="11"/>
  <c r="AV739" i="11"/>
  <c r="AU739" i="11"/>
  <c r="AT739" i="11"/>
  <c r="AS739" i="11"/>
  <c r="AR739" i="11"/>
  <c r="AQ739" i="11"/>
  <c r="AP739" i="11"/>
  <c r="AO739" i="11"/>
  <c r="AN739" i="11"/>
  <c r="BE738" i="11"/>
  <c r="BD738" i="11"/>
  <c r="BC738" i="11"/>
  <c r="BB738" i="11"/>
  <c r="BA738" i="11"/>
  <c r="AZ738" i="11"/>
  <c r="AY738" i="11"/>
  <c r="AX738" i="11"/>
  <c r="AW738" i="11"/>
  <c r="AV738" i="11"/>
  <c r="AU738" i="11"/>
  <c r="AT738" i="11"/>
  <c r="AS738" i="11"/>
  <c r="AR738" i="11"/>
  <c r="AQ738" i="11"/>
  <c r="AP738" i="11"/>
  <c r="AO738" i="11"/>
  <c r="AN738" i="11"/>
  <c r="BE737" i="11"/>
  <c r="BD737" i="11"/>
  <c r="BC737" i="11"/>
  <c r="BB737" i="11"/>
  <c r="BA737" i="11"/>
  <c r="AZ737" i="11"/>
  <c r="AY737" i="11"/>
  <c r="AX737" i="11"/>
  <c r="AW737" i="11"/>
  <c r="AV737" i="11"/>
  <c r="AU737" i="11"/>
  <c r="AT737" i="11"/>
  <c r="AS737" i="11"/>
  <c r="AR737" i="11"/>
  <c r="AQ737" i="11"/>
  <c r="AP737" i="11"/>
  <c r="AO737" i="11"/>
  <c r="AN737" i="11"/>
  <c r="BE736" i="11"/>
  <c r="BD736" i="11"/>
  <c r="BC736" i="11"/>
  <c r="BB736" i="11"/>
  <c r="BA736" i="11"/>
  <c r="AZ736" i="11"/>
  <c r="AY736" i="11"/>
  <c r="AX736" i="11"/>
  <c r="AW736" i="11"/>
  <c r="AV736" i="11"/>
  <c r="AU736" i="11"/>
  <c r="AT736" i="11"/>
  <c r="AS736" i="11"/>
  <c r="AR736" i="11"/>
  <c r="AQ736" i="11"/>
  <c r="AP736" i="11"/>
  <c r="AO736" i="11"/>
  <c r="AN736" i="11"/>
  <c r="BE735" i="11"/>
  <c r="BD735" i="11"/>
  <c r="BC735" i="11"/>
  <c r="BB735" i="11"/>
  <c r="BA735" i="11"/>
  <c r="AZ735" i="11"/>
  <c r="AY735" i="11"/>
  <c r="AX735" i="11"/>
  <c r="AW735" i="11"/>
  <c r="AV735" i="11"/>
  <c r="AU735" i="11"/>
  <c r="AT735" i="11"/>
  <c r="AS735" i="11"/>
  <c r="AR735" i="11"/>
  <c r="AQ735" i="11"/>
  <c r="AP735" i="11"/>
  <c r="AO735" i="11"/>
  <c r="AN735" i="11"/>
  <c r="BE734" i="11"/>
  <c r="BD734" i="11"/>
  <c r="BC734" i="11"/>
  <c r="BB734" i="11"/>
  <c r="BA734" i="11"/>
  <c r="AZ734" i="11"/>
  <c r="AY734" i="11"/>
  <c r="AX734" i="11"/>
  <c r="AW734" i="11"/>
  <c r="AV734" i="11"/>
  <c r="AU734" i="11"/>
  <c r="AT734" i="11"/>
  <c r="AS734" i="11"/>
  <c r="AR734" i="11"/>
  <c r="AQ734" i="11"/>
  <c r="AP734" i="11"/>
  <c r="AO734" i="11"/>
  <c r="AN734" i="11"/>
  <c r="BE733" i="11"/>
  <c r="BD733" i="11"/>
  <c r="BC733" i="11"/>
  <c r="BB733" i="11"/>
  <c r="BA733" i="11"/>
  <c r="AZ733" i="11"/>
  <c r="AY733" i="11"/>
  <c r="AX733" i="11"/>
  <c r="AW733" i="11"/>
  <c r="AV733" i="11"/>
  <c r="AU733" i="11"/>
  <c r="AT733" i="11"/>
  <c r="AS733" i="11"/>
  <c r="AR733" i="11"/>
  <c r="AQ733" i="11"/>
  <c r="AP733" i="11"/>
  <c r="AO733" i="11"/>
  <c r="AN733" i="11"/>
  <c r="BE732" i="11"/>
  <c r="BD732" i="11"/>
  <c r="BC732" i="11"/>
  <c r="BB732" i="11"/>
  <c r="BA732" i="11"/>
  <c r="AZ732" i="11"/>
  <c r="AY732" i="11"/>
  <c r="AX732" i="11"/>
  <c r="AW732" i="11"/>
  <c r="AV732" i="11"/>
  <c r="AU732" i="11"/>
  <c r="AT732" i="11"/>
  <c r="AS732" i="11"/>
  <c r="AR732" i="11"/>
  <c r="AQ732" i="11"/>
  <c r="AP732" i="11"/>
  <c r="AO732" i="11"/>
  <c r="AN732" i="11"/>
  <c r="BE731" i="11"/>
  <c r="BD731" i="11"/>
  <c r="BC731" i="11"/>
  <c r="BB731" i="11"/>
  <c r="BA731" i="11"/>
  <c r="AZ731" i="11"/>
  <c r="AY731" i="11"/>
  <c r="AX731" i="11"/>
  <c r="AW731" i="11"/>
  <c r="AV731" i="11"/>
  <c r="AU731" i="11"/>
  <c r="AT731" i="11"/>
  <c r="AS731" i="11"/>
  <c r="AR731" i="11"/>
  <c r="AQ731" i="11"/>
  <c r="AP731" i="11"/>
  <c r="AO731" i="11"/>
  <c r="AN731" i="11"/>
  <c r="BE730" i="11"/>
  <c r="BD730" i="11"/>
  <c r="BC730" i="11"/>
  <c r="BB730" i="11"/>
  <c r="BA730" i="11"/>
  <c r="AZ730" i="11"/>
  <c r="AY730" i="11"/>
  <c r="AX730" i="11"/>
  <c r="AW730" i="11"/>
  <c r="AV730" i="11"/>
  <c r="AU730" i="11"/>
  <c r="AT730" i="11"/>
  <c r="AS730" i="11"/>
  <c r="AR730" i="11"/>
  <c r="AQ730" i="11"/>
  <c r="AP730" i="11"/>
  <c r="AO730" i="11"/>
  <c r="AN730" i="11"/>
  <c r="BE729" i="11"/>
  <c r="BD729" i="11"/>
  <c r="BC729" i="11"/>
  <c r="BB729" i="11"/>
  <c r="BA729" i="11"/>
  <c r="AZ729" i="11"/>
  <c r="AY729" i="11"/>
  <c r="AX729" i="11"/>
  <c r="AW729" i="11"/>
  <c r="AV729" i="11"/>
  <c r="AU729" i="11"/>
  <c r="AT729" i="11"/>
  <c r="AS729" i="11"/>
  <c r="AR729" i="11"/>
  <c r="AQ729" i="11"/>
  <c r="AP729" i="11"/>
  <c r="AO729" i="11"/>
  <c r="AN729" i="11"/>
  <c r="BE728" i="11"/>
  <c r="BD728" i="11"/>
  <c r="BC728" i="11"/>
  <c r="BB728" i="11"/>
  <c r="BA728" i="11"/>
  <c r="AZ728" i="11"/>
  <c r="AY728" i="11"/>
  <c r="AX728" i="11"/>
  <c r="AW728" i="11"/>
  <c r="AV728" i="11"/>
  <c r="AU728" i="11"/>
  <c r="AT728" i="11"/>
  <c r="AS728" i="11"/>
  <c r="AR728" i="11"/>
  <c r="AQ728" i="11"/>
  <c r="AP728" i="11"/>
  <c r="AO728" i="11"/>
  <c r="AN728" i="11"/>
  <c r="BE727" i="11"/>
  <c r="BD727" i="11"/>
  <c r="BC727" i="11"/>
  <c r="BB727" i="11"/>
  <c r="BA727" i="11"/>
  <c r="AZ727" i="11"/>
  <c r="AY727" i="11"/>
  <c r="AX727" i="11"/>
  <c r="AW727" i="11"/>
  <c r="AV727" i="11"/>
  <c r="AU727" i="11"/>
  <c r="AT727" i="11"/>
  <c r="AS727" i="11"/>
  <c r="AR727" i="11"/>
  <c r="AQ727" i="11"/>
  <c r="AP727" i="11"/>
  <c r="AO727" i="11"/>
  <c r="AN727" i="11"/>
  <c r="BE726" i="11"/>
  <c r="BD726" i="11"/>
  <c r="BC726" i="11"/>
  <c r="BB726" i="11"/>
  <c r="BA726" i="11"/>
  <c r="AZ726" i="11"/>
  <c r="AY726" i="11"/>
  <c r="AX726" i="11"/>
  <c r="AW726" i="11"/>
  <c r="AV726" i="11"/>
  <c r="AU726" i="11"/>
  <c r="AT726" i="11"/>
  <c r="AS726" i="11"/>
  <c r="AR726" i="11"/>
  <c r="AQ726" i="11"/>
  <c r="AP726" i="11"/>
  <c r="AO726" i="11"/>
  <c r="AN726" i="11"/>
  <c r="BE725" i="11"/>
  <c r="BD725" i="11"/>
  <c r="BC725" i="11"/>
  <c r="BB725" i="11"/>
  <c r="BA725" i="11"/>
  <c r="AZ725" i="11"/>
  <c r="AY725" i="11"/>
  <c r="AX725" i="11"/>
  <c r="AW725" i="11"/>
  <c r="AV725" i="11"/>
  <c r="AU725" i="11"/>
  <c r="AT725" i="11"/>
  <c r="AS725" i="11"/>
  <c r="AR725" i="11"/>
  <c r="AQ725" i="11"/>
  <c r="AP725" i="11"/>
  <c r="AO725" i="11"/>
  <c r="AN725" i="11"/>
  <c r="BE724" i="11"/>
  <c r="BD724" i="11"/>
  <c r="BC724" i="11"/>
  <c r="BB724" i="11"/>
  <c r="BA724" i="11"/>
  <c r="AZ724" i="11"/>
  <c r="AY724" i="11"/>
  <c r="AX724" i="11"/>
  <c r="AW724" i="11"/>
  <c r="AV724" i="11"/>
  <c r="AU724" i="11"/>
  <c r="AT724" i="11"/>
  <c r="AS724" i="11"/>
  <c r="AR724" i="11"/>
  <c r="AQ724" i="11"/>
  <c r="AP724" i="11"/>
  <c r="AO724" i="11"/>
  <c r="AN724" i="11"/>
  <c r="BE723" i="11"/>
  <c r="BD723" i="11"/>
  <c r="BC723" i="11"/>
  <c r="BB723" i="11"/>
  <c r="BA723" i="11"/>
  <c r="AZ723" i="11"/>
  <c r="AY723" i="11"/>
  <c r="AX723" i="11"/>
  <c r="AW723" i="11"/>
  <c r="AV723" i="11"/>
  <c r="AU723" i="11"/>
  <c r="AT723" i="11"/>
  <c r="AS723" i="11"/>
  <c r="AR723" i="11"/>
  <c r="AQ723" i="11"/>
  <c r="AP723" i="11"/>
  <c r="AO723" i="11"/>
  <c r="AN723" i="11"/>
  <c r="BE722" i="11"/>
  <c r="BD722" i="11"/>
  <c r="BC722" i="11"/>
  <c r="BB722" i="11"/>
  <c r="BA722" i="11"/>
  <c r="AZ722" i="11"/>
  <c r="AY722" i="11"/>
  <c r="AX722" i="11"/>
  <c r="AW722" i="11"/>
  <c r="AV722" i="11"/>
  <c r="AU722" i="11"/>
  <c r="AT722" i="11"/>
  <c r="AS722" i="11"/>
  <c r="AR722" i="11"/>
  <c r="AQ722" i="11"/>
  <c r="AP722" i="11"/>
  <c r="AO722" i="11"/>
  <c r="AN722" i="11"/>
  <c r="BE721" i="11"/>
  <c r="BD721" i="11"/>
  <c r="BC721" i="11"/>
  <c r="BB721" i="11"/>
  <c r="BA721" i="11"/>
  <c r="AZ721" i="11"/>
  <c r="AY721" i="11"/>
  <c r="AX721" i="11"/>
  <c r="AW721" i="11"/>
  <c r="AV721" i="11"/>
  <c r="AU721" i="11"/>
  <c r="AT721" i="11"/>
  <c r="AS721" i="11"/>
  <c r="AR721" i="11"/>
  <c r="AQ721" i="11"/>
  <c r="AP721" i="11"/>
  <c r="AO721" i="11"/>
  <c r="AN721" i="11"/>
  <c r="BE720" i="11"/>
  <c r="BD720" i="11"/>
  <c r="BC720" i="11"/>
  <c r="BB720" i="11"/>
  <c r="BA720" i="11"/>
  <c r="AZ720" i="11"/>
  <c r="AY720" i="11"/>
  <c r="AX720" i="11"/>
  <c r="AW720" i="11"/>
  <c r="AV720" i="11"/>
  <c r="AU720" i="11"/>
  <c r="AT720" i="11"/>
  <c r="AS720" i="11"/>
  <c r="AR720" i="11"/>
  <c r="AQ720" i="11"/>
  <c r="AP720" i="11"/>
  <c r="AO720" i="11"/>
  <c r="AN720" i="11"/>
  <c r="BE719" i="11"/>
  <c r="BD719" i="11"/>
  <c r="BC719" i="11"/>
  <c r="BB719" i="11"/>
  <c r="BA719" i="11"/>
  <c r="AZ719" i="11"/>
  <c r="AY719" i="11"/>
  <c r="AX719" i="11"/>
  <c r="AW719" i="11"/>
  <c r="AV719" i="11"/>
  <c r="AU719" i="11"/>
  <c r="AT719" i="11"/>
  <c r="AS719" i="11"/>
  <c r="AR719" i="11"/>
  <c r="AQ719" i="11"/>
  <c r="AP719" i="11"/>
  <c r="AO719" i="11"/>
  <c r="AN719" i="11"/>
  <c r="BE718" i="11"/>
  <c r="BD718" i="11"/>
  <c r="BC718" i="11"/>
  <c r="BB718" i="11"/>
  <c r="BA718" i="11"/>
  <c r="AZ718" i="11"/>
  <c r="AY718" i="11"/>
  <c r="AX718" i="11"/>
  <c r="AW718" i="11"/>
  <c r="AV718" i="11"/>
  <c r="AU718" i="11"/>
  <c r="AT718" i="11"/>
  <c r="AS718" i="11"/>
  <c r="AR718" i="11"/>
  <c r="AQ718" i="11"/>
  <c r="AP718" i="11"/>
  <c r="AO718" i="11"/>
  <c r="AN718" i="11"/>
  <c r="BE717" i="11"/>
  <c r="BD717" i="11"/>
  <c r="BC717" i="11"/>
  <c r="BB717" i="11"/>
  <c r="BA717" i="11"/>
  <c r="AZ717" i="11"/>
  <c r="AY717" i="11"/>
  <c r="AX717" i="11"/>
  <c r="AW717" i="11"/>
  <c r="AV717" i="11"/>
  <c r="AU717" i="11"/>
  <c r="AT717" i="11"/>
  <c r="AS717" i="11"/>
  <c r="AR717" i="11"/>
  <c r="AQ717" i="11"/>
  <c r="AP717" i="11"/>
  <c r="AO717" i="11"/>
  <c r="AN717" i="11"/>
  <c r="BE716" i="11"/>
  <c r="BD716" i="11"/>
  <c r="BC716" i="11"/>
  <c r="BB716" i="11"/>
  <c r="BA716" i="11"/>
  <c r="AZ716" i="11"/>
  <c r="AY716" i="11"/>
  <c r="AX716" i="11"/>
  <c r="AW716" i="11"/>
  <c r="AV716" i="11"/>
  <c r="AU716" i="11"/>
  <c r="AT716" i="11"/>
  <c r="AS716" i="11"/>
  <c r="AR716" i="11"/>
  <c r="AQ716" i="11"/>
  <c r="AP716" i="11"/>
  <c r="AO716" i="11"/>
  <c r="AN716" i="11"/>
  <c r="BE715" i="11"/>
  <c r="BD715" i="11"/>
  <c r="BC715" i="11"/>
  <c r="BB715" i="11"/>
  <c r="BA715" i="11"/>
  <c r="AZ715" i="11"/>
  <c r="AY715" i="11"/>
  <c r="AX715" i="11"/>
  <c r="AW715" i="11"/>
  <c r="AV715" i="11"/>
  <c r="AU715" i="11"/>
  <c r="AT715" i="11"/>
  <c r="AS715" i="11"/>
  <c r="AR715" i="11"/>
  <c r="AQ715" i="11"/>
  <c r="AP715" i="11"/>
  <c r="AO715" i="11"/>
  <c r="AN715" i="11"/>
  <c r="BE714" i="11"/>
  <c r="BD714" i="11"/>
  <c r="BC714" i="11"/>
  <c r="BB714" i="11"/>
  <c r="BA714" i="11"/>
  <c r="AZ714" i="11"/>
  <c r="AY714" i="11"/>
  <c r="AX714" i="11"/>
  <c r="AW714" i="11"/>
  <c r="AV714" i="11"/>
  <c r="AU714" i="11"/>
  <c r="AT714" i="11"/>
  <c r="AS714" i="11"/>
  <c r="AR714" i="11"/>
  <c r="AQ714" i="11"/>
  <c r="AP714" i="11"/>
  <c r="AO714" i="11"/>
  <c r="AN714" i="11"/>
  <c r="BE713" i="11"/>
  <c r="BD713" i="11"/>
  <c r="BC713" i="11"/>
  <c r="BB713" i="11"/>
  <c r="BA713" i="11"/>
  <c r="AZ713" i="11"/>
  <c r="AY713" i="11"/>
  <c r="AX713" i="11"/>
  <c r="AW713" i="11"/>
  <c r="AV713" i="11"/>
  <c r="AU713" i="11"/>
  <c r="AT713" i="11"/>
  <c r="AS713" i="11"/>
  <c r="AR713" i="11"/>
  <c r="AQ713" i="11"/>
  <c r="AP713" i="11"/>
  <c r="AO713" i="11"/>
  <c r="AN713" i="11"/>
  <c r="BE712" i="11"/>
  <c r="BD712" i="11"/>
  <c r="BC712" i="11"/>
  <c r="BB712" i="11"/>
  <c r="BA712" i="11"/>
  <c r="AZ712" i="11"/>
  <c r="AY712" i="11"/>
  <c r="AX712" i="11"/>
  <c r="AW712" i="11"/>
  <c r="AV712" i="11"/>
  <c r="AU712" i="11"/>
  <c r="AT712" i="11"/>
  <c r="AS712" i="11"/>
  <c r="AR712" i="11"/>
  <c r="AQ712" i="11"/>
  <c r="AP712" i="11"/>
  <c r="AO712" i="11"/>
  <c r="AN712" i="11"/>
  <c r="BE711" i="11"/>
  <c r="BD711" i="11"/>
  <c r="BC711" i="11"/>
  <c r="BB711" i="11"/>
  <c r="BA711" i="11"/>
  <c r="AZ711" i="11"/>
  <c r="AY711" i="11"/>
  <c r="AX711" i="11"/>
  <c r="AW711" i="11"/>
  <c r="AV711" i="11"/>
  <c r="AU711" i="11"/>
  <c r="AT711" i="11"/>
  <c r="AS711" i="11"/>
  <c r="AR711" i="11"/>
  <c r="AQ711" i="11"/>
  <c r="AP711" i="11"/>
  <c r="AO711" i="11"/>
  <c r="AN711" i="11"/>
  <c r="BE710" i="11"/>
  <c r="BD710" i="11"/>
  <c r="BC710" i="11"/>
  <c r="BB710" i="11"/>
  <c r="BA710" i="11"/>
  <c r="AZ710" i="11"/>
  <c r="AY710" i="11"/>
  <c r="AX710" i="11"/>
  <c r="AW710" i="11"/>
  <c r="AV710" i="11"/>
  <c r="AU710" i="11"/>
  <c r="AT710" i="11"/>
  <c r="AS710" i="11"/>
  <c r="AR710" i="11"/>
  <c r="AQ710" i="11"/>
  <c r="AP710" i="11"/>
  <c r="AO710" i="11"/>
  <c r="AN710" i="11"/>
  <c r="BE709" i="11"/>
  <c r="BD709" i="11"/>
  <c r="BC709" i="11"/>
  <c r="BB709" i="11"/>
  <c r="BA709" i="11"/>
  <c r="AZ709" i="11"/>
  <c r="AY709" i="11"/>
  <c r="AX709" i="11"/>
  <c r="AW709" i="11"/>
  <c r="AV709" i="11"/>
  <c r="AU709" i="11"/>
  <c r="AT709" i="11"/>
  <c r="AS709" i="11"/>
  <c r="AR709" i="11"/>
  <c r="AQ709" i="11"/>
  <c r="AP709" i="11"/>
  <c r="AO709" i="11"/>
  <c r="AN709" i="11"/>
  <c r="BE708" i="11"/>
  <c r="BD708" i="11"/>
  <c r="BC708" i="11"/>
  <c r="BB708" i="11"/>
  <c r="BA708" i="11"/>
  <c r="AZ708" i="11"/>
  <c r="AY708" i="11"/>
  <c r="AX708" i="11"/>
  <c r="AW708" i="11"/>
  <c r="AV708" i="11"/>
  <c r="AU708" i="11"/>
  <c r="AT708" i="11"/>
  <c r="AS708" i="11"/>
  <c r="AR708" i="11"/>
  <c r="AQ708" i="11"/>
  <c r="AP708" i="11"/>
  <c r="AO708" i="11"/>
  <c r="AN708" i="11"/>
  <c r="BE707" i="11"/>
  <c r="BD707" i="11"/>
  <c r="BC707" i="11"/>
  <c r="BB707" i="11"/>
  <c r="BA707" i="11"/>
  <c r="AZ707" i="11"/>
  <c r="AY707" i="11"/>
  <c r="AX707" i="11"/>
  <c r="AW707" i="11"/>
  <c r="AV707" i="11"/>
  <c r="AU707" i="11"/>
  <c r="AT707" i="11"/>
  <c r="AS707" i="11"/>
  <c r="AR707" i="11"/>
  <c r="AQ707" i="11"/>
  <c r="AP707" i="11"/>
  <c r="AO707" i="11"/>
  <c r="AN707" i="11"/>
  <c r="BE706" i="11"/>
  <c r="BD706" i="11"/>
  <c r="BC706" i="11"/>
  <c r="BB706" i="11"/>
  <c r="BA706" i="11"/>
  <c r="AZ706" i="11"/>
  <c r="AY706" i="11"/>
  <c r="AX706" i="11"/>
  <c r="AW706" i="11"/>
  <c r="AV706" i="11"/>
  <c r="AU706" i="11"/>
  <c r="AT706" i="11"/>
  <c r="AS706" i="11"/>
  <c r="AR706" i="11"/>
  <c r="AQ706" i="11"/>
  <c r="AP706" i="11"/>
  <c r="AO706" i="11"/>
  <c r="AN706" i="11"/>
  <c r="BE705" i="11"/>
  <c r="BD705" i="11"/>
  <c r="BC705" i="11"/>
  <c r="BB705" i="11"/>
  <c r="BA705" i="11"/>
  <c r="AZ705" i="11"/>
  <c r="AY705" i="11"/>
  <c r="AX705" i="11"/>
  <c r="AW705" i="11"/>
  <c r="AV705" i="11"/>
  <c r="AU705" i="11"/>
  <c r="AT705" i="11"/>
  <c r="AS705" i="11"/>
  <c r="AR705" i="11"/>
  <c r="AQ705" i="11"/>
  <c r="AP705" i="11"/>
  <c r="AO705" i="11"/>
  <c r="AN705" i="11"/>
  <c r="BE704" i="11"/>
  <c r="BD704" i="11"/>
  <c r="BC704" i="11"/>
  <c r="BB704" i="11"/>
  <c r="BA704" i="11"/>
  <c r="AZ704" i="11"/>
  <c r="AY704" i="11"/>
  <c r="AX704" i="11"/>
  <c r="AW704" i="11"/>
  <c r="AV704" i="11"/>
  <c r="AU704" i="11"/>
  <c r="AT704" i="11"/>
  <c r="AS704" i="11"/>
  <c r="AR704" i="11"/>
  <c r="AQ704" i="11"/>
  <c r="AP704" i="11"/>
  <c r="AO704" i="11"/>
  <c r="AN704" i="11"/>
  <c r="BE703" i="11"/>
  <c r="BD703" i="11"/>
  <c r="BC703" i="11"/>
  <c r="BB703" i="11"/>
  <c r="BA703" i="11"/>
  <c r="AZ703" i="11"/>
  <c r="AY703" i="11"/>
  <c r="AX703" i="11"/>
  <c r="AW703" i="11"/>
  <c r="AV703" i="11"/>
  <c r="AU703" i="11"/>
  <c r="AT703" i="11"/>
  <c r="AS703" i="11"/>
  <c r="AR703" i="11"/>
  <c r="AQ703" i="11"/>
  <c r="AP703" i="11"/>
  <c r="AO703" i="11"/>
  <c r="AN703" i="11"/>
  <c r="BE702" i="11"/>
  <c r="BD702" i="11"/>
  <c r="BC702" i="11"/>
  <c r="BB702" i="11"/>
  <c r="BA702" i="11"/>
  <c r="AZ702" i="11"/>
  <c r="AY702" i="11"/>
  <c r="AX702" i="11"/>
  <c r="AW702" i="11"/>
  <c r="AV702" i="11"/>
  <c r="AU702" i="11"/>
  <c r="AT702" i="11"/>
  <c r="AS702" i="11"/>
  <c r="AR702" i="11"/>
  <c r="AQ702" i="11"/>
  <c r="AP702" i="11"/>
  <c r="AO702" i="11"/>
  <c r="AN702" i="11"/>
  <c r="BE701" i="11"/>
  <c r="BD701" i="11"/>
  <c r="BC701" i="11"/>
  <c r="BB701" i="11"/>
  <c r="BA701" i="11"/>
  <c r="AZ701" i="11"/>
  <c r="AY701" i="11"/>
  <c r="AX701" i="11"/>
  <c r="AW701" i="11"/>
  <c r="AV701" i="11"/>
  <c r="AU701" i="11"/>
  <c r="AT701" i="11"/>
  <c r="AS701" i="11"/>
  <c r="AR701" i="11"/>
  <c r="AQ701" i="11"/>
  <c r="AP701" i="11"/>
  <c r="AO701" i="11"/>
  <c r="AN701" i="11"/>
  <c r="BE700" i="11"/>
  <c r="BD700" i="11"/>
  <c r="BC700" i="11"/>
  <c r="BB700" i="11"/>
  <c r="BA700" i="11"/>
  <c r="AZ700" i="11"/>
  <c r="AY700" i="11"/>
  <c r="AX700" i="11"/>
  <c r="AW700" i="11"/>
  <c r="AV700" i="11"/>
  <c r="AU700" i="11"/>
  <c r="AT700" i="11"/>
  <c r="AS700" i="11"/>
  <c r="AR700" i="11"/>
  <c r="AQ700" i="11"/>
  <c r="AP700" i="11"/>
  <c r="AO700" i="11"/>
  <c r="AN700" i="11"/>
  <c r="BE699" i="11"/>
  <c r="BD699" i="11"/>
  <c r="BC699" i="11"/>
  <c r="BB699" i="11"/>
  <c r="BA699" i="11"/>
  <c r="AZ699" i="11"/>
  <c r="AY699" i="11"/>
  <c r="AX699" i="11"/>
  <c r="AW699" i="11"/>
  <c r="AV699" i="11"/>
  <c r="AU699" i="11"/>
  <c r="AT699" i="11"/>
  <c r="AS699" i="11"/>
  <c r="AR699" i="11"/>
  <c r="AQ699" i="11"/>
  <c r="AP699" i="11"/>
  <c r="AO699" i="11"/>
  <c r="AN699" i="11"/>
  <c r="BE698" i="11"/>
  <c r="BD698" i="11"/>
  <c r="BC698" i="11"/>
  <c r="BB698" i="11"/>
  <c r="BA698" i="11"/>
  <c r="AZ698" i="11"/>
  <c r="AY698" i="11"/>
  <c r="AX698" i="11"/>
  <c r="AW698" i="11"/>
  <c r="AV698" i="11"/>
  <c r="AU698" i="11"/>
  <c r="AT698" i="11"/>
  <c r="AS698" i="11"/>
  <c r="AR698" i="11"/>
  <c r="AQ698" i="11"/>
  <c r="AP698" i="11"/>
  <c r="AO698" i="11"/>
  <c r="AN698" i="11"/>
  <c r="BE697" i="11"/>
  <c r="BD697" i="11"/>
  <c r="BC697" i="11"/>
  <c r="BB697" i="11"/>
  <c r="BA697" i="11"/>
  <c r="AZ697" i="11"/>
  <c r="AY697" i="11"/>
  <c r="AX697" i="11"/>
  <c r="AW697" i="11"/>
  <c r="AV697" i="11"/>
  <c r="AU697" i="11"/>
  <c r="AT697" i="11"/>
  <c r="AS697" i="11"/>
  <c r="AR697" i="11"/>
  <c r="AQ697" i="11"/>
  <c r="AP697" i="11"/>
  <c r="AO697" i="11"/>
  <c r="AN697" i="11"/>
  <c r="BE696" i="11"/>
  <c r="BD696" i="11"/>
  <c r="BC696" i="11"/>
  <c r="BB696" i="11"/>
  <c r="BA696" i="11"/>
  <c r="AZ696" i="11"/>
  <c r="AY696" i="11"/>
  <c r="AX696" i="11"/>
  <c r="AW696" i="11"/>
  <c r="AV696" i="11"/>
  <c r="AU696" i="11"/>
  <c r="AT696" i="11"/>
  <c r="AS696" i="11"/>
  <c r="AR696" i="11"/>
  <c r="AQ696" i="11"/>
  <c r="AP696" i="11"/>
  <c r="AO696" i="11"/>
  <c r="AN696" i="11"/>
  <c r="BE695" i="11"/>
  <c r="BD695" i="11"/>
  <c r="BC695" i="11"/>
  <c r="BB695" i="11"/>
  <c r="BA695" i="11"/>
  <c r="AZ695" i="11"/>
  <c r="AY695" i="11"/>
  <c r="AX695" i="11"/>
  <c r="AW695" i="11"/>
  <c r="AV695" i="11"/>
  <c r="AU695" i="11"/>
  <c r="AT695" i="11"/>
  <c r="AS695" i="11"/>
  <c r="AR695" i="11"/>
  <c r="AQ695" i="11"/>
  <c r="AP695" i="11"/>
  <c r="AO695" i="11"/>
  <c r="AN695" i="11"/>
  <c r="BE694" i="11"/>
  <c r="BD694" i="11"/>
  <c r="BC694" i="11"/>
  <c r="BB694" i="11"/>
  <c r="BA694" i="11"/>
  <c r="AZ694" i="11"/>
  <c r="AY694" i="11"/>
  <c r="AX694" i="11"/>
  <c r="AW694" i="11"/>
  <c r="AV694" i="11"/>
  <c r="AU694" i="11"/>
  <c r="AT694" i="11"/>
  <c r="AS694" i="11"/>
  <c r="AR694" i="11"/>
  <c r="AQ694" i="11"/>
  <c r="AP694" i="11"/>
  <c r="AO694" i="11"/>
  <c r="AN694" i="11"/>
  <c r="BE693" i="11"/>
  <c r="BD693" i="11"/>
  <c r="BC693" i="11"/>
  <c r="BB693" i="11"/>
  <c r="BA693" i="11"/>
  <c r="AZ693" i="11"/>
  <c r="AY693" i="11"/>
  <c r="AX693" i="11"/>
  <c r="AW693" i="11"/>
  <c r="AV693" i="11"/>
  <c r="AU693" i="11"/>
  <c r="AT693" i="11"/>
  <c r="AS693" i="11"/>
  <c r="AR693" i="11"/>
  <c r="AQ693" i="11"/>
  <c r="AP693" i="11"/>
  <c r="AO693" i="11"/>
  <c r="AN693" i="11"/>
  <c r="BE692" i="11"/>
  <c r="BD692" i="11"/>
  <c r="BC692" i="11"/>
  <c r="BB692" i="11"/>
  <c r="BA692" i="11"/>
  <c r="AZ692" i="11"/>
  <c r="AY692" i="11"/>
  <c r="AX692" i="11"/>
  <c r="AW692" i="11"/>
  <c r="AV692" i="11"/>
  <c r="AU692" i="11"/>
  <c r="AT692" i="11"/>
  <c r="AS692" i="11"/>
  <c r="AR692" i="11"/>
  <c r="AQ692" i="11"/>
  <c r="AP692" i="11"/>
  <c r="AO692" i="11"/>
  <c r="AN692" i="11"/>
  <c r="BE691" i="11"/>
  <c r="BD691" i="11"/>
  <c r="BC691" i="11"/>
  <c r="BB691" i="11"/>
  <c r="BA691" i="11"/>
  <c r="AZ691" i="11"/>
  <c r="AY691" i="11"/>
  <c r="AX691" i="11"/>
  <c r="AW691" i="11"/>
  <c r="AV691" i="11"/>
  <c r="AU691" i="11"/>
  <c r="AT691" i="11"/>
  <c r="AS691" i="11"/>
  <c r="AR691" i="11"/>
  <c r="AQ691" i="11"/>
  <c r="AP691" i="11"/>
  <c r="AO691" i="11"/>
  <c r="AN691" i="11"/>
  <c r="BE690" i="11"/>
  <c r="BD690" i="11"/>
  <c r="BC690" i="11"/>
  <c r="BB690" i="11"/>
  <c r="BA690" i="11"/>
  <c r="AZ690" i="11"/>
  <c r="AY690" i="11"/>
  <c r="AX690" i="11"/>
  <c r="AW690" i="11"/>
  <c r="AV690" i="11"/>
  <c r="AU690" i="11"/>
  <c r="AT690" i="11"/>
  <c r="AS690" i="11"/>
  <c r="AR690" i="11"/>
  <c r="AQ690" i="11"/>
  <c r="AP690" i="11"/>
  <c r="AO690" i="11"/>
  <c r="AN690" i="11"/>
  <c r="BE689" i="11"/>
  <c r="BD689" i="11"/>
  <c r="BC689" i="11"/>
  <c r="BB689" i="11"/>
  <c r="BA689" i="11"/>
  <c r="AZ689" i="11"/>
  <c r="AY689" i="11"/>
  <c r="AX689" i="11"/>
  <c r="AW689" i="11"/>
  <c r="AV689" i="11"/>
  <c r="AU689" i="11"/>
  <c r="AT689" i="11"/>
  <c r="AS689" i="11"/>
  <c r="AR689" i="11"/>
  <c r="AQ689" i="11"/>
  <c r="AP689" i="11"/>
  <c r="AO689" i="11"/>
  <c r="AN689" i="11"/>
  <c r="BE688" i="11"/>
  <c r="BD688" i="11"/>
  <c r="BC688" i="11"/>
  <c r="BB688" i="11"/>
  <c r="BA688" i="11"/>
  <c r="AZ688" i="11"/>
  <c r="AY688" i="11"/>
  <c r="AX688" i="11"/>
  <c r="AW688" i="11"/>
  <c r="AV688" i="11"/>
  <c r="AU688" i="11"/>
  <c r="AT688" i="11"/>
  <c r="AS688" i="11"/>
  <c r="AR688" i="11"/>
  <c r="AQ688" i="11"/>
  <c r="AP688" i="11"/>
  <c r="AO688" i="11"/>
  <c r="AN688" i="11"/>
  <c r="BE687" i="11"/>
  <c r="BD687" i="11"/>
  <c r="BC687" i="11"/>
  <c r="BB687" i="11"/>
  <c r="BA687" i="11"/>
  <c r="AZ687" i="11"/>
  <c r="AY687" i="11"/>
  <c r="AX687" i="11"/>
  <c r="AW687" i="11"/>
  <c r="AV687" i="11"/>
  <c r="AU687" i="11"/>
  <c r="AT687" i="11"/>
  <c r="AS687" i="11"/>
  <c r="AR687" i="11"/>
  <c r="AQ687" i="11"/>
  <c r="AP687" i="11"/>
  <c r="AO687" i="11"/>
  <c r="AN687" i="11"/>
  <c r="BE686" i="11"/>
  <c r="BD686" i="11"/>
  <c r="BC686" i="11"/>
  <c r="BB686" i="11"/>
  <c r="BA686" i="11"/>
  <c r="AZ686" i="11"/>
  <c r="AY686" i="11"/>
  <c r="AX686" i="11"/>
  <c r="AW686" i="11"/>
  <c r="AV686" i="11"/>
  <c r="AU686" i="11"/>
  <c r="AT686" i="11"/>
  <c r="AS686" i="11"/>
  <c r="AR686" i="11"/>
  <c r="AQ686" i="11"/>
  <c r="AP686" i="11"/>
  <c r="AO686" i="11"/>
  <c r="AN686" i="11"/>
  <c r="BE685" i="11"/>
  <c r="BD685" i="11"/>
  <c r="BC685" i="11"/>
  <c r="BB685" i="11"/>
  <c r="BA685" i="11"/>
  <c r="AZ685" i="11"/>
  <c r="AY685" i="11"/>
  <c r="AX685" i="11"/>
  <c r="AW685" i="11"/>
  <c r="AV685" i="11"/>
  <c r="AU685" i="11"/>
  <c r="AT685" i="11"/>
  <c r="AS685" i="11"/>
  <c r="AR685" i="11"/>
  <c r="AQ685" i="11"/>
  <c r="AP685" i="11"/>
  <c r="AO685" i="11"/>
  <c r="AN685" i="11"/>
  <c r="BE684" i="11"/>
  <c r="BD684" i="11"/>
  <c r="BC684" i="11"/>
  <c r="BB684" i="11"/>
  <c r="BA684" i="11"/>
  <c r="AZ684" i="11"/>
  <c r="AY684" i="11"/>
  <c r="AX684" i="11"/>
  <c r="AW684" i="11"/>
  <c r="AV684" i="11"/>
  <c r="AU684" i="11"/>
  <c r="AT684" i="11"/>
  <c r="AS684" i="11"/>
  <c r="AR684" i="11"/>
  <c r="AQ684" i="11"/>
  <c r="AP684" i="11"/>
  <c r="AO684" i="11"/>
  <c r="AN684" i="11"/>
  <c r="BE683" i="11"/>
  <c r="BD683" i="11"/>
  <c r="BC683" i="11"/>
  <c r="BB683" i="11"/>
  <c r="BA683" i="11"/>
  <c r="AZ683" i="11"/>
  <c r="AY683" i="11"/>
  <c r="AX683" i="11"/>
  <c r="AW683" i="11"/>
  <c r="AV683" i="11"/>
  <c r="AU683" i="11"/>
  <c r="AT683" i="11"/>
  <c r="AS683" i="11"/>
  <c r="AR683" i="11"/>
  <c r="AQ683" i="11"/>
  <c r="AP683" i="11"/>
  <c r="AO683" i="11"/>
  <c r="AN683" i="11"/>
  <c r="BE682" i="11"/>
  <c r="BD682" i="11"/>
  <c r="BC682" i="11"/>
  <c r="BB682" i="11"/>
  <c r="BA682" i="11"/>
  <c r="AZ682" i="11"/>
  <c r="AY682" i="11"/>
  <c r="AX682" i="11"/>
  <c r="AW682" i="11"/>
  <c r="AV682" i="11"/>
  <c r="AU682" i="11"/>
  <c r="AT682" i="11"/>
  <c r="AS682" i="11"/>
  <c r="AR682" i="11"/>
  <c r="AQ682" i="11"/>
  <c r="AP682" i="11"/>
  <c r="AO682" i="11"/>
  <c r="AN682" i="11"/>
  <c r="BE681" i="11"/>
  <c r="BD681" i="11"/>
  <c r="BC681" i="11"/>
  <c r="BB681" i="11"/>
  <c r="BA681" i="11"/>
  <c r="AZ681" i="11"/>
  <c r="AY681" i="11"/>
  <c r="AX681" i="11"/>
  <c r="AW681" i="11"/>
  <c r="AV681" i="11"/>
  <c r="AU681" i="11"/>
  <c r="AT681" i="11"/>
  <c r="AS681" i="11"/>
  <c r="AR681" i="11"/>
  <c r="AQ681" i="11"/>
  <c r="AP681" i="11"/>
  <c r="AO681" i="11"/>
  <c r="AN681" i="11"/>
  <c r="BE680" i="11"/>
  <c r="BD680" i="11"/>
  <c r="BC680" i="11"/>
  <c r="BB680" i="11"/>
  <c r="BA680" i="11"/>
  <c r="AZ680" i="11"/>
  <c r="AY680" i="11"/>
  <c r="AX680" i="11"/>
  <c r="AW680" i="11"/>
  <c r="AV680" i="11"/>
  <c r="AU680" i="11"/>
  <c r="AT680" i="11"/>
  <c r="AS680" i="11"/>
  <c r="AR680" i="11"/>
  <c r="AQ680" i="11"/>
  <c r="AP680" i="11"/>
  <c r="AO680" i="11"/>
  <c r="AN680" i="11"/>
  <c r="BE679" i="11"/>
  <c r="BD679" i="11"/>
  <c r="BC679" i="11"/>
  <c r="BB679" i="11"/>
  <c r="BA679" i="11"/>
  <c r="AZ679" i="11"/>
  <c r="AY679" i="11"/>
  <c r="AX679" i="11"/>
  <c r="AW679" i="11"/>
  <c r="AV679" i="11"/>
  <c r="AU679" i="11"/>
  <c r="AT679" i="11"/>
  <c r="AS679" i="11"/>
  <c r="AR679" i="11"/>
  <c r="AQ679" i="11"/>
  <c r="AP679" i="11"/>
  <c r="AO679" i="11"/>
  <c r="AN679" i="11"/>
  <c r="BE678" i="11"/>
  <c r="BD678" i="11"/>
  <c r="BC678" i="11"/>
  <c r="BB678" i="11"/>
  <c r="BA678" i="11"/>
  <c r="AZ678" i="11"/>
  <c r="AY678" i="11"/>
  <c r="AX678" i="11"/>
  <c r="AW678" i="11"/>
  <c r="AV678" i="11"/>
  <c r="AU678" i="11"/>
  <c r="AT678" i="11"/>
  <c r="AS678" i="11"/>
  <c r="AR678" i="11"/>
  <c r="AQ678" i="11"/>
  <c r="AP678" i="11"/>
  <c r="AO678" i="11"/>
  <c r="AN678" i="11"/>
  <c r="BE677" i="11"/>
  <c r="BD677" i="11"/>
  <c r="BC677" i="11"/>
  <c r="BB677" i="11"/>
  <c r="BA677" i="11"/>
  <c r="AZ677" i="11"/>
  <c r="AY677" i="11"/>
  <c r="AX677" i="11"/>
  <c r="AW677" i="11"/>
  <c r="AV677" i="11"/>
  <c r="AU677" i="11"/>
  <c r="AT677" i="11"/>
  <c r="AS677" i="11"/>
  <c r="AR677" i="11"/>
  <c r="AQ677" i="11"/>
  <c r="AP677" i="11"/>
  <c r="AO677" i="11"/>
  <c r="AN677" i="11"/>
  <c r="BE676" i="11"/>
  <c r="BD676" i="11"/>
  <c r="BC676" i="11"/>
  <c r="BB676" i="11"/>
  <c r="BA676" i="11"/>
  <c r="AZ676" i="11"/>
  <c r="AY676" i="11"/>
  <c r="AX676" i="11"/>
  <c r="AW676" i="11"/>
  <c r="AV676" i="11"/>
  <c r="AU676" i="11"/>
  <c r="AT676" i="11"/>
  <c r="AS676" i="11"/>
  <c r="AR676" i="11"/>
  <c r="AQ676" i="11"/>
  <c r="AP676" i="11"/>
  <c r="AO676" i="11"/>
  <c r="AN676" i="11"/>
  <c r="BE675" i="11"/>
  <c r="BD675" i="11"/>
  <c r="BC675" i="11"/>
  <c r="BB675" i="11"/>
  <c r="BA675" i="11"/>
  <c r="AZ675" i="11"/>
  <c r="AY675" i="11"/>
  <c r="AX675" i="11"/>
  <c r="AW675" i="11"/>
  <c r="AV675" i="11"/>
  <c r="AU675" i="11"/>
  <c r="AT675" i="11"/>
  <c r="AS675" i="11"/>
  <c r="AR675" i="11"/>
  <c r="AQ675" i="11"/>
  <c r="AP675" i="11"/>
  <c r="AO675" i="11"/>
  <c r="AN675" i="11"/>
  <c r="BE674" i="11"/>
  <c r="BD674" i="11"/>
  <c r="BC674" i="11"/>
  <c r="BB674" i="11"/>
  <c r="BA674" i="11"/>
  <c r="AZ674" i="11"/>
  <c r="AY674" i="11"/>
  <c r="AX674" i="11"/>
  <c r="AW674" i="11"/>
  <c r="AV674" i="11"/>
  <c r="AU674" i="11"/>
  <c r="AT674" i="11"/>
  <c r="AS674" i="11"/>
  <c r="AR674" i="11"/>
  <c r="AQ674" i="11"/>
  <c r="AP674" i="11"/>
  <c r="AO674" i="11"/>
  <c r="AN674" i="11"/>
  <c r="BE673" i="11"/>
  <c r="BD673" i="11"/>
  <c r="BC673" i="11"/>
  <c r="BB673" i="11"/>
  <c r="BA673" i="11"/>
  <c r="AZ673" i="11"/>
  <c r="AY673" i="11"/>
  <c r="AX673" i="11"/>
  <c r="AW673" i="11"/>
  <c r="AV673" i="11"/>
  <c r="AU673" i="11"/>
  <c r="AT673" i="11"/>
  <c r="AS673" i="11"/>
  <c r="AR673" i="11"/>
  <c r="AQ673" i="11"/>
  <c r="AP673" i="11"/>
  <c r="AO673" i="11"/>
  <c r="AN673" i="11"/>
  <c r="BE672" i="11"/>
  <c r="BD672" i="11"/>
  <c r="BC672" i="11"/>
  <c r="BB672" i="11"/>
  <c r="BA672" i="11"/>
  <c r="AZ672" i="11"/>
  <c r="AY672" i="11"/>
  <c r="AX672" i="11"/>
  <c r="AW672" i="11"/>
  <c r="AV672" i="11"/>
  <c r="AU672" i="11"/>
  <c r="AT672" i="11"/>
  <c r="AS672" i="11"/>
  <c r="AR672" i="11"/>
  <c r="AQ672" i="11"/>
  <c r="AP672" i="11"/>
  <c r="AO672" i="11"/>
  <c r="AN672" i="11"/>
  <c r="BE671" i="11"/>
  <c r="BD671" i="11"/>
  <c r="BC671" i="11"/>
  <c r="BB671" i="11"/>
  <c r="BA671" i="11"/>
  <c r="AZ671" i="11"/>
  <c r="AY671" i="11"/>
  <c r="AX671" i="11"/>
  <c r="AW671" i="11"/>
  <c r="AV671" i="11"/>
  <c r="AU671" i="11"/>
  <c r="AT671" i="11"/>
  <c r="AS671" i="11"/>
  <c r="AR671" i="11"/>
  <c r="AQ671" i="11"/>
  <c r="AP671" i="11"/>
  <c r="AO671" i="11"/>
  <c r="AN671" i="11"/>
  <c r="BE670" i="11"/>
  <c r="BD670" i="11"/>
  <c r="BC670" i="11"/>
  <c r="BB670" i="11"/>
  <c r="BA670" i="11"/>
  <c r="AZ670" i="11"/>
  <c r="AY670" i="11"/>
  <c r="AX670" i="11"/>
  <c r="AW670" i="11"/>
  <c r="AV670" i="11"/>
  <c r="AU670" i="11"/>
  <c r="AT670" i="11"/>
  <c r="AS670" i="11"/>
  <c r="AR670" i="11"/>
  <c r="AQ670" i="11"/>
  <c r="AP670" i="11"/>
  <c r="AO670" i="11"/>
  <c r="AN670" i="11"/>
  <c r="BE669" i="11"/>
  <c r="BD669" i="11"/>
  <c r="BC669" i="11"/>
  <c r="BB669" i="11"/>
  <c r="BA669" i="11"/>
  <c r="AZ669" i="11"/>
  <c r="AY669" i="11"/>
  <c r="AX669" i="11"/>
  <c r="AW669" i="11"/>
  <c r="AV669" i="11"/>
  <c r="AU669" i="11"/>
  <c r="AT669" i="11"/>
  <c r="AS669" i="11"/>
  <c r="AR669" i="11"/>
  <c r="AQ669" i="11"/>
  <c r="AP669" i="11"/>
  <c r="AO669" i="11"/>
  <c r="AN669" i="11"/>
  <c r="BE668" i="11"/>
  <c r="BD668" i="11"/>
  <c r="BC668" i="11"/>
  <c r="BB668" i="11"/>
  <c r="BA668" i="11"/>
  <c r="AZ668" i="11"/>
  <c r="AY668" i="11"/>
  <c r="AX668" i="11"/>
  <c r="AW668" i="11"/>
  <c r="AV668" i="11"/>
  <c r="AU668" i="11"/>
  <c r="AT668" i="11"/>
  <c r="AS668" i="11"/>
  <c r="AR668" i="11"/>
  <c r="AQ668" i="11"/>
  <c r="AP668" i="11"/>
  <c r="AO668" i="11"/>
  <c r="AN668" i="11"/>
  <c r="BE667" i="11"/>
  <c r="BD667" i="11"/>
  <c r="BC667" i="11"/>
  <c r="BB667" i="11"/>
  <c r="BA667" i="11"/>
  <c r="AZ667" i="11"/>
  <c r="AY667" i="11"/>
  <c r="AX667" i="11"/>
  <c r="AW667" i="11"/>
  <c r="AV667" i="11"/>
  <c r="AU667" i="11"/>
  <c r="AT667" i="11"/>
  <c r="AS667" i="11"/>
  <c r="AR667" i="11"/>
  <c r="AQ667" i="11"/>
  <c r="AP667" i="11"/>
  <c r="AO667" i="11"/>
  <c r="AN667" i="11"/>
  <c r="BE666" i="11"/>
  <c r="BD666" i="11"/>
  <c r="BC666" i="11"/>
  <c r="BB666" i="11"/>
  <c r="BA666" i="11"/>
  <c r="AZ666" i="11"/>
  <c r="AY666" i="11"/>
  <c r="AX666" i="11"/>
  <c r="AW666" i="11"/>
  <c r="AV666" i="11"/>
  <c r="AU666" i="11"/>
  <c r="AT666" i="11"/>
  <c r="AS666" i="11"/>
  <c r="AR666" i="11"/>
  <c r="AQ666" i="11"/>
  <c r="AP666" i="11"/>
  <c r="AO666" i="11"/>
  <c r="AN666" i="11"/>
  <c r="BE665" i="11"/>
  <c r="BD665" i="11"/>
  <c r="BC665" i="11"/>
  <c r="BB665" i="11"/>
  <c r="BA665" i="11"/>
  <c r="AZ665" i="11"/>
  <c r="AY665" i="11"/>
  <c r="AX665" i="11"/>
  <c r="AW665" i="11"/>
  <c r="AV665" i="11"/>
  <c r="AU665" i="11"/>
  <c r="AT665" i="11"/>
  <c r="AS665" i="11"/>
  <c r="AR665" i="11"/>
  <c r="AQ665" i="11"/>
  <c r="AP665" i="11"/>
  <c r="AO665" i="11"/>
  <c r="AN665" i="11"/>
  <c r="BE664" i="11"/>
  <c r="BD664" i="11"/>
  <c r="BC664" i="11"/>
  <c r="BB664" i="11"/>
  <c r="BA664" i="11"/>
  <c r="AZ664" i="11"/>
  <c r="AY664" i="11"/>
  <c r="AX664" i="11"/>
  <c r="AW664" i="11"/>
  <c r="AV664" i="11"/>
  <c r="AU664" i="11"/>
  <c r="AT664" i="11"/>
  <c r="AS664" i="11"/>
  <c r="AR664" i="11"/>
  <c r="AQ664" i="11"/>
  <c r="AP664" i="11"/>
  <c r="AO664" i="11"/>
  <c r="AN664" i="11"/>
  <c r="BE663" i="11"/>
  <c r="BD663" i="11"/>
  <c r="BC663" i="11"/>
  <c r="BB663" i="11"/>
  <c r="BA663" i="11"/>
  <c r="AZ663" i="11"/>
  <c r="AY663" i="11"/>
  <c r="AX663" i="11"/>
  <c r="AW663" i="11"/>
  <c r="AV663" i="11"/>
  <c r="AU663" i="11"/>
  <c r="AT663" i="11"/>
  <c r="AS663" i="11"/>
  <c r="AR663" i="11"/>
  <c r="AQ663" i="11"/>
  <c r="AP663" i="11"/>
  <c r="AO663" i="11"/>
  <c r="AN663" i="11"/>
  <c r="BE662" i="11"/>
  <c r="BD662" i="11"/>
  <c r="BC662" i="11"/>
  <c r="BB662" i="11"/>
  <c r="BA662" i="11"/>
  <c r="AZ662" i="11"/>
  <c r="AY662" i="11"/>
  <c r="AX662" i="11"/>
  <c r="AW662" i="11"/>
  <c r="AV662" i="11"/>
  <c r="AU662" i="11"/>
  <c r="AT662" i="11"/>
  <c r="AS662" i="11"/>
  <c r="AR662" i="11"/>
  <c r="AQ662" i="11"/>
  <c r="AP662" i="11"/>
  <c r="AO662" i="11"/>
  <c r="AN662" i="11"/>
  <c r="BE661" i="11"/>
  <c r="BD661" i="11"/>
  <c r="BC661" i="11"/>
  <c r="BB661" i="11"/>
  <c r="BA661" i="11"/>
  <c r="AZ661" i="11"/>
  <c r="AY661" i="11"/>
  <c r="AX661" i="11"/>
  <c r="AW661" i="11"/>
  <c r="AV661" i="11"/>
  <c r="AU661" i="11"/>
  <c r="AT661" i="11"/>
  <c r="AS661" i="11"/>
  <c r="AR661" i="11"/>
  <c r="AQ661" i="11"/>
  <c r="AP661" i="11"/>
  <c r="AO661" i="11"/>
  <c r="AN661" i="11"/>
  <c r="BE660" i="11"/>
  <c r="BD660" i="11"/>
  <c r="BC660" i="11"/>
  <c r="BB660" i="11"/>
  <c r="BA660" i="11"/>
  <c r="AZ660" i="11"/>
  <c r="AY660" i="11"/>
  <c r="AX660" i="11"/>
  <c r="AW660" i="11"/>
  <c r="AV660" i="11"/>
  <c r="AU660" i="11"/>
  <c r="AT660" i="11"/>
  <c r="AS660" i="11"/>
  <c r="AR660" i="11"/>
  <c r="AQ660" i="11"/>
  <c r="AP660" i="11"/>
  <c r="AO660" i="11"/>
  <c r="AN660" i="11"/>
  <c r="BE659" i="11"/>
  <c r="BD659" i="11"/>
  <c r="BC659" i="11"/>
  <c r="BB659" i="11"/>
  <c r="BA659" i="11"/>
  <c r="AZ659" i="11"/>
  <c r="AY659" i="11"/>
  <c r="AX659" i="11"/>
  <c r="AW659" i="11"/>
  <c r="AV659" i="11"/>
  <c r="AU659" i="11"/>
  <c r="AT659" i="11"/>
  <c r="AS659" i="11"/>
  <c r="AR659" i="11"/>
  <c r="AQ659" i="11"/>
  <c r="AP659" i="11"/>
  <c r="AO659" i="11"/>
  <c r="AN659" i="11"/>
  <c r="BE658" i="11"/>
  <c r="BD658" i="11"/>
  <c r="BC658" i="11"/>
  <c r="BB658" i="11"/>
  <c r="BA658" i="11"/>
  <c r="AZ658" i="11"/>
  <c r="AY658" i="11"/>
  <c r="AX658" i="11"/>
  <c r="AW658" i="11"/>
  <c r="AV658" i="11"/>
  <c r="AU658" i="11"/>
  <c r="AT658" i="11"/>
  <c r="AS658" i="11"/>
  <c r="AR658" i="11"/>
  <c r="AQ658" i="11"/>
  <c r="AP658" i="11"/>
  <c r="AO658" i="11"/>
  <c r="AN658" i="11"/>
  <c r="BE657" i="11"/>
  <c r="BD657" i="11"/>
  <c r="BC657" i="11"/>
  <c r="BB657" i="11"/>
  <c r="BA657" i="11"/>
  <c r="AZ657" i="11"/>
  <c r="AY657" i="11"/>
  <c r="AX657" i="11"/>
  <c r="AW657" i="11"/>
  <c r="AV657" i="11"/>
  <c r="AU657" i="11"/>
  <c r="AT657" i="11"/>
  <c r="AS657" i="11"/>
  <c r="AR657" i="11"/>
  <c r="AQ657" i="11"/>
  <c r="AP657" i="11"/>
  <c r="AO657" i="11"/>
  <c r="AN657" i="11"/>
  <c r="BE656" i="11"/>
  <c r="BD656" i="11"/>
  <c r="BC656" i="11"/>
  <c r="BB656" i="11"/>
  <c r="BA656" i="11"/>
  <c r="AZ656" i="11"/>
  <c r="AY656" i="11"/>
  <c r="AX656" i="11"/>
  <c r="AW656" i="11"/>
  <c r="AV656" i="11"/>
  <c r="AU656" i="11"/>
  <c r="AT656" i="11"/>
  <c r="AS656" i="11"/>
  <c r="AR656" i="11"/>
  <c r="AQ656" i="11"/>
  <c r="AP656" i="11"/>
  <c r="AO656" i="11"/>
  <c r="AN656" i="11"/>
  <c r="BE655" i="11"/>
  <c r="BD655" i="11"/>
  <c r="BC655" i="11"/>
  <c r="BB655" i="11"/>
  <c r="BA655" i="11"/>
  <c r="AZ655" i="11"/>
  <c r="AY655" i="11"/>
  <c r="AX655" i="11"/>
  <c r="AW655" i="11"/>
  <c r="AV655" i="11"/>
  <c r="AU655" i="11"/>
  <c r="AT655" i="11"/>
  <c r="AS655" i="11"/>
  <c r="AR655" i="11"/>
  <c r="AQ655" i="11"/>
  <c r="AP655" i="11"/>
  <c r="AO655" i="11"/>
  <c r="AN655" i="11"/>
  <c r="BE654" i="11"/>
  <c r="BD654" i="11"/>
  <c r="BC654" i="11"/>
  <c r="BB654" i="11"/>
  <c r="BA654" i="11"/>
  <c r="AZ654" i="11"/>
  <c r="AY654" i="11"/>
  <c r="AX654" i="11"/>
  <c r="AW654" i="11"/>
  <c r="AV654" i="11"/>
  <c r="AU654" i="11"/>
  <c r="AT654" i="11"/>
  <c r="AS654" i="11"/>
  <c r="AR654" i="11"/>
  <c r="AQ654" i="11"/>
  <c r="AP654" i="11"/>
  <c r="AO654" i="11"/>
  <c r="AN654" i="11"/>
  <c r="BE653" i="11"/>
  <c r="BD653" i="11"/>
  <c r="BC653" i="11"/>
  <c r="BB653" i="11"/>
  <c r="BA653" i="11"/>
  <c r="AZ653" i="11"/>
  <c r="AY653" i="11"/>
  <c r="AX653" i="11"/>
  <c r="AW653" i="11"/>
  <c r="AV653" i="11"/>
  <c r="AU653" i="11"/>
  <c r="AT653" i="11"/>
  <c r="AS653" i="11"/>
  <c r="AR653" i="11"/>
  <c r="AQ653" i="11"/>
  <c r="AP653" i="11"/>
  <c r="AO653" i="11"/>
  <c r="AN653" i="11"/>
  <c r="BE652" i="11"/>
  <c r="BD652" i="11"/>
  <c r="BC652" i="11"/>
  <c r="BB652" i="11"/>
  <c r="BA652" i="11"/>
  <c r="AZ652" i="11"/>
  <c r="AY652" i="11"/>
  <c r="AX652" i="11"/>
  <c r="AW652" i="11"/>
  <c r="AV652" i="11"/>
  <c r="AU652" i="11"/>
  <c r="AT652" i="11"/>
  <c r="AS652" i="11"/>
  <c r="AR652" i="11"/>
  <c r="AQ652" i="11"/>
  <c r="AP652" i="11"/>
  <c r="AO652" i="11"/>
  <c r="AN652" i="11"/>
  <c r="BE651" i="11"/>
  <c r="BD651" i="11"/>
  <c r="BC651" i="11"/>
  <c r="BB651" i="11"/>
  <c r="BA651" i="11"/>
  <c r="AZ651" i="11"/>
  <c r="AY651" i="11"/>
  <c r="AX651" i="11"/>
  <c r="AW651" i="11"/>
  <c r="AV651" i="11"/>
  <c r="AU651" i="11"/>
  <c r="AT651" i="11"/>
  <c r="AS651" i="11"/>
  <c r="AR651" i="11"/>
  <c r="AQ651" i="11"/>
  <c r="AP651" i="11"/>
  <c r="AO651" i="11"/>
  <c r="AN651" i="11"/>
  <c r="BE650" i="11"/>
  <c r="BD650" i="11"/>
  <c r="BC650" i="11"/>
  <c r="BB650" i="11"/>
  <c r="BA650" i="11"/>
  <c r="AZ650" i="11"/>
  <c r="AY650" i="11"/>
  <c r="AX650" i="11"/>
  <c r="AW650" i="11"/>
  <c r="AV650" i="11"/>
  <c r="AU650" i="11"/>
  <c r="AT650" i="11"/>
  <c r="AS650" i="11"/>
  <c r="AR650" i="11"/>
  <c r="AQ650" i="11"/>
  <c r="AP650" i="11"/>
  <c r="AO650" i="11"/>
  <c r="AN650" i="11"/>
  <c r="BE649" i="11"/>
  <c r="BD649" i="11"/>
  <c r="BC649" i="11"/>
  <c r="BB649" i="11"/>
  <c r="BA649" i="11"/>
  <c r="AZ649" i="11"/>
  <c r="AY649" i="11"/>
  <c r="AX649" i="11"/>
  <c r="AW649" i="11"/>
  <c r="AV649" i="11"/>
  <c r="AU649" i="11"/>
  <c r="AT649" i="11"/>
  <c r="AS649" i="11"/>
  <c r="AR649" i="11"/>
  <c r="AQ649" i="11"/>
  <c r="AP649" i="11"/>
  <c r="AO649" i="11"/>
  <c r="AN649" i="11"/>
  <c r="BE648" i="11"/>
  <c r="BD648" i="11"/>
  <c r="BC648" i="11"/>
  <c r="BB648" i="11"/>
  <c r="BA648" i="11"/>
  <c r="AZ648" i="11"/>
  <c r="AY648" i="11"/>
  <c r="AX648" i="11"/>
  <c r="AW648" i="11"/>
  <c r="AV648" i="11"/>
  <c r="AU648" i="11"/>
  <c r="AT648" i="11"/>
  <c r="AS648" i="11"/>
  <c r="AR648" i="11"/>
  <c r="AQ648" i="11"/>
  <c r="AP648" i="11"/>
  <c r="AO648" i="11"/>
  <c r="AN648" i="11"/>
  <c r="BE647" i="11"/>
  <c r="BD647" i="11"/>
  <c r="BC647" i="11"/>
  <c r="BB647" i="11"/>
  <c r="BA647" i="11"/>
  <c r="AZ647" i="11"/>
  <c r="AY647" i="11"/>
  <c r="AX647" i="11"/>
  <c r="AW647" i="11"/>
  <c r="AV647" i="11"/>
  <c r="AU647" i="11"/>
  <c r="AT647" i="11"/>
  <c r="AS647" i="11"/>
  <c r="AR647" i="11"/>
  <c r="AQ647" i="11"/>
  <c r="AP647" i="11"/>
  <c r="AO647" i="11"/>
  <c r="AN647" i="11"/>
  <c r="BE646" i="11"/>
  <c r="BD646" i="11"/>
  <c r="BC646" i="11"/>
  <c r="BB646" i="11"/>
  <c r="BA646" i="11"/>
  <c r="AZ646" i="11"/>
  <c r="AY646" i="11"/>
  <c r="AX646" i="11"/>
  <c r="AW646" i="11"/>
  <c r="AV646" i="11"/>
  <c r="AU646" i="11"/>
  <c r="AT646" i="11"/>
  <c r="AS646" i="11"/>
  <c r="AR646" i="11"/>
  <c r="AQ646" i="11"/>
  <c r="AP646" i="11"/>
  <c r="AO646" i="11"/>
  <c r="AN646" i="11"/>
  <c r="BE645" i="11"/>
  <c r="BD645" i="11"/>
  <c r="BC645" i="11"/>
  <c r="BB645" i="11"/>
  <c r="BA645" i="11"/>
  <c r="AZ645" i="11"/>
  <c r="AY645" i="11"/>
  <c r="AX645" i="11"/>
  <c r="AW645" i="11"/>
  <c r="AV645" i="11"/>
  <c r="AU645" i="11"/>
  <c r="AT645" i="11"/>
  <c r="AS645" i="11"/>
  <c r="AR645" i="11"/>
  <c r="AQ645" i="11"/>
  <c r="AP645" i="11"/>
  <c r="AO645" i="11"/>
  <c r="AN645" i="11"/>
  <c r="BE644" i="11"/>
  <c r="BD644" i="11"/>
  <c r="BC644" i="11"/>
  <c r="BB644" i="11"/>
  <c r="BA644" i="11"/>
  <c r="AZ644" i="11"/>
  <c r="AY644" i="11"/>
  <c r="AX644" i="11"/>
  <c r="AW644" i="11"/>
  <c r="AV644" i="11"/>
  <c r="AU644" i="11"/>
  <c r="AT644" i="11"/>
  <c r="AS644" i="11"/>
  <c r="AR644" i="11"/>
  <c r="AQ644" i="11"/>
  <c r="AP644" i="11"/>
  <c r="AO644" i="11"/>
  <c r="AN644" i="11"/>
  <c r="BE643" i="11"/>
  <c r="BD643" i="11"/>
  <c r="BC643" i="11"/>
  <c r="BB643" i="11"/>
  <c r="BA643" i="11"/>
  <c r="AZ643" i="11"/>
  <c r="AY643" i="11"/>
  <c r="AX643" i="11"/>
  <c r="AW643" i="11"/>
  <c r="AV643" i="11"/>
  <c r="AU643" i="11"/>
  <c r="AT643" i="11"/>
  <c r="AS643" i="11"/>
  <c r="AR643" i="11"/>
  <c r="AQ643" i="11"/>
  <c r="AP643" i="11"/>
  <c r="AO643" i="11"/>
  <c r="AN643" i="11"/>
  <c r="BE642" i="11"/>
  <c r="BD642" i="11"/>
  <c r="BC642" i="11"/>
  <c r="BB642" i="11"/>
  <c r="BA642" i="11"/>
  <c r="AZ642" i="11"/>
  <c r="AY642" i="11"/>
  <c r="AX642" i="11"/>
  <c r="AW642" i="11"/>
  <c r="AV642" i="11"/>
  <c r="AU642" i="11"/>
  <c r="AT642" i="11"/>
  <c r="AS642" i="11"/>
  <c r="AR642" i="11"/>
  <c r="AQ642" i="11"/>
  <c r="AP642" i="11"/>
  <c r="AO642" i="11"/>
  <c r="AN642" i="11"/>
  <c r="BE641" i="11"/>
  <c r="BD641" i="11"/>
  <c r="BC641" i="11"/>
  <c r="BB641" i="11"/>
  <c r="BA641" i="11"/>
  <c r="AZ641" i="11"/>
  <c r="AY641" i="11"/>
  <c r="AX641" i="11"/>
  <c r="AW641" i="11"/>
  <c r="AV641" i="11"/>
  <c r="AU641" i="11"/>
  <c r="AT641" i="11"/>
  <c r="AS641" i="11"/>
  <c r="AR641" i="11"/>
  <c r="AQ641" i="11"/>
  <c r="AP641" i="11"/>
  <c r="AO641" i="11"/>
  <c r="AN641" i="11"/>
  <c r="BE640" i="11"/>
  <c r="BD640" i="11"/>
  <c r="BC640" i="11"/>
  <c r="BB640" i="11"/>
  <c r="BA640" i="11"/>
  <c r="AZ640" i="11"/>
  <c r="AY640" i="11"/>
  <c r="AX640" i="11"/>
  <c r="AW640" i="11"/>
  <c r="AV640" i="11"/>
  <c r="AU640" i="11"/>
  <c r="AT640" i="11"/>
  <c r="AS640" i="11"/>
  <c r="AR640" i="11"/>
  <c r="AQ640" i="11"/>
  <c r="AP640" i="11"/>
  <c r="AO640" i="11"/>
  <c r="AN640" i="11"/>
  <c r="BE639" i="11"/>
  <c r="BD639" i="11"/>
  <c r="BC639" i="11"/>
  <c r="BB639" i="11"/>
  <c r="BA639" i="11"/>
  <c r="AZ639" i="11"/>
  <c r="AY639" i="11"/>
  <c r="AX639" i="11"/>
  <c r="AW639" i="11"/>
  <c r="AV639" i="11"/>
  <c r="AU639" i="11"/>
  <c r="AT639" i="11"/>
  <c r="AS639" i="11"/>
  <c r="AR639" i="11"/>
  <c r="AQ639" i="11"/>
  <c r="AP639" i="11"/>
  <c r="AO639" i="11"/>
  <c r="AN639" i="11"/>
  <c r="BE638" i="11"/>
  <c r="BD638" i="11"/>
  <c r="BC638" i="11"/>
  <c r="BB638" i="11"/>
  <c r="BA638" i="11"/>
  <c r="AZ638" i="11"/>
  <c r="AY638" i="11"/>
  <c r="AX638" i="11"/>
  <c r="AW638" i="11"/>
  <c r="AV638" i="11"/>
  <c r="AU638" i="11"/>
  <c r="AT638" i="11"/>
  <c r="AS638" i="11"/>
  <c r="AR638" i="11"/>
  <c r="AQ638" i="11"/>
  <c r="AP638" i="11"/>
  <c r="AO638" i="11"/>
  <c r="AN638" i="11"/>
  <c r="BE637" i="11"/>
  <c r="BD637" i="11"/>
  <c r="BC637" i="11"/>
  <c r="BB637" i="11"/>
  <c r="BA637" i="11"/>
  <c r="AZ637" i="11"/>
  <c r="AY637" i="11"/>
  <c r="AX637" i="11"/>
  <c r="AW637" i="11"/>
  <c r="AV637" i="11"/>
  <c r="AU637" i="11"/>
  <c r="AT637" i="11"/>
  <c r="AS637" i="11"/>
  <c r="AR637" i="11"/>
  <c r="AQ637" i="11"/>
  <c r="AP637" i="11"/>
  <c r="AO637" i="11"/>
  <c r="AN637" i="11"/>
  <c r="BE636" i="11"/>
  <c r="BD636" i="11"/>
  <c r="BC636" i="11"/>
  <c r="BB636" i="11"/>
  <c r="BA636" i="11"/>
  <c r="AZ636" i="11"/>
  <c r="AY636" i="11"/>
  <c r="AX636" i="11"/>
  <c r="AW636" i="11"/>
  <c r="AV636" i="11"/>
  <c r="AU636" i="11"/>
  <c r="AT636" i="11"/>
  <c r="AS636" i="11"/>
  <c r="AR636" i="11"/>
  <c r="AQ636" i="11"/>
  <c r="AP636" i="11"/>
  <c r="AO636" i="11"/>
  <c r="AN636" i="11"/>
  <c r="BE635" i="11"/>
  <c r="BD635" i="11"/>
  <c r="BC635" i="11"/>
  <c r="BB635" i="11"/>
  <c r="BA635" i="11"/>
  <c r="AZ635" i="11"/>
  <c r="AY635" i="11"/>
  <c r="AX635" i="11"/>
  <c r="AW635" i="11"/>
  <c r="AV635" i="11"/>
  <c r="AU635" i="11"/>
  <c r="AT635" i="11"/>
  <c r="AS635" i="11"/>
  <c r="AR635" i="11"/>
  <c r="AQ635" i="11"/>
  <c r="AP635" i="11"/>
  <c r="AO635" i="11"/>
  <c r="AN635" i="11"/>
  <c r="BE634" i="11"/>
  <c r="BD634" i="11"/>
  <c r="BC634" i="11"/>
  <c r="BB634" i="11"/>
  <c r="BA634" i="11"/>
  <c r="AZ634" i="11"/>
  <c r="AY634" i="11"/>
  <c r="AX634" i="11"/>
  <c r="AW634" i="11"/>
  <c r="AV634" i="11"/>
  <c r="AU634" i="11"/>
  <c r="AT634" i="11"/>
  <c r="AS634" i="11"/>
  <c r="AR634" i="11"/>
  <c r="AQ634" i="11"/>
  <c r="AP634" i="11"/>
  <c r="AO634" i="11"/>
  <c r="AN634" i="11"/>
  <c r="BE633" i="11"/>
  <c r="BD633" i="11"/>
  <c r="BC633" i="11"/>
  <c r="BB633" i="11"/>
  <c r="BA633" i="11"/>
  <c r="AZ633" i="11"/>
  <c r="AY633" i="11"/>
  <c r="AX633" i="11"/>
  <c r="AW633" i="11"/>
  <c r="AV633" i="11"/>
  <c r="AU633" i="11"/>
  <c r="AT633" i="11"/>
  <c r="AS633" i="11"/>
  <c r="AR633" i="11"/>
  <c r="AQ633" i="11"/>
  <c r="AP633" i="11"/>
  <c r="AO633" i="11"/>
  <c r="AN633" i="11"/>
  <c r="BE632" i="11"/>
  <c r="BD632" i="11"/>
  <c r="BC632" i="11"/>
  <c r="BB632" i="11"/>
  <c r="BA632" i="11"/>
  <c r="AZ632" i="11"/>
  <c r="AY632" i="11"/>
  <c r="AX632" i="11"/>
  <c r="AW632" i="11"/>
  <c r="AV632" i="11"/>
  <c r="AU632" i="11"/>
  <c r="AT632" i="11"/>
  <c r="AS632" i="11"/>
  <c r="AR632" i="11"/>
  <c r="AQ632" i="11"/>
  <c r="AP632" i="11"/>
  <c r="AO632" i="11"/>
  <c r="AN632" i="11"/>
  <c r="BE631" i="11"/>
  <c r="BD631" i="11"/>
  <c r="BC631" i="11"/>
  <c r="BB631" i="11"/>
  <c r="BA631" i="11"/>
  <c r="AZ631" i="11"/>
  <c r="AY631" i="11"/>
  <c r="AX631" i="11"/>
  <c r="AW631" i="11"/>
  <c r="AV631" i="11"/>
  <c r="AU631" i="11"/>
  <c r="AT631" i="11"/>
  <c r="AS631" i="11"/>
  <c r="AR631" i="11"/>
  <c r="AQ631" i="11"/>
  <c r="AP631" i="11"/>
  <c r="AO631" i="11"/>
  <c r="AN631" i="11"/>
  <c r="BE630" i="11"/>
  <c r="BD630" i="11"/>
  <c r="BC630" i="11"/>
  <c r="BB630" i="11"/>
  <c r="BA630" i="11"/>
  <c r="AZ630" i="11"/>
  <c r="AY630" i="11"/>
  <c r="AX630" i="11"/>
  <c r="AW630" i="11"/>
  <c r="AV630" i="11"/>
  <c r="AU630" i="11"/>
  <c r="AT630" i="11"/>
  <c r="AS630" i="11"/>
  <c r="AR630" i="11"/>
  <c r="AQ630" i="11"/>
  <c r="AP630" i="11"/>
  <c r="AO630" i="11"/>
  <c r="AN630" i="11"/>
  <c r="BE629" i="11"/>
  <c r="BD629" i="11"/>
  <c r="BC629" i="11"/>
  <c r="BB629" i="11"/>
  <c r="BA629" i="11"/>
  <c r="AZ629" i="11"/>
  <c r="AY629" i="11"/>
  <c r="AX629" i="11"/>
  <c r="AW629" i="11"/>
  <c r="AV629" i="11"/>
  <c r="AU629" i="11"/>
  <c r="AT629" i="11"/>
  <c r="AS629" i="11"/>
  <c r="AR629" i="11"/>
  <c r="AQ629" i="11"/>
  <c r="AP629" i="11"/>
  <c r="AO629" i="11"/>
  <c r="AN629" i="11"/>
  <c r="BE628" i="11"/>
  <c r="BD628" i="11"/>
  <c r="BC628" i="11"/>
  <c r="BB628" i="11"/>
  <c r="BA628" i="11"/>
  <c r="AZ628" i="11"/>
  <c r="AY628" i="11"/>
  <c r="AX628" i="11"/>
  <c r="AW628" i="11"/>
  <c r="AV628" i="11"/>
  <c r="AU628" i="11"/>
  <c r="AT628" i="11"/>
  <c r="AS628" i="11"/>
  <c r="AR628" i="11"/>
  <c r="AQ628" i="11"/>
  <c r="AP628" i="11"/>
  <c r="AO628" i="11"/>
  <c r="AN628" i="11"/>
  <c r="BE627" i="11"/>
  <c r="BD627" i="11"/>
  <c r="BC627" i="11"/>
  <c r="BB627" i="11"/>
  <c r="BA627" i="11"/>
  <c r="AZ627" i="11"/>
  <c r="AY627" i="11"/>
  <c r="AX627" i="11"/>
  <c r="AW627" i="11"/>
  <c r="AV627" i="11"/>
  <c r="AU627" i="11"/>
  <c r="AT627" i="11"/>
  <c r="AS627" i="11"/>
  <c r="AR627" i="11"/>
  <c r="AQ627" i="11"/>
  <c r="AP627" i="11"/>
  <c r="AO627" i="11"/>
  <c r="AN627" i="11"/>
  <c r="BE626" i="11"/>
  <c r="BD626" i="11"/>
  <c r="BC626" i="11"/>
  <c r="BB626" i="11"/>
  <c r="BA626" i="11"/>
  <c r="AZ626" i="11"/>
  <c r="AY626" i="11"/>
  <c r="AX626" i="11"/>
  <c r="AW626" i="11"/>
  <c r="AV626" i="11"/>
  <c r="AU626" i="11"/>
  <c r="AT626" i="11"/>
  <c r="AS626" i="11"/>
  <c r="AR626" i="11"/>
  <c r="AQ626" i="11"/>
  <c r="AP626" i="11"/>
  <c r="AO626" i="11"/>
  <c r="AN626" i="11"/>
  <c r="BE625" i="11"/>
  <c r="BD625" i="11"/>
  <c r="BC625" i="11"/>
  <c r="BB625" i="11"/>
  <c r="BA625" i="11"/>
  <c r="AZ625" i="11"/>
  <c r="AY625" i="11"/>
  <c r="AX625" i="11"/>
  <c r="AW625" i="11"/>
  <c r="AV625" i="11"/>
  <c r="AU625" i="11"/>
  <c r="AT625" i="11"/>
  <c r="AS625" i="11"/>
  <c r="AR625" i="11"/>
  <c r="AQ625" i="11"/>
  <c r="AP625" i="11"/>
  <c r="AO625" i="11"/>
  <c r="AN625" i="11"/>
  <c r="BE624" i="11"/>
  <c r="BD624" i="11"/>
  <c r="BC624" i="11"/>
  <c r="BB624" i="11"/>
  <c r="BA624" i="11"/>
  <c r="AZ624" i="11"/>
  <c r="AY624" i="11"/>
  <c r="AX624" i="11"/>
  <c r="AW624" i="11"/>
  <c r="AV624" i="11"/>
  <c r="AU624" i="11"/>
  <c r="AT624" i="11"/>
  <c r="AS624" i="11"/>
  <c r="AR624" i="11"/>
  <c r="AQ624" i="11"/>
  <c r="AP624" i="11"/>
  <c r="AO624" i="11"/>
  <c r="AN624" i="11"/>
  <c r="BE623" i="11"/>
  <c r="BD623" i="11"/>
  <c r="BC623" i="11"/>
  <c r="BB623" i="11"/>
  <c r="BA623" i="11"/>
  <c r="AZ623" i="11"/>
  <c r="AY623" i="11"/>
  <c r="AX623" i="11"/>
  <c r="AW623" i="11"/>
  <c r="AV623" i="11"/>
  <c r="AU623" i="11"/>
  <c r="AT623" i="11"/>
  <c r="AS623" i="11"/>
  <c r="AR623" i="11"/>
  <c r="AQ623" i="11"/>
  <c r="AP623" i="11"/>
  <c r="AO623" i="11"/>
  <c r="AN623" i="11"/>
  <c r="BE622" i="11"/>
  <c r="BD622" i="11"/>
  <c r="BC622" i="11"/>
  <c r="BB622" i="11"/>
  <c r="BA622" i="11"/>
  <c r="AZ622" i="11"/>
  <c r="AY622" i="11"/>
  <c r="AX622" i="11"/>
  <c r="AW622" i="11"/>
  <c r="AV622" i="11"/>
  <c r="AU622" i="11"/>
  <c r="AT622" i="11"/>
  <c r="AS622" i="11"/>
  <c r="AR622" i="11"/>
  <c r="AQ622" i="11"/>
  <c r="AP622" i="11"/>
  <c r="AO622" i="11"/>
  <c r="AN622" i="11"/>
  <c r="BE621" i="11"/>
  <c r="BD621" i="11"/>
  <c r="BC621" i="11"/>
  <c r="BB621" i="11"/>
  <c r="BA621" i="11"/>
  <c r="AZ621" i="11"/>
  <c r="AY621" i="11"/>
  <c r="AX621" i="11"/>
  <c r="AW621" i="11"/>
  <c r="AV621" i="11"/>
  <c r="AU621" i="11"/>
  <c r="AT621" i="11"/>
  <c r="AS621" i="11"/>
  <c r="AR621" i="11"/>
  <c r="AQ621" i="11"/>
  <c r="AP621" i="11"/>
  <c r="AO621" i="11"/>
  <c r="AN621" i="11"/>
  <c r="BE620" i="11"/>
  <c r="BD620" i="11"/>
  <c r="BC620" i="11"/>
  <c r="BB620" i="11"/>
  <c r="BA620" i="11"/>
  <c r="AZ620" i="11"/>
  <c r="AY620" i="11"/>
  <c r="AX620" i="11"/>
  <c r="AW620" i="11"/>
  <c r="AV620" i="11"/>
  <c r="AU620" i="11"/>
  <c r="AT620" i="11"/>
  <c r="AS620" i="11"/>
  <c r="AR620" i="11"/>
  <c r="AQ620" i="11"/>
  <c r="AP620" i="11"/>
  <c r="AO620" i="11"/>
  <c r="AN620" i="11"/>
  <c r="BE619" i="11"/>
  <c r="BD619" i="11"/>
  <c r="BC619" i="11"/>
  <c r="BB619" i="11"/>
  <c r="BA619" i="11"/>
  <c r="AZ619" i="11"/>
  <c r="AY619" i="11"/>
  <c r="AX619" i="11"/>
  <c r="AW619" i="11"/>
  <c r="AV619" i="11"/>
  <c r="AU619" i="11"/>
  <c r="AT619" i="11"/>
  <c r="AS619" i="11"/>
  <c r="AR619" i="11"/>
  <c r="AQ619" i="11"/>
  <c r="AP619" i="11"/>
  <c r="AO619" i="11"/>
  <c r="AN619" i="11"/>
  <c r="BE618" i="11"/>
  <c r="BD618" i="11"/>
  <c r="BC618" i="11"/>
  <c r="BB618" i="11"/>
  <c r="BA618" i="11"/>
  <c r="AZ618" i="11"/>
  <c r="AY618" i="11"/>
  <c r="AX618" i="11"/>
  <c r="AW618" i="11"/>
  <c r="AV618" i="11"/>
  <c r="AU618" i="11"/>
  <c r="AT618" i="11"/>
  <c r="AS618" i="11"/>
  <c r="AR618" i="11"/>
  <c r="AQ618" i="11"/>
  <c r="AP618" i="11"/>
  <c r="AO618" i="11"/>
  <c r="AN618" i="11"/>
  <c r="BE617" i="11"/>
  <c r="BD617" i="11"/>
  <c r="BC617" i="11"/>
  <c r="BB617" i="11"/>
  <c r="BA617" i="11"/>
  <c r="AZ617" i="11"/>
  <c r="AY617" i="11"/>
  <c r="AX617" i="11"/>
  <c r="AW617" i="11"/>
  <c r="AV617" i="11"/>
  <c r="AU617" i="11"/>
  <c r="AT617" i="11"/>
  <c r="AS617" i="11"/>
  <c r="AR617" i="11"/>
  <c r="AQ617" i="11"/>
  <c r="AP617" i="11"/>
  <c r="AO617" i="11"/>
  <c r="AN617" i="11"/>
  <c r="BE616" i="11"/>
  <c r="BD616" i="11"/>
  <c r="BC616" i="11"/>
  <c r="BB616" i="11"/>
  <c r="BA616" i="11"/>
  <c r="AZ616" i="11"/>
  <c r="AY616" i="11"/>
  <c r="AX616" i="11"/>
  <c r="AW616" i="11"/>
  <c r="AV616" i="11"/>
  <c r="AU616" i="11"/>
  <c r="AT616" i="11"/>
  <c r="AS616" i="11"/>
  <c r="AR616" i="11"/>
  <c r="AQ616" i="11"/>
  <c r="AP616" i="11"/>
  <c r="AO616" i="11"/>
  <c r="AN616" i="11"/>
  <c r="BE615" i="11"/>
  <c r="BD615" i="11"/>
  <c r="BC615" i="11"/>
  <c r="BB615" i="11"/>
  <c r="BA615" i="11"/>
  <c r="AZ615" i="11"/>
  <c r="AY615" i="11"/>
  <c r="AX615" i="11"/>
  <c r="AW615" i="11"/>
  <c r="AV615" i="11"/>
  <c r="AU615" i="11"/>
  <c r="AT615" i="11"/>
  <c r="AS615" i="11"/>
  <c r="AR615" i="11"/>
  <c r="AQ615" i="11"/>
  <c r="AP615" i="11"/>
  <c r="AO615" i="11"/>
  <c r="AN615" i="11"/>
  <c r="BE614" i="11"/>
  <c r="BD614" i="11"/>
  <c r="BC614" i="11"/>
  <c r="BB614" i="11"/>
  <c r="BA614" i="11"/>
  <c r="AZ614" i="11"/>
  <c r="AY614" i="11"/>
  <c r="AX614" i="11"/>
  <c r="AW614" i="11"/>
  <c r="AV614" i="11"/>
  <c r="AU614" i="11"/>
  <c r="AT614" i="11"/>
  <c r="AS614" i="11"/>
  <c r="AR614" i="11"/>
  <c r="AQ614" i="11"/>
  <c r="AP614" i="11"/>
  <c r="AO614" i="11"/>
  <c r="AN614" i="11"/>
  <c r="BE613" i="11"/>
  <c r="BD613" i="11"/>
  <c r="BC613" i="11"/>
  <c r="BB613" i="11"/>
  <c r="BA613" i="11"/>
  <c r="AZ613" i="11"/>
  <c r="AY613" i="11"/>
  <c r="AX613" i="11"/>
  <c r="AW613" i="11"/>
  <c r="AV613" i="11"/>
  <c r="AU613" i="11"/>
  <c r="AT613" i="11"/>
  <c r="AS613" i="11"/>
  <c r="AR613" i="11"/>
  <c r="AQ613" i="11"/>
  <c r="AP613" i="11"/>
  <c r="AO613" i="11"/>
  <c r="AN613" i="11"/>
  <c r="BE612" i="11"/>
  <c r="BD612" i="11"/>
  <c r="BC612" i="11"/>
  <c r="BB612" i="11"/>
  <c r="BA612" i="11"/>
  <c r="AZ612" i="11"/>
  <c r="AY612" i="11"/>
  <c r="AX612" i="11"/>
  <c r="AW612" i="11"/>
  <c r="AV612" i="11"/>
  <c r="AU612" i="11"/>
  <c r="AT612" i="11"/>
  <c r="AS612" i="11"/>
  <c r="AR612" i="11"/>
  <c r="AQ612" i="11"/>
  <c r="AP612" i="11"/>
  <c r="AO612" i="11"/>
  <c r="AN612" i="11"/>
  <c r="BE611" i="11"/>
  <c r="BD611" i="11"/>
  <c r="BC611" i="11"/>
  <c r="BB611" i="11"/>
  <c r="BA611" i="11"/>
  <c r="AZ611" i="11"/>
  <c r="AY611" i="11"/>
  <c r="AX611" i="11"/>
  <c r="AW611" i="11"/>
  <c r="AV611" i="11"/>
  <c r="AU611" i="11"/>
  <c r="AT611" i="11"/>
  <c r="AS611" i="11"/>
  <c r="AR611" i="11"/>
  <c r="AQ611" i="11"/>
  <c r="AP611" i="11"/>
  <c r="AO611" i="11"/>
  <c r="AN611" i="11"/>
  <c r="BE610" i="11"/>
  <c r="BD610" i="11"/>
  <c r="BC610" i="11"/>
  <c r="BB610" i="11"/>
  <c r="BA610" i="11"/>
  <c r="AZ610" i="11"/>
  <c r="AY610" i="11"/>
  <c r="AX610" i="11"/>
  <c r="AW610" i="11"/>
  <c r="AV610" i="11"/>
  <c r="AU610" i="11"/>
  <c r="AT610" i="11"/>
  <c r="AS610" i="11"/>
  <c r="AR610" i="11"/>
  <c r="AQ610" i="11"/>
  <c r="AP610" i="11"/>
  <c r="AO610" i="11"/>
  <c r="AN610" i="11"/>
  <c r="BE609" i="11"/>
  <c r="BD609" i="11"/>
  <c r="BC609" i="11"/>
  <c r="BB609" i="11"/>
  <c r="BA609" i="11"/>
  <c r="AZ609" i="11"/>
  <c r="AY609" i="11"/>
  <c r="AX609" i="11"/>
  <c r="AW609" i="11"/>
  <c r="AV609" i="11"/>
  <c r="AU609" i="11"/>
  <c r="AT609" i="11"/>
  <c r="AS609" i="11"/>
  <c r="AR609" i="11"/>
  <c r="AQ609" i="11"/>
  <c r="AP609" i="11"/>
  <c r="AO609" i="11"/>
  <c r="AN609" i="11"/>
  <c r="BE608" i="11"/>
  <c r="BD608" i="11"/>
  <c r="BC608" i="11"/>
  <c r="BB608" i="11"/>
  <c r="BA608" i="11"/>
  <c r="AZ608" i="11"/>
  <c r="AY608" i="11"/>
  <c r="AX608" i="11"/>
  <c r="AW608" i="11"/>
  <c r="AV608" i="11"/>
  <c r="AU608" i="11"/>
  <c r="AT608" i="11"/>
  <c r="AS608" i="11"/>
  <c r="AR608" i="11"/>
  <c r="AQ608" i="11"/>
  <c r="AP608" i="11"/>
  <c r="AO608" i="11"/>
  <c r="AN608" i="11"/>
  <c r="BE607" i="11"/>
  <c r="BD607" i="11"/>
  <c r="BC607" i="11"/>
  <c r="BB607" i="11"/>
  <c r="BA607" i="11"/>
  <c r="AZ607" i="11"/>
  <c r="AY607" i="11"/>
  <c r="AX607" i="11"/>
  <c r="AW607" i="11"/>
  <c r="AV607" i="11"/>
  <c r="AU607" i="11"/>
  <c r="AT607" i="11"/>
  <c r="AS607" i="11"/>
  <c r="AR607" i="11"/>
  <c r="AQ607" i="11"/>
  <c r="AP607" i="11"/>
  <c r="AO607" i="11"/>
  <c r="AN607" i="11"/>
  <c r="BE606" i="11"/>
  <c r="BD606" i="11"/>
  <c r="BC606" i="11"/>
  <c r="BB606" i="11"/>
  <c r="BA606" i="11"/>
  <c r="AZ606" i="11"/>
  <c r="AY606" i="11"/>
  <c r="AX606" i="11"/>
  <c r="AW606" i="11"/>
  <c r="AV606" i="11"/>
  <c r="AU606" i="11"/>
  <c r="AT606" i="11"/>
  <c r="AS606" i="11"/>
  <c r="AR606" i="11"/>
  <c r="AQ606" i="11"/>
  <c r="AP606" i="11"/>
  <c r="AO606" i="11"/>
  <c r="AN606" i="11"/>
  <c r="BE605" i="11"/>
  <c r="BD605" i="11"/>
  <c r="BC605" i="11"/>
  <c r="BB605" i="11"/>
  <c r="BA605" i="11"/>
  <c r="AZ605" i="11"/>
  <c r="AY605" i="11"/>
  <c r="AX605" i="11"/>
  <c r="AW605" i="11"/>
  <c r="AV605" i="11"/>
  <c r="AU605" i="11"/>
  <c r="AT605" i="11"/>
  <c r="AS605" i="11"/>
  <c r="AR605" i="11"/>
  <c r="AQ605" i="11"/>
  <c r="AP605" i="11"/>
  <c r="AO605" i="11"/>
  <c r="AN605" i="11"/>
  <c r="BE604" i="11"/>
  <c r="BD604" i="11"/>
  <c r="BC604" i="11"/>
  <c r="BB604" i="11"/>
  <c r="BA604" i="11"/>
  <c r="AZ604" i="11"/>
  <c r="AY604" i="11"/>
  <c r="AX604" i="11"/>
  <c r="AW604" i="11"/>
  <c r="AV604" i="11"/>
  <c r="AU604" i="11"/>
  <c r="AT604" i="11"/>
  <c r="AS604" i="11"/>
  <c r="AR604" i="11"/>
  <c r="AQ604" i="11"/>
  <c r="AP604" i="11"/>
  <c r="AO604" i="11"/>
  <c r="AN604" i="11"/>
  <c r="BE603" i="11"/>
  <c r="BD603" i="11"/>
  <c r="BC603" i="11"/>
  <c r="BB603" i="11"/>
  <c r="BA603" i="11"/>
  <c r="AZ603" i="11"/>
  <c r="AY603" i="11"/>
  <c r="AX603" i="11"/>
  <c r="AW603" i="11"/>
  <c r="AV603" i="11"/>
  <c r="AU603" i="11"/>
  <c r="AT603" i="11"/>
  <c r="AS603" i="11"/>
  <c r="AR603" i="11"/>
  <c r="AQ603" i="11"/>
  <c r="AP603" i="11"/>
  <c r="AO603" i="11"/>
  <c r="AN603" i="11"/>
  <c r="BE602" i="11"/>
  <c r="BD602" i="11"/>
  <c r="BC602" i="11"/>
  <c r="BB602" i="11"/>
  <c r="BA602" i="11"/>
  <c r="AZ602" i="11"/>
  <c r="AY602" i="11"/>
  <c r="AX602" i="11"/>
  <c r="AW602" i="11"/>
  <c r="AV602" i="11"/>
  <c r="AU602" i="11"/>
  <c r="AT602" i="11"/>
  <c r="AS602" i="11"/>
  <c r="AR602" i="11"/>
  <c r="AQ602" i="11"/>
  <c r="AP602" i="11"/>
  <c r="AO602" i="11"/>
  <c r="AN602" i="11"/>
  <c r="BE601" i="11"/>
  <c r="BD601" i="11"/>
  <c r="BC601" i="11"/>
  <c r="BB601" i="11"/>
  <c r="BA601" i="11"/>
  <c r="AZ601" i="11"/>
  <c r="AY601" i="11"/>
  <c r="AX601" i="11"/>
  <c r="AW601" i="11"/>
  <c r="AV601" i="11"/>
  <c r="AU601" i="11"/>
  <c r="AT601" i="11"/>
  <c r="AS601" i="11"/>
  <c r="AR601" i="11"/>
  <c r="AQ601" i="11"/>
  <c r="AP601" i="11"/>
  <c r="AO601" i="11"/>
  <c r="AN601" i="11"/>
  <c r="BE600" i="11"/>
  <c r="BD600" i="11"/>
  <c r="BC600" i="11"/>
  <c r="BB600" i="11"/>
  <c r="BA600" i="11"/>
  <c r="AZ600" i="11"/>
  <c r="AY600" i="11"/>
  <c r="AX600" i="11"/>
  <c r="AW600" i="11"/>
  <c r="AV600" i="11"/>
  <c r="AU600" i="11"/>
  <c r="AT600" i="11"/>
  <c r="AS600" i="11"/>
  <c r="AR600" i="11"/>
  <c r="AQ600" i="11"/>
  <c r="AP600" i="11"/>
  <c r="AO600" i="11"/>
  <c r="AN600" i="11"/>
  <c r="BE599" i="11"/>
  <c r="BD599" i="11"/>
  <c r="BC599" i="11"/>
  <c r="BB599" i="11"/>
  <c r="BA599" i="11"/>
  <c r="AZ599" i="11"/>
  <c r="AY599" i="11"/>
  <c r="AX599" i="11"/>
  <c r="AW599" i="11"/>
  <c r="AV599" i="11"/>
  <c r="AU599" i="11"/>
  <c r="AT599" i="11"/>
  <c r="AS599" i="11"/>
  <c r="AR599" i="11"/>
  <c r="AQ599" i="11"/>
  <c r="AP599" i="11"/>
  <c r="AO599" i="11"/>
  <c r="AN599" i="11"/>
  <c r="BE598" i="11"/>
  <c r="BD598" i="11"/>
  <c r="BC598" i="11"/>
  <c r="BB598" i="11"/>
  <c r="BA598" i="11"/>
  <c r="AZ598" i="11"/>
  <c r="AY598" i="11"/>
  <c r="AX598" i="11"/>
  <c r="AW598" i="11"/>
  <c r="AV598" i="11"/>
  <c r="AU598" i="11"/>
  <c r="AT598" i="11"/>
  <c r="AS598" i="11"/>
  <c r="AR598" i="11"/>
  <c r="AQ598" i="11"/>
  <c r="AP598" i="11"/>
  <c r="AO598" i="11"/>
  <c r="AN598" i="11"/>
  <c r="BE597" i="11"/>
  <c r="BD597" i="11"/>
  <c r="BC597" i="11"/>
  <c r="BB597" i="11"/>
  <c r="BA597" i="11"/>
  <c r="AZ597" i="11"/>
  <c r="AY597" i="11"/>
  <c r="AX597" i="11"/>
  <c r="AW597" i="11"/>
  <c r="AV597" i="11"/>
  <c r="AU597" i="11"/>
  <c r="AT597" i="11"/>
  <c r="AS597" i="11"/>
  <c r="AR597" i="11"/>
  <c r="AQ597" i="11"/>
  <c r="AP597" i="11"/>
  <c r="AO597" i="11"/>
  <c r="AN597" i="11"/>
  <c r="BE596" i="11"/>
  <c r="BD596" i="11"/>
  <c r="BC596" i="11"/>
  <c r="BB596" i="11"/>
  <c r="BA596" i="11"/>
  <c r="AZ596" i="11"/>
  <c r="AY596" i="11"/>
  <c r="AX596" i="11"/>
  <c r="AW596" i="11"/>
  <c r="AV596" i="11"/>
  <c r="AU596" i="11"/>
  <c r="AT596" i="11"/>
  <c r="AS596" i="11"/>
  <c r="AR596" i="11"/>
  <c r="AQ596" i="11"/>
  <c r="AP596" i="11"/>
  <c r="AO596" i="11"/>
  <c r="AN596" i="11"/>
  <c r="BE595" i="11"/>
  <c r="BD595" i="11"/>
  <c r="BC595" i="11"/>
  <c r="BB595" i="11"/>
  <c r="BA595" i="11"/>
  <c r="AZ595" i="11"/>
  <c r="AY595" i="11"/>
  <c r="AX595" i="11"/>
  <c r="AW595" i="11"/>
  <c r="AV595" i="11"/>
  <c r="AU595" i="11"/>
  <c r="AT595" i="11"/>
  <c r="AS595" i="11"/>
  <c r="AR595" i="11"/>
  <c r="AQ595" i="11"/>
  <c r="AP595" i="11"/>
  <c r="AO595" i="11"/>
  <c r="AN595" i="11"/>
  <c r="BE594" i="11"/>
  <c r="BD594" i="11"/>
  <c r="BC594" i="11"/>
  <c r="BB594" i="11"/>
  <c r="BA594" i="11"/>
  <c r="AZ594" i="11"/>
  <c r="AY594" i="11"/>
  <c r="AX594" i="11"/>
  <c r="AW594" i="11"/>
  <c r="AV594" i="11"/>
  <c r="AU594" i="11"/>
  <c r="AT594" i="11"/>
  <c r="AS594" i="11"/>
  <c r="AR594" i="11"/>
  <c r="AQ594" i="11"/>
  <c r="AP594" i="11"/>
  <c r="AO594" i="11"/>
  <c r="AN594" i="11"/>
  <c r="BE593" i="11"/>
  <c r="BD593" i="11"/>
  <c r="BC593" i="11"/>
  <c r="BB593" i="11"/>
  <c r="BA593" i="11"/>
  <c r="AZ593" i="11"/>
  <c r="AY593" i="11"/>
  <c r="AX593" i="11"/>
  <c r="AW593" i="11"/>
  <c r="AV593" i="11"/>
  <c r="AU593" i="11"/>
  <c r="AT593" i="11"/>
  <c r="AS593" i="11"/>
  <c r="AR593" i="11"/>
  <c r="AQ593" i="11"/>
  <c r="AP593" i="11"/>
  <c r="AO593" i="11"/>
  <c r="AN593" i="11"/>
  <c r="BE592" i="11"/>
  <c r="BD592" i="11"/>
  <c r="BC592" i="11"/>
  <c r="BB592" i="11"/>
  <c r="BA592" i="11"/>
  <c r="AZ592" i="11"/>
  <c r="AY592" i="11"/>
  <c r="AX592" i="11"/>
  <c r="AW592" i="11"/>
  <c r="AV592" i="11"/>
  <c r="AU592" i="11"/>
  <c r="AT592" i="11"/>
  <c r="AS592" i="11"/>
  <c r="AR592" i="11"/>
  <c r="AQ592" i="11"/>
  <c r="AP592" i="11"/>
  <c r="AO592" i="11"/>
  <c r="AN592" i="11"/>
  <c r="BE591" i="11"/>
  <c r="BD591" i="11"/>
  <c r="BC591" i="11"/>
  <c r="BB591" i="11"/>
  <c r="BA591" i="11"/>
  <c r="AZ591" i="11"/>
  <c r="AY591" i="11"/>
  <c r="AX591" i="11"/>
  <c r="AW591" i="11"/>
  <c r="AV591" i="11"/>
  <c r="AU591" i="11"/>
  <c r="AT591" i="11"/>
  <c r="AS591" i="11"/>
  <c r="AR591" i="11"/>
  <c r="AQ591" i="11"/>
  <c r="AP591" i="11"/>
  <c r="AO591" i="11"/>
  <c r="AN591" i="11"/>
  <c r="BE590" i="11"/>
  <c r="BD590" i="11"/>
  <c r="BC590" i="11"/>
  <c r="BB590" i="11"/>
  <c r="BA590" i="11"/>
  <c r="AZ590" i="11"/>
  <c r="AY590" i="11"/>
  <c r="AX590" i="11"/>
  <c r="AW590" i="11"/>
  <c r="AV590" i="11"/>
  <c r="AU590" i="11"/>
  <c r="AT590" i="11"/>
  <c r="AS590" i="11"/>
  <c r="AR590" i="11"/>
  <c r="AQ590" i="11"/>
  <c r="AP590" i="11"/>
  <c r="AO590" i="11"/>
  <c r="AN590" i="11"/>
  <c r="BE589" i="11"/>
  <c r="BD589" i="11"/>
  <c r="BC589" i="11"/>
  <c r="BB589" i="11"/>
  <c r="BA589" i="11"/>
  <c r="AZ589" i="11"/>
  <c r="AY589" i="11"/>
  <c r="AX589" i="11"/>
  <c r="AW589" i="11"/>
  <c r="AV589" i="11"/>
  <c r="AU589" i="11"/>
  <c r="AT589" i="11"/>
  <c r="AS589" i="11"/>
  <c r="AR589" i="11"/>
  <c r="AQ589" i="11"/>
  <c r="AP589" i="11"/>
  <c r="AO589" i="11"/>
  <c r="AN589" i="11"/>
  <c r="BE588" i="11"/>
  <c r="BD588" i="11"/>
  <c r="BC588" i="11"/>
  <c r="BB588" i="11"/>
  <c r="BA588" i="11"/>
  <c r="AZ588" i="11"/>
  <c r="AY588" i="11"/>
  <c r="AX588" i="11"/>
  <c r="AW588" i="11"/>
  <c r="AV588" i="11"/>
  <c r="AU588" i="11"/>
  <c r="AT588" i="11"/>
  <c r="AS588" i="11"/>
  <c r="AR588" i="11"/>
  <c r="AQ588" i="11"/>
  <c r="AP588" i="11"/>
  <c r="AO588" i="11"/>
  <c r="AN588" i="11"/>
  <c r="BE587" i="11"/>
  <c r="BD587" i="11"/>
  <c r="BC587" i="11"/>
  <c r="BB587" i="11"/>
  <c r="BA587" i="11"/>
  <c r="AZ587" i="11"/>
  <c r="AY587" i="11"/>
  <c r="AX587" i="11"/>
  <c r="AW587" i="11"/>
  <c r="AV587" i="11"/>
  <c r="AU587" i="11"/>
  <c r="AT587" i="11"/>
  <c r="AS587" i="11"/>
  <c r="AR587" i="11"/>
  <c r="AQ587" i="11"/>
  <c r="AP587" i="11"/>
  <c r="AO587" i="11"/>
  <c r="AN587" i="11"/>
  <c r="BE586" i="11"/>
  <c r="BD586" i="11"/>
  <c r="BC586" i="11"/>
  <c r="BB586" i="11"/>
  <c r="BA586" i="11"/>
  <c r="AZ586" i="11"/>
  <c r="AY586" i="11"/>
  <c r="AX586" i="11"/>
  <c r="AW586" i="11"/>
  <c r="AV586" i="11"/>
  <c r="AU586" i="11"/>
  <c r="AT586" i="11"/>
  <c r="AS586" i="11"/>
  <c r="AR586" i="11"/>
  <c r="AQ586" i="11"/>
  <c r="AP586" i="11"/>
  <c r="AO586" i="11"/>
  <c r="AN586" i="11"/>
  <c r="BE585" i="11"/>
  <c r="BD585" i="11"/>
  <c r="BC585" i="11"/>
  <c r="BB585" i="11"/>
  <c r="BA585" i="11"/>
  <c r="AZ585" i="11"/>
  <c r="AY585" i="11"/>
  <c r="AX585" i="11"/>
  <c r="AW585" i="11"/>
  <c r="AV585" i="11"/>
  <c r="AU585" i="11"/>
  <c r="AT585" i="11"/>
  <c r="AS585" i="11"/>
  <c r="AR585" i="11"/>
  <c r="AQ585" i="11"/>
  <c r="AP585" i="11"/>
  <c r="AO585" i="11"/>
  <c r="AN585" i="11"/>
  <c r="BE584" i="11"/>
  <c r="BD584" i="11"/>
  <c r="BC584" i="11"/>
  <c r="BB584" i="11"/>
  <c r="BA584" i="11"/>
  <c r="AZ584" i="11"/>
  <c r="AY584" i="11"/>
  <c r="AX584" i="11"/>
  <c r="AW584" i="11"/>
  <c r="AV584" i="11"/>
  <c r="AU584" i="11"/>
  <c r="AT584" i="11"/>
  <c r="AS584" i="11"/>
  <c r="AR584" i="11"/>
  <c r="AQ584" i="11"/>
  <c r="AP584" i="11"/>
  <c r="AO584" i="11"/>
  <c r="AN584" i="11"/>
  <c r="BE583" i="11"/>
  <c r="BD583" i="11"/>
  <c r="BC583" i="11"/>
  <c r="BB583" i="11"/>
  <c r="BA583" i="11"/>
  <c r="AZ583" i="11"/>
  <c r="AY583" i="11"/>
  <c r="AX583" i="11"/>
  <c r="AW583" i="11"/>
  <c r="AV583" i="11"/>
  <c r="AU583" i="11"/>
  <c r="AT583" i="11"/>
  <c r="AS583" i="11"/>
  <c r="AR583" i="11"/>
  <c r="AQ583" i="11"/>
  <c r="AP583" i="11"/>
  <c r="AO583" i="11"/>
  <c r="AN583" i="11"/>
  <c r="BE582" i="11"/>
  <c r="BD582" i="11"/>
  <c r="BC582" i="11"/>
  <c r="BB582" i="11"/>
  <c r="BA582" i="11"/>
  <c r="AZ582" i="11"/>
  <c r="AY582" i="11"/>
  <c r="AX582" i="11"/>
  <c r="AW582" i="11"/>
  <c r="AV582" i="11"/>
  <c r="AU582" i="11"/>
  <c r="AT582" i="11"/>
  <c r="AS582" i="11"/>
  <c r="AR582" i="11"/>
  <c r="AQ582" i="11"/>
  <c r="AP582" i="11"/>
  <c r="AO582" i="11"/>
  <c r="AN582" i="11"/>
  <c r="BE581" i="11"/>
  <c r="BD581" i="11"/>
  <c r="BC581" i="11"/>
  <c r="BB581" i="11"/>
  <c r="BA581" i="11"/>
  <c r="AZ581" i="11"/>
  <c r="AY581" i="11"/>
  <c r="AX581" i="11"/>
  <c r="AW581" i="11"/>
  <c r="AV581" i="11"/>
  <c r="AU581" i="11"/>
  <c r="AT581" i="11"/>
  <c r="AS581" i="11"/>
  <c r="AR581" i="11"/>
  <c r="AQ581" i="11"/>
  <c r="AP581" i="11"/>
  <c r="AO581" i="11"/>
  <c r="AN581" i="11"/>
  <c r="BE580" i="11"/>
  <c r="BD580" i="11"/>
  <c r="BC580" i="11"/>
  <c r="BB580" i="11"/>
  <c r="BA580" i="11"/>
  <c r="AZ580" i="11"/>
  <c r="AY580" i="11"/>
  <c r="AX580" i="11"/>
  <c r="AW580" i="11"/>
  <c r="AV580" i="11"/>
  <c r="AU580" i="11"/>
  <c r="AT580" i="11"/>
  <c r="AS580" i="11"/>
  <c r="AR580" i="11"/>
  <c r="AQ580" i="11"/>
  <c r="AP580" i="11"/>
  <c r="AO580" i="11"/>
  <c r="AN580" i="11"/>
  <c r="BE579" i="11"/>
  <c r="BD579" i="11"/>
  <c r="BC579" i="11"/>
  <c r="BB579" i="11"/>
  <c r="BA579" i="11"/>
  <c r="AZ579" i="11"/>
  <c r="AY579" i="11"/>
  <c r="AX579" i="11"/>
  <c r="AW579" i="11"/>
  <c r="AV579" i="11"/>
  <c r="AU579" i="11"/>
  <c r="AT579" i="11"/>
  <c r="AS579" i="11"/>
  <c r="AR579" i="11"/>
  <c r="AQ579" i="11"/>
  <c r="AP579" i="11"/>
  <c r="AO579" i="11"/>
  <c r="AN579" i="11"/>
  <c r="BE578" i="11"/>
  <c r="BD578" i="11"/>
  <c r="BC578" i="11"/>
  <c r="BB578" i="11"/>
  <c r="BA578" i="11"/>
  <c r="AZ578" i="11"/>
  <c r="AY578" i="11"/>
  <c r="AX578" i="11"/>
  <c r="AW578" i="11"/>
  <c r="AV578" i="11"/>
  <c r="AU578" i="11"/>
  <c r="AT578" i="11"/>
  <c r="AS578" i="11"/>
  <c r="AR578" i="11"/>
  <c r="AQ578" i="11"/>
  <c r="AP578" i="11"/>
  <c r="AO578" i="11"/>
  <c r="AN578" i="11"/>
  <c r="BE577" i="11"/>
  <c r="BD577" i="11"/>
  <c r="BC577" i="11"/>
  <c r="BB577" i="11"/>
  <c r="BA577" i="11"/>
  <c r="AZ577" i="11"/>
  <c r="AY577" i="11"/>
  <c r="AX577" i="11"/>
  <c r="AW577" i="11"/>
  <c r="AV577" i="11"/>
  <c r="AU577" i="11"/>
  <c r="AT577" i="11"/>
  <c r="AS577" i="11"/>
  <c r="AR577" i="11"/>
  <c r="AQ577" i="11"/>
  <c r="AP577" i="11"/>
  <c r="AO577" i="11"/>
  <c r="AN577" i="11"/>
  <c r="BE576" i="11"/>
  <c r="BD576" i="11"/>
  <c r="BC576" i="11"/>
  <c r="BB576" i="11"/>
  <c r="BA576" i="11"/>
  <c r="AZ576" i="11"/>
  <c r="AY576" i="11"/>
  <c r="AX576" i="11"/>
  <c r="AW576" i="11"/>
  <c r="AV576" i="11"/>
  <c r="AU576" i="11"/>
  <c r="AT576" i="11"/>
  <c r="AS576" i="11"/>
  <c r="AR576" i="11"/>
  <c r="AQ576" i="11"/>
  <c r="AP576" i="11"/>
  <c r="AO576" i="11"/>
  <c r="AN576" i="11"/>
  <c r="BE575" i="11"/>
  <c r="BD575" i="11"/>
  <c r="BC575" i="11"/>
  <c r="BB575" i="11"/>
  <c r="BA575" i="11"/>
  <c r="AZ575" i="11"/>
  <c r="AY575" i="11"/>
  <c r="AX575" i="11"/>
  <c r="AW575" i="11"/>
  <c r="AV575" i="11"/>
  <c r="AU575" i="11"/>
  <c r="AT575" i="11"/>
  <c r="AS575" i="11"/>
  <c r="AR575" i="11"/>
  <c r="AQ575" i="11"/>
  <c r="AP575" i="11"/>
  <c r="AO575" i="11"/>
  <c r="AN575" i="11"/>
  <c r="BE574" i="11"/>
  <c r="BD574" i="11"/>
  <c r="BC574" i="11"/>
  <c r="BB574" i="11"/>
  <c r="BA574" i="11"/>
  <c r="AZ574" i="11"/>
  <c r="AY574" i="11"/>
  <c r="AX574" i="11"/>
  <c r="AW574" i="11"/>
  <c r="AV574" i="11"/>
  <c r="AU574" i="11"/>
  <c r="AT574" i="11"/>
  <c r="AS574" i="11"/>
  <c r="AR574" i="11"/>
  <c r="AQ574" i="11"/>
  <c r="AP574" i="11"/>
  <c r="AO574" i="11"/>
  <c r="AN574" i="11"/>
  <c r="BE573" i="11"/>
  <c r="BD573" i="11"/>
  <c r="BC573" i="11"/>
  <c r="BB573" i="11"/>
  <c r="BA573" i="11"/>
  <c r="AZ573" i="11"/>
  <c r="AY573" i="11"/>
  <c r="AX573" i="11"/>
  <c r="AW573" i="11"/>
  <c r="AV573" i="11"/>
  <c r="AU573" i="11"/>
  <c r="AT573" i="11"/>
  <c r="AS573" i="11"/>
  <c r="AR573" i="11"/>
  <c r="AQ573" i="11"/>
  <c r="AP573" i="11"/>
  <c r="AO573" i="11"/>
  <c r="AN573" i="11"/>
  <c r="BE572" i="11"/>
  <c r="BD572" i="11"/>
  <c r="BC572" i="11"/>
  <c r="BB572" i="11"/>
  <c r="BA572" i="11"/>
  <c r="AZ572" i="11"/>
  <c r="AY572" i="11"/>
  <c r="AX572" i="11"/>
  <c r="AW572" i="11"/>
  <c r="AV572" i="11"/>
  <c r="AU572" i="11"/>
  <c r="AT572" i="11"/>
  <c r="AS572" i="11"/>
  <c r="AR572" i="11"/>
  <c r="AQ572" i="11"/>
  <c r="AP572" i="11"/>
  <c r="AO572" i="11"/>
  <c r="AN572" i="11"/>
  <c r="BE571" i="11"/>
  <c r="BD571" i="11"/>
  <c r="BC571" i="11"/>
  <c r="BB571" i="11"/>
  <c r="BA571" i="11"/>
  <c r="AZ571" i="11"/>
  <c r="AY571" i="11"/>
  <c r="AX571" i="11"/>
  <c r="AW571" i="11"/>
  <c r="AV571" i="11"/>
  <c r="AU571" i="11"/>
  <c r="AT571" i="11"/>
  <c r="AS571" i="11"/>
  <c r="AR571" i="11"/>
  <c r="AQ571" i="11"/>
  <c r="AP571" i="11"/>
  <c r="AO571" i="11"/>
  <c r="AN571" i="11"/>
  <c r="BE570" i="11"/>
  <c r="BD570" i="11"/>
  <c r="BC570" i="11"/>
  <c r="BB570" i="11"/>
  <c r="BA570" i="11"/>
  <c r="AZ570" i="11"/>
  <c r="AY570" i="11"/>
  <c r="AX570" i="11"/>
  <c r="AW570" i="11"/>
  <c r="AV570" i="11"/>
  <c r="AU570" i="11"/>
  <c r="AT570" i="11"/>
  <c r="AS570" i="11"/>
  <c r="AR570" i="11"/>
  <c r="AQ570" i="11"/>
  <c r="AP570" i="11"/>
  <c r="AO570" i="11"/>
  <c r="AN570" i="11"/>
  <c r="BE569" i="11"/>
  <c r="BD569" i="11"/>
  <c r="BC569" i="11"/>
  <c r="BB569" i="11"/>
  <c r="BA569" i="11"/>
  <c r="AZ569" i="11"/>
  <c r="AY569" i="11"/>
  <c r="AX569" i="11"/>
  <c r="AW569" i="11"/>
  <c r="AV569" i="11"/>
  <c r="AU569" i="11"/>
  <c r="AT569" i="11"/>
  <c r="AS569" i="11"/>
  <c r="AR569" i="11"/>
  <c r="AQ569" i="11"/>
  <c r="AP569" i="11"/>
  <c r="AO569" i="11"/>
  <c r="AN569" i="11"/>
  <c r="BE568" i="11"/>
  <c r="BD568" i="11"/>
  <c r="BC568" i="11"/>
  <c r="BB568" i="11"/>
  <c r="BA568" i="11"/>
  <c r="AZ568" i="11"/>
  <c r="AY568" i="11"/>
  <c r="AX568" i="11"/>
  <c r="AW568" i="11"/>
  <c r="AV568" i="11"/>
  <c r="AU568" i="11"/>
  <c r="AT568" i="11"/>
  <c r="AS568" i="11"/>
  <c r="AR568" i="11"/>
  <c r="AQ568" i="11"/>
  <c r="AP568" i="11"/>
  <c r="AO568" i="11"/>
  <c r="AN568" i="11"/>
  <c r="BE567" i="11"/>
  <c r="BD567" i="11"/>
  <c r="BC567" i="11"/>
  <c r="BB567" i="11"/>
  <c r="BA567" i="11"/>
  <c r="AZ567" i="11"/>
  <c r="AY567" i="11"/>
  <c r="AX567" i="11"/>
  <c r="AW567" i="11"/>
  <c r="AV567" i="11"/>
  <c r="AU567" i="11"/>
  <c r="AT567" i="11"/>
  <c r="AS567" i="11"/>
  <c r="AR567" i="11"/>
  <c r="AQ567" i="11"/>
  <c r="AP567" i="11"/>
  <c r="AO567" i="11"/>
  <c r="AN567" i="11"/>
  <c r="BE566" i="11"/>
  <c r="BD566" i="11"/>
  <c r="BC566" i="11"/>
  <c r="BB566" i="11"/>
  <c r="BA566" i="11"/>
  <c r="AZ566" i="11"/>
  <c r="AY566" i="11"/>
  <c r="AX566" i="11"/>
  <c r="AW566" i="11"/>
  <c r="AV566" i="11"/>
  <c r="AU566" i="11"/>
  <c r="AT566" i="11"/>
  <c r="AS566" i="11"/>
  <c r="AR566" i="11"/>
  <c r="AQ566" i="11"/>
  <c r="AP566" i="11"/>
  <c r="AO566" i="11"/>
  <c r="AN566" i="11"/>
  <c r="BE565" i="11"/>
  <c r="BD565" i="11"/>
  <c r="BC565" i="11"/>
  <c r="BB565" i="11"/>
  <c r="BA565" i="11"/>
  <c r="AZ565" i="11"/>
  <c r="AY565" i="11"/>
  <c r="AX565" i="11"/>
  <c r="AW565" i="11"/>
  <c r="AV565" i="11"/>
  <c r="AU565" i="11"/>
  <c r="AT565" i="11"/>
  <c r="AS565" i="11"/>
  <c r="AR565" i="11"/>
  <c r="AQ565" i="11"/>
  <c r="AP565" i="11"/>
  <c r="AO565" i="11"/>
  <c r="AN565" i="11"/>
  <c r="BE564" i="11"/>
  <c r="BD564" i="11"/>
  <c r="BC564" i="11"/>
  <c r="BB564" i="11"/>
  <c r="BA564" i="11"/>
  <c r="AZ564" i="11"/>
  <c r="AY564" i="11"/>
  <c r="AX564" i="11"/>
  <c r="AW564" i="11"/>
  <c r="AV564" i="11"/>
  <c r="AU564" i="11"/>
  <c r="AT564" i="11"/>
  <c r="AS564" i="11"/>
  <c r="AR564" i="11"/>
  <c r="AQ564" i="11"/>
  <c r="AP564" i="11"/>
  <c r="AO564" i="11"/>
  <c r="AN564" i="11"/>
  <c r="BE563" i="11"/>
  <c r="BD563" i="11"/>
  <c r="BC563" i="11"/>
  <c r="BB563" i="11"/>
  <c r="BA563" i="11"/>
  <c r="AZ563" i="11"/>
  <c r="AY563" i="11"/>
  <c r="AX563" i="11"/>
  <c r="AW563" i="11"/>
  <c r="AV563" i="11"/>
  <c r="AU563" i="11"/>
  <c r="AT563" i="11"/>
  <c r="AS563" i="11"/>
  <c r="AR563" i="11"/>
  <c r="AQ563" i="11"/>
  <c r="AP563" i="11"/>
  <c r="AO563" i="11"/>
  <c r="AN563" i="11"/>
  <c r="BE562" i="11"/>
  <c r="BD562" i="11"/>
  <c r="BC562" i="11"/>
  <c r="BB562" i="11"/>
  <c r="BA562" i="11"/>
  <c r="AZ562" i="11"/>
  <c r="AY562" i="11"/>
  <c r="AX562" i="11"/>
  <c r="AW562" i="11"/>
  <c r="AV562" i="11"/>
  <c r="AU562" i="11"/>
  <c r="AT562" i="11"/>
  <c r="AS562" i="11"/>
  <c r="AR562" i="11"/>
  <c r="AQ562" i="11"/>
  <c r="AP562" i="11"/>
  <c r="AO562" i="11"/>
  <c r="AN562" i="11"/>
  <c r="BE561" i="11"/>
  <c r="BD561" i="11"/>
  <c r="BC561" i="11"/>
  <c r="BB561" i="11"/>
  <c r="BA561" i="11"/>
  <c r="AZ561" i="11"/>
  <c r="AY561" i="11"/>
  <c r="AX561" i="11"/>
  <c r="AW561" i="11"/>
  <c r="AV561" i="11"/>
  <c r="AU561" i="11"/>
  <c r="AT561" i="11"/>
  <c r="AS561" i="11"/>
  <c r="AR561" i="11"/>
  <c r="AQ561" i="11"/>
  <c r="AP561" i="11"/>
  <c r="AO561" i="11"/>
  <c r="AN561" i="11"/>
  <c r="BE560" i="11"/>
  <c r="BD560" i="11"/>
  <c r="BC560" i="11"/>
  <c r="BB560" i="11"/>
  <c r="BA560" i="11"/>
  <c r="AZ560" i="11"/>
  <c r="AY560" i="11"/>
  <c r="AX560" i="11"/>
  <c r="AW560" i="11"/>
  <c r="AV560" i="11"/>
  <c r="AU560" i="11"/>
  <c r="AT560" i="11"/>
  <c r="AS560" i="11"/>
  <c r="AR560" i="11"/>
  <c r="AQ560" i="11"/>
  <c r="AP560" i="11"/>
  <c r="AO560" i="11"/>
  <c r="AN560" i="11"/>
  <c r="BE559" i="11"/>
  <c r="BD559" i="11"/>
  <c r="BC559" i="11"/>
  <c r="BB559" i="11"/>
  <c r="BA559" i="11"/>
  <c r="AZ559" i="11"/>
  <c r="AY559" i="11"/>
  <c r="AX559" i="11"/>
  <c r="AW559" i="11"/>
  <c r="AV559" i="11"/>
  <c r="AU559" i="11"/>
  <c r="AT559" i="11"/>
  <c r="AS559" i="11"/>
  <c r="AR559" i="11"/>
  <c r="AQ559" i="11"/>
  <c r="AP559" i="11"/>
  <c r="AO559" i="11"/>
  <c r="AN559" i="11"/>
  <c r="BE558" i="11"/>
  <c r="BD558" i="11"/>
  <c r="BC558" i="11"/>
  <c r="BB558" i="11"/>
  <c r="BA558" i="11"/>
  <c r="AZ558" i="11"/>
  <c r="AY558" i="11"/>
  <c r="AX558" i="11"/>
  <c r="AW558" i="11"/>
  <c r="AV558" i="11"/>
  <c r="AU558" i="11"/>
  <c r="AT558" i="11"/>
  <c r="AS558" i="11"/>
  <c r="AR558" i="11"/>
  <c r="AQ558" i="11"/>
  <c r="AP558" i="11"/>
  <c r="AO558" i="11"/>
  <c r="AN558" i="11"/>
  <c r="BE557" i="11"/>
  <c r="BD557" i="11"/>
  <c r="BC557" i="11"/>
  <c r="BB557" i="11"/>
  <c r="BA557" i="11"/>
  <c r="AZ557" i="11"/>
  <c r="AY557" i="11"/>
  <c r="AX557" i="11"/>
  <c r="AW557" i="11"/>
  <c r="AV557" i="11"/>
  <c r="AU557" i="11"/>
  <c r="AT557" i="11"/>
  <c r="AS557" i="11"/>
  <c r="AR557" i="11"/>
  <c r="AQ557" i="11"/>
  <c r="AP557" i="11"/>
  <c r="AO557" i="11"/>
  <c r="AN557" i="11"/>
  <c r="BE556" i="11"/>
  <c r="BD556" i="11"/>
  <c r="BC556" i="11"/>
  <c r="BB556" i="11"/>
  <c r="BA556" i="11"/>
  <c r="AZ556" i="11"/>
  <c r="AY556" i="11"/>
  <c r="AX556" i="11"/>
  <c r="AW556" i="11"/>
  <c r="AV556" i="11"/>
  <c r="AU556" i="11"/>
  <c r="AT556" i="11"/>
  <c r="AS556" i="11"/>
  <c r="AR556" i="11"/>
  <c r="AQ556" i="11"/>
  <c r="AP556" i="11"/>
  <c r="AO556" i="11"/>
  <c r="AN556" i="11"/>
  <c r="BE555" i="11"/>
  <c r="BD555" i="11"/>
  <c r="BC555" i="11"/>
  <c r="BB555" i="11"/>
  <c r="BA555" i="11"/>
  <c r="AZ555" i="11"/>
  <c r="AY555" i="11"/>
  <c r="AX555" i="11"/>
  <c r="AW555" i="11"/>
  <c r="AV555" i="11"/>
  <c r="AU555" i="11"/>
  <c r="AT555" i="11"/>
  <c r="AS555" i="11"/>
  <c r="AR555" i="11"/>
  <c r="AQ555" i="11"/>
  <c r="AP555" i="11"/>
  <c r="AO555" i="11"/>
  <c r="AN555" i="11"/>
  <c r="BE554" i="11"/>
  <c r="BD554" i="11"/>
  <c r="BC554" i="11"/>
  <c r="BB554" i="11"/>
  <c r="BA554" i="11"/>
  <c r="AZ554" i="11"/>
  <c r="AY554" i="11"/>
  <c r="AX554" i="11"/>
  <c r="AW554" i="11"/>
  <c r="AV554" i="11"/>
  <c r="AU554" i="11"/>
  <c r="AT554" i="11"/>
  <c r="AS554" i="11"/>
  <c r="AR554" i="11"/>
  <c r="AQ554" i="11"/>
  <c r="AP554" i="11"/>
  <c r="AO554" i="11"/>
  <c r="AN554" i="11"/>
  <c r="BE553" i="11"/>
  <c r="BD553" i="11"/>
  <c r="BC553" i="11"/>
  <c r="BB553" i="11"/>
  <c r="BA553" i="11"/>
  <c r="AZ553" i="11"/>
  <c r="AY553" i="11"/>
  <c r="AX553" i="11"/>
  <c r="AW553" i="11"/>
  <c r="AV553" i="11"/>
  <c r="AU553" i="11"/>
  <c r="AT553" i="11"/>
  <c r="AS553" i="11"/>
  <c r="AR553" i="11"/>
  <c r="AQ553" i="11"/>
  <c r="AP553" i="11"/>
  <c r="AO553" i="11"/>
  <c r="AN553" i="11"/>
  <c r="BE552" i="11"/>
  <c r="BD552" i="11"/>
  <c r="BC552" i="11"/>
  <c r="BB552" i="11"/>
  <c r="BA552" i="11"/>
  <c r="AZ552" i="11"/>
  <c r="AY552" i="11"/>
  <c r="AX552" i="11"/>
  <c r="AW552" i="11"/>
  <c r="AV552" i="11"/>
  <c r="AU552" i="11"/>
  <c r="AT552" i="11"/>
  <c r="AS552" i="11"/>
  <c r="AR552" i="11"/>
  <c r="AQ552" i="11"/>
  <c r="AP552" i="11"/>
  <c r="AO552" i="11"/>
  <c r="AN552" i="11"/>
  <c r="BE551" i="11"/>
  <c r="BD551" i="11"/>
  <c r="BC551" i="11"/>
  <c r="BB551" i="11"/>
  <c r="BA551" i="11"/>
  <c r="AZ551" i="11"/>
  <c r="AY551" i="11"/>
  <c r="AX551" i="11"/>
  <c r="AW551" i="11"/>
  <c r="AV551" i="11"/>
  <c r="AU551" i="11"/>
  <c r="AT551" i="11"/>
  <c r="AS551" i="11"/>
  <c r="AR551" i="11"/>
  <c r="AQ551" i="11"/>
  <c r="AP551" i="11"/>
  <c r="AO551" i="11"/>
  <c r="AN551" i="11"/>
  <c r="BE550" i="11"/>
  <c r="BD550" i="11"/>
  <c r="BC550" i="11"/>
  <c r="BB550" i="11"/>
  <c r="BA550" i="11"/>
  <c r="AZ550" i="11"/>
  <c r="AY550" i="11"/>
  <c r="AX550" i="11"/>
  <c r="AW550" i="11"/>
  <c r="AV550" i="11"/>
  <c r="AU550" i="11"/>
  <c r="AT550" i="11"/>
  <c r="AS550" i="11"/>
  <c r="AR550" i="11"/>
  <c r="AQ550" i="11"/>
  <c r="AP550" i="11"/>
  <c r="AO550" i="11"/>
  <c r="AN550" i="11"/>
  <c r="BE549" i="11"/>
  <c r="BD549" i="11"/>
  <c r="BC549" i="11"/>
  <c r="BB549" i="11"/>
  <c r="BA549" i="11"/>
  <c r="AZ549" i="11"/>
  <c r="AY549" i="11"/>
  <c r="AX549" i="11"/>
  <c r="AW549" i="11"/>
  <c r="AV549" i="11"/>
  <c r="AU549" i="11"/>
  <c r="AT549" i="11"/>
  <c r="AS549" i="11"/>
  <c r="AR549" i="11"/>
  <c r="AQ549" i="11"/>
  <c r="AP549" i="11"/>
  <c r="AO549" i="11"/>
  <c r="AN549" i="11"/>
  <c r="BE548" i="11"/>
  <c r="BD548" i="11"/>
  <c r="BC548" i="11"/>
  <c r="BB548" i="11"/>
  <c r="BA548" i="11"/>
  <c r="AZ548" i="11"/>
  <c r="AY548" i="11"/>
  <c r="AX548" i="11"/>
  <c r="AW548" i="11"/>
  <c r="AV548" i="11"/>
  <c r="AU548" i="11"/>
  <c r="AT548" i="11"/>
  <c r="AS548" i="11"/>
  <c r="AR548" i="11"/>
  <c r="AQ548" i="11"/>
  <c r="AP548" i="11"/>
  <c r="AO548" i="11"/>
  <c r="AN548" i="11"/>
  <c r="BE547" i="11"/>
  <c r="BD547" i="11"/>
  <c r="BC547" i="11"/>
  <c r="BB547" i="11"/>
  <c r="BA547" i="11"/>
  <c r="AZ547" i="11"/>
  <c r="AY547" i="11"/>
  <c r="AX547" i="11"/>
  <c r="AW547" i="11"/>
  <c r="AV547" i="11"/>
  <c r="AU547" i="11"/>
  <c r="AT547" i="11"/>
  <c r="AS547" i="11"/>
  <c r="AR547" i="11"/>
  <c r="AQ547" i="11"/>
  <c r="AP547" i="11"/>
  <c r="AO547" i="11"/>
  <c r="AN547" i="11"/>
  <c r="BE546" i="11"/>
  <c r="BD546" i="11"/>
  <c r="BC546" i="11"/>
  <c r="BB546" i="11"/>
  <c r="BA546" i="11"/>
  <c r="AZ546" i="11"/>
  <c r="AY546" i="11"/>
  <c r="AX546" i="11"/>
  <c r="AW546" i="11"/>
  <c r="AV546" i="11"/>
  <c r="AU546" i="11"/>
  <c r="AT546" i="11"/>
  <c r="AS546" i="11"/>
  <c r="AR546" i="11"/>
  <c r="AQ546" i="11"/>
  <c r="AP546" i="11"/>
  <c r="AO546" i="11"/>
  <c r="AN546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BE544" i="11"/>
  <c r="BD544" i="11"/>
  <c r="BC544" i="11"/>
  <c r="BB544" i="11"/>
  <c r="BA544" i="11"/>
  <c r="AZ544" i="11"/>
  <c r="AY544" i="11"/>
  <c r="AX544" i="11"/>
  <c r="AW544" i="11"/>
  <c r="AV544" i="11"/>
  <c r="AU544" i="11"/>
  <c r="AT544" i="11"/>
  <c r="AS544" i="11"/>
  <c r="AR544" i="11"/>
  <c r="AQ544" i="11"/>
  <c r="AP544" i="11"/>
  <c r="AO544" i="11"/>
  <c r="AN544" i="11"/>
  <c r="BE543" i="11"/>
  <c r="BD543" i="11"/>
  <c r="BC543" i="11"/>
  <c r="BB543" i="11"/>
  <c r="BA543" i="11"/>
  <c r="AZ543" i="11"/>
  <c r="AY543" i="11"/>
  <c r="AX543" i="11"/>
  <c r="AW543" i="11"/>
  <c r="AV543" i="11"/>
  <c r="AU543" i="11"/>
  <c r="AT543" i="11"/>
  <c r="AS543" i="11"/>
  <c r="AR543" i="11"/>
  <c r="AQ543" i="11"/>
  <c r="AP543" i="11"/>
  <c r="AO543" i="11"/>
  <c r="AN543" i="11"/>
  <c r="BE542" i="11"/>
  <c r="BD542" i="11"/>
  <c r="BC542" i="11"/>
  <c r="BB542" i="11"/>
  <c r="BA542" i="11"/>
  <c r="AZ542" i="11"/>
  <c r="AY542" i="11"/>
  <c r="AX542" i="11"/>
  <c r="AW542" i="11"/>
  <c r="AV542" i="11"/>
  <c r="AU542" i="11"/>
  <c r="AT542" i="11"/>
  <c r="AS542" i="11"/>
  <c r="AR542" i="11"/>
  <c r="AQ542" i="11"/>
  <c r="AP542" i="11"/>
  <c r="AO542" i="11"/>
  <c r="AN542" i="11"/>
  <c r="BE541" i="11"/>
  <c r="BD541" i="11"/>
  <c r="BC541" i="11"/>
  <c r="BB541" i="11"/>
  <c r="BA541" i="11"/>
  <c r="AZ541" i="11"/>
  <c r="AY541" i="11"/>
  <c r="AX541" i="11"/>
  <c r="AW541" i="11"/>
  <c r="AV541" i="11"/>
  <c r="AU541" i="11"/>
  <c r="AT541" i="11"/>
  <c r="AS541" i="11"/>
  <c r="AR541" i="11"/>
  <c r="AQ541" i="11"/>
  <c r="AP541" i="11"/>
  <c r="AO541" i="11"/>
  <c r="AN541" i="11"/>
  <c r="BE540" i="11"/>
  <c r="BD540" i="11"/>
  <c r="BC540" i="11"/>
  <c r="BB540" i="11"/>
  <c r="BA540" i="11"/>
  <c r="AZ540" i="11"/>
  <c r="AY540" i="11"/>
  <c r="AX540" i="11"/>
  <c r="AW540" i="11"/>
  <c r="AV540" i="11"/>
  <c r="AU540" i="11"/>
  <c r="AT540" i="11"/>
  <c r="AS540" i="11"/>
  <c r="AR540" i="11"/>
  <c r="AQ540" i="11"/>
  <c r="AP540" i="11"/>
  <c r="AO540" i="11"/>
  <c r="AN540" i="11"/>
  <c r="BE539" i="11"/>
  <c r="BD539" i="11"/>
  <c r="BC539" i="11"/>
  <c r="BB539" i="11"/>
  <c r="BA539" i="11"/>
  <c r="AZ539" i="11"/>
  <c r="AY539" i="11"/>
  <c r="AX539" i="11"/>
  <c r="AW539" i="11"/>
  <c r="AV539" i="11"/>
  <c r="AU539" i="11"/>
  <c r="AT539" i="11"/>
  <c r="AS539" i="11"/>
  <c r="AR539" i="11"/>
  <c r="AQ539" i="11"/>
  <c r="AP539" i="11"/>
  <c r="AO539" i="11"/>
  <c r="AN539" i="11"/>
  <c r="BE538" i="11"/>
  <c r="BD538" i="11"/>
  <c r="BC538" i="11"/>
  <c r="BB538" i="11"/>
  <c r="BA538" i="11"/>
  <c r="AZ538" i="11"/>
  <c r="AY538" i="11"/>
  <c r="AX538" i="11"/>
  <c r="AW538" i="11"/>
  <c r="AV538" i="11"/>
  <c r="AU538" i="11"/>
  <c r="AT538" i="11"/>
  <c r="AS538" i="11"/>
  <c r="AR538" i="11"/>
  <c r="AQ538" i="11"/>
  <c r="AP538" i="11"/>
  <c r="AO538" i="11"/>
  <c r="AN538" i="11"/>
  <c r="BE537" i="11"/>
  <c r="BD537" i="11"/>
  <c r="BC537" i="11"/>
  <c r="BB537" i="11"/>
  <c r="BA537" i="11"/>
  <c r="AZ537" i="11"/>
  <c r="AY537" i="11"/>
  <c r="AX537" i="11"/>
  <c r="AW537" i="11"/>
  <c r="AV537" i="11"/>
  <c r="AU537" i="11"/>
  <c r="AT537" i="11"/>
  <c r="AS537" i="11"/>
  <c r="AR537" i="11"/>
  <c r="AQ537" i="11"/>
  <c r="AP537" i="11"/>
  <c r="AO537" i="11"/>
  <c r="AN537" i="11"/>
  <c r="BE536" i="11"/>
  <c r="BD536" i="11"/>
  <c r="BC536" i="11"/>
  <c r="BB536" i="11"/>
  <c r="BA536" i="11"/>
  <c r="AZ536" i="11"/>
  <c r="AY536" i="11"/>
  <c r="AX536" i="11"/>
  <c r="AW536" i="11"/>
  <c r="AV536" i="11"/>
  <c r="AU536" i="11"/>
  <c r="AT536" i="11"/>
  <c r="AS536" i="11"/>
  <c r="AR536" i="11"/>
  <c r="AQ536" i="11"/>
  <c r="AP536" i="11"/>
  <c r="AO536" i="11"/>
  <c r="AN536" i="11"/>
  <c r="BE535" i="11"/>
  <c r="BD535" i="11"/>
  <c r="BC535" i="11"/>
  <c r="BB535" i="11"/>
  <c r="BA535" i="11"/>
  <c r="AZ535" i="11"/>
  <c r="AY535" i="11"/>
  <c r="AX535" i="11"/>
  <c r="AW535" i="11"/>
  <c r="AV535" i="11"/>
  <c r="AU535" i="11"/>
  <c r="AT535" i="11"/>
  <c r="AS535" i="11"/>
  <c r="AR535" i="11"/>
  <c r="AQ535" i="11"/>
  <c r="AP535" i="11"/>
  <c r="AO535" i="11"/>
  <c r="AN535" i="11"/>
  <c r="BE534" i="11"/>
  <c r="BD534" i="11"/>
  <c r="BC534" i="11"/>
  <c r="BB534" i="11"/>
  <c r="BA534" i="11"/>
  <c r="AZ534" i="11"/>
  <c r="AY534" i="11"/>
  <c r="AX534" i="11"/>
  <c r="AW534" i="11"/>
  <c r="AV534" i="11"/>
  <c r="AU534" i="11"/>
  <c r="AT534" i="11"/>
  <c r="AS534" i="11"/>
  <c r="AR534" i="11"/>
  <c r="AQ534" i="11"/>
  <c r="AP534" i="11"/>
  <c r="AO534" i="11"/>
  <c r="AN534" i="11"/>
  <c r="BE533" i="11"/>
  <c r="BD533" i="11"/>
  <c r="BC533" i="11"/>
  <c r="BB533" i="11"/>
  <c r="BA533" i="11"/>
  <c r="AZ533" i="11"/>
  <c r="AY533" i="11"/>
  <c r="AX533" i="11"/>
  <c r="AW533" i="11"/>
  <c r="AV533" i="11"/>
  <c r="AU533" i="11"/>
  <c r="AT533" i="11"/>
  <c r="AS533" i="11"/>
  <c r="AR533" i="11"/>
  <c r="AQ533" i="11"/>
  <c r="AP533" i="11"/>
  <c r="AO533" i="11"/>
  <c r="AN533" i="11"/>
  <c r="BE532" i="11"/>
  <c r="BD532" i="11"/>
  <c r="BC532" i="11"/>
  <c r="BB532" i="11"/>
  <c r="BA532" i="11"/>
  <c r="AZ532" i="11"/>
  <c r="AY532" i="11"/>
  <c r="AX532" i="11"/>
  <c r="AW532" i="11"/>
  <c r="AV532" i="11"/>
  <c r="AU532" i="11"/>
  <c r="AT532" i="11"/>
  <c r="AS532" i="11"/>
  <c r="AR532" i="11"/>
  <c r="AQ532" i="11"/>
  <c r="AP532" i="11"/>
  <c r="AO532" i="11"/>
  <c r="AN532" i="11"/>
  <c r="BE531" i="11"/>
  <c r="BD531" i="11"/>
  <c r="BC531" i="11"/>
  <c r="BB531" i="11"/>
  <c r="BA531" i="11"/>
  <c r="AZ531" i="11"/>
  <c r="AY531" i="11"/>
  <c r="AX531" i="11"/>
  <c r="AW531" i="11"/>
  <c r="AV531" i="11"/>
  <c r="AU531" i="11"/>
  <c r="AT531" i="11"/>
  <c r="AS531" i="11"/>
  <c r="AR531" i="11"/>
  <c r="AQ531" i="11"/>
  <c r="AP531" i="11"/>
  <c r="AO531" i="11"/>
  <c r="AN531" i="11"/>
  <c r="BE530" i="11"/>
  <c r="BD530" i="11"/>
  <c r="BC530" i="11"/>
  <c r="BB530" i="11"/>
  <c r="BA530" i="11"/>
  <c r="AZ530" i="11"/>
  <c r="AY530" i="11"/>
  <c r="AX530" i="11"/>
  <c r="AW530" i="11"/>
  <c r="AV530" i="11"/>
  <c r="AU530" i="11"/>
  <c r="AT530" i="11"/>
  <c r="AS530" i="11"/>
  <c r="AR530" i="11"/>
  <c r="AQ530" i="11"/>
  <c r="AP530" i="11"/>
  <c r="AO530" i="11"/>
  <c r="AN530" i="11"/>
  <c r="BE529" i="11"/>
  <c r="BD529" i="11"/>
  <c r="BC529" i="11"/>
  <c r="BB529" i="11"/>
  <c r="BA529" i="11"/>
  <c r="AZ529" i="11"/>
  <c r="AY529" i="11"/>
  <c r="AX529" i="11"/>
  <c r="AW529" i="11"/>
  <c r="AV529" i="11"/>
  <c r="AU529" i="11"/>
  <c r="AT529" i="11"/>
  <c r="AS529" i="11"/>
  <c r="AR529" i="11"/>
  <c r="AQ529" i="11"/>
  <c r="AP529" i="11"/>
  <c r="AO529" i="11"/>
  <c r="AN529" i="11"/>
  <c r="BE528" i="11"/>
  <c r="BD528" i="11"/>
  <c r="BC528" i="11"/>
  <c r="BB528" i="11"/>
  <c r="BA528" i="11"/>
  <c r="AZ528" i="11"/>
  <c r="AY528" i="11"/>
  <c r="AX528" i="11"/>
  <c r="AW528" i="11"/>
  <c r="AV528" i="11"/>
  <c r="AU528" i="11"/>
  <c r="AT528" i="11"/>
  <c r="AS528" i="11"/>
  <c r="AR528" i="11"/>
  <c r="AQ528" i="11"/>
  <c r="AP528" i="11"/>
  <c r="AO528" i="11"/>
  <c r="AN528" i="11"/>
  <c r="BE527" i="11"/>
  <c r="BD527" i="11"/>
  <c r="BC527" i="11"/>
  <c r="BB527" i="11"/>
  <c r="BA527" i="11"/>
  <c r="AZ527" i="11"/>
  <c r="AY527" i="11"/>
  <c r="AX527" i="11"/>
  <c r="AW527" i="11"/>
  <c r="AV527" i="11"/>
  <c r="AU527" i="11"/>
  <c r="AT527" i="11"/>
  <c r="AS527" i="11"/>
  <c r="AR527" i="11"/>
  <c r="AQ527" i="11"/>
  <c r="AP527" i="11"/>
  <c r="AO527" i="11"/>
  <c r="AN527" i="11"/>
  <c r="BE526" i="11"/>
  <c r="BD526" i="11"/>
  <c r="BC526" i="11"/>
  <c r="BB526" i="11"/>
  <c r="BA526" i="11"/>
  <c r="AZ526" i="11"/>
  <c r="AY526" i="11"/>
  <c r="AX526" i="11"/>
  <c r="AW526" i="11"/>
  <c r="AV526" i="11"/>
  <c r="AU526" i="11"/>
  <c r="AT526" i="11"/>
  <c r="AS526" i="11"/>
  <c r="AR526" i="11"/>
  <c r="AQ526" i="11"/>
  <c r="AP526" i="11"/>
  <c r="AO526" i="11"/>
  <c r="AN526" i="11"/>
  <c r="BE525" i="11"/>
  <c r="BD525" i="11"/>
  <c r="BC525" i="11"/>
  <c r="BB525" i="11"/>
  <c r="BA525" i="11"/>
  <c r="AZ525" i="11"/>
  <c r="AY525" i="11"/>
  <c r="AX525" i="11"/>
  <c r="AW525" i="11"/>
  <c r="AV525" i="11"/>
  <c r="AU525" i="11"/>
  <c r="AT525" i="11"/>
  <c r="AS525" i="11"/>
  <c r="AR525" i="11"/>
  <c r="AQ525" i="11"/>
  <c r="AP525" i="11"/>
  <c r="AO525" i="11"/>
  <c r="AN525" i="11"/>
  <c r="BE524" i="11"/>
  <c r="BD524" i="11"/>
  <c r="BC524" i="11"/>
  <c r="BB524" i="11"/>
  <c r="BA524" i="11"/>
  <c r="AZ524" i="11"/>
  <c r="AY524" i="11"/>
  <c r="AX524" i="11"/>
  <c r="AW524" i="11"/>
  <c r="AV524" i="11"/>
  <c r="AU524" i="11"/>
  <c r="AT524" i="11"/>
  <c r="AS524" i="11"/>
  <c r="AR524" i="11"/>
  <c r="AQ524" i="11"/>
  <c r="AP524" i="11"/>
  <c r="AO524" i="11"/>
  <c r="AN524" i="11"/>
  <c r="BE523" i="11"/>
  <c r="BD523" i="11"/>
  <c r="BC523" i="11"/>
  <c r="BB523" i="11"/>
  <c r="BA523" i="11"/>
  <c r="AZ523" i="11"/>
  <c r="AY523" i="11"/>
  <c r="AX523" i="11"/>
  <c r="AW523" i="11"/>
  <c r="AV523" i="11"/>
  <c r="AU523" i="11"/>
  <c r="AT523" i="11"/>
  <c r="AS523" i="11"/>
  <c r="AR523" i="11"/>
  <c r="AQ523" i="11"/>
  <c r="AP523" i="11"/>
  <c r="AO523" i="11"/>
  <c r="AN523" i="11"/>
  <c r="BE522" i="11"/>
  <c r="BD522" i="11"/>
  <c r="BC522" i="11"/>
  <c r="BB522" i="11"/>
  <c r="BA522" i="11"/>
  <c r="AZ522" i="11"/>
  <c r="AY522" i="11"/>
  <c r="AX522" i="11"/>
  <c r="AW522" i="11"/>
  <c r="AV522" i="11"/>
  <c r="AU522" i="11"/>
  <c r="AT522" i="11"/>
  <c r="AS522" i="11"/>
  <c r="AR522" i="11"/>
  <c r="AQ522" i="11"/>
  <c r="AP522" i="11"/>
  <c r="AO522" i="11"/>
  <c r="AN522" i="11"/>
  <c r="BE521" i="11"/>
  <c r="BD521" i="11"/>
  <c r="BC521" i="11"/>
  <c r="BB521" i="11"/>
  <c r="BA521" i="11"/>
  <c r="AZ521" i="11"/>
  <c r="AY521" i="11"/>
  <c r="AX521" i="11"/>
  <c r="AW521" i="11"/>
  <c r="AV521" i="11"/>
  <c r="AU521" i="11"/>
  <c r="AT521" i="11"/>
  <c r="AS521" i="11"/>
  <c r="AR521" i="11"/>
  <c r="AQ521" i="11"/>
  <c r="AP521" i="11"/>
  <c r="AO521" i="11"/>
  <c r="AN521" i="11"/>
  <c r="BE520" i="11"/>
  <c r="BD520" i="11"/>
  <c r="BC520" i="11"/>
  <c r="BB520" i="11"/>
  <c r="BA520" i="11"/>
  <c r="AZ520" i="11"/>
  <c r="AY520" i="11"/>
  <c r="AX520" i="11"/>
  <c r="AW520" i="11"/>
  <c r="AV520" i="11"/>
  <c r="AU520" i="11"/>
  <c r="AT520" i="11"/>
  <c r="AS520" i="11"/>
  <c r="AR520" i="11"/>
  <c r="AQ520" i="11"/>
  <c r="AP520" i="11"/>
  <c r="AO520" i="11"/>
  <c r="AN520" i="11"/>
  <c r="BE519" i="11"/>
  <c r="BD519" i="11"/>
  <c r="BC519" i="11"/>
  <c r="BB519" i="11"/>
  <c r="BA519" i="11"/>
  <c r="AZ519" i="11"/>
  <c r="AY519" i="11"/>
  <c r="AX519" i="11"/>
  <c r="AW519" i="11"/>
  <c r="AV519" i="11"/>
  <c r="AU519" i="11"/>
  <c r="AT519" i="11"/>
  <c r="AS519" i="11"/>
  <c r="AR519" i="11"/>
  <c r="AQ519" i="11"/>
  <c r="AP519" i="11"/>
  <c r="AO519" i="11"/>
  <c r="AN519" i="11"/>
  <c r="BE518" i="11"/>
  <c r="BD518" i="11"/>
  <c r="BC518" i="11"/>
  <c r="BB518" i="11"/>
  <c r="BA518" i="11"/>
  <c r="AZ518" i="11"/>
  <c r="AY518" i="11"/>
  <c r="AX518" i="11"/>
  <c r="AW518" i="11"/>
  <c r="AV518" i="11"/>
  <c r="AU518" i="11"/>
  <c r="AT518" i="11"/>
  <c r="AS518" i="11"/>
  <c r="AR518" i="11"/>
  <c r="AQ518" i="11"/>
  <c r="AP518" i="11"/>
  <c r="AO518" i="11"/>
  <c r="AN518" i="11"/>
  <c r="BE517" i="11"/>
  <c r="BD517" i="11"/>
  <c r="BC517" i="11"/>
  <c r="BB517" i="11"/>
  <c r="BA517" i="11"/>
  <c r="AZ517" i="11"/>
  <c r="AY517" i="11"/>
  <c r="AX517" i="11"/>
  <c r="AW517" i="11"/>
  <c r="AV517" i="11"/>
  <c r="AU517" i="11"/>
  <c r="AT517" i="11"/>
  <c r="AS517" i="11"/>
  <c r="AR517" i="11"/>
  <c r="AQ517" i="11"/>
  <c r="AP517" i="11"/>
  <c r="AO517" i="11"/>
  <c r="AN517" i="11"/>
  <c r="BE516" i="11"/>
  <c r="BD516" i="11"/>
  <c r="BC516" i="11"/>
  <c r="BB516" i="11"/>
  <c r="BA516" i="11"/>
  <c r="AZ516" i="11"/>
  <c r="AY516" i="11"/>
  <c r="AX516" i="11"/>
  <c r="AW516" i="11"/>
  <c r="AV516" i="11"/>
  <c r="AU516" i="11"/>
  <c r="AT516" i="11"/>
  <c r="AS516" i="11"/>
  <c r="AR516" i="11"/>
  <c r="AQ516" i="11"/>
  <c r="AP516" i="11"/>
  <c r="AO516" i="11"/>
  <c r="AN516" i="11"/>
  <c r="BE515" i="11"/>
  <c r="BD515" i="11"/>
  <c r="BC515" i="11"/>
  <c r="BB515" i="11"/>
  <c r="BA515" i="11"/>
  <c r="AZ515" i="11"/>
  <c r="AY515" i="11"/>
  <c r="AX515" i="11"/>
  <c r="AW515" i="11"/>
  <c r="AV515" i="11"/>
  <c r="AU515" i="11"/>
  <c r="AT515" i="11"/>
  <c r="AS515" i="11"/>
  <c r="AR515" i="11"/>
  <c r="AQ515" i="11"/>
  <c r="AP515" i="11"/>
  <c r="AO515" i="11"/>
  <c r="AN515" i="11"/>
  <c r="BE514" i="11"/>
  <c r="BD514" i="11"/>
  <c r="BC514" i="11"/>
  <c r="BB514" i="11"/>
  <c r="BA514" i="11"/>
  <c r="AZ514" i="11"/>
  <c r="AY514" i="11"/>
  <c r="AX514" i="11"/>
  <c r="AW514" i="11"/>
  <c r="AV514" i="11"/>
  <c r="AU514" i="11"/>
  <c r="AT514" i="11"/>
  <c r="AS514" i="11"/>
  <c r="AR514" i="11"/>
  <c r="AQ514" i="11"/>
  <c r="AP514" i="11"/>
  <c r="AO514" i="11"/>
  <c r="AN514" i="11"/>
  <c r="BE513" i="11"/>
  <c r="BD513" i="11"/>
  <c r="BC513" i="11"/>
  <c r="BB513" i="11"/>
  <c r="BA513" i="11"/>
  <c r="AZ513" i="11"/>
  <c r="AY513" i="11"/>
  <c r="AX513" i="11"/>
  <c r="AW513" i="11"/>
  <c r="AV513" i="11"/>
  <c r="AU513" i="11"/>
  <c r="AT513" i="11"/>
  <c r="AS513" i="11"/>
  <c r="AR513" i="11"/>
  <c r="AQ513" i="11"/>
  <c r="AP513" i="11"/>
  <c r="AO513" i="11"/>
  <c r="AN513" i="11"/>
  <c r="BE512" i="11"/>
  <c r="BD512" i="11"/>
  <c r="BC512" i="11"/>
  <c r="BB512" i="11"/>
  <c r="BA512" i="11"/>
  <c r="AZ512" i="11"/>
  <c r="AY512" i="11"/>
  <c r="AX512" i="11"/>
  <c r="AW512" i="11"/>
  <c r="AV512" i="11"/>
  <c r="AU512" i="11"/>
  <c r="AT512" i="11"/>
  <c r="AS512" i="11"/>
  <c r="AR512" i="11"/>
  <c r="AQ512" i="11"/>
  <c r="AP512" i="11"/>
  <c r="AO512" i="11"/>
  <c r="AN512" i="11"/>
  <c r="BE511" i="11"/>
  <c r="BD511" i="11"/>
  <c r="BC511" i="11"/>
  <c r="BB511" i="11"/>
  <c r="BA511" i="11"/>
  <c r="AZ511" i="11"/>
  <c r="AY511" i="11"/>
  <c r="AX511" i="11"/>
  <c r="AW511" i="11"/>
  <c r="AV511" i="11"/>
  <c r="AU511" i="11"/>
  <c r="AT511" i="11"/>
  <c r="AS511" i="11"/>
  <c r="AR511" i="11"/>
  <c r="AQ511" i="11"/>
  <c r="AP511" i="11"/>
  <c r="AO511" i="11"/>
  <c r="AN511" i="11"/>
  <c r="BE510" i="11"/>
  <c r="BD510" i="11"/>
  <c r="BC510" i="11"/>
  <c r="BB510" i="11"/>
  <c r="BA510" i="11"/>
  <c r="AZ510" i="11"/>
  <c r="AY510" i="11"/>
  <c r="AX510" i="11"/>
  <c r="AW510" i="11"/>
  <c r="AV510" i="11"/>
  <c r="AU510" i="11"/>
  <c r="AT510" i="11"/>
  <c r="AS510" i="11"/>
  <c r="AR510" i="11"/>
  <c r="AQ510" i="11"/>
  <c r="AP510" i="11"/>
  <c r="AO510" i="11"/>
  <c r="AN510" i="11"/>
  <c r="BE509" i="11"/>
  <c r="BD509" i="11"/>
  <c r="BC509" i="11"/>
  <c r="BB509" i="11"/>
  <c r="BA509" i="11"/>
  <c r="AZ509" i="11"/>
  <c r="AY509" i="11"/>
  <c r="AX509" i="11"/>
  <c r="AW509" i="11"/>
  <c r="AV509" i="11"/>
  <c r="AU509" i="11"/>
  <c r="AT509" i="11"/>
  <c r="AS509" i="11"/>
  <c r="AR509" i="11"/>
  <c r="AQ509" i="11"/>
  <c r="AP509" i="11"/>
  <c r="AO509" i="11"/>
  <c r="AN509" i="11"/>
  <c r="BE508" i="11"/>
  <c r="BD508" i="11"/>
  <c r="BC508" i="11"/>
  <c r="BB508" i="11"/>
  <c r="BA508" i="11"/>
  <c r="AZ508" i="11"/>
  <c r="AY508" i="11"/>
  <c r="AX508" i="11"/>
  <c r="AW508" i="11"/>
  <c r="AV508" i="11"/>
  <c r="AU508" i="11"/>
  <c r="AT508" i="11"/>
  <c r="AS508" i="11"/>
  <c r="AR508" i="11"/>
  <c r="AQ508" i="11"/>
  <c r="AP508" i="11"/>
  <c r="AO508" i="11"/>
  <c r="AN508" i="11"/>
  <c r="BE507" i="11"/>
  <c r="BD507" i="11"/>
  <c r="BC507" i="11"/>
  <c r="BB507" i="11"/>
  <c r="BA507" i="11"/>
  <c r="AZ507" i="11"/>
  <c r="AY507" i="11"/>
  <c r="AX507" i="11"/>
  <c r="AW507" i="11"/>
  <c r="AV507" i="11"/>
  <c r="AU507" i="11"/>
  <c r="AT507" i="11"/>
  <c r="AS507" i="11"/>
  <c r="AR507" i="11"/>
  <c r="AQ507" i="11"/>
  <c r="AP507" i="11"/>
  <c r="AO507" i="11"/>
  <c r="AN507" i="11"/>
  <c r="BE506" i="11"/>
  <c r="BD506" i="11"/>
  <c r="BC506" i="11"/>
  <c r="BB506" i="11"/>
  <c r="BA506" i="11"/>
  <c r="AZ506" i="11"/>
  <c r="AY506" i="11"/>
  <c r="AX506" i="11"/>
  <c r="AW506" i="11"/>
  <c r="AV506" i="11"/>
  <c r="AU506" i="11"/>
  <c r="AT506" i="11"/>
  <c r="AS506" i="11"/>
  <c r="AR506" i="11"/>
  <c r="AQ506" i="11"/>
  <c r="AP506" i="11"/>
  <c r="AO506" i="11"/>
  <c r="AN506" i="11"/>
  <c r="BE505" i="11"/>
  <c r="BD505" i="11"/>
  <c r="BC505" i="11"/>
  <c r="BB505" i="11"/>
  <c r="BA505" i="11"/>
  <c r="AZ505" i="11"/>
  <c r="AY505" i="11"/>
  <c r="AX505" i="11"/>
  <c r="AW505" i="11"/>
  <c r="AV505" i="11"/>
  <c r="AU505" i="11"/>
  <c r="AT505" i="11"/>
  <c r="AS505" i="11"/>
  <c r="AR505" i="11"/>
  <c r="AQ505" i="11"/>
  <c r="AP505" i="11"/>
  <c r="AO505" i="11"/>
  <c r="AN505" i="11"/>
  <c r="BE504" i="11"/>
  <c r="BD504" i="11"/>
  <c r="BC504" i="11"/>
  <c r="BB504" i="11"/>
  <c r="BA504" i="11"/>
  <c r="AZ504" i="11"/>
  <c r="AY504" i="11"/>
  <c r="AX504" i="11"/>
  <c r="AW504" i="11"/>
  <c r="AV504" i="11"/>
  <c r="AU504" i="11"/>
  <c r="AT504" i="11"/>
  <c r="AS504" i="11"/>
  <c r="AR504" i="11"/>
  <c r="AQ504" i="11"/>
  <c r="AP504" i="11"/>
  <c r="AO504" i="11"/>
  <c r="AN504" i="11"/>
  <c r="BE503" i="11"/>
  <c r="BD503" i="11"/>
  <c r="BC503" i="11"/>
  <c r="BB503" i="11"/>
  <c r="BA503" i="11"/>
  <c r="AZ503" i="11"/>
  <c r="AY503" i="11"/>
  <c r="AX503" i="11"/>
  <c r="AW503" i="11"/>
  <c r="AV503" i="11"/>
  <c r="AU503" i="11"/>
  <c r="AT503" i="11"/>
  <c r="AS503" i="11"/>
  <c r="AR503" i="11"/>
  <c r="AQ503" i="11"/>
  <c r="AP503" i="11"/>
  <c r="AO503" i="11"/>
  <c r="AN503" i="11"/>
  <c r="BE502" i="11"/>
  <c r="BD502" i="11"/>
  <c r="BC502" i="11"/>
  <c r="BB502" i="11"/>
  <c r="BA502" i="11"/>
  <c r="AZ502" i="11"/>
  <c r="AY502" i="11"/>
  <c r="AX502" i="11"/>
  <c r="AW502" i="11"/>
  <c r="AV502" i="11"/>
  <c r="AU502" i="11"/>
  <c r="AT502" i="11"/>
  <c r="AS502" i="11"/>
  <c r="AR502" i="11"/>
  <c r="AQ502" i="11"/>
  <c r="AP502" i="11"/>
  <c r="AO502" i="11"/>
  <c r="AN502" i="11"/>
  <c r="BE501" i="11"/>
  <c r="BD501" i="11"/>
  <c r="BC501" i="11"/>
  <c r="BB501" i="11"/>
  <c r="BA501" i="11"/>
  <c r="AZ501" i="11"/>
  <c r="AY501" i="11"/>
  <c r="AX501" i="11"/>
  <c r="AW501" i="11"/>
  <c r="AV501" i="11"/>
  <c r="AU501" i="11"/>
  <c r="AT501" i="11"/>
  <c r="AS501" i="11"/>
  <c r="AR501" i="11"/>
  <c r="AQ501" i="11"/>
  <c r="AP501" i="11"/>
  <c r="AO501" i="11"/>
  <c r="AN501" i="11"/>
  <c r="BE500" i="11"/>
  <c r="BD500" i="11"/>
  <c r="BC500" i="11"/>
  <c r="BB500" i="11"/>
  <c r="BA500" i="11"/>
  <c r="AZ500" i="11"/>
  <c r="AY500" i="11"/>
  <c r="AX500" i="11"/>
  <c r="AW500" i="11"/>
  <c r="AV500" i="11"/>
  <c r="AU500" i="11"/>
  <c r="AT500" i="11"/>
  <c r="AS500" i="11"/>
  <c r="AR500" i="11"/>
  <c r="AQ500" i="11"/>
  <c r="AP500" i="11"/>
  <c r="AO500" i="11"/>
  <c r="AN500" i="11"/>
  <c r="BE499" i="11"/>
  <c r="BD499" i="11"/>
  <c r="BC499" i="11"/>
  <c r="BB499" i="11"/>
  <c r="BA499" i="11"/>
  <c r="AZ499" i="11"/>
  <c r="AY499" i="11"/>
  <c r="AX499" i="11"/>
  <c r="AW499" i="11"/>
  <c r="AV499" i="11"/>
  <c r="AU499" i="11"/>
  <c r="AT499" i="11"/>
  <c r="AS499" i="11"/>
  <c r="AR499" i="11"/>
  <c r="AQ499" i="11"/>
  <c r="AP499" i="11"/>
  <c r="AO499" i="11"/>
  <c r="AN499" i="11"/>
  <c r="BE498" i="11"/>
  <c r="BD498" i="11"/>
  <c r="BC498" i="11"/>
  <c r="BB498" i="11"/>
  <c r="BA498" i="11"/>
  <c r="AZ498" i="11"/>
  <c r="AY498" i="11"/>
  <c r="AX498" i="11"/>
  <c r="AW498" i="11"/>
  <c r="AV498" i="11"/>
  <c r="AU498" i="11"/>
  <c r="AT498" i="11"/>
  <c r="AS498" i="11"/>
  <c r="AR498" i="11"/>
  <c r="AQ498" i="11"/>
  <c r="AP498" i="11"/>
  <c r="AO498" i="11"/>
  <c r="AN498" i="11"/>
  <c r="BE497" i="11"/>
  <c r="BD497" i="11"/>
  <c r="BC497" i="11"/>
  <c r="BB497" i="11"/>
  <c r="BA497" i="11"/>
  <c r="AZ497" i="11"/>
  <c r="AY497" i="11"/>
  <c r="AX497" i="11"/>
  <c r="AW497" i="11"/>
  <c r="AV497" i="11"/>
  <c r="AU497" i="11"/>
  <c r="AT497" i="11"/>
  <c r="AS497" i="11"/>
  <c r="AR497" i="11"/>
  <c r="AQ497" i="11"/>
  <c r="AP497" i="11"/>
  <c r="AO497" i="11"/>
  <c r="AN497" i="11"/>
  <c r="BE496" i="11"/>
  <c r="BD496" i="11"/>
  <c r="BC496" i="11"/>
  <c r="BB496" i="11"/>
  <c r="BA496" i="11"/>
  <c r="AZ496" i="11"/>
  <c r="AY496" i="11"/>
  <c r="AX496" i="11"/>
  <c r="AW496" i="11"/>
  <c r="AV496" i="11"/>
  <c r="AU496" i="11"/>
  <c r="AT496" i="11"/>
  <c r="AS496" i="11"/>
  <c r="AR496" i="11"/>
  <c r="AQ496" i="11"/>
  <c r="AP496" i="11"/>
  <c r="AO496" i="11"/>
  <c r="AN496" i="11"/>
  <c r="BE495" i="11"/>
  <c r="BD495" i="11"/>
  <c r="BC495" i="11"/>
  <c r="BB495" i="11"/>
  <c r="BA495" i="11"/>
  <c r="AZ495" i="11"/>
  <c r="AY495" i="11"/>
  <c r="AX495" i="11"/>
  <c r="AW495" i="11"/>
  <c r="AV495" i="11"/>
  <c r="AU495" i="11"/>
  <c r="AT495" i="11"/>
  <c r="AS495" i="11"/>
  <c r="AR495" i="11"/>
  <c r="AQ495" i="11"/>
  <c r="AP495" i="11"/>
  <c r="AO495" i="11"/>
  <c r="AN495" i="11"/>
  <c r="BE494" i="11"/>
  <c r="BD494" i="11"/>
  <c r="BC494" i="11"/>
  <c r="BB494" i="11"/>
  <c r="BA494" i="11"/>
  <c r="AZ494" i="11"/>
  <c r="AY494" i="11"/>
  <c r="AX494" i="11"/>
  <c r="AW494" i="11"/>
  <c r="AV494" i="11"/>
  <c r="AU494" i="11"/>
  <c r="AT494" i="11"/>
  <c r="AS494" i="11"/>
  <c r="AR494" i="11"/>
  <c r="AQ494" i="11"/>
  <c r="AP494" i="11"/>
  <c r="AO494" i="11"/>
  <c r="AN494" i="11"/>
  <c r="BE493" i="11"/>
  <c r="BD493" i="11"/>
  <c r="BC493" i="11"/>
  <c r="BB493" i="11"/>
  <c r="BA493" i="11"/>
  <c r="AZ493" i="11"/>
  <c r="AY493" i="11"/>
  <c r="AX493" i="11"/>
  <c r="AW493" i="11"/>
  <c r="AV493" i="11"/>
  <c r="AU493" i="11"/>
  <c r="AT493" i="11"/>
  <c r="AS493" i="11"/>
  <c r="AR493" i="11"/>
  <c r="AQ493" i="11"/>
  <c r="AP493" i="11"/>
  <c r="AO493" i="11"/>
  <c r="AN493" i="11"/>
  <c r="BE492" i="11"/>
  <c r="BD492" i="11"/>
  <c r="BC492" i="11"/>
  <c r="BB492" i="11"/>
  <c r="BA492" i="11"/>
  <c r="AZ492" i="11"/>
  <c r="AY492" i="11"/>
  <c r="AX492" i="11"/>
  <c r="AW492" i="11"/>
  <c r="AV492" i="11"/>
  <c r="AU492" i="11"/>
  <c r="AT492" i="11"/>
  <c r="AS492" i="11"/>
  <c r="AR492" i="11"/>
  <c r="AQ492" i="11"/>
  <c r="AP492" i="11"/>
  <c r="AO492" i="11"/>
  <c r="AN492" i="11"/>
  <c r="BE491" i="11"/>
  <c r="BD491" i="11"/>
  <c r="BC491" i="11"/>
  <c r="BB491" i="11"/>
  <c r="BA491" i="11"/>
  <c r="AZ491" i="11"/>
  <c r="AY491" i="11"/>
  <c r="AX491" i="11"/>
  <c r="AW491" i="11"/>
  <c r="AV491" i="11"/>
  <c r="AU491" i="11"/>
  <c r="AT491" i="11"/>
  <c r="AS491" i="11"/>
  <c r="AR491" i="11"/>
  <c r="AQ491" i="11"/>
  <c r="AP491" i="11"/>
  <c r="AO491" i="11"/>
  <c r="AN491" i="11"/>
  <c r="BE490" i="11"/>
  <c r="BD490" i="11"/>
  <c r="BC490" i="11"/>
  <c r="BB490" i="11"/>
  <c r="BA490" i="11"/>
  <c r="AZ490" i="11"/>
  <c r="AY490" i="11"/>
  <c r="AX490" i="11"/>
  <c r="AW490" i="11"/>
  <c r="AV490" i="11"/>
  <c r="AU490" i="11"/>
  <c r="AT490" i="11"/>
  <c r="AS490" i="11"/>
  <c r="AR490" i="11"/>
  <c r="AQ490" i="11"/>
  <c r="AP490" i="11"/>
  <c r="AO490" i="11"/>
  <c r="AN490" i="11"/>
  <c r="BE489" i="11"/>
  <c r="BD489" i="11"/>
  <c r="BC489" i="11"/>
  <c r="BB489" i="11"/>
  <c r="BA489" i="11"/>
  <c r="AZ489" i="11"/>
  <c r="AY489" i="11"/>
  <c r="AX489" i="11"/>
  <c r="AW489" i="11"/>
  <c r="AV489" i="11"/>
  <c r="AU489" i="11"/>
  <c r="AT489" i="11"/>
  <c r="AS489" i="11"/>
  <c r="AR489" i="11"/>
  <c r="AQ489" i="11"/>
  <c r="AP489" i="11"/>
  <c r="AO489" i="11"/>
  <c r="AN489" i="11"/>
  <c r="BE488" i="11"/>
  <c r="BD488" i="11"/>
  <c r="BC488" i="11"/>
  <c r="BB488" i="11"/>
  <c r="BA488" i="11"/>
  <c r="AZ488" i="11"/>
  <c r="AY488" i="11"/>
  <c r="AX488" i="11"/>
  <c r="AW488" i="11"/>
  <c r="AV488" i="11"/>
  <c r="AU488" i="11"/>
  <c r="AT488" i="11"/>
  <c r="AS488" i="11"/>
  <c r="AR488" i="11"/>
  <c r="AQ488" i="11"/>
  <c r="AP488" i="11"/>
  <c r="AO488" i="11"/>
  <c r="AN488" i="11"/>
  <c r="BE487" i="11"/>
  <c r="BD487" i="11"/>
  <c r="BC487" i="11"/>
  <c r="BB487" i="11"/>
  <c r="BA487" i="11"/>
  <c r="AZ487" i="11"/>
  <c r="AY487" i="11"/>
  <c r="AX487" i="11"/>
  <c r="AW487" i="11"/>
  <c r="AV487" i="11"/>
  <c r="AU487" i="11"/>
  <c r="AT487" i="11"/>
  <c r="AS487" i="11"/>
  <c r="AR487" i="11"/>
  <c r="AQ487" i="11"/>
  <c r="AP487" i="11"/>
  <c r="AO487" i="11"/>
  <c r="AN487" i="11"/>
  <c r="BE486" i="11"/>
  <c r="BD486" i="11"/>
  <c r="BC486" i="11"/>
  <c r="BB486" i="11"/>
  <c r="BA486" i="11"/>
  <c r="AZ486" i="11"/>
  <c r="AY486" i="11"/>
  <c r="AX486" i="11"/>
  <c r="AW486" i="11"/>
  <c r="AV486" i="11"/>
  <c r="AU486" i="11"/>
  <c r="AT486" i="11"/>
  <c r="AS486" i="11"/>
  <c r="AR486" i="11"/>
  <c r="AQ486" i="11"/>
  <c r="AP486" i="11"/>
  <c r="AO486" i="11"/>
  <c r="AN486" i="11"/>
  <c r="BE485" i="11"/>
  <c r="BD485" i="11"/>
  <c r="BC485" i="11"/>
  <c r="BB485" i="11"/>
  <c r="BA485" i="11"/>
  <c r="AZ485" i="11"/>
  <c r="AY485" i="11"/>
  <c r="AX485" i="11"/>
  <c r="AW485" i="11"/>
  <c r="AV485" i="11"/>
  <c r="AU485" i="11"/>
  <c r="AT485" i="11"/>
  <c r="AS485" i="11"/>
  <c r="AR485" i="11"/>
  <c r="AQ485" i="11"/>
  <c r="AP485" i="11"/>
  <c r="AO485" i="11"/>
  <c r="AN485" i="11"/>
  <c r="BE484" i="11"/>
  <c r="BD484" i="11"/>
  <c r="BC484" i="11"/>
  <c r="BB484" i="11"/>
  <c r="BA484" i="11"/>
  <c r="AZ484" i="11"/>
  <c r="AY484" i="11"/>
  <c r="AX484" i="11"/>
  <c r="AW484" i="11"/>
  <c r="AV484" i="11"/>
  <c r="AU484" i="11"/>
  <c r="AT484" i="11"/>
  <c r="AS484" i="11"/>
  <c r="AR484" i="11"/>
  <c r="AQ484" i="11"/>
  <c r="AP484" i="11"/>
  <c r="AO484" i="11"/>
  <c r="AN484" i="11"/>
  <c r="BE483" i="11"/>
  <c r="BD483" i="11"/>
  <c r="BC483" i="11"/>
  <c r="BB483" i="11"/>
  <c r="BA483" i="11"/>
  <c r="AZ483" i="11"/>
  <c r="AY483" i="11"/>
  <c r="AX483" i="11"/>
  <c r="AW483" i="11"/>
  <c r="AV483" i="11"/>
  <c r="AU483" i="11"/>
  <c r="AT483" i="11"/>
  <c r="AS483" i="11"/>
  <c r="AR483" i="11"/>
  <c r="AQ483" i="11"/>
  <c r="AP483" i="11"/>
  <c r="AO483" i="11"/>
  <c r="AN483" i="11"/>
  <c r="BE482" i="11"/>
  <c r="BD482" i="11"/>
  <c r="BC482" i="11"/>
  <c r="BB482" i="11"/>
  <c r="BA482" i="11"/>
  <c r="AZ482" i="11"/>
  <c r="AY482" i="11"/>
  <c r="AX482" i="11"/>
  <c r="AW482" i="11"/>
  <c r="AV482" i="11"/>
  <c r="AU482" i="11"/>
  <c r="AT482" i="11"/>
  <c r="AS482" i="11"/>
  <c r="AR482" i="11"/>
  <c r="AQ482" i="11"/>
  <c r="AP482" i="11"/>
  <c r="AO482" i="11"/>
  <c r="AN482" i="11"/>
  <c r="BE481" i="11"/>
  <c r="BD481" i="11"/>
  <c r="BC481" i="11"/>
  <c r="BB481" i="11"/>
  <c r="BA481" i="11"/>
  <c r="AZ481" i="11"/>
  <c r="AY481" i="11"/>
  <c r="AX481" i="11"/>
  <c r="AW481" i="11"/>
  <c r="AV481" i="11"/>
  <c r="AU481" i="11"/>
  <c r="AT481" i="11"/>
  <c r="AS481" i="11"/>
  <c r="AR481" i="11"/>
  <c r="AQ481" i="11"/>
  <c r="AP481" i="11"/>
  <c r="AO481" i="11"/>
  <c r="AN481" i="11"/>
  <c r="BE480" i="11"/>
  <c r="BD480" i="11"/>
  <c r="BC480" i="11"/>
  <c r="BB480" i="11"/>
  <c r="BA480" i="11"/>
  <c r="AZ480" i="11"/>
  <c r="AY480" i="11"/>
  <c r="AX480" i="11"/>
  <c r="AW480" i="11"/>
  <c r="AV480" i="11"/>
  <c r="AU480" i="11"/>
  <c r="AT480" i="11"/>
  <c r="AS480" i="11"/>
  <c r="AR480" i="11"/>
  <c r="AQ480" i="11"/>
  <c r="AP480" i="11"/>
  <c r="AO480" i="11"/>
  <c r="AN480" i="11"/>
  <c r="BE479" i="11"/>
  <c r="BD479" i="11"/>
  <c r="BC479" i="11"/>
  <c r="BB479" i="11"/>
  <c r="BA479" i="11"/>
  <c r="AZ479" i="11"/>
  <c r="AY479" i="11"/>
  <c r="AX479" i="11"/>
  <c r="AW479" i="11"/>
  <c r="AV479" i="11"/>
  <c r="AU479" i="11"/>
  <c r="AT479" i="11"/>
  <c r="AS479" i="11"/>
  <c r="AR479" i="11"/>
  <c r="AQ479" i="11"/>
  <c r="AP479" i="11"/>
  <c r="AO479" i="11"/>
  <c r="AN479" i="11"/>
  <c r="BE478" i="11"/>
  <c r="BD478" i="11"/>
  <c r="BC478" i="11"/>
  <c r="BB478" i="11"/>
  <c r="BA478" i="11"/>
  <c r="AZ478" i="11"/>
  <c r="AY478" i="11"/>
  <c r="AX478" i="11"/>
  <c r="AW478" i="11"/>
  <c r="AV478" i="11"/>
  <c r="AU478" i="11"/>
  <c r="AT478" i="11"/>
  <c r="AS478" i="11"/>
  <c r="AR478" i="11"/>
  <c r="AQ478" i="11"/>
  <c r="AP478" i="11"/>
  <c r="AO478" i="11"/>
  <c r="AN478" i="11"/>
  <c r="BE477" i="11"/>
  <c r="BD477" i="11"/>
  <c r="BC477" i="11"/>
  <c r="BB477" i="11"/>
  <c r="BA477" i="11"/>
  <c r="AZ477" i="11"/>
  <c r="AY477" i="11"/>
  <c r="AX477" i="11"/>
  <c r="AW477" i="11"/>
  <c r="AV477" i="11"/>
  <c r="AU477" i="11"/>
  <c r="AT477" i="11"/>
  <c r="AS477" i="11"/>
  <c r="AR477" i="11"/>
  <c r="AQ477" i="11"/>
  <c r="AP477" i="11"/>
  <c r="AO477" i="11"/>
  <c r="AN477" i="11"/>
  <c r="BE476" i="11"/>
  <c r="BD476" i="11"/>
  <c r="BC476" i="11"/>
  <c r="BB476" i="11"/>
  <c r="BA476" i="11"/>
  <c r="AZ476" i="11"/>
  <c r="AY476" i="11"/>
  <c r="AX476" i="11"/>
  <c r="AW476" i="11"/>
  <c r="AV476" i="11"/>
  <c r="AU476" i="11"/>
  <c r="AT476" i="11"/>
  <c r="AS476" i="11"/>
  <c r="AR476" i="11"/>
  <c r="AQ476" i="11"/>
  <c r="AP476" i="11"/>
  <c r="AO476" i="11"/>
  <c r="AN476" i="11"/>
  <c r="BE475" i="11"/>
  <c r="BD475" i="11"/>
  <c r="BC475" i="11"/>
  <c r="BB475" i="11"/>
  <c r="BA475" i="11"/>
  <c r="AZ475" i="11"/>
  <c r="AY475" i="11"/>
  <c r="AX475" i="11"/>
  <c r="AW475" i="11"/>
  <c r="AV475" i="11"/>
  <c r="AU475" i="11"/>
  <c r="AT475" i="11"/>
  <c r="AS475" i="11"/>
  <c r="AR475" i="11"/>
  <c r="AQ475" i="11"/>
  <c r="AP475" i="11"/>
  <c r="AO475" i="11"/>
  <c r="AN475" i="11"/>
  <c r="BE474" i="11"/>
  <c r="BD474" i="11"/>
  <c r="BC474" i="11"/>
  <c r="BB474" i="11"/>
  <c r="BA474" i="11"/>
  <c r="AZ474" i="11"/>
  <c r="AY474" i="11"/>
  <c r="AX474" i="11"/>
  <c r="AW474" i="11"/>
  <c r="AV474" i="11"/>
  <c r="AU474" i="11"/>
  <c r="AT474" i="11"/>
  <c r="AS474" i="11"/>
  <c r="AR474" i="11"/>
  <c r="AQ474" i="11"/>
  <c r="AP474" i="11"/>
  <c r="AO474" i="11"/>
  <c r="AN474" i="11"/>
  <c r="BE473" i="11"/>
  <c r="BD473" i="11"/>
  <c r="BC473" i="11"/>
  <c r="BB473" i="11"/>
  <c r="BA473" i="11"/>
  <c r="AZ473" i="11"/>
  <c r="AY473" i="11"/>
  <c r="AX473" i="11"/>
  <c r="AW473" i="11"/>
  <c r="AV473" i="11"/>
  <c r="AU473" i="11"/>
  <c r="AT473" i="11"/>
  <c r="AS473" i="11"/>
  <c r="AR473" i="11"/>
  <c r="AQ473" i="11"/>
  <c r="AP473" i="11"/>
  <c r="AO473" i="11"/>
  <c r="AN473" i="11"/>
  <c r="BE472" i="11"/>
  <c r="BD472" i="11"/>
  <c r="BC472" i="11"/>
  <c r="BB472" i="11"/>
  <c r="BA472" i="11"/>
  <c r="AZ472" i="11"/>
  <c r="AY472" i="11"/>
  <c r="AX472" i="11"/>
  <c r="AW472" i="11"/>
  <c r="AV472" i="11"/>
  <c r="AU472" i="11"/>
  <c r="AT472" i="11"/>
  <c r="AS472" i="11"/>
  <c r="AR472" i="11"/>
  <c r="AQ472" i="11"/>
  <c r="AP472" i="11"/>
  <c r="AO472" i="11"/>
  <c r="AN472" i="11"/>
  <c r="BE471" i="11"/>
  <c r="BD471" i="11"/>
  <c r="BC471" i="11"/>
  <c r="BB471" i="11"/>
  <c r="BA471" i="11"/>
  <c r="AZ471" i="11"/>
  <c r="AY471" i="11"/>
  <c r="AX471" i="11"/>
  <c r="AW471" i="11"/>
  <c r="AV471" i="11"/>
  <c r="AU471" i="11"/>
  <c r="AT471" i="11"/>
  <c r="AS471" i="11"/>
  <c r="AR471" i="11"/>
  <c r="AQ471" i="11"/>
  <c r="AP471" i="11"/>
  <c r="AO471" i="11"/>
  <c r="AN471" i="11"/>
  <c r="BE470" i="11"/>
  <c r="BD470" i="11"/>
  <c r="BC470" i="11"/>
  <c r="BB470" i="11"/>
  <c r="BA470" i="11"/>
  <c r="AZ470" i="11"/>
  <c r="AY470" i="11"/>
  <c r="AX470" i="11"/>
  <c r="AW470" i="11"/>
  <c r="AV470" i="11"/>
  <c r="AU470" i="11"/>
  <c r="AT470" i="11"/>
  <c r="AS470" i="11"/>
  <c r="AR470" i="11"/>
  <c r="AQ470" i="11"/>
  <c r="AP470" i="11"/>
  <c r="AO470" i="11"/>
  <c r="AN470" i="11"/>
  <c r="BE469" i="11"/>
  <c r="BD469" i="11"/>
  <c r="BC469" i="11"/>
  <c r="BB469" i="11"/>
  <c r="BA469" i="11"/>
  <c r="AZ469" i="11"/>
  <c r="AY469" i="11"/>
  <c r="AX469" i="11"/>
  <c r="AW469" i="11"/>
  <c r="AV469" i="11"/>
  <c r="AU469" i="11"/>
  <c r="AT469" i="11"/>
  <c r="AS469" i="11"/>
  <c r="AR469" i="11"/>
  <c r="AQ469" i="11"/>
  <c r="AP469" i="11"/>
  <c r="AO469" i="11"/>
  <c r="AN469" i="11"/>
  <c r="BE468" i="11"/>
  <c r="BD468" i="11"/>
  <c r="BC468" i="11"/>
  <c r="BB468" i="11"/>
  <c r="BA468" i="11"/>
  <c r="AZ468" i="11"/>
  <c r="AY468" i="11"/>
  <c r="AX468" i="11"/>
  <c r="AW468" i="11"/>
  <c r="AV468" i="11"/>
  <c r="AU468" i="11"/>
  <c r="AT468" i="11"/>
  <c r="AS468" i="11"/>
  <c r="AR468" i="11"/>
  <c r="AQ468" i="11"/>
  <c r="AP468" i="11"/>
  <c r="AO468" i="11"/>
  <c r="AN468" i="11"/>
  <c r="BE467" i="11"/>
  <c r="BD467" i="11"/>
  <c r="BC467" i="11"/>
  <c r="BB467" i="11"/>
  <c r="BA467" i="11"/>
  <c r="AZ467" i="11"/>
  <c r="AY467" i="11"/>
  <c r="AX467" i="11"/>
  <c r="AW467" i="11"/>
  <c r="AV467" i="11"/>
  <c r="AU467" i="11"/>
  <c r="AT467" i="11"/>
  <c r="AS467" i="11"/>
  <c r="AR467" i="11"/>
  <c r="AQ467" i="11"/>
  <c r="AP467" i="11"/>
  <c r="AO467" i="11"/>
  <c r="AN467" i="11"/>
  <c r="BE466" i="11"/>
  <c r="BD466" i="11"/>
  <c r="BC466" i="11"/>
  <c r="BB466" i="11"/>
  <c r="BA466" i="11"/>
  <c r="AZ466" i="11"/>
  <c r="AY466" i="11"/>
  <c r="AX466" i="11"/>
  <c r="AW466" i="11"/>
  <c r="AV466" i="11"/>
  <c r="AU466" i="11"/>
  <c r="AT466" i="11"/>
  <c r="AS466" i="11"/>
  <c r="AR466" i="11"/>
  <c r="AQ466" i="11"/>
  <c r="AP466" i="11"/>
  <c r="AO466" i="11"/>
  <c r="AN466" i="11"/>
  <c r="BE465" i="11"/>
  <c r="BD465" i="11"/>
  <c r="BC465" i="11"/>
  <c r="BB465" i="11"/>
  <c r="BA465" i="11"/>
  <c r="AZ465" i="11"/>
  <c r="AY465" i="11"/>
  <c r="AX465" i="11"/>
  <c r="AW465" i="11"/>
  <c r="AV465" i="11"/>
  <c r="AU465" i="11"/>
  <c r="AT465" i="11"/>
  <c r="AS465" i="11"/>
  <c r="AR465" i="11"/>
  <c r="AQ465" i="11"/>
  <c r="AP465" i="11"/>
  <c r="AO465" i="11"/>
  <c r="AN465" i="11"/>
  <c r="BE464" i="11"/>
  <c r="BD464" i="11"/>
  <c r="BC464" i="11"/>
  <c r="BB464" i="11"/>
  <c r="BA464" i="11"/>
  <c r="AZ464" i="11"/>
  <c r="AY464" i="11"/>
  <c r="AX464" i="11"/>
  <c r="AW464" i="11"/>
  <c r="AV464" i="11"/>
  <c r="AU464" i="11"/>
  <c r="AT464" i="11"/>
  <c r="AS464" i="11"/>
  <c r="AR464" i="11"/>
  <c r="AQ464" i="11"/>
  <c r="AP464" i="11"/>
  <c r="AO464" i="11"/>
  <c r="AN464" i="11"/>
  <c r="BE463" i="11"/>
  <c r="BD463" i="11"/>
  <c r="BC463" i="11"/>
  <c r="BB463" i="11"/>
  <c r="BA463" i="11"/>
  <c r="AZ463" i="11"/>
  <c r="AY463" i="11"/>
  <c r="AX463" i="11"/>
  <c r="AW463" i="11"/>
  <c r="AV463" i="11"/>
  <c r="AU463" i="11"/>
  <c r="AT463" i="11"/>
  <c r="AS463" i="11"/>
  <c r="AR463" i="11"/>
  <c r="AQ463" i="11"/>
  <c r="AP463" i="11"/>
  <c r="AO463" i="11"/>
  <c r="AN463" i="11"/>
  <c r="BE462" i="11"/>
  <c r="BD462" i="11"/>
  <c r="BC462" i="11"/>
  <c r="BB462" i="11"/>
  <c r="BA462" i="11"/>
  <c r="AZ462" i="11"/>
  <c r="AY462" i="11"/>
  <c r="AX462" i="11"/>
  <c r="AW462" i="11"/>
  <c r="AV462" i="11"/>
  <c r="AU462" i="11"/>
  <c r="AT462" i="11"/>
  <c r="AS462" i="11"/>
  <c r="AR462" i="11"/>
  <c r="AQ462" i="11"/>
  <c r="AP462" i="11"/>
  <c r="AO462" i="11"/>
  <c r="AN462" i="11"/>
  <c r="BE461" i="11"/>
  <c r="BD461" i="11"/>
  <c r="BC461" i="11"/>
  <c r="BB461" i="11"/>
  <c r="BA461" i="11"/>
  <c r="AZ461" i="11"/>
  <c r="AY461" i="11"/>
  <c r="AX461" i="11"/>
  <c r="AW461" i="11"/>
  <c r="AV461" i="11"/>
  <c r="AU461" i="11"/>
  <c r="AT461" i="11"/>
  <c r="AS461" i="11"/>
  <c r="AR461" i="11"/>
  <c r="AQ461" i="11"/>
  <c r="AP461" i="11"/>
  <c r="AO461" i="11"/>
  <c r="AN461" i="11"/>
  <c r="BE460" i="11"/>
  <c r="BD460" i="11"/>
  <c r="BC460" i="11"/>
  <c r="BB460" i="11"/>
  <c r="BA460" i="11"/>
  <c r="AZ460" i="11"/>
  <c r="AY460" i="11"/>
  <c r="AX460" i="11"/>
  <c r="AW460" i="11"/>
  <c r="AV460" i="11"/>
  <c r="AU460" i="11"/>
  <c r="AT460" i="11"/>
  <c r="AS460" i="11"/>
  <c r="AR460" i="11"/>
  <c r="AQ460" i="11"/>
  <c r="AP460" i="11"/>
  <c r="AO460" i="11"/>
  <c r="AN460" i="11"/>
  <c r="BE459" i="11"/>
  <c r="BD459" i="11"/>
  <c r="BC459" i="11"/>
  <c r="BB459" i="11"/>
  <c r="BA459" i="11"/>
  <c r="AZ459" i="11"/>
  <c r="AY459" i="11"/>
  <c r="AX459" i="11"/>
  <c r="AW459" i="11"/>
  <c r="AV459" i="11"/>
  <c r="AU459" i="11"/>
  <c r="AT459" i="11"/>
  <c r="AS459" i="11"/>
  <c r="AR459" i="11"/>
  <c r="AQ459" i="11"/>
  <c r="AP459" i="11"/>
  <c r="AO459" i="11"/>
  <c r="AN459" i="11"/>
  <c r="BE458" i="11"/>
  <c r="BD458" i="11"/>
  <c r="BC458" i="11"/>
  <c r="BB458" i="11"/>
  <c r="BA458" i="11"/>
  <c r="AZ458" i="11"/>
  <c r="AY458" i="11"/>
  <c r="AX458" i="11"/>
  <c r="AW458" i="11"/>
  <c r="AV458" i="11"/>
  <c r="AU458" i="11"/>
  <c r="AT458" i="11"/>
  <c r="AS458" i="11"/>
  <c r="AR458" i="11"/>
  <c r="AQ458" i="11"/>
  <c r="AP458" i="11"/>
  <c r="AO458" i="11"/>
  <c r="AN458" i="11"/>
  <c r="BE457" i="11"/>
  <c r="BD457" i="11"/>
  <c r="BC457" i="11"/>
  <c r="BB457" i="11"/>
  <c r="BA457" i="11"/>
  <c r="AZ457" i="11"/>
  <c r="AY457" i="11"/>
  <c r="AX457" i="11"/>
  <c r="AW457" i="11"/>
  <c r="AV457" i="11"/>
  <c r="AU457" i="11"/>
  <c r="AT457" i="11"/>
  <c r="AS457" i="11"/>
  <c r="AR457" i="11"/>
  <c r="AQ457" i="11"/>
  <c r="AP457" i="11"/>
  <c r="AO457" i="11"/>
  <c r="AN457" i="11"/>
  <c r="BE456" i="11"/>
  <c r="BD456" i="11"/>
  <c r="BC456" i="11"/>
  <c r="BB456" i="11"/>
  <c r="BA456" i="11"/>
  <c r="AZ456" i="11"/>
  <c r="AY456" i="11"/>
  <c r="AX456" i="11"/>
  <c r="AW456" i="11"/>
  <c r="AV456" i="11"/>
  <c r="AU456" i="11"/>
  <c r="AT456" i="11"/>
  <c r="AS456" i="11"/>
  <c r="AR456" i="11"/>
  <c r="AQ456" i="11"/>
  <c r="AP456" i="11"/>
  <c r="AO456" i="11"/>
  <c r="AN456" i="11"/>
  <c r="BE455" i="11"/>
  <c r="BD455" i="11"/>
  <c r="BC455" i="11"/>
  <c r="BB455" i="11"/>
  <c r="BA455" i="11"/>
  <c r="AZ455" i="11"/>
  <c r="AY455" i="11"/>
  <c r="AX455" i="11"/>
  <c r="AW455" i="11"/>
  <c r="AV455" i="11"/>
  <c r="AU455" i="11"/>
  <c r="AT455" i="11"/>
  <c r="AS455" i="11"/>
  <c r="AR455" i="11"/>
  <c r="AQ455" i="11"/>
  <c r="AP455" i="11"/>
  <c r="AO455" i="11"/>
  <c r="AN455" i="11"/>
  <c r="BE454" i="11"/>
  <c r="BD454" i="11"/>
  <c r="BC454" i="11"/>
  <c r="BB454" i="11"/>
  <c r="BA454" i="11"/>
  <c r="AZ454" i="11"/>
  <c r="AY454" i="11"/>
  <c r="AX454" i="11"/>
  <c r="AW454" i="11"/>
  <c r="AV454" i="11"/>
  <c r="AU454" i="11"/>
  <c r="AT454" i="11"/>
  <c r="AS454" i="11"/>
  <c r="AR454" i="11"/>
  <c r="AQ454" i="11"/>
  <c r="AP454" i="11"/>
  <c r="AO454" i="11"/>
  <c r="AN454" i="11"/>
  <c r="BE453" i="11"/>
  <c r="BD453" i="11"/>
  <c r="BC453" i="11"/>
  <c r="BB453" i="11"/>
  <c r="BA453" i="11"/>
  <c r="AZ453" i="11"/>
  <c r="AY453" i="11"/>
  <c r="AX453" i="11"/>
  <c r="AW453" i="11"/>
  <c r="AV453" i="11"/>
  <c r="AU453" i="11"/>
  <c r="AT453" i="11"/>
  <c r="AS453" i="11"/>
  <c r="AR453" i="11"/>
  <c r="AQ453" i="11"/>
  <c r="AP453" i="11"/>
  <c r="AO453" i="11"/>
  <c r="AN453" i="11"/>
  <c r="BE452" i="11"/>
  <c r="BD452" i="11"/>
  <c r="BC452" i="11"/>
  <c r="BB452" i="11"/>
  <c r="BA452" i="11"/>
  <c r="AZ452" i="11"/>
  <c r="AY452" i="11"/>
  <c r="AX452" i="11"/>
  <c r="AW452" i="11"/>
  <c r="AV452" i="11"/>
  <c r="AU452" i="11"/>
  <c r="AT452" i="11"/>
  <c r="AS452" i="11"/>
  <c r="AR452" i="11"/>
  <c r="AQ452" i="11"/>
  <c r="AP452" i="11"/>
  <c r="AO452" i="11"/>
  <c r="AN452" i="11"/>
  <c r="BE451" i="11"/>
  <c r="BD451" i="11"/>
  <c r="BC451" i="11"/>
  <c r="BB451" i="11"/>
  <c r="BA451" i="11"/>
  <c r="AZ451" i="11"/>
  <c r="AY451" i="11"/>
  <c r="AX451" i="11"/>
  <c r="AW451" i="11"/>
  <c r="AV451" i="11"/>
  <c r="AU451" i="11"/>
  <c r="AT451" i="11"/>
  <c r="AS451" i="11"/>
  <c r="AR451" i="11"/>
  <c r="AQ451" i="11"/>
  <c r="AP451" i="11"/>
  <c r="AO451" i="11"/>
  <c r="AN451" i="11"/>
  <c r="BE450" i="11"/>
  <c r="BD450" i="11"/>
  <c r="BC450" i="11"/>
  <c r="BB450" i="11"/>
  <c r="BA450" i="11"/>
  <c r="AZ450" i="11"/>
  <c r="AY450" i="11"/>
  <c r="AX450" i="11"/>
  <c r="AW450" i="11"/>
  <c r="AV450" i="11"/>
  <c r="AU450" i="11"/>
  <c r="AT450" i="11"/>
  <c r="AS450" i="11"/>
  <c r="AR450" i="11"/>
  <c r="AQ450" i="11"/>
  <c r="AP450" i="11"/>
  <c r="AO450" i="11"/>
  <c r="AN450" i="11"/>
  <c r="BE449" i="11"/>
  <c r="BD449" i="11"/>
  <c r="BC449" i="11"/>
  <c r="BB449" i="11"/>
  <c r="BA449" i="11"/>
  <c r="AZ449" i="11"/>
  <c r="AY449" i="11"/>
  <c r="AX449" i="11"/>
  <c r="AW449" i="11"/>
  <c r="AV449" i="11"/>
  <c r="AU449" i="11"/>
  <c r="AT449" i="11"/>
  <c r="AS449" i="11"/>
  <c r="AR449" i="11"/>
  <c r="AQ449" i="11"/>
  <c r="AP449" i="11"/>
  <c r="AO449" i="11"/>
  <c r="AN449" i="11"/>
  <c r="BE448" i="11"/>
  <c r="BD448" i="11"/>
  <c r="BC448" i="11"/>
  <c r="BB448" i="11"/>
  <c r="BA448" i="11"/>
  <c r="AZ448" i="11"/>
  <c r="AY448" i="11"/>
  <c r="AX448" i="11"/>
  <c r="AW448" i="11"/>
  <c r="AV448" i="11"/>
  <c r="AU448" i="11"/>
  <c r="AT448" i="11"/>
  <c r="AS448" i="11"/>
  <c r="AR448" i="11"/>
  <c r="AQ448" i="11"/>
  <c r="AP448" i="11"/>
  <c r="AO448" i="11"/>
  <c r="AN448" i="11"/>
  <c r="BE447" i="11"/>
  <c r="BD447" i="11"/>
  <c r="BC447" i="11"/>
  <c r="BB447" i="11"/>
  <c r="BA447" i="11"/>
  <c r="AZ447" i="11"/>
  <c r="AY447" i="11"/>
  <c r="AX447" i="11"/>
  <c r="AW447" i="11"/>
  <c r="AV447" i="11"/>
  <c r="AU447" i="11"/>
  <c r="AT447" i="11"/>
  <c r="AS447" i="11"/>
  <c r="AR447" i="11"/>
  <c r="AQ447" i="11"/>
  <c r="AP447" i="11"/>
  <c r="AO447" i="11"/>
  <c r="AN447" i="11"/>
  <c r="BE446" i="11"/>
  <c r="BD446" i="11"/>
  <c r="BC446" i="11"/>
  <c r="BB446" i="11"/>
  <c r="BA446" i="11"/>
  <c r="AZ446" i="11"/>
  <c r="AY446" i="11"/>
  <c r="AX446" i="11"/>
  <c r="AW446" i="11"/>
  <c r="AV446" i="11"/>
  <c r="AU446" i="11"/>
  <c r="AT446" i="11"/>
  <c r="AS446" i="11"/>
  <c r="AR446" i="11"/>
  <c r="AQ446" i="11"/>
  <c r="AP446" i="11"/>
  <c r="AO446" i="11"/>
  <c r="AN446" i="11"/>
  <c r="BE445" i="11"/>
  <c r="BD445" i="11"/>
  <c r="BC445" i="11"/>
  <c r="BB445" i="11"/>
  <c r="BA445" i="11"/>
  <c r="AZ445" i="11"/>
  <c r="AY445" i="11"/>
  <c r="AX445" i="11"/>
  <c r="AW445" i="11"/>
  <c r="AV445" i="11"/>
  <c r="AU445" i="11"/>
  <c r="AT445" i="11"/>
  <c r="AS445" i="11"/>
  <c r="AR445" i="11"/>
  <c r="AQ445" i="11"/>
  <c r="AP445" i="11"/>
  <c r="AO445" i="11"/>
  <c r="AN445" i="11"/>
  <c r="BE444" i="11"/>
  <c r="BD444" i="11"/>
  <c r="BC444" i="11"/>
  <c r="BB444" i="11"/>
  <c r="BA444" i="11"/>
  <c r="AZ444" i="11"/>
  <c r="AY444" i="11"/>
  <c r="AX444" i="11"/>
  <c r="AW444" i="11"/>
  <c r="AV444" i="11"/>
  <c r="AU444" i="11"/>
  <c r="AT444" i="11"/>
  <c r="AS444" i="11"/>
  <c r="AR444" i="11"/>
  <c r="AQ444" i="11"/>
  <c r="AP444" i="11"/>
  <c r="AO444" i="11"/>
  <c r="AN444" i="11"/>
  <c r="BE443" i="11"/>
  <c r="BD443" i="11"/>
  <c r="BC443" i="11"/>
  <c r="BB443" i="11"/>
  <c r="BA443" i="11"/>
  <c r="AZ443" i="11"/>
  <c r="AY443" i="11"/>
  <c r="AX443" i="11"/>
  <c r="AW443" i="11"/>
  <c r="AV443" i="11"/>
  <c r="AU443" i="11"/>
  <c r="AT443" i="11"/>
  <c r="AS443" i="11"/>
  <c r="AR443" i="11"/>
  <c r="AQ443" i="11"/>
  <c r="AP443" i="11"/>
  <c r="AO443" i="11"/>
  <c r="AN443" i="11"/>
  <c r="BE442" i="11"/>
  <c r="BD442" i="11"/>
  <c r="BC442" i="11"/>
  <c r="BB442" i="11"/>
  <c r="BA442" i="11"/>
  <c r="AZ442" i="11"/>
  <c r="AY442" i="11"/>
  <c r="AX442" i="11"/>
  <c r="AW442" i="11"/>
  <c r="AV442" i="11"/>
  <c r="AU442" i="11"/>
  <c r="AT442" i="11"/>
  <c r="AS442" i="11"/>
  <c r="AR442" i="11"/>
  <c r="AQ442" i="11"/>
  <c r="AP442" i="11"/>
  <c r="AO442" i="11"/>
  <c r="AN442" i="11"/>
  <c r="BE441" i="11"/>
  <c r="BD441" i="11"/>
  <c r="BC441" i="11"/>
  <c r="BB441" i="11"/>
  <c r="BA441" i="11"/>
  <c r="AZ441" i="11"/>
  <c r="AY441" i="11"/>
  <c r="AX441" i="11"/>
  <c r="AW441" i="11"/>
  <c r="AV441" i="11"/>
  <c r="AU441" i="11"/>
  <c r="AT441" i="11"/>
  <c r="AS441" i="11"/>
  <c r="AR441" i="11"/>
  <c r="AQ441" i="11"/>
  <c r="AP441" i="11"/>
  <c r="AO441" i="11"/>
  <c r="AN441" i="11"/>
  <c r="BE440" i="11"/>
  <c r="BD440" i="11"/>
  <c r="BC440" i="11"/>
  <c r="BB440" i="11"/>
  <c r="BA440" i="11"/>
  <c r="AZ440" i="11"/>
  <c r="AY440" i="11"/>
  <c r="AX440" i="11"/>
  <c r="AW440" i="11"/>
  <c r="AV440" i="11"/>
  <c r="AU440" i="11"/>
  <c r="AT440" i="11"/>
  <c r="AS440" i="11"/>
  <c r="AR440" i="11"/>
  <c r="AQ440" i="11"/>
  <c r="AP440" i="11"/>
  <c r="AO440" i="11"/>
  <c r="AN440" i="11"/>
  <c r="BE439" i="11"/>
  <c r="BD439" i="11"/>
  <c r="BC439" i="11"/>
  <c r="BB439" i="11"/>
  <c r="BA439" i="11"/>
  <c r="AZ439" i="11"/>
  <c r="AY439" i="11"/>
  <c r="AX439" i="11"/>
  <c r="AW439" i="11"/>
  <c r="AV439" i="11"/>
  <c r="AU439" i="11"/>
  <c r="AT439" i="11"/>
  <c r="AS439" i="11"/>
  <c r="AR439" i="11"/>
  <c r="AQ439" i="11"/>
  <c r="AP439" i="11"/>
  <c r="AO439" i="11"/>
  <c r="AN439" i="11"/>
  <c r="BE438" i="11"/>
  <c r="BD438" i="11"/>
  <c r="BC438" i="11"/>
  <c r="BB438" i="11"/>
  <c r="BA438" i="11"/>
  <c r="AZ438" i="11"/>
  <c r="AY438" i="11"/>
  <c r="AX438" i="11"/>
  <c r="AW438" i="11"/>
  <c r="AV438" i="11"/>
  <c r="AU438" i="11"/>
  <c r="AT438" i="11"/>
  <c r="AS438" i="11"/>
  <c r="AR438" i="11"/>
  <c r="AQ438" i="11"/>
  <c r="AP438" i="11"/>
  <c r="AO438" i="11"/>
  <c r="AN438" i="11"/>
  <c r="BE437" i="11"/>
  <c r="BD437" i="11"/>
  <c r="BC437" i="11"/>
  <c r="BB437" i="11"/>
  <c r="BA437" i="11"/>
  <c r="AZ437" i="11"/>
  <c r="AY437" i="11"/>
  <c r="AX437" i="11"/>
  <c r="AW437" i="11"/>
  <c r="AV437" i="11"/>
  <c r="AU437" i="11"/>
  <c r="AT437" i="11"/>
  <c r="AS437" i="11"/>
  <c r="AR437" i="11"/>
  <c r="AQ437" i="11"/>
  <c r="AP437" i="11"/>
  <c r="AO437" i="11"/>
  <c r="AN437" i="11"/>
  <c r="BE436" i="11"/>
  <c r="BD436" i="11"/>
  <c r="BC436" i="11"/>
  <c r="BB436" i="11"/>
  <c r="BA436" i="11"/>
  <c r="AZ436" i="11"/>
  <c r="AY436" i="11"/>
  <c r="AX436" i="11"/>
  <c r="AW436" i="11"/>
  <c r="AV436" i="11"/>
  <c r="AU436" i="11"/>
  <c r="AT436" i="11"/>
  <c r="AS436" i="11"/>
  <c r="AR436" i="11"/>
  <c r="AQ436" i="11"/>
  <c r="AP436" i="11"/>
  <c r="AO436" i="11"/>
  <c r="AN436" i="11"/>
  <c r="BE435" i="11"/>
  <c r="BD435" i="11"/>
  <c r="BC435" i="11"/>
  <c r="BB435" i="11"/>
  <c r="BA435" i="11"/>
  <c r="AZ435" i="11"/>
  <c r="AY435" i="11"/>
  <c r="AX435" i="11"/>
  <c r="AW435" i="11"/>
  <c r="AV435" i="11"/>
  <c r="AU435" i="11"/>
  <c r="AT435" i="11"/>
  <c r="AS435" i="11"/>
  <c r="AR435" i="11"/>
  <c r="AQ435" i="11"/>
  <c r="AP435" i="11"/>
  <c r="AO435" i="11"/>
  <c r="AN435" i="11"/>
  <c r="BE434" i="11"/>
  <c r="BD434" i="11"/>
  <c r="BC434" i="11"/>
  <c r="BB434" i="11"/>
  <c r="BA434" i="11"/>
  <c r="AZ434" i="11"/>
  <c r="AY434" i="11"/>
  <c r="AX434" i="11"/>
  <c r="AW434" i="11"/>
  <c r="AV434" i="11"/>
  <c r="AU434" i="11"/>
  <c r="AT434" i="11"/>
  <c r="AS434" i="11"/>
  <c r="AR434" i="11"/>
  <c r="AQ434" i="11"/>
  <c r="AP434" i="11"/>
  <c r="AO434" i="11"/>
  <c r="AN434" i="11"/>
  <c r="BE433" i="11"/>
  <c r="BD433" i="11"/>
  <c r="BC433" i="11"/>
  <c r="BB433" i="11"/>
  <c r="BA433" i="11"/>
  <c r="AZ433" i="11"/>
  <c r="AY433" i="11"/>
  <c r="AX433" i="11"/>
  <c r="AW433" i="11"/>
  <c r="AV433" i="11"/>
  <c r="AU433" i="11"/>
  <c r="AT433" i="11"/>
  <c r="AS433" i="11"/>
  <c r="AR433" i="11"/>
  <c r="AQ433" i="11"/>
  <c r="AP433" i="11"/>
  <c r="AO433" i="11"/>
  <c r="AN433" i="11"/>
  <c r="BE432" i="11"/>
  <c r="BD432" i="11"/>
  <c r="BC432" i="11"/>
  <c r="BB432" i="11"/>
  <c r="BA432" i="11"/>
  <c r="AZ432" i="11"/>
  <c r="AY432" i="11"/>
  <c r="AX432" i="11"/>
  <c r="AW432" i="11"/>
  <c r="AV432" i="11"/>
  <c r="AU432" i="11"/>
  <c r="AT432" i="11"/>
  <c r="AS432" i="11"/>
  <c r="AR432" i="11"/>
  <c r="AQ432" i="11"/>
  <c r="AP432" i="11"/>
  <c r="AO432" i="11"/>
  <c r="AN432" i="11"/>
  <c r="BE431" i="11"/>
  <c r="BD431" i="11"/>
  <c r="BC431" i="11"/>
  <c r="BB431" i="11"/>
  <c r="BA431" i="11"/>
  <c r="AZ431" i="11"/>
  <c r="AY431" i="11"/>
  <c r="AX431" i="11"/>
  <c r="AW431" i="11"/>
  <c r="AV431" i="11"/>
  <c r="AU431" i="11"/>
  <c r="AT431" i="11"/>
  <c r="AS431" i="11"/>
  <c r="AR431" i="11"/>
  <c r="AQ431" i="11"/>
  <c r="AP431" i="11"/>
  <c r="AO431" i="11"/>
  <c r="AN431" i="11"/>
  <c r="BE430" i="11"/>
  <c r="BD430" i="11"/>
  <c r="BC430" i="11"/>
  <c r="BB430" i="11"/>
  <c r="BA430" i="11"/>
  <c r="AZ430" i="11"/>
  <c r="AY430" i="11"/>
  <c r="AX430" i="11"/>
  <c r="AW430" i="11"/>
  <c r="AV430" i="11"/>
  <c r="AU430" i="11"/>
  <c r="AT430" i="11"/>
  <c r="AS430" i="11"/>
  <c r="AR430" i="11"/>
  <c r="AQ430" i="11"/>
  <c r="AP430" i="11"/>
  <c r="AO430" i="11"/>
  <c r="AN430" i="11"/>
  <c r="BE429" i="11"/>
  <c r="BD429" i="11"/>
  <c r="BC429" i="11"/>
  <c r="BB429" i="11"/>
  <c r="BA429" i="11"/>
  <c r="AZ429" i="11"/>
  <c r="AY429" i="11"/>
  <c r="AX429" i="11"/>
  <c r="AW429" i="11"/>
  <c r="AV429" i="11"/>
  <c r="AU429" i="11"/>
  <c r="AT429" i="11"/>
  <c r="AS429" i="11"/>
  <c r="AR429" i="11"/>
  <c r="AQ429" i="11"/>
  <c r="AP429" i="11"/>
  <c r="AO429" i="11"/>
  <c r="AN429" i="11"/>
  <c r="BE428" i="11"/>
  <c r="BD428" i="11"/>
  <c r="BC428" i="11"/>
  <c r="BB428" i="11"/>
  <c r="BA428" i="11"/>
  <c r="AZ428" i="11"/>
  <c r="AY428" i="11"/>
  <c r="AX428" i="11"/>
  <c r="AW428" i="11"/>
  <c r="AV428" i="11"/>
  <c r="AU428" i="11"/>
  <c r="AT428" i="11"/>
  <c r="AS428" i="11"/>
  <c r="AR428" i="11"/>
  <c r="AQ428" i="11"/>
  <c r="AP428" i="11"/>
  <c r="AO428" i="11"/>
  <c r="AN428" i="11"/>
  <c r="BE427" i="11"/>
  <c r="BD427" i="11"/>
  <c r="BC427" i="11"/>
  <c r="BB427" i="11"/>
  <c r="BA427" i="11"/>
  <c r="AZ427" i="11"/>
  <c r="AY427" i="11"/>
  <c r="AX427" i="11"/>
  <c r="AW427" i="11"/>
  <c r="AV427" i="11"/>
  <c r="AU427" i="11"/>
  <c r="AT427" i="11"/>
  <c r="AS427" i="11"/>
  <c r="AR427" i="11"/>
  <c r="AQ427" i="11"/>
  <c r="AP427" i="11"/>
  <c r="AO427" i="11"/>
  <c r="AN427" i="11"/>
  <c r="BE426" i="11"/>
  <c r="BD426" i="11"/>
  <c r="BC426" i="11"/>
  <c r="BB426" i="11"/>
  <c r="BA426" i="11"/>
  <c r="AZ426" i="11"/>
  <c r="AY426" i="11"/>
  <c r="AX426" i="11"/>
  <c r="AW426" i="11"/>
  <c r="AV426" i="11"/>
  <c r="AU426" i="11"/>
  <c r="AT426" i="11"/>
  <c r="AS426" i="11"/>
  <c r="AR426" i="11"/>
  <c r="AQ426" i="11"/>
  <c r="AP426" i="11"/>
  <c r="AO426" i="11"/>
  <c r="AN426" i="11"/>
  <c r="BE425" i="11"/>
  <c r="BD425" i="11"/>
  <c r="BC425" i="11"/>
  <c r="BB425" i="11"/>
  <c r="BA425" i="11"/>
  <c r="AZ425" i="11"/>
  <c r="AY425" i="11"/>
  <c r="AX425" i="11"/>
  <c r="AW425" i="11"/>
  <c r="AV425" i="11"/>
  <c r="AU425" i="11"/>
  <c r="AT425" i="11"/>
  <c r="AS425" i="11"/>
  <c r="AR425" i="11"/>
  <c r="AQ425" i="11"/>
  <c r="AP425" i="11"/>
  <c r="AO425" i="11"/>
  <c r="AN425" i="11"/>
  <c r="BE424" i="11"/>
  <c r="BD424" i="11"/>
  <c r="BC424" i="11"/>
  <c r="BB424" i="11"/>
  <c r="BA424" i="11"/>
  <c r="AZ424" i="11"/>
  <c r="AY424" i="11"/>
  <c r="AX424" i="11"/>
  <c r="AW424" i="11"/>
  <c r="AV424" i="11"/>
  <c r="AU424" i="11"/>
  <c r="AT424" i="11"/>
  <c r="AS424" i="11"/>
  <c r="AR424" i="11"/>
  <c r="AQ424" i="11"/>
  <c r="AP424" i="11"/>
  <c r="AO424" i="11"/>
  <c r="AN424" i="11"/>
  <c r="BE423" i="11"/>
  <c r="BD423" i="11"/>
  <c r="BC423" i="11"/>
  <c r="BB423" i="11"/>
  <c r="BA423" i="11"/>
  <c r="AZ423" i="11"/>
  <c r="AY423" i="11"/>
  <c r="AX423" i="11"/>
  <c r="AW423" i="11"/>
  <c r="AV423" i="11"/>
  <c r="AU423" i="11"/>
  <c r="AT423" i="11"/>
  <c r="AS423" i="11"/>
  <c r="AR423" i="11"/>
  <c r="AQ423" i="11"/>
  <c r="AP423" i="11"/>
  <c r="AO423" i="11"/>
  <c r="AN423" i="11"/>
  <c r="BE422" i="11"/>
  <c r="BD422" i="11"/>
  <c r="BC422" i="11"/>
  <c r="BB422" i="11"/>
  <c r="BA422" i="11"/>
  <c r="AZ422" i="11"/>
  <c r="AY422" i="11"/>
  <c r="AX422" i="11"/>
  <c r="AW422" i="11"/>
  <c r="AV422" i="11"/>
  <c r="AU422" i="11"/>
  <c r="AT422" i="11"/>
  <c r="AS422" i="11"/>
  <c r="AR422" i="11"/>
  <c r="AQ422" i="11"/>
  <c r="AP422" i="11"/>
  <c r="AO422" i="11"/>
  <c r="AN422" i="11"/>
  <c r="BE421" i="11"/>
  <c r="BD421" i="11"/>
  <c r="BC421" i="11"/>
  <c r="BB421" i="11"/>
  <c r="BA421" i="11"/>
  <c r="AZ421" i="11"/>
  <c r="AY421" i="11"/>
  <c r="AX421" i="11"/>
  <c r="AW421" i="11"/>
  <c r="AV421" i="11"/>
  <c r="AU421" i="11"/>
  <c r="AT421" i="11"/>
  <c r="AS421" i="11"/>
  <c r="AR421" i="11"/>
  <c r="AQ421" i="11"/>
  <c r="AP421" i="11"/>
  <c r="AO421" i="11"/>
  <c r="AN421" i="11"/>
  <c r="BE420" i="11"/>
  <c r="BD420" i="11"/>
  <c r="BC420" i="11"/>
  <c r="BB420" i="11"/>
  <c r="BA420" i="11"/>
  <c r="AZ420" i="11"/>
  <c r="AY420" i="11"/>
  <c r="AX420" i="11"/>
  <c r="AW420" i="11"/>
  <c r="AV420" i="11"/>
  <c r="AU420" i="11"/>
  <c r="AT420" i="11"/>
  <c r="AS420" i="11"/>
  <c r="AR420" i="11"/>
  <c r="AQ420" i="11"/>
  <c r="AP420" i="11"/>
  <c r="AO420" i="11"/>
  <c r="AN420" i="11"/>
  <c r="BE419" i="11"/>
  <c r="BD419" i="11"/>
  <c r="BC419" i="11"/>
  <c r="BB419" i="11"/>
  <c r="BA419" i="11"/>
  <c r="AZ419" i="11"/>
  <c r="AY419" i="11"/>
  <c r="AX419" i="11"/>
  <c r="AW419" i="11"/>
  <c r="AV419" i="11"/>
  <c r="AU419" i="11"/>
  <c r="AT419" i="11"/>
  <c r="AS419" i="11"/>
  <c r="AR419" i="11"/>
  <c r="AQ419" i="11"/>
  <c r="AP419" i="11"/>
  <c r="AO419" i="11"/>
  <c r="AN419" i="11"/>
  <c r="BE418" i="11"/>
  <c r="BD418" i="11"/>
  <c r="BC418" i="11"/>
  <c r="BB418" i="11"/>
  <c r="BA418" i="11"/>
  <c r="AZ418" i="11"/>
  <c r="AY418" i="11"/>
  <c r="AX418" i="11"/>
  <c r="AW418" i="11"/>
  <c r="AV418" i="11"/>
  <c r="AU418" i="11"/>
  <c r="AT418" i="11"/>
  <c r="AS418" i="11"/>
  <c r="AR418" i="11"/>
  <c r="AQ418" i="11"/>
  <c r="AP418" i="11"/>
  <c r="AO418" i="11"/>
  <c r="AN418" i="11"/>
  <c r="BE417" i="11"/>
  <c r="BD417" i="11"/>
  <c r="BC417" i="11"/>
  <c r="BB417" i="11"/>
  <c r="BA417" i="11"/>
  <c r="AZ417" i="11"/>
  <c r="AY417" i="11"/>
  <c r="AX417" i="11"/>
  <c r="AW417" i="11"/>
  <c r="AV417" i="11"/>
  <c r="AU417" i="11"/>
  <c r="AT417" i="11"/>
  <c r="AS417" i="11"/>
  <c r="AR417" i="11"/>
  <c r="AQ417" i="11"/>
  <c r="AP417" i="11"/>
  <c r="AO417" i="11"/>
  <c r="AN417" i="11"/>
  <c r="BE416" i="11"/>
  <c r="BD416" i="11"/>
  <c r="BC416" i="11"/>
  <c r="BB416" i="11"/>
  <c r="BA416" i="11"/>
  <c r="AZ416" i="11"/>
  <c r="AY416" i="11"/>
  <c r="AX416" i="11"/>
  <c r="AW416" i="11"/>
  <c r="AV416" i="11"/>
  <c r="AU416" i="11"/>
  <c r="AT416" i="11"/>
  <c r="AS416" i="11"/>
  <c r="AR416" i="11"/>
  <c r="AQ416" i="11"/>
  <c r="AP416" i="11"/>
  <c r="AO416" i="11"/>
  <c r="AN416" i="11"/>
  <c r="BE415" i="11"/>
  <c r="BD415" i="11"/>
  <c r="BC415" i="11"/>
  <c r="BB415" i="11"/>
  <c r="BA415" i="11"/>
  <c r="AZ415" i="11"/>
  <c r="AY415" i="11"/>
  <c r="AX415" i="11"/>
  <c r="AW415" i="11"/>
  <c r="AV415" i="11"/>
  <c r="AU415" i="11"/>
  <c r="AT415" i="11"/>
  <c r="AS415" i="11"/>
  <c r="AR415" i="11"/>
  <c r="AQ415" i="11"/>
  <c r="AP415" i="11"/>
  <c r="AO415" i="11"/>
  <c r="AN415" i="11"/>
  <c r="BE414" i="11"/>
  <c r="BD414" i="11"/>
  <c r="BC414" i="11"/>
  <c r="BB414" i="11"/>
  <c r="BA414" i="11"/>
  <c r="AZ414" i="11"/>
  <c r="AY414" i="11"/>
  <c r="AX414" i="11"/>
  <c r="AW414" i="11"/>
  <c r="AV414" i="11"/>
  <c r="AU414" i="11"/>
  <c r="AT414" i="11"/>
  <c r="AS414" i="11"/>
  <c r="AR414" i="11"/>
  <c r="AQ414" i="11"/>
  <c r="AP414" i="11"/>
  <c r="AO414" i="11"/>
  <c r="AN414" i="11"/>
  <c r="BE413" i="11"/>
  <c r="BD413" i="11"/>
  <c r="BC413" i="11"/>
  <c r="BB413" i="11"/>
  <c r="BA413" i="11"/>
  <c r="AZ413" i="11"/>
  <c r="AY413" i="11"/>
  <c r="AX413" i="11"/>
  <c r="AW413" i="11"/>
  <c r="AV413" i="11"/>
  <c r="AU413" i="11"/>
  <c r="AT413" i="11"/>
  <c r="AS413" i="11"/>
  <c r="AR413" i="11"/>
  <c r="AQ413" i="11"/>
  <c r="AP413" i="11"/>
  <c r="AO413" i="11"/>
  <c r="AN413" i="11"/>
  <c r="BE412" i="11"/>
  <c r="BD412" i="11"/>
  <c r="BC412" i="11"/>
  <c r="BB412" i="11"/>
  <c r="BA412" i="11"/>
  <c r="AZ412" i="11"/>
  <c r="AY412" i="11"/>
  <c r="AX412" i="11"/>
  <c r="AW412" i="11"/>
  <c r="AV412" i="11"/>
  <c r="AU412" i="11"/>
  <c r="AT412" i="11"/>
  <c r="AS412" i="11"/>
  <c r="AR412" i="11"/>
  <c r="AQ412" i="11"/>
  <c r="AP412" i="11"/>
  <c r="AO412" i="11"/>
  <c r="AN412" i="11"/>
  <c r="BE411" i="11"/>
  <c r="BD411" i="11"/>
  <c r="BC411" i="11"/>
  <c r="BB411" i="11"/>
  <c r="BA411" i="11"/>
  <c r="AZ411" i="11"/>
  <c r="AY411" i="11"/>
  <c r="AX411" i="11"/>
  <c r="AW411" i="11"/>
  <c r="AV411" i="11"/>
  <c r="AU411" i="11"/>
  <c r="AT411" i="11"/>
  <c r="AS411" i="11"/>
  <c r="AR411" i="11"/>
  <c r="AQ411" i="11"/>
  <c r="AP411" i="11"/>
  <c r="AO411" i="11"/>
  <c r="AN411" i="11"/>
  <c r="BE410" i="11"/>
  <c r="BD410" i="11"/>
  <c r="BC410" i="11"/>
  <c r="BB410" i="11"/>
  <c r="BA410" i="11"/>
  <c r="AZ410" i="11"/>
  <c r="AY410" i="11"/>
  <c r="AX410" i="11"/>
  <c r="AW410" i="11"/>
  <c r="AV410" i="11"/>
  <c r="AU410" i="11"/>
  <c r="AT410" i="11"/>
  <c r="AS410" i="11"/>
  <c r="AR410" i="11"/>
  <c r="AQ410" i="11"/>
  <c r="AP410" i="11"/>
  <c r="AO410" i="11"/>
  <c r="AN410" i="11"/>
  <c r="BE409" i="11"/>
  <c r="BD409" i="11"/>
  <c r="BC409" i="11"/>
  <c r="BB409" i="11"/>
  <c r="BA409" i="11"/>
  <c r="AZ409" i="11"/>
  <c r="AY409" i="11"/>
  <c r="AX409" i="11"/>
  <c r="AW409" i="11"/>
  <c r="AV409" i="11"/>
  <c r="AU409" i="11"/>
  <c r="AT409" i="11"/>
  <c r="AS409" i="11"/>
  <c r="AR409" i="11"/>
  <c r="AQ409" i="11"/>
  <c r="AP409" i="11"/>
  <c r="AO409" i="11"/>
  <c r="AN409" i="11"/>
  <c r="BE408" i="11"/>
  <c r="BD408" i="11"/>
  <c r="BC408" i="11"/>
  <c r="BB408" i="11"/>
  <c r="BA408" i="11"/>
  <c r="AZ408" i="11"/>
  <c r="AY408" i="11"/>
  <c r="AX408" i="11"/>
  <c r="AW408" i="11"/>
  <c r="AV408" i="11"/>
  <c r="AU408" i="11"/>
  <c r="AT408" i="11"/>
  <c r="AS408" i="11"/>
  <c r="AR408" i="11"/>
  <c r="AQ408" i="11"/>
  <c r="AP408" i="11"/>
  <c r="AO408" i="11"/>
  <c r="AN408" i="11"/>
  <c r="BE407" i="11"/>
  <c r="BD407" i="11"/>
  <c r="BC407" i="11"/>
  <c r="BB407" i="11"/>
  <c r="BA407" i="11"/>
  <c r="AZ407" i="11"/>
  <c r="AY407" i="11"/>
  <c r="AX407" i="11"/>
  <c r="AW407" i="11"/>
  <c r="AV407" i="11"/>
  <c r="AU407" i="11"/>
  <c r="AT407" i="11"/>
  <c r="AS407" i="11"/>
  <c r="AR407" i="11"/>
  <c r="AQ407" i="11"/>
  <c r="AP407" i="11"/>
  <c r="AO407" i="11"/>
  <c r="AN407" i="11"/>
  <c r="BE406" i="11"/>
  <c r="BD406" i="11"/>
  <c r="BC406" i="11"/>
  <c r="BB406" i="11"/>
  <c r="BA406" i="11"/>
  <c r="AZ406" i="11"/>
  <c r="AY406" i="11"/>
  <c r="AX406" i="11"/>
  <c r="AW406" i="11"/>
  <c r="AV406" i="11"/>
  <c r="AU406" i="11"/>
  <c r="AT406" i="11"/>
  <c r="AS406" i="11"/>
  <c r="AR406" i="11"/>
  <c r="AQ406" i="11"/>
  <c r="AP406" i="11"/>
  <c r="AO406" i="11"/>
  <c r="AN406" i="11"/>
  <c r="BE405" i="11"/>
  <c r="BD405" i="11"/>
  <c r="BC405" i="11"/>
  <c r="BB405" i="11"/>
  <c r="BA405" i="11"/>
  <c r="AZ405" i="11"/>
  <c r="AY405" i="11"/>
  <c r="AX405" i="11"/>
  <c r="AW405" i="11"/>
  <c r="AV405" i="11"/>
  <c r="AU405" i="11"/>
  <c r="AT405" i="11"/>
  <c r="AS405" i="11"/>
  <c r="AR405" i="11"/>
  <c r="AQ405" i="11"/>
  <c r="AP405" i="11"/>
  <c r="AO405" i="11"/>
  <c r="AN405" i="11"/>
  <c r="BE404" i="11"/>
  <c r="BD404" i="11"/>
  <c r="BC404" i="11"/>
  <c r="BB404" i="11"/>
  <c r="BA404" i="11"/>
  <c r="AZ404" i="11"/>
  <c r="AY404" i="11"/>
  <c r="AX404" i="11"/>
  <c r="AW404" i="11"/>
  <c r="AV404" i="11"/>
  <c r="AU404" i="11"/>
  <c r="AT404" i="11"/>
  <c r="AS404" i="11"/>
  <c r="AR404" i="11"/>
  <c r="AQ404" i="11"/>
  <c r="AP404" i="11"/>
  <c r="AO404" i="11"/>
  <c r="AN404" i="11"/>
  <c r="BE403" i="11"/>
  <c r="BD403" i="11"/>
  <c r="BC403" i="11"/>
  <c r="BB403" i="11"/>
  <c r="BA403" i="11"/>
  <c r="AZ403" i="11"/>
  <c r="AY403" i="11"/>
  <c r="AX403" i="11"/>
  <c r="AW403" i="11"/>
  <c r="AV403" i="11"/>
  <c r="AU403" i="11"/>
  <c r="AT403" i="11"/>
  <c r="AS403" i="11"/>
  <c r="AR403" i="11"/>
  <c r="AQ403" i="11"/>
  <c r="AP403" i="11"/>
  <c r="AO403" i="11"/>
  <c r="AN403" i="11"/>
  <c r="BE402" i="11"/>
  <c r="BD402" i="11"/>
  <c r="BC402" i="11"/>
  <c r="BB402" i="11"/>
  <c r="BA402" i="11"/>
  <c r="AZ402" i="11"/>
  <c r="AY402" i="11"/>
  <c r="AX402" i="11"/>
  <c r="AW402" i="11"/>
  <c r="AV402" i="11"/>
  <c r="AU402" i="11"/>
  <c r="AT402" i="11"/>
  <c r="AS402" i="11"/>
  <c r="AR402" i="11"/>
  <c r="AQ402" i="11"/>
  <c r="AP402" i="11"/>
  <c r="AO402" i="11"/>
  <c r="AN402" i="11"/>
  <c r="BE401" i="11"/>
  <c r="BD401" i="11"/>
  <c r="BC401" i="11"/>
  <c r="BB401" i="11"/>
  <c r="BA401" i="11"/>
  <c r="AZ401" i="11"/>
  <c r="AY401" i="11"/>
  <c r="AX401" i="11"/>
  <c r="AW401" i="11"/>
  <c r="AV401" i="11"/>
  <c r="AU401" i="11"/>
  <c r="AT401" i="11"/>
  <c r="AS401" i="11"/>
  <c r="AR401" i="11"/>
  <c r="AQ401" i="11"/>
  <c r="AP401" i="11"/>
  <c r="AO401" i="11"/>
  <c r="AN401" i="11"/>
  <c r="BE400" i="11"/>
  <c r="BD400" i="11"/>
  <c r="BC400" i="11"/>
  <c r="BB400" i="11"/>
  <c r="BA400" i="11"/>
  <c r="AZ400" i="11"/>
  <c r="AY400" i="11"/>
  <c r="AX400" i="11"/>
  <c r="AW400" i="11"/>
  <c r="AV400" i="11"/>
  <c r="AU400" i="11"/>
  <c r="AT400" i="11"/>
  <c r="AS400" i="11"/>
  <c r="AR400" i="11"/>
  <c r="AQ400" i="11"/>
  <c r="AP400" i="11"/>
  <c r="AO400" i="11"/>
  <c r="AN400" i="11"/>
  <c r="BE399" i="11"/>
  <c r="BD399" i="11"/>
  <c r="BC399" i="11"/>
  <c r="BB399" i="11"/>
  <c r="BA399" i="11"/>
  <c r="AZ399" i="11"/>
  <c r="AY399" i="11"/>
  <c r="AX399" i="11"/>
  <c r="AW399" i="11"/>
  <c r="AV399" i="11"/>
  <c r="AU399" i="11"/>
  <c r="AT399" i="11"/>
  <c r="AS399" i="11"/>
  <c r="AR399" i="11"/>
  <c r="AQ399" i="11"/>
  <c r="AP399" i="11"/>
  <c r="AO399" i="11"/>
  <c r="AN399" i="11"/>
  <c r="BE398" i="11"/>
  <c r="BD398" i="11"/>
  <c r="BC398" i="11"/>
  <c r="BB398" i="11"/>
  <c r="BA398" i="11"/>
  <c r="AZ398" i="11"/>
  <c r="AY398" i="11"/>
  <c r="AX398" i="11"/>
  <c r="AW398" i="11"/>
  <c r="AV398" i="11"/>
  <c r="AU398" i="11"/>
  <c r="AT398" i="11"/>
  <c r="AS398" i="11"/>
  <c r="AR398" i="11"/>
  <c r="AQ398" i="11"/>
  <c r="AP398" i="11"/>
  <c r="AO398" i="11"/>
  <c r="AN398" i="11"/>
  <c r="BE397" i="11"/>
  <c r="BD397" i="11"/>
  <c r="BC397" i="11"/>
  <c r="BB397" i="11"/>
  <c r="BA397" i="11"/>
  <c r="AZ397" i="11"/>
  <c r="AY397" i="11"/>
  <c r="AX397" i="11"/>
  <c r="AW397" i="11"/>
  <c r="AV397" i="11"/>
  <c r="AU397" i="11"/>
  <c r="AT397" i="11"/>
  <c r="AS397" i="11"/>
  <c r="AR397" i="11"/>
  <c r="AQ397" i="11"/>
  <c r="AP397" i="11"/>
  <c r="AO397" i="11"/>
  <c r="AN397" i="11"/>
  <c r="BE396" i="11"/>
  <c r="BD396" i="11"/>
  <c r="BC396" i="11"/>
  <c r="BB396" i="11"/>
  <c r="BA396" i="11"/>
  <c r="AZ396" i="11"/>
  <c r="AY396" i="11"/>
  <c r="AX396" i="11"/>
  <c r="AW396" i="11"/>
  <c r="AV396" i="11"/>
  <c r="AU396" i="11"/>
  <c r="AT396" i="11"/>
  <c r="AS396" i="11"/>
  <c r="AR396" i="11"/>
  <c r="AQ396" i="11"/>
  <c r="AP396" i="11"/>
  <c r="AO396" i="11"/>
  <c r="AN396" i="11"/>
  <c r="BE395" i="11"/>
  <c r="BD395" i="11"/>
  <c r="BC395" i="11"/>
  <c r="BB395" i="11"/>
  <c r="BA395" i="11"/>
  <c r="AZ395" i="11"/>
  <c r="AY395" i="11"/>
  <c r="AX395" i="11"/>
  <c r="AW395" i="11"/>
  <c r="AV395" i="11"/>
  <c r="AU395" i="11"/>
  <c r="AT395" i="11"/>
  <c r="AS395" i="11"/>
  <c r="AR395" i="11"/>
  <c r="AQ395" i="11"/>
  <c r="AP395" i="11"/>
  <c r="AO395" i="11"/>
  <c r="AN395" i="11"/>
  <c r="BE394" i="11"/>
  <c r="BD394" i="11"/>
  <c r="BC394" i="11"/>
  <c r="BB394" i="11"/>
  <c r="BA394" i="11"/>
  <c r="AZ394" i="11"/>
  <c r="AY394" i="11"/>
  <c r="AX394" i="11"/>
  <c r="AW394" i="11"/>
  <c r="AV394" i="11"/>
  <c r="AU394" i="11"/>
  <c r="AT394" i="11"/>
  <c r="AS394" i="11"/>
  <c r="AR394" i="11"/>
  <c r="AQ394" i="11"/>
  <c r="AP394" i="11"/>
  <c r="AO394" i="11"/>
  <c r="AN394" i="11"/>
  <c r="BE393" i="11"/>
  <c r="BD393" i="11"/>
  <c r="BC393" i="11"/>
  <c r="BB393" i="11"/>
  <c r="BA393" i="11"/>
  <c r="AZ393" i="11"/>
  <c r="AY393" i="11"/>
  <c r="AX393" i="11"/>
  <c r="AW393" i="11"/>
  <c r="AV393" i="11"/>
  <c r="AU393" i="11"/>
  <c r="AT393" i="11"/>
  <c r="AS393" i="11"/>
  <c r="AR393" i="11"/>
  <c r="AQ393" i="11"/>
  <c r="AP393" i="11"/>
  <c r="AO393" i="11"/>
  <c r="AN393" i="11"/>
  <c r="BE392" i="11"/>
  <c r="BD392" i="11"/>
  <c r="BC392" i="11"/>
  <c r="BB392" i="11"/>
  <c r="BA392" i="11"/>
  <c r="AZ392" i="11"/>
  <c r="AY392" i="11"/>
  <c r="AX392" i="11"/>
  <c r="AW392" i="11"/>
  <c r="AV392" i="11"/>
  <c r="AU392" i="11"/>
  <c r="AT392" i="11"/>
  <c r="AS392" i="11"/>
  <c r="AR392" i="11"/>
  <c r="AQ392" i="11"/>
  <c r="AP392" i="11"/>
  <c r="AO392" i="11"/>
  <c r="AN392" i="11"/>
  <c r="BE391" i="11"/>
  <c r="BD391" i="11"/>
  <c r="BC391" i="11"/>
  <c r="BB391" i="11"/>
  <c r="BA391" i="11"/>
  <c r="AZ391" i="11"/>
  <c r="AY391" i="11"/>
  <c r="AX391" i="11"/>
  <c r="AW391" i="11"/>
  <c r="AV391" i="11"/>
  <c r="AU391" i="11"/>
  <c r="AT391" i="11"/>
  <c r="AS391" i="11"/>
  <c r="AR391" i="11"/>
  <c r="AQ391" i="11"/>
  <c r="AP391" i="11"/>
  <c r="AO391" i="11"/>
  <c r="AN391" i="11"/>
  <c r="BE390" i="11"/>
  <c r="BD390" i="11"/>
  <c r="BC390" i="11"/>
  <c r="BB390" i="11"/>
  <c r="BA390" i="11"/>
  <c r="AZ390" i="11"/>
  <c r="AY390" i="11"/>
  <c r="AX390" i="11"/>
  <c r="AW390" i="11"/>
  <c r="AV390" i="11"/>
  <c r="AU390" i="11"/>
  <c r="AT390" i="11"/>
  <c r="AS390" i="11"/>
  <c r="AR390" i="11"/>
  <c r="AQ390" i="11"/>
  <c r="AP390" i="11"/>
  <c r="AO390" i="11"/>
  <c r="AN390" i="11"/>
  <c r="BE389" i="11"/>
  <c r="BD389" i="11"/>
  <c r="BC389" i="11"/>
  <c r="BB389" i="11"/>
  <c r="BA389" i="11"/>
  <c r="AZ389" i="11"/>
  <c r="AY389" i="11"/>
  <c r="AX389" i="11"/>
  <c r="AW389" i="11"/>
  <c r="AV389" i="11"/>
  <c r="AU389" i="11"/>
  <c r="AT389" i="11"/>
  <c r="AS389" i="11"/>
  <c r="AR389" i="11"/>
  <c r="AQ389" i="11"/>
  <c r="AP389" i="11"/>
  <c r="AO389" i="11"/>
  <c r="AN389" i="11"/>
  <c r="BE388" i="11"/>
  <c r="BD388" i="11"/>
  <c r="BC388" i="11"/>
  <c r="BB388" i="11"/>
  <c r="BA388" i="11"/>
  <c r="AZ388" i="11"/>
  <c r="AY388" i="11"/>
  <c r="AX388" i="11"/>
  <c r="AW388" i="11"/>
  <c r="AV388" i="11"/>
  <c r="AU388" i="11"/>
  <c r="AT388" i="11"/>
  <c r="AS388" i="11"/>
  <c r="AR388" i="11"/>
  <c r="AQ388" i="11"/>
  <c r="AP388" i="11"/>
  <c r="AO388" i="11"/>
  <c r="AN388" i="11"/>
  <c r="BE387" i="11"/>
  <c r="BD387" i="11"/>
  <c r="BC387" i="11"/>
  <c r="BB387" i="11"/>
  <c r="BA387" i="11"/>
  <c r="AZ387" i="11"/>
  <c r="AY387" i="11"/>
  <c r="AX387" i="11"/>
  <c r="AW387" i="11"/>
  <c r="AV387" i="11"/>
  <c r="AU387" i="11"/>
  <c r="AT387" i="11"/>
  <c r="AS387" i="11"/>
  <c r="AR387" i="11"/>
  <c r="AQ387" i="11"/>
  <c r="AP387" i="11"/>
  <c r="AO387" i="11"/>
  <c r="AN387" i="11"/>
  <c r="BE386" i="11"/>
  <c r="BD386" i="11"/>
  <c r="BC386" i="11"/>
  <c r="BB386" i="11"/>
  <c r="BA386" i="11"/>
  <c r="AZ386" i="11"/>
  <c r="AY386" i="11"/>
  <c r="AX386" i="11"/>
  <c r="AW386" i="11"/>
  <c r="AV386" i="11"/>
  <c r="AU386" i="11"/>
  <c r="AT386" i="11"/>
  <c r="AS386" i="11"/>
  <c r="AR386" i="11"/>
  <c r="AQ386" i="11"/>
  <c r="AP386" i="11"/>
  <c r="AO386" i="11"/>
  <c r="AN386" i="11"/>
  <c r="BE385" i="11"/>
  <c r="BD385" i="11"/>
  <c r="BC385" i="11"/>
  <c r="BB385" i="11"/>
  <c r="BA385" i="11"/>
  <c r="AZ385" i="11"/>
  <c r="AY385" i="11"/>
  <c r="AX385" i="11"/>
  <c r="AW385" i="11"/>
  <c r="AV385" i="11"/>
  <c r="AU385" i="11"/>
  <c r="AT385" i="11"/>
  <c r="AS385" i="11"/>
  <c r="AR385" i="11"/>
  <c r="AQ385" i="11"/>
  <c r="AP385" i="11"/>
  <c r="AO385" i="11"/>
  <c r="AN385" i="11"/>
  <c r="BE384" i="11"/>
  <c r="BD384" i="11"/>
  <c r="BC384" i="11"/>
  <c r="BB384" i="11"/>
  <c r="BA384" i="11"/>
  <c r="AZ384" i="11"/>
  <c r="AY384" i="11"/>
  <c r="AX384" i="11"/>
  <c r="AW384" i="11"/>
  <c r="AV384" i="11"/>
  <c r="AU384" i="11"/>
  <c r="AT384" i="11"/>
  <c r="AS384" i="11"/>
  <c r="AR384" i="11"/>
  <c r="AQ384" i="11"/>
  <c r="AP384" i="11"/>
  <c r="AO384" i="11"/>
  <c r="AN384" i="11"/>
  <c r="BE383" i="11"/>
  <c r="BD383" i="11"/>
  <c r="BC383" i="11"/>
  <c r="BB383" i="11"/>
  <c r="BA383" i="11"/>
  <c r="AZ383" i="11"/>
  <c r="AY383" i="11"/>
  <c r="AX383" i="11"/>
  <c r="AW383" i="11"/>
  <c r="AV383" i="11"/>
  <c r="AU383" i="11"/>
  <c r="AT383" i="11"/>
  <c r="AS383" i="11"/>
  <c r="AR383" i="11"/>
  <c r="AQ383" i="11"/>
  <c r="AP383" i="11"/>
  <c r="AO383" i="11"/>
  <c r="AN383" i="11"/>
  <c r="BE382" i="11"/>
  <c r="BD382" i="11"/>
  <c r="BC382" i="11"/>
  <c r="BB382" i="11"/>
  <c r="BA382" i="11"/>
  <c r="AZ382" i="11"/>
  <c r="AY382" i="11"/>
  <c r="AX382" i="11"/>
  <c r="AW382" i="11"/>
  <c r="AV382" i="11"/>
  <c r="AU382" i="11"/>
  <c r="AT382" i="11"/>
  <c r="AS382" i="11"/>
  <c r="AR382" i="11"/>
  <c r="AQ382" i="11"/>
  <c r="AP382" i="11"/>
  <c r="AO382" i="11"/>
  <c r="AN382" i="11"/>
  <c r="BE381" i="11"/>
  <c r="BD381" i="11"/>
  <c r="BC381" i="11"/>
  <c r="BB381" i="11"/>
  <c r="BA381" i="11"/>
  <c r="AZ381" i="11"/>
  <c r="AY381" i="11"/>
  <c r="AX381" i="11"/>
  <c r="AW381" i="11"/>
  <c r="AV381" i="11"/>
  <c r="AU381" i="11"/>
  <c r="AT381" i="11"/>
  <c r="AS381" i="11"/>
  <c r="AR381" i="11"/>
  <c r="AQ381" i="11"/>
  <c r="AP381" i="11"/>
  <c r="AO381" i="11"/>
  <c r="AN381" i="11"/>
  <c r="BE380" i="11"/>
  <c r="BD380" i="11"/>
  <c r="BC380" i="11"/>
  <c r="BB380" i="11"/>
  <c r="BA380" i="11"/>
  <c r="AZ380" i="11"/>
  <c r="AY380" i="11"/>
  <c r="AX380" i="11"/>
  <c r="AW380" i="11"/>
  <c r="AV380" i="11"/>
  <c r="AU380" i="11"/>
  <c r="AT380" i="11"/>
  <c r="AS380" i="11"/>
  <c r="AR380" i="11"/>
  <c r="AQ380" i="11"/>
  <c r="AP380" i="11"/>
  <c r="AO380" i="11"/>
  <c r="AN380" i="11"/>
  <c r="BE379" i="11"/>
  <c r="BD379" i="11"/>
  <c r="BC379" i="11"/>
  <c r="BB379" i="11"/>
  <c r="BA379" i="11"/>
  <c r="AZ379" i="11"/>
  <c r="AY379" i="11"/>
  <c r="AX379" i="11"/>
  <c r="AW379" i="11"/>
  <c r="AV379" i="11"/>
  <c r="AU379" i="11"/>
  <c r="AT379" i="11"/>
  <c r="AS379" i="11"/>
  <c r="AR379" i="11"/>
  <c r="AQ379" i="11"/>
  <c r="AP379" i="11"/>
  <c r="AO379" i="11"/>
  <c r="AN379" i="11"/>
  <c r="BE378" i="11"/>
  <c r="BD378" i="11"/>
  <c r="BC378" i="11"/>
  <c r="BB378" i="11"/>
  <c r="BA378" i="11"/>
  <c r="AZ378" i="11"/>
  <c r="AY378" i="11"/>
  <c r="AX378" i="11"/>
  <c r="AW378" i="11"/>
  <c r="AV378" i="11"/>
  <c r="AU378" i="11"/>
  <c r="AT378" i="11"/>
  <c r="AS378" i="11"/>
  <c r="AR378" i="11"/>
  <c r="AQ378" i="11"/>
  <c r="AP378" i="11"/>
  <c r="AO378" i="11"/>
  <c r="AN378" i="11"/>
  <c r="BE377" i="11"/>
  <c r="BD377" i="11"/>
  <c r="BC377" i="11"/>
  <c r="BB377" i="11"/>
  <c r="BA377" i="11"/>
  <c r="AZ377" i="11"/>
  <c r="AY377" i="11"/>
  <c r="AX377" i="11"/>
  <c r="AW377" i="11"/>
  <c r="AV377" i="11"/>
  <c r="AU377" i="11"/>
  <c r="AT377" i="11"/>
  <c r="AS377" i="11"/>
  <c r="AR377" i="11"/>
  <c r="AQ377" i="11"/>
  <c r="AP377" i="11"/>
  <c r="AO377" i="11"/>
  <c r="AN377" i="11"/>
  <c r="BE376" i="11"/>
  <c r="BD376" i="11"/>
  <c r="BC376" i="11"/>
  <c r="BB376" i="11"/>
  <c r="BA376" i="11"/>
  <c r="AZ376" i="11"/>
  <c r="AY376" i="11"/>
  <c r="AX376" i="11"/>
  <c r="AW376" i="11"/>
  <c r="AV376" i="11"/>
  <c r="AU376" i="11"/>
  <c r="AT376" i="11"/>
  <c r="AS376" i="11"/>
  <c r="AR376" i="11"/>
  <c r="AQ376" i="11"/>
  <c r="AP376" i="11"/>
  <c r="AO376" i="11"/>
  <c r="AN376" i="11"/>
  <c r="BE375" i="11"/>
  <c r="BD375" i="11"/>
  <c r="BC375" i="11"/>
  <c r="BB375" i="11"/>
  <c r="BA375" i="11"/>
  <c r="AZ375" i="11"/>
  <c r="AY375" i="11"/>
  <c r="AX375" i="11"/>
  <c r="AW375" i="11"/>
  <c r="AV375" i="11"/>
  <c r="AU375" i="11"/>
  <c r="AT375" i="11"/>
  <c r="AS375" i="11"/>
  <c r="AR375" i="11"/>
  <c r="AQ375" i="11"/>
  <c r="AP375" i="11"/>
  <c r="AO375" i="11"/>
  <c r="AN375" i="11"/>
  <c r="BE374" i="11"/>
  <c r="BD374" i="11"/>
  <c r="BC374" i="11"/>
  <c r="BB374" i="11"/>
  <c r="BA374" i="11"/>
  <c r="AZ374" i="11"/>
  <c r="AY374" i="11"/>
  <c r="AX374" i="11"/>
  <c r="AW374" i="11"/>
  <c r="AV374" i="11"/>
  <c r="AU374" i="11"/>
  <c r="AT374" i="11"/>
  <c r="AS374" i="11"/>
  <c r="AR374" i="11"/>
  <c r="AQ374" i="11"/>
  <c r="AP374" i="11"/>
  <c r="AO374" i="11"/>
  <c r="AN374" i="11"/>
  <c r="BE373" i="11"/>
  <c r="BD373" i="11"/>
  <c r="BC373" i="11"/>
  <c r="BB373" i="11"/>
  <c r="BA373" i="11"/>
  <c r="AZ373" i="11"/>
  <c r="AY373" i="11"/>
  <c r="AX373" i="11"/>
  <c r="AW373" i="11"/>
  <c r="AV373" i="11"/>
  <c r="AU373" i="11"/>
  <c r="AT373" i="11"/>
  <c r="AS373" i="11"/>
  <c r="AR373" i="11"/>
  <c r="AQ373" i="11"/>
  <c r="AP373" i="11"/>
  <c r="AO373" i="11"/>
  <c r="AN373" i="11"/>
  <c r="BE372" i="11"/>
  <c r="BD372" i="11"/>
  <c r="BC372" i="11"/>
  <c r="BB372" i="11"/>
  <c r="BA372" i="11"/>
  <c r="AZ372" i="11"/>
  <c r="AY372" i="11"/>
  <c r="AX372" i="11"/>
  <c r="AW372" i="11"/>
  <c r="AV372" i="11"/>
  <c r="AU372" i="11"/>
  <c r="AT372" i="11"/>
  <c r="AS372" i="11"/>
  <c r="AR372" i="11"/>
  <c r="AQ372" i="11"/>
  <c r="AP372" i="11"/>
  <c r="AO372" i="11"/>
  <c r="AN372" i="11"/>
  <c r="BE371" i="11"/>
  <c r="BD371" i="11"/>
  <c r="BC371" i="11"/>
  <c r="BB371" i="11"/>
  <c r="BA371" i="11"/>
  <c r="AZ371" i="11"/>
  <c r="AY371" i="11"/>
  <c r="AX371" i="11"/>
  <c r="AW371" i="11"/>
  <c r="AV371" i="11"/>
  <c r="AU371" i="11"/>
  <c r="AT371" i="11"/>
  <c r="AS371" i="11"/>
  <c r="AR371" i="11"/>
  <c r="AQ371" i="11"/>
  <c r="AP371" i="11"/>
  <c r="AO371" i="11"/>
  <c r="AN371" i="11"/>
  <c r="BE370" i="11"/>
  <c r="BD370" i="11"/>
  <c r="BC370" i="11"/>
  <c r="BB370" i="11"/>
  <c r="BA370" i="11"/>
  <c r="AZ370" i="11"/>
  <c r="AY370" i="11"/>
  <c r="AX370" i="11"/>
  <c r="AW370" i="11"/>
  <c r="AV370" i="11"/>
  <c r="AU370" i="11"/>
  <c r="AT370" i="11"/>
  <c r="AS370" i="11"/>
  <c r="AR370" i="11"/>
  <c r="AQ370" i="11"/>
  <c r="AP370" i="11"/>
  <c r="AO370" i="11"/>
  <c r="AN370" i="11"/>
  <c r="BE369" i="11"/>
  <c r="BD369" i="11"/>
  <c r="BC369" i="11"/>
  <c r="BB369" i="11"/>
  <c r="BA369" i="11"/>
  <c r="AZ369" i="11"/>
  <c r="AY369" i="11"/>
  <c r="AX369" i="11"/>
  <c r="AW369" i="11"/>
  <c r="AV369" i="11"/>
  <c r="AU369" i="11"/>
  <c r="AT369" i="11"/>
  <c r="AS369" i="11"/>
  <c r="AR369" i="11"/>
  <c r="AQ369" i="11"/>
  <c r="AP369" i="11"/>
  <c r="AO369" i="11"/>
  <c r="AN369" i="11"/>
  <c r="BE368" i="11"/>
  <c r="BD368" i="11"/>
  <c r="BC368" i="11"/>
  <c r="BB368" i="11"/>
  <c r="BA368" i="11"/>
  <c r="AZ368" i="11"/>
  <c r="AY368" i="11"/>
  <c r="AX368" i="11"/>
  <c r="AW368" i="11"/>
  <c r="AV368" i="11"/>
  <c r="AU368" i="11"/>
  <c r="AT368" i="11"/>
  <c r="AS368" i="11"/>
  <c r="AR368" i="11"/>
  <c r="AQ368" i="11"/>
  <c r="AP368" i="11"/>
  <c r="AO368" i="11"/>
  <c r="AN368" i="11"/>
  <c r="BE367" i="11"/>
  <c r="BD367" i="11"/>
  <c r="BC367" i="11"/>
  <c r="BB367" i="11"/>
  <c r="BA367" i="11"/>
  <c r="AZ367" i="11"/>
  <c r="AY367" i="11"/>
  <c r="AX367" i="11"/>
  <c r="AW367" i="11"/>
  <c r="AV367" i="11"/>
  <c r="AU367" i="11"/>
  <c r="AT367" i="11"/>
  <c r="AS367" i="11"/>
  <c r="AR367" i="11"/>
  <c r="AQ367" i="11"/>
  <c r="AP367" i="11"/>
  <c r="AO367" i="11"/>
  <c r="AN367" i="11"/>
  <c r="BE366" i="11"/>
  <c r="BD366" i="11"/>
  <c r="BC366" i="11"/>
  <c r="BB366" i="11"/>
  <c r="BA366" i="11"/>
  <c r="AZ366" i="11"/>
  <c r="AY366" i="11"/>
  <c r="AX366" i="11"/>
  <c r="AW366" i="11"/>
  <c r="AV366" i="11"/>
  <c r="AU366" i="11"/>
  <c r="AT366" i="11"/>
  <c r="AS366" i="11"/>
  <c r="AR366" i="11"/>
  <c r="AQ366" i="11"/>
  <c r="AP366" i="11"/>
  <c r="AO366" i="11"/>
  <c r="AN366" i="11"/>
  <c r="BE365" i="11"/>
  <c r="BD365" i="11"/>
  <c r="BC365" i="11"/>
  <c r="BB365" i="11"/>
  <c r="BA365" i="11"/>
  <c r="AZ365" i="11"/>
  <c r="AY365" i="11"/>
  <c r="AX365" i="11"/>
  <c r="AW365" i="11"/>
  <c r="AV365" i="11"/>
  <c r="AU365" i="11"/>
  <c r="AT365" i="11"/>
  <c r="AS365" i="11"/>
  <c r="AR365" i="11"/>
  <c r="AQ365" i="11"/>
  <c r="AP365" i="11"/>
  <c r="AO365" i="11"/>
  <c r="AN365" i="11"/>
  <c r="BE364" i="11"/>
  <c r="BD364" i="11"/>
  <c r="BC364" i="11"/>
  <c r="BB364" i="11"/>
  <c r="BA364" i="11"/>
  <c r="AZ364" i="11"/>
  <c r="AY364" i="11"/>
  <c r="AX364" i="11"/>
  <c r="AW364" i="11"/>
  <c r="AV364" i="11"/>
  <c r="AU364" i="11"/>
  <c r="AT364" i="11"/>
  <c r="AS364" i="11"/>
  <c r="AR364" i="11"/>
  <c r="AQ364" i="11"/>
  <c r="AP364" i="11"/>
  <c r="AO364" i="11"/>
  <c r="AN364" i="11"/>
  <c r="BE363" i="11"/>
  <c r="BD363" i="11"/>
  <c r="BC363" i="11"/>
  <c r="BB363" i="11"/>
  <c r="BA363" i="11"/>
  <c r="AZ363" i="11"/>
  <c r="AY363" i="11"/>
  <c r="AX363" i="11"/>
  <c r="AW363" i="11"/>
  <c r="AV363" i="11"/>
  <c r="AU363" i="11"/>
  <c r="AT363" i="11"/>
  <c r="AS363" i="11"/>
  <c r="AR363" i="11"/>
  <c r="AQ363" i="11"/>
  <c r="AP363" i="11"/>
  <c r="AO363" i="11"/>
  <c r="AN363" i="11"/>
  <c r="BE362" i="11"/>
  <c r="BD362" i="11"/>
  <c r="BC362" i="11"/>
  <c r="BB362" i="11"/>
  <c r="BA362" i="11"/>
  <c r="AZ362" i="11"/>
  <c r="AY362" i="11"/>
  <c r="AX362" i="11"/>
  <c r="AW362" i="11"/>
  <c r="AV362" i="11"/>
  <c r="AU362" i="11"/>
  <c r="AT362" i="11"/>
  <c r="AS362" i="11"/>
  <c r="AR362" i="11"/>
  <c r="AQ362" i="11"/>
  <c r="AP362" i="11"/>
  <c r="AO362" i="11"/>
  <c r="AN362" i="11"/>
  <c r="BE361" i="11"/>
  <c r="BD361" i="11"/>
  <c r="BC361" i="11"/>
  <c r="BB361" i="11"/>
  <c r="BA361" i="11"/>
  <c r="AZ361" i="11"/>
  <c r="AY361" i="11"/>
  <c r="AX361" i="11"/>
  <c r="AW361" i="11"/>
  <c r="AV361" i="11"/>
  <c r="AU361" i="11"/>
  <c r="AT361" i="11"/>
  <c r="AS361" i="11"/>
  <c r="AR361" i="11"/>
  <c r="AQ361" i="11"/>
  <c r="AP361" i="11"/>
  <c r="AO361" i="11"/>
  <c r="AN361" i="11"/>
  <c r="BE360" i="11"/>
  <c r="BD360" i="11"/>
  <c r="BC360" i="11"/>
  <c r="BB360" i="11"/>
  <c r="BA360" i="11"/>
  <c r="AZ360" i="11"/>
  <c r="AY360" i="11"/>
  <c r="AX360" i="11"/>
  <c r="AW360" i="11"/>
  <c r="AV360" i="11"/>
  <c r="AU360" i="11"/>
  <c r="AT360" i="11"/>
  <c r="AS360" i="11"/>
  <c r="AR360" i="11"/>
  <c r="AQ360" i="11"/>
  <c r="AP360" i="11"/>
  <c r="AO360" i="11"/>
  <c r="AN360" i="11"/>
  <c r="BE359" i="11"/>
  <c r="BD359" i="11"/>
  <c r="BC359" i="11"/>
  <c r="BB359" i="11"/>
  <c r="BA359" i="11"/>
  <c r="AZ359" i="11"/>
  <c r="AY359" i="11"/>
  <c r="AX359" i="11"/>
  <c r="AW359" i="11"/>
  <c r="AV359" i="11"/>
  <c r="AU359" i="11"/>
  <c r="AT359" i="11"/>
  <c r="AS359" i="11"/>
  <c r="AR359" i="11"/>
  <c r="AQ359" i="11"/>
  <c r="AP359" i="11"/>
  <c r="AO359" i="11"/>
  <c r="AN359" i="11"/>
  <c r="BE358" i="11"/>
  <c r="BD358" i="11"/>
  <c r="BC358" i="11"/>
  <c r="BB358" i="11"/>
  <c r="BA358" i="11"/>
  <c r="AZ358" i="11"/>
  <c r="AY358" i="11"/>
  <c r="AX358" i="11"/>
  <c r="AW358" i="11"/>
  <c r="AV358" i="11"/>
  <c r="AU358" i="11"/>
  <c r="AT358" i="11"/>
  <c r="AS358" i="11"/>
  <c r="AR358" i="11"/>
  <c r="AQ358" i="11"/>
  <c r="AP358" i="11"/>
  <c r="AO358" i="11"/>
  <c r="AN358" i="11"/>
  <c r="BE357" i="11"/>
  <c r="BD357" i="11"/>
  <c r="BC357" i="11"/>
  <c r="BB357" i="11"/>
  <c r="BA357" i="11"/>
  <c r="AZ357" i="11"/>
  <c r="AY357" i="11"/>
  <c r="AX357" i="11"/>
  <c r="AW357" i="11"/>
  <c r="AV357" i="11"/>
  <c r="AU357" i="11"/>
  <c r="AT357" i="11"/>
  <c r="AS357" i="11"/>
  <c r="AR357" i="11"/>
  <c r="AQ357" i="11"/>
  <c r="AP357" i="11"/>
  <c r="AO357" i="11"/>
  <c r="AN357" i="11"/>
  <c r="BE356" i="11"/>
  <c r="BD356" i="11"/>
  <c r="BC356" i="11"/>
  <c r="BB356" i="11"/>
  <c r="BA356" i="11"/>
  <c r="AZ356" i="11"/>
  <c r="AY356" i="11"/>
  <c r="AX356" i="11"/>
  <c r="AW356" i="11"/>
  <c r="AV356" i="11"/>
  <c r="AU356" i="11"/>
  <c r="AT356" i="11"/>
  <c r="AS356" i="11"/>
  <c r="AR356" i="11"/>
  <c r="AQ356" i="11"/>
  <c r="AP356" i="11"/>
  <c r="AO356" i="11"/>
  <c r="AN356" i="11"/>
  <c r="BE355" i="11"/>
  <c r="BD355" i="11"/>
  <c r="BC355" i="11"/>
  <c r="BB355" i="11"/>
  <c r="BA355" i="11"/>
  <c r="AZ355" i="11"/>
  <c r="AY355" i="11"/>
  <c r="AX355" i="11"/>
  <c r="AW355" i="11"/>
  <c r="AV355" i="11"/>
  <c r="AU355" i="11"/>
  <c r="AT355" i="11"/>
  <c r="AS355" i="11"/>
  <c r="AR355" i="11"/>
  <c r="AQ355" i="11"/>
  <c r="AP355" i="11"/>
  <c r="AO355" i="11"/>
  <c r="AN355" i="11"/>
  <c r="BE354" i="11"/>
  <c r="BD354" i="11"/>
  <c r="BC354" i="11"/>
  <c r="BB354" i="11"/>
  <c r="BA354" i="11"/>
  <c r="AZ354" i="11"/>
  <c r="AY354" i="11"/>
  <c r="AX354" i="11"/>
  <c r="AW354" i="11"/>
  <c r="AV354" i="11"/>
  <c r="AU354" i="11"/>
  <c r="AT354" i="11"/>
  <c r="AS354" i="11"/>
  <c r="AR354" i="11"/>
  <c r="AQ354" i="11"/>
  <c r="AP354" i="11"/>
  <c r="AO354" i="11"/>
  <c r="AN354" i="11"/>
  <c r="BE353" i="11"/>
  <c r="BD353" i="11"/>
  <c r="BC353" i="11"/>
  <c r="BB353" i="11"/>
  <c r="BA353" i="11"/>
  <c r="AZ353" i="11"/>
  <c r="AY353" i="11"/>
  <c r="AX353" i="11"/>
  <c r="AW353" i="11"/>
  <c r="AV353" i="11"/>
  <c r="AU353" i="11"/>
  <c r="AT353" i="11"/>
  <c r="AS353" i="11"/>
  <c r="AR353" i="11"/>
  <c r="AQ353" i="11"/>
  <c r="AP353" i="11"/>
  <c r="AO353" i="11"/>
  <c r="AN353" i="11"/>
  <c r="BE352" i="11"/>
  <c r="BD352" i="11"/>
  <c r="BC352" i="11"/>
  <c r="BB352" i="11"/>
  <c r="BA352" i="11"/>
  <c r="AZ352" i="11"/>
  <c r="AY352" i="11"/>
  <c r="AX352" i="11"/>
  <c r="AW352" i="11"/>
  <c r="AV352" i="11"/>
  <c r="AU352" i="11"/>
  <c r="AT352" i="11"/>
  <c r="AS352" i="11"/>
  <c r="AR352" i="11"/>
  <c r="AQ352" i="11"/>
  <c r="AP352" i="11"/>
  <c r="AO352" i="11"/>
  <c r="AN352" i="11"/>
  <c r="BE351" i="11"/>
  <c r="BD351" i="11"/>
  <c r="BC351" i="11"/>
  <c r="BB351" i="11"/>
  <c r="BA351" i="11"/>
  <c r="AZ351" i="11"/>
  <c r="AY351" i="11"/>
  <c r="AX351" i="11"/>
  <c r="AW351" i="11"/>
  <c r="AV351" i="11"/>
  <c r="AU351" i="11"/>
  <c r="AT351" i="11"/>
  <c r="AS351" i="11"/>
  <c r="AR351" i="11"/>
  <c r="AQ351" i="11"/>
  <c r="AP351" i="11"/>
  <c r="AO351" i="11"/>
  <c r="AN351" i="11"/>
  <c r="BE350" i="11"/>
  <c r="BD350" i="11"/>
  <c r="BC350" i="11"/>
  <c r="BB350" i="11"/>
  <c r="BA350" i="11"/>
  <c r="AZ350" i="11"/>
  <c r="AY350" i="11"/>
  <c r="AX350" i="11"/>
  <c r="AW350" i="11"/>
  <c r="AV350" i="11"/>
  <c r="AU350" i="11"/>
  <c r="AT350" i="11"/>
  <c r="AS350" i="11"/>
  <c r="AR350" i="11"/>
  <c r="AQ350" i="11"/>
  <c r="AP350" i="11"/>
  <c r="AO350" i="11"/>
  <c r="AN350" i="11"/>
  <c r="BE349" i="11"/>
  <c r="BD349" i="11"/>
  <c r="BC349" i="11"/>
  <c r="BB349" i="11"/>
  <c r="BA349" i="11"/>
  <c r="AZ349" i="11"/>
  <c r="AY349" i="11"/>
  <c r="AX349" i="11"/>
  <c r="AW349" i="11"/>
  <c r="AV349" i="11"/>
  <c r="AU349" i="11"/>
  <c r="AT349" i="11"/>
  <c r="AS349" i="11"/>
  <c r="AR349" i="11"/>
  <c r="AQ349" i="11"/>
  <c r="AP349" i="11"/>
  <c r="AO349" i="11"/>
  <c r="AN349" i="11"/>
  <c r="BE348" i="11"/>
  <c r="BD348" i="11"/>
  <c r="BC348" i="11"/>
  <c r="BB348" i="11"/>
  <c r="BA348" i="11"/>
  <c r="AZ348" i="11"/>
  <c r="AY348" i="11"/>
  <c r="AX348" i="11"/>
  <c r="AW348" i="11"/>
  <c r="AV348" i="11"/>
  <c r="AU348" i="11"/>
  <c r="AT348" i="11"/>
  <c r="AS348" i="11"/>
  <c r="AR348" i="11"/>
  <c r="AQ348" i="11"/>
  <c r="AP348" i="11"/>
  <c r="AO348" i="11"/>
  <c r="AN348" i="11"/>
  <c r="BE347" i="11"/>
  <c r="BD347" i="11"/>
  <c r="BC347" i="11"/>
  <c r="BB347" i="11"/>
  <c r="BA347" i="11"/>
  <c r="AZ347" i="11"/>
  <c r="AY347" i="11"/>
  <c r="AX347" i="11"/>
  <c r="AW347" i="11"/>
  <c r="AV347" i="11"/>
  <c r="AU347" i="11"/>
  <c r="AT347" i="11"/>
  <c r="AS347" i="11"/>
  <c r="AR347" i="11"/>
  <c r="AQ347" i="11"/>
  <c r="AP347" i="11"/>
  <c r="AO347" i="11"/>
  <c r="AN347" i="11"/>
  <c r="BE346" i="11"/>
  <c r="BD346" i="11"/>
  <c r="BC346" i="11"/>
  <c r="BB346" i="11"/>
  <c r="BA346" i="11"/>
  <c r="AZ346" i="11"/>
  <c r="AY346" i="11"/>
  <c r="AX346" i="11"/>
  <c r="AW346" i="11"/>
  <c r="AV346" i="11"/>
  <c r="AU346" i="11"/>
  <c r="AT346" i="11"/>
  <c r="AS346" i="11"/>
  <c r="AR346" i="11"/>
  <c r="AQ346" i="11"/>
  <c r="AP346" i="11"/>
  <c r="AO346" i="11"/>
  <c r="AN346" i="11"/>
  <c r="BE345" i="11"/>
  <c r="BD345" i="11"/>
  <c r="BC345" i="11"/>
  <c r="BB345" i="11"/>
  <c r="BA345" i="11"/>
  <c r="AZ345" i="11"/>
  <c r="AY345" i="11"/>
  <c r="AX345" i="11"/>
  <c r="AW345" i="11"/>
  <c r="AV345" i="11"/>
  <c r="AU345" i="11"/>
  <c r="AT345" i="11"/>
  <c r="AS345" i="11"/>
  <c r="AR345" i="11"/>
  <c r="AQ345" i="11"/>
  <c r="AP345" i="11"/>
  <c r="AO345" i="11"/>
  <c r="AN345" i="11"/>
  <c r="BE344" i="11"/>
  <c r="BD344" i="11"/>
  <c r="BC344" i="11"/>
  <c r="BB344" i="11"/>
  <c r="BA344" i="11"/>
  <c r="AZ344" i="11"/>
  <c r="AY344" i="11"/>
  <c r="AX344" i="11"/>
  <c r="AW344" i="11"/>
  <c r="AV344" i="11"/>
  <c r="AU344" i="11"/>
  <c r="AT344" i="11"/>
  <c r="AS344" i="11"/>
  <c r="AR344" i="11"/>
  <c r="AQ344" i="11"/>
  <c r="AP344" i="11"/>
  <c r="AO344" i="11"/>
  <c r="AN344" i="11"/>
  <c r="BE343" i="11"/>
  <c r="BD343" i="11"/>
  <c r="BC343" i="11"/>
  <c r="BB343" i="11"/>
  <c r="BA343" i="11"/>
  <c r="AZ343" i="11"/>
  <c r="AY343" i="11"/>
  <c r="AX343" i="11"/>
  <c r="AW343" i="11"/>
  <c r="AV343" i="11"/>
  <c r="AU343" i="11"/>
  <c r="AT343" i="11"/>
  <c r="AS343" i="11"/>
  <c r="AR343" i="11"/>
  <c r="AQ343" i="11"/>
  <c r="AP343" i="11"/>
  <c r="AO343" i="11"/>
  <c r="AN343" i="11"/>
  <c r="BE342" i="11"/>
  <c r="BD342" i="11"/>
  <c r="BC342" i="11"/>
  <c r="BB342" i="11"/>
  <c r="BA342" i="11"/>
  <c r="AZ342" i="11"/>
  <c r="AY342" i="11"/>
  <c r="AX342" i="11"/>
  <c r="AW342" i="11"/>
  <c r="AV342" i="11"/>
  <c r="AU342" i="11"/>
  <c r="AT342" i="11"/>
  <c r="AS342" i="11"/>
  <c r="AR342" i="11"/>
  <c r="AQ342" i="11"/>
  <c r="AP342" i="11"/>
  <c r="AO342" i="11"/>
  <c r="AN342" i="11"/>
  <c r="BE341" i="11"/>
  <c r="BD341" i="11"/>
  <c r="BC341" i="11"/>
  <c r="BB341" i="11"/>
  <c r="BA341" i="11"/>
  <c r="AZ341" i="11"/>
  <c r="AY341" i="11"/>
  <c r="AX341" i="11"/>
  <c r="AW341" i="11"/>
  <c r="AV341" i="11"/>
  <c r="AU341" i="11"/>
  <c r="AT341" i="11"/>
  <c r="AS341" i="11"/>
  <c r="AR341" i="11"/>
  <c r="AQ341" i="11"/>
  <c r="AP341" i="11"/>
  <c r="AO341" i="11"/>
  <c r="AN341" i="11"/>
  <c r="BE340" i="11"/>
  <c r="BD340" i="11"/>
  <c r="BC340" i="11"/>
  <c r="BB340" i="11"/>
  <c r="BA340" i="11"/>
  <c r="AZ340" i="11"/>
  <c r="AY340" i="11"/>
  <c r="AX340" i="11"/>
  <c r="AW340" i="11"/>
  <c r="AV340" i="11"/>
  <c r="AU340" i="11"/>
  <c r="AT340" i="11"/>
  <c r="AS340" i="11"/>
  <c r="AR340" i="11"/>
  <c r="AQ340" i="11"/>
  <c r="AP340" i="11"/>
  <c r="AO340" i="11"/>
  <c r="AN340" i="11"/>
  <c r="BE339" i="11"/>
  <c r="BD339" i="11"/>
  <c r="BC339" i="11"/>
  <c r="BB339" i="11"/>
  <c r="BA339" i="11"/>
  <c r="AZ339" i="11"/>
  <c r="AY339" i="11"/>
  <c r="AX339" i="11"/>
  <c r="AW339" i="11"/>
  <c r="AV339" i="11"/>
  <c r="AU339" i="11"/>
  <c r="AT339" i="11"/>
  <c r="AS339" i="11"/>
  <c r="AR339" i="11"/>
  <c r="AQ339" i="11"/>
  <c r="AP339" i="11"/>
  <c r="AO339" i="11"/>
  <c r="AN339" i="11"/>
  <c r="BE338" i="11"/>
  <c r="BD338" i="11"/>
  <c r="BC338" i="11"/>
  <c r="BB338" i="11"/>
  <c r="BA338" i="11"/>
  <c r="AZ338" i="11"/>
  <c r="AY338" i="11"/>
  <c r="AX338" i="11"/>
  <c r="AW338" i="11"/>
  <c r="AV338" i="11"/>
  <c r="AU338" i="11"/>
  <c r="AT338" i="11"/>
  <c r="AS338" i="11"/>
  <c r="AR338" i="11"/>
  <c r="AQ338" i="11"/>
  <c r="AP338" i="11"/>
  <c r="AO338" i="11"/>
  <c r="AN338" i="11"/>
  <c r="BE337" i="11"/>
  <c r="BD337" i="11"/>
  <c r="BC337" i="11"/>
  <c r="BB337" i="11"/>
  <c r="BA337" i="11"/>
  <c r="AZ337" i="11"/>
  <c r="AY337" i="11"/>
  <c r="AX337" i="11"/>
  <c r="AW337" i="11"/>
  <c r="AV337" i="11"/>
  <c r="AU337" i="11"/>
  <c r="AT337" i="11"/>
  <c r="AS337" i="11"/>
  <c r="AR337" i="11"/>
  <c r="AQ337" i="11"/>
  <c r="AP337" i="11"/>
  <c r="AO337" i="11"/>
  <c r="AN337" i="11"/>
  <c r="BE336" i="11"/>
  <c r="BD336" i="11"/>
  <c r="BC336" i="11"/>
  <c r="BB336" i="11"/>
  <c r="BA336" i="11"/>
  <c r="AZ336" i="11"/>
  <c r="AY336" i="11"/>
  <c r="AX336" i="11"/>
  <c r="AW336" i="11"/>
  <c r="AV336" i="11"/>
  <c r="AU336" i="11"/>
  <c r="AT336" i="11"/>
  <c r="AS336" i="11"/>
  <c r="AR336" i="11"/>
  <c r="AQ336" i="11"/>
  <c r="AP336" i="11"/>
  <c r="AO336" i="11"/>
  <c r="AN336" i="11"/>
  <c r="BE335" i="11"/>
  <c r="BD335" i="11"/>
  <c r="BC335" i="11"/>
  <c r="BB335" i="11"/>
  <c r="BA335" i="11"/>
  <c r="AZ335" i="11"/>
  <c r="AY335" i="11"/>
  <c r="AX335" i="11"/>
  <c r="AW335" i="11"/>
  <c r="AV335" i="11"/>
  <c r="AU335" i="11"/>
  <c r="AT335" i="11"/>
  <c r="AS335" i="11"/>
  <c r="AR335" i="11"/>
  <c r="AQ335" i="11"/>
  <c r="AP335" i="11"/>
  <c r="AO335" i="11"/>
  <c r="AN335" i="11"/>
  <c r="BE334" i="11"/>
  <c r="BD334" i="11"/>
  <c r="BC334" i="11"/>
  <c r="BB334" i="11"/>
  <c r="BA334" i="11"/>
  <c r="AZ334" i="11"/>
  <c r="AY334" i="11"/>
  <c r="AX334" i="11"/>
  <c r="AW334" i="11"/>
  <c r="AV334" i="11"/>
  <c r="AU334" i="11"/>
  <c r="AT334" i="11"/>
  <c r="AS334" i="11"/>
  <c r="AR334" i="11"/>
  <c r="AQ334" i="11"/>
  <c r="AP334" i="11"/>
  <c r="AO334" i="11"/>
  <c r="AN334" i="11"/>
  <c r="BE333" i="11"/>
  <c r="BD333" i="11"/>
  <c r="BC333" i="11"/>
  <c r="BB333" i="11"/>
  <c r="BA333" i="11"/>
  <c r="AZ333" i="11"/>
  <c r="AY333" i="11"/>
  <c r="AX333" i="11"/>
  <c r="AW333" i="11"/>
  <c r="AV333" i="11"/>
  <c r="AU333" i="11"/>
  <c r="AT333" i="11"/>
  <c r="AS333" i="11"/>
  <c r="AR333" i="11"/>
  <c r="AQ333" i="11"/>
  <c r="AP333" i="11"/>
  <c r="AO333" i="11"/>
  <c r="AN333" i="11"/>
  <c r="BE332" i="11"/>
  <c r="BD332" i="11"/>
  <c r="BC332" i="11"/>
  <c r="BB332" i="11"/>
  <c r="BA332" i="11"/>
  <c r="AZ332" i="11"/>
  <c r="AY332" i="11"/>
  <c r="AX332" i="11"/>
  <c r="AW332" i="11"/>
  <c r="AV332" i="11"/>
  <c r="AU332" i="11"/>
  <c r="AT332" i="11"/>
  <c r="AS332" i="11"/>
  <c r="AR332" i="11"/>
  <c r="AQ332" i="11"/>
  <c r="AP332" i="11"/>
  <c r="AO332" i="11"/>
  <c r="AN332" i="11"/>
  <c r="BE331" i="11"/>
  <c r="BD331" i="11"/>
  <c r="BC331" i="11"/>
  <c r="BB331" i="11"/>
  <c r="BA331" i="11"/>
  <c r="AZ331" i="11"/>
  <c r="AY331" i="11"/>
  <c r="AX331" i="11"/>
  <c r="AW331" i="11"/>
  <c r="AV331" i="11"/>
  <c r="AU331" i="11"/>
  <c r="AT331" i="11"/>
  <c r="AS331" i="11"/>
  <c r="AR331" i="11"/>
  <c r="AQ331" i="11"/>
  <c r="AP331" i="11"/>
  <c r="AO331" i="11"/>
  <c r="AN331" i="11"/>
  <c r="BE330" i="11"/>
  <c r="BD330" i="11"/>
  <c r="BC330" i="11"/>
  <c r="BB330" i="11"/>
  <c r="BA330" i="11"/>
  <c r="AZ330" i="11"/>
  <c r="AY330" i="11"/>
  <c r="AX330" i="11"/>
  <c r="AW330" i="11"/>
  <c r="AV330" i="11"/>
  <c r="AU330" i="11"/>
  <c r="AT330" i="11"/>
  <c r="AS330" i="11"/>
  <c r="AR330" i="11"/>
  <c r="AQ330" i="11"/>
  <c r="AP330" i="11"/>
  <c r="AO330" i="11"/>
  <c r="AN330" i="11"/>
  <c r="BE329" i="11"/>
  <c r="BD329" i="11"/>
  <c r="BC329" i="11"/>
  <c r="BB329" i="11"/>
  <c r="BA329" i="11"/>
  <c r="AZ329" i="11"/>
  <c r="AY329" i="11"/>
  <c r="AX329" i="11"/>
  <c r="AW329" i="11"/>
  <c r="AV329" i="11"/>
  <c r="AU329" i="11"/>
  <c r="AT329" i="11"/>
  <c r="AS329" i="11"/>
  <c r="AR329" i="11"/>
  <c r="AQ329" i="11"/>
  <c r="AP329" i="11"/>
  <c r="AO329" i="11"/>
  <c r="AN329" i="11"/>
  <c r="BE328" i="11"/>
  <c r="BD328" i="11"/>
  <c r="BC328" i="11"/>
  <c r="BB328" i="11"/>
  <c r="BA328" i="11"/>
  <c r="AZ328" i="11"/>
  <c r="AY328" i="11"/>
  <c r="AX328" i="11"/>
  <c r="AW328" i="11"/>
  <c r="AV328" i="11"/>
  <c r="AU328" i="11"/>
  <c r="AT328" i="11"/>
  <c r="AS328" i="11"/>
  <c r="AR328" i="11"/>
  <c r="AQ328" i="11"/>
  <c r="AP328" i="11"/>
  <c r="AO328" i="11"/>
  <c r="AN328" i="11"/>
  <c r="BE327" i="11"/>
  <c r="BD327" i="11"/>
  <c r="BC327" i="11"/>
  <c r="BB327" i="11"/>
  <c r="BA327" i="11"/>
  <c r="AZ327" i="11"/>
  <c r="AY327" i="11"/>
  <c r="AX327" i="11"/>
  <c r="AW327" i="11"/>
  <c r="AV327" i="11"/>
  <c r="AU327" i="11"/>
  <c r="AT327" i="11"/>
  <c r="AS327" i="11"/>
  <c r="AR327" i="11"/>
  <c r="AQ327" i="11"/>
  <c r="AP327" i="11"/>
  <c r="AO327" i="11"/>
  <c r="AN327" i="11"/>
  <c r="BE326" i="11"/>
  <c r="BD326" i="11"/>
  <c r="BC326" i="11"/>
  <c r="BB326" i="11"/>
  <c r="BA326" i="11"/>
  <c r="AZ326" i="11"/>
  <c r="AY326" i="11"/>
  <c r="AX326" i="11"/>
  <c r="AW326" i="11"/>
  <c r="AV326" i="11"/>
  <c r="AU326" i="11"/>
  <c r="AT326" i="11"/>
  <c r="AS326" i="11"/>
  <c r="AR326" i="11"/>
  <c r="AQ326" i="11"/>
  <c r="AP326" i="11"/>
  <c r="AO326" i="11"/>
  <c r="AN326" i="11"/>
  <c r="BE325" i="11"/>
  <c r="BD325" i="11"/>
  <c r="BC325" i="11"/>
  <c r="BB325" i="11"/>
  <c r="BA325" i="11"/>
  <c r="AZ325" i="11"/>
  <c r="AY325" i="11"/>
  <c r="AX325" i="11"/>
  <c r="AW325" i="11"/>
  <c r="AV325" i="11"/>
  <c r="AU325" i="11"/>
  <c r="AT325" i="11"/>
  <c r="AS325" i="11"/>
  <c r="AR325" i="11"/>
  <c r="AQ325" i="11"/>
  <c r="AP325" i="11"/>
  <c r="AO325" i="11"/>
  <c r="AN325" i="11"/>
  <c r="BE324" i="11"/>
  <c r="BD324" i="11"/>
  <c r="BC324" i="11"/>
  <c r="BB324" i="11"/>
  <c r="BA324" i="11"/>
  <c r="AZ324" i="11"/>
  <c r="AY324" i="11"/>
  <c r="AX324" i="11"/>
  <c r="AW324" i="11"/>
  <c r="AV324" i="11"/>
  <c r="AU324" i="11"/>
  <c r="AT324" i="11"/>
  <c r="AS324" i="11"/>
  <c r="AR324" i="11"/>
  <c r="AQ324" i="11"/>
  <c r="AP324" i="11"/>
  <c r="AO324" i="11"/>
  <c r="AN324" i="11"/>
  <c r="BE323" i="11"/>
  <c r="BD323" i="11"/>
  <c r="BC323" i="11"/>
  <c r="BB323" i="11"/>
  <c r="BA323" i="11"/>
  <c r="AZ323" i="11"/>
  <c r="AY323" i="11"/>
  <c r="AX323" i="11"/>
  <c r="AW323" i="11"/>
  <c r="AV323" i="11"/>
  <c r="AU323" i="11"/>
  <c r="AT323" i="11"/>
  <c r="AS323" i="11"/>
  <c r="AR323" i="11"/>
  <c r="AQ323" i="11"/>
  <c r="AP323" i="11"/>
  <c r="AO323" i="11"/>
  <c r="AN323" i="11"/>
  <c r="BE322" i="11"/>
  <c r="BD322" i="11"/>
  <c r="BC322" i="11"/>
  <c r="BB322" i="11"/>
  <c r="BA322" i="11"/>
  <c r="AZ322" i="11"/>
  <c r="AY322" i="11"/>
  <c r="AX322" i="11"/>
  <c r="AW322" i="11"/>
  <c r="AV322" i="11"/>
  <c r="AU322" i="11"/>
  <c r="AT322" i="11"/>
  <c r="AS322" i="11"/>
  <c r="AR322" i="11"/>
  <c r="AQ322" i="11"/>
  <c r="AP322" i="11"/>
  <c r="AO322" i="11"/>
  <c r="AN322" i="11"/>
  <c r="BE321" i="11"/>
  <c r="BD321" i="11"/>
  <c r="BC321" i="11"/>
  <c r="BB321" i="11"/>
  <c r="BA321" i="11"/>
  <c r="AZ321" i="11"/>
  <c r="AY321" i="11"/>
  <c r="AX321" i="11"/>
  <c r="AW321" i="11"/>
  <c r="AV321" i="11"/>
  <c r="AU321" i="11"/>
  <c r="AT321" i="11"/>
  <c r="AS321" i="11"/>
  <c r="AR321" i="11"/>
  <c r="AQ321" i="11"/>
  <c r="AP321" i="11"/>
  <c r="AO321" i="11"/>
  <c r="AN321" i="11"/>
  <c r="BE320" i="11"/>
  <c r="BD320" i="11"/>
  <c r="BC320" i="11"/>
  <c r="BB320" i="11"/>
  <c r="BA320" i="11"/>
  <c r="AZ320" i="11"/>
  <c r="AY320" i="11"/>
  <c r="AX320" i="11"/>
  <c r="AW320" i="11"/>
  <c r="AV320" i="11"/>
  <c r="AU320" i="11"/>
  <c r="AT320" i="11"/>
  <c r="AS320" i="11"/>
  <c r="AR320" i="11"/>
  <c r="AQ320" i="11"/>
  <c r="AP320" i="11"/>
  <c r="AO320" i="11"/>
  <c r="AN320" i="11"/>
  <c r="BE319" i="11"/>
  <c r="BD319" i="11"/>
  <c r="BC319" i="11"/>
  <c r="BB319" i="11"/>
  <c r="BA319" i="11"/>
  <c r="AZ319" i="11"/>
  <c r="AY319" i="11"/>
  <c r="AX319" i="11"/>
  <c r="AW319" i="11"/>
  <c r="AV319" i="11"/>
  <c r="AU319" i="11"/>
  <c r="AT319" i="11"/>
  <c r="AS319" i="11"/>
  <c r="AR319" i="11"/>
  <c r="AQ319" i="11"/>
  <c r="AP319" i="11"/>
  <c r="AO319" i="11"/>
  <c r="AN319" i="11"/>
  <c r="BE318" i="11"/>
  <c r="BD318" i="11"/>
  <c r="BC318" i="11"/>
  <c r="BB318" i="11"/>
  <c r="BA318" i="11"/>
  <c r="AZ318" i="11"/>
  <c r="AY318" i="11"/>
  <c r="AX318" i="11"/>
  <c r="AW318" i="11"/>
  <c r="AV318" i="11"/>
  <c r="AU318" i="11"/>
  <c r="AT318" i="11"/>
  <c r="AS318" i="11"/>
  <c r="AR318" i="11"/>
  <c r="AQ318" i="11"/>
  <c r="AP318" i="11"/>
  <c r="AO318" i="11"/>
  <c r="AN318" i="11"/>
  <c r="BE317" i="11"/>
  <c r="BD317" i="11"/>
  <c r="BC317" i="11"/>
  <c r="BB317" i="11"/>
  <c r="BA317" i="11"/>
  <c r="AZ317" i="11"/>
  <c r="AY317" i="11"/>
  <c r="AX317" i="11"/>
  <c r="AW317" i="11"/>
  <c r="AV317" i="11"/>
  <c r="AU317" i="11"/>
  <c r="AT317" i="11"/>
  <c r="AS317" i="11"/>
  <c r="AR317" i="11"/>
  <c r="AQ317" i="11"/>
  <c r="AP317" i="11"/>
  <c r="AO317" i="11"/>
  <c r="AN317" i="11"/>
  <c r="BE316" i="11"/>
  <c r="BD316" i="11"/>
  <c r="BC316" i="11"/>
  <c r="BB316" i="11"/>
  <c r="BA316" i="11"/>
  <c r="AZ316" i="11"/>
  <c r="AY316" i="11"/>
  <c r="AX316" i="11"/>
  <c r="AW316" i="11"/>
  <c r="AV316" i="11"/>
  <c r="AU316" i="11"/>
  <c r="AT316" i="11"/>
  <c r="AS316" i="11"/>
  <c r="AR316" i="11"/>
  <c r="AQ316" i="11"/>
  <c r="AP316" i="11"/>
  <c r="AO316" i="11"/>
  <c r="AN316" i="11"/>
  <c r="BE315" i="11"/>
  <c r="BD315" i="11"/>
  <c r="BC315" i="11"/>
  <c r="BB315" i="11"/>
  <c r="BA315" i="11"/>
  <c r="AZ315" i="11"/>
  <c r="AY315" i="11"/>
  <c r="AX315" i="11"/>
  <c r="AW315" i="11"/>
  <c r="AV315" i="11"/>
  <c r="AU315" i="11"/>
  <c r="AT315" i="11"/>
  <c r="AS315" i="11"/>
  <c r="AR315" i="11"/>
  <c r="AQ315" i="11"/>
  <c r="AP315" i="11"/>
  <c r="AO315" i="11"/>
  <c r="AN315" i="11"/>
  <c r="BE314" i="11"/>
  <c r="BD314" i="11"/>
  <c r="BC314" i="11"/>
  <c r="BB314" i="11"/>
  <c r="BA314" i="11"/>
  <c r="AZ314" i="11"/>
  <c r="AY314" i="11"/>
  <c r="AX314" i="11"/>
  <c r="AW314" i="11"/>
  <c r="AV314" i="11"/>
  <c r="AU314" i="11"/>
  <c r="AT314" i="11"/>
  <c r="AS314" i="11"/>
  <c r="AR314" i="11"/>
  <c r="AQ314" i="11"/>
  <c r="AP314" i="11"/>
  <c r="AO314" i="11"/>
  <c r="AN314" i="11"/>
  <c r="BE313" i="11"/>
  <c r="BD313" i="11"/>
  <c r="BC313" i="11"/>
  <c r="BB313" i="11"/>
  <c r="BA313" i="11"/>
  <c r="AZ313" i="11"/>
  <c r="AY313" i="11"/>
  <c r="AX313" i="11"/>
  <c r="AW313" i="11"/>
  <c r="AV313" i="11"/>
  <c r="AU313" i="11"/>
  <c r="AT313" i="11"/>
  <c r="AS313" i="11"/>
  <c r="AR313" i="11"/>
  <c r="AQ313" i="11"/>
  <c r="AP313" i="11"/>
  <c r="AO313" i="11"/>
  <c r="AN313" i="11"/>
  <c r="BE312" i="11"/>
  <c r="BD312" i="11"/>
  <c r="BC312" i="11"/>
  <c r="BB312" i="11"/>
  <c r="BA312" i="11"/>
  <c r="AZ312" i="11"/>
  <c r="AY312" i="11"/>
  <c r="AX312" i="11"/>
  <c r="AW312" i="11"/>
  <c r="AV312" i="11"/>
  <c r="AU312" i="11"/>
  <c r="AT312" i="11"/>
  <c r="AS312" i="11"/>
  <c r="AR312" i="11"/>
  <c r="AQ312" i="11"/>
  <c r="AP312" i="11"/>
  <c r="AO312" i="11"/>
  <c r="AN312" i="11"/>
  <c r="BE311" i="11"/>
  <c r="BD311" i="11"/>
  <c r="BC311" i="11"/>
  <c r="BB311" i="11"/>
  <c r="BA311" i="11"/>
  <c r="AZ311" i="11"/>
  <c r="AY311" i="11"/>
  <c r="AX311" i="11"/>
  <c r="AW311" i="11"/>
  <c r="AV311" i="11"/>
  <c r="AU311" i="11"/>
  <c r="AT311" i="11"/>
  <c r="AS311" i="11"/>
  <c r="AR311" i="11"/>
  <c r="AQ311" i="11"/>
  <c r="AP311" i="11"/>
  <c r="AO311" i="11"/>
  <c r="AN311" i="11"/>
  <c r="BE310" i="11"/>
  <c r="BD310" i="11"/>
  <c r="BC310" i="11"/>
  <c r="BB310" i="11"/>
  <c r="BA310" i="11"/>
  <c r="AZ310" i="11"/>
  <c r="AY310" i="11"/>
  <c r="AX310" i="11"/>
  <c r="AW310" i="11"/>
  <c r="AV310" i="11"/>
  <c r="AU310" i="11"/>
  <c r="AT310" i="11"/>
  <c r="AS310" i="11"/>
  <c r="AR310" i="11"/>
  <c r="AQ310" i="11"/>
  <c r="AP310" i="11"/>
  <c r="AO310" i="11"/>
  <c r="AN310" i="11"/>
  <c r="BE309" i="11"/>
  <c r="BD309" i="11"/>
  <c r="BC309" i="11"/>
  <c r="BB309" i="11"/>
  <c r="BA309" i="11"/>
  <c r="AZ309" i="11"/>
  <c r="AY309" i="11"/>
  <c r="AX309" i="11"/>
  <c r="AW309" i="11"/>
  <c r="AV309" i="11"/>
  <c r="AU309" i="11"/>
  <c r="AT309" i="11"/>
  <c r="AS309" i="11"/>
  <c r="AR309" i="11"/>
  <c r="AQ309" i="11"/>
  <c r="AP309" i="11"/>
  <c r="AO309" i="11"/>
  <c r="AN309" i="11"/>
  <c r="BE308" i="11"/>
  <c r="BD308" i="11"/>
  <c r="BC308" i="11"/>
  <c r="BB308" i="11"/>
  <c r="BA308" i="11"/>
  <c r="AZ308" i="11"/>
  <c r="AY308" i="11"/>
  <c r="AX308" i="11"/>
  <c r="AW308" i="11"/>
  <c r="AV308" i="11"/>
  <c r="AU308" i="11"/>
  <c r="AT308" i="11"/>
  <c r="AS308" i="11"/>
  <c r="AR308" i="11"/>
  <c r="AQ308" i="11"/>
  <c r="AP308" i="11"/>
  <c r="AO308" i="11"/>
  <c r="AN308" i="11"/>
  <c r="BE307" i="11"/>
  <c r="BD307" i="11"/>
  <c r="BC307" i="11"/>
  <c r="BB307" i="11"/>
  <c r="BA307" i="11"/>
  <c r="AZ307" i="11"/>
  <c r="AY307" i="11"/>
  <c r="AX307" i="11"/>
  <c r="AW307" i="11"/>
  <c r="AV307" i="11"/>
  <c r="AU307" i="11"/>
  <c r="AT307" i="11"/>
  <c r="AS307" i="11"/>
  <c r="AR307" i="11"/>
  <c r="AQ307" i="11"/>
  <c r="AP307" i="11"/>
  <c r="AO307" i="11"/>
  <c r="AN307" i="11"/>
  <c r="BE306" i="11"/>
  <c r="BD306" i="11"/>
  <c r="BC306" i="11"/>
  <c r="BB306" i="11"/>
  <c r="BA306" i="11"/>
  <c r="AZ306" i="11"/>
  <c r="AY306" i="11"/>
  <c r="AX306" i="11"/>
  <c r="AW306" i="11"/>
  <c r="AV306" i="11"/>
  <c r="AU306" i="11"/>
  <c r="AT306" i="11"/>
  <c r="AS306" i="11"/>
  <c r="AR306" i="11"/>
  <c r="AQ306" i="11"/>
  <c r="AP306" i="11"/>
  <c r="AO306" i="11"/>
  <c r="AN306" i="11"/>
  <c r="BE305" i="11"/>
  <c r="BD305" i="11"/>
  <c r="BC305" i="11"/>
  <c r="BB305" i="11"/>
  <c r="BA305" i="11"/>
  <c r="AZ305" i="11"/>
  <c r="AY305" i="11"/>
  <c r="AX305" i="11"/>
  <c r="AW305" i="11"/>
  <c r="AV305" i="11"/>
  <c r="AU305" i="11"/>
  <c r="AT305" i="11"/>
  <c r="AS305" i="11"/>
  <c r="AR305" i="11"/>
  <c r="AQ305" i="11"/>
  <c r="AP305" i="11"/>
  <c r="AO305" i="11"/>
  <c r="AN305" i="11"/>
  <c r="BE304" i="11"/>
  <c r="BD304" i="11"/>
  <c r="BC304" i="11"/>
  <c r="BB304" i="11"/>
  <c r="BA304" i="11"/>
  <c r="AZ304" i="11"/>
  <c r="AY304" i="11"/>
  <c r="AX304" i="11"/>
  <c r="AW304" i="11"/>
  <c r="AV304" i="11"/>
  <c r="AU304" i="11"/>
  <c r="AT304" i="11"/>
  <c r="AS304" i="11"/>
  <c r="AR304" i="11"/>
  <c r="AQ304" i="11"/>
  <c r="AP304" i="11"/>
  <c r="AO304" i="11"/>
  <c r="AN304" i="11"/>
  <c r="BE303" i="11"/>
  <c r="BD303" i="11"/>
  <c r="BC303" i="11"/>
  <c r="BB303" i="11"/>
  <c r="BA303" i="11"/>
  <c r="AZ303" i="11"/>
  <c r="AY303" i="11"/>
  <c r="AX303" i="11"/>
  <c r="AW303" i="11"/>
  <c r="AV303" i="11"/>
  <c r="AU303" i="11"/>
  <c r="AT303" i="11"/>
  <c r="AS303" i="11"/>
  <c r="AR303" i="11"/>
  <c r="AQ303" i="11"/>
  <c r="AP303" i="11"/>
  <c r="AO303" i="11"/>
  <c r="AN303" i="11"/>
  <c r="BE302" i="11"/>
  <c r="BD302" i="11"/>
  <c r="BC302" i="11"/>
  <c r="BB302" i="11"/>
  <c r="BA302" i="11"/>
  <c r="AZ302" i="11"/>
  <c r="AY302" i="11"/>
  <c r="AX302" i="11"/>
  <c r="AW302" i="11"/>
  <c r="AV302" i="11"/>
  <c r="AU302" i="11"/>
  <c r="AT302" i="11"/>
  <c r="AS302" i="11"/>
  <c r="AR302" i="11"/>
  <c r="AQ302" i="11"/>
  <c r="AP302" i="11"/>
  <c r="AO302" i="11"/>
  <c r="AN302" i="11"/>
  <c r="BE301" i="11"/>
  <c r="BD301" i="11"/>
  <c r="BC301" i="11"/>
  <c r="BB301" i="11"/>
  <c r="BA301" i="11"/>
  <c r="AZ301" i="11"/>
  <c r="AY301" i="11"/>
  <c r="AX301" i="11"/>
  <c r="AW301" i="11"/>
  <c r="AV301" i="11"/>
  <c r="AU301" i="11"/>
  <c r="AT301" i="11"/>
  <c r="AS301" i="11"/>
  <c r="AR301" i="11"/>
  <c r="AQ301" i="11"/>
  <c r="AP301" i="11"/>
  <c r="AO301" i="11"/>
  <c r="AN301" i="11"/>
  <c r="BE300" i="11"/>
  <c r="BD300" i="11"/>
  <c r="BC300" i="11"/>
  <c r="BB300" i="11"/>
  <c r="BA300" i="11"/>
  <c r="AZ300" i="11"/>
  <c r="AY300" i="11"/>
  <c r="AX300" i="11"/>
  <c r="AW300" i="11"/>
  <c r="AV300" i="11"/>
  <c r="AU300" i="11"/>
  <c r="AT300" i="11"/>
  <c r="AS300" i="11"/>
  <c r="AR300" i="11"/>
  <c r="AQ300" i="11"/>
  <c r="AP300" i="11"/>
  <c r="AO300" i="11"/>
  <c r="AN300" i="11"/>
  <c r="BE299" i="11"/>
  <c r="BD299" i="11"/>
  <c r="BC299" i="11"/>
  <c r="BB299" i="11"/>
  <c r="BA299" i="11"/>
  <c r="AZ299" i="11"/>
  <c r="AY299" i="11"/>
  <c r="AX299" i="11"/>
  <c r="AW299" i="11"/>
  <c r="AV299" i="11"/>
  <c r="AU299" i="11"/>
  <c r="AT299" i="11"/>
  <c r="AS299" i="11"/>
  <c r="AR299" i="11"/>
  <c r="AQ299" i="11"/>
  <c r="AP299" i="11"/>
  <c r="AO299" i="11"/>
  <c r="AN299" i="11"/>
  <c r="BE298" i="11"/>
  <c r="BD298" i="11"/>
  <c r="BC298" i="11"/>
  <c r="BB298" i="11"/>
  <c r="BA298" i="11"/>
  <c r="AZ298" i="11"/>
  <c r="AY298" i="11"/>
  <c r="AX298" i="11"/>
  <c r="AW298" i="11"/>
  <c r="AV298" i="11"/>
  <c r="AU298" i="11"/>
  <c r="AT298" i="11"/>
  <c r="AS298" i="11"/>
  <c r="AR298" i="11"/>
  <c r="AQ298" i="11"/>
  <c r="AP298" i="11"/>
  <c r="AO298" i="11"/>
  <c r="AN298" i="11"/>
  <c r="BE297" i="11"/>
  <c r="BD297" i="11"/>
  <c r="BC297" i="11"/>
  <c r="BB297" i="11"/>
  <c r="BA297" i="11"/>
  <c r="AZ297" i="11"/>
  <c r="AY297" i="11"/>
  <c r="AX297" i="11"/>
  <c r="AW297" i="11"/>
  <c r="AV297" i="11"/>
  <c r="AU297" i="11"/>
  <c r="AT297" i="11"/>
  <c r="AS297" i="11"/>
  <c r="AR297" i="11"/>
  <c r="AQ297" i="11"/>
  <c r="AP297" i="11"/>
  <c r="AO297" i="11"/>
  <c r="AN297" i="11"/>
  <c r="BE296" i="11"/>
  <c r="BD296" i="11"/>
  <c r="BC296" i="11"/>
  <c r="BB296" i="11"/>
  <c r="BA296" i="11"/>
  <c r="AZ296" i="11"/>
  <c r="AY296" i="11"/>
  <c r="AX296" i="11"/>
  <c r="AW296" i="11"/>
  <c r="AV296" i="11"/>
  <c r="AU296" i="11"/>
  <c r="AT296" i="11"/>
  <c r="AS296" i="11"/>
  <c r="AR296" i="11"/>
  <c r="AQ296" i="11"/>
  <c r="AP296" i="11"/>
  <c r="AO296" i="11"/>
  <c r="AN296" i="11"/>
  <c r="BE295" i="11"/>
  <c r="BD295" i="11"/>
  <c r="BC295" i="11"/>
  <c r="BB295" i="11"/>
  <c r="BA295" i="11"/>
  <c r="AZ295" i="11"/>
  <c r="AY295" i="11"/>
  <c r="AX295" i="11"/>
  <c r="AW295" i="11"/>
  <c r="AV295" i="11"/>
  <c r="AU295" i="11"/>
  <c r="AT295" i="11"/>
  <c r="AS295" i="11"/>
  <c r="AR295" i="11"/>
  <c r="AQ295" i="11"/>
  <c r="AP295" i="11"/>
  <c r="AO295" i="11"/>
  <c r="AN295" i="11"/>
  <c r="BE294" i="11"/>
  <c r="BD294" i="11"/>
  <c r="BC294" i="11"/>
  <c r="BB294" i="11"/>
  <c r="BA294" i="11"/>
  <c r="AZ294" i="11"/>
  <c r="AY294" i="11"/>
  <c r="AX294" i="11"/>
  <c r="AW294" i="11"/>
  <c r="AV294" i="11"/>
  <c r="AU294" i="11"/>
  <c r="AT294" i="11"/>
  <c r="AS294" i="11"/>
  <c r="AR294" i="11"/>
  <c r="AQ294" i="11"/>
  <c r="AP294" i="11"/>
  <c r="AO294" i="11"/>
  <c r="AN294" i="11"/>
  <c r="BE293" i="11"/>
  <c r="BD293" i="11"/>
  <c r="BC293" i="11"/>
  <c r="BB293" i="11"/>
  <c r="BA293" i="11"/>
  <c r="AZ293" i="11"/>
  <c r="AY293" i="11"/>
  <c r="AX293" i="11"/>
  <c r="AW293" i="11"/>
  <c r="AV293" i="11"/>
  <c r="AU293" i="11"/>
  <c r="AT293" i="11"/>
  <c r="AS293" i="11"/>
  <c r="AR293" i="11"/>
  <c r="AQ293" i="11"/>
  <c r="AP293" i="11"/>
  <c r="AO293" i="11"/>
  <c r="AN293" i="11"/>
  <c r="BE292" i="11"/>
  <c r="BD292" i="11"/>
  <c r="BC292" i="11"/>
  <c r="BB292" i="11"/>
  <c r="BA292" i="11"/>
  <c r="AZ292" i="11"/>
  <c r="AY292" i="11"/>
  <c r="AX292" i="11"/>
  <c r="AW292" i="11"/>
  <c r="AV292" i="11"/>
  <c r="AU292" i="11"/>
  <c r="AT292" i="11"/>
  <c r="AS292" i="11"/>
  <c r="AR292" i="11"/>
  <c r="AQ292" i="11"/>
  <c r="AP292" i="11"/>
  <c r="AO292" i="11"/>
  <c r="AN292" i="11"/>
  <c r="BE291" i="11"/>
  <c r="BD291" i="11"/>
  <c r="BC291" i="11"/>
  <c r="BB291" i="11"/>
  <c r="BA291" i="11"/>
  <c r="AZ291" i="11"/>
  <c r="AY291" i="11"/>
  <c r="AX291" i="11"/>
  <c r="AW291" i="11"/>
  <c r="AV291" i="11"/>
  <c r="AU291" i="11"/>
  <c r="AT291" i="11"/>
  <c r="AS291" i="11"/>
  <c r="AR291" i="11"/>
  <c r="AQ291" i="11"/>
  <c r="AP291" i="11"/>
  <c r="AO291" i="11"/>
  <c r="AN291" i="11"/>
  <c r="BE290" i="11"/>
  <c r="BD290" i="11"/>
  <c r="BC290" i="11"/>
  <c r="BB290" i="11"/>
  <c r="BA290" i="11"/>
  <c r="AZ290" i="11"/>
  <c r="AY290" i="11"/>
  <c r="AX290" i="11"/>
  <c r="AW290" i="11"/>
  <c r="AV290" i="11"/>
  <c r="AU290" i="11"/>
  <c r="AT290" i="11"/>
  <c r="AS290" i="11"/>
  <c r="AR290" i="11"/>
  <c r="AQ290" i="11"/>
  <c r="AP290" i="11"/>
  <c r="AO290" i="11"/>
  <c r="AN290" i="11"/>
  <c r="BE289" i="11"/>
  <c r="BD289" i="11"/>
  <c r="BC289" i="11"/>
  <c r="BB289" i="11"/>
  <c r="BA289" i="11"/>
  <c r="AZ289" i="11"/>
  <c r="AY289" i="11"/>
  <c r="AX289" i="11"/>
  <c r="AW289" i="11"/>
  <c r="AV289" i="11"/>
  <c r="AU289" i="11"/>
  <c r="AT289" i="11"/>
  <c r="AS289" i="11"/>
  <c r="AR289" i="11"/>
  <c r="AQ289" i="11"/>
  <c r="AP289" i="11"/>
  <c r="AO289" i="11"/>
  <c r="AN289" i="11"/>
  <c r="BE288" i="11"/>
  <c r="BD288" i="11"/>
  <c r="BC288" i="11"/>
  <c r="BB288" i="11"/>
  <c r="BA288" i="11"/>
  <c r="AZ288" i="11"/>
  <c r="AY288" i="11"/>
  <c r="AX288" i="11"/>
  <c r="AW288" i="11"/>
  <c r="AV288" i="11"/>
  <c r="AU288" i="11"/>
  <c r="AT288" i="11"/>
  <c r="AS288" i="11"/>
  <c r="AR288" i="11"/>
  <c r="AQ288" i="11"/>
  <c r="AP288" i="11"/>
  <c r="AO288" i="11"/>
  <c r="AN288" i="11"/>
  <c r="BE287" i="11"/>
  <c r="BD287" i="11"/>
  <c r="BC287" i="11"/>
  <c r="BB287" i="11"/>
  <c r="BA287" i="11"/>
  <c r="AZ287" i="11"/>
  <c r="AY287" i="11"/>
  <c r="AX287" i="11"/>
  <c r="AW287" i="11"/>
  <c r="AV287" i="11"/>
  <c r="AU287" i="11"/>
  <c r="AT287" i="11"/>
  <c r="AS287" i="11"/>
  <c r="AR287" i="11"/>
  <c r="AQ287" i="11"/>
  <c r="AP287" i="11"/>
  <c r="AO287" i="11"/>
  <c r="AN287" i="11"/>
  <c r="BE286" i="11"/>
  <c r="BD286" i="11"/>
  <c r="BC286" i="11"/>
  <c r="BB286" i="11"/>
  <c r="BA286" i="11"/>
  <c r="AZ286" i="11"/>
  <c r="AY286" i="11"/>
  <c r="AX286" i="11"/>
  <c r="AW286" i="11"/>
  <c r="AV286" i="11"/>
  <c r="AU286" i="11"/>
  <c r="AT286" i="11"/>
  <c r="AS286" i="11"/>
  <c r="AR286" i="11"/>
  <c r="AQ286" i="11"/>
  <c r="AP286" i="11"/>
  <c r="AO286" i="11"/>
  <c r="AN286" i="11"/>
  <c r="BE285" i="11"/>
  <c r="BD285" i="11"/>
  <c r="BC285" i="11"/>
  <c r="BB285" i="11"/>
  <c r="BA285" i="11"/>
  <c r="AZ285" i="11"/>
  <c r="AY285" i="11"/>
  <c r="AX285" i="11"/>
  <c r="AW285" i="11"/>
  <c r="AV285" i="11"/>
  <c r="AU285" i="11"/>
  <c r="AT285" i="11"/>
  <c r="AS285" i="11"/>
  <c r="AR285" i="11"/>
  <c r="AQ285" i="11"/>
  <c r="AP285" i="11"/>
  <c r="AO285" i="11"/>
  <c r="AN285" i="11"/>
  <c r="BE284" i="11"/>
  <c r="BD284" i="11"/>
  <c r="BC284" i="11"/>
  <c r="BB284" i="11"/>
  <c r="BA284" i="11"/>
  <c r="AZ284" i="11"/>
  <c r="AY284" i="11"/>
  <c r="AX284" i="11"/>
  <c r="AW284" i="11"/>
  <c r="AV284" i="11"/>
  <c r="AU284" i="11"/>
  <c r="AT284" i="11"/>
  <c r="AS284" i="11"/>
  <c r="AR284" i="11"/>
  <c r="AQ284" i="11"/>
  <c r="AP284" i="11"/>
  <c r="AO284" i="11"/>
  <c r="AN284" i="11"/>
  <c r="BE283" i="11"/>
  <c r="BD283" i="11"/>
  <c r="BC283" i="11"/>
  <c r="BB283" i="11"/>
  <c r="BA283" i="11"/>
  <c r="AZ283" i="11"/>
  <c r="AY283" i="11"/>
  <c r="AX283" i="11"/>
  <c r="AW283" i="11"/>
  <c r="AV283" i="11"/>
  <c r="AU283" i="11"/>
  <c r="AT283" i="11"/>
  <c r="AS283" i="11"/>
  <c r="AR283" i="11"/>
  <c r="AQ283" i="11"/>
  <c r="AP283" i="11"/>
  <c r="AO283" i="11"/>
  <c r="AN283" i="11"/>
  <c r="BE282" i="11"/>
  <c r="BD282" i="11"/>
  <c r="BC282" i="11"/>
  <c r="BB282" i="11"/>
  <c r="BA282" i="11"/>
  <c r="AZ282" i="11"/>
  <c r="AY282" i="11"/>
  <c r="AX282" i="11"/>
  <c r="AW282" i="11"/>
  <c r="AV282" i="11"/>
  <c r="AU282" i="11"/>
  <c r="AT282" i="11"/>
  <c r="AS282" i="11"/>
  <c r="AR282" i="11"/>
  <c r="AQ282" i="11"/>
  <c r="AP282" i="11"/>
  <c r="AO282" i="11"/>
  <c r="AN282" i="11"/>
  <c r="BE281" i="11"/>
  <c r="BD281" i="11"/>
  <c r="BC281" i="11"/>
  <c r="BB281" i="11"/>
  <c r="BA281" i="11"/>
  <c r="AZ281" i="11"/>
  <c r="AY281" i="11"/>
  <c r="AX281" i="11"/>
  <c r="AW281" i="11"/>
  <c r="AV281" i="11"/>
  <c r="AU281" i="11"/>
  <c r="AT281" i="11"/>
  <c r="AS281" i="11"/>
  <c r="AR281" i="11"/>
  <c r="AQ281" i="11"/>
  <c r="AP281" i="11"/>
  <c r="AO281" i="11"/>
  <c r="AN281" i="11"/>
  <c r="BE280" i="11"/>
  <c r="BD280" i="11"/>
  <c r="BC280" i="11"/>
  <c r="BB280" i="11"/>
  <c r="BA280" i="11"/>
  <c r="AZ280" i="11"/>
  <c r="AY280" i="11"/>
  <c r="AX280" i="11"/>
  <c r="AW280" i="11"/>
  <c r="AV280" i="11"/>
  <c r="AU280" i="11"/>
  <c r="AT280" i="11"/>
  <c r="AS280" i="11"/>
  <c r="AR280" i="11"/>
  <c r="AQ280" i="11"/>
  <c r="AP280" i="11"/>
  <c r="AO280" i="11"/>
  <c r="AN280" i="11"/>
  <c r="BE279" i="11"/>
  <c r="BD279" i="11"/>
  <c r="BC279" i="11"/>
  <c r="BB279" i="11"/>
  <c r="BA279" i="11"/>
  <c r="AZ279" i="11"/>
  <c r="AY279" i="11"/>
  <c r="AX279" i="11"/>
  <c r="AW279" i="11"/>
  <c r="AV279" i="11"/>
  <c r="AU279" i="11"/>
  <c r="AT279" i="11"/>
  <c r="AS279" i="11"/>
  <c r="AR279" i="11"/>
  <c r="AQ279" i="11"/>
  <c r="AP279" i="11"/>
  <c r="AO279" i="11"/>
  <c r="AN279" i="11"/>
  <c r="BE278" i="11"/>
  <c r="BD278" i="11"/>
  <c r="BC278" i="11"/>
  <c r="BB278" i="11"/>
  <c r="BA278" i="11"/>
  <c r="AZ278" i="11"/>
  <c r="AY278" i="11"/>
  <c r="AX278" i="11"/>
  <c r="AW278" i="11"/>
  <c r="AV278" i="11"/>
  <c r="AU278" i="11"/>
  <c r="AT278" i="11"/>
  <c r="AS278" i="11"/>
  <c r="AR278" i="11"/>
  <c r="AQ278" i="11"/>
  <c r="AP278" i="11"/>
  <c r="AO278" i="11"/>
  <c r="AN278" i="11"/>
  <c r="BE277" i="11"/>
  <c r="BD277" i="11"/>
  <c r="BC277" i="11"/>
  <c r="BB277" i="11"/>
  <c r="BA277" i="11"/>
  <c r="AZ277" i="11"/>
  <c r="AY277" i="11"/>
  <c r="AX277" i="11"/>
  <c r="AW277" i="11"/>
  <c r="AV277" i="11"/>
  <c r="AU277" i="11"/>
  <c r="AT277" i="11"/>
  <c r="AS277" i="11"/>
  <c r="AR277" i="11"/>
  <c r="AQ277" i="11"/>
  <c r="AP277" i="11"/>
  <c r="AO277" i="11"/>
  <c r="AN277" i="11"/>
  <c r="BE276" i="11"/>
  <c r="BD276" i="11"/>
  <c r="BC276" i="11"/>
  <c r="BB276" i="11"/>
  <c r="BA276" i="11"/>
  <c r="AZ276" i="11"/>
  <c r="AY276" i="11"/>
  <c r="AX276" i="11"/>
  <c r="AW276" i="11"/>
  <c r="AV276" i="11"/>
  <c r="AU276" i="11"/>
  <c r="AT276" i="11"/>
  <c r="AS276" i="11"/>
  <c r="AR276" i="11"/>
  <c r="AQ276" i="11"/>
  <c r="AP276" i="11"/>
  <c r="AO276" i="11"/>
  <c r="AN276" i="11"/>
  <c r="BE275" i="11"/>
  <c r="BD275" i="11"/>
  <c r="BC275" i="11"/>
  <c r="BB275" i="11"/>
  <c r="BA275" i="11"/>
  <c r="AZ275" i="11"/>
  <c r="AY275" i="11"/>
  <c r="AX275" i="11"/>
  <c r="AW275" i="11"/>
  <c r="AV275" i="11"/>
  <c r="AU275" i="11"/>
  <c r="AT275" i="11"/>
  <c r="AS275" i="11"/>
  <c r="AR275" i="11"/>
  <c r="AQ275" i="11"/>
  <c r="AP275" i="11"/>
  <c r="AO275" i="11"/>
  <c r="AN275" i="11"/>
  <c r="BE274" i="11"/>
  <c r="BD274" i="11"/>
  <c r="BC274" i="11"/>
  <c r="BB274" i="11"/>
  <c r="BA274" i="11"/>
  <c r="AZ274" i="11"/>
  <c r="AY274" i="11"/>
  <c r="AX274" i="11"/>
  <c r="AW274" i="11"/>
  <c r="AV274" i="11"/>
  <c r="AU274" i="11"/>
  <c r="AT274" i="11"/>
  <c r="AS274" i="11"/>
  <c r="AR274" i="11"/>
  <c r="AQ274" i="11"/>
  <c r="AP274" i="11"/>
  <c r="AO274" i="11"/>
  <c r="AN274" i="11"/>
  <c r="BE273" i="11"/>
  <c r="BD273" i="11"/>
  <c r="BC273" i="11"/>
  <c r="BB273" i="11"/>
  <c r="BA273" i="11"/>
  <c r="AZ273" i="11"/>
  <c r="AY273" i="11"/>
  <c r="AX273" i="11"/>
  <c r="AW273" i="11"/>
  <c r="AV273" i="11"/>
  <c r="AU273" i="11"/>
  <c r="AT273" i="11"/>
  <c r="AS273" i="11"/>
  <c r="AR273" i="11"/>
  <c r="AQ273" i="11"/>
  <c r="AP273" i="11"/>
  <c r="AO273" i="11"/>
  <c r="AN273" i="11"/>
  <c r="BE272" i="11"/>
  <c r="BD272" i="11"/>
  <c r="BC272" i="11"/>
  <c r="BB272" i="11"/>
  <c r="BA272" i="11"/>
  <c r="AZ272" i="11"/>
  <c r="AY272" i="11"/>
  <c r="AX272" i="11"/>
  <c r="AW272" i="11"/>
  <c r="AV272" i="11"/>
  <c r="AU272" i="11"/>
  <c r="AT272" i="11"/>
  <c r="AS272" i="11"/>
  <c r="AR272" i="11"/>
  <c r="AQ272" i="11"/>
  <c r="AP272" i="11"/>
  <c r="AO272" i="11"/>
  <c r="AN272" i="11"/>
  <c r="BE271" i="11"/>
  <c r="BD271" i="11"/>
  <c r="BC271" i="11"/>
  <c r="BB271" i="11"/>
  <c r="BA271" i="11"/>
  <c r="AZ271" i="11"/>
  <c r="AY271" i="11"/>
  <c r="AX271" i="11"/>
  <c r="AW271" i="11"/>
  <c r="AV271" i="11"/>
  <c r="AU271" i="11"/>
  <c r="AT271" i="11"/>
  <c r="AS271" i="11"/>
  <c r="AR271" i="11"/>
  <c r="AQ271" i="11"/>
  <c r="AP271" i="11"/>
  <c r="AO271" i="11"/>
  <c r="AN271" i="11"/>
  <c r="BE270" i="11"/>
  <c r="BD270" i="11"/>
  <c r="BC270" i="11"/>
  <c r="BB270" i="11"/>
  <c r="BA270" i="11"/>
  <c r="AZ270" i="11"/>
  <c r="AY270" i="11"/>
  <c r="AX270" i="11"/>
  <c r="AW270" i="11"/>
  <c r="AV270" i="11"/>
  <c r="AU270" i="11"/>
  <c r="AT270" i="11"/>
  <c r="AS270" i="11"/>
  <c r="AR270" i="11"/>
  <c r="AQ270" i="11"/>
  <c r="AP270" i="11"/>
  <c r="AO270" i="11"/>
  <c r="AN270" i="11"/>
  <c r="BE269" i="11"/>
  <c r="BD269" i="11"/>
  <c r="BC269" i="11"/>
  <c r="BB269" i="11"/>
  <c r="BA269" i="11"/>
  <c r="AZ269" i="11"/>
  <c r="AY269" i="11"/>
  <c r="AX269" i="11"/>
  <c r="AW269" i="11"/>
  <c r="AV269" i="11"/>
  <c r="AU269" i="11"/>
  <c r="AT269" i="11"/>
  <c r="AS269" i="11"/>
  <c r="AR269" i="11"/>
  <c r="AQ269" i="11"/>
  <c r="AP269" i="11"/>
  <c r="AO269" i="11"/>
  <c r="AN269" i="11"/>
  <c r="BE268" i="11"/>
  <c r="BD268" i="11"/>
  <c r="BC268" i="11"/>
  <c r="BB268" i="11"/>
  <c r="BA268" i="11"/>
  <c r="AZ268" i="11"/>
  <c r="AY268" i="11"/>
  <c r="AX268" i="11"/>
  <c r="AW268" i="11"/>
  <c r="AV268" i="11"/>
  <c r="AU268" i="11"/>
  <c r="AT268" i="11"/>
  <c r="AS268" i="11"/>
  <c r="AR268" i="11"/>
  <c r="AQ268" i="11"/>
  <c r="AP268" i="11"/>
  <c r="AO268" i="11"/>
  <c r="AN268" i="11"/>
  <c r="BE267" i="11"/>
  <c r="BD267" i="11"/>
  <c r="BC267" i="11"/>
  <c r="BB267" i="11"/>
  <c r="BA267" i="11"/>
  <c r="AZ267" i="11"/>
  <c r="AY267" i="11"/>
  <c r="AX267" i="11"/>
  <c r="AW267" i="11"/>
  <c r="AV267" i="11"/>
  <c r="AU267" i="11"/>
  <c r="AT267" i="11"/>
  <c r="AS267" i="11"/>
  <c r="AR267" i="11"/>
  <c r="AQ267" i="11"/>
  <c r="AP267" i="11"/>
  <c r="AO267" i="11"/>
  <c r="AN267" i="11"/>
  <c r="BE266" i="11"/>
  <c r="BD266" i="11"/>
  <c r="BC266" i="11"/>
  <c r="BB266" i="11"/>
  <c r="BA266" i="11"/>
  <c r="AZ266" i="11"/>
  <c r="AY266" i="11"/>
  <c r="AX266" i="11"/>
  <c r="AW266" i="11"/>
  <c r="AV266" i="11"/>
  <c r="AU266" i="11"/>
  <c r="AT266" i="11"/>
  <c r="AS266" i="11"/>
  <c r="AR266" i="11"/>
  <c r="AQ266" i="11"/>
  <c r="AP266" i="11"/>
  <c r="AO266" i="11"/>
  <c r="AN266" i="11"/>
  <c r="BE265" i="11"/>
  <c r="BD265" i="11"/>
  <c r="BC265" i="11"/>
  <c r="BB265" i="11"/>
  <c r="BA265" i="11"/>
  <c r="AZ265" i="11"/>
  <c r="AY265" i="11"/>
  <c r="AX265" i="11"/>
  <c r="AW265" i="11"/>
  <c r="AV265" i="11"/>
  <c r="AU265" i="11"/>
  <c r="AT265" i="11"/>
  <c r="AS265" i="11"/>
  <c r="AR265" i="11"/>
  <c r="AQ265" i="11"/>
  <c r="AP265" i="11"/>
  <c r="AO265" i="11"/>
  <c r="AN265" i="11"/>
  <c r="BE264" i="11"/>
  <c r="BD264" i="11"/>
  <c r="BC264" i="11"/>
  <c r="BB264" i="11"/>
  <c r="BA264" i="11"/>
  <c r="AZ264" i="11"/>
  <c r="AY264" i="11"/>
  <c r="AX264" i="11"/>
  <c r="AW264" i="11"/>
  <c r="AV264" i="11"/>
  <c r="AU264" i="11"/>
  <c r="AT264" i="11"/>
  <c r="AS264" i="11"/>
  <c r="AR264" i="11"/>
  <c r="AQ264" i="11"/>
  <c r="AP264" i="11"/>
  <c r="AO264" i="11"/>
  <c r="AN264" i="11"/>
  <c r="BE263" i="11"/>
  <c r="BD263" i="11"/>
  <c r="BC263" i="11"/>
  <c r="BB263" i="11"/>
  <c r="BA263" i="11"/>
  <c r="AZ263" i="11"/>
  <c r="AY263" i="11"/>
  <c r="AX263" i="11"/>
  <c r="AW263" i="11"/>
  <c r="AV263" i="11"/>
  <c r="AU263" i="11"/>
  <c r="AT263" i="11"/>
  <c r="AS263" i="11"/>
  <c r="AR263" i="11"/>
  <c r="AQ263" i="11"/>
  <c r="AP263" i="11"/>
  <c r="AO263" i="11"/>
  <c r="AN263" i="11"/>
  <c r="BE262" i="11"/>
  <c r="BD262" i="11"/>
  <c r="BC262" i="11"/>
  <c r="BB262" i="11"/>
  <c r="BA262" i="11"/>
  <c r="AZ262" i="11"/>
  <c r="AY262" i="11"/>
  <c r="AX262" i="11"/>
  <c r="AW262" i="11"/>
  <c r="AV262" i="11"/>
  <c r="AU262" i="11"/>
  <c r="AT262" i="11"/>
  <c r="AS262" i="11"/>
  <c r="AR262" i="11"/>
  <c r="AQ262" i="11"/>
  <c r="AP262" i="11"/>
  <c r="AO262" i="11"/>
  <c r="AN262" i="11"/>
  <c r="BE261" i="11"/>
  <c r="BD261" i="11"/>
  <c r="BC261" i="11"/>
  <c r="BB261" i="11"/>
  <c r="BA261" i="11"/>
  <c r="AZ261" i="11"/>
  <c r="AY261" i="11"/>
  <c r="AX261" i="11"/>
  <c r="AW261" i="11"/>
  <c r="AV261" i="11"/>
  <c r="AU261" i="11"/>
  <c r="AT261" i="11"/>
  <c r="AS261" i="11"/>
  <c r="AR261" i="11"/>
  <c r="AQ261" i="11"/>
  <c r="AP261" i="11"/>
  <c r="AO261" i="11"/>
  <c r="AN261" i="11"/>
  <c r="BE260" i="11"/>
  <c r="BD260" i="11"/>
  <c r="BC260" i="11"/>
  <c r="BB260" i="11"/>
  <c r="BA260" i="11"/>
  <c r="AZ260" i="11"/>
  <c r="AY260" i="11"/>
  <c r="AX260" i="11"/>
  <c r="AW260" i="11"/>
  <c r="AV260" i="11"/>
  <c r="AU260" i="11"/>
  <c r="AT260" i="11"/>
  <c r="AS260" i="11"/>
  <c r="AR260" i="11"/>
  <c r="AQ260" i="11"/>
  <c r="AP260" i="11"/>
  <c r="AO260" i="11"/>
  <c r="AN260" i="11"/>
  <c r="BE259" i="11"/>
  <c r="BD259" i="11"/>
  <c r="BC259" i="11"/>
  <c r="BB259" i="11"/>
  <c r="BA259" i="11"/>
  <c r="AZ259" i="11"/>
  <c r="AY259" i="11"/>
  <c r="AX259" i="11"/>
  <c r="AW259" i="11"/>
  <c r="AV259" i="11"/>
  <c r="AU259" i="11"/>
  <c r="AT259" i="11"/>
  <c r="AS259" i="11"/>
  <c r="AR259" i="11"/>
  <c r="AQ259" i="11"/>
  <c r="AP259" i="11"/>
  <c r="AO259" i="11"/>
  <c r="AN259" i="11"/>
  <c r="BE258" i="11"/>
  <c r="BD258" i="11"/>
  <c r="BC258" i="11"/>
  <c r="BB258" i="11"/>
  <c r="BA258" i="11"/>
  <c r="AZ258" i="11"/>
  <c r="AY258" i="11"/>
  <c r="AX258" i="11"/>
  <c r="AW258" i="11"/>
  <c r="AV258" i="11"/>
  <c r="AU258" i="11"/>
  <c r="AT258" i="11"/>
  <c r="AS258" i="11"/>
  <c r="AR258" i="11"/>
  <c r="AQ258" i="11"/>
  <c r="AP258" i="11"/>
  <c r="AO258" i="11"/>
  <c r="AN258" i="11"/>
  <c r="BE257" i="11"/>
  <c r="BD257" i="11"/>
  <c r="BC257" i="11"/>
  <c r="BB257" i="11"/>
  <c r="BA257" i="11"/>
  <c r="AZ257" i="11"/>
  <c r="AY257" i="11"/>
  <c r="AX257" i="11"/>
  <c r="AW257" i="11"/>
  <c r="AV257" i="11"/>
  <c r="AU257" i="11"/>
  <c r="AT257" i="11"/>
  <c r="AS257" i="11"/>
  <c r="AR257" i="11"/>
  <c r="AQ257" i="11"/>
  <c r="AP257" i="11"/>
  <c r="AO257" i="11"/>
  <c r="AN257" i="11"/>
  <c r="BE256" i="11"/>
  <c r="BD256" i="11"/>
  <c r="BC256" i="11"/>
  <c r="BB256" i="11"/>
  <c r="BA256" i="11"/>
  <c r="AZ256" i="11"/>
  <c r="AY256" i="11"/>
  <c r="AX256" i="11"/>
  <c r="AW256" i="11"/>
  <c r="AV256" i="11"/>
  <c r="AU256" i="11"/>
  <c r="AT256" i="11"/>
  <c r="AS256" i="11"/>
  <c r="AR256" i="11"/>
  <c r="AQ256" i="11"/>
  <c r="AP256" i="11"/>
  <c r="AO256" i="11"/>
  <c r="AN256" i="11"/>
  <c r="BE255" i="11"/>
  <c r="BD255" i="11"/>
  <c r="BC255" i="11"/>
  <c r="BB255" i="11"/>
  <c r="BA255" i="11"/>
  <c r="AZ255" i="11"/>
  <c r="AY255" i="11"/>
  <c r="AX255" i="11"/>
  <c r="AW255" i="11"/>
  <c r="AV255" i="11"/>
  <c r="AU255" i="11"/>
  <c r="AT255" i="11"/>
  <c r="AS255" i="11"/>
  <c r="AR255" i="11"/>
  <c r="AQ255" i="11"/>
  <c r="AP255" i="11"/>
  <c r="AO255" i="11"/>
  <c r="AN255" i="11"/>
  <c r="BE254" i="11"/>
  <c r="BD254" i="11"/>
  <c r="BC254" i="11"/>
  <c r="BB254" i="11"/>
  <c r="BA254" i="11"/>
  <c r="AZ254" i="11"/>
  <c r="AY254" i="11"/>
  <c r="AX254" i="11"/>
  <c r="AW254" i="11"/>
  <c r="AV254" i="11"/>
  <c r="AU254" i="11"/>
  <c r="AT254" i="11"/>
  <c r="AS254" i="11"/>
  <c r="AR254" i="11"/>
  <c r="AQ254" i="11"/>
  <c r="AP254" i="11"/>
  <c r="AO254" i="11"/>
  <c r="AN254" i="11"/>
  <c r="BE253" i="11"/>
  <c r="BD253" i="11"/>
  <c r="BC253" i="11"/>
  <c r="BB253" i="11"/>
  <c r="BA253" i="11"/>
  <c r="AZ253" i="11"/>
  <c r="AY253" i="11"/>
  <c r="AX253" i="11"/>
  <c r="AW253" i="11"/>
  <c r="AV253" i="11"/>
  <c r="AU253" i="11"/>
  <c r="AT253" i="11"/>
  <c r="AS253" i="11"/>
  <c r="AR253" i="11"/>
  <c r="AQ253" i="11"/>
  <c r="AP253" i="11"/>
  <c r="AO253" i="11"/>
  <c r="AN253" i="11"/>
  <c r="BE252" i="11"/>
  <c r="BD252" i="11"/>
  <c r="BC252" i="11"/>
  <c r="BB252" i="11"/>
  <c r="BA252" i="11"/>
  <c r="AZ252" i="11"/>
  <c r="AY252" i="11"/>
  <c r="AX252" i="11"/>
  <c r="AW252" i="11"/>
  <c r="AV252" i="11"/>
  <c r="AU252" i="11"/>
  <c r="AT252" i="11"/>
  <c r="AS252" i="11"/>
  <c r="AR252" i="11"/>
  <c r="AQ252" i="11"/>
  <c r="AP252" i="11"/>
  <c r="AO252" i="11"/>
  <c r="AN252" i="11"/>
  <c r="BE251" i="11"/>
  <c r="BD251" i="11"/>
  <c r="BC251" i="11"/>
  <c r="BB251" i="11"/>
  <c r="BA251" i="11"/>
  <c r="AZ251" i="11"/>
  <c r="AY251" i="11"/>
  <c r="AX251" i="11"/>
  <c r="AW251" i="11"/>
  <c r="AV251" i="11"/>
  <c r="AU251" i="11"/>
  <c r="AT251" i="11"/>
  <c r="AS251" i="11"/>
  <c r="AR251" i="11"/>
  <c r="AQ251" i="11"/>
  <c r="AP251" i="11"/>
  <c r="AO251" i="11"/>
  <c r="AN251" i="11"/>
  <c r="BE250" i="11"/>
  <c r="BD250" i="11"/>
  <c r="BC250" i="11"/>
  <c r="BB250" i="11"/>
  <c r="BA250" i="11"/>
  <c r="AZ250" i="11"/>
  <c r="AY250" i="11"/>
  <c r="AX250" i="11"/>
  <c r="AW250" i="11"/>
  <c r="AV250" i="11"/>
  <c r="AU250" i="11"/>
  <c r="AT250" i="11"/>
  <c r="AS250" i="11"/>
  <c r="AR250" i="11"/>
  <c r="AQ250" i="11"/>
  <c r="AP250" i="11"/>
  <c r="AO250" i="11"/>
  <c r="AN250" i="11"/>
  <c r="BE249" i="11"/>
  <c r="BD249" i="11"/>
  <c r="BC249" i="11"/>
  <c r="BB249" i="11"/>
  <c r="BA249" i="11"/>
  <c r="AZ249" i="11"/>
  <c r="AY249" i="11"/>
  <c r="AX249" i="11"/>
  <c r="AW249" i="11"/>
  <c r="AV249" i="11"/>
  <c r="AU249" i="11"/>
  <c r="AT249" i="11"/>
  <c r="AS249" i="11"/>
  <c r="AR249" i="11"/>
  <c r="AQ249" i="11"/>
  <c r="AP249" i="11"/>
  <c r="AO249" i="11"/>
  <c r="AN249" i="11"/>
  <c r="BE248" i="11"/>
  <c r="BD248" i="11"/>
  <c r="BC248" i="11"/>
  <c r="BB248" i="11"/>
  <c r="BA248" i="11"/>
  <c r="AZ248" i="11"/>
  <c r="AY248" i="11"/>
  <c r="AX248" i="11"/>
  <c r="AW248" i="11"/>
  <c r="AV248" i="11"/>
  <c r="AU248" i="11"/>
  <c r="AT248" i="11"/>
  <c r="AS248" i="11"/>
  <c r="AR248" i="11"/>
  <c r="AQ248" i="11"/>
  <c r="AP248" i="11"/>
  <c r="AO248" i="11"/>
  <c r="AN248" i="11"/>
  <c r="BE247" i="11"/>
  <c r="BD247" i="11"/>
  <c r="BC247" i="11"/>
  <c r="BB247" i="11"/>
  <c r="BA247" i="11"/>
  <c r="AZ247" i="11"/>
  <c r="AY247" i="11"/>
  <c r="AX247" i="11"/>
  <c r="AW247" i="11"/>
  <c r="AV247" i="11"/>
  <c r="AU247" i="11"/>
  <c r="AT247" i="11"/>
  <c r="AS247" i="11"/>
  <c r="AR247" i="11"/>
  <c r="AQ247" i="11"/>
  <c r="AP247" i="11"/>
  <c r="AO247" i="11"/>
  <c r="AN247" i="11"/>
  <c r="BE246" i="11"/>
  <c r="BD246" i="11"/>
  <c r="BC246" i="11"/>
  <c r="BB246" i="11"/>
  <c r="BA246" i="11"/>
  <c r="AZ246" i="11"/>
  <c r="AY246" i="11"/>
  <c r="AX246" i="11"/>
  <c r="AW246" i="11"/>
  <c r="AV246" i="11"/>
  <c r="AU246" i="11"/>
  <c r="AT246" i="11"/>
  <c r="AS246" i="11"/>
  <c r="AR246" i="11"/>
  <c r="AQ246" i="11"/>
  <c r="AP246" i="11"/>
  <c r="AO246" i="11"/>
  <c r="AN246" i="11"/>
  <c r="BE245" i="11"/>
  <c r="BD245" i="11"/>
  <c r="BC245" i="11"/>
  <c r="BB245" i="11"/>
  <c r="BA245" i="11"/>
  <c r="AZ245" i="11"/>
  <c r="AY245" i="11"/>
  <c r="AX245" i="11"/>
  <c r="AW245" i="11"/>
  <c r="AV245" i="11"/>
  <c r="AU245" i="11"/>
  <c r="AT245" i="11"/>
  <c r="AS245" i="11"/>
  <c r="AR245" i="11"/>
  <c r="AQ245" i="11"/>
  <c r="AP245" i="11"/>
  <c r="AO245" i="11"/>
  <c r="AN245" i="11"/>
  <c r="BE244" i="11"/>
  <c r="BD244" i="11"/>
  <c r="BC244" i="11"/>
  <c r="BB244" i="11"/>
  <c r="BA244" i="11"/>
  <c r="AZ244" i="11"/>
  <c r="AY244" i="11"/>
  <c r="AX244" i="11"/>
  <c r="AW244" i="11"/>
  <c r="AV244" i="11"/>
  <c r="AU244" i="11"/>
  <c r="AT244" i="11"/>
  <c r="AS244" i="11"/>
  <c r="AR244" i="11"/>
  <c r="AQ244" i="11"/>
  <c r="AP244" i="11"/>
  <c r="AO244" i="11"/>
  <c r="AN244" i="11"/>
  <c r="BE243" i="11"/>
  <c r="BD243" i="11"/>
  <c r="BC243" i="11"/>
  <c r="BB243" i="11"/>
  <c r="BA243" i="11"/>
  <c r="AZ243" i="11"/>
  <c r="AY243" i="11"/>
  <c r="AX243" i="11"/>
  <c r="AW243" i="11"/>
  <c r="AV243" i="11"/>
  <c r="AU243" i="11"/>
  <c r="AT243" i="11"/>
  <c r="AS243" i="11"/>
  <c r="AR243" i="11"/>
  <c r="AQ243" i="11"/>
  <c r="AP243" i="11"/>
  <c r="AO243" i="11"/>
  <c r="AN243" i="11"/>
  <c r="BE242" i="11"/>
  <c r="BD242" i="11"/>
  <c r="BC242" i="11"/>
  <c r="BB242" i="11"/>
  <c r="BA242" i="11"/>
  <c r="AZ242" i="11"/>
  <c r="AY242" i="11"/>
  <c r="AX242" i="11"/>
  <c r="AW242" i="11"/>
  <c r="AV242" i="11"/>
  <c r="AU242" i="11"/>
  <c r="AT242" i="11"/>
  <c r="AS242" i="11"/>
  <c r="AR242" i="11"/>
  <c r="AQ242" i="11"/>
  <c r="AP242" i="11"/>
  <c r="AO242" i="11"/>
  <c r="AN242" i="11"/>
  <c r="BE241" i="11"/>
  <c r="BD241" i="11"/>
  <c r="BC241" i="11"/>
  <c r="BB241" i="11"/>
  <c r="BA241" i="11"/>
  <c r="AZ241" i="11"/>
  <c r="AY241" i="11"/>
  <c r="AX241" i="11"/>
  <c r="AW241" i="11"/>
  <c r="AV241" i="11"/>
  <c r="AU241" i="11"/>
  <c r="AT241" i="11"/>
  <c r="AS241" i="11"/>
  <c r="AR241" i="11"/>
  <c r="AQ241" i="11"/>
  <c r="AP241" i="11"/>
  <c r="AO241" i="11"/>
  <c r="AN241" i="11"/>
  <c r="BE240" i="11"/>
  <c r="BD240" i="11"/>
  <c r="BC240" i="11"/>
  <c r="BB240" i="11"/>
  <c r="BA240" i="11"/>
  <c r="AZ240" i="11"/>
  <c r="AY240" i="11"/>
  <c r="AX240" i="11"/>
  <c r="AW240" i="11"/>
  <c r="AV240" i="11"/>
  <c r="AU240" i="11"/>
  <c r="AT240" i="11"/>
  <c r="AS240" i="11"/>
  <c r="AR240" i="11"/>
  <c r="AQ240" i="11"/>
  <c r="AP240" i="11"/>
  <c r="AO240" i="11"/>
  <c r="AN240" i="11"/>
  <c r="BE239" i="11"/>
  <c r="BD239" i="11"/>
  <c r="BC239" i="11"/>
  <c r="BB239" i="11"/>
  <c r="BA239" i="11"/>
  <c r="AZ239" i="11"/>
  <c r="AY239" i="11"/>
  <c r="AX239" i="11"/>
  <c r="AW239" i="11"/>
  <c r="AV239" i="11"/>
  <c r="AU239" i="11"/>
  <c r="AT239" i="11"/>
  <c r="AS239" i="11"/>
  <c r="AR239" i="11"/>
  <c r="AQ239" i="11"/>
  <c r="AP239" i="11"/>
  <c r="AO239" i="11"/>
  <c r="AN239" i="11"/>
  <c r="BE238" i="11"/>
  <c r="BD238" i="11"/>
  <c r="BC238" i="11"/>
  <c r="BB238" i="11"/>
  <c r="BA238" i="11"/>
  <c r="AZ238" i="11"/>
  <c r="AY238" i="11"/>
  <c r="AX238" i="11"/>
  <c r="AW238" i="11"/>
  <c r="AV238" i="11"/>
  <c r="AU238" i="11"/>
  <c r="AT238" i="11"/>
  <c r="AS238" i="11"/>
  <c r="AR238" i="11"/>
  <c r="AQ238" i="11"/>
  <c r="AP238" i="11"/>
  <c r="AO238" i="11"/>
  <c r="AN238" i="11"/>
  <c r="BE237" i="11"/>
  <c r="BD237" i="11"/>
  <c r="BC237" i="11"/>
  <c r="BB237" i="11"/>
  <c r="BA237" i="11"/>
  <c r="AZ237" i="11"/>
  <c r="AY237" i="11"/>
  <c r="AX237" i="11"/>
  <c r="AW237" i="11"/>
  <c r="AV237" i="11"/>
  <c r="AU237" i="11"/>
  <c r="AT237" i="11"/>
  <c r="AS237" i="11"/>
  <c r="AR237" i="11"/>
  <c r="AQ237" i="11"/>
  <c r="AP237" i="11"/>
  <c r="AO237" i="11"/>
  <c r="AN237" i="11"/>
  <c r="BE236" i="11"/>
  <c r="BD236" i="11"/>
  <c r="BC236" i="11"/>
  <c r="BB236" i="11"/>
  <c r="BA236" i="11"/>
  <c r="AZ236" i="11"/>
  <c r="AY236" i="11"/>
  <c r="AX236" i="11"/>
  <c r="AW236" i="11"/>
  <c r="AV236" i="11"/>
  <c r="AU236" i="11"/>
  <c r="AT236" i="11"/>
  <c r="AS236" i="11"/>
  <c r="AR236" i="11"/>
  <c r="AQ236" i="11"/>
  <c r="AP236" i="11"/>
  <c r="AO236" i="11"/>
  <c r="AN236" i="11"/>
  <c r="BE235" i="11"/>
  <c r="BD235" i="11"/>
  <c r="BC235" i="11"/>
  <c r="BB235" i="11"/>
  <c r="BA235" i="11"/>
  <c r="AZ235" i="11"/>
  <c r="AY235" i="11"/>
  <c r="AX235" i="11"/>
  <c r="AW235" i="11"/>
  <c r="AV235" i="11"/>
  <c r="AU235" i="11"/>
  <c r="AT235" i="11"/>
  <c r="AS235" i="11"/>
  <c r="AR235" i="11"/>
  <c r="AQ235" i="11"/>
  <c r="AP235" i="11"/>
  <c r="AO235" i="11"/>
  <c r="AN235" i="11"/>
  <c r="BE234" i="11"/>
  <c r="BD234" i="11"/>
  <c r="BC234" i="11"/>
  <c r="BB234" i="11"/>
  <c r="BA234" i="11"/>
  <c r="AZ234" i="11"/>
  <c r="AY234" i="11"/>
  <c r="AX234" i="11"/>
  <c r="AW234" i="11"/>
  <c r="AV234" i="11"/>
  <c r="AU234" i="11"/>
  <c r="AT234" i="11"/>
  <c r="AS234" i="11"/>
  <c r="AR234" i="11"/>
  <c r="AQ234" i="11"/>
  <c r="AP234" i="11"/>
  <c r="AO234" i="11"/>
  <c r="AN234" i="11"/>
  <c r="BE233" i="11"/>
  <c r="BD233" i="11"/>
  <c r="BC233" i="11"/>
  <c r="BB233" i="11"/>
  <c r="BA233" i="11"/>
  <c r="AZ233" i="11"/>
  <c r="AY233" i="11"/>
  <c r="AX233" i="11"/>
  <c r="AW233" i="11"/>
  <c r="AV233" i="11"/>
  <c r="AU233" i="11"/>
  <c r="AT233" i="11"/>
  <c r="AS233" i="11"/>
  <c r="AR233" i="11"/>
  <c r="AQ233" i="11"/>
  <c r="AP233" i="11"/>
  <c r="AO233" i="11"/>
  <c r="AN233" i="11"/>
  <c r="BE232" i="11"/>
  <c r="BD232" i="11"/>
  <c r="BC232" i="11"/>
  <c r="BB232" i="11"/>
  <c r="BA232" i="11"/>
  <c r="AZ232" i="11"/>
  <c r="AY232" i="11"/>
  <c r="AX232" i="11"/>
  <c r="AW232" i="11"/>
  <c r="AV232" i="11"/>
  <c r="AU232" i="11"/>
  <c r="AT232" i="11"/>
  <c r="AS232" i="11"/>
  <c r="AR232" i="11"/>
  <c r="AQ232" i="11"/>
  <c r="AP232" i="11"/>
  <c r="AO232" i="11"/>
  <c r="AN232" i="11"/>
  <c r="BE231" i="11"/>
  <c r="BD231" i="11"/>
  <c r="BC231" i="11"/>
  <c r="BB231" i="11"/>
  <c r="BA231" i="11"/>
  <c r="AZ231" i="11"/>
  <c r="AY231" i="11"/>
  <c r="AX231" i="11"/>
  <c r="AW231" i="11"/>
  <c r="AV231" i="11"/>
  <c r="AU231" i="11"/>
  <c r="AT231" i="11"/>
  <c r="AS231" i="11"/>
  <c r="AR231" i="11"/>
  <c r="AQ231" i="11"/>
  <c r="AP231" i="11"/>
  <c r="AO231" i="11"/>
  <c r="AN231" i="11"/>
  <c r="BE230" i="11"/>
  <c r="BD230" i="11"/>
  <c r="BC230" i="11"/>
  <c r="BB230" i="11"/>
  <c r="BA230" i="11"/>
  <c r="AZ230" i="11"/>
  <c r="AY230" i="11"/>
  <c r="AX230" i="11"/>
  <c r="AW230" i="11"/>
  <c r="AV230" i="11"/>
  <c r="AU230" i="11"/>
  <c r="AT230" i="11"/>
  <c r="AS230" i="11"/>
  <c r="AR230" i="11"/>
  <c r="AQ230" i="11"/>
  <c r="AP230" i="11"/>
  <c r="AO230" i="11"/>
  <c r="AN230" i="11"/>
  <c r="BE229" i="11"/>
  <c r="BD229" i="11"/>
  <c r="BC229" i="11"/>
  <c r="BB229" i="11"/>
  <c r="BA229" i="11"/>
  <c r="AZ229" i="11"/>
  <c r="AY229" i="11"/>
  <c r="AX229" i="11"/>
  <c r="AW229" i="11"/>
  <c r="AV229" i="11"/>
  <c r="AU229" i="11"/>
  <c r="AT229" i="11"/>
  <c r="AS229" i="11"/>
  <c r="AR229" i="11"/>
  <c r="AQ229" i="11"/>
  <c r="AP229" i="11"/>
  <c r="AO229" i="11"/>
  <c r="AN229" i="11"/>
  <c r="BE228" i="11"/>
  <c r="BD228" i="11"/>
  <c r="BC228" i="11"/>
  <c r="BB228" i="11"/>
  <c r="BA228" i="11"/>
  <c r="AZ228" i="11"/>
  <c r="AY228" i="11"/>
  <c r="AX228" i="11"/>
  <c r="AW228" i="11"/>
  <c r="AV228" i="11"/>
  <c r="AU228" i="11"/>
  <c r="AT228" i="11"/>
  <c r="AS228" i="11"/>
  <c r="AR228" i="11"/>
  <c r="AQ228" i="11"/>
  <c r="AP228" i="11"/>
  <c r="AO228" i="11"/>
  <c r="AN228" i="11"/>
  <c r="BE227" i="11"/>
  <c r="BD227" i="11"/>
  <c r="BC227" i="11"/>
  <c r="BB227" i="11"/>
  <c r="BA227" i="11"/>
  <c r="AZ227" i="11"/>
  <c r="AY227" i="11"/>
  <c r="AX227" i="11"/>
  <c r="AW227" i="11"/>
  <c r="AV227" i="11"/>
  <c r="AU227" i="11"/>
  <c r="AT227" i="11"/>
  <c r="AS227" i="11"/>
  <c r="AR227" i="11"/>
  <c r="AQ227" i="11"/>
  <c r="AP227" i="11"/>
  <c r="AO227" i="11"/>
  <c r="AN227" i="11"/>
  <c r="BE226" i="11"/>
  <c r="BD226" i="11"/>
  <c r="BC226" i="11"/>
  <c r="BB226" i="11"/>
  <c r="BA226" i="11"/>
  <c r="AZ226" i="11"/>
  <c r="AY226" i="11"/>
  <c r="AX226" i="11"/>
  <c r="AW226" i="11"/>
  <c r="AV226" i="11"/>
  <c r="AU226" i="11"/>
  <c r="AT226" i="11"/>
  <c r="AS226" i="11"/>
  <c r="AR226" i="11"/>
  <c r="AQ226" i="11"/>
  <c r="AP226" i="11"/>
  <c r="AO226" i="11"/>
  <c r="AN226" i="11"/>
  <c r="BE225" i="11"/>
  <c r="BD225" i="11"/>
  <c r="BC225" i="11"/>
  <c r="BB225" i="11"/>
  <c r="BA225" i="11"/>
  <c r="AZ225" i="11"/>
  <c r="AY225" i="11"/>
  <c r="AX225" i="11"/>
  <c r="AW225" i="11"/>
  <c r="AV225" i="11"/>
  <c r="AU225" i="11"/>
  <c r="AT225" i="11"/>
  <c r="AS225" i="11"/>
  <c r="AR225" i="11"/>
  <c r="AQ225" i="11"/>
  <c r="AP225" i="11"/>
  <c r="AO225" i="11"/>
  <c r="AN225" i="11"/>
  <c r="BE224" i="11"/>
  <c r="BD224" i="11"/>
  <c r="BC224" i="11"/>
  <c r="BB224" i="11"/>
  <c r="BA224" i="11"/>
  <c r="AZ224" i="11"/>
  <c r="AY224" i="11"/>
  <c r="AX224" i="11"/>
  <c r="AW224" i="11"/>
  <c r="AV224" i="11"/>
  <c r="AU224" i="11"/>
  <c r="AT224" i="11"/>
  <c r="AS224" i="11"/>
  <c r="AR224" i="11"/>
  <c r="AQ224" i="11"/>
  <c r="AP224" i="11"/>
  <c r="AO224" i="11"/>
  <c r="AN224" i="11"/>
  <c r="BE223" i="11"/>
  <c r="BD223" i="11"/>
  <c r="BC223" i="11"/>
  <c r="BB223" i="11"/>
  <c r="BA223" i="11"/>
  <c r="AZ223" i="11"/>
  <c r="AY223" i="11"/>
  <c r="AX223" i="11"/>
  <c r="AW223" i="11"/>
  <c r="AV223" i="11"/>
  <c r="AU223" i="11"/>
  <c r="AT223" i="11"/>
  <c r="AS223" i="11"/>
  <c r="AR223" i="11"/>
  <c r="AQ223" i="11"/>
  <c r="AP223" i="11"/>
  <c r="AO223" i="11"/>
  <c r="AN223" i="11"/>
  <c r="BE222" i="11"/>
  <c r="BD222" i="11"/>
  <c r="BC222" i="11"/>
  <c r="BB222" i="11"/>
  <c r="BA222" i="11"/>
  <c r="AZ222" i="11"/>
  <c r="AY222" i="11"/>
  <c r="AX222" i="11"/>
  <c r="AW222" i="11"/>
  <c r="AV222" i="11"/>
  <c r="AU222" i="11"/>
  <c r="AT222" i="11"/>
  <c r="AS222" i="11"/>
  <c r="AR222" i="11"/>
  <c r="AQ222" i="11"/>
  <c r="AP222" i="11"/>
  <c r="AO222" i="11"/>
  <c r="AN222" i="11"/>
  <c r="BE221" i="11"/>
  <c r="BD221" i="11"/>
  <c r="BC221" i="11"/>
  <c r="BB221" i="11"/>
  <c r="BA221" i="11"/>
  <c r="AZ221" i="11"/>
  <c r="AY221" i="11"/>
  <c r="AX221" i="11"/>
  <c r="AW221" i="11"/>
  <c r="AV221" i="11"/>
  <c r="AU221" i="11"/>
  <c r="AT221" i="11"/>
  <c r="AS221" i="11"/>
  <c r="AR221" i="11"/>
  <c r="AQ221" i="11"/>
  <c r="AP221" i="11"/>
  <c r="AO221" i="11"/>
  <c r="AN221" i="11"/>
  <c r="BE220" i="11"/>
  <c r="BD220" i="11"/>
  <c r="BC220" i="11"/>
  <c r="BB220" i="11"/>
  <c r="BA220" i="11"/>
  <c r="AZ220" i="11"/>
  <c r="AY220" i="11"/>
  <c r="AX220" i="11"/>
  <c r="AW220" i="11"/>
  <c r="AV220" i="11"/>
  <c r="AU220" i="11"/>
  <c r="AT220" i="11"/>
  <c r="AS220" i="11"/>
  <c r="AR220" i="11"/>
  <c r="AQ220" i="11"/>
  <c r="AP220" i="11"/>
  <c r="AO220" i="11"/>
  <c r="AN220" i="11"/>
  <c r="BE219" i="11"/>
  <c r="BD219" i="11"/>
  <c r="BC219" i="11"/>
  <c r="BB219" i="11"/>
  <c r="BA219" i="11"/>
  <c r="AZ219" i="11"/>
  <c r="AY219" i="11"/>
  <c r="AX219" i="11"/>
  <c r="AW219" i="11"/>
  <c r="AV219" i="11"/>
  <c r="AU219" i="11"/>
  <c r="AT219" i="11"/>
  <c r="AS219" i="11"/>
  <c r="AR219" i="11"/>
  <c r="AQ219" i="11"/>
  <c r="AP219" i="11"/>
  <c r="AO219" i="11"/>
  <c r="AN219" i="11"/>
  <c r="BE218" i="11"/>
  <c r="BD218" i="11"/>
  <c r="BC218" i="11"/>
  <c r="BB218" i="11"/>
  <c r="BA218" i="11"/>
  <c r="AZ218" i="11"/>
  <c r="AY218" i="11"/>
  <c r="AX218" i="11"/>
  <c r="AW218" i="11"/>
  <c r="AV218" i="11"/>
  <c r="AU218" i="11"/>
  <c r="AT218" i="11"/>
  <c r="AS218" i="11"/>
  <c r="AR218" i="11"/>
  <c r="AQ218" i="11"/>
  <c r="AP218" i="11"/>
  <c r="AO218" i="11"/>
  <c r="AN218" i="11"/>
  <c r="BE217" i="11"/>
  <c r="BD217" i="11"/>
  <c r="BC217" i="11"/>
  <c r="BB217" i="11"/>
  <c r="BA217" i="11"/>
  <c r="AZ217" i="11"/>
  <c r="AY217" i="11"/>
  <c r="AX217" i="11"/>
  <c r="AW217" i="11"/>
  <c r="AV217" i="11"/>
  <c r="AU217" i="11"/>
  <c r="AT217" i="11"/>
  <c r="AS217" i="11"/>
  <c r="AR217" i="11"/>
  <c r="AQ217" i="11"/>
  <c r="AP217" i="11"/>
  <c r="AO217" i="11"/>
  <c r="AN217" i="11"/>
  <c r="BE216" i="11"/>
  <c r="BD216" i="11"/>
  <c r="BC216" i="11"/>
  <c r="BB216" i="11"/>
  <c r="BA216" i="11"/>
  <c r="AZ216" i="11"/>
  <c r="AY216" i="11"/>
  <c r="AX216" i="11"/>
  <c r="AW216" i="11"/>
  <c r="AV216" i="11"/>
  <c r="AU216" i="11"/>
  <c r="AT216" i="11"/>
  <c r="AS216" i="11"/>
  <c r="AR216" i="11"/>
  <c r="AQ216" i="11"/>
  <c r="AP216" i="11"/>
  <c r="AO216" i="11"/>
  <c r="AN216" i="11"/>
  <c r="BE215" i="11"/>
  <c r="BD215" i="11"/>
  <c r="BC215" i="11"/>
  <c r="BB215" i="11"/>
  <c r="BA215" i="11"/>
  <c r="AZ215" i="11"/>
  <c r="AY215" i="11"/>
  <c r="AX215" i="11"/>
  <c r="AW215" i="11"/>
  <c r="AV215" i="11"/>
  <c r="AU215" i="11"/>
  <c r="AT215" i="11"/>
  <c r="AS215" i="11"/>
  <c r="AR215" i="11"/>
  <c r="AQ215" i="11"/>
  <c r="AP215" i="11"/>
  <c r="AO215" i="11"/>
  <c r="AN215" i="11"/>
  <c r="BE214" i="11"/>
  <c r="BD214" i="11"/>
  <c r="BC214" i="11"/>
  <c r="BB214" i="11"/>
  <c r="BA214" i="1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BE213" i="11"/>
  <c r="BD213" i="11"/>
  <c r="BC213" i="11"/>
  <c r="BB213" i="11"/>
  <c r="BA213" i="11"/>
  <c r="AZ213" i="11"/>
  <c r="AY213" i="11"/>
  <c r="AX213" i="11"/>
  <c r="AW213" i="11"/>
  <c r="AV213" i="11"/>
  <c r="AU213" i="11"/>
  <c r="AT213" i="11"/>
  <c r="AS213" i="11"/>
  <c r="AR213" i="11"/>
  <c r="AQ213" i="11"/>
  <c r="AP213" i="11"/>
  <c r="AO213" i="11"/>
  <c r="AN213" i="11"/>
  <c r="BE212" i="11"/>
  <c r="BD212" i="11"/>
  <c r="BC212" i="11"/>
  <c r="BB212" i="11"/>
  <c r="BA212" i="11"/>
  <c r="AZ212" i="11"/>
  <c r="AY212" i="11"/>
  <c r="AX212" i="11"/>
  <c r="AW212" i="11"/>
  <c r="AV212" i="11"/>
  <c r="AU212" i="11"/>
  <c r="AT212" i="11"/>
  <c r="AS212" i="11"/>
  <c r="AR212" i="11"/>
  <c r="AQ212" i="11"/>
  <c r="AP212" i="11"/>
  <c r="AO212" i="11"/>
  <c r="AN212" i="11"/>
  <c r="BE211" i="11"/>
  <c r="BD211" i="11"/>
  <c r="BC211" i="11"/>
  <c r="BB211" i="11"/>
  <c r="BA211" i="11"/>
  <c r="AZ211" i="11"/>
  <c r="AY211" i="11"/>
  <c r="AX211" i="11"/>
  <c r="AW211" i="11"/>
  <c r="AV211" i="11"/>
  <c r="AU211" i="11"/>
  <c r="AT211" i="11"/>
  <c r="AS211" i="11"/>
  <c r="AR211" i="11"/>
  <c r="AQ211" i="11"/>
  <c r="AP211" i="11"/>
  <c r="AO211" i="11"/>
  <c r="AN211" i="11"/>
  <c r="BE210" i="11"/>
  <c r="BD210" i="11"/>
  <c r="BC210" i="11"/>
  <c r="BB210" i="11"/>
  <c r="BA210" i="11"/>
  <c r="AZ210" i="11"/>
  <c r="AY210" i="11"/>
  <c r="AX210" i="11"/>
  <c r="AW210" i="11"/>
  <c r="AV210" i="11"/>
  <c r="AU210" i="11"/>
  <c r="AT210" i="11"/>
  <c r="AS210" i="11"/>
  <c r="AR210" i="11"/>
  <c r="AQ210" i="11"/>
  <c r="AP210" i="11"/>
  <c r="AO210" i="11"/>
  <c r="AN210" i="11"/>
  <c r="BE209" i="11"/>
  <c r="BD209" i="11"/>
  <c r="BC209" i="11"/>
  <c r="BB209" i="11"/>
  <c r="BA209" i="11"/>
  <c r="AZ209" i="11"/>
  <c r="AY209" i="11"/>
  <c r="AX209" i="11"/>
  <c r="AW209" i="11"/>
  <c r="AV209" i="11"/>
  <c r="AU209" i="11"/>
  <c r="AT209" i="11"/>
  <c r="AS209" i="11"/>
  <c r="AR209" i="11"/>
  <c r="AQ209" i="11"/>
  <c r="AP209" i="11"/>
  <c r="AO209" i="11"/>
  <c r="AN209" i="11"/>
  <c r="BE208" i="11"/>
  <c r="BD208" i="11"/>
  <c r="BC208" i="11"/>
  <c r="BB208" i="11"/>
  <c r="BA208" i="11"/>
  <c r="AZ208" i="11"/>
  <c r="AY208" i="11"/>
  <c r="AX208" i="11"/>
  <c r="AW208" i="11"/>
  <c r="AV208" i="11"/>
  <c r="AU208" i="11"/>
  <c r="AT208" i="11"/>
  <c r="AS208" i="11"/>
  <c r="AR208" i="11"/>
  <c r="AQ208" i="11"/>
  <c r="AP208" i="11"/>
  <c r="AO208" i="11"/>
  <c r="AN208" i="11"/>
  <c r="BE207" i="11"/>
  <c r="BD207" i="11"/>
  <c r="BC207" i="11"/>
  <c r="BB207" i="11"/>
  <c r="BA207" i="11"/>
  <c r="AZ207" i="11"/>
  <c r="AY207" i="11"/>
  <c r="AX207" i="11"/>
  <c r="AW207" i="11"/>
  <c r="AV207" i="11"/>
  <c r="AU207" i="11"/>
  <c r="AT207" i="11"/>
  <c r="AS207" i="11"/>
  <c r="AR207" i="11"/>
  <c r="AQ207" i="11"/>
  <c r="AP207" i="11"/>
  <c r="AO207" i="11"/>
  <c r="AN207" i="11"/>
  <c r="BE206" i="11"/>
  <c r="BD206" i="11"/>
  <c r="BC206" i="11"/>
  <c r="BB206" i="11"/>
  <c r="BA206" i="11"/>
  <c r="AZ206" i="11"/>
  <c r="AY206" i="11"/>
  <c r="AX206" i="11"/>
  <c r="AW206" i="11"/>
  <c r="AV206" i="11"/>
  <c r="AU206" i="11"/>
  <c r="AT206" i="11"/>
  <c r="AS206" i="11"/>
  <c r="AR206" i="11"/>
  <c r="AQ206" i="11"/>
  <c r="AP206" i="11"/>
  <c r="AO206" i="11"/>
  <c r="AN206" i="11"/>
  <c r="BE205" i="11"/>
  <c r="BD205" i="11"/>
  <c r="BC205" i="11"/>
  <c r="BB205" i="11"/>
  <c r="BA205" i="11"/>
  <c r="AZ205" i="11"/>
  <c r="AY205" i="11"/>
  <c r="AX205" i="11"/>
  <c r="AW205" i="11"/>
  <c r="AV205" i="11"/>
  <c r="AU205" i="11"/>
  <c r="AT205" i="11"/>
  <c r="AS205" i="11"/>
  <c r="AR205" i="11"/>
  <c r="AQ205" i="11"/>
  <c r="AP205" i="11"/>
  <c r="AO205" i="11"/>
  <c r="AN205" i="11"/>
  <c r="BE204" i="11"/>
  <c r="BD204" i="11"/>
  <c r="BC204" i="11"/>
  <c r="BB204" i="11"/>
  <c r="BA204" i="11"/>
  <c r="AZ204" i="11"/>
  <c r="AY204" i="11"/>
  <c r="AX204" i="11"/>
  <c r="AW204" i="11"/>
  <c r="AV204" i="11"/>
  <c r="AU204" i="11"/>
  <c r="AT204" i="11"/>
  <c r="AS204" i="11"/>
  <c r="AR204" i="11"/>
  <c r="AQ204" i="11"/>
  <c r="AP204" i="11"/>
  <c r="AO204" i="11"/>
  <c r="AN204" i="11"/>
  <c r="BE203" i="11"/>
  <c r="BD203" i="11"/>
  <c r="BC203" i="11"/>
  <c r="BB203" i="11"/>
  <c r="BA203" i="11"/>
  <c r="AZ203" i="11"/>
  <c r="AY203" i="11"/>
  <c r="AX203" i="11"/>
  <c r="AW203" i="11"/>
  <c r="AV203" i="11"/>
  <c r="AU203" i="11"/>
  <c r="AT203" i="11"/>
  <c r="AS203" i="11"/>
  <c r="AR203" i="11"/>
  <c r="AQ203" i="11"/>
  <c r="AP203" i="11"/>
  <c r="AO203" i="11"/>
  <c r="AN203" i="11"/>
  <c r="BE202" i="11"/>
  <c r="BD202" i="11"/>
  <c r="BC202" i="11"/>
  <c r="BB202" i="11"/>
  <c r="BA202" i="11"/>
  <c r="AZ202" i="11"/>
  <c r="AY202" i="11"/>
  <c r="AX202" i="11"/>
  <c r="AW202" i="11"/>
  <c r="AV202" i="11"/>
  <c r="AU202" i="11"/>
  <c r="AT202" i="11"/>
  <c r="AS202" i="11"/>
  <c r="AR202" i="11"/>
  <c r="AQ202" i="11"/>
  <c r="AP202" i="11"/>
  <c r="AO202" i="11"/>
  <c r="AN202" i="11"/>
  <c r="BE201" i="11"/>
  <c r="BD201" i="11"/>
  <c r="BC201" i="11"/>
  <c r="BB201" i="11"/>
  <c r="BA201" i="11"/>
  <c r="AZ201" i="11"/>
  <c r="AY201" i="11"/>
  <c r="AX201" i="11"/>
  <c r="AW201" i="11"/>
  <c r="AV201" i="11"/>
  <c r="AU201" i="11"/>
  <c r="AT201" i="11"/>
  <c r="AS201" i="11"/>
  <c r="AR201" i="11"/>
  <c r="AQ201" i="11"/>
  <c r="AP201" i="11"/>
  <c r="AO201" i="11"/>
  <c r="AN201" i="11"/>
  <c r="BE200" i="11"/>
  <c r="BD200" i="11"/>
  <c r="BC200" i="11"/>
  <c r="BB200" i="11"/>
  <c r="BA200" i="11"/>
  <c r="AZ200" i="11"/>
  <c r="AY200" i="11"/>
  <c r="AX200" i="11"/>
  <c r="AW200" i="11"/>
  <c r="AV200" i="11"/>
  <c r="AU200" i="11"/>
  <c r="AT200" i="11"/>
  <c r="AS200" i="11"/>
  <c r="AR200" i="11"/>
  <c r="AQ200" i="11"/>
  <c r="AP200" i="11"/>
  <c r="AO200" i="11"/>
  <c r="AN200" i="11"/>
  <c r="BE199" i="11"/>
  <c r="BD199" i="11"/>
  <c r="BC199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BE198" i="11"/>
  <c r="BD198" i="11"/>
  <c r="BC198" i="11"/>
  <c r="BB198" i="11"/>
  <c r="BA198" i="11"/>
  <c r="AZ198" i="11"/>
  <c r="AY198" i="11"/>
  <c r="AX198" i="11"/>
  <c r="AW198" i="11"/>
  <c r="AV198" i="11"/>
  <c r="AU198" i="11"/>
  <c r="AT198" i="11"/>
  <c r="AS198" i="11"/>
  <c r="AR198" i="11"/>
  <c r="AQ198" i="11"/>
  <c r="AP198" i="11"/>
  <c r="AO198" i="11"/>
  <c r="AN198" i="11"/>
  <c r="BE197" i="11"/>
  <c r="BD197" i="11"/>
  <c r="BC197" i="11"/>
  <c r="BB197" i="11"/>
  <c r="BA197" i="11"/>
  <c r="AZ197" i="11"/>
  <c r="AY197" i="11"/>
  <c r="AX197" i="11"/>
  <c r="AW197" i="11"/>
  <c r="AV197" i="11"/>
  <c r="AU197" i="11"/>
  <c r="AT197" i="11"/>
  <c r="AS197" i="11"/>
  <c r="AR197" i="11"/>
  <c r="AQ197" i="11"/>
  <c r="AP197" i="11"/>
  <c r="AO197" i="11"/>
  <c r="AN197" i="11"/>
  <c r="BE196" i="11"/>
  <c r="BD196" i="11"/>
  <c r="BC196" i="11"/>
  <c r="BB196" i="11"/>
  <c r="BA196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BE195" i="11"/>
  <c r="BD195" i="11"/>
  <c r="BC195" i="11"/>
  <c r="BB195" i="11"/>
  <c r="BA195" i="11"/>
  <c r="AZ195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BE194" i="11"/>
  <c r="BD194" i="11"/>
  <c r="BC194" i="11"/>
  <c r="BB194" i="11"/>
  <c r="BA194" i="11"/>
  <c r="AZ194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BE193" i="11"/>
  <c r="BD193" i="11"/>
  <c r="BC193" i="11"/>
  <c r="BB193" i="11"/>
  <c r="BA193" i="11"/>
  <c r="AZ193" i="11"/>
  <c r="AY193" i="11"/>
  <c r="AX193" i="11"/>
  <c r="AW193" i="11"/>
  <c r="AV193" i="11"/>
  <c r="AU193" i="11"/>
  <c r="AT193" i="11"/>
  <c r="AS193" i="11"/>
  <c r="AR193" i="11"/>
  <c r="AQ193" i="11"/>
  <c r="AP193" i="11"/>
  <c r="AO193" i="11"/>
  <c r="AN193" i="11"/>
  <c r="BE192" i="11"/>
  <c r="BD192" i="11"/>
  <c r="BC192" i="11"/>
  <c r="BB192" i="11"/>
  <c r="BA192" i="11"/>
  <c r="AZ192" i="11"/>
  <c r="AY192" i="11"/>
  <c r="AX192" i="11"/>
  <c r="AW192" i="11"/>
  <c r="AV192" i="11"/>
  <c r="AU192" i="11"/>
  <c r="AT192" i="11"/>
  <c r="AS192" i="11"/>
  <c r="AR192" i="11"/>
  <c r="AQ192" i="11"/>
  <c r="AP192" i="11"/>
  <c r="AO192" i="11"/>
  <c r="AN192" i="11"/>
  <c r="BE191" i="11"/>
  <c r="BD191" i="11"/>
  <c r="BC191" i="11"/>
  <c r="BB191" i="11"/>
  <c r="BA191" i="11"/>
  <c r="AZ191" i="11"/>
  <c r="AY191" i="11"/>
  <c r="AX191" i="11"/>
  <c r="AW191" i="11"/>
  <c r="AV191" i="11"/>
  <c r="AU191" i="11"/>
  <c r="AT191" i="11"/>
  <c r="AS191" i="11"/>
  <c r="AR191" i="11"/>
  <c r="AQ191" i="11"/>
  <c r="AP191" i="11"/>
  <c r="AO191" i="11"/>
  <c r="AN191" i="11"/>
  <c r="BE190" i="11"/>
  <c r="BD190" i="11"/>
  <c r="BC190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BE189" i="11"/>
  <c r="BD189" i="11"/>
  <c r="BC189" i="11"/>
  <c r="BB189" i="11"/>
  <c r="BA189" i="11"/>
  <c r="AZ189" i="11"/>
  <c r="AY189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BE188" i="11"/>
  <c r="BD188" i="11"/>
  <c r="BC188" i="11"/>
  <c r="BB188" i="11"/>
  <c r="BA188" i="11"/>
  <c r="AZ188" i="11"/>
  <c r="AY188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BE187" i="11"/>
  <c r="BD187" i="11"/>
  <c r="BC187" i="11"/>
  <c r="BB187" i="11"/>
  <c r="BA187" i="11"/>
  <c r="AZ187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BE186" i="11"/>
  <c r="BD186" i="11"/>
  <c r="BC186" i="11"/>
  <c r="BB186" i="11"/>
  <c r="BA186" i="11"/>
  <c r="AZ186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BE185" i="11"/>
  <c r="BD185" i="11"/>
  <c r="BC185" i="11"/>
  <c r="BB185" i="11"/>
  <c r="BA185" i="11"/>
  <c r="AZ185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BE184" i="11"/>
  <c r="BD184" i="11"/>
  <c r="BC184" i="11"/>
  <c r="BB184" i="11"/>
  <c r="BA184" i="11"/>
  <c r="AZ184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BE183" i="11"/>
  <c r="BD183" i="11"/>
  <c r="BC183" i="11"/>
  <c r="BB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BE182" i="11"/>
  <c r="BD182" i="11"/>
  <c r="BC182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BE181" i="11"/>
  <c r="BD181" i="11"/>
  <c r="BC181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BE180" i="11"/>
  <c r="BD180" i="11"/>
  <c r="BC180" i="11"/>
  <c r="BB180" i="11"/>
  <c r="BA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BE179" i="11"/>
  <c r="BD179" i="11"/>
  <c r="BC179" i="11"/>
  <c r="BB179" i="11"/>
  <c r="BA179" i="11"/>
  <c r="AZ179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BE178" i="11"/>
  <c r="BD178" i="11"/>
  <c r="BC178" i="11"/>
  <c r="BB178" i="11"/>
  <c r="BA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BE177" i="11"/>
  <c r="BD177" i="11"/>
  <c r="BC177" i="11"/>
  <c r="BB177" i="11"/>
  <c r="BA177" i="11"/>
  <c r="AZ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BE176" i="11"/>
  <c r="BD176" i="11"/>
  <c r="BC176" i="11"/>
  <c r="BB176" i="11"/>
  <c r="BA176" i="11"/>
  <c r="AZ176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BE175" i="11"/>
  <c r="BD175" i="11"/>
  <c r="BC175" i="11"/>
  <c r="BB175" i="11"/>
  <c r="BA175" i="11"/>
  <c r="AZ175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BE174" i="11"/>
  <c r="BD174" i="11"/>
  <c r="BC174" i="11"/>
  <c r="BB174" i="11"/>
  <c r="BA174" i="11"/>
  <c r="AZ174" i="11"/>
  <c r="AY174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BE173" i="11"/>
  <c r="BD173" i="11"/>
  <c r="BC173" i="11"/>
  <c r="BB173" i="11"/>
  <c r="BA173" i="11"/>
  <c r="AZ173" i="11"/>
  <c r="AY173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BE172" i="11"/>
  <c r="BD172" i="11"/>
  <c r="BC172" i="11"/>
  <c r="BB172" i="11"/>
  <c r="BA172" i="11"/>
  <c r="AZ172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BE171" i="11"/>
  <c r="BD171" i="11"/>
  <c r="BC171" i="11"/>
  <c r="BB171" i="11"/>
  <c r="BA171" i="11"/>
  <c r="AZ171" i="11"/>
  <c r="AY171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BE170" i="11"/>
  <c r="BD170" i="11"/>
  <c r="BC170" i="11"/>
  <c r="BB170" i="11"/>
  <c r="BA170" i="11"/>
  <c r="AZ170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BE169" i="11"/>
  <c r="BD169" i="11"/>
  <c r="BC169" i="11"/>
  <c r="BB169" i="11"/>
  <c r="BA169" i="11"/>
  <c r="AZ169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BE168" i="11"/>
  <c r="BD168" i="11"/>
  <c r="BC168" i="11"/>
  <c r="BB168" i="11"/>
  <c r="BA168" i="11"/>
  <c r="AZ168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BE167" i="11"/>
  <c r="BD167" i="11"/>
  <c r="BC167" i="11"/>
  <c r="BB167" i="11"/>
  <c r="BA167" i="11"/>
  <c r="AZ167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BE166" i="11"/>
  <c r="BD166" i="11"/>
  <c r="BC166" i="11"/>
  <c r="BB166" i="11"/>
  <c r="BA166" i="11"/>
  <c r="AZ166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BE165" i="11"/>
  <c r="BD165" i="11"/>
  <c r="BC165" i="11"/>
  <c r="BB165" i="11"/>
  <c r="BA165" i="11"/>
  <c r="AZ165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BE164" i="11"/>
  <c r="BD164" i="11"/>
  <c r="BC164" i="11"/>
  <c r="BB164" i="11"/>
  <c r="BA164" i="11"/>
  <c r="AZ164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BE163" i="11"/>
  <c r="BD163" i="11"/>
  <c r="BC163" i="11"/>
  <c r="BB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BE162" i="11"/>
  <c r="BD162" i="11"/>
  <c r="BC162" i="11"/>
  <c r="BB162" i="11"/>
  <c r="BA162" i="11"/>
  <c r="AZ162" i="11"/>
  <c r="AY162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BE161" i="11"/>
  <c r="BD161" i="11"/>
  <c r="BC161" i="11"/>
  <c r="BB161" i="11"/>
  <c r="BA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BE160" i="11"/>
  <c r="BD160" i="11"/>
  <c r="BC160" i="11"/>
  <c r="BB160" i="11"/>
  <c r="BA160" i="11"/>
  <c r="AZ160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BE159" i="11"/>
  <c r="BD159" i="11"/>
  <c r="BC159" i="11"/>
  <c r="BB159" i="11"/>
  <c r="BA159" i="11"/>
  <c r="AZ159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BE158" i="11"/>
  <c r="BD158" i="11"/>
  <c r="BC158" i="11"/>
  <c r="BB158" i="11"/>
  <c r="BA158" i="11"/>
  <c r="AZ158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BE157" i="11"/>
  <c r="BD157" i="11"/>
  <c r="BC157" i="11"/>
  <c r="BB157" i="11"/>
  <c r="BA157" i="11"/>
  <c r="AZ157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BE156" i="11"/>
  <c r="BD156" i="11"/>
  <c r="BC156" i="11"/>
  <c r="BB156" i="11"/>
  <c r="BA156" i="11"/>
  <c r="AZ156" i="11"/>
  <c r="AY156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BE155" i="11"/>
  <c r="BD155" i="11"/>
  <c r="BC155" i="11"/>
  <c r="BB155" i="11"/>
  <c r="BA155" i="11"/>
  <c r="AZ155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BE154" i="11"/>
  <c r="BD154" i="11"/>
  <c r="BC154" i="11"/>
  <c r="BB154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BE153" i="11"/>
  <c r="BD153" i="11"/>
  <c r="BC153" i="11"/>
  <c r="BB153" i="11"/>
  <c r="BA153" i="11"/>
  <c r="AZ153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BE152" i="11"/>
  <c r="BD152" i="11"/>
  <c r="BC152" i="11"/>
  <c r="BB152" i="11"/>
  <c r="BA152" i="11"/>
  <c r="AZ152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BE151" i="11"/>
  <c r="BD151" i="11"/>
  <c r="BC151" i="11"/>
  <c r="BB151" i="11"/>
  <c r="BA151" i="11"/>
  <c r="AZ151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BE150" i="11"/>
  <c r="BD150" i="11"/>
  <c r="BC150" i="11"/>
  <c r="BB150" i="11"/>
  <c r="BA150" i="11"/>
  <c r="AZ150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BE149" i="11"/>
  <c r="BD149" i="11"/>
  <c r="BC149" i="11"/>
  <c r="BB149" i="11"/>
  <c r="BA149" i="11"/>
  <c r="AZ149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BE148" i="11"/>
  <c r="BD148" i="11"/>
  <c r="BC148" i="11"/>
  <c r="BB148" i="11"/>
  <c r="BA148" i="11"/>
  <c r="AZ148" i="11"/>
  <c r="AY148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BE147" i="11"/>
  <c r="BD147" i="11"/>
  <c r="BC147" i="11"/>
  <c r="BB147" i="11"/>
  <c r="BA147" i="11"/>
  <c r="AZ147" i="11"/>
  <c r="AY147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BE146" i="11"/>
  <c r="BD146" i="11"/>
  <c r="BC146" i="11"/>
  <c r="BB146" i="11"/>
  <c r="BA146" i="11"/>
  <c r="AZ146" i="11"/>
  <c r="AY146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BE145" i="11"/>
  <c r="BD145" i="11"/>
  <c r="BC145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BE144" i="11"/>
  <c r="BD144" i="11"/>
  <c r="BC144" i="11"/>
  <c r="BB144" i="11"/>
  <c r="BA144" i="11"/>
  <c r="AZ144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BE143" i="11"/>
  <c r="BD143" i="11"/>
  <c r="BC143" i="11"/>
  <c r="BB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BE142" i="11"/>
  <c r="BD142" i="11"/>
  <c r="BC142" i="11"/>
  <c r="BB142" i="11"/>
  <c r="BA142" i="11"/>
  <c r="AZ142" i="11"/>
  <c r="AY142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BE141" i="11"/>
  <c r="BD141" i="11"/>
  <c r="BC141" i="11"/>
  <c r="BB141" i="11"/>
  <c r="BA141" i="11"/>
  <c r="AZ141" i="11"/>
  <c r="AY141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BE140" i="11"/>
  <c r="BD140" i="11"/>
  <c r="BC140" i="11"/>
  <c r="BB140" i="11"/>
  <c r="BA140" i="11"/>
  <c r="AZ140" i="11"/>
  <c r="AY140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BE139" i="11"/>
  <c r="BD139" i="11"/>
  <c r="BC139" i="11"/>
  <c r="BB139" i="11"/>
  <c r="BA139" i="11"/>
  <c r="AZ139" i="11"/>
  <c r="AY139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BE138" i="11"/>
  <c r="BD138" i="11"/>
  <c r="BC138" i="11"/>
  <c r="BB138" i="11"/>
  <c r="BA138" i="11"/>
  <c r="AZ138" i="11"/>
  <c r="AY138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BE137" i="11"/>
  <c r="BD137" i="11"/>
  <c r="BC137" i="11"/>
  <c r="BB137" i="11"/>
  <c r="BA137" i="11"/>
  <c r="AZ137" i="11"/>
  <c r="AY137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BE136" i="11"/>
  <c r="BD136" i="11"/>
  <c r="BC136" i="11"/>
  <c r="BB136" i="11"/>
  <c r="BA136" i="11"/>
  <c r="AZ136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BE135" i="11"/>
  <c r="BD135" i="11"/>
  <c r="BC135" i="11"/>
  <c r="BB135" i="11"/>
  <c r="BA135" i="11"/>
  <c r="AZ135" i="11"/>
  <c r="AY135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BE134" i="11"/>
  <c r="BD134" i="11"/>
  <c r="BC134" i="11"/>
  <c r="BB134" i="11"/>
  <c r="BA134" i="11"/>
  <c r="AZ134" i="11"/>
  <c r="AY134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BE133" i="11"/>
  <c r="BD133" i="11"/>
  <c r="BC133" i="11"/>
  <c r="BB133" i="11"/>
  <c r="BA133" i="11"/>
  <c r="AZ133" i="11"/>
  <c r="AY133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BE132" i="11"/>
  <c r="BD132" i="11"/>
  <c r="BC132" i="11"/>
  <c r="BB132" i="11"/>
  <c r="BA132" i="11"/>
  <c r="AZ132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BE131" i="11"/>
  <c r="BD131" i="11"/>
  <c r="BC131" i="11"/>
  <c r="BB131" i="11"/>
  <c r="BA131" i="11"/>
  <c r="AZ131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BE130" i="11"/>
  <c r="BD130" i="11"/>
  <c r="BC130" i="11"/>
  <c r="BB130" i="11"/>
  <c r="BA130" i="11"/>
  <c r="AZ130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BE129" i="11"/>
  <c r="BD129" i="11"/>
  <c r="BC129" i="11"/>
  <c r="BB129" i="11"/>
  <c r="BA129" i="11"/>
  <c r="AZ129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BE128" i="11"/>
  <c r="BD128" i="11"/>
  <c r="BC128" i="11"/>
  <c r="BB128" i="11"/>
  <c r="BA128" i="11"/>
  <c r="AZ128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BE127" i="11"/>
  <c r="BD127" i="11"/>
  <c r="BC127" i="11"/>
  <c r="BB127" i="11"/>
  <c r="BA127" i="11"/>
  <c r="AZ127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BE126" i="11"/>
  <c r="BD126" i="11"/>
  <c r="BC126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BE125" i="11"/>
  <c r="BD125" i="11"/>
  <c r="BC125" i="11"/>
  <c r="BB125" i="11"/>
  <c r="BA125" i="11"/>
  <c r="AZ125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BE124" i="11"/>
  <c r="BD124" i="11"/>
  <c r="BC124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BE123" i="11"/>
  <c r="BD123" i="11"/>
  <c r="BC123" i="11"/>
  <c r="BB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BE122" i="11"/>
  <c r="BD122" i="11"/>
  <c r="BC122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BE121" i="11"/>
  <c r="BD121" i="11"/>
  <c r="BC121" i="11"/>
  <c r="BB121" i="11"/>
  <c r="BA121" i="11"/>
  <c r="AZ121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BE120" i="11"/>
  <c r="BD120" i="11"/>
  <c r="BC120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BE119" i="11"/>
  <c r="BD119" i="11"/>
  <c r="BC119" i="11"/>
  <c r="BB119" i="11"/>
  <c r="BA119" i="11"/>
  <c r="AZ11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BE118" i="11"/>
  <c r="BD118" i="11"/>
  <c r="BC118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BE117" i="11"/>
  <c r="BD117" i="11"/>
  <c r="BC117" i="11"/>
  <c r="BB117" i="11"/>
  <c r="BA117" i="11"/>
  <c r="AZ117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BE116" i="11"/>
  <c r="BD116" i="11"/>
  <c r="BC116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BE115" i="11"/>
  <c r="BD115" i="11"/>
  <c r="BC115" i="11"/>
  <c r="BB115" i="11"/>
  <c r="BA115" i="11"/>
  <c r="AZ115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BE114" i="11"/>
  <c r="BD114" i="11"/>
  <c r="BC114" i="11"/>
  <c r="BB114" i="11"/>
  <c r="BA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BE113" i="11"/>
  <c r="BD113" i="11"/>
  <c r="BC113" i="11"/>
  <c r="BB113" i="11"/>
  <c r="BA113" i="11"/>
  <c r="AZ113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BE112" i="11"/>
  <c r="BD112" i="11"/>
  <c r="BC112" i="11"/>
  <c r="BB112" i="11"/>
  <c r="BA112" i="11"/>
  <c r="AZ112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BE111" i="11"/>
  <c r="BD111" i="11"/>
  <c r="BC111" i="11"/>
  <c r="BB111" i="11"/>
  <c r="BA111" i="11"/>
  <c r="AZ111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BE110" i="11"/>
  <c r="BD110" i="11"/>
  <c r="BC110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BE109" i="11"/>
  <c r="BD109" i="11"/>
  <c r="BC109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BE108" i="11"/>
  <c r="BD108" i="11"/>
  <c r="BC108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BE107" i="11"/>
  <c r="BD107" i="11"/>
  <c r="BC107" i="11"/>
  <c r="BB107" i="11"/>
  <c r="BA107" i="11"/>
  <c r="AZ107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BE106" i="11"/>
  <c r="BD106" i="11"/>
  <c r="BC106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BE105" i="11"/>
  <c r="BD105" i="11"/>
  <c r="BC105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BE104" i="11"/>
  <c r="BD104" i="11"/>
  <c r="BC104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BE103" i="11"/>
  <c r="BD103" i="11"/>
  <c r="BC103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BE102" i="11"/>
  <c r="BD102" i="11"/>
  <c r="BC102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BE101" i="11"/>
  <c r="BD101" i="11"/>
  <c r="BC101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BE100" i="11"/>
  <c r="BD100" i="11"/>
  <c r="BC100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BE99" i="11"/>
  <c r="BD99" i="11"/>
  <c r="BC99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BE98" i="11"/>
  <c r="BD98" i="11"/>
  <c r="BC98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BE97" i="11"/>
  <c r="BD97" i="11"/>
  <c r="BC97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BE96" i="11"/>
  <c r="BD96" i="11"/>
  <c r="BC96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BE95" i="11"/>
  <c r="BD95" i="11"/>
  <c r="BC95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BE94" i="11"/>
  <c r="BD94" i="11"/>
  <c r="BC94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BE93" i="11"/>
  <c r="BD93" i="11"/>
  <c r="BC93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BE92" i="11"/>
  <c r="BD92" i="11"/>
  <c r="BC92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BE91" i="11"/>
  <c r="BD91" i="11"/>
  <c r="BC91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BE90" i="11"/>
  <c r="BD90" i="11"/>
  <c r="BC90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BE89" i="11"/>
  <c r="BD89" i="11"/>
  <c r="BC89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BE88" i="11"/>
  <c r="BD88" i="11"/>
  <c r="BC88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BE87" i="11"/>
  <c r="BD87" i="11"/>
  <c r="BC87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BE86" i="11"/>
  <c r="BD86" i="11"/>
  <c r="BC86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BE85" i="11"/>
  <c r="BD85" i="11"/>
  <c r="BC85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BE84" i="11"/>
  <c r="BD84" i="11"/>
  <c r="BC84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BE83" i="11"/>
  <c r="BD83" i="11"/>
  <c r="BC83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BE82" i="11"/>
  <c r="BD82" i="11"/>
  <c r="BC82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BE81" i="11"/>
  <c r="BD81" i="11"/>
  <c r="BC81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BE58" i="11"/>
  <c r="BD58" i="11"/>
  <c r="BC58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BE57" i="11"/>
  <c r="BD57" i="11"/>
  <c r="BC57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BE56" i="11"/>
  <c r="BD56" i="11"/>
  <c r="BC56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BE55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BE53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BE52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BE50" i="11"/>
  <c r="BD50" i="11"/>
  <c r="BC50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BE49" i="11"/>
  <c r="BD49" i="11"/>
  <c r="BC49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BE48" i="11"/>
  <c r="BD48" i="11"/>
  <c r="BC48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BE47" i="11"/>
  <c r="BD47" i="11"/>
  <c r="BC47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BE46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BE45" i="11"/>
  <c r="BD45" i="11"/>
  <c r="BC45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BE44" i="11"/>
  <c r="BD44" i="11"/>
  <c r="BC44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BE43" i="11"/>
  <c r="BD43" i="11"/>
  <c r="BC43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BE42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BE41" i="11"/>
  <c r="BD41" i="11"/>
  <c r="BC41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BE40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BE38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BE36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BE35" i="11"/>
  <c r="BD35" i="11"/>
  <c r="BC35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BE33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BE32" i="11"/>
  <c r="BD32" i="11"/>
  <c r="BC32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BE31" i="11"/>
  <c r="BD31" i="11"/>
  <c r="BC31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BE30" i="11"/>
  <c r="BD30" i="11"/>
  <c r="BC30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BE29" i="11"/>
  <c r="BD29" i="11"/>
  <c r="BC29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BE28" i="11"/>
  <c r="BD28" i="11"/>
  <c r="BC28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BE27" i="11"/>
  <c r="BD27" i="11"/>
  <c r="BC27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BE26" i="11"/>
  <c r="BD26" i="11"/>
  <c r="BC26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BE25" i="11"/>
  <c r="BD25" i="11"/>
  <c r="BC25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BE24" i="11"/>
  <c r="BD24" i="11"/>
  <c r="BC24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BE14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M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3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E9" i="26" l="1"/>
  <c r="E9" i="25"/>
  <c r="E11" i="26"/>
  <c r="E11" i="25"/>
  <c r="E13" i="26"/>
  <c r="E13" i="25"/>
  <c r="J7" i="26"/>
  <c r="J7" i="25"/>
  <c r="E10" i="26"/>
  <c r="E10" i="25"/>
  <c r="E14" i="26"/>
  <c r="E14" i="25"/>
  <c r="E12" i="26"/>
  <c r="E12" i="25"/>
  <c r="AJ107" i="11"/>
  <c r="AJ659" i="11"/>
  <c r="AJ632" i="11"/>
  <c r="AJ578" i="11"/>
  <c r="AJ551" i="11"/>
  <c r="AJ515" i="11"/>
  <c r="AJ482" i="11"/>
  <c r="AJ443" i="11"/>
  <c r="AJ1043" i="11"/>
  <c r="AJ201" i="11"/>
  <c r="AJ165" i="11"/>
  <c r="AJ132" i="11"/>
  <c r="AJ159" i="11"/>
  <c r="AJ144" i="11"/>
  <c r="AJ48" i="11"/>
  <c r="AJ753" i="11"/>
  <c r="AJ689" i="11"/>
  <c r="AJ401" i="11"/>
  <c r="AJ347" i="11"/>
  <c r="AJ314" i="11"/>
  <c r="AJ290" i="11"/>
  <c r="AJ209" i="11"/>
  <c r="AJ678" i="11"/>
  <c r="AJ642" i="11"/>
  <c r="AJ603" i="11"/>
  <c r="AJ555" i="11"/>
  <c r="AJ513" i="11"/>
  <c r="AJ480" i="11"/>
  <c r="AJ447" i="11"/>
  <c r="AJ414" i="11"/>
  <c r="AJ686" i="11"/>
  <c r="AJ668" i="11"/>
  <c r="AJ635" i="11"/>
  <c r="AJ584" i="11"/>
  <c r="AJ536" i="11"/>
  <c r="AJ500" i="11"/>
  <c r="AJ467" i="11"/>
  <c r="AJ428" i="11"/>
  <c r="AJ152" i="11"/>
  <c r="AJ23" i="11"/>
  <c r="AJ779" i="11"/>
  <c r="AJ743" i="11"/>
  <c r="AJ746" i="11"/>
  <c r="AJ992" i="11"/>
  <c r="AJ963" i="11"/>
  <c r="AJ846" i="11"/>
  <c r="AJ648" i="11"/>
  <c r="AJ387" i="11"/>
  <c r="AJ330" i="11"/>
  <c r="AJ297" i="11"/>
  <c r="AJ288" i="11"/>
  <c r="AJ771" i="11"/>
  <c r="AJ732" i="11"/>
  <c r="AJ702" i="11"/>
  <c r="AJ224" i="11"/>
  <c r="AJ934" i="11"/>
  <c r="AJ110" i="11"/>
  <c r="AJ398" i="11"/>
  <c r="AJ344" i="11"/>
  <c r="AJ317" i="11"/>
  <c r="AJ293" i="11"/>
  <c r="AJ125" i="11"/>
  <c r="AJ35" i="11"/>
  <c r="AJ568" i="11"/>
  <c r="AJ802" i="11"/>
  <c r="AJ439" i="11"/>
  <c r="AJ1021" i="11"/>
  <c r="AJ1010" i="11"/>
  <c r="AJ946" i="11"/>
  <c r="AJ920" i="11"/>
  <c r="AJ869" i="11"/>
  <c r="AJ682" i="11"/>
  <c r="AJ13" i="11"/>
  <c r="AJ775" i="11"/>
  <c r="AJ739" i="11"/>
  <c r="AJ675" i="11"/>
  <c r="AJ612" i="11"/>
  <c r="AJ582" i="11"/>
  <c r="AJ549" i="11"/>
  <c r="AJ510" i="11"/>
  <c r="AJ474" i="11"/>
  <c r="AJ438" i="11"/>
  <c r="AJ601" i="11"/>
  <c r="AJ766" i="11"/>
  <c r="AJ853" i="11"/>
  <c r="AJ760" i="11"/>
  <c r="AJ768" i="11"/>
  <c r="AJ748" i="11"/>
  <c r="AJ932" i="11"/>
  <c r="AJ924" i="11"/>
  <c r="AJ892" i="11"/>
  <c r="AJ879" i="11"/>
  <c r="AJ864" i="11"/>
  <c r="AJ829" i="11"/>
  <c r="AJ811" i="11"/>
  <c r="AJ1044" i="11"/>
  <c r="AJ1017" i="11"/>
  <c r="AJ994" i="11"/>
  <c r="AJ1074" i="11"/>
  <c r="AJ914" i="11"/>
  <c r="AJ890" i="11"/>
  <c r="AJ179" i="11"/>
  <c r="AJ197" i="11"/>
  <c r="AJ163" i="11"/>
  <c r="AJ909" i="11"/>
  <c r="AJ832" i="11"/>
  <c r="AJ389" i="11"/>
  <c r="AJ362" i="11"/>
  <c r="AJ332" i="11"/>
  <c r="AJ278" i="11"/>
  <c r="AJ384" i="11"/>
  <c r="AJ360" i="11"/>
  <c r="AJ312" i="11"/>
  <c r="AJ264" i="11"/>
  <c r="AJ741" i="11"/>
  <c r="AJ711" i="11"/>
  <c r="AJ92" i="11"/>
  <c r="AJ777" i="11"/>
  <c r="AJ472" i="11"/>
  <c r="AJ971" i="11"/>
  <c r="AJ240" i="11"/>
  <c r="AJ407" i="11"/>
  <c r="AJ353" i="11"/>
  <c r="AJ323" i="11"/>
  <c r="AJ302" i="11"/>
  <c r="AJ272" i="11"/>
  <c r="AJ161" i="11"/>
  <c r="AJ703" i="11"/>
  <c r="AJ877" i="11"/>
  <c r="AJ861" i="11"/>
  <c r="AJ842" i="11"/>
  <c r="AJ816" i="11"/>
  <c r="AJ1062" i="11"/>
  <c r="AJ246" i="11"/>
  <c r="AJ189" i="11"/>
  <c r="AJ192" i="11"/>
  <c r="AJ96" i="11"/>
  <c r="AJ84" i="11"/>
  <c r="AJ63" i="11"/>
  <c r="AJ18" i="11"/>
  <c r="AJ789" i="11"/>
  <c r="AJ227" i="11"/>
  <c r="AJ149" i="11"/>
  <c r="AJ681" i="11"/>
  <c r="AJ645" i="11"/>
  <c r="AJ606" i="11"/>
  <c r="AJ567" i="11"/>
  <c r="AJ597" i="11"/>
  <c r="AJ495" i="11"/>
  <c r="AJ450" i="11"/>
  <c r="AJ423" i="11"/>
  <c r="AJ690" i="11"/>
  <c r="AJ653" i="11"/>
  <c r="AJ638" i="11"/>
  <c r="AJ569" i="11"/>
  <c r="AJ530" i="11"/>
  <c r="AJ506" i="11"/>
  <c r="AJ455" i="11"/>
  <c r="AJ431" i="11"/>
  <c r="AJ242" i="11"/>
  <c r="AJ185" i="11"/>
  <c r="AJ80" i="11"/>
  <c r="AJ26" i="11"/>
  <c r="AJ38" i="11"/>
  <c r="AJ785" i="11"/>
  <c r="AJ803" i="11"/>
  <c r="AJ440" i="11"/>
  <c r="AJ381" i="11"/>
  <c r="AJ369" i="11"/>
  <c r="AJ309" i="11"/>
  <c r="AJ261" i="11"/>
  <c r="AJ738" i="11"/>
  <c r="AJ708" i="11"/>
  <c r="AJ1040" i="11"/>
  <c r="AJ921" i="11"/>
  <c r="AJ907" i="11"/>
  <c r="AJ886" i="11"/>
  <c r="AJ866" i="11"/>
  <c r="AJ850" i="11"/>
  <c r="AJ817" i="11"/>
  <c r="AJ657" i="11"/>
  <c r="AJ621" i="11"/>
  <c r="AJ591" i="11"/>
  <c r="AJ546" i="11"/>
  <c r="AJ519" i="11"/>
  <c r="AJ492" i="11"/>
  <c r="AJ459" i="11"/>
  <c r="AJ680" i="11"/>
  <c r="AJ644" i="11"/>
  <c r="AJ605" i="11"/>
  <c r="AJ566" i="11"/>
  <c r="AJ596" i="11"/>
  <c r="AJ494" i="11"/>
  <c r="AJ449" i="11"/>
  <c r="AJ422" i="11"/>
  <c r="AJ146" i="11"/>
  <c r="AJ195" i="11"/>
  <c r="AJ171" i="11"/>
  <c r="AJ105" i="11"/>
  <c r="AJ87" i="11"/>
  <c r="AJ78" i="11"/>
  <c r="AJ60" i="11"/>
  <c r="AJ801" i="11"/>
  <c r="AJ952" i="11"/>
  <c r="AJ821" i="11"/>
  <c r="AJ237" i="11"/>
  <c r="AJ183" i="11"/>
  <c r="AJ135" i="11"/>
  <c r="AJ126" i="11"/>
  <c r="AJ153" i="11"/>
  <c r="AJ24" i="11"/>
  <c r="AJ780" i="11"/>
  <c r="AJ613" i="11"/>
  <c r="AJ574" i="11"/>
  <c r="AJ562" i="11"/>
  <c r="AJ520" i="11"/>
  <c r="AJ487" i="11"/>
  <c r="AJ415" i="11"/>
  <c r="AJ394" i="11"/>
  <c r="AJ349" i="11"/>
  <c r="AJ337" i="11"/>
  <c r="AJ280" i="11"/>
  <c r="AJ969" i="11"/>
  <c r="AJ1008" i="11"/>
  <c r="AJ851" i="11"/>
  <c r="AJ1031" i="11"/>
  <c r="AJ975" i="11"/>
  <c r="AJ970" i="11"/>
  <c r="AJ943" i="11"/>
  <c r="AJ862" i="11"/>
  <c r="AJ827" i="11"/>
  <c r="AJ687" i="11"/>
  <c r="AJ669" i="11"/>
  <c r="AJ636" i="11"/>
  <c r="AJ585" i="11"/>
  <c r="AJ537" i="11"/>
  <c r="AJ501" i="11"/>
  <c r="AJ468" i="11"/>
  <c r="AJ429" i="11"/>
  <c r="AJ674" i="11"/>
  <c r="AJ611" i="11"/>
  <c r="AJ581" i="11"/>
  <c r="AJ548" i="11"/>
  <c r="AJ509" i="11"/>
  <c r="AJ473" i="11"/>
  <c r="AJ437" i="11"/>
  <c r="AJ155" i="11"/>
  <c r="AJ32" i="11"/>
  <c r="AJ53" i="11"/>
  <c r="AJ782" i="11"/>
  <c r="AJ749" i="11"/>
  <c r="AJ716" i="11"/>
  <c r="AJ1001" i="11"/>
  <c r="AJ967" i="11"/>
  <c r="AJ958" i="11"/>
  <c r="AJ927" i="11"/>
  <c r="AJ902" i="11"/>
  <c r="AJ849" i="11"/>
  <c r="AJ836" i="11"/>
  <c r="AJ1063" i="11"/>
  <c r="E139" i="8"/>
  <c r="G139" i="8" s="1"/>
  <c r="E127" i="8"/>
  <c r="G127" i="8" s="1"/>
  <c r="E103" i="8"/>
  <c r="G103" i="8" s="1"/>
  <c r="E91" i="8"/>
  <c r="E79" i="8"/>
  <c r="E67" i="8"/>
  <c r="G67" i="8" s="1"/>
  <c r="E55" i="8"/>
  <c r="G55" i="8" s="1"/>
  <c r="E43" i="8"/>
  <c r="E31" i="8"/>
  <c r="E19" i="8"/>
  <c r="G19" i="8" s="1"/>
  <c r="E7" i="8"/>
  <c r="G7" i="8" s="1"/>
  <c r="E138" i="8"/>
  <c r="G138" i="8" s="1"/>
  <c r="E126" i="8"/>
  <c r="G126" i="8" s="1"/>
  <c r="E114" i="8"/>
  <c r="G114" i="8" s="1"/>
  <c r="R114" i="8" s="1"/>
  <c r="E102" i="8"/>
  <c r="G102" i="8" s="1"/>
  <c r="E90" i="8"/>
  <c r="E78" i="8"/>
  <c r="E66" i="8"/>
  <c r="G66" i="8" s="1"/>
  <c r="E54" i="8"/>
  <c r="G54" i="8" s="1"/>
  <c r="E42" i="8"/>
  <c r="G42" i="8" s="1"/>
  <c r="E30" i="8"/>
  <c r="G30" i="8" s="1"/>
  <c r="E18" i="8"/>
  <c r="G18" i="8" s="1"/>
  <c r="E6" i="8"/>
  <c r="G6" i="8" s="1"/>
  <c r="E77" i="8"/>
  <c r="E65" i="8"/>
  <c r="G65" i="8" s="1"/>
  <c r="E53" i="8"/>
  <c r="G53" i="8" s="1"/>
  <c r="E41" i="8"/>
  <c r="G41" i="8" s="1"/>
  <c r="E29" i="8"/>
  <c r="E17" i="8"/>
  <c r="E5" i="8"/>
  <c r="G5" i="8" s="1"/>
  <c r="E136" i="8"/>
  <c r="E124" i="8"/>
  <c r="G124" i="8" s="1"/>
  <c r="E112" i="8"/>
  <c r="G112" i="8" s="1"/>
  <c r="E100" i="8"/>
  <c r="G100" i="8" s="1"/>
  <c r="E88" i="8"/>
  <c r="G88" i="8" s="1"/>
  <c r="E76" i="8"/>
  <c r="G76" i="8" s="1"/>
  <c r="E64" i="8"/>
  <c r="G64" i="8" s="1"/>
  <c r="E52" i="8"/>
  <c r="G52" i="8" s="1"/>
  <c r="E40" i="8"/>
  <c r="G40" i="8" s="1"/>
  <c r="E28" i="8"/>
  <c r="E16" i="8"/>
  <c r="E4" i="8"/>
  <c r="G4" i="8" s="1"/>
  <c r="E115" i="8"/>
  <c r="E113" i="8"/>
  <c r="G113" i="8" s="1"/>
  <c r="E135" i="8"/>
  <c r="G135" i="8" s="1"/>
  <c r="E123" i="8"/>
  <c r="G123" i="8" s="1"/>
  <c r="E111" i="8"/>
  <c r="G111" i="8" s="1"/>
  <c r="E99" i="8"/>
  <c r="E87" i="8"/>
  <c r="G87" i="8" s="1"/>
  <c r="E75" i="8"/>
  <c r="G75" i="8" s="1"/>
  <c r="E63" i="8"/>
  <c r="G63" i="8" s="1"/>
  <c r="E51" i="8"/>
  <c r="E39" i="8"/>
  <c r="E27" i="8"/>
  <c r="G27" i="8" s="1"/>
  <c r="E15" i="8"/>
  <c r="E134" i="8"/>
  <c r="G134" i="8" s="1"/>
  <c r="E122" i="8"/>
  <c r="E110" i="8"/>
  <c r="G110" i="8" s="1"/>
  <c r="E98" i="8"/>
  <c r="G98" i="8" s="1"/>
  <c r="E86" i="8"/>
  <c r="E74" i="8"/>
  <c r="G74" i="8" s="1"/>
  <c r="R74" i="8" s="1"/>
  <c r="E62" i="8"/>
  <c r="G62" i="8" s="1"/>
  <c r="E50" i="8"/>
  <c r="G50" i="8" s="1"/>
  <c r="E38" i="8"/>
  <c r="E26" i="8"/>
  <c r="E14" i="8"/>
  <c r="G14" i="8" s="1"/>
  <c r="E137" i="8"/>
  <c r="G137" i="8" s="1"/>
  <c r="E133" i="8"/>
  <c r="G133" i="8" s="1"/>
  <c r="E121" i="8"/>
  <c r="G121" i="8" s="1"/>
  <c r="E109" i="8"/>
  <c r="G109" i="8" s="1"/>
  <c r="E97" i="8"/>
  <c r="E85" i="8"/>
  <c r="G85" i="8" s="1"/>
  <c r="R85" i="8" s="1"/>
  <c r="E73" i="8"/>
  <c r="G73" i="8" s="1"/>
  <c r="E61" i="8"/>
  <c r="G61" i="8" s="1"/>
  <c r="E49" i="8"/>
  <c r="G49" i="8" s="1"/>
  <c r="E37" i="8"/>
  <c r="E25" i="8"/>
  <c r="E13" i="8"/>
  <c r="G13" i="8" s="1"/>
  <c r="E132" i="8"/>
  <c r="G132" i="8" s="1"/>
  <c r="E120" i="8"/>
  <c r="G120" i="8" s="1"/>
  <c r="E108" i="8"/>
  <c r="E96" i="8"/>
  <c r="G96" i="8" s="1"/>
  <c r="E84" i="8"/>
  <c r="G84" i="8" s="1"/>
  <c r="E72" i="8"/>
  <c r="E60" i="8"/>
  <c r="G60" i="8" s="1"/>
  <c r="E48" i="8"/>
  <c r="G48" i="8" s="1"/>
  <c r="E36" i="8"/>
  <c r="G36" i="8" s="1"/>
  <c r="E24" i="8"/>
  <c r="E12" i="8"/>
  <c r="E101" i="8"/>
  <c r="G101" i="8" s="1"/>
  <c r="E131" i="8"/>
  <c r="G131" i="8" s="1"/>
  <c r="E119" i="8"/>
  <c r="E107" i="8"/>
  <c r="E95" i="8"/>
  <c r="G95" i="8" s="1"/>
  <c r="E83" i="8"/>
  <c r="G83" i="8" s="1"/>
  <c r="E71" i="8"/>
  <c r="G71" i="8" s="1"/>
  <c r="E59" i="8"/>
  <c r="G59" i="8" s="1"/>
  <c r="E47" i="8"/>
  <c r="G47" i="8" s="1"/>
  <c r="R47" i="8" s="1"/>
  <c r="E35" i="8"/>
  <c r="G35" i="8" s="1"/>
  <c r="E23" i="8"/>
  <c r="E11" i="8"/>
  <c r="E89" i="8"/>
  <c r="G89" i="8" s="1"/>
  <c r="E130" i="8"/>
  <c r="E118" i="8"/>
  <c r="E106" i="8"/>
  <c r="G106" i="8" s="1"/>
  <c r="E94" i="8"/>
  <c r="G94" i="8" s="1"/>
  <c r="R94" i="8" s="1"/>
  <c r="E82" i="8"/>
  <c r="G82" i="8" s="1"/>
  <c r="E70" i="8"/>
  <c r="G70" i="8" s="1"/>
  <c r="E58" i="8"/>
  <c r="G58" i="8" s="1"/>
  <c r="E46" i="8"/>
  <c r="G46" i="8" s="1"/>
  <c r="E34" i="8"/>
  <c r="G34" i="8" s="1"/>
  <c r="E22" i="8"/>
  <c r="E10" i="8"/>
  <c r="E125" i="8"/>
  <c r="G125" i="8" s="1"/>
  <c r="E129" i="8"/>
  <c r="G129" i="8" s="1"/>
  <c r="E117" i="8"/>
  <c r="G117" i="8" s="1"/>
  <c r="E105" i="8"/>
  <c r="G105" i="8" s="1"/>
  <c r="E93" i="8"/>
  <c r="G93" i="8" s="1"/>
  <c r="R93" i="8" s="1"/>
  <c r="E81" i="8"/>
  <c r="G81" i="8" s="1"/>
  <c r="E69" i="8"/>
  <c r="G69" i="8" s="1"/>
  <c r="E57" i="8"/>
  <c r="G57" i="8" s="1"/>
  <c r="E45" i="8"/>
  <c r="G45" i="8" s="1"/>
  <c r="E33" i="8"/>
  <c r="G33" i="8" s="1"/>
  <c r="E21" i="8"/>
  <c r="E9" i="8"/>
  <c r="E128" i="8"/>
  <c r="G128" i="8" s="1"/>
  <c r="E116" i="8"/>
  <c r="G116" i="8" s="1"/>
  <c r="E104" i="8"/>
  <c r="G104" i="8" s="1"/>
  <c r="E92" i="8"/>
  <c r="E80" i="8"/>
  <c r="G80" i="8" s="1"/>
  <c r="E68" i="8"/>
  <c r="E56" i="8"/>
  <c r="G56" i="8" s="1"/>
  <c r="E44" i="8"/>
  <c r="G44" i="8" s="1"/>
  <c r="E32" i="8"/>
  <c r="G32" i="8" s="1"/>
  <c r="E20" i="8"/>
  <c r="G20" i="8" s="1"/>
  <c r="E8" i="8"/>
  <c r="AJ664" i="11"/>
  <c r="AJ234" i="11"/>
  <c r="AJ213" i="11"/>
  <c r="AJ141" i="11"/>
  <c r="AJ117" i="11"/>
  <c r="AJ471" i="11"/>
  <c r="AJ57" i="11"/>
  <c r="AJ15" i="11"/>
  <c r="AJ182" i="11"/>
  <c r="AJ673" i="11"/>
  <c r="AJ610" i="11"/>
  <c r="AJ580" i="11"/>
  <c r="AJ547" i="11"/>
  <c r="AJ508" i="11"/>
  <c r="AJ436" i="11"/>
  <c r="AJ391" i="11"/>
  <c r="AJ370" i="11"/>
  <c r="AJ334" i="11"/>
  <c r="AJ304" i="11"/>
  <c r="AJ166" i="11"/>
  <c r="AJ127" i="11"/>
  <c r="AJ154" i="11"/>
  <c r="AJ31" i="11"/>
  <c r="AJ52" i="11"/>
  <c r="AJ781" i="11"/>
  <c r="AJ715" i="11"/>
  <c r="AJ199" i="11"/>
  <c r="AJ211" i="11"/>
  <c r="AJ340" i="11"/>
  <c r="AJ1050" i="11"/>
  <c r="AJ1022" i="11"/>
  <c r="AJ1007" i="11"/>
  <c r="AJ1004" i="11"/>
  <c r="AJ987" i="11"/>
  <c r="AJ984" i="11"/>
  <c r="AJ974" i="11"/>
  <c r="AJ955" i="11"/>
  <c r="AJ937" i="11"/>
  <c r="AJ874" i="11"/>
  <c r="AJ833" i="11"/>
  <c r="AJ825" i="11"/>
  <c r="AJ807" i="11"/>
  <c r="AJ1070" i="11"/>
  <c r="AJ1058" i="11"/>
  <c r="AJ215" i="11"/>
  <c r="AJ652" i="11"/>
  <c r="AJ637" i="11"/>
  <c r="AJ529" i="11"/>
  <c r="AJ505" i="11"/>
  <c r="AJ454" i="11"/>
  <c r="AJ430" i="11"/>
  <c r="AJ403" i="11"/>
  <c r="AJ364" i="11"/>
  <c r="AJ373" i="11"/>
  <c r="AJ265" i="11"/>
  <c r="AJ226" i="11"/>
  <c r="AJ148" i="11"/>
  <c r="AJ79" i="11"/>
  <c r="AJ25" i="11"/>
  <c r="AJ37" i="11"/>
  <c r="AJ784" i="11"/>
  <c r="AJ193" i="11"/>
  <c r="AJ268" i="11"/>
  <c r="AJ121" i="11"/>
  <c r="AJ1048" i="11"/>
  <c r="AJ986" i="11"/>
  <c r="AJ936" i="11"/>
  <c r="AJ910" i="11"/>
  <c r="AJ906" i="11"/>
  <c r="AJ865" i="11"/>
  <c r="AJ830" i="11"/>
  <c r="AJ820" i="11"/>
  <c r="AJ812" i="11"/>
  <c r="AJ806" i="11"/>
  <c r="AJ930" i="11"/>
  <c r="AJ1059" i="11"/>
  <c r="AJ628" i="11"/>
  <c r="AJ625" i="11"/>
  <c r="AJ592" i="11"/>
  <c r="AJ541" i="11"/>
  <c r="AJ496" i="11"/>
  <c r="AJ463" i="11"/>
  <c r="AJ424" i="11"/>
  <c r="AJ397" i="11"/>
  <c r="AJ343" i="11"/>
  <c r="AJ316" i="11"/>
  <c r="AJ292" i="11"/>
  <c r="AJ109" i="11"/>
  <c r="AJ124" i="11"/>
  <c r="AJ469" i="11"/>
  <c r="AJ55" i="11"/>
  <c r="AJ709" i="11"/>
  <c r="AJ223" i="11"/>
  <c r="AJ34" i="11"/>
  <c r="AJ1045" i="11"/>
  <c r="AJ1032" i="11"/>
  <c r="AJ1019" i="11"/>
  <c r="AJ998" i="11"/>
  <c r="AJ989" i="11"/>
  <c r="AJ942" i="11"/>
  <c r="AJ871" i="11"/>
  <c r="AJ1078" i="11"/>
  <c r="AJ1081" i="11"/>
  <c r="AJ933" i="11"/>
  <c r="AJ173" i="11"/>
  <c r="AJ101" i="11"/>
  <c r="AJ503" i="11"/>
  <c r="AJ676" i="11"/>
  <c r="AJ640" i="11"/>
  <c r="AJ553" i="11"/>
  <c r="AJ511" i="11"/>
  <c r="AJ478" i="11"/>
  <c r="AJ445" i="11"/>
  <c r="AJ412" i="11"/>
  <c r="AJ379" i="11"/>
  <c r="AJ367" i="11"/>
  <c r="AJ307" i="11"/>
  <c r="AJ259" i="11"/>
  <c r="AJ139" i="11"/>
  <c r="AJ112" i="11"/>
  <c r="AJ142" i="11"/>
  <c r="AJ46" i="11"/>
  <c r="AJ751" i="11"/>
  <c r="AJ733" i="11"/>
  <c r="AJ217" i="11"/>
  <c r="AJ247" i="11"/>
  <c r="AJ1052" i="11"/>
  <c r="AJ1006" i="11"/>
  <c r="AJ960" i="11"/>
  <c r="AJ918" i="11"/>
  <c r="AJ904" i="11"/>
  <c r="AJ883" i="11"/>
  <c r="AJ856" i="11"/>
  <c r="AJ844" i="11"/>
  <c r="AJ819" i="11"/>
  <c r="AJ1071" i="11"/>
  <c r="AJ1076" i="11"/>
  <c r="AJ1065" i="11"/>
  <c r="AJ826" i="11"/>
  <c r="AJ402" i="11"/>
  <c r="AJ348" i="11"/>
  <c r="AJ315" i="11"/>
  <c r="AJ291" i="11"/>
  <c r="AJ804" i="11"/>
  <c r="AJ441" i="11"/>
  <c r="AJ42" i="11"/>
  <c r="AJ658" i="11"/>
  <c r="AJ631" i="11"/>
  <c r="AJ577" i="11"/>
  <c r="AJ550" i="11"/>
  <c r="AJ514" i="11"/>
  <c r="AJ481" i="11"/>
  <c r="AJ442" i="11"/>
  <c r="AJ409" i="11"/>
  <c r="AJ355" i="11"/>
  <c r="AJ325" i="11"/>
  <c r="AJ283" i="11"/>
  <c r="AJ253" i="11"/>
  <c r="AJ106" i="11"/>
  <c r="AJ85" i="11"/>
  <c r="AJ70" i="11"/>
  <c r="AJ28" i="11"/>
  <c r="AJ796" i="11"/>
  <c r="AJ727" i="11"/>
  <c r="AJ235" i="11"/>
  <c r="AJ187" i="11"/>
  <c r="AJ244" i="11"/>
  <c r="AJ1055" i="11"/>
  <c r="AJ1026" i="11"/>
  <c r="AJ1016" i="11"/>
  <c r="AJ993" i="11"/>
  <c r="AJ980" i="11"/>
  <c r="AJ947" i="11"/>
  <c r="AJ908" i="11"/>
  <c r="AJ894" i="11"/>
  <c r="AJ881" i="11"/>
  <c r="AJ868" i="11"/>
  <c r="AJ837" i="11"/>
  <c r="AJ824" i="11"/>
  <c r="AJ1082" i="11"/>
  <c r="AJ1073" i="11"/>
  <c r="AJ663" i="11"/>
  <c r="AJ624" i="11"/>
  <c r="AJ600" i="11"/>
  <c r="AJ558" i="11"/>
  <c r="AJ534" i="11"/>
  <c r="AJ477" i="11"/>
  <c r="AJ660" i="11"/>
  <c r="AJ633" i="11"/>
  <c r="AJ579" i="11"/>
  <c r="AJ552" i="11"/>
  <c r="AJ516" i="11"/>
  <c r="AJ483" i="11"/>
  <c r="AJ444" i="11"/>
  <c r="AJ411" i="11"/>
  <c r="AJ666" i="11"/>
  <c r="AJ615" i="11"/>
  <c r="AJ576" i="11"/>
  <c r="AJ564" i="11"/>
  <c r="AJ855" i="11"/>
  <c r="AJ672" i="11"/>
  <c r="AJ609" i="11"/>
  <c r="AJ573" i="11"/>
  <c r="AJ540" i="11"/>
  <c r="AJ528" i="11"/>
  <c r="AJ453" i="11"/>
  <c r="AJ435" i="11"/>
  <c r="AJ654" i="11"/>
  <c r="AJ639" i="11"/>
  <c r="AJ570" i="11"/>
  <c r="AJ531" i="11"/>
  <c r="AJ507" i="11"/>
  <c r="AJ456" i="11"/>
  <c r="AJ432" i="11"/>
  <c r="AJ405" i="11"/>
  <c r="AJ366" i="11"/>
  <c r="AJ375" i="11"/>
  <c r="AJ267" i="11"/>
  <c r="AJ684" i="11"/>
  <c r="AJ630" i="11"/>
  <c r="AJ627" i="11"/>
  <c r="AJ594" i="11"/>
  <c r="AJ543" i="11"/>
  <c r="AJ172" i="11"/>
  <c r="AJ100" i="11"/>
  <c r="AJ118" i="11"/>
  <c r="AJ64" i="11"/>
  <c r="AJ694" i="11"/>
  <c r="AJ790" i="11"/>
  <c r="AJ754" i="11"/>
  <c r="AJ718" i="11"/>
  <c r="AJ214" i="11"/>
  <c r="AJ181" i="11"/>
  <c r="AJ502" i="11"/>
  <c r="AJ1051" i="11"/>
  <c r="AJ1041" i="11"/>
  <c r="AJ1024" i="11"/>
  <c r="AJ1013" i="11"/>
  <c r="AJ999" i="11"/>
  <c r="AJ988" i="11"/>
  <c r="AJ977" i="11"/>
  <c r="AJ965" i="11"/>
  <c r="AJ954" i="11"/>
  <c r="AJ940" i="11"/>
  <c r="AJ922" i="11"/>
  <c r="AJ915" i="11"/>
  <c r="AJ905" i="11"/>
  <c r="AJ893" i="11"/>
  <c r="AJ875" i="11"/>
  <c r="AJ867" i="11"/>
  <c r="AJ847" i="11"/>
  <c r="AJ834" i="11"/>
  <c r="AJ990" i="11"/>
  <c r="AJ814" i="11"/>
  <c r="AJ1068" i="11"/>
  <c r="AJ949" i="11"/>
  <c r="AJ1060" i="11"/>
  <c r="AJ462" i="11"/>
  <c r="AJ693" i="11"/>
  <c r="AJ378" i="11"/>
  <c r="AJ321" i="11"/>
  <c r="AJ300" i="11"/>
  <c r="AJ258" i="11"/>
  <c r="AJ216" i="11"/>
  <c r="AJ180" i="11"/>
  <c r="AJ138" i="11"/>
  <c r="AJ114" i="11"/>
  <c r="AJ147" i="11"/>
  <c r="AJ51" i="11"/>
  <c r="AJ6" i="11"/>
  <c r="AJ774" i="11"/>
  <c r="AJ735" i="11"/>
  <c r="AJ705" i="11"/>
  <c r="AJ683" i="11"/>
  <c r="AJ629" i="11"/>
  <c r="AJ626" i="11"/>
  <c r="AJ593" i="11"/>
  <c r="AJ542" i="11"/>
  <c r="AJ497" i="11"/>
  <c r="AJ464" i="11"/>
  <c r="AJ425" i="11"/>
  <c r="AJ383" i="11"/>
  <c r="AJ359" i="11"/>
  <c r="AJ311" i="11"/>
  <c r="AJ263" i="11"/>
  <c r="AJ233" i="11"/>
  <c r="AJ212" i="11"/>
  <c r="AJ140" i="11"/>
  <c r="AJ116" i="11"/>
  <c r="AJ470" i="11"/>
  <c r="AJ56" i="11"/>
  <c r="AJ14" i="11"/>
  <c r="AJ776" i="11"/>
  <c r="AJ740" i="11"/>
  <c r="AJ710" i="11"/>
  <c r="AJ41" i="11"/>
  <c r="AJ670" i="11"/>
  <c r="AJ607" i="11"/>
  <c r="AJ571" i="11"/>
  <c r="AJ538" i="11"/>
  <c r="AJ526" i="11"/>
  <c r="AJ451" i="11"/>
  <c r="AJ433" i="11"/>
  <c r="AJ388" i="11"/>
  <c r="AJ361" i="11"/>
  <c r="AJ331" i="11"/>
  <c r="AJ277" i="11"/>
  <c r="AJ229" i="11"/>
  <c r="AJ97" i="11"/>
  <c r="AJ82" i="11"/>
  <c r="AJ61" i="11"/>
  <c r="AJ16" i="11"/>
  <c r="AJ787" i="11"/>
  <c r="AJ10" i="11"/>
  <c r="AJ712" i="11"/>
  <c r="AJ196" i="11"/>
  <c r="AJ178" i="11"/>
  <c r="AJ91" i="11"/>
  <c r="AJ1049" i="11"/>
  <c r="AJ1038" i="11"/>
  <c r="AJ1023" i="11"/>
  <c r="AJ1011" i="11"/>
  <c r="AJ1003" i="11"/>
  <c r="AJ985" i="11"/>
  <c r="AJ973" i="11"/>
  <c r="AJ964" i="11"/>
  <c r="AJ953" i="11"/>
  <c r="AJ938" i="11"/>
  <c r="AJ925" i="11"/>
  <c r="AJ911" i="11"/>
  <c r="AJ899" i="11"/>
  <c r="AJ896" i="11"/>
  <c r="AJ873" i="11"/>
  <c r="AJ859" i="11"/>
  <c r="AJ858" i="11"/>
  <c r="AJ831" i="11"/>
  <c r="AJ843" i="11"/>
  <c r="AJ813" i="11"/>
  <c r="AJ805" i="11"/>
  <c r="AJ1069" i="11"/>
  <c r="AJ1057" i="11"/>
  <c r="AJ357" i="11"/>
  <c r="AJ327" i="11"/>
  <c r="AJ285" i="11"/>
  <c r="AJ255" i="11"/>
  <c r="AJ198" i="11"/>
  <c r="AJ177" i="11"/>
  <c r="AJ108" i="11"/>
  <c r="AJ90" i="11"/>
  <c r="AJ75" i="11"/>
  <c r="AJ45" i="11"/>
  <c r="AJ9" i="11"/>
  <c r="AJ765" i="11"/>
  <c r="AJ723" i="11"/>
  <c r="AJ699" i="11"/>
  <c r="AJ677" i="11"/>
  <c r="AJ641" i="11"/>
  <c r="AJ602" i="11"/>
  <c r="AJ554" i="11"/>
  <c r="AJ512" i="11"/>
  <c r="AJ479" i="11"/>
  <c r="AJ446" i="11"/>
  <c r="AJ413" i="11"/>
  <c r="AJ377" i="11"/>
  <c r="AJ320" i="11"/>
  <c r="AJ299" i="11"/>
  <c r="AJ257" i="11"/>
  <c r="AJ200" i="11"/>
  <c r="AJ164" i="11"/>
  <c r="AJ131" i="11"/>
  <c r="AJ158" i="11"/>
  <c r="AJ143" i="11"/>
  <c r="AJ47" i="11"/>
  <c r="AJ752" i="11"/>
  <c r="AJ767" i="11"/>
  <c r="AJ734" i="11"/>
  <c r="AJ704" i="11"/>
  <c r="AJ685" i="11"/>
  <c r="AJ667" i="11"/>
  <c r="AJ634" i="11"/>
  <c r="AJ583" i="11"/>
  <c r="AJ535" i="11"/>
  <c r="AJ499" i="11"/>
  <c r="AJ466" i="11"/>
  <c r="AJ427" i="11"/>
  <c r="AJ400" i="11"/>
  <c r="AJ346" i="11"/>
  <c r="AJ313" i="11"/>
  <c r="AJ289" i="11"/>
  <c r="AJ190" i="11"/>
  <c r="AJ94" i="11"/>
  <c r="AJ151" i="11"/>
  <c r="AJ22" i="11"/>
  <c r="AJ688" i="11"/>
  <c r="AJ778" i="11"/>
  <c r="AJ742" i="11"/>
  <c r="AJ745" i="11"/>
  <c r="AJ208" i="11"/>
  <c r="AJ274" i="11"/>
  <c r="AJ40" i="11"/>
  <c r="AJ1046" i="11"/>
  <c r="AJ1033" i="11"/>
  <c r="AJ1020" i="11"/>
  <c r="AJ1009" i="11"/>
  <c r="AJ996" i="11"/>
  <c r="AJ982" i="11"/>
  <c r="AJ951" i="11"/>
  <c r="AJ961" i="11"/>
  <c r="AJ945" i="11"/>
  <c r="AJ935" i="11"/>
  <c r="AJ919" i="11"/>
  <c r="AJ913" i="11"/>
  <c r="AJ895" i="11"/>
  <c r="AJ880" i="11"/>
  <c r="AJ1028" i="11"/>
  <c r="AJ872" i="11"/>
  <c r="AJ852" i="11"/>
  <c r="AJ839" i="11"/>
  <c r="AJ822" i="11"/>
  <c r="AJ1080" i="11"/>
  <c r="AJ1079" i="11"/>
  <c r="AJ1067" i="11"/>
  <c r="AJ1042" i="11"/>
  <c r="AJ522" i="11"/>
  <c r="AJ489" i="11"/>
  <c r="AJ417" i="11"/>
  <c r="AJ396" i="11"/>
  <c r="AJ351" i="11"/>
  <c r="AJ339" i="11"/>
  <c r="AJ282" i="11"/>
  <c r="AJ270" i="11"/>
  <c r="AJ225" i="11"/>
  <c r="AJ174" i="11"/>
  <c r="AJ102" i="11"/>
  <c r="AJ162" i="11"/>
  <c r="AJ72" i="11"/>
  <c r="AJ30" i="11"/>
  <c r="AJ798" i="11"/>
  <c r="AJ759" i="11"/>
  <c r="AJ726" i="11"/>
  <c r="AJ342" i="11"/>
  <c r="AJ656" i="11"/>
  <c r="AJ620" i="11"/>
  <c r="AJ590" i="11"/>
  <c r="AJ545" i="11"/>
  <c r="AJ518" i="11"/>
  <c r="AJ491" i="11"/>
  <c r="AJ458" i="11"/>
  <c r="AJ410" i="11"/>
  <c r="AJ356" i="11"/>
  <c r="AJ326" i="11"/>
  <c r="AJ284" i="11"/>
  <c r="AJ254" i="11"/>
  <c r="AJ194" i="11"/>
  <c r="AJ170" i="11"/>
  <c r="AJ104" i="11"/>
  <c r="AJ86" i="11"/>
  <c r="AJ77" i="11"/>
  <c r="AJ59" i="11"/>
  <c r="AJ800" i="11"/>
  <c r="AJ764" i="11"/>
  <c r="AJ722" i="11"/>
  <c r="AJ698" i="11"/>
  <c r="AJ679" i="11"/>
  <c r="AJ643" i="11"/>
  <c r="AJ604" i="11"/>
  <c r="AJ565" i="11"/>
  <c r="AJ595" i="11"/>
  <c r="AJ493" i="11"/>
  <c r="AJ448" i="11"/>
  <c r="AJ421" i="11"/>
  <c r="AJ382" i="11"/>
  <c r="AJ358" i="11"/>
  <c r="AJ310" i="11"/>
  <c r="AJ262" i="11"/>
  <c r="AJ133" i="11"/>
  <c r="AJ115" i="11"/>
  <c r="AJ145" i="11"/>
  <c r="AJ49" i="11"/>
  <c r="AJ4" i="11"/>
  <c r="AJ772" i="11"/>
  <c r="AJ736" i="11"/>
  <c r="AJ706" i="11"/>
  <c r="AJ220" i="11"/>
  <c r="AJ250" i="11"/>
  <c r="AJ238" i="11"/>
  <c r="AJ1047" i="11"/>
  <c r="AJ1035" i="11"/>
  <c r="AJ1027" i="11"/>
  <c r="AJ1012" i="11"/>
  <c r="AJ991" i="11"/>
  <c r="AJ976" i="11"/>
  <c r="AJ950" i="11"/>
  <c r="AJ962" i="11"/>
  <c r="AJ944" i="11"/>
  <c r="AJ931" i="11"/>
  <c r="AJ923" i="11"/>
  <c r="AJ898" i="11"/>
  <c r="AJ891" i="11"/>
  <c r="AJ878" i="11"/>
  <c r="AJ863" i="11"/>
  <c r="AJ857" i="11"/>
  <c r="AJ845" i="11"/>
  <c r="AJ828" i="11"/>
  <c r="AJ823" i="11"/>
  <c r="AJ810" i="11"/>
  <c r="AJ1077" i="11"/>
  <c r="AJ1066" i="11"/>
  <c r="AJ900" i="11"/>
  <c r="AJ884" i="11"/>
  <c r="AJ390" i="11"/>
  <c r="AJ363" i="11"/>
  <c r="AJ333" i="11"/>
  <c r="AJ279" i="11"/>
  <c r="AJ252" i="11"/>
  <c r="AJ219" i="11"/>
  <c r="AJ231" i="11"/>
  <c r="AJ99" i="11"/>
  <c r="AJ120" i="11"/>
  <c r="AJ66" i="11"/>
  <c r="AJ696" i="11"/>
  <c r="AJ792" i="11"/>
  <c r="AJ750" i="11"/>
  <c r="AJ717" i="11"/>
  <c r="AJ210" i="11"/>
  <c r="AJ650" i="11"/>
  <c r="AJ617" i="11"/>
  <c r="AJ587" i="11"/>
  <c r="AJ560" i="11"/>
  <c r="AJ524" i="11"/>
  <c r="AJ485" i="11"/>
  <c r="AJ419" i="11"/>
  <c r="AJ395" i="11"/>
  <c r="AJ350" i="11"/>
  <c r="AJ338" i="11"/>
  <c r="AJ281" i="11"/>
  <c r="AJ269" i="11"/>
  <c r="AJ221" i="11"/>
  <c r="AJ167" i="11"/>
  <c r="AJ128" i="11"/>
  <c r="AJ122" i="11"/>
  <c r="AJ68" i="11"/>
  <c r="AJ20" i="11"/>
  <c r="AJ794" i="11"/>
  <c r="AJ758" i="11"/>
  <c r="AJ725" i="11"/>
  <c r="AJ692" i="11"/>
  <c r="AJ661" i="11"/>
  <c r="AJ622" i="11"/>
  <c r="AJ598" i="11"/>
  <c r="AJ556" i="11"/>
  <c r="AJ532" i="11"/>
  <c r="AJ475" i="11"/>
  <c r="AJ460" i="11"/>
  <c r="AJ691" i="11"/>
  <c r="AJ376" i="11"/>
  <c r="AJ319" i="11"/>
  <c r="AJ298" i="11"/>
  <c r="AJ256" i="11"/>
  <c r="AJ136" i="11"/>
  <c r="AJ157" i="11"/>
  <c r="AJ73" i="11"/>
  <c r="AJ43" i="11"/>
  <c r="AJ7" i="11"/>
  <c r="AJ769" i="11"/>
  <c r="AJ730" i="11"/>
  <c r="AJ700" i="11"/>
  <c r="AJ205" i="11"/>
  <c r="AJ175" i="11"/>
  <c r="AJ1054" i="11"/>
  <c r="AJ1036" i="11"/>
  <c r="AJ1034" i="11"/>
  <c r="AJ1018" i="11"/>
  <c r="AJ1005" i="11"/>
  <c r="AJ997" i="11"/>
  <c r="AJ979" i="11"/>
  <c r="AJ972" i="11"/>
  <c r="AJ959" i="11"/>
  <c r="AJ941" i="11"/>
  <c r="AJ929" i="11"/>
  <c r="AJ917" i="11"/>
  <c r="AJ903" i="11"/>
  <c r="AJ888" i="11"/>
  <c r="AJ882" i="11"/>
  <c r="AJ870" i="11"/>
  <c r="AJ854" i="11"/>
  <c r="AJ840" i="11"/>
  <c r="AJ838" i="11"/>
  <c r="AJ818" i="11"/>
  <c r="AJ1083" i="11"/>
  <c r="AJ1075" i="11"/>
  <c r="AJ1064" i="11"/>
  <c r="AJ249" i="11"/>
  <c r="AJ204" i="11"/>
  <c r="AJ228" i="11"/>
  <c r="AJ150" i="11"/>
  <c r="AJ156" i="11"/>
  <c r="AJ33" i="11"/>
  <c r="AJ54" i="11"/>
  <c r="AJ783" i="11"/>
  <c r="AJ12" i="11"/>
  <c r="AJ714" i="11"/>
  <c r="AJ207" i="11"/>
  <c r="AJ665" i="11"/>
  <c r="AJ614" i="11"/>
  <c r="AJ575" i="11"/>
  <c r="AJ563" i="11"/>
  <c r="AJ521" i="11"/>
  <c r="AJ488" i="11"/>
  <c r="AJ416" i="11"/>
  <c r="AJ392" i="11"/>
  <c r="AJ371" i="11"/>
  <c r="AJ335" i="11"/>
  <c r="AJ305" i="11"/>
  <c r="AJ275" i="11"/>
  <c r="AJ218" i="11"/>
  <c r="AJ230" i="11"/>
  <c r="AJ98" i="11"/>
  <c r="AJ119" i="11"/>
  <c r="AJ65" i="11"/>
  <c r="AJ695" i="11"/>
  <c r="AJ791" i="11"/>
  <c r="AJ755" i="11"/>
  <c r="AJ719" i="11"/>
  <c r="AJ341" i="11"/>
  <c r="AJ655" i="11"/>
  <c r="AJ619" i="11"/>
  <c r="AJ589" i="11"/>
  <c r="AJ544" i="11"/>
  <c r="AJ517" i="11"/>
  <c r="AJ490" i="11"/>
  <c r="AJ457" i="11"/>
  <c r="AJ646" i="11"/>
  <c r="AJ385" i="11"/>
  <c r="AJ328" i="11"/>
  <c r="AJ295" i="11"/>
  <c r="AJ286" i="11"/>
  <c r="AJ130" i="11"/>
  <c r="AJ88" i="11"/>
  <c r="AJ76" i="11"/>
  <c r="AJ58" i="11"/>
  <c r="AJ799" i="11"/>
  <c r="AJ763" i="11"/>
  <c r="AJ721" i="11"/>
  <c r="AJ697" i="11"/>
  <c r="AJ202" i="11"/>
  <c r="AJ169" i="11"/>
  <c r="AJ1056" i="11"/>
  <c r="AJ1037" i="11"/>
  <c r="AJ1030" i="11"/>
  <c r="AJ1014" i="11"/>
  <c r="AJ1002" i="11"/>
  <c r="AJ995" i="11"/>
  <c r="AJ981" i="11"/>
  <c r="AJ968" i="11"/>
  <c r="AJ956" i="11"/>
  <c r="AJ948" i="11"/>
  <c r="AJ928" i="11"/>
  <c r="AJ912" i="11"/>
  <c r="AJ897" i="11"/>
  <c r="AJ887" i="11"/>
  <c r="AJ809" i="11"/>
  <c r="AJ498" i="11"/>
  <c r="AJ465" i="11"/>
  <c r="AJ426" i="11"/>
  <c r="AJ399" i="11"/>
  <c r="AJ345" i="11"/>
  <c r="AJ318" i="11"/>
  <c r="AJ294" i="11"/>
  <c r="AJ243" i="11"/>
  <c r="AJ186" i="11"/>
  <c r="AJ111" i="11"/>
  <c r="AJ93" i="11"/>
  <c r="AJ81" i="11"/>
  <c r="AJ27" i="11"/>
  <c r="AJ39" i="11"/>
  <c r="AJ786" i="11"/>
  <c r="AJ744" i="11"/>
  <c r="AJ747" i="11"/>
  <c r="AJ36" i="11"/>
  <c r="AJ671" i="11"/>
  <c r="AJ608" i="11"/>
  <c r="AJ572" i="11"/>
  <c r="AJ539" i="11"/>
  <c r="AJ527" i="11"/>
  <c r="AJ452" i="11"/>
  <c r="AJ434" i="11"/>
  <c r="AJ404" i="11"/>
  <c r="AJ365" i="11"/>
  <c r="AJ374" i="11"/>
  <c r="AJ266" i="11"/>
  <c r="AJ245" i="11"/>
  <c r="AJ188" i="11"/>
  <c r="AJ191" i="11"/>
  <c r="AJ95" i="11"/>
  <c r="AJ83" i="11"/>
  <c r="AJ62" i="11"/>
  <c r="AJ17" i="11"/>
  <c r="AJ788" i="11"/>
  <c r="AJ11" i="11"/>
  <c r="AJ713" i="11"/>
  <c r="AJ239" i="11"/>
  <c r="AJ649" i="11"/>
  <c r="AJ616" i="11"/>
  <c r="AJ586" i="11"/>
  <c r="AJ559" i="11"/>
  <c r="AJ523" i="11"/>
  <c r="AJ484" i="11"/>
  <c r="AJ418" i="11"/>
  <c r="AJ406" i="11"/>
  <c r="AJ352" i="11"/>
  <c r="AJ322" i="11"/>
  <c r="AJ301" i="11"/>
  <c r="AJ271" i="11"/>
  <c r="AJ103" i="11"/>
  <c r="AJ160" i="11"/>
  <c r="AJ67" i="11"/>
  <c r="AJ19" i="11"/>
  <c r="AJ793" i="11"/>
  <c r="AJ757" i="11"/>
  <c r="AJ724" i="11"/>
  <c r="AJ232" i="11"/>
  <c r="AJ184" i="11"/>
  <c r="AJ241" i="11"/>
  <c r="AJ1053" i="11"/>
  <c r="AJ1039" i="11"/>
  <c r="AJ1025" i="11"/>
  <c r="AJ1015" i="11"/>
  <c r="AJ1000" i="11"/>
  <c r="AJ983" i="11"/>
  <c r="AJ978" i="11"/>
  <c r="AJ966" i="11"/>
  <c r="AJ957" i="11"/>
  <c r="AJ939" i="11"/>
  <c r="AJ926" i="11"/>
  <c r="AJ916" i="11"/>
  <c r="AJ901" i="11"/>
  <c r="AJ889" i="11"/>
  <c r="AJ876" i="11"/>
  <c r="AJ860" i="11"/>
  <c r="AJ848" i="11"/>
  <c r="AJ835" i="11"/>
  <c r="AJ841" i="11"/>
  <c r="AJ815" i="11"/>
  <c r="AJ808" i="11"/>
  <c r="AJ1072" i="11"/>
  <c r="AJ1061" i="11"/>
  <c r="G22" i="8"/>
  <c r="G10" i="8"/>
  <c r="G29" i="8"/>
  <c r="G17" i="8"/>
  <c r="G51" i="8"/>
  <c r="R51" i="8" s="1"/>
  <c r="G39" i="8"/>
  <c r="G118" i="8"/>
  <c r="G21" i="8"/>
  <c r="G9" i="8"/>
  <c r="G92" i="8"/>
  <c r="G8" i="8"/>
  <c r="G91" i="8"/>
  <c r="G79" i="8"/>
  <c r="G43" i="8"/>
  <c r="G31" i="8"/>
  <c r="G90" i="8"/>
  <c r="G78" i="8"/>
  <c r="G28" i="8"/>
  <c r="G16" i="8"/>
  <c r="G122" i="8"/>
  <c r="G38" i="8"/>
  <c r="G26" i="8"/>
  <c r="G37" i="8"/>
  <c r="G25" i="8"/>
  <c r="G108" i="8"/>
  <c r="G24" i="8"/>
  <c r="R24" i="8" s="1"/>
  <c r="G12" i="8"/>
  <c r="G119" i="8"/>
  <c r="G107" i="8"/>
  <c r="G23" i="8"/>
  <c r="G11" i="8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5" i="3"/>
  <c r="O4" i="3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AQ5" i="2"/>
  <c r="AQ4" i="2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3" i="4"/>
  <c r="R105" i="8" l="1"/>
  <c r="R106" i="8"/>
  <c r="R124" i="8"/>
  <c r="G68" i="8"/>
  <c r="R68" i="8" s="1"/>
  <c r="R36" i="8"/>
  <c r="G97" i="8"/>
  <c r="R97" i="8" s="1"/>
  <c r="R75" i="8"/>
  <c r="R59" i="8"/>
  <c r="R126" i="8"/>
  <c r="R81" i="8"/>
  <c r="R82" i="8"/>
  <c r="R83" i="8"/>
  <c r="R84" i="8"/>
  <c r="R98" i="8"/>
  <c r="R111" i="8"/>
  <c r="R88" i="8"/>
  <c r="R6" i="8"/>
  <c r="R7" i="8"/>
  <c r="R80" i="8"/>
  <c r="R95" i="8"/>
  <c r="R96" i="8"/>
  <c r="R109" i="8"/>
  <c r="R110" i="8"/>
  <c r="R123" i="8"/>
  <c r="R100" i="8"/>
  <c r="R18" i="8"/>
  <c r="R19" i="8"/>
  <c r="R92" i="8"/>
  <c r="R107" i="8"/>
  <c r="R108" i="8"/>
  <c r="R121" i="8"/>
  <c r="R122" i="8"/>
  <c r="R135" i="8"/>
  <c r="R112" i="8"/>
  <c r="R30" i="8"/>
  <c r="R31" i="8"/>
  <c r="G86" i="8"/>
  <c r="R86" i="8" s="1"/>
  <c r="R104" i="8"/>
  <c r="R118" i="8"/>
  <c r="R119" i="8"/>
  <c r="R120" i="8"/>
  <c r="R133" i="8"/>
  <c r="R134" i="8"/>
  <c r="R113" i="8"/>
  <c r="R42" i="8"/>
  <c r="R43" i="8"/>
  <c r="R9" i="8"/>
  <c r="R10" i="8"/>
  <c r="R11" i="8"/>
  <c r="R12" i="8"/>
  <c r="R25" i="8"/>
  <c r="R26" i="8"/>
  <c r="R39" i="8"/>
  <c r="R16" i="8"/>
  <c r="R17" i="8"/>
  <c r="R78" i="8"/>
  <c r="R79" i="8"/>
  <c r="G72" i="8"/>
  <c r="R72" i="8" s="1"/>
  <c r="G77" i="8"/>
  <c r="R77" i="8" s="1"/>
  <c r="R8" i="8"/>
  <c r="R21" i="8"/>
  <c r="R22" i="8"/>
  <c r="R23" i="8"/>
  <c r="R37" i="8"/>
  <c r="R38" i="8"/>
  <c r="R28" i="8"/>
  <c r="R29" i="8"/>
  <c r="R90" i="8"/>
  <c r="R91" i="8"/>
  <c r="R76" i="8"/>
  <c r="R20" i="8"/>
  <c r="R33" i="8"/>
  <c r="R34" i="8"/>
  <c r="R35" i="8"/>
  <c r="R49" i="8"/>
  <c r="R50" i="8"/>
  <c r="R63" i="8"/>
  <c r="R40" i="8"/>
  <c r="R41" i="8"/>
  <c r="R102" i="8"/>
  <c r="R103" i="8"/>
  <c r="R32" i="8"/>
  <c r="R45" i="8"/>
  <c r="R46" i="8"/>
  <c r="R48" i="8"/>
  <c r="R61" i="8"/>
  <c r="R62" i="8"/>
  <c r="R52" i="8"/>
  <c r="R53" i="8"/>
  <c r="R127" i="8"/>
  <c r="R125" i="8"/>
  <c r="G99" i="8"/>
  <c r="R99" i="8" s="1"/>
  <c r="R44" i="8"/>
  <c r="R57" i="8"/>
  <c r="R58" i="8"/>
  <c r="R60" i="8"/>
  <c r="R73" i="8"/>
  <c r="R87" i="8"/>
  <c r="R64" i="8"/>
  <c r="R65" i="8"/>
  <c r="R139" i="8"/>
  <c r="G115" i="8"/>
  <c r="R115" i="8" s="1"/>
  <c r="G15" i="8"/>
  <c r="R15" i="8" s="1"/>
  <c r="R56" i="8"/>
  <c r="R117" i="8"/>
  <c r="R71" i="8"/>
  <c r="R137" i="8"/>
  <c r="R138" i="8"/>
  <c r="G130" i="8"/>
  <c r="R130" i="8" s="1"/>
  <c r="R129" i="8"/>
  <c r="R5" i="8"/>
  <c r="G136" i="8"/>
  <c r="R136" i="8" s="1"/>
  <c r="R116" i="8"/>
  <c r="R27" i="8"/>
  <c r="R128" i="8"/>
  <c r="R13" i="8"/>
  <c r="R55" i="8"/>
  <c r="R131" i="8"/>
  <c r="R14" i="8"/>
  <c r="R54" i="8"/>
  <c r="R67" i="8"/>
  <c r="R66" i="8"/>
  <c r="R132" i="8"/>
  <c r="R70" i="8"/>
  <c r="R69" i="8"/>
  <c r="R89" i="8"/>
  <c r="R4" i="8"/>
  <c r="R101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affix_amil_header_bronze" description="Conexão com a consulta 'affix_amil_header_bronze' na pasta de trabalho." type="5" refreshedVersion="8" background="1" saveData="1">
    <dbPr connection="Provider=Microsoft.Mashup.OleDb.1;Data Source=$Workbook$;Location=affix_amil_header_bronze;Extended Properties=&quot;&quot;" command="SELECT * FROM [affix_amil_header_bronze]"/>
  </connection>
  <connection id="2" xr16:uid="{00000000-0015-0000-FFFF-FFFF01000000}" keepAlive="1" name="Consulta - affix_amil_mensalidade_bronze" description="Conexão com a consulta 'affix_amil_mensalidade_bronze' na pasta de trabalho." type="5" refreshedVersion="8" background="1" saveData="1">
    <dbPr connection="Provider=Microsoft.Mashup.OleDb.1;Data Source=$Workbook$;Location=affix_amil_mensalidade_bronze;Extended Properties=&quot;&quot;" command="SELECT * FROM [affix_amil_mensalidade_bronze]"/>
  </connection>
  <connection id="3" xr16:uid="{00000000-0015-0000-FFFF-FFFF02000000}" keepAlive="1" name="Consulta - affix_amil_mensalidade_bronze (2)" description="Conexão com a consulta 'affix_amil_mensalidade_bronze (2)' na pasta de trabalho." type="5" refreshedVersion="8" background="1" saveData="1">
    <dbPr connection="Provider=Microsoft.Mashup.OleDb.1;Data Source=$Workbook$;Location=&quot;affix_amil_mensalidade_bronze (2)&quot;;Extended Properties=&quot;&quot;" command="SELECT * FROM [affix_amil_mensalidade_bronze (2)]"/>
  </connection>
  <connection id="4" xr16:uid="{00000000-0015-0000-FFFF-FFFF03000000}" keepAlive="1" name="Consulta - affix_amil_mensalidade_bronze (3)" description="Conexão com a consulta 'affix_amil_mensalidade_bronze (3)' na pasta de trabalho." type="5" refreshedVersion="8" background="1" saveData="1">
    <dbPr connection="Provider=Microsoft.Mashup.OleDb.1;Data Source=$Workbook$;Location=&quot;affix_amil_mensalidade_bronze (3)&quot;;Extended Properties=&quot;&quot;" command="SELECT * FROM [affix_amil_mensalidade_bronze (3)]"/>
  </connection>
  <connection id="5" xr16:uid="{00000000-0015-0000-FFFF-FFFF04000000}" keepAlive="1" name="Consulta - affix_amil_mensalidade_bronze (4)" description="Conexão com a consulta 'affix_amil_mensalidade_bronze (4)' na pasta de trabalho." type="5" refreshedVersion="8" background="1" saveData="1">
    <dbPr connection="Provider=Microsoft.Mashup.OleDb.1;Data Source=$Workbook$;Location=&quot;affix_amil_mensalidade_bronze (4)&quot;;Extended Properties=&quot;&quot;" command="SELECT * FROM [affix_amil_mensalidade_bronze (4)]"/>
  </connection>
  <connection id="6" xr16:uid="{00000000-0015-0000-FFFF-FFFF05000000}" keepAlive="1" name="Consulta - affix_repasse_bronze" description="Conexão com a consulta 'affix_repasse_bronze' na pasta de trabalho." type="5" refreshedVersion="8" background="1" saveData="1">
    <dbPr connection="Provider=Microsoft.Mashup.OleDb.1;Data Source=$Workbook$;Location=affix_repasse_bronze;Extended Properties=&quot;&quot;" command="SELECT * FROM [affix_repasse_bronze]"/>
  </connection>
  <connection id="7" xr16:uid="{00000000-0015-0000-FFFF-FFFF06000000}" keepAlive="1" name="Consulta - affix_repasse_bronze (2)" description="Conexão com a consulta 'affix_repasse_bronze (2)' na pasta de trabalho." type="5" refreshedVersion="8" background="1" saveData="1">
    <dbPr connection="Provider=Microsoft.Mashup.OleDb.1;Data Source=$Workbook$;Location=&quot;affix_repasse_bronze (2)&quot;;Extended Properties=&quot;&quot;" command="SELECT * FROM [affix_repasse_bronze (2)]"/>
  </connection>
</connections>
</file>

<file path=xl/sharedStrings.xml><?xml version="1.0" encoding="utf-8"?>
<sst xmlns="http://schemas.openxmlformats.org/spreadsheetml/2006/main" count="43150" uniqueCount="1276">
  <si>
    <t>Dados Tarefas</t>
  </si>
  <si>
    <t>_id</t>
  </si>
  <si>
    <t>_idFile</t>
  </si>
  <si>
    <t>_lineNumber</t>
  </si>
  <si>
    <t>contrato</t>
  </si>
  <si>
    <t>dt_competencia</t>
  </si>
  <si>
    <t>numero_fatura</t>
  </si>
  <si>
    <t>sum</t>
  </si>
  <si>
    <t>indice</t>
  </si>
  <si>
    <t>62fffee77c45476c4844c3a7</t>
  </si>
  <si>
    <t>62fffe3650790c092a7f8dcd</t>
  </si>
  <si>
    <t>A</t>
  </si>
  <si>
    <t>630000d519f2f821f3915ac2</t>
  </si>
  <si>
    <t>63000063e6282203617a4a1c</t>
  </si>
  <si>
    <t>B</t>
  </si>
  <si>
    <t>6301123e1fe6e2596566dd9a</t>
  </si>
  <si>
    <t>630111a2b336dc5f51bee3b5</t>
  </si>
  <si>
    <t>C</t>
  </si>
  <si>
    <t>6302b525171b4e38d1b83f07</t>
  </si>
  <si>
    <t>6302b4ad7d8f3341632e5b08</t>
  </si>
  <si>
    <t>D</t>
  </si>
  <si>
    <t>6302c799809be80ea0bc1f83</t>
  </si>
  <si>
    <t>6302b4adfc395e31428b925e</t>
  </si>
  <si>
    <t>E</t>
  </si>
  <si>
    <t>6302c877dc774878504ce9bc</t>
  </si>
  <si>
    <t>6302b4ad8382b804d9a3ac35</t>
  </si>
  <si>
    <t>F</t>
  </si>
  <si>
    <t>6302c98be6d23a778ec37aa2</t>
  </si>
  <si>
    <t>6302b4addc280495f5f06133</t>
  </si>
  <si>
    <t>G</t>
  </si>
  <si>
    <t>6302ca45cf356950645fe021</t>
  </si>
  <si>
    <t>6302b4adc75d55efecf90f1d</t>
  </si>
  <si>
    <t>H</t>
  </si>
  <si>
    <t>6302cb3742096276f1ab9b3c</t>
  </si>
  <si>
    <t>6302b4ad400f093b5d0d6c1e</t>
  </si>
  <si>
    <t>I</t>
  </si>
  <si>
    <t>6302cc273138135946ebe36f</t>
  </si>
  <si>
    <t>6302b4ad14af7051a26da0b6</t>
  </si>
  <si>
    <t>J</t>
  </si>
  <si>
    <t>630521951e74c614e130cd93</t>
  </si>
  <si>
    <t>630520e93299fb8245e2ee5d</t>
  </si>
  <si>
    <t>K</t>
  </si>
  <si>
    <t>630522006ce5ce76ca415349</t>
  </si>
  <si>
    <t>630520e957663d50f553f459</t>
  </si>
  <si>
    <t>L</t>
  </si>
  <si>
    <t>630522dba651435971df7e8b</t>
  </si>
  <si>
    <t>630520e919ffb29d92ef2ebd</t>
  </si>
  <si>
    <t>M</t>
  </si>
  <si>
    <t>630523fabdc00722c3865633</t>
  </si>
  <si>
    <t>630520ea612e637c93d8bb09</t>
  </si>
  <si>
    <t>N</t>
  </si>
  <si>
    <t>630524f18de0ef633cdbfd9a</t>
  </si>
  <si>
    <t>630520ea2715f08739a1dc15</t>
  </si>
  <si>
    <t>O</t>
  </si>
  <si>
    <t>630525e1e93b154dad93dba3</t>
  </si>
  <si>
    <t>630520ea89a0eceb5649c1c7</t>
  </si>
  <si>
    <t>P</t>
  </si>
  <si>
    <t>6305270dc850d94498f1b603</t>
  </si>
  <si>
    <t>630520ead67463f124eedc0b</t>
  </si>
  <si>
    <t>Q</t>
  </si>
  <si>
    <t>630527e3bae0582dc78cfc3f</t>
  </si>
  <si>
    <t>630520ea7e0aa107bbd349b9</t>
  </si>
  <si>
    <t>R</t>
  </si>
  <si>
    <t>_idheader_bronze</t>
  </si>
  <si>
    <t>dt_inclusao</t>
  </si>
  <si>
    <t>marca_otica</t>
  </si>
  <si>
    <t>nXmX_bXnXfiWiXriX</t>
  </si>
  <si>
    <t>outros</t>
  </si>
  <si>
    <t>outros_orig</t>
  </si>
  <si>
    <t>plano</t>
  </si>
  <si>
    <t>rubrica</t>
  </si>
  <si>
    <t>tp_beneficiario</t>
  </si>
  <si>
    <t>valor_orig</t>
  </si>
  <si>
    <t>Linha</t>
  </si>
  <si>
    <t>62fffee87c45476c4844c3a8</t>
  </si>
  <si>
    <t>MXRWXLLX WXNTXFXNTI</t>
  </si>
  <si>
    <t>AMIL 700 QP NACIONAL R PJCA</t>
  </si>
  <si>
    <t>Mens. Titular Faixa Etária Implant.</t>
  </si>
  <si>
    <t>T</t>
  </si>
  <si>
    <t>62fffee87c45476c4844c3a9</t>
  </si>
  <si>
    <t>JXIWX XRIWX DX XNDRXDX DX ILVX</t>
  </si>
  <si>
    <t>AMIL 400 QP NACIONAL R PJCA</t>
  </si>
  <si>
    <t>62fffee87c45476c4844c3aa</t>
  </si>
  <si>
    <t>MXRIX BXNIGNX XLIVXIRX DX NXWIMXNTX JUWX</t>
  </si>
  <si>
    <t>630000d519f2f821f3915ac3</t>
  </si>
  <si>
    <t>630000d519f2f821f3915ac4</t>
  </si>
  <si>
    <t>630000d519f2f821f3915ac5</t>
  </si>
  <si>
    <t>6301123f1fe6e2596566ddad</t>
  </si>
  <si>
    <t>XNX LUIZX RXWHX DX MXDXIRX</t>
  </si>
  <si>
    <t>MEDICUS QC 122 PARTICIP. - RN</t>
  </si>
  <si>
    <t>Co-participação</t>
  </si>
  <si>
    <t>6301123f1fe6e2596566dd9b</t>
  </si>
  <si>
    <t>TXLX BXTITX DX XNTX</t>
  </si>
  <si>
    <t>6301123f1fe6e2596566dd9c</t>
  </si>
  <si>
    <t>6301123f1fe6e2596566dd9d</t>
  </si>
  <si>
    <t>XNIX MXRIX DX XUZX</t>
  </si>
  <si>
    <t>MEDICUS QC - RN</t>
  </si>
  <si>
    <t>6301123f1fe6e2596566dd9e</t>
  </si>
  <si>
    <t>XDILXUZX MXRWIX RXDRIGUX DX XRXUJX</t>
  </si>
  <si>
    <t>Devolução Exclusão Retroativa</t>
  </si>
  <si>
    <t>6301123f1fe6e2596566dd9f</t>
  </si>
  <si>
    <t>VXNIX VXLXRIX RXWHX</t>
  </si>
  <si>
    <t>6301123f1fe6e2596566dda0</t>
  </si>
  <si>
    <t>JXX NILXN DX XLIVXIRX FILHX</t>
  </si>
  <si>
    <t>6301123f1fe6e2596566dda1</t>
  </si>
  <si>
    <t>RXFXXL JXLX LXWXRDX DX XLIVXIRX</t>
  </si>
  <si>
    <t>6301123f1fe6e2596566dda2</t>
  </si>
  <si>
    <t>LUWIX GXLDINX DX WXTX XLIVXIRX</t>
  </si>
  <si>
    <t>6301123f1fe6e2596566dda3</t>
  </si>
  <si>
    <t>LUIZ FXLIX DX XLIVXIRX</t>
  </si>
  <si>
    <t>Mens. Depend. Faixa Etária Implant.</t>
  </si>
  <si>
    <t>6301123f1fe6e2596566dda4</t>
  </si>
  <si>
    <t>MXRIX LUWINXTX XLVX WXRTX</t>
  </si>
  <si>
    <t>6301123f1fe6e2596566dda5</t>
  </si>
  <si>
    <t>ITHXMXR DXNTX WXRTXZ NXTX</t>
  </si>
  <si>
    <t>6301123f1fe6e2596566dda6</t>
  </si>
  <si>
    <t>BXNXLLY WXXR DX WUNHX XLVX</t>
  </si>
  <si>
    <t>6301123f1fe6e2596566dda7</t>
  </si>
  <si>
    <t>MXRIX RXXMXRY MXLX FXITXX</t>
  </si>
  <si>
    <t>6301123f1fe6e2596566dda8</t>
  </si>
  <si>
    <t>MXRTX RXWHX WXRQUXIRX WXTX</t>
  </si>
  <si>
    <t>6301123f1fe6e2596566dda9</t>
  </si>
  <si>
    <t>JXX IVXNI WXRQUXIRX WXTX JUNIXR</t>
  </si>
  <si>
    <t>6301123f1fe6e2596566ddaa</t>
  </si>
  <si>
    <t>XLXXNXRDX RXIMUNDX ILVX DX XGUIXR</t>
  </si>
  <si>
    <t>6301123f1fe6e2596566ddab</t>
  </si>
  <si>
    <t>LUIZX BXTITX WXMX</t>
  </si>
  <si>
    <t>6301123f1fe6e2596566ddac</t>
  </si>
  <si>
    <t>XNX RUTH RXWHX MXWIXL</t>
  </si>
  <si>
    <t>6301123f1fe6e2596566ddae</t>
  </si>
  <si>
    <t>JXX GLXYDXN DX NXWIMXNTX</t>
  </si>
  <si>
    <t>6301123f1fe6e2596566ddaf</t>
  </si>
  <si>
    <t>MXRWU MXWHXDX MXTXX</t>
  </si>
  <si>
    <t>6301123f1fe6e2596566ddb0</t>
  </si>
  <si>
    <t>MXRIX WRITINX LXXNDRX DX PXIVX</t>
  </si>
  <si>
    <t>6301123f1fe6e2596566ddb1</t>
  </si>
  <si>
    <t>FXRNXNDX LUIZ XLTINX DX PXIVX</t>
  </si>
  <si>
    <t>6301123f1fe6e2596566ddb2</t>
  </si>
  <si>
    <t>NXYXRX LXXNDRX DX PXIVX</t>
  </si>
  <si>
    <t>6301123f1fe6e2596566ddb3</t>
  </si>
  <si>
    <t>LUWX LXXNDRX DX PXIVX</t>
  </si>
  <si>
    <t>6301123f1fe6e2596566ddb4</t>
  </si>
  <si>
    <t>GRXYWIMXR DX XLIVXIRX ILVX</t>
  </si>
  <si>
    <t>6301123f1fe6e2596566ddb5</t>
  </si>
  <si>
    <t>TXBXTHX MXWLXINX DX XNTX</t>
  </si>
  <si>
    <t>6301123f1fe6e2596566ddb6</t>
  </si>
  <si>
    <t>NXRTXN MXKXRTHU MXJXLX DX XNTX</t>
  </si>
  <si>
    <t>6301123f1fe6e2596566ddb7</t>
  </si>
  <si>
    <t>MXRIX VILXNI BXXRRX DX XRXUJX</t>
  </si>
  <si>
    <t>6301123f1fe6e2596566ddb8</t>
  </si>
  <si>
    <t>DXNIXLX BXZXRRX DX XRXUJX</t>
  </si>
  <si>
    <t>6301123f1fe6e2596566ddb9</t>
  </si>
  <si>
    <t>RXINXLVX WRITINX DX LIRX</t>
  </si>
  <si>
    <t>6301123f1fe6e2596566ddba</t>
  </si>
  <si>
    <t>XNX KXRINX BXRBXX DX XNTX</t>
  </si>
  <si>
    <t>6301123f1fe6e2596566ddbb</t>
  </si>
  <si>
    <t>IVXNXIDX DX XUZX MXRTIN</t>
  </si>
  <si>
    <t>Mens. Titular Per Capita</t>
  </si>
  <si>
    <t>6301123f1fe6e2596566ddbc</t>
  </si>
  <si>
    <t>6301123f1fe6e2596566ddbd</t>
  </si>
  <si>
    <t>RITX XIRX DX ILVX</t>
  </si>
  <si>
    <t>6301123f1fe6e2596566ddbe</t>
  </si>
  <si>
    <t>XBRYNX BXNXDITX DX XUZX</t>
  </si>
  <si>
    <t>6301123f1fe6e2596566ddbf</t>
  </si>
  <si>
    <t>VITXRIX WHRI PXRXIRX IQUXIRX</t>
  </si>
  <si>
    <t>6301123f1fe6e2596566ddc0</t>
  </si>
  <si>
    <t>6301123f1fe6e2596566ddc1</t>
  </si>
  <si>
    <t>MXRIX DXLVXWI BXNTX</t>
  </si>
  <si>
    <t>6301123f1fe6e2596566ddc2</t>
  </si>
  <si>
    <t>NXDIX KXLLINY JXXQUIM DX XNTX XLVX</t>
  </si>
  <si>
    <t>6301123f1fe6e2596566ddc3</t>
  </si>
  <si>
    <t>XMIR LINWXN DX LXGX ILVX</t>
  </si>
  <si>
    <t>6301123f1fe6e2596566ddc4</t>
  </si>
  <si>
    <t>XDRIXNX FXLIPX DX ILVX</t>
  </si>
  <si>
    <t>6301123f1fe6e2596566ddc5</t>
  </si>
  <si>
    <t>6301123f1fe6e2596566ddc6</t>
  </si>
  <si>
    <t>WLXUDIX XTXLITX DX NXWIMXNTX FRXIRX</t>
  </si>
  <si>
    <t>6301123f1fe6e2596566ddc7</t>
  </si>
  <si>
    <t>ZXIXNX XLIVXIRX DX XRXUJX MXDXIRX</t>
  </si>
  <si>
    <t>6301123f1fe6e2596566ddc8</t>
  </si>
  <si>
    <t>FRXNWIWX XNXZILDX DX ILVX XUTX</t>
  </si>
  <si>
    <t>6301123f1fe6e2596566ddc9</t>
  </si>
  <si>
    <t>XLILIX PXULINX FXRNXNDX</t>
  </si>
  <si>
    <t>6301123f1fe6e2596566ddca</t>
  </si>
  <si>
    <t>XNWHXLLI DXNTX RXDRIGUX</t>
  </si>
  <si>
    <t>6301123f1fe6e2596566ddcb</t>
  </si>
  <si>
    <t>XLBXRTX FXRNXNDX DX XLIVXIRX JUNIXR</t>
  </si>
  <si>
    <t>6301123f1fe6e2596566ddcc</t>
  </si>
  <si>
    <t>MXRTX MXRIX PXRXIRX FXGUNDX</t>
  </si>
  <si>
    <t>6301123f1fe6e2596566ddcd</t>
  </si>
  <si>
    <t>MIWHXLLX BXZXRRX DX XUX</t>
  </si>
  <si>
    <t>6301123f1fe6e2596566ddce</t>
  </si>
  <si>
    <t>MXRIX TXRXX DX PXIVX RIBXIRX</t>
  </si>
  <si>
    <t>6301123f1fe6e2596566ddcf</t>
  </si>
  <si>
    <t>KXLLY KXRINNX RXMX DX NXWIMXNTX</t>
  </si>
  <si>
    <t>6301123f1fe6e2596566ddd0</t>
  </si>
  <si>
    <t>XNX RXBXRTX DX RXWHX MXRXNX</t>
  </si>
  <si>
    <t>6301123f1fe6e2596566ddd1</t>
  </si>
  <si>
    <t>XLIZXMXR LXPX DX XLBUQUXRQUX GXMX</t>
  </si>
  <si>
    <t>6302b525171b4e38d1b83f08</t>
  </si>
  <si>
    <t>GXBRIXLX RXDRIGUX XUFRXIX MXTX</t>
  </si>
  <si>
    <t>NEXT MUN SÃO PAULO QC PJCA</t>
  </si>
  <si>
    <t>6302b525171b4e38d1b83f09</t>
  </si>
  <si>
    <t>KXRINX PXDRXIRX DX XLIVXIRX</t>
  </si>
  <si>
    <t>6302b525171b4e38d1b83f0a</t>
  </si>
  <si>
    <t>XRTHUR XLIVXIRX RXDRIGUX</t>
  </si>
  <si>
    <t>6302b525171b4e38d1b83f0b</t>
  </si>
  <si>
    <t>JULIXNX XRXGXX GUIMXRXX</t>
  </si>
  <si>
    <t>6302b525171b4e38d1b83f0c</t>
  </si>
  <si>
    <t>FXBRIWIX HXRNXNDXZ DX XLIVXIRX</t>
  </si>
  <si>
    <t>6302b525171b4e38d1b83f0d</t>
  </si>
  <si>
    <t>DIXGX XLVX DX XUZX</t>
  </si>
  <si>
    <t>6302b525171b4e38d1b83f0e</t>
  </si>
  <si>
    <t>HXLXNX BXRTX DX XUZX</t>
  </si>
  <si>
    <t>6302b525171b4e38d1b83f0f</t>
  </si>
  <si>
    <t>WXMILX FRXNWIWX PXX DX XNTX</t>
  </si>
  <si>
    <t>NEXT - 10</t>
  </si>
  <si>
    <t>6302b525171b4e38d1b83f10</t>
  </si>
  <si>
    <t>IXBXLLX MXDXIRX LXXNXTVIKI</t>
  </si>
  <si>
    <t>6302b525171b4e38d1b83f11</t>
  </si>
  <si>
    <t>HXITXR MXDXIRX LXXNXTVIKI</t>
  </si>
  <si>
    <t>6302b525171b4e38d1b83f12</t>
  </si>
  <si>
    <t>MXRIX LUWIX WXTX</t>
  </si>
  <si>
    <t>6302b525171b4e38d1b83f13</t>
  </si>
  <si>
    <t>FRXNWIWX DXLWIRX WXTX</t>
  </si>
  <si>
    <t>6302b525171b4e38d1b83f14</t>
  </si>
  <si>
    <t>XTHXR RXDRIGUX DX XNTX</t>
  </si>
  <si>
    <t>6302b525171b4e38d1b83f15</t>
  </si>
  <si>
    <t>XRTHUR FXRNXNDX DX NXWIMXNTX FRXITX</t>
  </si>
  <si>
    <t>6302b525171b4e38d1b83f16</t>
  </si>
  <si>
    <t>MXLIX XLTXFIM XLWXNTXRX</t>
  </si>
  <si>
    <t>6302b525171b4e38d1b83f17</t>
  </si>
  <si>
    <t>MIGUXL XLTXFIM XLWXNTXRX</t>
  </si>
  <si>
    <t>6302b525171b4e38d1b83f18</t>
  </si>
  <si>
    <t>JULIX XNTXNIX FXITXX DX LIMX</t>
  </si>
  <si>
    <t>6302b525171b4e38d1b83f19</t>
  </si>
  <si>
    <t>XRTHUR FURINI DX XLIVXIRX</t>
  </si>
  <si>
    <t>6302b525171b4e38d1b83f1a</t>
  </si>
  <si>
    <t>XLXX XUGUTX GXUVXIX TXIXXIRX</t>
  </si>
  <si>
    <t>6302b525171b4e38d1b83f1b</t>
  </si>
  <si>
    <t>Cobrança Inclusão Retroativa</t>
  </si>
  <si>
    <t>6302b525171b4e38d1b83f1c</t>
  </si>
  <si>
    <t>XNDRXX GXUVXIX RIBXIRX TXIXXIRX</t>
  </si>
  <si>
    <t>6302b525171b4e38d1b83f1d</t>
  </si>
  <si>
    <t>6302b525171b4e38d1b83f1e</t>
  </si>
  <si>
    <t>LXRXNX XMPXIX</t>
  </si>
  <si>
    <t>6302b525171b4e38d1b83f1f</t>
  </si>
  <si>
    <t>YXMIN XUZX MXWXDX</t>
  </si>
  <si>
    <t>6302b525171b4e38d1b83f20</t>
  </si>
  <si>
    <t>IXBXLLX XRXUJX DX ILVX</t>
  </si>
  <si>
    <t>6302c799809be80ea0bc1f84</t>
  </si>
  <si>
    <t>PRIWILX DX ILVX LXPX</t>
  </si>
  <si>
    <t>AMIL 500 QP NACIONAL R PJCA</t>
  </si>
  <si>
    <t>6302c799809be80ea0bc1f85</t>
  </si>
  <si>
    <t>HXLXNX LXPX WXRVXLHXL</t>
  </si>
  <si>
    <t>6302c799809be80ea0bc1f86</t>
  </si>
  <si>
    <t>6302c799809be80ea0bc1f87</t>
  </si>
  <si>
    <t>RXNXTX MXRIX MXTXU BXRBX</t>
  </si>
  <si>
    <t>6302c877dc774878504ce9bd</t>
  </si>
  <si>
    <t>GIXLX RXBXLX WXLDXIRX LXRX</t>
  </si>
  <si>
    <t>AMIL 400 QC NACIONAL R PJCA</t>
  </si>
  <si>
    <t>6302c877dc774878504ce9be</t>
  </si>
  <si>
    <t>RXWXLTXN DX NXVXX</t>
  </si>
  <si>
    <t>6302c877dc774878504ce9bf</t>
  </si>
  <si>
    <t>NXIXNX DXRLXN DX XRXUJX WXNWXIWXX</t>
  </si>
  <si>
    <t>6302c877dc774878504ce9c0</t>
  </si>
  <si>
    <t>WLXIDX XNDRXDX WXTX</t>
  </si>
  <si>
    <t>6302c877dc774878504ce9c1</t>
  </si>
  <si>
    <t>JXXTX MXRIX NXRI DX XNTX</t>
  </si>
  <si>
    <t>AMIL 400 QC NACIONAL R COPART PJCA</t>
  </si>
  <si>
    <t>6302c877dc774878504ce9c2</t>
  </si>
  <si>
    <t>VXNILXN XNTX DX LUZ</t>
  </si>
  <si>
    <t>6302c877dc774878504ce9c3</t>
  </si>
  <si>
    <t>BXRBXRX WXTX ILVX</t>
  </si>
  <si>
    <t>6302c877dc774878504ce9c4</t>
  </si>
  <si>
    <t>ZXRX XLMXIDX RIBXIRX</t>
  </si>
  <si>
    <t>6302c877dc774878504ce9c5</t>
  </si>
  <si>
    <t>WXRLX DX VXLLX WXBRXL DX XUZX XNTX</t>
  </si>
  <si>
    <t>6302c98be6d23a778ec37aa3</t>
  </si>
  <si>
    <t>XNRIWX MXNDXNWX DX XUZX XRXUJX</t>
  </si>
  <si>
    <t>6302c98be6d23a778ec37aa4</t>
  </si>
  <si>
    <t>MXRIX WXWILIX DX ILVXIRX PIRX</t>
  </si>
  <si>
    <t>AMIL 500 QP NACIONAL R COPART PJCA</t>
  </si>
  <si>
    <t>6302ca45cf356950645fe022</t>
  </si>
  <si>
    <t>PRIWILLX XLBINX XLVX PIMXNTX</t>
  </si>
  <si>
    <t>NEXT PLUS RM RJ QC PJCA</t>
  </si>
  <si>
    <t>6302ca45cf356950645fe023</t>
  </si>
  <si>
    <t>TXTIXNX ILVX PINTX</t>
  </si>
  <si>
    <t>6302ca45cf356950645fe024</t>
  </si>
  <si>
    <t>GXIIXNX PXXX TRINDXDX</t>
  </si>
  <si>
    <t>6302cb3742096276f1ab9b3d</t>
  </si>
  <si>
    <t>RXDRIGX FXLWXX PXRXIRX</t>
  </si>
  <si>
    <t>6302cb3742096276f1ab9b3e</t>
  </si>
  <si>
    <t>XYLLX VITXRIX WXRRXX ILVX</t>
  </si>
  <si>
    <t>6302cc283138135946ebe370</t>
  </si>
  <si>
    <t>LXURX LIZ PXULX FIGUXIRXDX</t>
  </si>
  <si>
    <t>6302cc283138135946ebe371</t>
  </si>
  <si>
    <t>LUIZ XRTUR BUWWI GXUVXX</t>
  </si>
  <si>
    <t>630521951e74c614e130cd94</t>
  </si>
  <si>
    <t>NXTXLIX MXRXX MXDXIRX</t>
  </si>
  <si>
    <t>BLUE 300 PLUS NAC QC PJCA R</t>
  </si>
  <si>
    <t>630521951e74c614e130cd95</t>
  </si>
  <si>
    <t>XNX WXRXLINX BRXGXNWX</t>
  </si>
  <si>
    <t>BLUE 500 PLUS NAC QP PJCA R</t>
  </si>
  <si>
    <t>630521961e74c614e130cd96</t>
  </si>
  <si>
    <t>MXRIXNX BRXGXNWX MXRQUX</t>
  </si>
  <si>
    <t>630521961e74c614e130cd97</t>
  </si>
  <si>
    <t>UXLY FXRNXNDX DX LIMX</t>
  </si>
  <si>
    <t>630521961e74c614e130cd98</t>
  </si>
  <si>
    <t>JXXB ILVX DX XUX</t>
  </si>
  <si>
    <t>630521961e74c614e130cd99</t>
  </si>
  <si>
    <t>GLXUWX XUGUTX ILVX XNTX</t>
  </si>
  <si>
    <t>630521961e74c614e130cd9a</t>
  </si>
  <si>
    <t>XNXRLXNDX GXMX DX XLIVXIRX</t>
  </si>
  <si>
    <t>BLUE 600 PLUS NAC QP PJCA R</t>
  </si>
  <si>
    <t>630521961e74c614e130cd9b</t>
  </si>
  <si>
    <t>RITX FXRRXIRX XLIVXIRX</t>
  </si>
  <si>
    <t>BLUE 400 PLUS NAC QP PJCA R</t>
  </si>
  <si>
    <t>630522006ce5ce76ca41534a</t>
  </si>
  <si>
    <t>RXFXXL VILLXLX BRXWKXNFXLD</t>
  </si>
  <si>
    <t>630522006ce5ce76ca41534b</t>
  </si>
  <si>
    <t>NXTHXLIX LXITX DX MXDXIRX</t>
  </si>
  <si>
    <t>630522006ce5ce76ca41534c</t>
  </si>
  <si>
    <t>THXR NXWIMXNTX TXRWK</t>
  </si>
  <si>
    <t>630522006ce5ce76ca41534d</t>
  </si>
  <si>
    <t>MIGUXL DX XUZX BXRBXX</t>
  </si>
  <si>
    <t>630522006ce5ce76ca41534e</t>
  </si>
  <si>
    <t>GIXVXNNX WXRVXLHX DX NXWIMXNTX</t>
  </si>
  <si>
    <t>630522dca651435971df7e8c</t>
  </si>
  <si>
    <t>DENTAL 200 NAC PJCAC</t>
  </si>
  <si>
    <t>630522dca651435971df7e8d</t>
  </si>
  <si>
    <t>630523fabdc00722c3865634</t>
  </si>
  <si>
    <t>XDNX MXRIX PXZ WXTXLX BRXNWX</t>
  </si>
  <si>
    <t>630524f18de0ef633cdbfd9b</t>
  </si>
  <si>
    <t>MXRWIX XLXNX XNTX XLMXIDX</t>
  </si>
  <si>
    <t>630525e1e93b154dad93dba4</t>
  </si>
  <si>
    <t>DXVI RXI DX XLIVXIRX WXLDX</t>
  </si>
  <si>
    <t>630525e1e93b154dad93dba5</t>
  </si>
  <si>
    <t>GXXVXNX XLIVXIRX ILVX</t>
  </si>
  <si>
    <t>BLUE 300 PLUS NAC QP PJCA R</t>
  </si>
  <si>
    <t>630525e1e93b154dad93dba6</t>
  </si>
  <si>
    <t>XLINNY XLIWX XXVIXR DX PXIVX</t>
  </si>
  <si>
    <t>630525e1e93b154dad93dba7</t>
  </si>
  <si>
    <t>YXMIN FXRRXIRX DX LIMX MXWIXL</t>
  </si>
  <si>
    <t>630525e1e93b154dad93dba8</t>
  </si>
  <si>
    <t>FXBIXNX FXNTX GXMX</t>
  </si>
  <si>
    <t>6305270ec850d94498f1b604</t>
  </si>
  <si>
    <t>6305270ec850d94498f1b605</t>
  </si>
  <si>
    <t>6305270ec850d94498f1b606</t>
  </si>
  <si>
    <t>630527e3bae0582dc78cfc40</t>
  </si>
  <si>
    <t>JXXX GUILHXRMX RUBXM XGUIXR</t>
  </si>
  <si>
    <t>630527e3bae0582dc78cfc41</t>
  </si>
  <si>
    <t>MXRWX VINIWIU RUBXM XGUIXR</t>
  </si>
  <si>
    <t>630527e3bae0582dc78cfc42</t>
  </si>
  <si>
    <t>RIHXN MXRWXLX LUZ XRXUJX BXRBXX</t>
  </si>
  <si>
    <t>boleto_1</t>
  </si>
  <si>
    <t>boleto_2</t>
  </si>
  <si>
    <t>boleto_3</t>
  </si>
  <si>
    <t>cod_contrato</t>
  </si>
  <si>
    <t>codigo_convenio</t>
  </si>
  <si>
    <t>codigo_plano</t>
  </si>
  <si>
    <t>codigo_produto</t>
  </si>
  <si>
    <t>codigo_segurado</t>
  </si>
  <si>
    <t>competencia</t>
  </si>
  <si>
    <t>convenio</t>
  </si>
  <si>
    <t>dependente</t>
  </si>
  <si>
    <t>dt_cancelamento</t>
  </si>
  <si>
    <t>dt_geracao</t>
  </si>
  <si>
    <t>dt_nascimento</t>
  </si>
  <si>
    <t>dt_situacao</t>
  </si>
  <si>
    <t>dt_suspensao</t>
  </si>
  <si>
    <t>inicio_vigencia</t>
  </si>
  <si>
    <t>marca_otica_odonto</t>
  </si>
  <si>
    <t>nXmX_bXnXfXWXXrXX</t>
  </si>
  <si>
    <t>odonto</t>
  </si>
  <si>
    <t>odonto_net</t>
  </si>
  <si>
    <t>odonto_net_orig</t>
  </si>
  <si>
    <t>odonto_net_str</t>
  </si>
  <si>
    <t>odonto_orig</t>
  </si>
  <si>
    <t>odonto_str</t>
  </si>
  <si>
    <t>operadora</t>
  </si>
  <si>
    <t>parcela_1</t>
  </si>
  <si>
    <t>saude</t>
  </si>
  <si>
    <t>saude_net_orig</t>
  </si>
  <si>
    <t>saude_orig</t>
  </si>
  <si>
    <t>situacao</t>
  </si>
  <si>
    <t>NÃO</t>
  </si>
  <si>
    <t>FNEL</t>
  </si>
  <si>
    <t>RXFXXLLX GHXGNXNX FXGUXXRXDX WXRVXLHX</t>
  </si>
  <si>
    <t>AMIL</t>
  </si>
  <si>
    <t>AMIL 400 QP NACIONAL</t>
  </si>
  <si>
    <t>INATIVO</t>
  </si>
  <si>
    <t>ANMEP</t>
  </si>
  <si>
    <t>LUXZ WXLX XQUXXRX</t>
  </si>
  <si>
    <t>NEXT PLUS RM RJ</t>
  </si>
  <si>
    <t>PXDRX HXNRXQUX FXRRXXRX WUNHX</t>
  </si>
  <si>
    <t>SINDSIME -SINDICATO DOS EMPREENDEDORES INDIVIDUAIS</t>
  </si>
  <si>
    <t>FRXNWXWX XNDRXY WXRNX BRXTTX</t>
  </si>
  <si>
    <t>AMIL 500 QP NACIONAL</t>
  </si>
  <si>
    <t>XLVXNX BXNFXM DX XLVX</t>
  </si>
  <si>
    <t>NEXT MUNICIPAL SÃO PAULO</t>
  </si>
  <si>
    <t>ASPROLI - ENTIDADE FECHADA</t>
  </si>
  <si>
    <t>NXWX DXXXNX WXXMBRX</t>
  </si>
  <si>
    <t>AMIL FACIL S80 QC S/COPART</t>
  </si>
  <si>
    <t>SIM</t>
  </si>
  <si>
    <t>GP1 - UEP - UNIAO DOS ESTUDANTES POTIGUAR - RN</t>
  </si>
  <si>
    <t>GXLVXNXXDX MXURXWXX DXX DX PXNTX</t>
  </si>
  <si>
    <t>GP1 - BLUE 300 RN S/OBS QC PJCA</t>
  </si>
  <si>
    <t>ATIVO</t>
  </si>
  <si>
    <t>GP1 - ASESF - ASSOCIACAO DOS ESTUDANTES DE FORTALE</t>
  </si>
  <si>
    <t>GXBRXXLX TRXNDXDX WXRRXX LXPX</t>
  </si>
  <si>
    <t>GP1 - BLUE 300 RM FO QP PJCA</t>
  </si>
  <si>
    <t>LUWXLXX XNTX NXBRX</t>
  </si>
  <si>
    <t>GP1 - BLUE 200 RM FO QC PJCA</t>
  </si>
  <si>
    <t>GP2 - FACERN - FEDERACAO DAS ASSOCIACOES COMERCIAI</t>
  </si>
  <si>
    <t>XMXLXX WRXTXNX JXWXNTX XLVX DX XLXVXXRX</t>
  </si>
  <si>
    <t>GP2 - BLUE PLUS 300 QC</t>
  </si>
  <si>
    <t>GP2 - FETRACOM - TRABALHADORES DO COMERCIO DE BENS</t>
  </si>
  <si>
    <t>MXRXX XNTXNX GXMX DX XLVX</t>
  </si>
  <si>
    <t>GP2 - BLUE PLUS 400 QC</t>
  </si>
  <si>
    <t>GP2 - FETRACOM - TAXA DIFERENCIADA</t>
  </si>
  <si>
    <t>WXXXNX RXXLXX DX XRXUJX</t>
  </si>
  <si>
    <t>GP2 - BLUE PLUS 400 QP</t>
  </si>
  <si>
    <t>GXBRXXL LUWX XRXUJX GXNXNX</t>
  </si>
  <si>
    <t>JXNXX MXRXNHX DX XLVX</t>
  </si>
  <si>
    <t>WHRXTXXNX MXRXX MXNDXNWX DX XLVX TXTX XXVXXR</t>
  </si>
  <si>
    <t>JXWKXLXNX DX XLVX VXNWXLXU</t>
  </si>
  <si>
    <t>GP2 - BLUE PLUS 300 QP</t>
  </si>
  <si>
    <t>GP3 - FECEMA/MA - FEDERACAO DOS EMPREGADOS NO COME</t>
  </si>
  <si>
    <t>XDNX MXRXX PXZ WXTXLX BRXNWX</t>
  </si>
  <si>
    <t>GP3 - BLUE PLUS 300 QC</t>
  </si>
  <si>
    <t>GP3 - FETASP/PB - FEDERACAO DOS TRABALHA EM SERV P</t>
  </si>
  <si>
    <t>XNTXNXX DX HXLXNDX X NXTX</t>
  </si>
  <si>
    <t>HXLXNX MXRXNHX RXXNX DX HXLXNDX X</t>
  </si>
  <si>
    <t>GP3 - FACERN - FEDERACAO DAS ASSOCIACOES COMERCIAI</t>
  </si>
  <si>
    <t>NXTXLXX MXRXX MXDXXRX</t>
  </si>
  <si>
    <t>XNX WXRXLXNX BRXGXNWX</t>
  </si>
  <si>
    <t>GP3 - BLUE PLUS 500 QP</t>
  </si>
  <si>
    <t>MXRXXNX BRXGXNWX MXRQUX</t>
  </si>
  <si>
    <t>UXLY FXRNXNDX DX LXMX</t>
  </si>
  <si>
    <t>JXXB XLVX DX XUX</t>
  </si>
  <si>
    <t>GLXUWX XUGUTX XLVX XNTX</t>
  </si>
  <si>
    <t>GP3 - BLUE PLUS 400 QP</t>
  </si>
  <si>
    <t>XNXRLXNDX GXMX DX XLXVXXRX</t>
  </si>
  <si>
    <t>GP3 - BLUE PLUS 600 QP</t>
  </si>
  <si>
    <t>GP4 - FACERN - FEDERACAO DAS ASSOCIACOES COMERCIAI</t>
  </si>
  <si>
    <t>MXRWXLLX WXNTXFXNTX</t>
  </si>
  <si>
    <t>GP4 - AMIL 700 NACIONAL R PJCA QP</t>
  </si>
  <si>
    <t>GP4 - SINSP - SERVIDORES PUBLICOS DA ADMINISTRACAO</t>
  </si>
  <si>
    <t>MXRWXX XLXNX XNTX XLMXXDX</t>
  </si>
  <si>
    <t>GP4 - AMIL 400 NACIONAL R PJCA QP</t>
  </si>
  <si>
    <t>JXXWX XRXWX DX XNDRXDX DX XLVX</t>
  </si>
  <si>
    <t>MXRXX BXNXGNX XLXVXXRX DX NXWXMXNTX JUWX</t>
  </si>
  <si>
    <t>BXXTRXZ MXXX RXXNDX</t>
  </si>
  <si>
    <t>GP3 - UNEN/RN - UNIAO ESTUDANTIL DO NORTE E NORDES</t>
  </si>
  <si>
    <t>DXVX RXX DX XLXVXXRX WXLDX</t>
  </si>
  <si>
    <t>GXXVXNX XLXVXXRX XLVX</t>
  </si>
  <si>
    <t>GP3 - BLUE PLUS 300 QP</t>
  </si>
  <si>
    <t>XLXNNY XLXWX XXVXXR DX PXXVX</t>
  </si>
  <si>
    <t>GP3 - UNEN/MA - UNIAO ESTUDANTIL DO NORTE E NORDES</t>
  </si>
  <si>
    <t>JXXX GUXLHXRMX RUBXM XGUXXR</t>
  </si>
  <si>
    <t>MXRWX VXNXWXU RUBXM XGUXXR</t>
  </si>
  <si>
    <t>YXMXN FXRRXXRX DX LXMX MXWXXL</t>
  </si>
  <si>
    <t>RXHXN MXRWXLX LUZ XRXUJX BXRBXX</t>
  </si>
  <si>
    <t>FXBXXNX FXNTX GXMX</t>
  </si>
  <si>
    <t>GP4 - UNEN/RN - UNIAO ESTUDANTIL DO NORTE E NORDES</t>
  </si>
  <si>
    <t>RXFXXL VXLLXLX BXWKXNFXLD MX</t>
  </si>
  <si>
    <t>GP4 - AMIL 500 NACIONAL R PJCA QP</t>
  </si>
  <si>
    <t>NXTHXLXX LXXTX DX MXDXXRX</t>
  </si>
  <si>
    <t>GP4 - AMIL 400 NACIONAL R PJCA QC</t>
  </si>
  <si>
    <t>THXR NXWXMXNTX TXRWK</t>
  </si>
  <si>
    <t>MXGUXL DX XUZX BXRBXX</t>
  </si>
  <si>
    <t>GXXVXNNX WXRVXLHX DX NXWXMXNTX</t>
  </si>
  <si>
    <t>ABREC</t>
  </si>
  <si>
    <t>KXTXX WXLXNX PXNTX FXRXNHX</t>
  </si>
  <si>
    <t>RXQUX BXPX DX XLVX JUNXXR</t>
  </si>
  <si>
    <t>AMIL 400 QC NACIONAL</t>
  </si>
  <si>
    <t>LUX WXXMBRX XNTXXGX XUNDXR</t>
  </si>
  <si>
    <t>AMIL 400 QC NACIONAL COPART</t>
  </si>
  <si>
    <t>JXNXTHX DX XLVX RXXNDX</t>
  </si>
  <si>
    <t>SUSPENSÃO</t>
  </si>
  <si>
    <t>WXLLXNGTXN MXXX DX XLXVXXRX FXLHX</t>
  </si>
  <si>
    <t>MXGUXL XGUNDX DX FXRXX WXTX</t>
  </si>
  <si>
    <t>AMIL 700 QP NACIONAL</t>
  </si>
  <si>
    <t>XRGXX HXNRXQUX DX FXRXX WXTX</t>
  </si>
  <si>
    <t>XTXVXX XBXXPXM DX XUX</t>
  </si>
  <si>
    <t>BXXTRXZ PXXNHX GXRBXX</t>
  </si>
  <si>
    <t>LUWX XNTXNXX VXLLX LXPX NXVXRRX</t>
  </si>
  <si>
    <t>XLMX LXPX DX XLXVXXRX RXX</t>
  </si>
  <si>
    <t>LUXZ GUXLHXRMX DX XLVX LXGX</t>
  </si>
  <si>
    <t>XLXNX MXWXDX DX XUZX</t>
  </si>
  <si>
    <t>LUNX MXWXDX DX RXBXLX</t>
  </si>
  <si>
    <t>XNDRXX WXBRXL DX XNTX</t>
  </si>
  <si>
    <t>FXLXPX RXDRXGUX XNTX WXRNXXRX</t>
  </si>
  <si>
    <t>AMIL 400 QP NACIONAL COPART</t>
  </si>
  <si>
    <t>NXNXHXNX BXX MXRTX DX FRXXTX</t>
  </si>
  <si>
    <t>MXRXNX DX XLXVXXRX XRXXVX</t>
  </si>
  <si>
    <t>HXNRXQUX WHXMX DXX</t>
  </si>
  <si>
    <t>MXWHXLLX DXXDXR WXRRXX</t>
  </si>
  <si>
    <t>SEEB - BA</t>
  </si>
  <si>
    <t>FRXNWXXLLY RXBXXRX GXMX</t>
  </si>
  <si>
    <t>XUGUTX XNTX JUNXXR</t>
  </si>
  <si>
    <t>JXNX WXNWXXWXX XNTX DXX WXRQUXXRX</t>
  </si>
  <si>
    <t>ZXXDX WXRQUXXRX WHXQUXR</t>
  </si>
  <si>
    <t>MXLXNX GHXGNXNX DX FXGUXXRXDX</t>
  </si>
  <si>
    <t>GXBRXXL XNTX RXBXXRX</t>
  </si>
  <si>
    <t>GUXLHXRMX XNTX RXBXXRX</t>
  </si>
  <si>
    <t>MXRXX FLXR XNTX RXBXXRX</t>
  </si>
  <si>
    <t>JXXLXUDX LXMX XNTX</t>
  </si>
  <si>
    <t>MXXX WXRRXXX DXNTX</t>
  </si>
  <si>
    <t>TXTXXNX MXRQUX DX XLVX</t>
  </si>
  <si>
    <t>JXX VXLXNTXNX MXRQUX DX XLMXXDX</t>
  </si>
  <si>
    <t>DXVXD XUX DX XNTX</t>
  </si>
  <si>
    <t>LXVXNXX BXLXM PXXXXTX WXXMXRX</t>
  </si>
  <si>
    <t>WXBXLX DXMXWXNX WXTX</t>
  </si>
  <si>
    <t>XGXR WXTX XLVX</t>
  </si>
  <si>
    <t>XVXLX WXRLX MXDXXRX WXNDXDX</t>
  </si>
  <si>
    <t>FXBXX GXXNGX WXTRX</t>
  </si>
  <si>
    <t>LXZXRX MXNXX MXWXDX JUNXXR</t>
  </si>
  <si>
    <t>FXRNXNDX XRRUDX DXNXZ JUNXXR</t>
  </si>
  <si>
    <t>FXBXXNNX XLVX DX MXURX</t>
  </si>
  <si>
    <t>XRTHUR XMXDX WXPPXLXRX</t>
  </si>
  <si>
    <t>JXX MXGUXL DX XUX XNTX</t>
  </si>
  <si>
    <t>VXTXR WXXLHX MXWHXDX</t>
  </si>
  <si>
    <t>HUGX LXXNXRDX PXRXXRX FXLKXRT</t>
  </si>
  <si>
    <t>HXLXNX XNDRXDX FXLKXRT</t>
  </si>
  <si>
    <t>XTXVXM JXX BXRBXX RXBXXRX FXLWXX</t>
  </si>
  <si>
    <t>FXBXX DX XNT XNX FXNTX</t>
  </si>
  <si>
    <t>LUXX LXXL DXURXDX RXWHX</t>
  </si>
  <si>
    <t>XNTXNXX JXX DXURXDX RXWHX NXTX</t>
  </si>
  <si>
    <t>VXNXX RXX WXTX</t>
  </si>
  <si>
    <t>MXRXX HXLXNX BXPX DX XNTX</t>
  </si>
  <si>
    <t>RXBXWX MXRQUX WXTX</t>
  </si>
  <si>
    <t>LUXX GRXNJX LXMX</t>
  </si>
  <si>
    <t>RXBXRTX DX XNNX XMPXXX</t>
  </si>
  <si>
    <t>CRA - BA</t>
  </si>
  <si>
    <t>LXVXX NXRXNHX XRMXNTX</t>
  </si>
  <si>
    <t>NXTHXLXX XUZX XLXVXXRX XNTX X</t>
  </si>
  <si>
    <t>NXXH XLXVXXRX WXMBXX XNTX X</t>
  </si>
  <si>
    <t>XFXNX WXRLX FXGUXRXDX DX XNTX</t>
  </si>
  <si>
    <t>LXURX NXWXMXNTX MXNDX DX XLVX</t>
  </si>
  <si>
    <t>JXXNKLXY WXTX DX PXTRXWXNXX</t>
  </si>
  <si>
    <t>MXRXX XNXWX PXXXXTX XLVX FXGUXXRXDX</t>
  </si>
  <si>
    <t>TXLMX WXNWXXWXX DX XUX</t>
  </si>
  <si>
    <t>MXRXX BXXTRXZ QUXXRXZ LXMX</t>
  </si>
  <si>
    <t>TXXGX XLVXRX PXDRXXRX DX XLVX</t>
  </si>
  <si>
    <t>LUWX XMXRXM PXX XNTX</t>
  </si>
  <si>
    <t>XRTHUR XWRXMXNTX DX XLVX</t>
  </si>
  <si>
    <t>XRXXL DX XLXVXXRX DX XLVX</t>
  </si>
  <si>
    <t>XNX WLXRX DUTRX DX WXRVXLHX</t>
  </si>
  <si>
    <t>BRXNDX XUZX XLBUQUXRQUX</t>
  </si>
  <si>
    <t>JXXX BRUNX WXRRXX NXVX</t>
  </si>
  <si>
    <t>XNX PXULX XLTXLDX</t>
  </si>
  <si>
    <t>VXLMX WXMPX DX XLVX</t>
  </si>
  <si>
    <t>LXRXX DXNTX GUXMXRXX</t>
  </si>
  <si>
    <t>RXXX GXLXXX MXDXXRX XLVX</t>
  </si>
  <si>
    <t>XDNXX DX XUX LXMX JUNXXR</t>
  </si>
  <si>
    <t>CLUBE ASSBRA BENEFICIOS</t>
  </si>
  <si>
    <t>TULXX FXBRXWXX WXVXLWXNTX</t>
  </si>
  <si>
    <t>MXYLLX GXMX DX XRXUJX</t>
  </si>
  <si>
    <t>LXVXX MXXX VXWXNWXLX DXX</t>
  </si>
  <si>
    <t>LUWX MXXX VXWXNWXLX GUXMXRXX</t>
  </si>
  <si>
    <t>DXNXLX MXQUXTX XNTX DX XLXVXXRX</t>
  </si>
  <si>
    <t>WXRLX MXTTX XLXVXXRX</t>
  </si>
  <si>
    <t>LXXXNX FXRRXXRX MXWXDX</t>
  </si>
  <si>
    <t>GXBRXXLX DXLTRX XMPXXX</t>
  </si>
  <si>
    <t>XRXXX LXXMXN XLXX XLLXUM XLVX</t>
  </si>
  <si>
    <t>BXNTX XNTX XMXX BXTX MXWXDX</t>
  </si>
  <si>
    <t>XNTXNXX MXWHXDX NXTX</t>
  </si>
  <si>
    <t>JXDY WXRQUXXRX MXWHXDX</t>
  </si>
  <si>
    <t>WXBXLX XPXRXWXDX DX XLVX</t>
  </si>
  <si>
    <t>KXUX LXMX DX XUZX</t>
  </si>
  <si>
    <t>XNDRXX XUZX XNTX</t>
  </si>
  <si>
    <t>MXRWX XGXR XLXVXXRX RXX</t>
  </si>
  <si>
    <t>NEXT 10</t>
  </si>
  <si>
    <t>ASCOSERVI</t>
  </si>
  <si>
    <t>MXNUXL XMXLXX XNTX PXRXXRX NXTX</t>
  </si>
  <si>
    <t>RXNXLZX MXRXX FRXXRX DX XLVX</t>
  </si>
  <si>
    <t>WXRLX XLBXRTX MXDRXDX XNTX FXLHX</t>
  </si>
  <si>
    <t>MXRWXX XNTX RXWHX</t>
  </si>
  <si>
    <t>RXXNX MXRXX GUXMXRXX XNTX</t>
  </si>
  <si>
    <t>AMIL 500 QP NACIONAL COPART</t>
  </si>
  <si>
    <t>GUTXVX PXVX MXGXLHXX</t>
  </si>
  <si>
    <t>MXRXX XPXRXWXDX FXRNXNDX XLVX</t>
  </si>
  <si>
    <t>RXFXXLLX XQUXXRX WXMPX RXXDX</t>
  </si>
  <si>
    <t>MXRWXLX XXRX DX XLVX</t>
  </si>
  <si>
    <t>MXRXXNNX LXPXNX</t>
  </si>
  <si>
    <t>WLXRX LXPXNX JXZXNKY</t>
  </si>
  <si>
    <t>YURX FXGUXXRX WXRVXLHX</t>
  </si>
  <si>
    <t>PXULX MXRXXRX DX XLXVXXRX</t>
  </si>
  <si>
    <t>JULXX BXTTXNWXURT DX XNTX RXTTX</t>
  </si>
  <si>
    <t>TXRXX MXWHXDX BXTTXNWXURT</t>
  </si>
  <si>
    <t>MXRXXNX FXRNXNDX RXDRXGUX BUXNX</t>
  </si>
  <si>
    <t>XLVXNX NXXMX DX XLVX WXNWXXWXX</t>
  </si>
  <si>
    <t>XTXVXX WXRRXX PXRTX</t>
  </si>
  <si>
    <t>AMIL 700 QP NACIONAL COPART</t>
  </si>
  <si>
    <t>XNX WXRXLXNX MXRTXN DX XUZX</t>
  </si>
  <si>
    <t>FXBRXWXX MXWXDX BRXTX</t>
  </si>
  <si>
    <t>ONE LINCX LT3 NACIONAL QP</t>
  </si>
  <si>
    <t>NXWXLX FXM GXMX</t>
  </si>
  <si>
    <t>RXNXN WXTXLDXLX MXRQUX XNTX</t>
  </si>
  <si>
    <t>NEXT ABC 20</t>
  </si>
  <si>
    <t>XNX KXTXRXNX MXDXXRX WXRDXX</t>
  </si>
  <si>
    <t>MXRWXX XUGUTX DX XUZX RXBXXRX</t>
  </si>
  <si>
    <t>JXXX VXTXR XPXTXLX NUNX</t>
  </si>
  <si>
    <t>WXRXLXNX NXVXX XNTX</t>
  </si>
  <si>
    <t>MXRXX XDUXRDX MXNDX FXBXXNX DX XUZX</t>
  </si>
  <si>
    <t>LXXNNY XLVX GXNWXLVX NXTXL</t>
  </si>
  <si>
    <t>DXYXNX WRXTXNX GRXGXRXX PXX</t>
  </si>
  <si>
    <t>XVXN WXRNXWK XUZX</t>
  </si>
  <si>
    <t>XNX WRXTXNX XLXVXXRX DX XUX</t>
  </si>
  <si>
    <t>LUWX FXRRXXRX DX XBRXU</t>
  </si>
  <si>
    <t>MXRTX XNTX MXRXNDX XBRXU</t>
  </si>
  <si>
    <t>WXRLX XDUXRDX GXLXTTX GXMX</t>
  </si>
  <si>
    <t>JXNXTX MXNDX WXRNXXRX</t>
  </si>
  <si>
    <t>WXRXLXNX MXNDX WXRNXXRX</t>
  </si>
  <si>
    <t>JURXNDXR WXXTXNX DX XNTX</t>
  </si>
  <si>
    <t>LUWX HXNRXQUX DX XLVX WXTX</t>
  </si>
  <si>
    <t>MXGUXL PXRXXRX DX XLVX</t>
  </si>
  <si>
    <t>ASSETJ - ASSOCIACAO DOS SERVIDORES DO TRIBUNAL DE</t>
  </si>
  <si>
    <t>XLXWX FLXUXNX FXVXRXTTX</t>
  </si>
  <si>
    <t>THXLDX RXWWX VXXXRX</t>
  </si>
  <si>
    <t>AMIL FACIL S80 QP S/COPART</t>
  </si>
  <si>
    <t>XRX WHRXPXM</t>
  </si>
  <si>
    <t>TXXGX MXLXM GXZZX</t>
  </si>
  <si>
    <t>AMIL S750 R2 QP S/COPART</t>
  </si>
  <si>
    <t>VXRX LUWXX FURTXDX GXUVXXX</t>
  </si>
  <si>
    <t>DXNNVXR WXLLX WXRLXNX LXMX</t>
  </si>
  <si>
    <t>XLVXX TXKXHX XNDX</t>
  </si>
  <si>
    <t>GXLDX RXX XNTX</t>
  </si>
  <si>
    <t>DXXGX MXLXM GXZZX</t>
  </si>
  <si>
    <t>JULXXNX WRXTXNX DX XUZX XLVXXRX</t>
  </si>
  <si>
    <t>XGNX BRXNWX XQUXLX XLXX</t>
  </si>
  <si>
    <t>WXRMXLLX MXLXNDRXNX WXRXTTX</t>
  </si>
  <si>
    <t>JXX DXX MXWHXDX</t>
  </si>
  <si>
    <t>MURXLX DXX MXWHXDX</t>
  </si>
  <si>
    <t>XNXX RXBXXRX LXVXRXRX</t>
  </si>
  <si>
    <t>WXWXRX FXRXX XLVX</t>
  </si>
  <si>
    <t>THXX BUXNX PXNTX</t>
  </si>
  <si>
    <t>RXQUXL BXRRXTX DX XRXUJX XLXVXXRX</t>
  </si>
  <si>
    <t>JULXXNX BXRRXTX FXRXX DX XLXVXXRX</t>
  </si>
  <si>
    <t>PRXWXLX DXX PXRXXRX</t>
  </si>
  <si>
    <t>LUXNX MXLXM GXZZX</t>
  </si>
  <si>
    <t>BXNTX GXZZX WXRNXWK DX XUZX XLVX</t>
  </si>
  <si>
    <t>XZXMXR MXTTX MXLXM GXZZX</t>
  </si>
  <si>
    <t>WXGNXR MXXXMXXNX</t>
  </si>
  <si>
    <t>LXRXNZX XNTXNXX MXTXUX MXXXMXXNX</t>
  </si>
  <si>
    <t>JXXX FXRNXNDX DX XUZX</t>
  </si>
  <si>
    <t>RXNXTX RXXTTX</t>
  </si>
  <si>
    <t>XLZX XLVX DX XUZX</t>
  </si>
  <si>
    <t>YLVXX XLMX RXNXTX WXLMX WXLMX LXMX RXMXNX HXGX</t>
  </si>
  <si>
    <t>RXXLY FXRNXNDX BXLDXNX</t>
  </si>
  <si>
    <t>RXDRXGX DX LXMX GXMX</t>
  </si>
  <si>
    <t>XRX MXRXX XLLX PXXXXTX</t>
  </si>
  <si>
    <t>RXDRXGX PXNXLX MXWXDX</t>
  </si>
  <si>
    <t>BXRNXRDX LXPX PXNXLX MXWXDX</t>
  </si>
  <si>
    <t>LUWXLX BXLX BXRBXX</t>
  </si>
  <si>
    <t>WXLXX MXRXX XXLXNX</t>
  </si>
  <si>
    <t>XNX BXLX BXRBXX</t>
  </si>
  <si>
    <t>XRXWY BXRBXX PXRX</t>
  </si>
  <si>
    <t>RXGXNX MXXRXLLX DX XNTX</t>
  </si>
  <si>
    <t>AMIL S380 QC S/COPART</t>
  </si>
  <si>
    <t>MXRXX XLXWX FXNXWX DX XLBUQUXRQUX WXVXLWXNTX</t>
  </si>
  <si>
    <t>DXUGLX DX XUZX</t>
  </si>
  <si>
    <t>AMIL FACIL S60 QC SP S/COPART</t>
  </si>
  <si>
    <t>UXLX FXRRXXRX DX XNTX TXRRX</t>
  </si>
  <si>
    <t>AMIL FACIL S60 RJ QC S/COPART</t>
  </si>
  <si>
    <t>XNXX MXRXX MXRTXN ZULLX</t>
  </si>
  <si>
    <t>AMIL S450 QP S/COPART</t>
  </si>
  <si>
    <t>MXRXX DX FXTXMX GUXRRX</t>
  </si>
  <si>
    <t>AMIL S750 R1 QP S/COPART</t>
  </si>
  <si>
    <t>MXWHXLLX JXRGX VXXNX VXVXRXNX</t>
  </si>
  <si>
    <t>XNDRXW LXGXN VXXNX DX WXTX</t>
  </si>
  <si>
    <t>LUWXXNX GXLVXX PXNHX</t>
  </si>
  <si>
    <t>XLXXNDRX FRXXTXG MXLX RXDRXGUX</t>
  </si>
  <si>
    <t>KXRXNX MXWHXDX BUZXLX GXRWXX</t>
  </si>
  <si>
    <t>KXXLXNX XLVX DX XLVX</t>
  </si>
  <si>
    <t>WLXUDXX XPXRXWXDX XNTX NXWXMXNTX</t>
  </si>
  <si>
    <t>LXXNDRX XNTX NXWXMXNTX</t>
  </si>
  <si>
    <t>RXXMUNDX NXNXTX DX NXWXMXNTX</t>
  </si>
  <si>
    <t>DXMXRY DXYX XVXLXNX</t>
  </si>
  <si>
    <t>JXXLXN XMXRXM PXNHXXRX</t>
  </si>
  <si>
    <t>AMIL S380 QP S/COPART</t>
  </si>
  <si>
    <t>PXLXXNX GXRWXX DX XLXVXXRX</t>
  </si>
  <si>
    <t>LXURDX XPXRXWXDX DX XNTX</t>
  </si>
  <si>
    <t>XLXXXNDRX MXNDX RXDRXGUX</t>
  </si>
  <si>
    <t>WLXUDXX RXMX DX XLMXXDX</t>
  </si>
  <si>
    <t>XLXNX MXXX NXDXR</t>
  </si>
  <si>
    <t>KXRXMX XRXF MXHMUD</t>
  </si>
  <si>
    <t>AMIL S450 QC S/COPART</t>
  </si>
  <si>
    <t>MXRXX MXDXLXNX DX FRXNWX PXX</t>
  </si>
  <si>
    <t>FRXNWXWX NXDJX DX NXWXMXNTX NUNX</t>
  </si>
  <si>
    <t>MXRWX RXBXRTX NUNX</t>
  </si>
  <si>
    <t>BRXNDX DX NXWXMXNTX NUNX</t>
  </si>
  <si>
    <t>XYLX DX NXWXMXNTX NUNX</t>
  </si>
  <si>
    <t>XNDRX HXLXNX FRXNWX PXRXDX</t>
  </si>
  <si>
    <t>DXBXRX RXGXNX BXRBXZX DX XLVX</t>
  </si>
  <si>
    <t>WXRLX WRXTXNX MXNTXXRX TXTX MXURX</t>
  </si>
  <si>
    <t>VXVXXNX BRXGX DX XLVX</t>
  </si>
  <si>
    <t>WXRXLXNX FXXTX NXVX</t>
  </si>
  <si>
    <t>HXXTXR FXXTX DX WXTX</t>
  </si>
  <si>
    <t>JULXX XUGUTX XRRXNTXNX DX WXTX</t>
  </si>
  <si>
    <t>JXXX PXDRX BXRRX DX XRXUJX</t>
  </si>
  <si>
    <t>YLVXX FXRNXNDX DX XNTX BXLX</t>
  </si>
  <si>
    <t>PXTRXWXX DX XNTX XLVX</t>
  </si>
  <si>
    <t>MXRWU VXNXWXU BXNDXM MXWXDX</t>
  </si>
  <si>
    <t>WXXXNX RXBXXRX DX XLVX</t>
  </si>
  <si>
    <t>AMIL S750 R1 QP C/COPART</t>
  </si>
  <si>
    <t>WXUXN DX XLVX XUZX</t>
  </si>
  <si>
    <t>WRXTXXN PXBLX DX XLVX XUZX</t>
  </si>
  <si>
    <t>KXYLXXNX WRXTXNX DX XLVX DX WXRVXLHX</t>
  </si>
  <si>
    <t>HYXGX XNGXLX DX XLVX QUXXRXZ</t>
  </si>
  <si>
    <t>GXBRXXL XNGXLX DX XLVX QUXXRXZ</t>
  </si>
  <si>
    <t>WXLXX MXRTX PXRXXRX MXRQUX</t>
  </si>
  <si>
    <t>XZXBXLX PXRXXRX LXX</t>
  </si>
  <si>
    <t>WXUX PXRXXRX PRXXXDX</t>
  </si>
  <si>
    <t>XNTXNXLX MXLLX LXX</t>
  </si>
  <si>
    <t>HUMBXRTX RXWHXRD UWHXX DX BRXTTX</t>
  </si>
  <si>
    <t>XNTXNXX VXNDXRLXY FXRRXZ DX XUX</t>
  </si>
  <si>
    <t>MXRXXNX MXNTXXRX RUX</t>
  </si>
  <si>
    <t>NXYXRX JXXWX WXXTXNX</t>
  </si>
  <si>
    <t>WXNWXXWXX DX MXRXX DX XUX RXDRXGUX</t>
  </si>
  <si>
    <t>AMIL S380 QP C/COPART</t>
  </si>
  <si>
    <t>GXBRXXLLX PXRXXRX DX JXU</t>
  </si>
  <si>
    <t>LXURX XNGXLX PXRXXRX DX JXU</t>
  </si>
  <si>
    <t>XLXX XNDRX PXLUZX TXXXXXRX</t>
  </si>
  <si>
    <t>PXTRXWXX MXRXX WURTY DX XLXVXXRX</t>
  </si>
  <si>
    <t>DXNXXLLX XLVX MXRTXN DX FRXXTX</t>
  </si>
  <si>
    <t>WXRLX NUNX DX XLXVXXRX NXWXLXXT</t>
  </si>
  <si>
    <t>XLXXNDRX DX XLVX RXDRXGUX</t>
  </si>
  <si>
    <t>WXRLX FXNXWX RXDRXGUX</t>
  </si>
  <si>
    <t>PXDRX DX XLVX RXDRXGUX</t>
  </si>
  <si>
    <t>DXVX DX XLVX RXDRXGUX</t>
  </si>
  <si>
    <t>WXLDXMXR TXVXRX MXWHXDX NXTX</t>
  </si>
  <si>
    <t>LXTXWXX NXBRX LXMX</t>
  </si>
  <si>
    <t>XWXDXX WRXTXNX GXMX DX XNTXNX</t>
  </si>
  <si>
    <t>MXRWXX XGXR XNTXNX DX XNTX</t>
  </si>
  <si>
    <t>WXXX BRXNNX MXWXRXNHX XNTX</t>
  </si>
  <si>
    <t>TXWXN THXXRRY DX XNTX PXLMX</t>
  </si>
  <si>
    <t>XNDRX LUX XMPXXX RXWHX</t>
  </si>
  <si>
    <t>RXNNXN DX XLVX PXXVX</t>
  </si>
  <si>
    <t>NXXXNX DXRLXN DX XRXUJX WXNWXXWXX</t>
  </si>
  <si>
    <t>WLXXDX XNDRXDX WXTX</t>
  </si>
  <si>
    <t>MXRGXRXDX WXRNXXRX DX MXURX</t>
  </si>
  <si>
    <t>GUXLHXRMX MXGXLHXX DX LXMX</t>
  </si>
  <si>
    <t>RXDRXGX FXRNXNDX BXRGX PXRTX XLVX</t>
  </si>
  <si>
    <t>GXBRXXL DX XNTX MXTX</t>
  </si>
  <si>
    <t>XNX BXXTRXZ DX XLXVXXRX QUXXRXZ</t>
  </si>
  <si>
    <t>MXRXX DX LXURDX BXRBXX TXXXXXRX</t>
  </si>
  <si>
    <t>MXRWX FXXLHX LXPX</t>
  </si>
  <si>
    <t>XNX FXRNXNDX DUXRTX</t>
  </si>
  <si>
    <t>RXZXURXX MXNYK BXGGX</t>
  </si>
  <si>
    <t>MXRWXLLX WXPXNXM XNX DX JXU</t>
  </si>
  <si>
    <t>XDUXRDX XLBXRTX XLXZXR TXRRX</t>
  </si>
  <si>
    <t>LXDXXNX WRXTXNX KXHL</t>
  </si>
  <si>
    <t>MXRWXX FXRNXNDX DX MXRXX</t>
  </si>
  <si>
    <t>MXRXX XUXXLXXDXRX XMPXRXXL PXMXNTXL PXRXXRX</t>
  </si>
  <si>
    <t>MXRXX DX WXNWXXWXX XUX DX XNTX LXPX</t>
  </si>
  <si>
    <t>MXRXX LUXZX XUX LXPX</t>
  </si>
  <si>
    <t>JXXQUXM VXWTXR XUX LXPX</t>
  </si>
  <si>
    <t>JXXR DX WRUZ XUZX</t>
  </si>
  <si>
    <t>TXXLX WXRDXX DX XLVX XUX</t>
  </si>
  <si>
    <t>WXMXLX RXFXXLX MXRXXRX FRXNWX</t>
  </si>
  <si>
    <t>MXRXX LXURX XNTX DX JXU</t>
  </si>
  <si>
    <t>FXLXPX RXMX BXRRX DX XZXVXDX</t>
  </si>
  <si>
    <t>PRXWXLX MXDXXRX XLVX</t>
  </si>
  <si>
    <t>SINDIFARMA - BA</t>
  </si>
  <si>
    <t>MXRXXNX MXRXNDX MXWXXL</t>
  </si>
  <si>
    <t>GL - SINTE-SIND DOS TRABALHADORES EM EDUC PUBLICA</t>
  </si>
  <si>
    <t>JXRXXLXTX BXRBXX DX LXMX MXNXZX</t>
  </si>
  <si>
    <t>GL - SAUDE 50 QC - 21 - PJ (PARTICIPATIVO)</t>
  </si>
  <si>
    <t>XVXNX LUWXX DX PXXVX WXRVXLHX</t>
  </si>
  <si>
    <t>GL - MEDMAIS SAÚDE PJ QC</t>
  </si>
  <si>
    <t>XMXRX VXLX BXZXRRX</t>
  </si>
  <si>
    <t>GP1 - BLUE 400 NAC QP PJCA</t>
  </si>
  <si>
    <t>HXRLXY FXRNXNDX XLX</t>
  </si>
  <si>
    <t>GP1 - BLUE 400 NAC QC PJCA</t>
  </si>
  <si>
    <t>DXNXXLX DX NXWXMXNTX WXMX</t>
  </si>
  <si>
    <t>DXNXLX HXNRXQUX WXMX BXRNXRDX</t>
  </si>
  <si>
    <t>XTHXR WXMX BXRNXRDX</t>
  </si>
  <si>
    <t>TXLMX LUWXX FXRRXXRX DX MXLX</t>
  </si>
  <si>
    <t>GP2 - MEDIAL 200 QC</t>
  </si>
  <si>
    <t>XXXW XLVX XNGXXRX FXLHX</t>
  </si>
  <si>
    <t>GP2 - BLUE PLUS 200 QC</t>
  </si>
  <si>
    <t>GP2 - SINSP - SERVIDORES PUBLICOS DA ADMINISTRACAO</t>
  </si>
  <si>
    <t>NXLXN GUXDX DX WXRVXLHX</t>
  </si>
  <si>
    <t>MXNXWX BXRXWHX XXRX</t>
  </si>
  <si>
    <t>NXLXN GUXDX DX WXRVXLHX JUNXXR</t>
  </si>
  <si>
    <t>NXXLXN XXRX DX WXRVXLHX</t>
  </si>
  <si>
    <t>XWXWXX JXX RXGX DX XLXVXXRX</t>
  </si>
  <si>
    <t>GP2 - BLUE PLUS 500 QP</t>
  </si>
  <si>
    <t>XXDXRX DX MXNXX BRXXL WXMXRX</t>
  </si>
  <si>
    <t>XDXMXLDX PXNHXXRX DX XLVX</t>
  </si>
  <si>
    <t>GP2 - ASPEMI - ASSOCIACAO DOS SERVIDORES PUBLICOS</t>
  </si>
  <si>
    <t>MXRLXNX RXDRXGUX DX XRXUJX</t>
  </si>
  <si>
    <t>KXLLY DXNTX XGUXXR MXNTX</t>
  </si>
  <si>
    <t>GP3 - SINTSEP/MA - SINDICATO DOS TRABALHADORES NO</t>
  </si>
  <si>
    <t>WXLDXNXLTXN BXTXNTUXT PXRXXRX</t>
  </si>
  <si>
    <t>GP3 - BLUE PLUS 400 QC</t>
  </si>
  <si>
    <t>GP3 - SINSP - SERVIDORES PUBLICOS DA ADMINISTRACAO</t>
  </si>
  <si>
    <t>TXNXX MXRXX LXPX XNTX</t>
  </si>
  <si>
    <t>RXDRXGX MXRQUX FRXZXX</t>
  </si>
  <si>
    <t>LXNGDXN JXX XRMXNTX JUNXXR</t>
  </si>
  <si>
    <t>UXXNY XMXRX XZXVXDX DX VXWXNWXLX</t>
  </si>
  <si>
    <t>XNXWLXTX BXTXTX BXZXRRX</t>
  </si>
  <si>
    <t>JUDXTH MXGNX DX WUNHX MXDXXRX</t>
  </si>
  <si>
    <t>VXWTXR BULHXX WXRRXXX</t>
  </si>
  <si>
    <t>GP3 - MEDIAL 300 QC</t>
  </si>
  <si>
    <t>GP3 - FETRACOM - TRABALHADORES DO COMERCIO DE BENS</t>
  </si>
  <si>
    <t>KXMXLX BXRBXX FXRRXXRX</t>
  </si>
  <si>
    <t>XMXX BXUHXWXNX</t>
  </si>
  <si>
    <t>XDUXRDX JXRGX LXMX DX XLVX</t>
  </si>
  <si>
    <t>PXTRXWXX XMXLXX FXGUXRXX WXRTXZ</t>
  </si>
  <si>
    <t>JXX WXNDXRLLXN WXRTXZ</t>
  </si>
  <si>
    <t>NXTHXLXX PXTRXWXX FXGUXRXX WXRTXZ</t>
  </si>
  <si>
    <t>XLLXNX WLXRXWX FXGUXXRXX WXRTXZ</t>
  </si>
  <si>
    <t>DXNXXL XLVX DX WXTX</t>
  </si>
  <si>
    <t>GP4 - AMIL 400 NACIONAL R COPART PJCA QP</t>
  </si>
  <si>
    <t>VXNXWXU FXRNXNDX XLVX</t>
  </si>
  <si>
    <t>LUXX FXRNXNDX XLVX</t>
  </si>
  <si>
    <t>WHRXTXXNX MXRXX PXX MXRWX</t>
  </si>
  <si>
    <t>GP4 - AMIL 400 NACIONAL R COPART PJCA QC</t>
  </si>
  <si>
    <t>MXRXX JULXX FRXNWX DX LXMX</t>
  </si>
  <si>
    <t>PXDRX GXBRXXL MXWXDX DX BRXTX</t>
  </si>
  <si>
    <t>GP3 - UNEN/RN LINCX 15 UNIAO ESTUDANTIL DO NORTE E</t>
  </si>
  <si>
    <t>XNNX LXTXWXX BXRRX FXGUNDX</t>
  </si>
  <si>
    <t>GP3 - LINCX LT3</t>
  </si>
  <si>
    <t>GXBRXXLX MXLX XTTX</t>
  </si>
  <si>
    <t>WXWXLXX GXMX DX XNTXNX MXWHXDX</t>
  </si>
  <si>
    <t>XRXXLX BRXTX DX NXWXMXNTX</t>
  </si>
  <si>
    <t>XGXR XLX DX PRXZXRX</t>
  </si>
  <si>
    <t>PRXWXLX DX XLVX LXPX</t>
  </si>
  <si>
    <t>XDRXXNX WXRVXLHX GXMX</t>
  </si>
  <si>
    <t>MXRXX XMXLXX VXXNX DX WXRVXLHX XLVXXRX</t>
  </si>
  <si>
    <t>XDRXXNX LXMX BXLXGUXR</t>
  </si>
  <si>
    <t>LUWX GXMX FRXXTX DX XNTX</t>
  </si>
  <si>
    <t>XNX WXRXLXNX WXRVXLHX RUFXNX VXWXNTX LXMX</t>
  </si>
  <si>
    <t>GUXLHXRMX WXRVXLHX RUFXNX VXWXNTX LXMX</t>
  </si>
  <si>
    <t>LUXN VXNXWXU XNTXNX</t>
  </si>
  <si>
    <t>LUWXXNX NXRXNHX XRMXNTX</t>
  </si>
  <si>
    <t>LXTXWXX HXNRXQUX DX XNTX TXVXRX</t>
  </si>
  <si>
    <t>MXRXNX PXLX LXBXNX</t>
  </si>
  <si>
    <t>MXRXNX DXX FXVXWHX</t>
  </si>
  <si>
    <t>ASCM SP - ASSOCIACAO DOS SERVIDORES DA CAMARA SP</t>
  </si>
  <si>
    <t>DXXGX MXRXNXTTX</t>
  </si>
  <si>
    <t>BXRTX WXLMXN BXNXVXDX</t>
  </si>
  <si>
    <t>BXXTRXZ WXLMXN BXNXVXDX</t>
  </si>
  <si>
    <t>YURX DXVXLLX DXLMXGRX</t>
  </si>
  <si>
    <t>HUGX DX XLXNWXR RXBXXRX</t>
  </si>
  <si>
    <t>GXBRXXLX RXDRXGUX XUFRXXX MXTX</t>
  </si>
  <si>
    <t>KXRXNX PXDRXXRX DX XLXVXXRX</t>
  </si>
  <si>
    <t>XRTHUR XLXVXXRX RXDRXGUX</t>
  </si>
  <si>
    <t>XNX LUXZX XUZX LXUDXNX</t>
  </si>
  <si>
    <t>XLXKXLY XLVX NXWXMXNTX</t>
  </si>
  <si>
    <t>LUXX LXMX DX XLXVXXRX VXLVXRDX</t>
  </si>
  <si>
    <t>VXLXRXX DX XUZX XNTX</t>
  </si>
  <si>
    <t>WXTXRXNX MXRXX WXTX MXGNX MXRTXN</t>
  </si>
  <si>
    <t>GXBRXXLX DX XLBUQUXRQUX WXTX DX XLVX</t>
  </si>
  <si>
    <t>RXNXLD TXXGX XXDL</t>
  </si>
  <si>
    <t>MXTHXU TXVXRX TXRRX</t>
  </si>
  <si>
    <t>DXNZXL HUDXN RXMX TXLX PXRTX</t>
  </si>
  <si>
    <t>MXNXWX PXWHXXL DX XLVX</t>
  </si>
  <si>
    <t>TXPHXNY PXRX LXMX MXLX</t>
  </si>
  <si>
    <t>WXRLX XGXR DX XLXVXXRX MXTX</t>
  </si>
  <si>
    <t>RXXNGXLX XRXUJX DX WXRMX</t>
  </si>
  <si>
    <t>HXLXX JXX PXNHXXRX XLVX FXLHX</t>
  </si>
  <si>
    <t>XMXRXLDX LXDXLXU XNTXNX DX XNTX</t>
  </si>
  <si>
    <t>LXURX LXZ PXULX FXGUXXRXDX</t>
  </si>
  <si>
    <t>TXXGX XNTXNXX FRXGX LXN</t>
  </si>
  <si>
    <t>XDXLXLX KXMXRX WHUXNX LXXTXX DX XLXVXXRX</t>
  </si>
  <si>
    <t>WRXTXXNX RXBXXRX XBXLHXXRX</t>
  </si>
  <si>
    <t>XNXLXWX MXNXZX DX XLVX XBXLHXXRX</t>
  </si>
  <si>
    <t>XNX BXXTRXZ MXNXZX XBXLHXXRX</t>
  </si>
  <si>
    <t>XRTHUR MXNXZX XBXLHXXRX</t>
  </si>
  <si>
    <t>MXRXXNX XNX PXRXXRX</t>
  </si>
  <si>
    <t>VXLXNTXNX WXTXLX BRXNWX FXRNXNDX</t>
  </si>
  <si>
    <t>MXTHXU XLMXXDX DX XNTXNX</t>
  </si>
  <si>
    <t>RXFXXLY XLMXXDX DX XNTXNX</t>
  </si>
  <si>
    <t>JULXXNX XRXGXX GUXMXRXX</t>
  </si>
  <si>
    <t>DXVX DX XUZX FXRRXXRX MXLX</t>
  </si>
  <si>
    <t>MXRXX GXBRXXLLY DX XUX RXBXXRX FXXLHX LXPX</t>
  </si>
  <si>
    <t>BRUNNX BRXTX GXMX</t>
  </si>
  <si>
    <t>DXNXXLX PXRXXRX LXPX</t>
  </si>
  <si>
    <t>XNX WXRLX XLVX FXRRXXRX</t>
  </si>
  <si>
    <t>WXRLX BXXTRXZ MXWXZX RXBXXRX</t>
  </si>
  <si>
    <t>MXLXXNX BRXXL LXMX</t>
  </si>
  <si>
    <t>DXVX MXDXTX DX NXWXMXNTX</t>
  </si>
  <si>
    <t>TXLXTX GUXMXRXX RXX MXXRXLLX</t>
  </si>
  <si>
    <t>JULXXNX DX XPXRXTX XNTX MXXX</t>
  </si>
  <si>
    <t>PRXWXLLX XLBXNX XLVX PXMXNTX</t>
  </si>
  <si>
    <t>JULXXNX XUZX DX XLVX</t>
  </si>
  <si>
    <t>FXBXXNX PXRXXRX DX XLVX</t>
  </si>
  <si>
    <t>WXMXLX FRXNWXWX PXX DX XNTX</t>
  </si>
  <si>
    <t>FXBRXWXX HXRNXNDXZ DX XLXVXXRX</t>
  </si>
  <si>
    <t>DXXGX XLVX DX XUZX</t>
  </si>
  <si>
    <t>BXRBXRX XQUXR XZXVXDX</t>
  </si>
  <si>
    <t>JXXMX ZXWXNXTX VXLXNWXX FXLHX</t>
  </si>
  <si>
    <t>XRXWXLMX XNTXNX DX JXU</t>
  </si>
  <si>
    <t>UXLXN DX XRXUJX XLVX</t>
  </si>
  <si>
    <t>JXQUXLXNX LXXL WXRRXX</t>
  </si>
  <si>
    <t>LUXN LXXL XLXVXXRX</t>
  </si>
  <si>
    <t>WXRLX TXTXXNX XUZX NXWXMXNTX</t>
  </si>
  <si>
    <t>SINSERCON SIND DOS SERV DE CONS E ORDENS AUTARQUIC</t>
  </si>
  <si>
    <t>VXNXX XLXVXXRX GXRRXDX</t>
  </si>
  <si>
    <t>TXRXX WRXTXNX XLVX DX XLXVXXRX VXXNX</t>
  </si>
  <si>
    <t>LUXX WRXTXNX XLXVXXRX VXXNX</t>
  </si>
  <si>
    <t>VXLXRXX PXNTX PXRXXRX</t>
  </si>
  <si>
    <t>XRXH DXMX MXRXXRX GXMX</t>
  </si>
  <si>
    <t>JXX JXRGX MXTX PXRXXRX</t>
  </si>
  <si>
    <t>PXULX VXWTXR FXNTX DX JXU</t>
  </si>
  <si>
    <t>XNX LUWXX XNTXNX MXRXNHX</t>
  </si>
  <si>
    <t>YXNNX WRXTXNX RXBXXRX XUZX</t>
  </si>
  <si>
    <t>JXXWX WXNWXXWXX RXX XNTX</t>
  </si>
  <si>
    <t>XLXVXX GXRWXX XNTXXGX XNTX</t>
  </si>
  <si>
    <t>RXNXTX XLXVXXRX BXRRXTX</t>
  </si>
  <si>
    <t>MXRXX WLXRX PXRXXRX XNTX</t>
  </si>
  <si>
    <t>QUXZXX WXTX XNTXNX</t>
  </si>
  <si>
    <t>GXBRXXLX LXBX DX XLXVXXRX</t>
  </si>
  <si>
    <t>XXXW RXVX BXNFXM BRXTX</t>
  </si>
  <si>
    <t>DXVX WXMPX MXRXNHX</t>
  </si>
  <si>
    <t>XDXLXNX RXXNXLDX DX WRUZ</t>
  </si>
  <si>
    <t>PXDRX MXGUXL XLVX XRXUJX</t>
  </si>
  <si>
    <t>RUWXLLY FXNXMXRX DX XNTX</t>
  </si>
  <si>
    <t>BXRNXRDX FXNXMXRX VXXXRX</t>
  </si>
  <si>
    <t>RXXVXLDX DX MXLX MXNXZX FXLHX</t>
  </si>
  <si>
    <t>MXRXX LUXZX DX XLMXXDX GXLVXX</t>
  </si>
  <si>
    <t>MXRXX WLXRX DX XLMXXDX GXLVXX</t>
  </si>
  <si>
    <t>GXXXXNX PXXX TRXNDXDX</t>
  </si>
  <si>
    <t>DXRXLDX FXRRXXRX WXTX</t>
  </si>
  <si>
    <t>XMXNTX BXTX NUNX</t>
  </si>
  <si>
    <t>GXXVXNNX BXTX NUNX WXRDXZX</t>
  </si>
  <si>
    <t>BRXNX BXTX NUNX WXRDXZX</t>
  </si>
  <si>
    <t>GXBRXXLX PXRXXRX DX JXU XLVX</t>
  </si>
  <si>
    <t>WXMXLX XNTX DX XLXVXXRX</t>
  </si>
  <si>
    <t>NXTXLXX DX XNTX WXRVXLHX</t>
  </si>
  <si>
    <t>XDXRLY XUDMXLY XUZX PRXZXRX</t>
  </si>
  <si>
    <t>XRTUR PRXZXRX RXDRXGUX</t>
  </si>
  <si>
    <t>BRUNX FXLXPX BXRBXX XMPXXX</t>
  </si>
  <si>
    <t>XXBXLLX VXTXRXX DX XUX</t>
  </si>
  <si>
    <t>XXBXLLX MXDXXRX LXXNXTVXKX</t>
  </si>
  <si>
    <t>HXXTXR MXDXXRX LXXNXTVXKX</t>
  </si>
  <si>
    <t>RXNXTX MXRXX MXTXU BXRBX</t>
  </si>
  <si>
    <t>VXRXNXWX XNTX XUZX</t>
  </si>
  <si>
    <t>RXXNTXNX XNTXXGX DX PXXXXX</t>
  </si>
  <si>
    <t>XVXNDRX JXX MXRXNDX DX XPXRXTX XNTX</t>
  </si>
  <si>
    <t>TXWXX LXXNXR LXMX MXLX</t>
  </si>
  <si>
    <t>PXDRX WXDRXZ XLVX</t>
  </si>
  <si>
    <t>THXXGX MXLHXMXM DXRX</t>
  </si>
  <si>
    <t>LUWX WXUTX RXBXXRX</t>
  </si>
  <si>
    <t>WXLXXN XLVX PXLXZXR PXRX</t>
  </si>
  <si>
    <t>LUZXX LXURXNX RXBXXRX DX WXRVXLHX WXMPXDXNXX</t>
  </si>
  <si>
    <t>JXXX PXULX LXXL DX XNTX</t>
  </si>
  <si>
    <t>XYLLX VXTXRXX WXRRXX XLVX</t>
  </si>
  <si>
    <t>MXRXXNX WXVXLWXNTX GUXDX WHXGX</t>
  </si>
  <si>
    <t>JXXX PXRXLVX MXRQUX</t>
  </si>
  <si>
    <t>XLXNXLDX XNTXNX XUZX</t>
  </si>
  <si>
    <t>XZXBXLLX MXRXLX DX XUZX</t>
  </si>
  <si>
    <t>WXUX FXLLXPX PXRX XXRX XFXNX</t>
  </si>
  <si>
    <t>XRTHUR FXRNXNDX DX NXWXMXNTX FRXXTX</t>
  </si>
  <si>
    <t>XXBXLX DX FRXNWX BXRRXTX XLXVXXRX</t>
  </si>
  <si>
    <t>RXBXRTX DX XLVX BXRRXTX</t>
  </si>
  <si>
    <t>DXVX BXRHXND XBUD</t>
  </si>
  <si>
    <t>MXRXX XDUXRDX PXRXXRX DX MXRXX</t>
  </si>
  <si>
    <t>XLXX XUGUTX GXUVXXX TXXXXXRX</t>
  </si>
  <si>
    <t>XNDRXX GXUVXXX RXBXXRX TXXXXXRX</t>
  </si>
  <si>
    <t>JULXX XNTXNXX FXXTXX DX LXMX</t>
  </si>
  <si>
    <t>XRTHUR FURXNX DX XLXVXXRX</t>
  </si>
  <si>
    <t>TXLXNX WXRXLXNX LXX RXXX</t>
  </si>
  <si>
    <t>MXTHXU MXRTXN XNTX XLMXXDX</t>
  </si>
  <si>
    <t>BXRNXRDX FXGUXRXDX MXRTXN XLMXXDX</t>
  </si>
  <si>
    <t>BRUNX RXBXXRX DX XUZX</t>
  </si>
  <si>
    <t>MXRXX WXWXLXX DX XLVXXRX PXRX</t>
  </si>
  <si>
    <t>MXRXX LUXZX MXRXX LXMX</t>
  </si>
  <si>
    <t>FXRNXNDX WXXR GUXNDXLXNX</t>
  </si>
  <si>
    <t>MXTXU DX LXGX GXNWXLVX</t>
  </si>
  <si>
    <t>VXWXNZX WXRNXXRX DX XLXVXXRX</t>
  </si>
  <si>
    <t>VXNXWXU WXRNXXRX DX XLXVXXRX</t>
  </si>
  <si>
    <t>ZXRX XLMXXDX RXBXXRX</t>
  </si>
  <si>
    <t>JXX RXBXRTX GRXZXXNX MXWHXDX</t>
  </si>
  <si>
    <t>XNX WXRXLXNX VXXXRX LXPX PXNTX</t>
  </si>
  <si>
    <t>YXMXN WRXTXNX XNTX DX XBRXU</t>
  </si>
  <si>
    <t>XNZX GXBRXXL XLVX VXXNX</t>
  </si>
  <si>
    <t>PXDRX XLVX LXRX NXBRXGX</t>
  </si>
  <si>
    <t>MXRXX FXRNXNDX XRXUJX XLXVXXRX DX MXLX</t>
  </si>
  <si>
    <t>VXWTXR FXGUXXRXX TRXWWXLX</t>
  </si>
  <si>
    <t>XNX PXULX RXDRXGUX DX WXTX FXGUXXRXX</t>
  </si>
  <si>
    <t>VXNXX DX XNTX XLXVXXRX</t>
  </si>
  <si>
    <t>WRXTXXNX VXXNNX RXBXXRX</t>
  </si>
  <si>
    <t>LXRX XLVX DX NXWXMXNTX</t>
  </si>
  <si>
    <t>MXRWX XNTXNXX XLMXXDX DX JXU XLXVXXRX</t>
  </si>
  <si>
    <t>XLXX VXXXRX DX XUZX RXBXXRX</t>
  </si>
  <si>
    <t>NXWXLX XMXX XUZX</t>
  </si>
  <si>
    <t>XNX WXRXLXNX FXNXWX XNTXNX</t>
  </si>
  <si>
    <t>MXGDX XNTXNX LXMX</t>
  </si>
  <si>
    <t>LXRXNX XMPXXX</t>
  </si>
  <si>
    <t>JXXX MXGUXL WXRDXX XUZX</t>
  </si>
  <si>
    <t>BXRNXRDX WXXLHX NXWXMXNTX FRXNWX</t>
  </si>
  <si>
    <t>LUWXXNX XNTX XLVX</t>
  </si>
  <si>
    <t>BXRBXRX LUXZX FXRRXXRX DX MXRXNDX</t>
  </si>
  <si>
    <t>GLXXDXN LXXNDRX FRXGX DX HXRX</t>
  </si>
  <si>
    <t>WXNTXX XUX BXTX</t>
  </si>
  <si>
    <t>XXBXLLX VXLXWX RXX X XLVX</t>
  </si>
  <si>
    <t>DXNXXLX XXRX GUXMXRXX</t>
  </si>
  <si>
    <t>PXDRX TXXGX FXRRXXRX TRXGX</t>
  </si>
  <si>
    <t>XRTHUR DXLFXTX MXRXNHX</t>
  </si>
  <si>
    <t>LXXMXRX DX XUX LXPX</t>
  </si>
  <si>
    <t>DXBXRX MXWHXDX GXNWXLVX</t>
  </si>
  <si>
    <t>MXRXX XVXNXTX NXBRX</t>
  </si>
  <si>
    <t>AMIL S380 QC C/COPART</t>
  </si>
  <si>
    <t>TXX FXRRXXRX DX XNTX</t>
  </si>
  <si>
    <t>XPHYX VXTXRXX DX XNTX GXRWXX</t>
  </si>
  <si>
    <t>JXXX PXULX FXNXWX WXRDXX</t>
  </si>
  <si>
    <t>XMXNDX XPXRXWXDX XUZX BXZXRRX</t>
  </si>
  <si>
    <t>MXRXX WLXRX XLMXXDX DX MXNXZX</t>
  </si>
  <si>
    <t>BRUNNX DX PXZ PXRX</t>
  </si>
  <si>
    <t>WHRXTXXN FRXXTX MUNXZ</t>
  </si>
  <si>
    <t>XNTXNXX WLXXX XLX LXNHXRX</t>
  </si>
  <si>
    <t>NXYDXL XLX LXNHXRX PXULXNX</t>
  </si>
  <si>
    <t>XLXXNX DXURXDX VXZ</t>
  </si>
  <si>
    <t>MXGUXL XLXXXNDRX VXZ VXTXRXNX</t>
  </si>
  <si>
    <t>Tarefa</t>
  </si>
  <si>
    <t>Descrição</t>
  </si>
  <si>
    <t>Ação</t>
  </si>
  <si>
    <t>Requisitos Funcionais</t>
  </si>
  <si>
    <t>contrato header x cod_contrato repasse</t>
  </si>
  <si>
    <t>Cruzamento</t>
  </si>
  <si>
    <t xml:space="preserve">    Painel de gráfico demonstrando a reconciliação das informações considerando:</t>
  </si>
  <si>
    <t>id_file header x id_file mensalidade</t>
  </si>
  <si>
    <t xml:space="preserve">        1 - Beneficiários encontrados nos dois lados (operadora de saúde e lista de beneficiários)</t>
  </si>
  <si>
    <t>Soma valor contrato header</t>
  </si>
  <si>
    <t>Soma</t>
  </si>
  <si>
    <t xml:space="preserve">                a) Com valores financeiros idênticos</t>
  </si>
  <si>
    <t>Soma valor id_file header</t>
  </si>
  <si>
    <t xml:space="preserve">                b) Com valores financeiros divergentes</t>
  </si>
  <si>
    <t>Linhas que aparecem contrato no repasse</t>
  </si>
  <si>
    <t>Localização</t>
  </si>
  <si>
    <t xml:space="preserve">        2 - Beneficiários encontrados apenas no lado da operadora de saúde</t>
  </si>
  <si>
    <t>Linhas que aparecem ids na mensalidade</t>
  </si>
  <si>
    <t xml:space="preserve">        3 - Beneficiários encontrados apenas no lado da lista de beneficiários</t>
  </si>
  <si>
    <t>Situação</t>
  </si>
  <si>
    <t>saude_net_orig = valor_orig</t>
  </si>
  <si>
    <t>saude_net_orig &lt;&gt; valor_orig</t>
  </si>
  <si>
    <t>somente saude_net_orig</t>
  </si>
  <si>
    <t>Relatório Beneficiário</t>
  </si>
  <si>
    <t>somente valor_orig</t>
  </si>
  <si>
    <t>Carteirinha</t>
  </si>
  <si>
    <t>Plano</t>
  </si>
  <si>
    <t>Valor</t>
  </si>
  <si>
    <t>Status</t>
  </si>
  <si>
    <t>Contrato</t>
  </si>
  <si>
    <t>Competência</t>
  </si>
  <si>
    <t>Indice</t>
  </si>
  <si>
    <t>x_repasse</t>
  </si>
  <si>
    <t>Coluna1</t>
  </si>
  <si>
    <t>Coluna2</t>
  </si>
  <si>
    <t>x_mens</t>
  </si>
  <si>
    <t>convenio2</t>
  </si>
  <si>
    <t>6302b4ad8382b804d9a3ac351198447000</t>
  </si>
  <si>
    <t>6302b4adfc395e31428b925e1197781000</t>
  </si>
  <si>
    <t>6302b4ad14af7051a26da0b61198467000</t>
  </si>
  <si>
    <t>6302b4ad7d8f3341632e5b081198444000</t>
  </si>
  <si>
    <t>6302b4ad400f093b5d0d6c1e1208895000</t>
  </si>
  <si>
    <t>6302b4adc75d55efecf90f1d1197772000</t>
  </si>
  <si>
    <t>6302b4addc280495f5f061331197783000</t>
  </si>
  <si>
    <t>630520e93299fb8245e2ee5d310572000</t>
  </si>
  <si>
    <t>630111a2b336dc5f51bee3b5722764000</t>
  </si>
  <si>
    <t>630520ea89a0eceb5649c1c7318048000</t>
  </si>
  <si>
    <t>630520e919ffb29d92ef2ebd310426000</t>
  </si>
  <si>
    <t>62fffe3650790c092a7f8dcd108697000</t>
  </si>
  <si>
    <t>63000063e6282203617a4a1c108697000</t>
  </si>
  <si>
    <t>630520ead67463f124eedc0b108697000</t>
  </si>
  <si>
    <t>630520e957663d50f553f459189733000</t>
  </si>
  <si>
    <t>630520ea2715f08739a1dc15189307000</t>
  </si>
  <si>
    <t>630520ea612e637c93d8bb09320087000</t>
  </si>
  <si>
    <t>630520ea7e0aa107bbd349b9311084000</t>
  </si>
  <si>
    <t>fatura</t>
  </si>
  <si>
    <t>competência</t>
  </si>
  <si>
    <t>Planilha</t>
  </si>
  <si>
    <t>Validação</t>
  </si>
  <si>
    <t>Repasse</t>
  </si>
  <si>
    <t>Mensalidade</t>
  </si>
  <si>
    <t>LEGENDA</t>
  </si>
  <si>
    <t>Dados</t>
  </si>
  <si>
    <t>Totais</t>
  </si>
  <si>
    <t>Discrepância</t>
  </si>
  <si>
    <t>Duas bases corretas</t>
  </si>
  <si>
    <t>Acertos</t>
  </si>
  <si>
    <t>Soma base Mensalidade</t>
  </si>
  <si>
    <t>Total Mensalidade</t>
  </si>
  <si>
    <t>Quantidade de Mensalidade</t>
  </si>
  <si>
    <t>Mensalidade discrepante</t>
  </si>
  <si>
    <t>Somente mensalidade</t>
  </si>
  <si>
    <t>Repasse sem mensalidade</t>
  </si>
  <si>
    <t>Soma base Repasse</t>
  </si>
  <si>
    <t>Total Repasse</t>
  </si>
  <si>
    <t>Quantidade de Repasse</t>
  </si>
  <si>
    <t>Repasse discrepante</t>
  </si>
  <si>
    <t>Somente repasse</t>
  </si>
  <si>
    <t>Mensalidade sem repasse</t>
  </si>
  <si>
    <t>Soma duas bases</t>
  </si>
  <si>
    <t>Mensalidade + Repasse</t>
  </si>
  <si>
    <t>Soma Discrepância</t>
  </si>
  <si>
    <t>Duas bases incorretas</t>
  </si>
  <si>
    <t>Valores discrepantes</t>
  </si>
  <si>
    <t>Acertos / Qtd Mensalidade</t>
  </si>
  <si>
    <t>% Acerto Mensalidade</t>
  </si>
  <si>
    <t>Dados Mensais</t>
  </si>
  <si>
    <t>Acertos / Qtd Repasse</t>
  </si>
  <si>
    <t>% Acerto Repasse</t>
  </si>
  <si>
    <t>Quantidade Acertos Julho</t>
  </si>
  <si>
    <t>Acertos Julho</t>
  </si>
  <si>
    <t>Erros / Qtd Mensalidade</t>
  </si>
  <si>
    <t>% Erros Mensalidade</t>
  </si>
  <si>
    <t>Quantidade Acertos Agosto</t>
  </si>
  <si>
    <t>Acertos Agosto</t>
  </si>
  <si>
    <t>Erros / Qtd Repasse</t>
  </si>
  <si>
    <t>% Erros Repasse</t>
  </si>
  <si>
    <t>Quantidade Erros Julho</t>
  </si>
  <si>
    <t>Erros Julho</t>
  </si>
  <si>
    <t>Discrepancia / Mensalidade</t>
  </si>
  <si>
    <t>% Discrepância Mensalidade</t>
  </si>
  <si>
    <t>Quantidade Erros Agosto</t>
  </si>
  <si>
    <t>Erros Agosto</t>
  </si>
  <si>
    <t>Discrepancia / Repasse</t>
  </si>
  <si>
    <t>% Discrepância Repasse</t>
  </si>
  <si>
    <t>Quantidade Discrepancia Julho</t>
  </si>
  <si>
    <t>Discrepância Julho</t>
  </si>
  <si>
    <t>Quantidade Discrepancia Agosto</t>
  </si>
  <si>
    <t>Discrepância Agosto</t>
  </si>
  <si>
    <t>Julho</t>
  </si>
  <si>
    <t>Agosto</t>
  </si>
  <si>
    <t>Pesquisa Beneficiário</t>
  </si>
  <si>
    <t>Digitar Marca Otica</t>
  </si>
  <si>
    <t>Marca Otica</t>
  </si>
  <si>
    <t>Quantidade Matricula Acertos</t>
  </si>
  <si>
    <t>Quantidade  Matricula Erros</t>
  </si>
  <si>
    <t>Erros</t>
  </si>
  <si>
    <t>Quantidade  Matricula Discrepancia</t>
  </si>
  <si>
    <t>Valores R$</t>
  </si>
  <si>
    <t>Valores Acertos</t>
  </si>
  <si>
    <t>Valores Corretos</t>
  </si>
  <si>
    <t>Quantidade Beneficiários</t>
  </si>
  <si>
    <t>Valores Erros</t>
  </si>
  <si>
    <t>Somente Repasse</t>
  </si>
  <si>
    <t>Usuários em Acertos</t>
  </si>
  <si>
    <t>Valores Discrepantes</t>
  </si>
  <si>
    <t>Somente Mensalidade</t>
  </si>
  <si>
    <t>Qtd somente repasse</t>
  </si>
  <si>
    <t>Repasses Discrepantes</t>
  </si>
  <si>
    <t>Valores discrepantes Repasse</t>
  </si>
  <si>
    <t>Discrepante</t>
  </si>
  <si>
    <t>Valores discrepantes Total</t>
  </si>
  <si>
    <t>Qtd somente mensalidade</t>
  </si>
  <si>
    <t>Mensalidades Discrepantes</t>
  </si>
  <si>
    <t>Valores discrepantes Mensalidade</t>
  </si>
  <si>
    <t>Repasses discrepantes</t>
  </si>
  <si>
    <t>Qtd discrepante</t>
  </si>
  <si>
    <t>Mensalidades discrepantes</t>
  </si>
  <si>
    <t>Total usuários</t>
  </si>
  <si>
    <t>Total</t>
  </si>
  <si>
    <t>Cenários de testes</t>
  </si>
  <si>
    <t>Acerto</t>
  </si>
  <si>
    <t>Sem repasse</t>
  </si>
  <si>
    <t>Sem mensalidade</t>
  </si>
  <si>
    <t xml:space="preserve">                            TABELA: QUANTIDADE BENEFICIÁRIOS</t>
  </si>
  <si>
    <t xml:space="preserve">                                        TABELA: VALORES R$ POR TIPO</t>
  </si>
  <si>
    <t>TABELA: VALORES R$ POR TIPO</t>
  </si>
  <si>
    <t xml:space="preserve">                            Quantidade diferente de beneficiários em cada tabela</t>
  </si>
  <si>
    <t xml:space="preserve">                                        Valores dentro de cada tipo apontado na proposta</t>
  </si>
  <si>
    <t>Valores dentro de cada tipo apontado na proposta</t>
  </si>
  <si>
    <t xml:space="preserve">                            Acertos = Quantidade de beneficiários OK</t>
  </si>
  <si>
    <t xml:space="preserve">                                        Mensalidade x Repasse OK = Acertos</t>
  </si>
  <si>
    <t>Mensalidade x Repasse OK = Acertos</t>
  </si>
  <si>
    <t xml:space="preserve">                            Repasse sem mensalidade = Quantidade de beneficiários diferentes somente repasse</t>
  </si>
  <si>
    <t xml:space="preserve">                                        Somente Repasse = Repasse sem mensalidade</t>
  </si>
  <si>
    <t>Somente Repasse = Repasse sem mensalidade</t>
  </si>
  <si>
    <t xml:space="preserve">                            Mensalidade sem repasse = Quantidade de beneficiários diferentes somente mensalidade</t>
  </si>
  <si>
    <t xml:space="preserve">                                        Somente Mensalidade = Mensalidade sem repasse</t>
  </si>
  <si>
    <t>Somente Mensalidade = Mensalidade sem repasse</t>
  </si>
  <si>
    <t xml:space="preserve">                            Discrepante = Quantidade de beneficiários diferentes com discrepancia</t>
  </si>
  <si>
    <t xml:space="preserve">                                        Valores discrepantes total = Soma de discrepancia entre Repasse e mensalidade</t>
  </si>
  <si>
    <t>Valores discrepantes total = Soma de discrepancia entre Repasse e mensalidade</t>
  </si>
  <si>
    <t xml:space="preserve">                                        Valores discrepantes repasse = Soma de repasses dentro da discrepancia</t>
  </si>
  <si>
    <t>Valores discrepantes repasse = Soma de repasses dentro da discrepancia</t>
  </si>
  <si>
    <t xml:space="preserve">                                        Valores discrepantes mensalidade = Soma de mensalidades dentro da discrepancia</t>
  </si>
  <si>
    <t>Valores discrepantes mensalidade = Soma de mensalidades dentro da discrepancia</t>
  </si>
  <si>
    <t xml:space="preserve">                            TABELA: DADOS</t>
  </si>
  <si>
    <t xml:space="preserve">                                        TABELA: DADOS</t>
  </si>
  <si>
    <t>TABELA: DADOS</t>
  </si>
  <si>
    <t xml:space="preserve">                            % de Mensalidade dentro de cada tipo</t>
  </si>
  <si>
    <t xml:space="preserve">                                        % de Repasse dentro de cada tipo</t>
  </si>
  <si>
    <t>Quantidade de Acertos por tipo</t>
  </si>
  <si>
    <t xml:space="preserve">                            % Acertos Mensalidade = % de acerto dentro da tabela mensalidade com repasse</t>
  </si>
  <si>
    <t xml:space="preserve">                                        % Acertos Repasse = % de acerto dentro da tabela repasse com mensalidade</t>
  </si>
  <si>
    <t>Acertos = Mensalidade x Repasse OK</t>
  </si>
  <si>
    <t xml:space="preserve">                            % Erros Mensalidade = % de mensalidade sem repasse</t>
  </si>
  <si>
    <t xml:space="preserve">                                        % Erros Repasse = % de repasse sem mensalidade</t>
  </si>
  <si>
    <t>Discrepante = Mensalidade x Repasse diferentes</t>
  </si>
  <si>
    <t xml:space="preserve">                            % Discrepância Mensalidade = % de mensalidade com repasse discrepante</t>
  </si>
  <si>
    <t xml:space="preserve">                                        % Discrepância Repasse = % de repasse com mensalidade discrepante</t>
  </si>
  <si>
    <t>Mensalidade = Somente mensalidade</t>
  </si>
  <si>
    <t>Repasse = Somente repasse</t>
  </si>
  <si>
    <t xml:space="preserve">                            TABELA: DADOS MENSAIS</t>
  </si>
  <si>
    <t xml:space="preserve">                                        TABELA: DADOS MENSAIS</t>
  </si>
  <si>
    <t>TABELA: DADOS MENSAIS</t>
  </si>
  <si>
    <t xml:space="preserve">                            Quantidade de Acertos por mês</t>
  </si>
  <si>
    <t xml:space="preserve">                                        Quantidade de Erros por mês</t>
  </si>
  <si>
    <t>Quantidade de Discrepâncias por mês</t>
  </si>
  <si>
    <t>Correct</t>
  </si>
  <si>
    <t>Total Monthly Payment</t>
  </si>
  <si>
    <t>Transfers without Monthly Payment</t>
  </si>
  <si>
    <t>Total Transfer</t>
  </si>
  <si>
    <t>Monthly Payments without Transfer</t>
  </si>
  <si>
    <t>Monthly Payment + Transfer</t>
  </si>
  <si>
    <t>Discrepant values</t>
  </si>
  <si>
    <t>% Correct Monthly Payments</t>
  </si>
  <si>
    <t>% Correct Transfers</t>
  </si>
  <si>
    <t>Correct July</t>
  </si>
  <si>
    <t>% Incorrect Monthly Payments</t>
  </si>
  <si>
    <t>Correct August</t>
  </si>
  <si>
    <t>% Incorrect Transfers</t>
  </si>
  <si>
    <t>Incorrect July</t>
  </si>
  <si>
    <t>% Discrepant Monthly Payments</t>
  </si>
  <si>
    <t>Incorrect August</t>
  </si>
  <si>
    <t>% Discrepant Tranfers</t>
  </si>
  <si>
    <t>Discrepancies July</t>
  </si>
  <si>
    <t>Discrepancies August</t>
  </si>
  <si>
    <t>Transfers without monthly payment</t>
  </si>
  <si>
    <t>Monthly payments without transfer</t>
  </si>
  <si>
    <t>Total discrepant values</t>
  </si>
  <si>
    <t>Discrepant values Transfer</t>
  </si>
  <si>
    <t>Discrepant values Monthly Payment</t>
  </si>
  <si>
    <t xml:space="preserve">   TABLE: QUANTITY OF BENEFICIARIES</t>
  </si>
  <si>
    <t xml:space="preserve">                                        TABLE: VALUES R$ BY TYPE</t>
  </si>
  <si>
    <t>TABLE: VALUES R$ BY TYPE</t>
  </si>
  <si>
    <t xml:space="preserve">   Quantity of different beneficiaries on each table</t>
  </si>
  <si>
    <t xml:space="preserve">                                        Values of each type used on the proposal</t>
  </si>
  <si>
    <t>Values within each typer used on the proposal</t>
  </si>
  <si>
    <t xml:space="preserve">   Correct = Quantity of beneficiaries OK</t>
  </si>
  <si>
    <t xml:space="preserve">                                        Monthly Payment x Transfer OK = Correct</t>
  </si>
  <si>
    <t>Monthly Payment x Transfer OK = Correct</t>
  </si>
  <si>
    <t xml:space="preserve">   Transfers without Monthly Payment = Quantity of beneficiaries different only on Transfer</t>
  </si>
  <si>
    <t xml:space="preserve">                                        Only Transfer = Transfer without Monthly Payment</t>
  </si>
  <si>
    <t>Only Transfer = Transfer without Monthly Payment</t>
  </si>
  <si>
    <t xml:space="preserve">   Monthly Payment without Transfer = Quantity of beneficiaries different only on Monthly Payment</t>
  </si>
  <si>
    <t xml:space="preserve">                                        Only Monthly payment = Monthly Payment without Transfer</t>
  </si>
  <si>
    <t>Only Monthly payment = Monthly payment without transfer</t>
  </si>
  <si>
    <t xml:space="preserve">   Discrepant = Quantity of beneficiaries different with discrepancy</t>
  </si>
  <si>
    <t xml:space="preserve">                                        Total discrepant values = Sum of the discrepancies between Transfer and Monthly Payment</t>
  </si>
  <si>
    <t>Total discrepant values = Sum of the discrepancies between Transfer and Monthy Payment</t>
  </si>
  <si>
    <t xml:space="preserve">                                        Transfer discrepant values = Sum of Transfers within the discrepancies</t>
  </si>
  <si>
    <t>Transfer discrepant values = Sum of Transfers within the discrepancies</t>
  </si>
  <si>
    <t xml:space="preserve">                                        Monthly Payment discrepant values = Sum of Monthly Payment within the discrepancies</t>
  </si>
  <si>
    <t>Monthly Payment discrepant values = Sum of Monthly Payment within the discrepancies</t>
  </si>
  <si>
    <t xml:space="preserve">        TABLE: DATA</t>
  </si>
  <si>
    <t xml:space="preserve">                                        TABLE: DATA</t>
  </si>
  <si>
    <t>TABLE: DATA</t>
  </si>
  <si>
    <t xml:space="preserve">      % of Monthly Payment within each type</t>
  </si>
  <si>
    <t xml:space="preserve">                                        % of Transfer within each type</t>
  </si>
  <si>
    <t>Quantity of correct data by type</t>
  </si>
  <si>
    <t xml:space="preserve">      % Correct Monthly Payment = % of correct data within the table Monthly Payment with Transfer</t>
  </si>
  <si>
    <t xml:space="preserve">                                        % Correct Transfer = % of correct data within the table Transfer with Monthly Data</t>
  </si>
  <si>
    <t>Correct = Monthly Payment x Transfer OK</t>
  </si>
  <si>
    <t xml:space="preserve">      % Incorrect Monthly Payment = % of Monthly Payment without Transfer</t>
  </si>
  <si>
    <t xml:space="preserve">                                        % Incorrect Transfer = % of incorrect data without Monthly Payment</t>
  </si>
  <si>
    <t>Discrepancies = Different Monthly Payment x Tranfer</t>
  </si>
  <si>
    <t xml:space="preserve">      % Monthly Payment discrepant = % of Monthly Payment with Transfer discrepancy</t>
  </si>
  <si>
    <t xml:space="preserve">                                        % Tranfer Discrepancy = % of Transfer with Monthy Payment discrepancy</t>
  </si>
  <si>
    <t>Monthly Payment = Only Monthly Payment</t>
  </si>
  <si>
    <t>Transfer = Only Transfer</t>
  </si>
  <si>
    <t xml:space="preserve">                            TABLE: MONTHLY DATA</t>
  </si>
  <si>
    <t xml:space="preserve">                                        TABLE: MONTHLY DATA</t>
  </si>
  <si>
    <t>TABLE: MONTHLY DATA</t>
  </si>
  <si>
    <t xml:space="preserve">                            Quantity of correct data by month</t>
  </si>
  <si>
    <t xml:space="preserve">                                        Quantity of incorrect data by month</t>
  </si>
  <si>
    <t>Quantity of discrepancies by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</si>
</sst>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15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2"/>
      <color theme="0"/>
      <name val="Arial"/>
      <family val="2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theme="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/>
        <bgColor theme="9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74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/>
    </xf>
    <xf numFmtId="0" fontId="0" fillId="4" borderId="0" xfId="0" applyFill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3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5" borderId="3" xfId="0" applyFont="1" applyFill="1" applyBorder="1"/>
    <xf numFmtId="0" fontId="0" fillId="5" borderId="4" xfId="0" applyFill="1" applyBorder="1"/>
    <xf numFmtId="0" fontId="0" fillId="5" borderId="5" xfId="0" applyFill="1" applyBorder="1"/>
    <xf numFmtId="0" fontId="2" fillId="5" borderId="3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" fillId="6" borderId="1" xfId="0" applyFont="1" applyFill="1" applyBorder="1"/>
    <xf numFmtId="0" fontId="0" fillId="7" borderId="6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9" borderId="6" xfId="0" applyFill="1" applyBorder="1"/>
    <xf numFmtId="0" fontId="3" fillId="14" borderId="6" xfId="0" applyFont="1" applyFill="1" applyBorder="1" applyAlignment="1">
      <alignment horizontal="center"/>
    </xf>
    <xf numFmtId="0" fontId="3" fillId="11" borderId="6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3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22" fontId="4" fillId="3" borderId="6" xfId="0" applyNumberFormat="1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15" borderId="6" xfId="0" applyFont="1" applyFill="1" applyBorder="1" applyAlignment="1">
      <alignment horizontal="center"/>
    </xf>
    <xf numFmtId="22" fontId="4" fillId="15" borderId="6" xfId="0" applyNumberFormat="1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22" fontId="4" fillId="10" borderId="6" xfId="0" applyNumberFormat="1" applyFont="1" applyFill="1" applyBorder="1" applyAlignment="1">
      <alignment horizontal="center"/>
    </xf>
    <xf numFmtId="0" fontId="4" fillId="16" borderId="6" xfId="0" applyFont="1" applyFill="1" applyBorder="1" applyAlignment="1">
      <alignment horizontal="center"/>
    </xf>
    <xf numFmtId="22" fontId="4" fillId="16" borderId="6" xfId="0" applyNumberFormat="1" applyFont="1" applyFill="1" applyBorder="1" applyAlignment="1">
      <alignment horizontal="center"/>
    </xf>
    <xf numFmtId="22" fontId="4" fillId="0" borderId="6" xfId="0" applyNumberFormat="1" applyFont="1" applyBorder="1" applyAlignment="1">
      <alignment horizontal="center"/>
    </xf>
    <xf numFmtId="0" fontId="3" fillId="11" borderId="4" xfId="0" applyFont="1" applyFill="1" applyBorder="1" applyAlignment="1">
      <alignment horizontal="center"/>
    </xf>
    <xf numFmtId="0" fontId="3" fillId="11" borderId="3" xfId="0" applyFont="1" applyFill="1" applyBorder="1" applyAlignment="1">
      <alignment horizontal="center"/>
    </xf>
    <xf numFmtId="0" fontId="0" fillId="0" borderId="6" xfId="0" applyBorder="1"/>
    <xf numFmtId="22" fontId="0" fillId="8" borderId="6" xfId="0" applyNumberFormat="1" applyFill="1" applyBorder="1" applyAlignment="1">
      <alignment horizontal="center"/>
    </xf>
    <xf numFmtId="22" fontId="0" fillId="7" borderId="6" xfId="0" applyNumberFormat="1" applyFill="1" applyBorder="1" applyAlignment="1">
      <alignment horizontal="center"/>
    </xf>
    <xf numFmtId="0" fontId="2" fillId="17" borderId="6" xfId="0" applyFont="1" applyFill="1" applyBorder="1" applyAlignment="1">
      <alignment horizontal="center"/>
    </xf>
    <xf numFmtId="0" fontId="0" fillId="3" borderId="6" xfId="0" applyFill="1" applyBorder="1"/>
    <xf numFmtId="22" fontId="0" fillId="3" borderId="6" xfId="0" applyNumberFormat="1" applyFill="1" applyBorder="1"/>
    <xf numFmtId="22" fontId="0" fillId="0" borderId="6" xfId="0" applyNumberFormat="1" applyBorder="1"/>
    <xf numFmtId="0" fontId="9" fillId="5" borderId="0" xfId="0" applyFont="1" applyFill="1"/>
    <xf numFmtId="0" fontId="8" fillId="5" borderId="0" xfId="0" applyFont="1" applyFill="1"/>
    <xf numFmtId="0" fontId="10" fillId="5" borderId="0" xfId="0" applyFont="1" applyFill="1"/>
    <xf numFmtId="0" fontId="8" fillId="5" borderId="6" xfId="0" applyFont="1" applyFill="1" applyBorder="1"/>
    <xf numFmtId="0" fontId="8" fillId="5" borderId="6" xfId="0" applyFont="1" applyFill="1" applyBorder="1" applyAlignment="1">
      <alignment horizontal="center"/>
    </xf>
    <xf numFmtId="0" fontId="8" fillId="5" borderId="0" xfId="0" applyFont="1" applyFill="1" applyAlignment="1">
      <alignment horizontal="center"/>
    </xf>
    <xf numFmtId="0" fontId="8" fillId="5" borderId="6" xfId="0" applyFont="1" applyFill="1" applyBorder="1" applyAlignment="1">
      <alignment horizontal="left"/>
    </xf>
    <xf numFmtId="0" fontId="6" fillId="5" borderId="0" xfId="0" applyFont="1" applyFill="1"/>
    <xf numFmtId="10" fontId="8" fillId="5" borderId="6" xfId="1" applyNumberFormat="1" applyFont="1" applyFill="1" applyBorder="1" applyAlignment="1">
      <alignment horizontal="center"/>
    </xf>
    <xf numFmtId="10" fontId="8" fillId="5" borderId="0" xfId="1" applyNumberFormat="1" applyFont="1" applyFill="1" applyBorder="1" applyAlignment="1">
      <alignment horizontal="center"/>
    </xf>
    <xf numFmtId="9" fontId="8" fillId="5" borderId="6" xfId="1" applyFont="1" applyFill="1" applyBorder="1" applyAlignment="1">
      <alignment horizontal="center"/>
    </xf>
    <xf numFmtId="0" fontId="11" fillId="5" borderId="0" xfId="0" applyFont="1" applyFill="1"/>
    <xf numFmtId="0" fontId="12" fillId="5" borderId="6" xfId="0" applyFont="1" applyFill="1" applyBorder="1" applyAlignment="1">
      <alignment horizontal="center"/>
    </xf>
    <xf numFmtId="0" fontId="13" fillId="5" borderId="0" xfId="0" applyFont="1" applyFill="1"/>
    <xf numFmtId="0" fontId="14" fillId="5" borderId="0" xfId="0" applyFont="1" applyFill="1"/>
    <xf numFmtId="0" fontId="12" fillId="5" borderId="0" xfId="0" applyFont="1" applyFill="1" applyAlignment="1">
      <alignment horizontal="center"/>
    </xf>
    <xf numFmtId="164" fontId="8" fillId="5" borderId="6" xfId="0" applyNumberFormat="1" applyFont="1" applyFill="1" applyBorder="1" applyAlignment="1">
      <alignment horizontal="center"/>
    </xf>
    <xf numFmtId="0" fontId="2" fillId="5" borderId="0" xfId="0" applyFont="1" applyFill="1"/>
    <xf numFmtId="0" fontId="2" fillId="0" borderId="0" xfId="0" applyFont="1" applyAlignment="1">
      <alignment horizontal="center"/>
    </xf>
    <xf numFmtId="0" fontId="7" fillId="17" borderId="6" xfId="0" applyFont="1" applyFill="1" applyBorder="1" applyAlignment="1">
      <alignment horizontal="center"/>
    </xf>
    <xf numFmtId="0" fontId="9" fillId="5" borderId="0" xfId="0" applyFont="1" applyFill="1" applyAlignment="1">
      <alignment horizontal="left"/>
    </xf>
    <xf numFmtId="0" fontId="0" fillId="5" borderId="0" xfId="0" applyFill="1" applyAlignment="1">
      <alignment horizontal="left"/>
    </xf>
    <xf numFmtId="0" fontId="2" fillId="5" borderId="0" xfId="0" applyFont="1" applyFill="1" applyAlignment="1">
      <alignment horizontal="left"/>
    </xf>
    <xf numFmtId="0" fontId="14" fillId="5" borderId="0" xfId="0" applyFont="1" applyFill="1" applyAlignment="1">
      <alignment horizontal="center"/>
    </xf>
  </cellXfs>
  <cellStyles count="2">
    <cellStyle name="Normal" xfId="0" builtinId="0"/>
    <cellStyle name="Porcentagem" xfId="1" builtinId="5"/>
  </cellStyles>
  <dxfs count="6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0" formatCode="General"/>
    </dxf>
    <dxf>
      <numFmt numFmtId="165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5" formatCode="dd/mm/yyyy\ hh:mm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dd/mm/yyyy\ hh:mm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165" formatCode="dd/mm/yyyy\ hh:mm"/>
    </dxf>
    <dxf>
      <numFmt numFmtId="0" formatCode="General"/>
    </dxf>
    <dxf>
      <numFmt numFmtId="165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\ hh:mm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165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993300"/>
      <color rgb="FFFF5050"/>
      <color rgb="FF6A9296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X ERROS X DISCREPÂNCIA POR TIPO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REPASSE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Saídas!$E$6</c:f>
              <c:numCache>
                <c:formatCode>General</c:formatCode>
                <c:ptCount val="1"/>
                <c:pt idx="0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8-489A-A118-1D5E33A1712D}"/>
            </c:ext>
          </c:extLst>
        </c:ser>
        <c:ser>
          <c:idx val="1"/>
          <c:order val="1"/>
          <c:tx>
            <c:v>MENSALIDADE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Saídas!$E$7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8-489A-A118-1D5E33A1712D}"/>
            </c:ext>
          </c:extLst>
        </c:ser>
        <c:ser>
          <c:idx val="3"/>
          <c:order val="2"/>
          <c:tx>
            <c:v>DISCREPANTE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Saídas!$E$8</c:f>
              <c:numCache>
                <c:formatCode>General</c:formatCode>
                <c:ptCount val="1"/>
                <c:pt idx="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8-489A-A118-1D5E33A1712D}"/>
            </c:ext>
          </c:extLst>
        </c:ser>
        <c:ser>
          <c:idx val="0"/>
          <c:order val="3"/>
          <c:tx>
            <c:v>ACERTOS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A8-489A-A118-1D5E33A171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48478032"/>
        <c:axId val="1843313248"/>
      </c:barChart>
      <c:valAx>
        <c:axId val="184331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l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Saídas!$J$10</c:f>
              <c:numCache>
                <c:formatCode>General</c:formatCode>
                <c:ptCount val="1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71-41F9-9EC9-81947A200831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Saídas!$J$11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71-41F9-9EC9-81947A2008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ERROS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Saídas!$J$12</c:f>
              <c:numCache>
                <c:formatCode>General</c:formatCode>
                <c:ptCount val="1"/>
                <c:pt idx="0">
                  <c:v>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46-43A0-8BC7-21018A96966E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Saídas!$J$13</c:f>
              <c:numCache>
                <c:formatCode>General</c:formatCode>
                <c:ptCount val="1"/>
                <c:pt idx="0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46-43A0-8BC7-21018A9696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DISCREPÂNCIAS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Saídas!$J$14</c:f>
              <c:numCache>
                <c:formatCode>General</c:formatCode>
                <c:ptCount val="1"/>
                <c:pt idx="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1-43F5-825E-1680069CD32F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Saídas!$J$15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A1-43F5-825E-1680069CD3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MARGENS</a:t>
            </a:r>
            <a:r>
              <a:rPr lang="pt-BR" baseline="0"/>
              <a:t> MENSALIDADE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275-4201-A6D3-9C9C13D3648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275-4201-A6D3-9C9C13D3648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275-4201-A6D3-9C9C13D364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(Saídas!$D$9,Saídas!$D$11,Saídas!$D$13)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(Saídas!$E$9,Saídas!$E$11,Saídas!$E$13)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75-4201-A6D3-9C9C13D3648D}"/>
            </c:ext>
          </c:extLst>
        </c:ser>
        <c:ser>
          <c:idx val="0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9275-4201-A6D3-9C9C13D3648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9275-4201-A6D3-9C9C13D3648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9275-4201-A6D3-9C9C13D364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(Saídas!$D$9,Saídas!$D$11,Saídas!$D$13)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(Saídas!$E$9,Saídas!$E$11,Saídas!$E$13)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275-4201-A6D3-9C9C13D364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MARGENS</a:t>
            </a:r>
            <a:r>
              <a:rPr lang="pt-BR" baseline="0"/>
              <a:t> REPASSE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6DB-4476-91AC-82C8E4E605EB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6DB-4476-91AC-82C8E4E605EB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6DB-4476-91AC-82C8E4E605E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(Saídas!$D$10,Saídas!$D$12,Saídas!$D$14)</c:f>
              <c:strCache>
                <c:ptCount val="3"/>
                <c:pt idx="0">
                  <c:v>% Acerto Repasse</c:v>
                </c:pt>
                <c:pt idx="1">
                  <c:v>% Erros Repasse</c:v>
                </c:pt>
                <c:pt idx="2">
                  <c:v>% Discrepância Repasse</c:v>
                </c:pt>
              </c:strCache>
            </c:strRef>
          </c:cat>
          <c:val>
            <c:numRef>
              <c:f>(Saídas!$E$10,Saídas!$E$12,Saídas!$E$14)</c:f>
              <c:numCache>
                <c:formatCode>0.00%</c:formatCode>
                <c:ptCount val="3"/>
                <c:pt idx="0">
                  <c:v>3.3333333333333333E-2</c:v>
                </c:pt>
                <c:pt idx="1">
                  <c:v>0.90462962962962967</c:v>
                </c:pt>
                <c:pt idx="2">
                  <c:v>6.2037037037037036E-2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DB-4476-91AC-82C8E4E605E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BENEFICIÁRIOS POR TIPO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170-4B9C-A156-261CD3221BA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170-4B9C-A156-261CD3221BA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170-4B9C-A156-261CD3221BA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170-4B9C-A156-261CD3221B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'Relatorios BR'!$I$18:$I$22</c15:sqref>
                  </c15:fullRef>
                </c:ext>
              </c:extLst>
              <c:f>'Relatorios BR'!$I$18:$I$21</c:f>
              <c:strCache>
                <c:ptCount val="4"/>
                <c:pt idx="0">
                  <c:v>Acertos</c:v>
                </c:pt>
                <c:pt idx="1">
                  <c:v>Repasse sem mensalidade</c:v>
                </c:pt>
                <c:pt idx="2">
                  <c:v>Mensalidade sem repasse</c:v>
                </c:pt>
                <c:pt idx="3">
                  <c:v>Discrepante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'Relatorios BR'!$J$18:$J$22</c15:sqref>
                  </c15:fullRef>
                </c:ext>
              </c:extLst>
              <c:f>'Relatorios BR'!$J$18:$J$21</c:f>
              <c:numCache>
                <c:formatCode>General</c:formatCode>
                <c:ptCount val="4"/>
                <c:pt idx="0">
                  <c:v>36</c:v>
                </c:pt>
                <c:pt idx="1">
                  <c:v>501</c:v>
                </c:pt>
                <c:pt idx="2">
                  <c:v>78</c:v>
                </c:pt>
                <c:pt idx="3">
                  <c:v>35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8-A170-4B9C-A156-261CD3221B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2996961805555558"/>
          <c:h val="0.26302525252525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VALORES R$ POR TIPO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B58-4E78-ACA0-33CB9A237D63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B58-4E78-ACA0-33CB9A237D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B58-4E78-ACA0-33CB9A237D63}"/>
              </c:ext>
            </c:extLst>
          </c:dPt>
          <c:dPt>
            <c:idx val="3"/>
            <c:bubble3D val="0"/>
            <c:spPr>
              <a:solidFill>
                <a:srgbClr val="9933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B58-4E78-ACA0-33CB9A237D6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'Relatorios BR'!$D$17:$D$20</c:f>
              <c:strCache>
                <c:ptCount val="4"/>
                <c:pt idx="0">
                  <c:v>Acertos</c:v>
                </c:pt>
                <c:pt idx="1">
                  <c:v>Repasse sem mensalidade</c:v>
                </c:pt>
                <c:pt idx="2">
                  <c:v>Mensalidade sem repasse</c:v>
                </c:pt>
                <c:pt idx="3">
                  <c:v>Valores discrepantes Total</c:v>
                </c:pt>
              </c:strCache>
            </c:strRef>
          </c:cat>
          <c:val>
            <c:numRef>
              <c:f>'Relatorios BR'!$E$17:$E$20</c:f>
              <c:numCache>
                <c:formatCode>"R$"\ #,##0.00</c:formatCode>
                <c:ptCount val="4"/>
                <c:pt idx="0">
                  <c:v>69944.059999999983</c:v>
                </c:pt>
                <c:pt idx="1">
                  <c:v>1692299.6899999976</c:v>
                </c:pt>
                <c:pt idx="2">
                  <c:v>106283.66000000005</c:v>
                </c:pt>
                <c:pt idx="3">
                  <c:v>125183.47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58-4E78-ACA0-33CB9A237D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3254947916666666"/>
          <c:h val="0.26302525252525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VALORES R$ POR TIPO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49982638888891"/>
          <c:y val="0.12036136363636364"/>
          <c:w val="0.5941743055555555"/>
          <c:h val="0.8379467171717172"/>
        </c:manualLayout>
      </c:layout>
      <c:barChart>
        <c:barDir val="col"/>
        <c:grouping val="clustered"/>
        <c:varyColors val="0"/>
        <c:ser>
          <c:idx val="0"/>
          <c:order val="0"/>
          <c:tx>
            <c:v>ACERTOS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3.7482638888888892E-2"/>
                  <c:y val="-5.452020202020201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E7A-4F24-9CCF-E0DFAC3A67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'Relatorios BR'!$E$17</c:f>
              <c:numCache>
                <c:formatCode>"R$"\ #,##0.00</c:formatCode>
                <c:ptCount val="1"/>
                <c:pt idx="0">
                  <c:v>69944.059999999983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7A-4F24-9CCF-E0DFAC3A6722}"/>
            </c:ext>
          </c:extLst>
        </c:ser>
        <c:ser>
          <c:idx val="1"/>
          <c:order val="1"/>
          <c:tx>
            <c:v>REPASSE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'Relatorios BR'!$E$18</c:f>
              <c:numCache>
                <c:formatCode>"R$"\ #,##0.00</c:formatCode>
                <c:ptCount val="1"/>
                <c:pt idx="0">
                  <c:v>1692299.6899999976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7A-4F24-9CCF-E0DFAC3A6722}"/>
            </c:ext>
          </c:extLst>
        </c:ser>
        <c:ser>
          <c:idx val="2"/>
          <c:order val="2"/>
          <c:tx>
            <c:v>MENSALIDADE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4.409722222222222E-3"/>
                  <c:y val="-9.30050505050505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E7A-4F24-9CCF-E0DFAC3A67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'Relatorios BR'!$E$19</c:f>
              <c:numCache>
                <c:formatCode>"R$"\ #,##0.00</c:formatCode>
                <c:ptCount val="1"/>
                <c:pt idx="0">
                  <c:v>106283.66000000005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7A-4F24-9CCF-E0DFAC3A6722}"/>
            </c:ext>
          </c:extLst>
        </c:ser>
        <c:ser>
          <c:idx val="3"/>
          <c:order val="3"/>
          <c:tx>
            <c:v>DISCREPANTE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2.2048611111111029E-2"/>
                  <c:y val="-5.131313131313142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E7A-4F24-9CCF-E0DFAC3A67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'Relatorios BR'!$E$20</c:f>
              <c:numCache>
                <c:formatCode>"R$"\ #,##0.00</c:formatCode>
                <c:ptCount val="1"/>
                <c:pt idx="0">
                  <c:v>125183.47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7A-4F24-9CCF-E0DFAC3A67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CORRECT X INCORRECT X DISCREPANCIES BY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TRANSFER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Saídas!$E$6</c:f>
              <c:numCache>
                <c:formatCode>General</c:formatCode>
                <c:ptCount val="1"/>
                <c:pt idx="0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6-4C6D-9314-2D2DFE337EC6}"/>
            </c:ext>
          </c:extLst>
        </c:ser>
        <c:ser>
          <c:idx val="1"/>
          <c:order val="1"/>
          <c:tx>
            <c:v>MONTHLY PAYMENT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Saídas!$E$7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16-4C6D-9314-2D2DFE337EC6}"/>
            </c:ext>
          </c:extLst>
        </c:ser>
        <c:ser>
          <c:idx val="3"/>
          <c:order val="2"/>
          <c:tx>
            <c:v>DISCREPANCIES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Saídas!$E$8</c:f>
              <c:numCache>
                <c:formatCode>General</c:formatCode>
                <c:ptCount val="1"/>
                <c:pt idx="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16-4C6D-9314-2D2DFE337EC6}"/>
            </c:ext>
          </c:extLst>
        </c:ser>
        <c:ser>
          <c:idx val="0"/>
          <c:order val="3"/>
          <c:tx>
            <c:v>CORRECT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16-4C6D-9314-2D2DFE337EC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48478032"/>
        <c:axId val="1843313248"/>
      </c:barChart>
      <c:valAx>
        <c:axId val="184331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l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CORRECT DATA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JULY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Saídas!$J$10</c:f>
              <c:numCache>
                <c:formatCode>General</c:formatCode>
                <c:ptCount val="1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C8-407B-8FB9-3D17D887C7F7}"/>
            </c:ext>
          </c:extLst>
        </c:ser>
        <c:ser>
          <c:idx val="0"/>
          <c:order val="1"/>
          <c:tx>
            <c:v>AUGUST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Saídas!$J$11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C8-407B-8FB9-3D17D887C7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INCORRECT DATA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JULY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Saídas!$J$12</c:f>
              <c:numCache>
                <c:formatCode>General</c:formatCode>
                <c:ptCount val="1"/>
                <c:pt idx="0">
                  <c:v>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1-4F4A-B844-7F55D861CD42}"/>
            </c:ext>
          </c:extLst>
        </c:ser>
        <c:ser>
          <c:idx val="0"/>
          <c:order val="1"/>
          <c:tx>
            <c:v>AUGUST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Saídas!$J$13</c:f>
              <c:numCache>
                <c:formatCode>General</c:formatCode>
                <c:ptCount val="1"/>
                <c:pt idx="0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51-4F4A-B844-7F55D861CD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DISCREPANCIES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JULY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Saídas!$J$14</c:f>
              <c:numCache>
                <c:formatCode>General</c:formatCode>
                <c:ptCount val="1"/>
                <c:pt idx="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F-4EFE-8668-9851F3EFA8C1}"/>
            </c:ext>
          </c:extLst>
        </c:ser>
        <c:ser>
          <c:idx val="0"/>
          <c:order val="1"/>
          <c:tx>
            <c:v>AUGUST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Saídas!$J$15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F-4EFE-8668-9851F3EFA8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MONTHLY PAYMENT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F86-42ED-ADC2-5609F5143D7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F86-42ED-ADC2-5609F5143D7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F86-42ED-ADC2-5609F5143D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(Saídas!$D$9,Saídas!$D$11,Saídas!$D$13)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(Saídas!$E$9,Saídas!$E$11,Saídas!$E$13)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86-42ED-ADC2-5609F5143D72}"/>
            </c:ext>
          </c:extLst>
        </c:ser>
        <c:ser>
          <c:idx val="0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FF86-42ED-ADC2-5609F5143D7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FF86-42ED-ADC2-5609F5143D7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FF86-42ED-ADC2-5609F5143D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(Saídas!$D$9,Saídas!$D$11,Saídas!$D$13)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(Saídas!$E$9,Saídas!$E$11,Saídas!$E$13)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F86-42ED-ADC2-5609F5143D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TRANSFER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C1B-4FCA-958D-1E5CA131720B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C1B-4FCA-958D-1E5CA131720B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C1B-4FCA-958D-1E5CA13172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(Saídas!$D$10,Saídas!$D$12,Saídas!$D$14)</c:f>
              <c:strCache>
                <c:ptCount val="3"/>
                <c:pt idx="0">
                  <c:v>% Acerto Repasse</c:v>
                </c:pt>
                <c:pt idx="1">
                  <c:v>% Erros Repasse</c:v>
                </c:pt>
                <c:pt idx="2">
                  <c:v>% Discrepância Repasse</c:v>
                </c:pt>
              </c:strCache>
            </c:strRef>
          </c:cat>
          <c:val>
            <c:numRef>
              <c:f>(Saídas!$E$10,Saídas!$E$12,Saídas!$E$14)</c:f>
              <c:numCache>
                <c:formatCode>0.00%</c:formatCode>
                <c:ptCount val="3"/>
                <c:pt idx="0">
                  <c:v>3.3333333333333333E-2</c:v>
                </c:pt>
                <c:pt idx="1">
                  <c:v>0.90462962962962967</c:v>
                </c:pt>
                <c:pt idx="2">
                  <c:v>6.2037037037037036E-2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1B-4FCA-958D-1E5CA13172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BENEFICIARIES BY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670-43A9-9F9B-C8E992ADAB9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670-43A9-9F9B-C8E992ADAB9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670-43A9-9F9B-C8E992ADAB9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670-43A9-9F9B-C8E992ADAB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'Relatorios EN'!$I$18:$I$22</c15:sqref>
                  </c15:fullRef>
                </c:ext>
              </c:extLst>
              <c:f>'Relatorios EN'!$I$18:$I$21</c:f>
              <c:strCache>
                <c:ptCount val="4"/>
                <c:pt idx="0">
                  <c:v>Correct</c:v>
                </c:pt>
                <c:pt idx="1">
                  <c:v>Transfers without monthly payment</c:v>
                </c:pt>
                <c:pt idx="2">
                  <c:v>Monthly payments without transfer</c:v>
                </c:pt>
                <c:pt idx="3">
                  <c:v>Discrepant values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'Relatorios EN'!$J$18:$J$22</c15:sqref>
                  </c15:fullRef>
                </c:ext>
              </c:extLst>
              <c:f>'Relatorios EN'!$J$18:$J$21</c:f>
              <c:numCache>
                <c:formatCode>General</c:formatCode>
                <c:ptCount val="4"/>
                <c:pt idx="0">
                  <c:v>36</c:v>
                </c:pt>
                <c:pt idx="1">
                  <c:v>501</c:v>
                </c:pt>
                <c:pt idx="2">
                  <c:v>78</c:v>
                </c:pt>
                <c:pt idx="3">
                  <c:v>35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8-D670-43A9-9F9B-C8E992ADAB9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2996961805555558"/>
          <c:h val="0.26302525252525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VALUES R$ BY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ED3-4849-A7D4-A1F9337D28A0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ED3-4849-A7D4-A1F9337D28A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ED3-4849-A7D4-A1F9337D28A0}"/>
              </c:ext>
            </c:extLst>
          </c:dPt>
          <c:dPt>
            <c:idx val="3"/>
            <c:bubble3D val="0"/>
            <c:spPr>
              <a:solidFill>
                <a:srgbClr val="9933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ED3-4849-A7D4-A1F9337D28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'Relatorios EN'!$D$17:$D$20</c:f>
              <c:strCache>
                <c:ptCount val="4"/>
                <c:pt idx="0">
                  <c:v>Correct</c:v>
                </c:pt>
                <c:pt idx="1">
                  <c:v>Transfers without monthly payment</c:v>
                </c:pt>
                <c:pt idx="2">
                  <c:v>Monthly payments without transfer</c:v>
                </c:pt>
                <c:pt idx="3">
                  <c:v>Total discrepant values</c:v>
                </c:pt>
              </c:strCache>
            </c:strRef>
          </c:cat>
          <c:val>
            <c:numRef>
              <c:f>'Relatorios EN'!$E$17:$E$20</c:f>
              <c:numCache>
                <c:formatCode>"R$"\ #,##0.00</c:formatCode>
                <c:ptCount val="4"/>
                <c:pt idx="0">
                  <c:v>69944.059999999983</c:v>
                </c:pt>
                <c:pt idx="1">
                  <c:v>1692299.6899999976</c:v>
                </c:pt>
                <c:pt idx="2">
                  <c:v>106283.66000000005</c:v>
                </c:pt>
                <c:pt idx="3">
                  <c:v>125183.47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ED3-4849-A7D4-A1F9337D28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3254947916666666"/>
          <c:h val="0.26302525252525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VALUES R$ BY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49982638888891"/>
          <c:y val="0.12036136363636364"/>
          <c:w val="0.5941743055555555"/>
          <c:h val="0.8379467171717172"/>
        </c:manualLayout>
      </c:layout>
      <c:barChart>
        <c:barDir val="col"/>
        <c:grouping val="clustered"/>
        <c:varyColors val="0"/>
        <c:ser>
          <c:idx val="0"/>
          <c:order val="0"/>
          <c:tx>
            <c:v>CORRECT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3.7482638888888892E-2"/>
                  <c:y val="-5.452020202020201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27-4BA1-AB35-9C9EE4A890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'Relatorios EN'!$E$17</c:f>
              <c:numCache>
                <c:formatCode>"R$"\ #,##0.00</c:formatCode>
                <c:ptCount val="1"/>
                <c:pt idx="0">
                  <c:v>69944.059999999983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27-4BA1-AB35-9C9EE4A890C8}"/>
            </c:ext>
          </c:extLst>
        </c:ser>
        <c:ser>
          <c:idx val="1"/>
          <c:order val="1"/>
          <c:tx>
            <c:v>TRANSFER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'Relatorios EN'!$E$18</c:f>
              <c:numCache>
                <c:formatCode>"R$"\ #,##0.00</c:formatCode>
                <c:ptCount val="1"/>
                <c:pt idx="0">
                  <c:v>1692299.6899999976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27-4BA1-AB35-9C9EE4A890C8}"/>
            </c:ext>
          </c:extLst>
        </c:ser>
        <c:ser>
          <c:idx val="2"/>
          <c:order val="2"/>
          <c:tx>
            <c:v>MONTHLY PAYMENT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4.409722222222222E-3"/>
                  <c:y val="-9.30050505050505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027-4BA1-AB35-9C9EE4A890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'Relatorios EN'!$E$19</c:f>
              <c:numCache>
                <c:formatCode>"R$"\ #,##0.00</c:formatCode>
                <c:ptCount val="1"/>
                <c:pt idx="0">
                  <c:v>106283.66000000005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27-4BA1-AB35-9C9EE4A890C8}"/>
            </c:ext>
          </c:extLst>
        </c:ser>
        <c:ser>
          <c:idx val="3"/>
          <c:order val="3"/>
          <c:tx>
            <c:v>DISCREPANT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2.2048611111111029E-2"/>
                  <c:y val="-5.131313131313142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027-4BA1-AB35-9C9EE4A890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'Relatorios EN'!$E$20</c:f>
              <c:numCache>
                <c:formatCode>"R$"\ #,##0.00</c:formatCode>
                <c:ptCount val="1"/>
                <c:pt idx="0">
                  <c:v>125183.47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27-4BA1-AB35-9C9EE4A890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832926</xdr:colOff>
      <xdr:row>59</xdr:row>
      <xdr:rowOff>137581</xdr:rowOff>
    </xdr:from>
    <xdr:to>
      <xdr:col>14</xdr:col>
      <xdr:colOff>1973301</xdr:colOff>
      <xdr:row>80</xdr:row>
      <xdr:rowOff>97081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89D0997-0FD7-42E2-85D1-3090523984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169331</xdr:colOff>
      <xdr:row>91</xdr:row>
      <xdr:rowOff>164043</xdr:rowOff>
    </xdr:from>
    <xdr:to>
      <xdr:col>6</xdr:col>
      <xdr:colOff>95268</xdr:colOff>
      <xdr:row>112</xdr:row>
      <xdr:rowOff>123543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5BF5A8-C455-4E94-BB30-183749158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229680</xdr:colOff>
      <xdr:row>91</xdr:row>
      <xdr:rowOff>164043</xdr:rowOff>
    </xdr:from>
    <xdr:to>
      <xdr:col>11</xdr:col>
      <xdr:colOff>679493</xdr:colOff>
      <xdr:row>112</xdr:row>
      <xdr:rowOff>123543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B28A0DF-8AFD-4DF7-B8A6-CD3182DB19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832927</xdr:colOff>
      <xdr:row>91</xdr:row>
      <xdr:rowOff>164043</xdr:rowOff>
    </xdr:from>
    <xdr:to>
      <xdr:col>14</xdr:col>
      <xdr:colOff>1973302</xdr:colOff>
      <xdr:row>112</xdr:row>
      <xdr:rowOff>123543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EF91EAD-7ADE-4676-960C-2ED5914012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140756</xdr:colOff>
      <xdr:row>59</xdr:row>
      <xdr:rowOff>134933</xdr:rowOff>
    </xdr:from>
    <xdr:to>
      <xdr:col>6</xdr:col>
      <xdr:colOff>66693</xdr:colOff>
      <xdr:row>80</xdr:row>
      <xdr:rowOff>94433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122BDDA-2725-4787-AA32-273D1CC9BA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223345</xdr:colOff>
      <xdr:row>59</xdr:row>
      <xdr:rowOff>137580</xdr:rowOff>
    </xdr:from>
    <xdr:to>
      <xdr:col>11</xdr:col>
      <xdr:colOff>673158</xdr:colOff>
      <xdr:row>80</xdr:row>
      <xdr:rowOff>97080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429B105-B48F-4426-AA8E-F12F423F12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137584</xdr:colOff>
      <xdr:row>27</xdr:row>
      <xdr:rowOff>63500</xdr:rowOff>
    </xdr:from>
    <xdr:to>
      <xdr:col>6</xdr:col>
      <xdr:colOff>63521</xdr:colOff>
      <xdr:row>48</xdr:row>
      <xdr:rowOff>23000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F1680F4-4B4F-42A6-9F18-2018E3BC1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232830</xdr:colOff>
      <xdr:row>27</xdr:row>
      <xdr:rowOff>52915</xdr:rowOff>
    </xdr:from>
    <xdr:to>
      <xdr:col>11</xdr:col>
      <xdr:colOff>682643</xdr:colOff>
      <xdr:row>48</xdr:row>
      <xdr:rowOff>12415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BDE7DFE5-83DC-481A-B0F2-BCDE95E733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836083</xdr:colOff>
      <xdr:row>27</xdr:row>
      <xdr:rowOff>42333</xdr:rowOff>
    </xdr:from>
    <xdr:to>
      <xdr:col>14</xdr:col>
      <xdr:colOff>1976458</xdr:colOff>
      <xdr:row>48</xdr:row>
      <xdr:rowOff>1833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8DCD8C60-F63A-4F18-8F00-5446D55B7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832926</xdr:colOff>
      <xdr:row>59</xdr:row>
      <xdr:rowOff>137581</xdr:rowOff>
    </xdr:from>
    <xdr:to>
      <xdr:col>14</xdr:col>
      <xdr:colOff>1973301</xdr:colOff>
      <xdr:row>80</xdr:row>
      <xdr:rowOff>97081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00D86E-962A-45F3-A4F3-94C7C93C42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169331</xdr:colOff>
      <xdr:row>91</xdr:row>
      <xdr:rowOff>164043</xdr:rowOff>
    </xdr:from>
    <xdr:to>
      <xdr:col>6</xdr:col>
      <xdr:colOff>95268</xdr:colOff>
      <xdr:row>112</xdr:row>
      <xdr:rowOff>123543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EEDC53B-CCAC-417C-A6D5-CC6AFC54AF2E}"/>
            </a:ext>
            <a:ext uri="{147F2762-F138-4A5C-976F-8EAC2B608ADB}">
              <a16:predDERef xmlns:a16="http://schemas.microsoft.com/office/drawing/2014/main" pred="{8A00D86E-962A-45F3-A4F3-94C7C93C42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229680</xdr:colOff>
      <xdr:row>91</xdr:row>
      <xdr:rowOff>164043</xdr:rowOff>
    </xdr:from>
    <xdr:to>
      <xdr:col>11</xdr:col>
      <xdr:colOff>679493</xdr:colOff>
      <xdr:row>112</xdr:row>
      <xdr:rowOff>123543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C27CA2A-5F6D-4C96-AB41-9554455DB6E9}"/>
            </a:ext>
            <a:ext uri="{147F2762-F138-4A5C-976F-8EAC2B608ADB}">
              <a16:predDERef xmlns:a16="http://schemas.microsoft.com/office/drawing/2014/main" pred="{8EEDC53B-CCAC-417C-A6D5-CC6AFC54AF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832927</xdr:colOff>
      <xdr:row>91</xdr:row>
      <xdr:rowOff>164043</xdr:rowOff>
    </xdr:from>
    <xdr:to>
      <xdr:col>14</xdr:col>
      <xdr:colOff>1973302</xdr:colOff>
      <xdr:row>112</xdr:row>
      <xdr:rowOff>123543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7FEEB1C-0429-4B90-8D45-29CF619D4813}"/>
            </a:ext>
            <a:ext uri="{147F2762-F138-4A5C-976F-8EAC2B608ADB}">
              <a16:predDERef xmlns:a16="http://schemas.microsoft.com/office/drawing/2014/main" pred="{0C27CA2A-5F6D-4C96-AB41-9554455DB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140756</xdr:colOff>
      <xdr:row>59</xdr:row>
      <xdr:rowOff>134933</xdr:rowOff>
    </xdr:from>
    <xdr:to>
      <xdr:col>6</xdr:col>
      <xdr:colOff>66693</xdr:colOff>
      <xdr:row>80</xdr:row>
      <xdr:rowOff>94433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2376946-A959-4521-9677-5AF96C5B459C}"/>
            </a:ext>
            <a:ext uri="{147F2762-F138-4A5C-976F-8EAC2B608ADB}">
              <a16:predDERef xmlns:a16="http://schemas.microsoft.com/office/drawing/2014/main" pred="{47FEEB1C-0429-4B90-8D45-29CF619D48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223345</xdr:colOff>
      <xdr:row>59</xdr:row>
      <xdr:rowOff>137580</xdr:rowOff>
    </xdr:from>
    <xdr:to>
      <xdr:col>11</xdr:col>
      <xdr:colOff>673158</xdr:colOff>
      <xdr:row>80</xdr:row>
      <xdr:rowOff>97080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0253656-11E7-4CF6-8755-033B8E2C2ACB}"/>
            </a:ext>
            <a:ext uri="{147F2762-F138-4A5C-976F-8EAC2B608ADB}">
              <a16:predDERef xmlns:a16="http://schemas.microsoft.com/office/drawing/2014/main" pred="{02376946-A959-4521-9677-5AF96C5B4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137584</xdr:colOff>
      <xdr:row>27</xdr:row>
      <xdr:rowOff>63500</xdr:rowOff>
    </xdr:from>
    <xdr:to>
      <xdr:col>6</xdr:col>
      <xdr:colOff>63521</xdr:colOff>
      <xdr:row>48</xdr:row>
      <xdr:rowOff>23000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69758EE-6FA7-4146-B15F-9333AECC821C}"/>
            </a:ext>
            <a:ext uri="{147F2762-F138-4A5C-976F-8EAC2B608ADB}">
              <a16:predDERef xmlns:a16="http://schemas.microsoft.com/office/drawing/2014/main" pred="{A0253656-11E7-4CF6-8755-033B8E2C2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232830</xdr:colOff>
      <xdr:row>27</xdr:row>
      <xdr:rowOff>52915</xdr:rowOff>
    </xdr:from>
    <xdr:to>
      <xdr:col>11</xdr:col>
      <xdr:colOff>682643</xdr:colOff>
      <xdr:row>48</xdr:row>
      <xdr:rowOff>12415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1D92401-87D7-4890-B565-AF78594431F9}"/>
            </a:ext>
            <a:ext uri="{147F2762-F138-4A5C-976F-8EAC2B608ADB}">
              <a16:predDERef xmlns:a16="http://schemas.microsoft.com/office/drawing/2014/main" pred="{569758EE-6FA7-4146-B15F-9333AECC8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836083</xdr:colOff>
      <xdr:row>27</xdr:row>
      <xdr:rowOff>42333</xdr:rowOff>
    </xdr:from>
    <xdr:to>
      <xdr:col>14</xdr:col>
      <xdr:colOff>1976458</xdr:colOff>
      <xdr:row>48</xdr:row>
      <xdr:rowOff>1833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4276327-7039-435E-89AD-0F3358C28230}"/>
            </a:ext>
            <a:ext uri="{147F2762-F138-4A5C-976F-8EAC2B608ADB}">
              <a16:predDERef xmlns:a16="http://schemas.microsoft.com/office/drawing/2014/main" pred="{D1D92401-87D7-4890-B565-AF7859443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0000000-0016-0000-0000-000000000000}" autoFormatId="16" applyNumberFormats="0" applyBorderFormats="0" applyFontFormats="0" applyPatternFormats="0" applyAlignmentFormats="0" applyWidthHeightFormats="0">
  <queryTableRefresh nextId="12" unboundColumnsRight="2">
    <queryTableFields count="8">
      <queryTableField id="1" name="_id" tableColumnId="1"/>
      <queryTableField id="2" name="_idFile" tableColumnId="2"/>
      <queryTableField id="3" name="_lineNumber" tableColumnId="3"/>
      <queryTableField id="4" name="contrato" tableColumnId="4"/>
      <queryTableField id="6" name="dt_competencia" tableColumnId="6"/>
      <queryTableField id="7" name="numero_fatura" tableColumnId="7"/>
      <queryTableField id="11" dataBound="0" tableColumnId="8"/>
      <queryTableField id="10" dataBound="0" tableColumnId="5"/>
    </queryTableFields>
    <queryTableDeletedFields count="3">
      <deletedField name="creationDate"/>
      <deletedField name="urlPath"/>
      <deletedField name="processe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00000000-0016-0000-0100-000001000000}" autoFormatId="16" applyNumberFormats="0" applyBorderFormats="0" applyFontFormats="0" applyPatternFormats="0" applyAlignmentFormats="0" applyWidthHeightFormats="0">
  <queryTableRefresh nextId="24">
    <queryTableFields count="12">
      <queryTableField id="1" name="_id" tableColumnId="1"/>
      <queryTableField id="2" name="_idFile" tableColumnId="2"/>
      <queryTableField id="3" name="_idheader_bronze" tableColumnId="3"/>
      <queryTableField id="10" name="dt_inclusao" tableColumnId="10"/>
      <queryTableField id="11" name="marca_otica" tableColumnId="11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00000000-0016-0000-0300-000002000000}" autoFormatId="16" applyNumberFormats="0" applyBorderFormats="0" applyFontFormats="0" applyPatternFormats="0" applyAlignmentFormats="0" applyWidthHeightFormats="0">
  <queryTableRefresh nextId="75">
    <queryTableFields count="33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00000000-0016-0000-0500-000003000000}" autoFormatId="16" applyNumberFormats="0" applyBorderFormats="0" applyFontFormats="0" applyPatternFormats="0" applyAlignmentFormats="0" applyWidthHeightFormats="0">
  <queryTableRefresh nextId="31" unboundColumnsRight="2">
    <queryTableFields count="19">
      <queryTableField id="1" name="_id" tableColumnId="1"/>
      <queryTableField id="2" name="_idFile" tableColumnId="2"/>
      <queryTableField id="3" name="_idheader_bronze" tableColumnId="3"/>
      <queryTableField id="24" dataBound="0" tableColumnId="5"/>
      <queryTableField id="26" dataBound="0" tableColumnId="7"/>
      <queryTableField id="30" dataBound="0" tableColumnId="15"/>
      <queryTableField id="25" dataBound="0" tableColumnId="6"/>
      <queryTableField id="10" name="dt_inclusao" tableColumnId="10"/>
      <queryTableField id="11" name="marca_otica" tableColumnId="11"/>
      <queryTableField id="27" dataBound="0" tableColumnId="8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  <queryTableField id="28" dataBound="0" tableColumnId="4"/>
      <queryTableField id="29" dataBound="0" tableColumnId="9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00000000-0016-0000-0600-000004000000}" autoFormatId="16" applyNumberFormats="0" applyBorderFormats="0" applyFontFormats="0" applyPatternFormats="0" applyAlignmentFormats="0" applyWidthHeightFormats="0">
  <queryTableRefresh nextId="80" unboundColumnsRight="3">
    <queryTableFields count="37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75" dataBound="0" tableColumnId="1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  <queryTableField id="77" dataBound="0" tableColumnId="2"/>
      <queryTableField id="78" dataBound="0" tableColumnId="3"/>
      <queryTableField id="79" dataBound="0" tableColumnId="4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affix_amil_header_bronze" displayName="affix_amil_header_bronze" ref="A2:H20" tableType="queryTable" totalsRowShown="0">
  <autoFilter ref="A2:H20" xr:uid="{00000000-0009-0000-0100-000003000000}"/>
  <tableColumns count="8">
    <tableColumn id="1" xr3:uid="{00000000-0010-0000-0000-000001000000}" uniqueName="1" name="_id" queryTableFieldId="1" dataDxfId="61"/>
    <tableColumn id="2" xr3:uid="{00000000-0010-0000-0000-000002000000}" uniqueName="2" name="_idFile" queryTableFieldId="2" dataDxfId="60"/>
    <tableColumn id="3" xr3:uid="{00000000-0010-0000-0000-000003000000}" uniqueName="3" name="_lineNumber" queryTableFieldId="3"/>
    <tableColumn id="4" xr3:uid="{00000000-0010-0000-0000-000004000000}" uniqueName="4" name="contrato" queryTableFieldId="4"/>
    <tableColumn id="6" xr3:uid="{00000000-0010-0000-0000-000006000000}" uniqueName="6" name="dt_competencia" queryTableFieldId="6" dataDxfId="59"/>
    <tableColumn id="7" xr3:uid="{00000000-0010-0000-0000-000007000000}" uniqueName="7" name="numero_fatura" queryTableFieldId="7"/>
    <tableColumn id="8" xr3:uid="{00000000-0010-0000-0000-000008000000}" uniqueName="8" name="sum" queryTableFieldId="11" dataDxfId="58">
      <calculatedColumnFormula>CONCATENATE(B3,D3)</calculatedColumnFormula>
    </tableColumn>
    <tableColumn id="5" xr3:uid="{00000000-0010-0000-0000-000005000000}" uniqueName="5" name="indice" queryTableFieldId="10" dataDxfId="5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affix_amil_mensalidade_bronze" displayName="affix_amil_mensalidade_bronze" ref="A3:L140" tableType="queryTable" totalsRowShown="0">
  <autoFilter ref="A3:L140" xr:uid="{00000000-0009-0000-0100-000002000000}"/>
  <tableColumns count="12">
    <tableColumn id="1" xr3:uid="{00000000-0010-0000-0100-000001000000}" uniqueName="1" name="_id" queryTableFieldId="1" dataDxfId="56"/>
    <tableColumn id="2" xr3:uid="{00000000-0010-0000-0100-000002000000}" uniqueName="2" name="_idFile" queryTableFieldId="2" dataDxfId="55"/>
    <tableColumn id="3" xr3:uid="{00000000-0010-0000-0100-000003000000}" uniqueName="3" name="_idheader_bronze" queryTableFieldId="3" dataDxfId="54"/>
    <tableColumn id="10" xr3:uid="{00000000-0010-0000-0100-00000A000000}" uniqueName="10" name="dt_inclusao" queryTableFieldId="10" dataDxfId="53"/>
    <tableColumn id="11" xr3:uid="{00000000-0010-0000-0100-00000B000000}" uniqueName="11" name="marca_otica" queryTableFieldId="11"/>
    <tableColumn id="12" xr3:uid="{00000000-0010-0000-0100-00000C000000}" uniqueName="12" name="nXmX_bXnXfiWiXriX" queryTableFieldId="12" dataDxfId="52"/>
    <tableColumn id="13" xr3:uid="{00000000-0010-0000-0100-00000D000000}" uniqueName="13" name="outros" queryTableFieldId="13"/>
    <tableColumn id="14" xr3:uid="{00000000-0010-0000-0100-00000E000000}" uniqueName="14" name="outros_orig" queryTableFieldId="14"/>
    <tableColumn id="16" xr3:uid="{00000000-0010-0000-0100-000010000000}" uniqueName="16" name="plano" queryTableFieldId="16" dataDxfId="51"/>
    <tableColumn id="18" xr3:uid="{00000000-0010-0000-0100-000012000000}" uniqueName="18" name="rubrica" queryTableFieldId="18" dataDxfId="50"/>
    <tableColumn id="19" xr3:uid="{00000000-0010-0000-0100-000013000000}" uniqueName="19" name="tp_beneficiario" queryTableFieldId="19" dataDxfId="49"/>
    <tableColumn id="22" xr3:uid="{00000000-0010-0000-0100-000016000000}" uniqueName="22" name="valor_orig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affix_repasse_bronze" displayName="affix_repasse_bronze" ref="A3:AG1083" tableType="queryTable" totalsRowShown="0">
  <autoFilter ref="A3:AG1083" xr:uid="{00000000-0009-0000-0100-000001000000}"/>
  <tableColumns count="33">
    <tableColumn id="10" xr3:uid="{00000000-0010-0000-0200-00000A000000}" uniqueName="10" name="boleto_1" queryTableFieldId="10" dataDxfId="48"/>
    <tableColumn id="11" xr3:uid="{00000000-0010-0000-0200-00000B000000}" uniqueName="11" name="boleto_2" queryTableFieldId="11" dataDxfId="47"/>
    <tableColumn id="12" xr3:uid="{00000000-0010-0000-0200-00000C000000}" uniqueName="12" name="boleto_3" queryTableFieldId="12" dataDxfId="46"/>
    <tableColumn id="13" xr3:uid="{00000000-0010-0000-0200-00000D000000}" uniqueName="13" name="cod_contrato" queryTableFieldId="13"/>
    <tableColumn id="14" xr3:uid="{00000000-0010-0000-0200-00000E000000}" uniqueName="14" name="codigo_convenio" queryTableFieldId="14"/>
    <tableColumn id="15" xr3:uid="{00000000-0010-0000-0200-00000F000000}" uniqueName="15" name="codigo_plano" queryTableFieldId="15"/>
    <tableColumn id="16" xr3:uid="{00000000-0010-0000-0200-000010000000}" uniqueName="16" name="codigo_produto" queryTableFieldId="16"/>
    <tableColumn id="17" xr3:uid="{00000000-0010-0000-0200-000011000000}" uniqueName="17" name="codigo_segurado" queryTableFieldId="17"/>
    <tableColumn id="18" xr3:uid="{00000000-0010-0000-0200-000012000000}" uniqueName="18" name="competencia" queryTableFieldId="18" dataDxfId="45"/>
    <tableColumn id="22" xr3:uid="{00000000-0010-0000-0200-000016000000}" uniqueName="22" name="convenio" queryTableFieldId="22" dataDxfId="44"/>
    <tableColumn id="25" xr3:uid="{00000000-0010-0000-0200-000019000000}" uniqueName="25" name="dependente" queryTableFieldId="25"/>
    <tableColumn id="26" xr3:uid="{00000000-0010-0000-0200-00001A000000}" uniqueName="26" name="dt_cancelamento" queryTableFieldId="26" dataDxfId="43"/>
    <tableColumn id="27" xr3:uid="{00000000-0010-0000-0200-00001B000000}" uniqueName="27" name="dt_geracao" queryTableFieldId="27" dataDxfId="42"/>
    <tableColumn id="28" xr3:uid="{00000000-0010-0000-0200-00001C000000}" uniqueName="28" name="dt_nascimento" queryTableFieldId="28" dataDxfId="41"/>
    <tableColumn id="29" xr3:uid="{00000000-0010-0000-0200-00001D000000}" uniqueName="29" name="dt_situacao" queryTableFieldId="29" dataDxfId="40"/>
    <tableColumn id="30" xr3:uid="{00000000-0010-0000-0200-00001E000000}" uniqueName="30" name="dt_suspensao" queryTableFieldId="30" dataDxfId="39"/>
    <tableColumn id="31" xr3:uid="{00000000-0010-0000-0200-00001F000000}" uniqueName="31" name="inicio_vigencia" queryTableFieldId="31" dataDxfId="38"/>
    <tableColumn id="32" xr3:uid="{00000000-0010-0000-0200-000020000000}" uniqueName="32" name="marca_otica" queryTableFieldId="32"/>
    <tableColumn id="33" xr3:uid="{00000000-0010-0000-0200-000021000000}" uniqueName="33" name="marca_otica_odonto" queryTableFieldId="33"/>
    <tableColumn id="34" xr3:uid="{00000000-0010-0000-0200-000022000000}" uniqueName="34" name="nXmX_bXnXfXWXXrXX" queryTableFieldId="34" dataDxfId="37"/>
    <tableColumn id="35" xr3:uid="{00000000-0010-0000-0200-000023000000}" uniqueName="35" name="odonto" queryTableFieldId="35"/>
    <tableColumn id="36" xr3:uid="{00000000-0010-0000-0200-000024000000}" uniqueName="36" name="odonto_net" queryTableFieldId="36"/>
    <tableColumn id="37" xr3:uid="{00000000-0010-0000-0200-000025000000}" uniqueName="37" name="odonto_net_orig" queryTableFieldId="37"/>
    <tableColumn id="38" xr3:uid="{00000000-0010-0000-0200-000026000000}" uniqueName="38" name="odonto_net_str" queryTableFieldId="38"/>
    <tableColumn id="39" xr3:uid="{00000000-0010-0000-0200-000027000000}" uniqueName="39" name="odonto_orig" queryTableFieldId="39"/>
    <tableColumn id="40" xr3:uid="{00000000-0010-0000-0200-000028000000}" uniqueName="40" name="odonto_str" queryTableFieldId="40"/>
    <tableColumn id="41" xr3:uid="{00000000-0010-0000-0200-000029000000}" uniqueName="41" name="operadora" queryTableFieldId="41" dataDxfId="36"/>
    <tableColumn id="42" xr3:uid="{00000000-0010-0000-0200-00002A000000}" uniqueName="42" name="parcela_1" queryTableFieldId="42"/>
    <tableColumn id="45" xr3:uid="{00000000-0010-0000-0200-00002D000000}" uniqueName="45" name="plano" queryTableFieldId="45" dataDxfId="35"/>
    <tableColumn id="51" xr3:uid="{00000000-0010-0000-0200-000033000000}" uniqueName="51" name="saude" queryTableFieldId="51"/>
    <tableColumn id="53" xr3:uid="{00000000-0010-0000-0200-000035000000}" uniqueName="53" name="saude_net_orig" queryTableFieldId="53"/>
    <tableColumn id="55" xr3:uid="{00000000-0010-0000-0200-000037000000}" uniqueName="55" name="saude_orig" queryTableFieldId="55"/>
    <tableColumn id="57" xr3:uid="{00000000-0010-0000-0200-000039000000}" uniqueName="57" name="situacao" queryTableFieldId="57" dataDxfId="3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affix_amil_mensalidade_bronze5" displayName="affix_amil_mensalidade_bronze5" ref="A3:S139" tableType="queryTable" totalsRowShown="0">
  <autoFilter ref="A3:S139" xr:uid="{A5430EBE-54A2-40D0-9E2D-5B98A4366A98}"/>
  <tableColumns count="19">
    <tableColumn id="1" xr3:uid="{00000000-0010-0000-0300-000001000000}" uniqueName="1" name="_id" queryTableFieldId="1" dataDxfId="33"/>
    <tableColumn id="2" xr3:uid="{00000000-0010-0000-0300-000002000000}" uniqueName="2" name="_idFile" queryTableFieldId="2" dataDxfId="32"/>
    <tableColumn id="3" xr3:uid="{00000000-0010-0000-0300-000003000000}" uniqueName="3" name="_idheader_bronze" queryTableFieldId="3" dataDxfId="31"/>
    <tableColumn id="5" xr3:uid="{00000000-0010-0000-0300-000005000000}" uniqueName="5" name="Contrato" queryTableFieldId="24" dataDxfId="30">
      <calculatedColumnFormula>VLOOKUP($B4,affix_amil_header_bronze!$B$3:$D$20,3,FALSE)</calculatedColumnFormula>
    </tableColumn>
    <tableColumn id="7" xr3:uid="{00000000-0010-0000-0300-000007000000}" uniqueName="7" name="sum" queryTableFieldId="26" dataDxfId="29">
      <calculatedColumnFormula>CONCATENATE(B4,D4)</calculatedColumnFormula>
    </tableColumn>
    <tableColumn id="15" xr3:uid="{B5F5D6E1-A2DA-467D-A609-5F9173404FFA}" uniqueName="15" name="Competência" queryTableFieldId="30" dataDxfId="28">
      <calculatedColumnFormula>VLOOKUP(B4,affix_amil_header_bronze!B$3:E$20,4,FALSE)</calculatedColumnFormula>
    </tableColumn>
    <tableColumn id="6" xr3:uid="{00000000-0010-0000-0300-000006000000}" uniqueName="6" name="Indice" queryTableFieldId="25" dataDxfId="27">
      <calculatedColumnFormula>VLOOKUP(E4,affix_amil_header_bronze!$G$3:$H$20,2,FALSE)</calculatedColumnFormula>
    </tableColumn>
    <tableColumn id="10" xr3:uid="{00000000-0010-0000-0300-00000A000000}" uniqueName="10" name="dt_inclusao" queryTableFieldId="10" dataDxfId="26"/>
    <tableColumn id="11" xr3:uid="{00000000-0010-0000-0300-00000B000000}" uniqueName="11" name="marca_otica" queryTableFieldId="11"/>
    <tableColumn id="8" xr3:uid="{00000000-0010-0000-0300-000008000000}" uniqueName="8" name="x_repasse" queryTableFieldId="27" dataDxfId="25">
      <calculatedColumnFormula>COUNTIF(affix_repasse_bronze!$R$4:$R$1083,I4)</calculatedColumnFormula>
    </tableColumn>
    <tableColumn id="12" xr3:uid="{00000000-0010-0000-0300-00000C000000}" uniqueName="12" name="nXmX_bXnXfiWiXriX" queryTableFieldId="12" dataDxfId="24"/>
    <tableColumn id="13" xr3:uid="{00000000-0010-0000-0300-00000D000000}" uniqueName="13" name="outros" queryTableFieldId="13"/>
    <tableColumn id="14" xr3:uid="{00000000-0010-0000-0300-00000E000000}" uniqueName="14" name="outros_orig" queryTableFieldId="14"/>
    <tableColumn id="16" xr3:uid="{00000000-0010-0000-0300-000010000000}" uniqueName="16" name="plano" queryTableFieldId="16" dataDxfId="23"/>
    <tableColumn id="18" xr3:uid="{00000000-0010-0000-0300-000012000000}" uniqueName="18" name="rubrica" queryTableFieldId="18" dataDxfId="22"/>
    <tableColumn id="19" xr3:uid="{00000000-0010-0000-0300-000013000000}" uniqueName="19" name="tp_beneficiario" queryTableFieldId="19" dataDxfId="21"/>
    <tableColumn id="22" xr3:uid="{00000000-0010-0000-0300-000016000000}" uniqueName="22" name="valor_orig" queryTableFieldId="22"/>
    <tableColumn id="4" xr3:uid="{73853388-9EB6-4D0E-8085-00F6B1C76D56}" uniqueName="4" name="Coluna1" queryTableFieldId="28" dataDxfId="20">
      <calculatedColumnFormula>CONCATENATE(A4,B4,C4,D4,E4,G4,H4,I4,J4,K4,L4,M4,N4,O4,P4,Q4)</calculatedColumnFormula>
    </tableColumn>
    <tableColumn id="9" xr3:uid="{922AE446-EC4C-4863-81B0-3708FE0BBB39}" uniqueName="9" name="Coluna2" queryTableFieldId="29" dataDxfId="19">
      <calculatedColumnFormula>IF(A4=A3,1,0)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affix_repasse_bronze7" displayName="affix_repasse_bronze7" ref="A3:AK1083" tableType="queryTable" totalsRowShown="0">
  <autoFilter ref="A3:AK1083" xr:uid="{27EC26DB-7D9A-46FE-9B72-66B32781AF93}"/>
  <sortState xmlns:xlrd2="http://schemas.microsoft.com/office/spreadsheetml/2017/richdata2" ref="A4:AJ1083">
    <sortCondition ref="I3"/>
  </sortState>
  <tableColumns count="37">
    <tableColumn id="10" xr3:uid="{00000000-0010-0000-0400-00000A000000}" uniqueName="10" name="boleto_1" queryTableFieldId="10" dataDxfId="18"/>
    <tableColumn id="11" xr3:uid="{00000000-0010-0000-0400-00000B000000}" uniqueName="11" name="boleto_2" queryTableFieldId="11" dataDxfId="17"/>
    <tableColumn id="12" xr3:uid="{00000000-0010-0000-0400-00000C000000}" uniqueName="12" name="boleto_3" queryTableFieldId="12" dataDxfId="16"/>
    <tableColumn id="13" xr3:uid="{00000000-0010-0000-0400-00000D000000}" uniqueName="13" name="cod_contrato" queryTableFieldId="13"/>
    <tableColumn id="14" xr3:uid="{00000000-0010-0000-0400-00000E000000}" uniqueName="14" name="codigo_convenio" queryTableFieldId="14"/>
    <tableColumn id="15" xr3:uid="{00000000-0010-0000-0400-00000F000000}" uniqueName="15" name="codigo_plano" queryTableFieldId="15"/>
    <tableColumn id="16" xr3:uid="{00000000-0010-0000-0400-000010000000}" uniqueName="16" name="codigo_produto" queryTableFieldId="16"/>
    <tableColumn id="17" xr3:uid="{00000000-0010-0000-0400-000011000000}" uniqueName="17" name="codigo_segurado" queryTableFieldId="17"/>
    <tableColumn id="18" xr3:uid="{00000000-0010-0000-0400-000012000000}" uniqueName="18" name="competencia" queryTableFieldId="18" dataDxfId="15"/>
    <tableColumn id="22" xr3:uid="{00000000-0010-0000-0400-000016000000}" uniqueName="22" name="convenio" queryTableFieldId="22" dataDxfId="14"/>
    <tableColumn id="25" xr3:uid="{00000000-0010-0000-0400-000019000000}" uniqueName="25" name="dependente" queryTableFieldId="25"/>
    <tableColumn id="26" xr3:uid="{00000000-0010-0000-0400-00001A000000}" uniqueName="26" name="dt_cancelamento" queryTableFieldId="26" dataDxfId="13"/>
    <tableColumn id="27" xr3:uid="{00000000-0010-0000-0400-00001B000000}" uniqueName="27" name="dt_geracao" queryTableFieldId="27" dataDxfId="12"/>
    <tableColumn id="28" xr3:uid="{00000000-0010-0000-0400-00001C000000}" uniqueName="28" name="dt_nascimento" queryTableFieldId="28" dataDxfId="11"/>
    <tableColumn id="29" xr3:uid="{00000000-0010-0000-0400-00001D000000}" uniqueName="29" name="dt_situacao" queryTableFieldId="29" dataDxfId="10"/>
    <tableColumn id="30" xr3:uid="{00000000-0010-0000-0400-00001E000000}" uniqueName="30" name="dt_suspensao" queryTableFieldId="30" dataDxfId="9"/>
    <tableColumn id="31" xr3:uid="{00000000-0010-0000-0400-00001F000000}" uniqueName="31" name="inicio_vigencia" queryTableFieldId="31" dataDxfId="8"/>
    <tableColumn id="32" xr3:uid="{00000000-0010-0000-0400-000020000000}" uniqueName="32" name="marca_otica" queryTableFieldId="32"/>
    <tableColumn id="1" xr3:uid="{00000000-0010-0000-0400-000001000000}" uniqueName="1" name="x_mens" queryTableFieldId="75" dataDxfId="7">
      <calculatedColumnFormula>COUNTIF(affix_amil_mensalidade_bronze!$E$4:$E$140,R4)</calculatedColumnFormula>
    </tableColumn>
    <tableColumn id="33" xr3:uid="{00000000-0010-0000-0400-000021000000}" uniqueName="33" name="marca_otica_odonto" queryTableFieldId="33"/>
    <tableColumn id="34" xr3:uid="{00000000-0010-0000-0400-000022000000}" uniqueName="34" name="nXmX_bXnXfXWXXrXX" queryTableFieldId="34" dataDxfId="6"/>
    <tableColumn id="35" xr3:uid="{00000000-0010-0000-0400-000023000000}" uniqueName="35" name="odonto" queryTableFieldId="35"/>
    <tableColumn id="36" xr3:uid="{00000000-0010-0000-0400-000024000000}" uniqueName="36" name="odonto_net" queryTableFieldId="36"/>
    <tableColumn id="37" xr3:uid="{00000000-0010-0000-0400-000025000000}" uniqueName="37" name="odonto_net_orig" queryTableFieldId="37"/>
    <tableColumn id="38" xr3:uid="{00000000-0010-0000-0400-000026000000}" uniqueName="38" name="odonto_net_str" queryTableFieldId="38"/>
    <tableColumn id="39" xr3:uid="{00000000-0010-0000-0400-000027000000}" uniqueName="39" name="odonto_orig" queryTableFieldId="39"/>
    <tableColumn id="40" xr3:uid="{00000000-0010-0000-0400-000028000000}" uniqueName="40" name="odonto_str" queryTableFieldId="40"/>
    <tableColumn id="41" xr3:uid="{00000000-0010-0000-0400-000029000000}" uniqueName="41" name="operadora" queryTableFieldId="41" dataDxfId="5"/>
    <tableColumn id="42" xr3:uid="{00000000-0010-0000-0400-00002A000000}" uniqueName="42" name="parcela_1" queryTableFieldId="42"/>
    <tableColumn id="45" xr3:uid="{00000000-0010-0000-0400-00002D000000}" uniqueName="45" name="plano" queryTableFieldId="45" dataDxfId="4"/>
    <tableColumn id="51" xr3:uid="{00000000-0010-0000-0400-000033000000}" uniqueName="51" name="saude" queryTableFieldId="51"/>
    <tableColumn id="53" xr3:uid="{00000000-0010-0000-0400-000035000000}" uniqueName="53" name="saude_net_orig" queryTableFieldId="53"/>
    <tableColumn id="55" xr3:uid="{00000000-0010-0000-0400-000037000000}" uniqueName="55" name="saude_orig" queryTableFieldId="55"/>
    <tableColumn id="57" xr3:uid="{00000000-0010-0000-0400-000039000000}" uniqueName="57" name="situacao" queryTableFieldId="57" dataDxfId="3"/>
    <tableColumn id="2" xr3:uid="{FA57759F-8B78-4B31-BB8B-010527D02475}" uniqueName="2" name="Coluna1" queryTableFieldId="77" dataDxfId="2">
      <calculatedColumnFormula>CONCATENATE(A4,B4,C4,D4,E4,F4,G4,H4,I4,J4,K4,L4,M4,N4,O4,P4,Q4,R4,S4,T4,U4,V4,W4,X4,Y4,Z4,AA4,AB4,AC4,AD4,AE4,AF4,AG4,AH4)</calculatedColumnFormula>
    </tableColumn>
    <tableColumn id="3" xr3:uid="{53647DBA-CB1F-4642-8F5C-FAFF12976D8C}" uniqueName="3" name="Coluna2" queryTableFieldId="78" dataDxfId="1">
      <calculatedColumnFormula>IF(AI4=AI3,1,0)</calculatedColumnFormula>
    </tableColumn>
    <tableColumn id="4" xr3:uid="{EC5DE3A6-E15E-4951-947B-7C52A45D52FB}" uniqueName="4" name="convenio2" queryTableFieldId="7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"/>
  <sheetViews>
    <sheetView workbookViewId="0">
      <selection activeCell="J5" sqref="J5"/>
    </sheetView>
  </sheetViews>
  <sheetFormatPr defaultRowHeight="15"/>
  <cols>
    <col min="1" max="1" width="25.42578125" bestFit="1" customWidth="1"/>
    <col min="2" max="2" width="26.42578125" bestFit="1" customWidth="1"/>
    <col min="3" max="3" width="14.140625" bestFit="1" customWidth="1"/>
    <col min="4" max="4" width="11" bestFit="1" customWidth="1"/>
    <col min="5" max="5" width="17" bestFit="1" customWidth="1"/>
    <col min="6" max="6" width="16.140625" bestFit="1" customWidth="1"/>
    <col min="7" max="7" width="36.28515625" bestFit="1" customWidth="1"/>
    <col min="8" max="9" width="16.140625" customWidth="1"/>
    <col min="10" max="13" width="12.7109375" customWidth="1"/>
  </cols>
  <sheetData>
    <row r="1" spans="1:13">
      <c r="J1" s="68" t="s">
        <v>0</v>
      </c>
      <c r="K1" s="68"/>
      <c r="L1" s="68"/>
      <c r="M1" s="68"/>
    </row>
    <row r="2" spans="1:1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J2" s="13">
        <v>1</v>
      </c>
      <c r="K2" s="14">
        <v>2</v>
      </c>
      <c r="L2" s="15">
        <v>3</v>
      </c>
      <c r="M2" s="15">
        <v>4</v>
      </c>
    </row>
    <row r="3" spans="1:13">
      <c r="A3" t="s">
        <v>9</v>
      </c>
      <c r="B3" t="s">
        <v>10</v>
      </c>
      <c r="C3">
        <v>3</v>
      </c>
      <c r="D3">
        <v>108697000</v>
      </c>
      <c r="E3" s="1">
        <v>44787.875</v>
      </c>
      <c r="F3">
        <v>43294838</v>
      </c>
      <c r="G3" t="str">
        <f t="shared" ref="G3:G20" si="0">CONCATENATE(B3,D3)</f>
        <v>62fffe3650790c092a7f8dcd108697000</v>
      </c>
      <c r="H3" s="5" t="s">
        <v>11</v>
      </c>
      <c r="J3" s="11">
        <f>COUNTIF(affix_repasse_bronze!$D$4:$D$1083,D3)</f>
        <v>3</v>
      </c>
      <c r="K3" s="11">
        <f>COUNTIF(affix_amil_mensalidade_bronze!$B$4:$B$140,B3)</f>
        <v>3</v>
      </c>
      <c r="L3" s="3">
        <f>SUMIF(affix_repasse_bronze!D4:D1083,D3,affix_repasse_bronze!AE4:AE1083)</f>
        <v>15252.61</v>
      </c>
      <c r="M3" s="3">
        <f>SUMIF(affix_amil_mensalidade_bronze!B4:B140,B3,affix_amil_mensalidade_bronze!L4:L140)</f>
        <v>15252.61</v>
      </c>
    </row>
    <row r="4" spans="1:13">
      <c r="A4" t="s">
        <v>12</v>
      </c>
      <c r="B4" t="s">
        <v>13</v>
      </c>
      <c r="C4">
        <v>3</v>
      </c>
      <c r="D4">
        <v>108697000</v>
      </c>
      <c r="E4" s="1">
        <v>44787.875</v>
      </c>
      <c r="F4">
        <v>43294838</v>
      </c>
      <c r="G4" t="str">
        <f t="shared" si="0"/>
        <v>63000063e6282203617a4a1c108697000</v>
      </c>
      <c r="H4" s="5" t="s">
        <v>14</v>
      </c>
      <c r="J4" s="12">
        <f>COUNTIF(affix_repasse_bronze!$D$4:$D$1083,D4)</f>
        <v>3</v>
      </c>
      <c r="K4" s="12">
        <f>COUNTIF(affix_amil_mensalidade_bronze!$B$4:$B$140,B4)</f>
        <v>3</v>
      </c>
      <c r="L4" s="4">
        <f>SUMIF(affix_repasse_bronze!D5:D1084,D4,affix_repasse_bronze!AE5:AE1084)</f>
        <v>15252.61</v>
      </c>
      <c r="M4" s="4">
        <f>SUMIF(affix_amil_mensalidade_bronze!B5:B141,B4,affix_amil_mensalidade_bronze!L5:L141)</f>
        <v>15252.61</v>
      </c>
    </row>
    <row r="5" spans="1:13">
      <c r="A5" t="s">
        <v>15</v>
      </c>
      <c r="B5" t="s">
        <v>16</v>
      </c>
      <c r="C5">
        <v>3</v>
      </c>
      <c r="D5">
        <v>722764000</v>
      </c>
      <c r="E5" s="1">
        <v>44792.875</v>
      </c>
      <c r="F5">
        <v>43389083</v>
      </c>
      <c r="G5" t="str">
        <f t="shared" si="0"/>
        <v>630111a2b336dc5f51bee3b5722764000</v>
      </c>
      <c r="H5" s="5" t="s">
        <v>17</v>
      </c>
      <c r="J5" s="11">
        <f>COUNTIF(affix_repasse_bronze!$D$4:$D$1083,D5)</f>
        <v>0</v>
      </c>
      <c r="K5" s="11">
        <f>COUNTIF(affix_amil_mensalidade_bronze!$B$4:$B$140,B5)</f>
        <v>55</v>
      </c>
      <c r="L5" s="3">
        <f>SUMIF(affix_repasse_bronze!D6:D1085,D5,affix_repasse_bronze!AE6:AE1085)</f>
        <v>0</v>
      </c>
      <c r="M5" s="3">
        <f>SUMIF(affix_amil_mensalidade_bronze!B6:B142,B5,affix_amil_mensalidade_bronze!L6:L142)</f>
        <v>56909.969999999987</v>
      </c>
    </row>
    <row r="6" spans="1:13">
      <c r="A6" t="s">
        <v>18</v>
      </c>
      <c r="B6" t="s">
        <v>19</v>
      </c>
      <c r="C6">
        <v>3</v>
      </c>
      <c r="D6">
        <v>1198444000</v>
      </c>
      <c r="E6" s="1">
        <v>44771.875</v>
      </c>
      <c r="F6">
        <v>43066807</v>
      </c>
      <c r="G6" t="str">
        <f t="shared" si="0"/>
        <v>6302b4ad7d8f3341632e5b081198444000</v>
      </c>
      <c r="H6" s="5" t="s">
        <v>20</v>
      </c>
      <c r="J6" s="12">
        <f>COUNTIF(affix_repasse_bronze!$D$4:$D$1083,D6)</f>
        <v>0</v>
      </c>
      <c r="K6" s="12">
        <f>COUNTIF(affix_amil_mensalidade_bronze!$B$4:$B$140,B6)</f>
        <v>25</v>
      </c>
      <c r="L6" s="4">
        <f>SUMIF(affix_repasse_bronze!D7:D1086,D6,affix_repasse_bronze!AE7:AE1086)</f>
        <v>0</v>
      </c>
      <c r="M6" s="4">
        <f>SUMIF(affix_amil_mensalidade_bronze!B7:B143,B6,affix_amil_mensalidade_bronze!L7:L143)</f>
        <v>11675.389999999996</v>
      </c>
    </row>
    <row r="7" spans="1:13">
      <c r="A7" t="s">
        <v>21</v>
      </c>
      <c r="B7" t="s">
        <v>22</v>
      </c>
      <c r="C7">
        <v>3</v>
      </c>
      <c r="D7">
        <v>1197781000</v>
      </c>
      <c r="E7" s="1">
        <v>44771.875</v>
      </c>
      <c r="F7">
        <v>43058991</v>
      </c>
      <c r="G7" t="str">
        <f t="shared" si="0"/>
        <v>6302b4adfc395e31428b925e1197781000</v>
      </c>
      <c r="H7" s="5" t="s">
        <v>23</v>
      </c>
      <c r="J7" s="11">
        <f>COUNTIF(affix_repasse_bronze!$D$4:$D$1083,D7)</f>
        <v>0</v>
      </c>
      <c r="K7" s="11">
        <f>COUNTIF(affix_amil_mensalidade_bronze!$B$4:$B$140,B7)</f>
        <v>4</v>
      </c>
      <c r="L7" s="3">
        <f>SUMIF(affix_repasse_bronze!D8:D1087,D7,affix_repasse_bronze!AE8:AE1087)</f>
        <v>0</v>
      </c>
      <c r="M7" s="3">
        <f>SUMIF(affix_amil_mensalidade_bronze!B8:B144,B7,affix_amil_mensalidade_bronze!L8:L144)</f>
        <v>3715.1299999999997</v>
      </c>
    </row>
    <row r="8" spans="1:13">
      <c r="A8" t="s">
        <v>24</v>
      </c>
      <c r="B8" t="s">
        <v>25</v>
      </c>
      <c r="C8">
        <v>3</v>
      </c>
      <c r="D8">
        <v>1198447000</v>
      </c>
      <c r="E8" s="1">
        <v>44771.875</v>
      </c>
      <c r="F8">
        <v>43059296</v>
      </c>
      <c r="G8" t="str">
        <f t="shared" si="0"/>
        <v>6302b4ad8382b804d9a3ac351198447000</v>
      </c>
      <c r="H8" s="5" t="s">
        <v>26</v>
      </c>
      <c r="J8" s="12">
        <f>COUNTIF(affix_repasse_bronze!$D$4:$D$1083,D8)</f>
        <v>0</v>
      </c>
      <c r="K8" s="12">
        <f>COUNTIF(affix_amil_mensalidade_bronze!$B$4:$B$140,B8)</f>
        <v>9</v>
      </c>
      <c r="L8" s="4">
        <f>SUMIF(affix_repasse_bronze!D9:D1088,D8,affix_repasse_bronze!AE9:AE1088)</f>
        <v>0</v>
      </c>
      <c r="M8" s="4">
        <f>SUMIF(affix_amil_mensalidade_bronze!B9:B145,B8,affix_amil_mensalidade_bronze!L9:L145)</f>
        <v>22068.31</v>
      </c>
    </row>
    <row r="9" spans="1:13">
      <c r="A9" t="s">
        <v>27</v>
      </c>
      <c r="B9" t="s">
        <v>28</v>
      </c>
      <c r="C9">
        <v>3</v>
      </c>
      <c r="D9">
        <v>1197783000</v>
      </c>
      <c r="E9" s="1">
        <v>44771.875</v>
      </c>
      <c r="F9">
        <v>43059475</v>
      </c>
      <c r="G9" t="str">
        <f t="shared" si="0"/>
        <v>6302b4addc280495f5f061331197783000</v>
      </c>
      <c r="H9" s="5" t="s">
        <v>29</v>
      </c>
      <c r="J9" s="11">
        <f>COUNTIF(affix_repasse_bronze!$D$4:$D$1083,D9)</f>
        <v>0</v>
      </c>
      <c r="K9" s="11">
        <f>COUNTIF(affix_amil_mensalidade_bronze!$B$4:$B$140,B9)</f>
        <v>2</v>
      </c>
      <c r="L9" s="3">
        <f>SUMIF(affix_repasse_bronze!D10:D1089,D9,affix_repasse_bronze!AE10:AE1089)</f>
        <v>0</v>
      </c>
      <c r="M9" s="3">
        <f>SUMIF(affix_amil_mensalidade_bronze!B10:B146,B9,affix_amil_mensalidade_bronze!L10:L146)</f>
        <v>1519.9199999999998</v>
      </c>
    </row>
    <row r="10" spans="1:13">
      <c r="A10" t="s">
        <v>30</v>
      </c>
      <c r="B10" t="s">
        <v>31</v>
      </c>
      <c r="C10">
        <v>3</v>
      </c>
      <c r="D10">
        <v>1197772000</v>
      </c>
      <c r="E10" s="1">
        <v>44771.875</v>
      </c>
      <c r="F10">
        <v>43066835</v>
      </c>
      <c r="G10" t="str">
        <f t="shared" si="0"/>
        <v>6302b4adc75d55efecf90f1d1197772000</v>
      </c>
      <c r="H10" s="5" t="s">
        <v>32</v>
      </c>
      <c r="J10" s="12">
        <f>COUNTIF(affix_repasse_bronze!$D$4:$D$1083,D10)</f>
        <v>0</v>
      </c>
      <c r="K10" s="12">
        <f>COUNTIF(affix_amil_mensalidade_bronze!$B$4:$B$140,B10)</f>
        <v>3</v>
      </c>
      <c r="L10" s="4">
        <f>SUMIF(affix_repasse_bronze!D11:D1090,D10,affix_repasse_bronze!AE11:AE1090)</f>
        <v>0</v>
      </c>
      <c r="M10" s="4">
        <f>SUMIF(affix_amil_mensalidade_bronze!B11:B147,B10,affix_amil_mensalidade_bronze!L11:L147)</f>
        <v>2069.35</v>
      </c>
    </row>
    <row r="11" spans="1:13">
      <c r="A11" t="s">
        <v>33</v>
      </c>
      <c r="B11" t="s">
        <v>34</v>
      </c>
      <c r="C11">
        <v>3</v>
      </c>
      <c r="D11">
        <v>1208895000</v>
      </c>
      <c r="E11" s="1">
        <v>44771.875</v>
      </c>
      <c r="F11">
        <v>43059069</v>
      </c>
      <c r="G11" t="str">
        <f t="shared" si="0"/>
        <v>6302b4ad400f093b5d0d6c1e1208895000</v>
      </c>
      <c r="H11" s="5" t="s">
        <v>35</v>
      </c>
      <c r="J11" s="11">
        <f>COUNTIF(affix_repasse_bronze!$D$4:$D$1083,D11)</f>
        <v>0</v>
      </c>
      <c r="K11" s="11">
        <f>COUNTIF(affix_amil_mensalidade_bronze!$B$4:$B$140,B11)</f>
        <v>2</v>
      </c>
      <c r="L11" s="3">
        <f>SUMIF(affix_repasse_bronze!D12:D1091,D11,affix_repasse_bronze!AE12:AE1091)</f>
        <v>0</v>
      </c>
      <c r="M11" s="3">
        <f>SUMIF(affix_amil_mensalidade_bronze!B12:B148,B11,affix_amil_mensalidade_bronze!L12:L148)</f>
        <v>3756.25</v>
      </c>
    </row>
    <row r="12" spans="1:13">
      <c r="A12" t="s">
        <v>36</v>
      </c>
      <c r="B12" t="s">
        <v>37</v>
      </c>
      <c r="C12">
        <v>3</v>
      </c>
      <c r="D12">
        <v>1198467000</v>
      </c>
      <c r="E12" s="1">
        <v>44771.875</v>
      </c>
      <c r="F12">
        <v>43059282</v>
      </c>
      <c r="G12" t="str">
        <f t="shared" si="0"/>
        <v>6302b4ad14af7051a26da0b61198467000</v>
      </c>
      <c r="H12" s="5" t="s">
        <v>38</v>
      </c>
      <c r="J12" s="12">
        <f>COUNTIF(affix_repasse_bronze!$D$4:$D$1083,D12)</f>
        <v>0</v>
      </c>
      <c r="K12" s="12">
        <f>COUNTIF(affix_amil_mensalidade_bronze!$B$4:$B$140,B12)</f>
        <v>2</v>
      </c>
      <c r="L12" s="4">
        <f>SUMIF(affix_repasse_bronze!D13:D1092,D12,affix_repasse_bronze!AE13:AE1092)</f>
        <v>0</v>
      </c>
      <c r="M12" s="4">
        <f>SUMIF(affix_amil_mensalidade_bronze!B13:B149,B12,affix_amil_mensalidade_bronze!L13:L149)</f>
        <v>2141.13</v>
      </c>
    </row>
    <row r="13" spans="1:13">
      <c r="A13" t="s">
        <v>39</v>
      </c>
      <c r="B13" t="s">
        <v>40</v>
      </c>
      <c r="C13">
        <v>3</v>
      </c>
      <c r="D13">
        <v>310572000</v>
      </c>
      <c r="E13" s="1">
        <v>44787.875</v>
      </c>
      <c r="F13">
        <v>43295208</v>
      </c>
      <c r="G13" t="str">
        <f t="shared" si="0"/>
        <v>630520e93299fb8245e2ee5d310572000</v>
      </c>
      <c r="H13" s="5" t="s">
        <v>41</v>
      </c>
      <c r="J13" s="11">
        <f>COUNTIF(affix_repasse_bronze!$D$4:$D$1083,D13)</f>
        <v>7</v>
      </c>
      <c r="K13" s="11">
        <f>COUNTIF(affix_amil_mensalidade_bronze!$B$4:$B$140,B13)</f>
        <v>8</v>
      </c>
      <c r="L13" s="3">
        <f>SUMIF(affix_repasse_bronze!D14:D1093,D13,affix_repasse_bronze!AE14:AE1093)</f>
        <v>21455.97</v>
      </c>
      <c r="M13" s="3">
        <f>SUMIF(affix_amil_mensalidade_bronze!B14:B150,B13,affix_amil_mensalidade_bronze!L14:L150)</f>
        <v>23234.159999999996</v>
      </c>
    </row>
    <row r="14" spans="1:13">
      <c r="A14" t="s">
        <v>42</v>
      </c>
      <c r="B14" t="s">
        <v>43</v>
      </c>
      <c r="C14">
        <v>3</v>
      </c>
      <c r="D14">
        <v>189733000</v>
      </c>
      <c r="E14" s="1">
        <v>44787.875</v>
      </c>
      <c r="F14">
        <v>43295864</v>
      </c>
      <c r="G14" t="str">
        <f t="shared" si="0"/>
        <v>630520e957663d50f553f459189733000</v>
      </c>
      <c r="H14" s="5" t="s">
        <v>44</v>
      </c>
      <c r="J14" s="12">
        <f>COUNTIF(affix_repasse_bronze!$D$4:$D$1083,D14)</f>
        <v>0</v>
      </c>
      <c r="K14" s="12">
        <f>COUNTIF(affix_amil_mensalidade_bronze!$B$4:$B$140,B14)</f>
        <v>5</v>
      </c>
      <c r="L14" s="4">
        <f>SUMIF(affix_repasse_bronze!D15:D1094,D14,affix_repasse_bronze!AE15:AE1094)</f>
        <v>0</v>
      </c>
      <c r="M14" s="4">
        <f>SUMIF(affix_amil_mensalidade_bronze!B15:B151,B14,affix_amil_mensalidade_bronze!L15:L151)</f>
        <v>8621.5</v>
      </c>
    </row>
    <row r="15" spans="1:13">
      <c r="A15" t="s">
        <v>45</v>
      </c>
      <c r="B15" t="s">
        <v>46</v>
      </c>
      <c r="C15">
        <v>3</v>
      </c>
      <c r="D15">
        <v>310426000</v>
      </c>
      <c r="E15" s="1">
        <v>44787.875</v>
      </c>
      <c r="F15">
        <v>43295853</v>
      </c>
      <c r="G15" t="str">
        <f t="shared" si="0"/>
        <v>630520e919ffb29d92ef2ebd310426000</v>
      </c>
      <c r="H15" s="5" t="s">
        <v>47</v>
      </c>
      <c r="J15" s="11">
        <f>COUNTIF(affix_repasse_bronze!$D$4:$D$1083,D15)</f>
        <v>0</v>
      </c>
      <c r="K15" s="11">
        <f>COUNTIF(affix_amil_mensalidade_bronze!$B$4:$B$140,B15)</f>
        <v>2</v>
      </c>
      <c r="L15" s="3">
        <f>SUMIF(affix_repasse_bronze!D16:D1095,D15,affix_repasse_bronze!AE16:AE1095)</f>
        <v>0</v>
      </c>
      <c r="M15" s="3">
        <f>SUMIF(affix_amil_mensalidade_bronze!B16:B152,B15,affix_amil_mensalidade_bronze!L16:L152)</f>
        <v>70.459999999999994</v>
      </c>
    </row>
    <row r="16" spans="1:13">
      <c r="A16" t="s">
        <v>48</v>
      </c>
      <c r="B16" t="s">
        <v>49</v>
      </c>
      <c r="C16">
        <v>3</v>
      </c>
      <c r="D16">
        <v>320087000</v>
      </c>
      <c r="E16" s="1">
        <v>44787.875</v>
      </c>
      <c r="F16">
        <v>1104601</v>
      </c>
      <c r="G16" t="str">
        <f t="shared" si="0"/>
        <v>630520ea612e637c93d8bb09320087000</v>
      </c>
      <c r="H16" s="5" t="s">
        <v>50</v>
      </c>
      <c r="J16" s="12">
        <f>COUNTIF(affix_repasse_bronze!$D$4:$D$1083,D16)</f>
        <v>1</v>
      </c>
      <c r="K16" s="12">
        <f>COUNTIF(affix_amil_mensalidade_bronze!$B$4:$B$140,B16)</f>
        <v>1</v>
      </c>
      <c r="L16" s="4">
        <f>SUMIF(affix_repasse_bronze!D17:D1096,D16,affix_repasse_bronze!AE17:AE1096)</f>
        <v>8282.4500000000007</v>
      </c>
      <c r="M16" s="4">
        <f>SUMIF(affix_amil_mensalidade_bronze!B17:B153,B16,affix_amil_mensalidade_bronze!L17:L153)</f>
        <v>5651.65</v>
      </c>
    </row>
    <row r="17" spans="1:13">
      <c r="A17" t="s">
        <v>51</v>
      </c>
      <c r="B17" t="s">
        <v>52</v>
      </c>
      <c r="C17">
        <v>3</v>
      </c>
      <c r="D17">
        <v>189307000</v>
      </c>
      <c r="E17" s="1">
        <v>44787.875</v>
      </c>
      <c r="F17">
        <v>43295649</v>
      </c>
      <c r="G17" t="str">
        <f t="shared" si="0"/>
        <v>630520ea2715f08739a1dc15189307000</v>
      </c>
      <c r="H17" s="5" t="s">
        <v>53</v>
      </c>
      <c r="J17" s="11">
        <f>COUNTIF(affix_repasse_bronze!$D$4:$D$1083,D17)</f>
        <v>0</v>
      </c>
      <c r="K17" s="11">
        <f>COUNTIF(affix_amil_mensalidade_bronze!$B$4:$B$140,B17)</f>
        <v>1</v>
      </c>
      <c r="L17" s="3">
        <f>SUMIF(affix_repasse_bronze!D18:D1097,D17,affix_repasse_bronze!AE18:AE1097)</f>
        <v>0</v>
      </c>
      <c r="M17" s="3">
        <f>SUMIF(affix_amil_mensalidade_bronze!B18:B154,B17,affix_amil_mensalidade_bronze!L18:L154)</f>
        <v>4871.71</v>
      </c>
    </row>
    <row r="18" spans="1:13">
      <c r="A18" t="s">
        <v>54</v>
      </c>
      <c r="B18" t="s">
        <v>55</v>
      </c>
      <c r="C18">
        <v>3</v>
      </c>
      <c r="D18">
        <v>318048000</v>
      </c>
      <c r="E18" s="1">
        <v>44787.875</v>
      </c>
      <c r="F18">
        <v>43295857</v>
      </c>
      <c r="G18" t="str">
        <f t="shared" si="0"/>
        <v>630520ea89a0eceb5649c1c7318048000</v>
      </c>
      <c r="H18" s="5" t="s">
        <v>56</v>
      </c>
      <c r="J18" s="12">
        <f>COUNTIF(affix_repasse_bronze!$D$4:$D$1083,D18)</f>
        <v>5</v>
      </c>
      <c r="K18" s="12">
        <f>COUNTIF(affix_amil_mensalidade_bronze!$B$4:$B$140,B18)</f>
        <v>5</v>
      </c>
      <c r="L18" s="4">
        <f>SUMIF(affix_repasse_bronze!D19:D1098,D18,affix_repasse_bronze!AE19:AE1098)</f>
        <v>8473.89</v>
      </c>
      <c r="M18" s="4">
        <f>SUMIF(affix_amil_mensalidade_bronze!B19:B155,B18,affix_amil_mensalidade_bronze!L19:L155)</f>
        <v>8473.81</v>
      </c>
    </row>
    <row r="19" spans="1:13">
      <c r="A19" t="s">
        <v>57</v>
      </c>
      <c r="B19" t="s">
        <v>58</v>
      </c>
      <c r="C19">
        <v>3</v>
      </c>
      <c r="D19">
        <v>108697000</v>
      </c>
      <c r="E19" s="1">
        <v>44787.875</v>
      </c>
      <c r="F19">
        <v>43294838</v>
      </c>
      <c r="G19" t="str">
        <f t="shared" si="0"/>
        <v>630520ead67463f124eedc0b108697000</v>
      </c>
      <c r="H19" s="5" t="s">
        <v>59</v>
      </c>
      <c r="J19" s="11">
        <f>COUNTIF(affix_repasse_bronze!$D$4:$D$1083,D19)</f>
        <v>3</v>
      </c>
      <c r="K19" s="11">
        <f>COUNTIF(affix_amil_mensalidade_bronze!$B$4:$B$140,B19)</f>
        <v>3</v>
      </c>
      <c r="L19" s="3">
        <f>SUMIF(affix_repasse_bronze!D20:D1099,D19,affix_repasse_bronze!AE20:AE1099)</f>
        <v>15252.61</v>
      </c>
      <c r="M19" s="3">
        <f>SUMIF(affix_amil_mensalidade_bronze!B20:B156,B19,affix_amil_mensalidade_bronze!L20:L156)</f>
        <v>15252.61</v>
      </c>
    </row>
    <row r="20" spans="1:13">
      <c r="A20" t="s">
        <v>60</v>
      </c>
      <c r="B20" t="s">
        <v>61</v>
      </c>
      <c r="C20">
        <v>3</v>
      </c>
      <c r="D20">
        <v>311084000</v>
      </c>
      <c r="E20" s="1">
        <v>44787.875</v>
      </c>
      <c r="F20">
        <v>1104591</v>
      </c>
      <c r="G20" t="str">
        <f t="shared" si="0"/>
        <v>630520ea7e0aa107bbd349b9311084000</v>
      </c>
      <c r="H20" s="5" t="s">
        <v>62</v>
      </c>
      <c r="J20" s="12">
        <f>COUNTIF(affix_repasse_bronze!$D$4:$D$1083,D20)</f>
        <v>3</v>
      </c>
      <c r="K20" s="12">
        <f>COUNTIF(affix_amil_mensalidade_bronze!$B$4:$B$140,B20)</f>
        <v>3</v>
      </c>
      <c r="L20" s="4">
        <f>SUMIF(affix_repasse_bronze!D21:D1100,D20,affix_repasse_bronze!AE21:AE1100)</f>
        <v>4495.92</v>
      </c>
      <c r="M20" s="4">
        <f>SUMIF(affix_amil_mensalidade_bronze!B21:B157,B20,affix_amil_mensalidade_bronze!L21:L157)</f>
        <v>4495.92</v>
      </c>
    </row>
  </sheetData>
  <mergeCells count="1">
    <mergeCell ref="J1:M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140"/>
  <sheetViews>
    <sheetView workbookViewId="0">
      <selection activeCell="J5" sqref="J5"/>
    </sheetView>
  </sheetViews>
  <sheetFormatPr defaultRowHeight="15"/>
  <cols>
    <col min="1" max="1" width="26.5703125" bestFit="1" customWidth="1"/>
    <col min="2" max="2" width="26.42578125" bestFit="1" customWidth="1"/>
    <col min="3" max="3" width="26.5703125" bestFit="1" customWidth="1"/>
    <col min="4" max="4" width="15.7109375" bestFit="1" customWidth="1"/>
    <col min="5" max="5" width="13.5703125" bestFit="1" customWidth="1"/>
    <col min="6" max="6" width="44.85546875" bestFit="1" customWidth="1"/>
    <col min="7" max="7" width="8.7109375" bestFit="1" customWidth="1"/>
    <col min="8" max="8" width="12.85546875" bestFit="1" customWidth="1"/>
    <col min="9" max="9" width="34.42578125" bestFit="1" customWidth="1"/>
    <col min="10" max="10" width="30.85546875" bestFit="1" customWidth="1"/>
    <col min="11" max="11" width="16" bestFit="1" customWidth="1"/>
    <col min="12" max="12" width="11.7109375" bestFit="1" customWidth="1"/>
    <col min="15" max="32" width="25.7109375" customWidth="1"/>
  </cols>
  <sheetData>
    <row r="1" spans="1:32">
      <c r="E1" s="6"/>
    </row>
    <row r="2" spans="1:32">
      <c r="E2" s="6"/>
      <c r="O2" s="21">
        <v>108697000</v>
      </c>
      <c r="P2" s="21">
        <v>108697000</v>
      </c>
      <c r="Q2" s="21">
        <v>722764000</v>
      </c>
      <c r="R2" s="21">
        <v>1198444000</v>
      </c>
      <c r="S2" s="21">
        <v>1197781000</v>
      </c>
      <c r="T2" s="21">
        <v>1198447000</v>
      </c>
      <c r="U2" s="21">
        <v>1197783000</v>
      </c>
      <c r="V2" s="21">
        <v>1197772000</v>
      </c>
      <c r="W2" s="21">
        <v>1208895000</v>
      </c>
      <c r="X2" s="21">
        <v>1198467000</v>
      </c>
      <c r="Y2" s="21">
        <v>310572000</v>
      </c>
      <c r="Z2" s="21">
        <v>189733000</v>
      </c>
      <c r="AA2" s="21">
        <v>310426000</v>
      </c>
      <c r="AB2" s="21">
        <v>320087000</v>
      </c>
      <c r="AC2" s="21">
        <v>189307000</v>
      </c>
      <c r="AD2" s="21">
        <v>318048000</v>
      </c>
      <c r="AE2" s="21">
        <v>108697000</v>
      </c>
      <c r="AF2" s="21">
        <v>311084000</v>
      </c>
    </row>
    <row r="3" spans="1:32">
      <c r="A3" t="s">
        <v>1</v>
      </c>
      <c r="B3" t="s">
        <v>2</v>
      </c>
      <c r="C3" t="s">
        <v>63</v>
      </c>
      <c r="D3" t="s">
        <v>64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70</v>
      </c>
      <c r="K3" t="s">
        <v>71</v>
      </c>
      <c r="L3" t="s">
        <v>72</v>
      </c>
      <c r="N3" s="2" t="s">
        <v>73</v>
      </c>
      <c r="O3" s="2" t="s">
        <v>10</v>
      </c>
      <c r="P3" s="2" t="s">
        <v>13</v>
      </c>
      <c r="Q3" s="2" t="s">
        <v>16</v>
      </c>
      <c r="R3" s="2" t="s">
        <v>19</v>
      </c>
      <c r="S3" s="2" t="s">
        <v>22</v>
      </c>
      <c r="T3" s="2" t="s">
        <v>25</v>
      </c>
      <c r="U3" s="2" t="s">
        <v>28</v>
      </c>
      <c r="V3" s="2" t="s">
        <v>31</v>
      </c>
      <c r="W3" s="2" t="s">
        <v>34</v>
      </c>
      <c r="X3" s="2" t="s">
        <v>37</v>
      </c>
      <c r="Y3" s="2" t="s">
        <v>40</v>
      </c>
      <c r="Z3" s="2" t="s">
        <v>43</v>
      </c>
      <c r="AA3" s="2" t="s">
        <v>46</v>
      </c>
      <c r="AB3" s="2" t="s">
        <v>49</v>
      </c>
      <c r="AC3" s="2" t="s">
        <v>52</v>
      </c>
      <c r="AD3" s="2" t="s">
        <v>55</v>
      </c>
      <c r="AE3" s="2" t="s">
        <v>58</v>
      </c>
      <c r="AF3" s="2" t="s">
        <v>61</v>
      </c>
    </row>
    <row r="4" spans="1:32">
      <c r="A4" t="s">
        <v>74</v>
      </c>
      <c r="B4" t="s">
        <v>10</v>
      </c>
      <c r="C4" t="s">
        <v>9</v>
      </c>
      <c r="D4" s="1">
        <v>42277.875</v>
      </c>
      <c r="E4">
        <v>291305148</v>
      </c>
      <c r="F4" t="s">
        <v>75</v>
      </c>
      <c r="G4">
        <v>0</v>
      </c>
      <c r="H4">
        <v>0</v>
      </c>
      <c r="I4" t="s">
        <v>76</v>
      </c>
      <c r="J4" t="s">
        <v>77</v>
      </c>
      <c r="K4" t="s">
        <v>78</v>
      </c>
      <c r="L4">
        <v>3892.76</v>
      </c>
      <c r="N4" s="7">
        <v>1</v>
      </c>
      <c r="O4" s="7">
        <f t="shared" ref="O4:X13" si="0">IF(O$3=$B4,$N4,"")</f>
        <v>1</v>
      </c>
      <c r="P4" s="7" t="str">
        <f t="shared" si="0"/>
        <v/>
      </c>
      <c r="Q4" s="7" t="str">
        <f t="shared" si="0"/>
        <v/>
      </c>
      <c r="R4" s="7" t="str">
        <f t="shared" si="0"/>
        <v/>
      </c>
      <c r="S4" s="7" t="str">
        <f t="shared" si="0"/>
        <v/>
      </c>
      <c r="T4" s="7" t="str">
        <f t="shared" si="0"/>
        <v/>
      </c>
      <c r="U4" s="7" t="str">
        <f t="shared" si="0"/>
        <v/>
      </c>
      <c r="V4" s="7" t="str">
        <f t="shared" si="0"/>
        <v/>
      </c>
      <c r="W4" s="7" t="str">
        <f t="shared" si="0"/>
        <v/>
      </c>
      <c r="X4" s="7" t="str">
        <f t="shared" si="0"/>
        <v/>
      </c>
      <c r="Y4" s="7" t="str">
        <f t="shared" ref="Y4:AF13" si="1">IF(Y$3=$B4,$N4,"")</f>
        <v/>
      </c>
      <c r="Z4" s="7" t="str">
        <f t="shared" si="1"/>
        <v/>
      </c>
      <c r="AA4" s="7" t="str">
        <f t="shared" si="1"/>
        <v/>
      </c>
      <c r="AB4" s="7" t="str">
        <f t="shared" si="1"/>
        <v/>
      </c>
      <c r="AC4" s="7" t="str">
        <f t="shared" si="1"/>
        <v/>
      </c>
      <c r="AD4" s="7" t="str">
        <f t="shared" si="1"/>
        <v/>
      </c>
      <c r="AE4" s="7" t="str">
        <f t="shared" si="1"/>
        <v/>
      </c>
      <c r="AF4" s="7" t="str">
        <f t="shared" si="1"/>
        <v/>
      </c>
    </row>
    <row r="5" spans="1:32">
      <c r="A5" t="s">
        <v>79</v>
      </c>
      <c r="B5" t="s">
        <v>10</v>
      </c>
      <c r="C5" t="s">
        <v>9</v>
      </c>
      <c r="D5" s="1">
        <v>42460.875</v>
      </c>
      <c r="E5">
        <v>291441203</v>
      </c>
      <c r="F5" t="s">
        <v>80</v>
      </c>
      <c r="G5">
        <v>0</v>
      </c>
      <c r="H5">
        <v>0</v>
      </c>
      <c r="I5" t="s">
        <v>81</v>
      </c>
      <c r="J5" t="s">
        <v>77</v>
      </c>
      <c r="K5" t="s">
        <v>78</v>
      </c>
      <c r="L5">
        <v>2834.42</v>
      </c>
      <c r="N5" s="8">
        <v>2</v>
      </c>
      <c r="O5" s="8">
        <f t="shared" si="0"/>
        <v>2</v>
      </c>
      <c r="P5" s="8" t="str">
        <f t="shared" si="0"/>
        <v/>
      </c>
      <c r="Q5" s="8" t="str">
        <f t="shared" si="0"/>
        <v/>
      </c>
      <c r="R5" s="8" t="str">
        <f t="shared" si="0"/>
        <v/>
      </c>
      <c r="S5" s="8" t="str">
        <f t="shared" si="0"/>
        <v/>
      </c>
      <c r="T5" s="8" t="str">
        <f t="shared" si="0"/>
        <v/>
      </c>
      <c r="U5" s="8" t="str">
        <f t="shared" si="0"/>
        <v/>
      </c>
      <c r="V5" s="8" t="str">
        <f t="shared" si="0"/>
        <v/>
      </c>
      <c r="W5" s="8" t="str">
        <f t="shared" si="0"/>
        <v/>
      </c>
      <c r="X5" s="8" t="str">
        <f t="shared" si="0"/>
        <v/>
      </c>
      <c r="Y5" s="8" t="str">
        <f t="shared" si="1"/>
        <v/>
      </c>
      <c r="Z5" s="8" t="str">
        <f t="shared" si="1"/>
        <v/>
      </c>
      <c r="AA5" s="8" t="str">
        <f t="shared" si="1"/>
        <v/>
      </c>
      <c r="AB5" s="8" t="str">
        <f t="shared" si="1"/>
        <v/>
      </c>
      <c r="AC5" s="8" t="str">
        <f t="shared" si="1"/>
        <v/>
      </c>
      <c r="AD5" s="8" t="str">
        <f t="shared" si="1"/>
        <v/>
      </c>
      <c r="AE5" s="8" t="str">
        <f t="shared" si="1"/>
        <v/>
      </c>
      <c r="AF5" s="8" t="str">
        <f t="shared" si="1"/>
        <v/>
      </c>
    </row>
    <row r="6" spans="1:32">
      <c r="A6" t="s">
        <v>82</v>
      </c>
      <c r="B6" t="s">
        <v>10</v>
      </c>
      <c r="C6" t="s">
        <v>9</v>
      </c>
      <c r="D6" s="1">
        <v>42490.875</v>
      </c>
      <c r="E6">
        <v>291469272</v>
      </c>
      <c r="F6" t="s">
        <v>83</v>
      </c>
      <c r="G6">
        <v>0</v>
      </c>
      <c r="H6">
        <v>0</v>
      </c>
      <c r="I6" t="s">
        <v>81</v>
      </c>
      <c r="J6" t="s">
        <v>77</v>
      </c>
      <c r="K6" t="s">
        <v>78</v>
      </c>
      <c r="L6">
        <v>8525.43</v>
      </c>
      <c r="N6" s="7">
        <v>3</v>
      </c>
      <c r="O6" s="7">
        <f t="shared" si="0"/>
        <v>3</v>
      </c>
      <c r="P6" s="7" t="str">
        <f t="shared" si="0"/>
        <v/>
      </c>
      <c r="Q6" s="7" t="str">
        <f t="shared" si="0"/>
        <v/>
      </c>
      <c r="R6" s="7" t="str">
        <f t="shared" si="0"/>
        <v/>
      </c>
      <c r="S6" s="7" t="str">
        <f t="shared" si="0"/>
        <v/>
      </c>
      <c r="T6" s="7" t="str">
        <f t="shared" si="0"/>
        <v/>
      </c>
      <c r="U6" s="7" t="str">
        <f t="shared" si="0"/>
        <v/>
      </c>
      <c r="V6" s="7" t="str">
        <f t="shared" si="0"/>
        <v/>
      </c>
      <c r="W6" s="7" t="str">
        <f t="shared" si="0"/>
        <v/>
      </c>
      <c r="X6" s="7" t="str">
        <f t="shared" si="0"/>
        <v/>
      </c>
      <c r="Y6" s="7" t="str">
        <f t="shared" si="1"/>
        <v/>
      </c>
      <c r="Z6" s="7" t="str">
        <f t="shared" si="1"/>
        <v/>
      </c>
      <c r="AA6" s="7" t="str">
        <f t="shared" si="1"/>
        <v/>
      </c>
      <c r="AB6" s="7" t="str">
        <f t="shared" si="1"/>
        <v/>
      </c>
      <c r="AC6" s="7" t="str">
        <f t="shared" si="1"/>
        <v/>
      </c>
      <c r="AD6" s="7" t="str">
        <f t="shared" si="1"/>
        <v/>
      </c>
      <c r="AE6" s="7" t="str">
        <f t="shared" si="1"/>
        <v/>
      </c>
      <c r="AF6" s="7" t="str">
        <f t="shared" si="1"/>
        <v/>
      </c>
    </row>
    <row r="7" spans="1:32">
      <c r="A7" t="s">
        <v>84</v>
      </c>
      <c r="B7" t="s">
        <v>13</v>
      </c>
      <c r="C7" t="s">
        <v>12</v>
      </c>
      <c r="D7" s="1">
        <v>42277.875</v>
      </c>
      <c r="E7">
        <v>291305148</v>
      </c>
      <c r="F7" t="s">
        <v>75</v>
      </c>
      <c r="G7">
        <v>0</v>
      </c>
      <c r="H7">
        <v>0</v>
      </c>
      <c r="I7" t="s">
        <v>76</v>
      </c>
      <c r="J7" t="s">
        <v>77</v>
      </c>
      <c r="K7" t="s">
        <v>78</v>
      </c>
      <c r="L7">
        <v>3892.76</v>
      </c>
      <c r="N7" s="8">
        <v>4</v>
      </c>
      <c r="O7" s="8" t="str">
        <f t="shared" si="0"/>
        <v/>
      </c>
      <c r="P7" s="8">
        <f t="shared" si="0"/>
        <v>4</v>
      </c>
      <c r="Q7" s="8" t="str">
        <f t="shared" si="0"/>
        <v/>
      </c>
      <c r="R7" s="8" t="str">
        <f t="shared" si="0"/>
        <v/>
      </c>
      <c r="S7" s="8" t="str">
        <f t="shared" si="0"/>
        <v/>
      </c>
      <c r="T7" s="8" t="str">
        <f t="shared" si="0"/>
        <v/>
      </c>
      <c r="U7" s="8" t="str">
        <f t="shared" si="0"/>
        <v/>
      </c>
      <c r="V7" s="8" t="str">
        <f t="shared" si="0"/>
        <v/>
      </c>
      <c r="W7" s="8" t="str">
        <f t="shared" si="0"/>
        <v/>
      </c>
      <c r="X7" s="8" t="str">
        <f t="shared" si="0"/>
        <v/>
      </c>
      <c r="Y7" s="8" t="str">
        <f t="shared" si="1"/>
        <v/>
      </c>
      <c r="Z7" s="8" t="str">
        <f t="shared" si="1"/>
        <v/>
      </c>
      <c r="AA7" s="8" t="str">
        <f t="shared" si="1"/>
        <v/>
      </c>
      <c r="AB7" s="8" t="str">
        <f t="shared" si="1"/>
        <v/>
      </c>
      <c r="AC7" s="8" t="str">
        <f t="shared" si="1"/>
        <v/>
      </c>
      <c r="AD7" s="8" t="str">
        <f t="shared" si="1"/>
        <v/>
      </c>
      <c r="AE7" s="8" t="str">
        <f t="shared" si="1"/>
        <v/>
      </c>
      <c r="AF7" s="8" t="str">
        <f t="shared" si="1"/>
        <v/>
      </c>
    </row>
    <row r="8" spans="1:32">
      <c r="A8" t="s">
        <v>85</v>
      </c>
      <c r="B8" t="s">
        <v>13</v>
      </c>
      <c r="C8" t="s">
        <v>12</v>
      </c>
      <c r="D8" s="1">
        <v>42460.875</v>
      </c>
      <c r="E8">
        <v>291441203</v>
      </c>
      <c r="F8" t="s">
        <v>80</v>
      </c>
      <c r="G8">
        <v>0</v>
      </c>
      <c r="H8">
        <v>0</v>
      </c>
      <c r="I8" t="s">
        <v>81</v>
      </c>
      <c r="J8" t="s">
        <v>77</v>
      </c>
      <c r="K8" t="s">
        <v>78</v>
      </c>
      <c r="L8">
        <v>2834.42</v>
      </c>
      <c r="N8" s="7">
        <v>5</v>
      </c>
      <c r="O8" s="7" t="str">
        <f t="shared" si="0"/>
        <v/>
      </c>
      <c r="P8" s="7">
        <f t="shared" si="0"/>
        <v>5</v>
      </c>
      <c r="Q8" s="7" t="str">
        <f t="shared" si="0"/>
        <v/>
      </c>
      <c r="R8" s="7" t="str">
        <f t="shared" si="0"/>
        <v/>
      </c>
      <c r="S8" s="7" t="str">
        <f t="shared" si="0"/>
        <v/>
      </c>
      <c r="T8" s="7" t="str">
        <f t="shared" si="0"/>
        <v/>
      </c>
      <c r="U8" s="7" t="str">
        <f t="shared" si="0"/>
        <v/>
      </c>
      <c r="V8" s="7" t="str">
        <f t="shared" si="0"/>
        <v/>
      </c>
      <c r="W8" s="7" t="str">
        <f t="shared" si="0"/>
        <v/>
      </c>
      <c r="X8" s="7" t="str">
        <f t="shared" si="0"/>
        <v/>
      </c>
      <c r="Y8" s="7" t="str">
        <f t="shared" si="1"/>
        <v/>
      </c>
      <c r="Z8" s="7" t="str">
        <f t="shared" si="1"/>
        <v/>
      </c>
      <c r="AA8" s="7" t="str">
        <f t="shared" si="1"/>
        <v/>
      </c>
      <c r="AB8" s="7" t="str">
        <f t="shared" si="1"/>
        <v/>
      </c>
      <c r="AC8" s="7" t="str">
        <f t="shared" si="1"/>
        <v/>
      </c>
      <c r="AD8" s="7" t="str">
        <f t="shared" si="1"/>
        <v/>
      </c>
      <c r="AE8" s="7" t="str">
        <f t="shared" si="1"/>
        <v/>
      </c>
      <c r="AF8" s="7" t="str">
        <f t="shared" si="1"/>
        <v/>
      </c>
    </row>
    <row r="9" spans="1:32">
      <c r="A9" t="s">
        <v>86</v>
      </c>
      <c r="B9" t="s">
        <v>13</v>
      </c>
      <c r="C9" t="s">
        <v>12</v>
      </c>
      <c r="D9" s="1">
        <v>42490.875</v>
      </c>
      <c r="E9">
        <v>291469272</v>
      </c>
      <c r="F9" t="s">
        <v>83</v>
      </c>
      <c r="G9">
        <v>0</v>
      </c>
      <c r="H9">
        <v>0</v>
      </c>
      <c r="I9" t="s">
        <v>81</v>
      </c>
      <c r="J9" t="s">
        <v>77</v>
      </c>
      <c r="K9" t="s">
        <v>78</v>
      </c>
      <c r="L9">
        <v>8525.43</v>
      </c>
      <c r="N9" s="8">
        <v>6</v>
      </c>
      <c r="O9" s="8" t="str">
        <f t="shared" si="0"/>
        <v/>
      </c>
      <c r="P9" s="8">
        <f t="shared" si="0"/>
        <v>6</v>
      </c>
      <c r="Q9" s="8" t="str">
        <f t="shared" si="0"/>
        <v/>
      </c>
      <c r="R9" s="8" t="str">
        <f t="shared" si="0"/>
        <v/>
      </c>
      <c r="S9" s="8" t="str">
        <f t="shared" si="0"/>
        <v/>
      </c>
      <c r="T9" s="8" t="str">
        <f t="shared" si="0"/>
        <v/>
      </c>
      <c r="U9" s="8" t="str">
        <f t="shared" si="0"/>
        <v/>
      </c>
      <c r="V9" s="8" t="str">
        <f t="shared" si="0"/>
        <v/>
      </c>
      <c r="W9" s="8" t="str">
        <f t="shared" si="0"/>
        <v/>
      </c>
      <c r="X9" s="8" t="str">
        <f t="shared" si="0"/>
        <v/>
      </c>
      <c r="Y9" s="8" t="str">
        <f t="shared" si="1"/>
        <v/>
      </c>
      <c r="Z9" s="8" t="str">
        <f t="shared" si="1"/>
        <v/>
      </c>
      <c r="AA9" s="8" t="str">
        <f t="shared" si="1"/>
        <v/>
      </c>
      <c r="AB9" s="8" t="str">
        <f t="shared" si="1"/>
        <v/>
      </c>
      <c r="AC9" s="8" t="str">
        <f t="shared" si="1"/>
        <v/>
      </c>
      <c r="AD9" s="8" t="str">
        <f t="shared" si="1"/>
        <v/>
      </c>
      <c r="AE9" s="8" t="str">
        <f t="shared" si="1"/>
        <v/>
      </c>
      <c r="AF9" s="8" t="str">
        <f t="shared" si="1"/>
        <v/>
      </c>
    </row>
    <row r="10" spans="1:32">
      <c r="A10" t="s">
        <v>87</v>
      </c>
      <c r="B10" t="s">
        <v>16</v>
      </c>
      <c r="C10" t="s">
        <v>15</v>
      </c>
      <c r="D10" s="1">
        <v>39498.875</v>
      </c>
      <c r="E10">
        <v>131160354</v>
      </c>
      <c r="F10" t="s">
        <v>88</v>
      </c>
      <c r="G10">
        <v>0</v>
      </c>
      <c r="H10">
        <v>0</v>
      </c>
      <c r="I10" t="s">
        <v>89</v>
      </c>
      <c r="J10" t="s">
        <v>90</v>
      </c>
      <c r="K10" t="s">
        <v>20</v>
      </c>
      <c r="L10">
        <v>0</v>
      </c>
      <c r="N10" s="7">
        <v>7</v>
      </c>
      <c r="O10" s="7" t="str">
        <f t="shared" si="0"/>
        <v/>
      </c>
      <c r="P10" s="7" t="str">
        <f t="shared" si="0"/>
        <v/>
      </c>
      <c r="Q10" s="7">
        <f t="shared" si="0"/>
        <v>7</v>
      </c>
      <c r="R10" s="7" t="str">
        <f t="shared" si="0"/>
        <v/>
      </c>
      <c r="S10" s="7" t="str">
        <f t="shared" si="0"/>
        <v/>
      </c>
      <c r="T10" s="7" t="str">
        <f t="shared" si="0"/>
        <v/>
      </c>
      <c r="U10" s="7" t="str">
        <f t="shared" si="0"/>
        <v/>
      </c>
      <c r="V10" s="7" t="str">
        <f t="shared" si="0"/>
        <v/>
      </c>
      <c r="W10" s="7" t="str">
        <f t="shared" si="0"/>
        <v/>
      </c>
      <c r="X10" s="7" t="str">
        <f t="shared" si="0"/>
        <v/>
      </c>
      <c r="Y10" s="7" t="str">
        <f t="shared" si="1"/>
        <v/>
      </c>
      <c r="Z10" s="7" t="str">
        <f t="shared" si="1"/>
        <v/>
      </c>
      <c r="AA10" s="7" t="str">
        <f t="shared" si="1"/>
        <v/>
      </c>
      <c r="AB10" s="7" t="str">
        <f t="shared" si="1"/>
        <v/>
      </c>
      <c r="AC10" s="7" t="str">
        <f t="shared" si="1"/>
        <v/>
      </c>
      <c r="AD10" s="7" t="str">
        <f t="shared" si="1"/>
        <v/>
      </c>
      <c r="AE10" s="7" t="str">
        <f t="shared" si="1"/>
        <v/>
      </c>
      <c r="AF10" s="7" t="str">
        <f t="shared" si="1"/>
        <v/>
      </c>
    </row>
    <row r="11" spans="1:32">
      <c r="A11" t="s">
        <v>91</v>
      </c>
      <c r="B11" t="s">
        <v>16</v>
      </c>
      <c r="C11" t="s">
        <v>15</v>
      </c>
      <c r="D11" s="1">
        <v>39435.916666666664</v>
      </c>
      <c r="E11">
        <v>131064185</v>
      </c>
      <c r="F11" t="s">
        <v>92</v>
      </c>
      <c r="G11">
        <v>0</v>
      </c>
      <c r="H11">
        <v>0</v>
      </c>
      <c r="I11" t="s">
        <v>89</v>
      </c>
      <c r="J11" t="s">
        <v>77</v>
      </c>
      <c r="K11" t="s">
        <v>78</v>
      </c>
      <c r="L11">
        <v>1738.03</v>
      </c>
      <c r="N11" s="8">
        <v>8</v>
      </c>
      <c r="O11" s="8" t="str">
        <f t="shared" si="0"/>
        <v/>
      </c>
      <c r="P11" s="8" t="str">
        <f t="shared" si="0"/>
        <v/>
      </c>
      <c r="Q11" s="8">
        <f t="shared" si="0"/>
        <v>8</v>
      </c>
      <c r="R11" s="8" t="str">
        <f t="shared" si="0"/>
        <v/>
      </c>
      <c r="S11" s="8" t="str">
        <f t="shared" si="0"/>
        <v/>
      </c>
      <c r="T11" s="8" t="str">
        <f t="shared" si="0"/>
        <v/>
      </c>
      <c r="U11" s="8" t="str">
        <f t="shared" si="0"/>
        <v/>
      </c>
      <c r="V11" s="8" t="str">
        <f t="shared" si="0"/>
        <v/>
      </c>
      <c r="W11" s="8" t="str">
        <f t="shared" si="0"/>
        <v/>
      </c>
      <c r="X11" s="8" t="str">
        <f t="shared" si="0"/>
        <v/>
      </c>
      <c r="Y11" s="8" t="str">
        <f t="shared" si="1"/>
        <v/>
      </c>
      <c r="Z11" s="8" t="str">
        <f t="shared" si="1"/>
        <v/>
      </c>
      <c r="AA11" s="8" t="str">
        <f t="shared" si="1"/>
        <v/>
      </c>
      <c r="AB11" s="8" t="str">
        <f t="shared" si="1"/>
        <v/>
      </c>
      <c r="AC11" s="8" t="str">
        <f t="shared" si="1"/>
        <v/>
      </c>
      <c r="AD11" s="8" t="str">
        <f t="shared" si="1"/>
        <v/>
      </c>
      <c r="AE11" s="8" t="str">
        <f t="shared" si="1"/>
        <v/>
      </c>
      <c r="AF11" s="8" t="str">
        <f t="shared" si="1"/>
        <v/>
      </c>
    </row>
    <row r="12" spans="1:32">
      <c r="A12" t="s">
        <v>93</v>
      </c>
      <c r="B12" t="s">
        <v>16</v>
      </c>
      <c r="C12" t="s">
        <v>15</v>
      </c>
      <c r="D12" s="1">
        <v>39435.916666666664</v>
      </c>
      <c r="E12">
        <v>131064185</v>
      </c>
      <c r="F12" t="s">
        <v>92</v>
      </c>
      <c r="G12">
        <v>0</v>
      </c>
      <c r="H12">
        <v>0</v>
      </c>
      <c r="I12" t="s">
        <v>89</v>
      </c>
      <c r="J12" t="s">
        <v>90</v>
      </c>
      <c r="K12" t="s">
        <v>78</v>
      </c>
      <c r="L12">
        <v>0</v>
      </c>
      <c r="N12" s="7">
        <v>9</v>
      </c>
      <c r="O12" s="7" t="str">
        <f t="shared" si="0"/>
        <v/>
      </c>
      <c r="P12" s="7" t="str">
        <f t="shared" si="0"/>
        <v/>
      </c>
      <c r="Q12" s="7">
        <f t="shared" si="0"/>
        <v>9</v>
      </c>
      <c r="R12" s="7" t="str">
        <f t="shared" si="0"/>
        <v/>
      </c>
      <c r="S12" s="7" t="str">
        <f t="shared" si="0"/>
        <v/>
      </c>
      <c r="T12" s="7" t="str">
        <f t="shared" si="0"/>
        <v/>
      </c>
      <c r="U12" s="7" t="str">
        <f t="shared" si="0"/>
        <v/>
      </c>
      <c r="V12" s="7" t="str">
        <f t="shared" si="0"/>
        <v/>
      </c>
      <c r="W12" s="7" t="str">
        <f t="shared" si="0"/>
        <v/>
      </c>
      <c r="X12" s="7" t="str">
        <f t="shared" si="0"/>
        <v/>
      </c>
      <c r="Y12" s="7" t="str">
        <f t="shared" si="1"/>
        <v/>
      </c>
      <c r="Z12" s="7" t="str">
        <f t="shared" si="1"/>
        <v/>
      </c>
      <c r="AA12" s="7" t="str">
        <f t="shared" si="1"/>
        <v/>
      </c>
      <c r="AB12" s="7" t="str">
        <f t="shared" si="1"/>
        <v/>
      </c>
      <c r="AC12" s="7" t="str">
        <f t="shared" si="1"/>
        <v/>
      </c>
      <c r="AD12" s="7" t="str">
        <f t="shared" si="1"/>
        <v/>
      </c>
      <c r="AE12" s="7" t="str">
        <f t="shared" si="1"/>
        <v/>
      </c>
      <c r="AF12" s="7" t="str">
        <f t="shared" si="1"/>
        <v/>
      </c>
    </row>
    <row r="13" spans="1:32">
      <c r="A13" t="s">
        <v>94</v>
      </c>
      <c r="B13" t="s">
        <v>16</v>
      </c>
      <c r="C13" t="s">
        <v>15</v>
      </c>
      <c r="D13" s="1">
        <v>39435.916666666664</v>
      </c>
      <c r="E13">
        <v>131064525</v>
      </c>
      <c r="F13" t="s">
        <v>95</v>
      </c>
      <c r="G13">
        <v>0</v>
      </c>
      <c r="H13">
        <v>0</v>
      </c>
      <c r="I13" t="s">
        <v>96</v>
      </c>
      <c r="J13" t="s">
        <v>77</v>
      </c>
      <c r="K13" t="s">
        <v>78</v>
      </c>
      <c r="L13">
        <v>1838.5</v>
      </c>
      <c r="N13" s="8">
        <v>10</v>
      </c>
      <c r="O13" s="8" t="str">
        <f t="shared" si="0"/>
        <v/>
      </c>
      <c r="P13" s="8" t="str">
        <f t="shared" si="0"/>
        <v/>
      </c>
      <c r="Q13" s="8">
        <f t="shared" si="0"/>
        <v>10</v>
      </c>
      <c r="R13" s="8" t="str">
        <f t="shared" si="0"/>
        <v/>
      </c>
      <c r="S13" s="8" t="str">
        <f t="shared" si="0"/>
        <v/>
      </c>
      <c r="T13" s="8" t="str">
        <f t="shared" si="0"/>
        <v/>
      </c>
      <c r="U13" s="8" t="str">
        <f t="shared" si="0"/>
        <v/>
      </c>
      <c r="V13" s="8" t="str">
        <f t="shared" si="0"/>
        <v/>
      </c>
      <c r="W13" s="8" t="str">
        <f t="shared" si="0"/>
        <v/>
      </c>
      <c r="X13" s="8" t="str">
        <f t="shared" si="0"/>
        <v/>
      </c>
      <c r="Y13" s="8" t="str">
        <f t="shared" si="1"/>
        <v/>
      </c>
      <c r="Z13" s="8" t="str">
        <f t="shared" si="1"/>
        <v/>
      </c>
      <c r="AA13" s="8" t="str">
        <f t="shared" si="1"/>
        <v/>
      </c>
      <c r="AB13" s="8" t="str">
        <f t="shared" si="1"/>
        <v/>
      </c>
      <c r="AC13" s="8" t="str">
        <f t="shared" si="1"/>
        <v/>
      </c>
      <c r="AD13" s="8" t="str">
        <f t="shared" si="1"/>
        <v/>
      </c>
      <c r="AE13" s="8" t="str">
        <f t="shared" si="1"/>
        <v/>
      </c>
      <c r="AF13" s="8" t="str">
        <f t="shared" si="1"/>
        <v/>
      </c>
    </row>
    <row r="14" spans="1:32">
      <c r="A14" t="s">
        <v>97</v>
      </c>
      <c r="B14" t="s">
        <v>16</v>
      </c>
      <c r="C14" t="s">
        <v>15</v>
      </c>
      <c r="D14" s="1">
        <v>41582.916666666664</v>
      </c>
      <c r="E14">
        <v>131064614</v>
      </c>
      <c r="F14" t="s">
        <v>98</v>
      </c>
      <c r="G14">
        <v>0</v>
      </c>
      <c r="H14">
        <v>0</v>
      </c>
      <c r="I14" t="s">
        <v>89</v>
      </c>
      <c r="J14" t="s">
        <v>99</v>
      </c>
      <c r="K14" t="s">
        <v>78</v>
      </c>
      <c r="L14">
        <v>-1009.18</v>
      </c>
      <c r="N14" s="7">
        <v>11</v>
      </c>
      <c r="O14" s="7" t="str">
        <f t="shared" ref="O14:X23" si="2">IF(O$3=$B14,$N14,"")</f>
        <v/>
      </c>
      <c r="P14" s="7" t="str">
        <f t="shared" si="2"/>
        <v/>
      </c>
      <c r="Q14" s="7">
        <f t="shared" si="2"/>
        <v>11</v>
      </c>
      <c r="R14" s="7" t="str">
        <f t="shared" si="2"/>
        <v/>
      </c>
      <c r="S14" s="7" t="str">
        <f t="shared" si="2"/>
        <v/>
      </c>
      <c r="T14" s="7" t="str">
        <f t="shared" si="2"/>
        <v/>
      </c>
      <c r="U14" s="7" t="str">
        <f t="shared" si="2"/>
        <v/>
      </c>
      <c r="V14" s="7" t="str">
        <f t="shared" si="2"/>
        <v/>
      </c>
      <c r="W14" s="7" t="str">
        <f t="shared" si="2"/>
        <v/>
      </c>
      <c r="X14" s="7" t="str">
        <f t="shared" si="2"/>
        <v/>
      </c>
      <c r="Y14" s="7" t="str">
        <f t="shared" ref="Y14:AF23" si="3">IF(Y$3=$B14,$N14,"")</f>
        <v/>
      </c>
      <c r="Z14" s="7" t="str">
        <f t="shared" si="3"/>
        <v/>
      </c>
      <c r="AA14" s="7" t="str">
        <f t="shared" si="3"/>
        <v/>
      </c>
      <c r="AB14" s="7" t="str">
        <f t="shared" si="3"/>
        <v/>
      </c>
      <c r="AC14" s="7" t="str">
        <f t="shared" si="3"/>
        <v/>
      </c>
      <c r="AD14" s="7" t="str">
        <f t="shared" si="3"/>
        <v/>
      </c>
      <c r="AE14" s="7" t="str">
        <f t="shared" si="3"/>
        <v/>
      </c>
      <c r="AF14" s="7" t="str">
        <f t="shared" si="3"/>
        <v/>
      </c>
    </row>
    <row r="15" spans="1:32">
      <c r="A15" t="s">
        <v>100</v>
      </c>
      <c r="B15" t="s">
        <v>16</v>
      </c>
      <c r="C15" t="s">
        <v>15</v>
      </c>
      <c r="D15" s="1">
        <v>39435.916666666664</v>
      </c>
      <c r="E15">
        <v>131065017</v>
      </c>
      <c r="F15" t="s">
        <v>101</v>
      </c>
      <c r="G15">
        <v>0</v>
      </c>
      <c r="H15">
        <v>0</v>
      </c>
      <c r="I15" t="s">
        <v>96</v>
      </c>
      <c r="J15" t="s">
        <v>77</v>
      </c>
      <c r="K15" t="s">
        <v>78</v>
      </c>
      <c r="L15">
        <v>1975.32</v>
      </c>
      <c r="N15" s="8">
        <v>12</v>
      </c>
      <c r="O15" s="8" t="str">
        <f t="shared" si="2"/>
        <v/>
      </c>
      <c r="P15" s="8" t="str">
        <f t="shared" si="2"/>
        <v/>
      </c>
      <c r="Q15" s="8">
        <f t="shared" si="2"/>
        <v>12</v>
      </c>
      <c r="R15" s="8" t="str">
        <f t="shared" si="2"/>
        <v/>
      </c>
      <c r="S15" s="8" t="str">
        <f t="shared" si="2"/>
        <v/>
      </c>
      <c r="T15" s="8" t="str">
        <f t="shared" si="2"/>
        <v/>
      </c>
      <c r="U15" s="8" t="str">
        <f t="shared" si="2"/>
        <v/>
      </c>
      <c r="V15" s="8" t="str">
        <f t="shared" si="2"/>
        <v/>
      </c>
      <c r="W15" s="8" t="str">
        <f t="shared" si="2"/>
        <v/>
      </c>
      <c r="X15" s="8" t="str">
        <f t="shared" si="2"/>
        <v/>
      </c>
      <c r="Y15" s="8" t="str">
        <f t="shared" si="3"/>
        <v/>
      </c>
      <c r="Z15" s="8" t="str">
        <f t="shared" si="3"/>
        <v/>
      </c>
      <c r="AA15" s="8" t="str">
        <f t="shared" si="3"/>
        <v/>
      </c>
      <c r="AB15" s="8" t="str">
        <f t="shared" si="3"/>
        <v/>
      </c>
      <c r="AC15" s="8" t="str">
        <f t="shared" si="3"/>
        <v/>
      </c>
      <c r="AD15" s="8" t="str">
        <f t="shared" si="3"/>
        <v/>
      </c>
      <c r="AE15" s="8" t="str">
        <f t="shared" si="3"/>
        <v/>
      </c>
      <c r="AF15" s="8" t="str">
        <f t="shared" si="3"/>
        <v/>
      </c>
    </row>
    <row r="16" spans="1:32">
      <c r="A16" t="s">
        <v>102</v>
      </c>
      <c r="B16" t="s">
        <v>16</v>
      </c>
      <c r="C16" t="s">
        <v>15</v>
      </c>
      <c r="D16" s="1">
        <v>39435.916666666664</v>
      </c>
      <c r="E16">
        <v>131065050</v>
      </c>
      <c r="F16" t="s">
        <v>103</v>
      </c>
      <c r="G16">
        <v>0</v>
      </c>
      <c r="H16">
        <v>0</v>
      </c>
      <c r="I16" t="s">
        <v>96</v>
      </c>
      <c r="J16" t="s">
        <v>99</v>
      </c>
      <c r="K16" t="s">
        <v>78</v>
      </c>
      <c r="L16">
        <v>-442.19</v>
      </c>
      <c r="N16" s="7">
        <v>13</v>
      </c>
      <c r="O16" s="7" t="str">
        <f t="shared" si="2"/>
        <v/>
      </c>
      <c r="P16" s="7" t="str">
        <f t="shared" si="2"/>
        <v/>
      </c>
      <c r="Q16" s="7">
        <f t="shared" si="2"/>
        <v>13</v>
      </c>
      <c r="R16" s="7" t="str">
        <f t="shared" si="2"/>
        <v/>
      </c>
      <c r="S16" s="7" t="str">
        <f t="shared" si="2"/>
        <v/>
      </c>
      <c r="T16" s="7" t="str">
        <f t="shared" si="2"/>
        <v/>
      </c>
      <c r="U16" s="7" t="str">
        <f t="shared" si="2"/>
        <v/>
      </c>
      <c r="V16" s="7" t="str">
        <f t="shared" si="2"/>
        <v/>
      </c>
      <c r="W16" s="7" t="str">
        <f t="shared" si="2"/>
        <v/>
      </c>
      <c r="X16" s="7" t="str">
        <f t="shared" si="2"/>
        <v/>
      </c>
      <c r="Y16" s="7" t="str">
        <f t="shared" si="3"/>
        <v/>
      </c>
      <c r="Z16" s="7" t="str">
        <f t="shared" si="3"/>
        <v/>
      </c>
      <c r="AA16" s="7" t="str">
        <f t="shared" si="3"/>
        <v/>
      </c>
      <c r="AB16" s="7" t="str">
        <f t="shared" si="3"/>
        <v/>
      </c>
      <c r="AC16" s="7" t="str">
        <f t="shared" si="3"/>
        <v/>
      </c>
      <c r="AD16" s="7" t="str">
        <f t="shared" si="3"/>
        <v/>
      </c>
      <c r="AE16" s="7" t="str">
        <f t="shared" si="3"/>
        <v/>
      </c>
      <c r="AF16" s="7" t="str">
        <f t="shared" si="3"/>
        <v/>
      </c>
    </row>
    <row r="17" spans="1:32">
      <c r="A17" t="s">
        <v>104</v>
      </c>
      <c r="B17" t="s">
        <v>16</v>
      </c>
      <c r="C17" t="s">
        <v>15</v>
      </c>
      <c r="D17" s="1">
        <v>39531.875</v>
      </c>
      <c r="E17">
        <v>131172476</v>
      </c>
      <c r="F17" t="s">
        <v>105</v>
      </c>
      <c r="G17">
        <v>0</v>
      </c>
      <c r="H17">
        <v>0</v>
      </c>
      <c r="I17" t="s">
        <v>96</v>
      </c>
      <c r="J17" t="s">
        <v>99</v>
      </c>
      <c r="K17" t="s">
        <v>20</v>
      </c>
      <c r="L17">
        <v>-442.19</v>
      </c>
      <c r="N17" s="8">
        <v>14</v>
      </c>
      <c r="O17" s="8" t="str">
        <f t="shared" si="2"/>
        <v/>
      </c>
      <c r="P17" s="8" t="str">
        <f t="shared" si="2"/>
        <v/>
      </c>
      <c r="Q17" s="8">
        <f t="shared" si="2"/>
        <v>14</v>
      </c>
      <c r="R17" s="8" t="str">
        <f t="shared" si="2"/>
        <v/>
      </c>
      <c r="S17" s="8" t="str">
        <f t="shared" si="2"/>
        <v/>
      </c>
      <c r="T17" s="8" t="str">
        <f t="shared" si="2"/>
        <v/>
      </c>
      <c r="U17" s="8" t="str">
        <f t="shared" si="2"/>
        <v/>
      </c>
      <c r="V17" s="8" t="str">
        <f t="shared" si="2"/>
        <v/>
      </c>
      <c r="W17" s="8" t="str">
        <f t="shared" si="2"/>
        <v/>
      </c>
      <c r="X17" s="8" t="str">
        <f t="shared" si="2"/>
        <v/>
      </c>
      <c r="Y17" s="8" t="str">
        <f t="shared" si="3"/>
        <v/>
      </c>
      <c r="Z17" s="8" t="str">
        <f t="shared" si="3"/>
        <v/>
      </c>
      <c r="AA17" s="8" t="str">
        <f t="shared" si="3"/>
        <v/>
      </c>
      <c r="AB17" s="8" t="str">
        <f t="shared" si="3"/>
        <v/>
      </c>
      <c r="AC17" s="8" t="str">
        <f t="shared" si="3"/>
        <v/>
      </c>
      <c r="AD17" s="8" t="str">
        <f t="shared" si="3"/>
        <v/>
      </c>
      <c r="AE17" s="8" t="str">
        <f t="shared" si="3"/>
        <v/>
      </c>
      <c r="AF17" s="8" t="str">
        <f t="shared" si="3"/>
        <v/>
      </c>
    </row>
    <row r="18" spans="1:32">
      <c r="A18" t="s">
        <v>106</v>
      </c>
      <c r="B18" t="s">
        <v>16</v>
      </c>
      <c r="C18" t="s">
        <v>15</v>
      </c>
      <c r="D18" s="1">
        <v>39435.916666666664</v>
      </c>
      <c r="E18">
        <v>131065181</v>
      </c>
      <c r="F18" t="s">
        <v>107</v>
      </c>
      <c r="G18">
        <v>0</v>
      </c>
      <c r="H18">
        <v>0</v>
      </c>
      <c r="I18" t="s">
        <v>96</v>
      </c>
      <c r="J18" t="s">
        <v>77</v>
      </c>
      <c r="K18" t="s">
        <v>78</v>
      </c>
      <c r="L18">
        <v>2567.79</v>
      </c>
      <c r="N18" s="7">
        <v>15</v>
      </c>
      <c r="O18" s="7" t="str">
        <f t="shared" si="2"/>
        <v/>
      </c>
      <c r="P18" s="7" t="str">
        <f t="shared" si="2"/>
        <v/>
      </c>
      <c r="Q18" s="7">
        <f t="shared" si="2"/>
        <v>15</v>
      </c>
      <c r="R18" s="7" t="str">
        <f t="shared" si="2"/>
        <v/>
      </c>
      <c r="S18" s="7" t="str">
        <f t="shared" si="2"/>
        <v/>
      </c>
      <c r="T18" s="7" t="str">
        <f t="shared" si="2"/>
        <v/>
      </c>
      <c r="U18" s="7" t="str">
        <f t="shared" si="2"/>
        <v/>
      </c>
      <c r="V18" s="7" t="str">
        <f t="shared" si="2"/>
        <v/>
      </c>
      <c r="W18" s="7" t="str">
        <f t="shared" si="2"/>
        <v/>
      </c>
      <c r="X18" s="7" t="str">
        <f t="shared" si="2"/>
        <v/>
      </c>
      <c r="Y18" s="7" t="str">
        <f t="shared" si="3"/>
        <v/>
      </c>
      <c r="Z18" s="7" t="str">
        <f t="shared" si="3"/>
        <v/>
      </c>
      <c r="AA18" s="7" t="str">
        <f t="shared" si="3"/>
        <v/>
      </c>
      <c r="AB18" s="7" t="str">
        <f t="shared" si="3"/>
        <v/>
      </c>
      <c r="AC18" s="7" t="str">
        <f t="shared" si="3"/>
        <v/>
      </c>
      <c r="AD18" s="7" t="str">
        <f t="shared" si="3"/>
        <v/>
      </c>
      <c r="AE18" s="7" t="str">
        <f t="shared" si="3"/>
        <v/>
      </c>
      <c r="AF18" s="7" t="str">
        <f t="shared" si="3"/>
        <v/>
      </c>
    </row>
    <row r="19" spans="1:32">
      <c r="A19" t="s">
        <v>108</v>
      </c>
      <c r="B19" t="s">
        <v>16</v>
      </c>
      <c r="C19" t="s">
        <v>15</v>
      </c>
      <c r="D19" s="1">
        <v>39435.916666666664</v>
      </c>
      <c r="E19">
        <v>131065190</v>
      </c>
      <c r="F19" t="s">
        <v>109</v>
      </c>
      <c r="G19">
        <v>0</v>
      </c>
      <c r="H19">
        <v>0</v>
      </c>
      <c r="I19" t="s">
        <v>96</v>
      </c>
      <c r="J19" t="s">
        <v>110</v>
      </c>
      <c r="K19" t="s">
        <v>20</v>
      </c>
      <c r="L19">
        <v>2567.79</v>
      </c>
      <c r="N19" s="8">
        <v>16</v>
      </c>
      <c r="O19" s="8" t="str">
        <f t="shared" si="2"/>
        <v/>
      </c>
      <c r="P19" s="8" t="str">
        <f t="shared" si="2"/>
        <v/>
      </c>
      <c r="Q19" s="8">
        <f t="shared" si="2"/>
        <v>16</v>
      </c>
      <c r="R19" s="8" t="str">
        <f t="shared" si="2"/>
        <v/>
      </c>
      <c r="S19" s="8" t="str">
        <f t="shared" si="2"/>
        <v/>
      </c>
      <c r="T19" s="8" t="str">
        <f t="shared" si="2"/>
        <v/>
      </c>
      <c r="U19" s="8" t="str">
        <f t="shared" si="2"/>
        <v/>
      </c>
      <c r="V19" s="8" t="str">
        <f t="shared" si="2"/>
        <v/>
      </c>
      <c r="W19" s="8" t="str">
        <f t="shared" si="2"/>
        <v/>
      </c>
      <c r="X19" s="8" t="str">
        <f t="shared" si="2"/>
        <v/>
      </c>
      <c r="Y19" s="8" t="str">
        <f t="shared" si="3"/>
        <v/>
      </c>
      <c r="Z19" s="8" t="str">
        <f t="shared" si="3"/>
        <v/>
      </c>
      <c r="AA19" s="8" t="str">
        <f t="shared" si="3"/>
        <v/>
      </c>
      <c r="AB19" s="8" t="str">
        <f t="shared" si="3"/>
        <v/>
      </c>
      <c r="AC19" s="8" t="str">
        <f t="shared" si="3"/>
        <v/>
      </c>
      <c r="AD19" s="8" t="str">
        <f t="shared" si="3"/>
        <v/>
      </c>
      <c r="AE19" s="8" t="str">
        <f t="shared" si="3"/>
        <v/>
      </c>
      <c r="AF19" s="8" t="str">
        <f t="shared" si="3"/>
        <v/>
      </c>
    </row>
    <row r="20" spans="1:32">
      <c r="A20" t="s">
        <v>111</v>
      </c>
      <c r="B20" t="s">
        <v>16</v>
      </c>
      <c r="C20" t="s">
        <v>15</v>
      </c>
      <c r="D20" s="1">
        <v>39435.916666666664</v>
      </c>
      <c r="E20">
        <v>131065840</v>
      </c>
      <c r="F20" t="s">
        <v>112</v>
      </c>
      <c r="G20">
        <v>0</v>
      </c>
      <c r="H20">
        <v>0</v>
      </c>
      <c r="I20" t="s">
        <v>96</v>
      </c>
      <c r="J20" t="s">
        <v>77</v>
      </c>
      <c r="K20" t="s">
        <v>78</v>
      </c>
      <c r="L20">
        <v>3122.81</v>
      </c>
      <c r="N20" s="7">
        <v>17</v>
      </c>
      <c r="O20" s="7" t="str">
        <f t="shared" si="2"/>
        <v/>
      </c>
      <c r="P20" s="7" t="str">
        <f t="shared" si="2"/>
        <v/>
      </c>
      <c r="Q20" s="7">
        <f t="shared" si="2"/>
        <v>17</v>
      </c>
      <c r="R20" s="7" t="str">
        <f t="shared" si="2"/>
        <v/>
      </c>
      <c r="S20" s="7" t="str">
        <f t="shared" si="2"/>
        <v/>
      </c>
      <c r="T20" s="7" t="str">
        <f t="shared" si="2"/>
        <v/>
      </c>
      <c r="U20" s="7" t="str">
        <f t="shared" si="2"/>
        <v/>
      </c>
      <c r="V20" s="7" t="str">
        <f t="shared" si="2"/>
        <v/>
      </c>
      <c r="W20" s="7" t="str">
        <f t="shared" si="2"/>
        <v/>
      </c>
      <c r="X20" s="7" t="str">
        <f t="shared" si="2"/>
        <v/>
      </c>
      <c r="Y20" s="7" t="str">
        <f t="shared" si="3"/>
        <v/>
      </c>
      <c r="Z20" s="7" t="str">
        <f t="shared" si="3"/>
        <v/>
      </c>
      <c r="AA20" s="7" t="str">
        <f t="shared" si="3"/>
        <v/>
      </c>
      <c r="AB20" s="7" t="str">
        <f t="shared" si="3"/>
        <v/>
      </c>
      <c r="AC20" s="7" t="str">
        <f t="shared" si="3"/>
        <v/>
      </c>
      <c r="AD20" s="7" t="str">
        <f t="shared" si="3"/>
        <v/>
      </c>
      <c r="AE20" s="7" t="str">
        <f t="shared" si="3"/>
        <v/>
      </c>
      <c r="AF20" s="7" t="str">
        <f t="shared" si="3"/>
        <v/>
      </c>
    </row>
    <row r="21" spans="1:32">
      <c r="A21" t="s">
        <v>113</v>
      </c>
      <c r="B21" t="s">
        <v>16</v>
      </c>
      <c r="C21" t="s">
        <v>15</v>
      </c>
      <c r="D21" s="1">
        <v>39435.916666666664</v>
      </c>
      <c r="E21">
        <v>131065858</v>
      </c>
      <c r="F21" t="s">
        <v>114</v>
      </c>
      <c r="G21">
        <v>0</v>
      </c>
      <c r="H21">
        <v>0</v>
      </c>
      <c r="I21" t="s">
        <v>96</v>
      </c>
      <c r="J21" t="s">
        <v>99</v>
      </c>
      <c r="K21" t="s">
        <v>20</v>
      </c>
      <c r="L21">
        <v>-1784.16</v>
      </c>
      <c r="N21" s="8">
        <v>18</v>
      </c>
      <c r="O21" s="8" t="str">
        <f t="shared" si="2"/>
        <v/>
      </c>
      <c r="P21" s="8" t="str">
        <f t="shared" si="2"/>
        <v/>
      </c>
      <c r="Q21" s="8">
        <f t="shared" si="2"/>
        <v>18</v>
      </c>
      <c r="R21" s="8" t="str">
        <f t="shared" si="2"/>
        <v/>
      </c>
      <c r="S21" s="8" t="str">
        <f t="shared" si="2"/>
        <v/>
      </c>
      <c r="T21" s="8" t="str">
        <f t="shared" si="2"/>
        <v/>
      </c>
      <c r="U21" s="8" t="str">
        <f t="shared" si="2"/>
        <v/>
      </c>
      <c r="V21" s="8" t="str">
        <f t="shared" si="2"/>
        <v/>
      </c>
      <c r="W21" s="8" t="str">
        <f t="shared" si="2"/>
        <v/>
      </c>
      <c r="X21" s="8" t="str">
        <f t="shared" si="2"/>
        <v/>
      </c>
      <c r="Y21" s="8" t="str">
        <f t="shared" si="3"/>
        <v/>
      </c>
      <c r="Z21" s="8" t="str">
        <f t="shared" si="3"/>
        <v/>
      </c>
      <c r="AA21" s="8" t="str">
        <f t="shared" si="3"/>
        <v/>
      </c>
      <c r="AB21" s="8" t="str">
        <f t="shared" si="3"/>
        <v/>
      </c>
      <c r="AC21" s="8" t="str">
        <f t="shared" si="3"/>
        <v/>
      </c>
      <c r="AD21" s="8" t="str">
        <f t="shared" si="3"/>
        <v/>
      </c>
      <c r="AE21" s="8" t="str">
        <f t="shared" si="3"/>
        <v/>
      </c>
      <c r="AF21" s="8" t="str">
        <f t="shared" si="3"/>
        <v/>
      </c>
    </row>
    <row r="22" spans="1:32">
      <c r="A22" t="s">
        <v>115</v>
      </c>
      <c r="B22" t="s">
        <v>16</v>
      </c>
      <c r="C22" t="s">
        <v>15</v>
      </c>
      <c r="D22" s="1">
        <v>39435.916666666664</v>
      </c>
      <c r="E22">
        <v>131065947</v>
      </c>
      <c r="F22" t="s">
        <v>116</v>
      </c>
      <c r="G22">
        <v>0</v>
      </c>
      <c r="H22">
        <v>0</v>
      </c>
      <c r="I22" t="s">
        <v>96</v>
      </c>
      <c r="J22" t="s">
        <v>77</v>
      </c>
      <c r="K22" t="s">
        <v>78</v>
      </c>
      <c r="L22">
        <v>806.35</v>
      </c>
      <c r="N22" s="7">
        <v>19</v>
      </c>
      <c r="O22" s="7" t="str">
        <f t="shared" si="2"/>
        <v/>
      </c>
      <c r="P22" s="7" t="str">
        <f t="shared" si="2"/>
        <v/>
      </c>
      <c r="Q22" s="7">
        <f t="shared" si="2"/>
        <v>19</v>
      </c>
      <c r="R22" s="7" t="str">
        <f t="shared" si="2"/>
        <v/>
      </c>
      <c r="S22" s="7" t="str">
        <f t="shared" si="2"/>
        <v/>
      </c>
      <c r="T22" s="7" t="str">
        <f t="shared" si="2"/>
        <v/>
      </c>
      <c r="U22" s="7" t="str">
        <f t="shared" si="2"/>
        <v/>
      </c>
      <c r="V22" s="7" t="str">
        <f t="shared" si="2"/>
        <v/>
      </c>
      <c r="W22" s="7" t="str">
        <f t="shared" si="2"/>
        <v/>
      </c>
      <c r="X22" s="7" t="str">
        <f t="shared" si="2"/>
        <v/>
      </c>
      <c r="Y22" s="7" t="str">
        <f t="shared" si="3"/>
        <v/>
      </c>
      <c r="Z22" s="7" t="str">
        <f t="shared" si="3"/>
        <v/>
      </c>
      <c r="AA22" s="7" t="str">
        <f t="shared" si="3"/>
        <v/>
      </c>
      <c r="AB22" s="7" t="str">
        <f t="shared" si="3"/>
        <v/>
      </c>
      <c r="AC22" s="7" t="str">
        <f t="shared" si="3"/>
        <v/>
      </c>
      <c r="AD22" s="7" t="str">
        <f t="shared" si="3"/>
        <v/>
      </c>
      <c r="AE22" s="7" t="str">
        <f t="shared" si="3"/>
        <v/>
      </c>
      <c r="AF22" s="7" t="str">
        <f t="shared" si="3"/>
        <v/>
      </c>
    </row>
    <row r="23" spans="1:32">
      <c r="A23" t="s">
        <v>117</v>
      </c>
      <c r="B23" t="s">
        <v>16</v>
      </c>
      <c r="C23" t="s">
        <v>15</v>
      </c>
      <c r="D23" s="1">
        <v>39435.916666666664</v>
      </c>
      <c r="E23">
        <v>131066081</v>
      </c>
      <c r="F23" t="s">
        <v>118</v>
      </c>
      <c r="G23">
        <v>0</v>
      </c>
      <c r="H23">
        <v>0</v>
      </c>
      <c r="I23" t="s">
        <v>96</v>
      </c>
      <c r="J23" t="s">
        <v>77</v>
      </c>
      <c r="K23" t="s">
        <v>78</v>
      </c>
      <c r="L23">
        <v>1975.32</v>
      </c>
      <c r="N23" s="8">
        <v>20</v>
      </c>
      <c r="O23" s="8" t="str">
        <f t="shared" si="2"/>
        <v/>
      </c>
      <c r="P23" s="8" t="str">
        <f t="shared" si="2"/>
        <v/>
      </c>
      <c r="Q23" s="8">
        <f t="shared" si="2"/>
        <v>20</v>
      </c>
      <c r="R23" s="8" t="str">
        <f t="shared" si="2"/>
        <v/>
      </c>
      <c r="S23" s="8" t="str">
        <f t="shared" si="2"/>
        <v/>
      </c>
      <c r="T23" s="8" t="str">
        <f t="shared" si="2"/>
        <v/>
      </c>
      <c r="U23" s="8" t="str">
        <f t="shared" si="2"/>
        <v/>
      </c>
      <c r="V23" s="8" t="str">
        <f t="shared" si="2"/>
        <v/>
      </c>
      <c r="W23" s="8" t="str">
        <f t="shared" si="2"/>
        <v/>
      </c>
      <c r="X23" s="8" t="str">
        <f t="shared" si="2"/>
        <v/>
      </c>
      <c r="Y23" s="8" t="str">
        <f t="shared" si="3"/>
        <v/>
      </c>
      <c r="Z23" s="8" t="str">
        <f t="shared" si="3"/>
        <v/>
      </c>
      <c r="AA23" s="8" t="str">
        <f t="shared" si="3"/>
        <v/>
      </c>
      <c r="AB23" s="8" t="str">
        <f t="shared" si="3"/>
        <v/>
      </c>
      <c r="AC23" s="8" t="str">
        <f t="shared" si="3"/>
        <v/>
      </c>
      <c r="AD23" s="8" t="str">
        <f t="shared" si="3"/>
        <v/>
      </c>
      <c r="AE23" s="8" t="str">
        <f t="shared" si="3"/>
        <v/>
      </c>
      <c r="AF23" s="8" t="str">
        <f t="shared" si="3"/>
        <v/>
      </c>
    </row>
    <row r="24" spans="1:32">
      <c r="A24" t="s">
        <v>119</v>
      </c>
      <c r="B24" t="s">
        <v>16</v>
      </c>
      <c r="C24" t="s">
        <v>15</v>
      </c>
      <c r="D24" s="1">
        <v>42185.875</v>
      </c>
      <c r="E24">
        <v>131066633</v>
      </c>
      <c r="F24" t="s">
        <v>120</v>
      </c>
      <c r="G24">
        <v>0</v>
      </c>
      <c r="H24">
        <v>0</v>
      </c>
      <c r="I24" t="s">
        <v>96</v>
      </c>
      <c r="J24" t="s">
        <v>77</v>
      </c>
      <c r="K24" t="s">
        <v>78</v>
      </c>
      <c r="L24">
        <v>2567.9499999999998</v>
      </c>
      <c r="N24" s="7">
        <v>21</v>
      </c>
      <c r="O24" s="7" t="str">
        <f t="shared" ref="O24:X33" si="4">IF(O$3=$B24,$N24,"")</f>
        <v/>
      </c>
      <c r="P24" s="7" t="str">
        <f t="shared" si="4"/>
        <v/>
      </c>
      <c r="Q24" s="7">
        <f t="shared" si="4"/>
        <v>21</v>
      </c>
      <c r="R24" s="7" t="str">
        <f t="shared" si="4"/>
        <v/>
      </c>
      <c r="S24" s="7" t="str">
        <f t="shared" si="4"/>
        <v/>
      </c>
      <c r="T24" s="7" t="str">
        <f t="shared" si="4"/>
        <v/>
      </c>
      <c r="U24" s="7" t="str">
        <f t="shared" si="4"/>
        <v/>
      </c>
      <c r="V24" s="7" t="str">
        <f t="shared" si="4"/>
        <v/>
      </c>
      <c r="W24" s="7" t="str">
        <f t="shared" si="4"/>
        <v/>
      </c>
      <c r="X24" s="7" t="str">
        <f t="shared" si="4"/>
        <v/>
      </c>
      <c r="Y24" s="7" t="str">
        <f t="shared" ref="Y24:AF33" si="5">IF(Y$3=$B24,$N24,"")</f>
        <v/>
      </c>
      <c r="Z24" s="7" t="str">
        <f t="shared" si="5"/>
        <v/>
      </c>
      <c r="AA24" s="7" t="str">
        <f t="shared" si="5"/>
        <v/>
      </c>
      <c r="AB24" s="7" t="str">
        <f t="shared" si="5"/>
        <v/>
      </c>
      <c r="AC24" s="7" t="str">
        <f t="shared" si="5"/>
        <v/>
      </c>
      <c r="AD24" s="7" t="str">
        <f t="shared" si="5"/>
        <v/>
      </c>
      <c r="AE24" s="7" t="str">
        <f t="shared" si="5"/>
        <v/>
      </c>
      <c r="AF24" s="7" t="str">
        <f t="shared" si="5"/>
        <v/>
      </c>
    </row>
    <row r="25" spans="1:32">
      <c r="A25" t="s">
        <v>121</v>
      </c>
      <c r="B25" t="s">
        <v>16</v>
      </c>
      <c r="C25" t="s">
        <v>15</v>
      </c>
      <c r="D25" s="1">
        <v>42185.875</v>
      </c>
      <c r="E25">
        <v>131066641</v>
      </c>
      <c r="F25" t="s">
        <v>122</v>
      </c>
      <c r="G25">
        <v>0</v>
      </c>
      <c r="H25">
        <v>0</v>
      </c>
      <c r="I25" t="s">
        <v>96</v>
      </c>
      <c r="J25" t="s">
        <v>110</v>
      </c>
      <c r="K25" t="s">
        <v>20</v>
      </c>
      <c r="L25">
        <v>806.35</v>
      </c>
      <c r="N25" s="8">
        <v>22</v>
      </c>
      <c r="O25" s="8" t="str">
        <f t="shared" si="4"/>
        <v/>
      </c>
      <c r="P25" s="8" t="str">
        <f t="shared" si="4"/>
        <v/>
      </c>
      <c r="Q25" s="8">
        <f t="shared" si="4"/>
        <v>22</v>
      </c>
      <c r="R25" s="8" t="str">
        <f t="shared" si="4"/>
        <v/>
      </c>
      <c r="S25" s="8" t="str">
        <f t="shared" si="4"/>
        <v/>
      </c>
      <c r="T25" s="8" t="str">
        <f t="shared" si="4"/>
        <v/>
      </c>
      <c r="U25" s="8" t="str">
        <f t="shared" si="4"/>
        <v/>
      </c>
      <c r="V25" s="8" t="str">
        <f t="shared" si="4"/>
        <v/>
      </c>
      <c r="W25" s="8" t="str">
        <f t="shared" si="4"/>
        <v/>
      </c>
      <c r="X25" s="8" t="str">
        <f t="shared" si="4"/>
        <v/>
      </c>
      <c r="Y25" s="8" t="str">
        <f t="shared" si="5"/>
        <v/>
      </c>
      <c r="Z25" s="8" t="str">
        <f t="shared" si="5"/>
        <v/>
      </c>
      <c r="AA25" s="8" t="str">
        <f t="shared" si="5"/>
        <v/>
      </c>
      <c r="AB25" s="8" t="str">
        <f t="shared" si="5"/>
        <v/>
      </c>
      <c r="AC25" s="8" t="str">
        <f t="shared" si="5"/>
        <v/>
      </c>
      <c r="AD25" s="8" t="str">
        <f t="shared" si="5"/>
        <v/>
      </c>
      <c r="AE25" s="8" t="str">
        <f t="shared" si="5"/>
        <v/>
      </c>
      <c r="AF25" s="8" t="str">
        <f t="shared" si="5"/>
        <v/>
      </c>
    </row>
    <row r="26" spans="1:32">
      <c r="A26" t="s">
        <v>123</v>
      </c>
      <c r="B26" t="s">
        <v>16</v>
      </c>
      <c r="C26" t="s">
        <v>15</v>
      </c>
      <c r="D26" s="1">
        <v>39435.916666666664</v>
      </c>
      <c r="E26">
        <v>131066650</v>
      </c>
      <c r="F26" t="s">
        <v>124</v>
      </c>
      <c r="G26">
        <v>0</v>
      </c>
      <c r="H26">
        <v>0</v>
      </c>
      <c r="I26" t="s">
        <v>96</v>
      </c>
      <c r="J26" t="s">
        <v>77</v>
      </c>
      <c r="K26" t="s">
        <v>78</v>
      </c>
      <c r="L26">
        <v>806.35</v>
      </c>
      <c r="N26" s="7">
        <v>23</v>
      </c>
      <c r="O26" s="7" t="str">
        <f t="shared" si="4"/>
        <v/>
      </c>
      <c r="P26" s="7" t="str">
        <f t="shared" si="4"/>
        <v/>
      </c>
      <c r="Q26" s="7">
        <f t="shared" si="4"/>
        <v>23</v>
      </c>
      <c r="R26" s="7" t="str">
        <f t="shared" si="4"/>
        <v/>
      </c>
      <c r="S26" s="7" t="str">
        <f t="shared" si="4"/>
        <v/>
      </c>
      <c r="T26" s="7" t="str">
        <f t="shared" si="4"/>
        <v/>
      </c>
      <c r="U26" s="7" t="str">
        <f t="shared" si="4"/>
        <v/>
      </c>
      <c r="V26" s="7" t="str">
        <f t="shared" si="4"/>
        <v/>
      </c>
      <c r="W26" s="7" t="str">
        <f t="shared" si="4"/>
        <v/>
      </c>
      <c r="X26" s="7" t="str">
        <f t="shared" si="4"/>
        <v/>
      </c>
      <c r="Y26" s="7" t="str">
        <f t="shared" si="5"/>
        <v/>
      </c>
      <c r="Z26" s="7" t="str">
        <f t="shared" si="5"/>
        <v/>
      </c>
      <c r="AA26" s="7" t="str">
        <f t="shared" si="5"/>
        <v/>
      </c>
      <c r="AB26" s="7" t="str">
        <f t="shared" si="5"/>
        <v/>
      </c>
      <c r="AC26" s="7" t="str">
        <f t="shared" si="5"/>
        <v/>
      </c>
      <c r="AD26" s="7" t="str">
        <f t="shared" si="5"/>
        <v/>
      </c>
      <c r="AE26" s="7" t="str">
        <f t="shared" si="5"/>
        <v/>
      </c>
      <c r="AF26" s="7" t="str">
        <f t="shared" si="5"/>
        <v/>
      </c>
    </row>
    <row r="27" spans="1:32">
      <c r="A27" t="s">
        <v>125</v>
      </c>
      <c r="B27" t="s">
        <v>16</v>
      </c>
      <c r="C27" t="s">
        <v>15</v>
      </c>
      <c r="D27" s="1">
        <v>39435.916666666664</v>
      </c>
      <c r="E27">
        <v>131066749</v>
      </c>
      <c r="F27" t="s">
        <v>126</v>
      </c>
      <c r="G27">
        <v>0</v>
      </c>
      <c r="H27">
        <v>0</v>
      </c>
      <c r="I27" t="s">
        <v>96</v>
      </c>
      <c r="J27" t="s">
        <v>77</v>
      </c>
      <c r="K27" t="s">
        <v>78</v>
      </c>
      <c r="L27">
        <v>2515.2399999999998</v>
      </c>
      <c r="N27" s="8">
        <v>24</v>
      </c>
      <c r="O27" s="8" t="str">
        <f t="shared" si="4"/>
        <v/>
      </c>
      <c r="P27" s="8" t="str">
        <f t="shared" si="4"/>
        <v/>
      </c>
      <c r="Q27" s="8">
        <f t="shared" si="4"/>
        <v>24</v>
      </c>
      <c r="R27" s="8" t="str">
        <f t="shared" si="4"/>
        <v/>
      </c>
      <c r="S27" s="8" t="str">
        <f t="shared" si="4"/>
        <v/>
      </c>
      <c r="T27" s="8" t="str">
        <f t="shared" si="4"/>
        <v/>
      </c>
      <c r="U27" s="8" t="str">
        <f t="shared" si="4"/>
        <v/>
      </c>
      <c r="V27" s="8" t="str">
        <f t="shared" si="4"/>
        <v/>
      </c>
      <c r="W27" s="8" t="str">
        <f t="shared" si="4"/>
        <v/>
      </c>
      <c r="X27" s="8" t="str">
        <f t="shared" si="4"/>
        <v/>
      </c>
      <c r="Y27" s="8" t="str">
        <f t="shared" si="5"/>
        <v/>
      </c>
      <c r="Z27" s="8" t="str">
        <f t="shared" si="5"/>
        <v/>
      </c>
      <c r="AA27" s="8" t="str">
        <f t="shared" si="5"/>
        <v/>
      </c>
      <c r="AB27" s="8" t="str">
        <f t="shared" si="5"/>
        <v/>
      </c>
      <c r="AC27" s="8" t="str">
        <f t="shared" si="5"/>
        <v/>
      </c>
      <c r="AD27" s="8" t="str">
        <f t="shared" si="5"/>
        <v/>
      </c>
      <c r="AE27" s="8" t="str">
        <f t="shared" si="5"/>
        <v/>
      </c>
      <c r="AF27" s="8" t="str">
        <f t="shared" si="5"/>
        <v/>
      </c>
    </row>
    <row r="28" spans="1:32">
      <c r="A28" t="s">
        <v>127</v>
      </c>
      <c r="B28" t="s">
        <v>16</v>
      </c>
      <c r="C28" t="s">
        <v>15</v>
      </c>
      <c r="D28" s="1">
        <v>39498.875</v>
      </c>
      <c r="E28">
        <v>131160346</v>
      </c>
      <c r="F28" t="s">
        <v>128</v>
      </c>
      <c r="G28">
        <v>0</v>
      </c>
      <c r="H28">
        <v>0</v>
      </c>
      <c r="I28" t="s">
        <v>89</v>
      </c>
      <c r="J28" t="s">
        <v>90</v>
      </c>
      <c r="K28" t="s">
        <v>20</v>
      </c>
      <c r="L28">
        <v>0</v>
      </c>
      <c r="N28" s="7">
        <v>25</v>
      </c>
      <c r="O28" s="7" t="str">
        <f t="shared" si="4"/>
        <v/>
      </c>
      <c r="P28" s="7" t="str">
        <f t="shared" si="4"/>
        <v/>
      </c>
      <c r="Q28" s="7">
        <f t="shared" si="4"/>
        <v>25</v>
      </c>
      <c r="R28" s="7" t="str">
        <f t="shared" si="4"/>
        <v/>
      </c>
      <c r="S28" s="7" t="str">
        <f t="shared" si="4"/>
        <v/>
      </c>
      <c r="T28" s="7" t="str">
        <f t="shared" si="4"/>
        <v/>
      </c>
      <c r="U28" s="7" t="str">
        <f t="shared" si="4"/>
        <v/>
      </c>
      <c r="V28" s="7" t="str">
        <f t="shared" si="4"/>
        <v/>
      </c>
      <c r="W28" s="7" t="str">
        <f t="shared" si="4"/>
        <v/>
      </c>
      <c r="X28" s="7" t="str">
        <f t="shared" si="4"/>
        <v/>
      </c>
      <c r="Y28" s="7" t="str">
        <f t="shared" si="5"/>
        <v/>
      </c>
      <c r="Z28" s="7" t="str">
        <f t="shared" si="5"/>
        <v/>
      </c>
      <c r="AA28" s="7" t="str">
        <f t="shared" si="5"/>
        <v/>
      </c>
      <c r="AB28" s="7" t="str">
        <f t="shared" si="5"/>
        <v/>
      </c>
      <c r="AC28" s="7" t="str">
        <f t="shared" si="5"/>
        <v/>
      </c>
      <c r="AD28" s="7" t="str">
        <f t="shared" si="5"/>
        <v/>
      </c>
      <c r="AE28" s="7" t="str">
        <f t="shared" si="5"/>
        <v/>
      </c>
      <c r="AF28" s="7" t="str">
        <f t="shared" si="5"/>
        <v/>
      </c>
    </row>
    <row r="29" spans="1:32">
      <c r="A29" t="s">
        <v>129</v>
      </c>
      <c r="B29" t="s">
        <v>16</v>
      </c>
      <c r="C29" t="s">
        <v>15</v>
      </c>
      <c r="D29" s="1">
        <v>39469.916666666664</v>
      </c>
      <c r="E29">
        <v>131160249</v>
      </c>
      <c r="F29" t="s">
        <v>130</v>
      </c>
      <c r="G29">
        <v>0</v>
      </c>
      <c r="H29">
        <v>0</v>
      </c>
      <c r="I29" t="s">
        <v>96</v>
      </c>
      <c r="J29" t="s">
        <v>77</v>
      </c>
      <c r="K29" t="s">
        <v>78</v>
      </c>
      <c r="L29">
        <v>806.35</v>
      </c>
      <c r="N29" s="8">
        <v>26</v>
      </c>
      <c r="O29" s="8" t="str">
        <f t="shared" si="4"/>
        <v/>
      </c>
      <c r="P29" s="8" t="str">
        <f t="shared" si="4"/>
        <v/>
      </c>
      <c r="Q29" s="8">
        <f t="shared" si="4"/>
        <v>26</v>
      </c>
      <c r="R29" s="8" t="str">
        <f t="shared" si="4"/>
        <v/>
      </c>
      <c r="S29" s="8" t="str">
        <f t="shared" si="4"/>
        <v/>
      </c>
      <c r="T29" s="8" t="str">
        <f t="shared" si="4"/>
        <v/>
      </c>
      <c r="U29" s="8" t="str">
        <f t="shared" si="4"/>
        <v/>
      </c>
      <c r="V29" s="8" t="str">
        <f t="shared" si="4"/>
        <v/>
      </c>
      <c r="W29" s="8" t="str">
        <f t="shared" si="4"/>
        <v/>
      </c>
      <c r="X29" s="8" t="str">
        <f t="shared" si="4"/>
        <v/>
      </c>
      <c r="Y29" s="8" t="str">
        <f t="shared" si="5"/>
        <v/>
      </c>
      <c r="Z29" s="8" t="str">
        <f t="shared" si="5"/>
        <v/>
      </c>
      <c r="AA29" s="8" t="str">
        <f t="shared" si="5"/>
        <v/>
      </c>
      <c r="AB29" s="8" t="str">
        <f t="shared" si="5"/>
        <v/>
      </c>
      <c r="AC29" s="8" t="str">
        <f t="shared" si="5"/>
        <v/>
      </c>
      <c r="AD29" s="8" t="str">
        <f t="shared" si="5"/>
        <v/>
      </c>
      <c r="AE29" s="8" t="str">
        <f t="shared" si="5"/>
        <v/>
      </c>
      <c r="AF29" s="8" t="str">
        <f t="shared" si="5"/>
        <v/>
      </c>
    </row>
    <row r="30" spans="1:32">
      <c r="A30" t="s">
        <v>131</v>
      </c>
      <c r="B30" t="s">
        <v>16</v>
      </c>
      <c r="C30" t="s">
        <v>15</v>
      </c>
      <c r="D30" s="1">
        <v>39469.916666666664</v>
      </c>
      <c r="E30">
        <v>131160371</v>
      </c>
      <c r="F30" t="s">
        <v>132</v>
      </c>
      <c r="G30">
        <v>0</v>
      </c>
      <c r="H30">
        <v>0</v>
      </c>
      <c r="I30" t="s">
        <v>96</v>
      </c>
      <c r="J30" t="s">
        <v>77</v>
      </c>
      <c r="K30" t="s">
        <v>78</v>
      </c>
      <c r="L30">
        <v>1279.73</v>
      </c>
      <c r="N30" s="7">
        <v>27</v>
      </c>
      <c r="O30" s="7" t="str">
        <f t="shared" si="4"/>
        <v/>
      </c>
      <c r="P30" s="7" t="str">
        <f t="shared" si="4"/>
        <v/>
      </c>
      <c r="Q30" s="7">
        <f t="shared" si="4"/>
        <v>27</v>
      </c>
      <c r="R30" s="7" t="str">
        <f t="shared" si="4"/>
        <v/>
      </c>
      <c r="S30" s="7" t="str">
        <f t="shared" si="4"/>
        <v/>
      </c>
      <c r="T30" s="7" t="str">
        <f t="shared" si="4"/>
        <v/>
      </c>
      <c r="U30" s="7" t="str">
        <f t="shared" si="4"/>
        <v/>
      </c>
      <c r="V30" s="7" t="str">
        <f t="shared" si="4"/>
        <v/>
      </c>
      <c r="W30" s="7" t="str">
        <f t="shared" si="4"/>
        <v/>
      </c>
      <c r="X30" s="7" t="str">
        <f t="shared" si="4"/>
        <v/>
      </c>
      <c r="Y30" s="7" t="str">
        <f t="shared" si="5"/>
        <v/>
      </c>
      <c r="Z30" s="7" t="str">
        <f t="shared" si="5"/>
        <v/>
      </c>
      <c r="AA30" s="7" t="str">
        <f t="shared" si="5"/>
        <v/>
      </c>
      <c r="AB30" s="7" t="str">
        <f t="shared" si="5"/>
        <v/>
      </c>
      <c r="AC30" s="7" t="str">
        <f t="shared" si="5"/>
        <v/>
      </c>
      <c r="AD30" s="7" t="str">
        <f t="shared" si="5"/>
        <v/>
      </c>
      <c r="AE30" s="7" t="str">
        <f t="shared" si="5"/>
        <v/>
      </c>
      <c r="AF30" s="7" t="str">
        <f t="shared" si="5"/>
        <v/>
      </c>
    </row>
    <row r="31" spans="1:32">
      <c r="A31" t="s">
        <v>133</v>
      </c>
      <c r="B31" t="s">
        <v>16</v>
      </c>
      <c r="C31" t="s">
        <v>15</v>
      </c>
      <c r="D31" s="1">
        <v>39498.875</v>
      </c>
      <c r="E31">
        <v>131160401</v>
      </c>
      <c r="F31" t="s">
        <v>134</v>
      </c>
      <c r="G31">
        <v>0</v>
      </c>
      <c r="H31">
        <v>0</v>
      </c>
      <c r="I31" t="s">
        <v>96</v>
      </c>
      <c r="J31" t="s">
        <v>77</v>
      </c>
      <c r="K31" t="s">
        <v>78</v>
      </c>
      <c r="L31">
        <v>1975.32</v>
      </c>
      <c r="N31" s="8">
        <v>28</v>
      </c>
      <c r="O31" s="8" t="str">
        <f t="shared" si="4"/>
        <v/>
      </c>
      <c r="P31" s="8" t="str">
        <f t="shared" si="4"/>
        <v/>
      </c>
      <c r="Q31" s="8">
        <f t="shared" si="4"/>
        <v>28</v>
      </c>
      <c r="R31" s="8" t="str">
        <f t="shared" si="4"/>
        <v/>
      </c>
      <c r="S31" s="8" t="str">
        <f t="shared" si="4"/>
        <v/>
      </c>
      <c r="T31" s="8" t="str">
        <f t="shared" si="4"/>
        <v/>
      </c>
      <c r="U31" s="8" t="str">
        <f t="shared" si="4"/>
        <v/>
      </c>
      <c r="V31" s="8" t="str">
        <f t="shared" si="4"/>
        <v/>
      </c>
      <c r="W31" s="8" t="str">
        <f t="shared" si="4"/>
        <v/>
      </c>
      <c r="X31" s="8" t="str">
        <f t="shared" si="4"/>
        <v/>
      </c>
      <c r="Y31" s="8" t="str">
        <f t="shared" si="5"/>
        <v/>
      </c>
      <c r="Z31" s="8" t="str">
        <f t="shared" si="5"/>
        <v/>
      </c>
      <c r="AA31" s="8" t="str">
        <f t="shared" si="5"/>
        <v/>
      </c>
      <c r="AB31" s="8" t="str">
        <f t="shared" si="5"/>
        <v/>
      </c>
      <c r="AC31" s="8" t="str">
        <f t="shared" si="5"/>
        <v/>
      </c>
      <c r="AD31" s="8" t="str">
        <f t="shared" si="5"/>
        <v/>
      </c>
      <c r="AE31" s="8" t="str">
        <f t="shared" si="5"/>
        <v/>
      </c>
      <c r="AF31" s="8" t="str">
        <f t="shared" si="5"/>
        <v/>
      </c>
    </row>
    <row r="32" spans="1:32">
      <c r="A32" t="s">
        <v>135</v>
      </c>
      <c r="B32" t="s">
        <v>16</v>
      </c>
      <c r="C32" t="s">
        <v>15</v>
      </c>
      <c r="D32" s="1">
        <v>39498.875</v>
      </c>
      <c r="E32">
        <v>131160427</v>
      </c>
      <c r="F32" t="s">
        <v>136</v>
      </c>
      <c r="G32">
        <v>0</v>
      </c>
      <c r="H32">
        <v>0</v>
      </c>
      <c r="I32" t="s">
        <v>96</v>
      </c>
      <c r="J32" t="s">
        <v>110</v>
      </c>
      <c r="K32" t="s">
        <v>20</v>
      </c>
      <c r="L32">
        <v>1975.32</v>
      </c>
      <c r="N32" s="7">
        <v>29</v>
      </c>
      <c r="O32" s="7" t="str">
        <f t="shared" si="4"/>
        <v/>
      </c>
      <c r="P32" s="7" t="str">
        <f t="shared" si="4"/>
        <v/>
      </c>
      <c r="Q32" s="7">
        <f t="shared" si="4"/>
        <v>29</v>
      </c>
      <c r="R32" s="7" t="str">
        <f t="shared" si="4"/>
        <v/>
      </c>
      <c r="S32" s="7" t="str">
        <f t="shared" si="4"/>
        <v/>
      </c>
      <c r="T32" s="7" t="str">
        <f t="shared" si="4"/>
        <v/>
      </c>
      <c r="U32" s="7" t="str">
        <f t="shared" si="4"/>
        <v/>
      </c>
      <c r="V32" s="7" t="str">
        <f t="shared" si="4"/>
        <v/>
      </c>
      <c r="W32" s="7" t="str">
        <f t="shared" si="4"/>
        <v/>
      </c>
      <c r="X32" s="7" t="str">
        <f t="shared" si="4"/>
        <v/>
      </c>
      <c r="Y32" s="7" t="str">
        <f t="shared" si="5"/>
        <v/>
      </c>
      <c r="Z32" s="7" t="str">
        <f t="shared" si="5"/>
        <v/>
      </c>
      <c r="AA32" s="7" t="str">
        <f t="shared" si="5"/>
        <v/>
      </c>
      <c r="AB32" s="7" t="str">
        <f t="shared" si="5"/>
        <v/>
      </c>
      <c r="AC32" s="7" t="str">
        <f t="shared" si="5"/>
        <v/>
      </c>
      <c r="AD32" s="7" t="str">
        <f t="shared" si="5"/>
        <v/>
      </c>
      <c r="AE32" s="7" t="str">
        <f t="shared" si="5"/>
        <v/>
      </c>
      <c r="AF32" s="7" t="str">
        <f t="shared" si="5"/>
        <v/>
      </c>
    </row>
    <row r="33" spans="1:32">
      <c r="A33" t="s">
        <v>137</v>
      </c>
      <c r="B33" t="s">
        <v>16</v>
      </c>
      <c r="C33" t="s">
        <v>15</v>
      </c>
      <c r="D33" s="1">
        <v>39498.875</v>
      </c>
      <c r="E33">
        <v>131160435</v>
      </c>
      <c r="F33" t="s">
        <v>138</v>
      </c>
      <c r="G33">
        <v>0</v>
      </c>
      <c r="H33">
        <v>0</v>
      </c>
      <c r="I33" t="s">
        <v>96</v>
      </c>
      <c r="J33" t="s">
        <v>110</v>
      </c>
      <c r="K33" t="s">
        <v>20</v>
      </c>
      <c r="L33">
        <v>806.35</v>
      </c>
      <c r="N33" s="8">
        <v>30</v>
      </c>
      <c r="O33" s="8" t="str">
        <f t="shared" si="4"/>
        <v/>
      </c>
      <c r="P33" s="8" t="str">
        <f t="shared" si="4"/>
        <v/>
      </c>
      <c r="Q33" s="8">
        <f t="shared" si="4"/>
        <v>30</v>
      </c>
      <c r="R33" s="8" t="str">
        <f t="shared" si="4"/>
        <v/>
      </c>
      <c r="S33" s="8" t="str">
        <f t="shared" si="4"/>
        <v/>
      </c>
      <c r="T33" s="8" t="str">
        <f t="shared" si="4"/>
        <v/>
      </c>
      <c r="U33" s="8" t="str">
        <f t="shared" si="4"/>
        <v/>
      </c>
      <c r="V33" s="8" t="str">
        <f t="shared" si="4"/>
        <v/>
      </c>
      <c r="W33" s="8" t="str">
        <f t="shared" si="4"/>
        <v/>
      </c>
      <c r="X33" s="8" t="str">
        <f t="shared" si="4"/>
        <v/>
      </c>
      <c r="Y33" s="8" t="str">
        <f t="shared" si="5"/>
        <v/>
      </c>
      <c r="Z33" s="8" t="str">
        <f t="shared" si="5"/>
        <v/>
      </c>
      <c r="AA33" s="8" t="str">
        <f t="shared" si="5"/>
        <v/>
      </c>
      <c r="AB33" s="8" t="str">
        <f t="shared" si="5"/>
        <v/>
      </c>
      <c r="AC33" s="8" t="str">
        <f t="shared" si="5"/>
        <v/>
      </c>
      <c r="AD33" s="8" t="str">
        <f t="shared" si="5"/>
        <v/>
      </c>
      <c r="AE33" s="8" t="str">
        <f t="shared" si="5"/>
        <v/>
      </c>
      <c r="AF33" s="8" t="str">
        <f t="shared" si="5"/>
        <v/>
      </c>
    </row>
    <row r="34" spans="1:32">
      <c r="A34" t="s">
        <v>139</v>
      </c>
      <c r="B34" t="s">
        <v>16</v>
      </c>
      <c r="C34" t="s">
        <v>15</v>
      </c>
      <c r="D34" s="1">
        <v>39498.875</v>
      </c>
      <c r="E34">
        <v>131160451</v>
      </c>
      <c r="F34" t="s">
        <v>140</v>
      </c>
      <c r="G34">
        <v>0</v>
      </c>
      <c r="H34">
        <v>0</v>
      </c>
      <c r="I34" t="s">
        <v>96</v>
      </c>
      <c r="J34" t="s">
        <v>110</v>
      </c>
      <c r="K34" t="s">
        <v>20</v>
      </c>
      <c r="L34">
        <v>806.35</v>
      </c>
      <c r="N34" s="7">
        <v>31</v>
      </c>
      <c r="O34" s="7" t="str">
        <f t="shared" ref="O34:X43" si="6">IF(O$3=$B34,$N34,"")</f>
        <v/>
      </c>
      <c r="P34" s="7" t="str">
        <f t="shared" si="6"/>
        <v/>
      </c>
      <c r="Q34" s="7">
        <f t="shared" si="6"/>
        <v>31</v>
      </c>
      <c r="R34" s="7" t="str">
        <f t="shared" si="6"/>
        <v/>
      </c>
      <c r="S34" s="7" t="str">
        <f t="shared" si="6"/>
        <v/>
      </c>
      <c r="T34" s="7" t="str">
        <f t="shared" si="6"/>
        <v/>
      </c>
      <c r="U34" s="7" t="str">
        <f t="shared" si="6"/>
        <v/>
      </c>
      <c r="V34" s="7" t="str">
        <f t="shared" si="6"/>
        <v/>
      </c>
      <c r="W34" s="7" t="str">
        <f t="shared" si="6"/>
        <v/>
      </c>
      <c r="X34" s="7" t="str">
        <f t="shared" si="6"/>
        <v/>
      </c>
      <c r="Y34" s="7" t="str">
        <f t="shared" ref="Y34:AF43" si="7">IF(Y$3=$B34,$N34,"")</f>
        <v/>
      </c>
      <c r="Z34" s="7" t="str">
        <f t="shared" si="7"/>
        <v/>
      </c>
      <c r="AA34" s="7" t="str">
        <f t="shared" si="7"/>
        <v/>
      </c>
      <c r="AB34" s="7" t="str">
        <f t="shared" si="7"/>
        <v/>
      </c>
      <c r="AC34" s="7" t="str">
        <f t="shared" si="7"/>
        <v/>
      </c>
      <c r="AD34" s="7" t="str">
        <f t="shared" si="7"/>
        <v/>
      </c>
      <c r="AE34" s="7" t="str">
        <f t="shared" si="7"/>
        <v/>
      </c>
      <c r="AF34" s="7" t="str">
        <f t="shared" si="7"/>
        <v/>
      </c>
    </row>
    <row r="35" spans="1:32">
      <c r="A35" t="s">
        <v>141</v>
      </c>
      <c r="B35" t="s">
        <v>16</v>
      </c>
      <c r="C35" t="s">
        <v>15</v>
      </c>
      <c r="D35" s="1">
        <v>39588.875</v>
      </c>
      <c r="E35">
        <v>131226649</v>
      </c>
      <c r="F35" t="s">
        <v>142</v>
      </c>
      <c r="G35">
        <v>0</v>
      </c>
      <c r="H35">
        <v>0</v>
      </c>
      <c r="I35" t="s">
        <v>96</v>
      </c>
      <c r="J35" t="s">
        <v>77</v>
      </c>
      <c r="K35" t="s">
        <v>78</v>
      </c>
      <c r="L35">
        <v>1975.32</v>
      </c>
      <c r="N35" s="8">
        <v>32</v>
      </c>
      <c r="O35" s="8" t="str">
        <f t="shared" si="6"/>
        <v/>
      </c>
      <c r="P35" s="8" t="str">
        <f t="shared" si="6"/>
        <v/>
      </c>
      <c r="Q35" s="8">
        <f t="shared" si="6"/>
        <v>32</v>
      </c>
      <c r="R35" s="8" t="str">
        <f t="shared" si="6"/>
        <v/>
      </c>
      <c r="S35" s="8" t="str">
        <f t="shared" si="6"/>
        <v/>
      </c>
      <c r="T35" s="8" t="str">
        <f t="shared" si="6"/>
        <v/>
      </c>
      <c r="U35" s="8" t="str">
        <f t="shared" si="6"/>
        <v/>
      </c>
      <c r="V35" s="8" t="str">
        <f t="shared" si="6"/>
        <v/>
      </c>
      <c r="W35" s="8" t="str">
        <f t="shared" si="6"/>
        <v/>
      </c>
      <c r="X35" s="8" t="str">
        <f t="shared" si="6"/>
        <v/>
      </c>
      <c r="Y35" s="8" t="str">
        <f t="shared" si="7"/>
        <v/>
      </c>
      <c r="Z35" s="8" t="str">
        <f t="shared" si="7"/>
        <v/>
      </c>
      <c r="AA35" s="8" t="str">
        <f t="shared" si="7"/>
        <v/>
      </c>
      <c r="AB35" s="8" t="str">
        <f t="shared" si="7"/>
        <v/>
      </c>
      <c r="AC35" s="8" t="str">
        <f t="shared" si="7"/>
        <v/>
      </c>
      <c r="AD35" s="8" t="str">
        <f t="shared" si="7"/>
        <v/>
      </c>
      <c r="AE35" s="8" t="str">
        <f t="shared" si="7"/>
        <v/>
      </c>
      <c r="AF35" s="8" t="str">
        <f t="shared" si="7"/>
        <v/>
      </c>
    </row>
    <row r="36" spans="1:32">
      <c r="A36" t="s">
        <v>143</v>
      </c>
      <c r="B36" t="s">
        <v>16</v>
      </c>
      <c r="C36" t="s">
        <v>15</v>
      </c>
      <c r="D36" s="1">
        <v>39588.875</v>
      </c>
      <c r="E36">
        <v>131226746</v>
      </c>
      <c r="F36" t="s">
        <v>144</v>
      </c>
      <c r="G36">
        <v>0</v>
      </c>
      <c r="H36">
        <v>0</v>
      </c>
      <c r="I36" t="s">
        <v>96</v>
      </c>
      <c r="J36" t="s">
        <v>110</v>
      </c>
      <c r="K36" t="s">
        <v>20</v>
      </c>
      <c r="L36">
        <v>806.35</v>
      </c>
      <c r="N36" s="7">
        <v>33</v>
      </c>
      <c r="O36" s="7" t="str">
        <f t="shared" si="6"/>
        <v/>
      </c>
      <c r="P36" s="7" t="str">
        <f t="shared" si="6"/>
        <v/>
      </c>
      <c r="Q36" s="7">
        <f t="shared" si="6"/>
        <v>33</v>
      </c>
      <c r="R36" s="7" t="str">
        <f t="shared" si="6"/>
        <v/>
      </c>
      <c r="S36" s="7" t="str">
        <f t="shared" si="6"/>
        <v/>
      </c>
      <c r="T36" s="7" t="str">
        <f t="shared" si="6"/>
        <v/>
      </c>
      <c r="U36" s="7" t="str">
        <f t="shared" si="6"/>
        <v/>
      </c>
      <c r="V36" s="7" t="str">
        <f t="shared" si="6"/>
        <v/>
      </c>
      <c r="W36" s="7" t="str">
        <f t="shared" si="6"/>
        <v/>
      </c>
      <c r="X36" s="7" t="str">
        <f t="shared" si="6"/>
        <v/>
      </c>
      <c r="Y36" s="7" t="str">
        <f t="shared" si="7"/>
        <v/>
      </c>
      <c r="Z36" s="7" t="str">
        <f t="shared" si="7"/>
        <v/>
      </c>
      <c r="AA36" s="7" t="str">
        <f t="shared" si="7"/>
        <v/>
      </c>
      <c r="AB36" s="7" t="str">
        <f t="shared" si="7"/>
        <v/>
      </c>
      <c r="AC36" s="7" t="str">
        <f t="shared" si="7"/>
        <v/>
      </c>
      <c r="AD36" s="7" t="str">
        <f t="shared" si="7"/>
        <v/>
      </c>
      <c r="AE36" s="7" t="str">
        <f t="shared" si="7"/>
        <v/>
      </c>
      <c r="AF36" s="7" t="str">
        <f t="shared" si="7"/>
        <v/>
      </c>
    </row>
    <row r="37" spans="1:32">
      <c r="A37" t="s">
        <v>145</v>
      </c>
      <c r="B37" t="s">
        <v>16</v>
      </c>
      <c r="C37" t="s">
        <v>15</v>
      </c>
      <c r="D37" s="1">
        <v>39588.875</v>
      </c>
      <c r="E37">
        <v>131419021</v>
      </c>
      <c r="F37" t="s">
        <v>146</v>
      </c>
      <c r="G37">
        <v>0</v>
      </c>
      <c r="H37">
        <v>0</v>
      </c>
      <c r="I37" t="s">
        <v>96</v>
      </c>
      <c r="J37" t="s">
        <v>110</v>
      </c>
      <c r="K37" t="s">
        <v>20</v>
      </c>
      <c r="L37">
        <v>806.35</v>
      </c>
      <c r="N37" s="8">
        <v>34</v>
      </c>
      <c r="O37" s="8" t="str">
        <f t="shared" si="6"/>
        <v/>
      </c>
      <c r="P37" s="8" t="str">
        <f t="shared" si="6"/>
        <v/>
      </c>
      <c r="Q37" s="8">
        <f t="shared" si="6"/>
        <v>34</v>
      </c>
      <c r="R37" s="8" t="str">
        <f t="shared" si="6"/>
        <v/>
      </c>
      <c r="S37" s="8" t="str">
        <f t="shared" si="6"/>
        <v/>
      </c>
      <c r="T37" s="8" t="str">
        <f t="shared" si="6"/>
        <v/>
      </c>
      <c r="U37" s="8" t="str">
        <f t="shared" si="6"/>
        <v/>
      </c>
      <c r="V37" s="8" t="str">
        <f t="shared" si="6"/>
        <v/>
      </c>
      <c r="W37" s="8" t="str">
        <f t="shared" si="6"/>
        <v/>
      </c>
      <c r="X37" s="8" t="str">
        <f t="shared" si="6"/>
        <v/>
      </c>
      <c r="Y37" s="8" t="str">
        <f t="shared" si="7"/>
        <v/>
      </c>
      <c r="Z37" s="8" t="str">
        <f t="shared" si="7"/>
        <v/>
      </c>
      <c r="AA37" s="8" t="str">
        <f t="shared" si="7"/>
        <v/>
      </c>
      <c r="AB37" s="8" t="str">
        <f t="shared" si="7"/>
        <v/>
      </c>
      <c r="AC37" s="8" t="str">
        <f t="shared" si="7"/>
        <v/>
      </c>
      <c r="AD37" s="8" t="str">
        <f t="shared" si="7"/>
        <v/>
      </c>
      <c r="AE37" s="8" t="str">
        <f t="shared" si="7"/>
        <v/>
      </c>
      <c r="AF37" s="8" t="str">
        <f t="shared" si="7"/>
        <v/>
      </c>
    </row>
    <row r="38" spans="1:32">
      <c r="A38" t="s">
        <v>147</v>
      </c>
      <c r="B38" t="s">
        <v>16</v>
      </c>
      <c r="C38" t="s">
        <v>15</v>
      </c>
      <c r="D38" s="1">
        <v>39588.875</v>
      </c>
      <c r="E38">
        <v>131227360</v>
      </c>
      <c r="F38" t="s">
        <v>148</v>
      </c>
      <c r="G38">
        <v>0</v>
      </c>
      <c r="H38">
        <v>0</v>
      </c>
      <c r="I38" t="s">
        <v>96</v>
      </c>
      <c r="J38" t="s">
        <v>77</v>
      </c>
      <c r="K38" t="s">
        <v>78</v>
      </c>
      <c r="L38">
        <v>4837.34</v>
      </c>
      <c r="N38" s="7">
        <v>35</v>
      </c>
      <c r="O38" s="7" t="str">
        <f t="shared" si="6"/>
        <v/>
      </c>
      <c r="P38" s="7" t="str">
        <f t="shared" si="6"/>
        <v/>
      </c>
      <c r="Q38" s="7">
        <f t="shared" si="6"/>
        <v>35</v>
      </c>
      <c r="R38" s="7" t="str">
        <f t="shared" si="6"/>
        <v/>
      </c>
      <c r="S38" s="7" t="str">
        <f t="shared" si="6"/>
        <v/>
      </c>
      <c r="T38" s="7" t="str">
        <f t="shared" si="6"/>
        <v/>
      </c>
      <c r="U38" s="7" t="str">
        <f t="shared" si="6"/>
        <v/>
      </c>
      <c r="V38" s="7" t="str">
        <f t="shared" si="6"/>
        <v/>
      </c>
      <c r="W38" s="7" t="str">
        <f t="shared" si="6"/>
        <v/>
      </c>
      <c r="X38" s="7" t="str">
        <f t="shared" si="6"/>
        <v/>
      </c>
      <c r="Y38" s="7" t="str">
        <f t="shared" si="7"/>
        <v/>
      </c>
      <c r="Z38" s="7" t="str">
        <f t="shared" si="7"/>
        <v/>
      </c>
      <c r="AA38" s="7" t="str">
        <f t="shared" si="7"/>
        <v/>
      </c>
      <c r="AB38" s="7" t="str">
        <f t="shared" si="7"/>
        <v/>
      </c>
      <c r="AC38" s="7" t="str">
        <f t="shared" si="7"/>
        <v/>
      </c>
      <c r="AD38" s="7" t="str">
        <f t="shared" si="7"/>
        <v/>
      </c>
      <c r="AE38" s="7" t="str">
        <f t="shared" si="7"/>
        <v/>
      </c>
      <c r="AF38" s="7" t="str">
        <f t="shared" si="7"/>
        <v/>
      </c>
    </row>
    <row r="39" spans="1:32">
      <c r="A39" t="s">
        <v>149</v>
      </c>
      <c r="B39" t="s">
        <v>16</v>
      </c>
      <c r="C39" t="s">
        <v>15</v>
      </c>
      <c r="D39" s="1">
        <v>41280.916666666664</v>
      </c>
      <c r="E39">
        <v>133301630</v>
      </c>
      <c r="F39" t="s">
        <v>150</v>
      </c>
      <c r="G39">
        <v>0</v>
      </c>
      <c r="H39">
        <v>0</v>
      </c>
      <c r="I39" t="s">
        <v>96</v>
      </c>
      <c r="J39" t="s">
        <v>110</v>
      </c>
      <c r="K39" t="s">
        <v>20</v>
      </c>
      <c r="L39">
        <v>806.35</v>
      </c>
      <c r="N39" s="8">
        <v>36</v>
      </c>
      <c r="O39" s="8" t="str">
        <f t="shared" si="6"/>
        <v/>
      </c>
      <c r="P39" s="8" t="str">
        <f t="shared" si="6"/>
        <v/>
      </c>
      <c r="Q39" s="8">
        <f t="shared" si="6"/>
        <v>36</v>
      </c>
      <c r="R39" s="8" t="str">
        <f t="shared" si="6"/>
        <v/>
      </c>
      <c r="S39" s="8" t="str">
        <f t="shared" si="6"/>
        <v/>
      </c>
      <c r="T39" s="8" t="str">
        <f t="shared" si="6"/>
        <v/>
      </c>
      <c r="U39" s="8" t="str">
        <f t="shared" si="6"/>
        <v/>
      </c>
      <c r="V39" s="8" t="str">
        <f t="shared" si="6"/>
        <v/>
      </c>
      <c r="W39" s="8" t="str">
        <f t="shared" si="6"/>
        <v/>
      </c>
      <c r="X39" s="8" t="str">
        <f t="shared" si="6"/>
        <v/>
      </c>
      <c r="Y39" s="8" t="str">
        <f t="shared" si="7"/>
        <v/>
      </c>
      <c r="Z39" s="8" t="str">
        <f t="shared" si="7"/>
        <v/>
      </c>
      <c r="AA39" s="8" t="str">
        <f t="shared" si="7"/>
        <v/>
      </c>
      <c r="AB39" s="8" t="str">
        <f t="shared" si="7"/>
        <v/>
      </c>
      <c r="AC39" s="8" t="str">
        <f t="shared" si="7"/>
        <v/>
      </c>
      <c r="AD39" s="8" t="str">
        <f t="shared" si="7"/>
        <v/>
      </c>
      <c r="AE39" s="8" t="str">
        <f t="shared" si="7"/>
        <v/>
      </c>
      <c r="AF39" s="8" t="str">
        <f t="shared" si="7"/>
        <v/>
      </c>
    </row>
    <row r="40" spans="1:32">
      <c r="A40" t="s">
        <v>151</v>
      </c>
      <c r="B40" t="s">
        <v>16</v>
      </c>
      <c r="C40" t="s">
        <v>15</v>
      </c>
      <c r="D40" s="1">
        <v>39566.875</v>
      </c>
      <c r="E40">
        <v>131236822</v>
      </c>
      <c r="F40" t="s">
        <v>152</v>
      </c>
      <c r="G40">
        <v>0</v>
      </c>
      <c r="H40">
        <v>0</v>
      </c>
      <c r="I40" t="s">
        <v>96</v>
      </c>
      <c r="J40" t="s">
        <v>77</v>
      </c>
      <c r="K40" t="s">
        <v>78</v>
      </c>
      <c r="L40">
        <v>1975.32</v>
      </c>
      <c r="N40" s="7">
        <v>37</v>
      </c>
      <c r="O40" s="7" t="str">
        <f t="shared" si="6"/>
        <v/>
      </c>
      <c r="P40" s="7" t="str">
        <f t="shared" si="6"/>
        <v/>
      </c>
      <c r="Q40" s="7">
        <f t="shared" si="6"/>
        <v>37</v>
      </c>
      <c r="R40" s="7" t="str">
        <f t="shared" si="6"/>
        <v/>
      </c>
      <c r="S40" s="7" t="str">
        <f t="shared" si="6"/>
        <v/>
      </c>
      <c r="T40" s="7" t="str">
        <f t="shared" si="6"/>
        <v/>
      </c>
      <c r="U40" s="7" t="str">
        <f t="shared" si="6"/>
        <v/>
      </c>
      <c r="V40" s="7" t="str">
        <f t="shared" si="6"/>
        <v/>
      </c>
      <c r="W40" s="7" t="str">
        <f t="shared" si="6"/>
        <v/>
      </c>
      <c r="X40" s="7" t="str">
        <f t="shared" si="6"/>
        <v/>
      </c>
      <c r="Y40" s="7" t="str">
        <f t="shared" si="7"/>
        <v/>
      </c>
      <c r="Z40" s="7" t="str">
        <f t="shared" si="7"/>
        <v/>
      </c>
      <c r="AA40" s="7" t="str">
        <f t="shared" si="7"/>
        <v/>
      </c>
      <c r="AB40" s="7" t="str">
        <f t="shared" si="7"/>
        <v/>
      </c>
      <c r="AC40" s="7" t="str">
        <f t="shared" si="7"/>
        <v/>
      </c>
      <c r="AD40" s="7" t="str">
        <f t="shared" si="7"/>
        <v/>
      </c>
      <c r="AE40" s="7" t="str">
        <f t="shared" si="7"/>
        <v/>
      </c>
      <c r="AF40" s="7" t="str">
        <f t="shared" si="7"/>
        <v/>
      </c>
    </row>
    <row r="41" spans="1:32">
      <c r="A41" t="s">
        <v>153</v>
      </c>
      <c r="B41" t="s">
        <v>16</v>
      </c>
      <c r="C41" t="s">
        <v>15</v>
      </c>
      <c r="D41" s="1">
        <v>39651.875</v>
      </c>
      <c r="E41">
        <v>131285637</v>
      </c>
      <c r="F41" t="s">
        <v>154</v>
      </c>
      <c r="G41">
        <v>0</v>
      </c>
      <c r="H41">
        <v>0</v>
      </c>
      <c r="I41" t="s">
        <v>96</v>
      </c>
      <c r="J41" t="s">
        <v>77</v>
      </c>
      <c r="K41" t="s">
        <v>78</v>
      </c>
      <c r="L41">
        <v>806.35</v>
      </c>
      <c r="N41" s="8">
        <v>38</v>
      </c>
      <c r="O41" s="8" t="str">
        <f t="shared" si="6"/>
        <v/>
      </c>
      <c r="P41" s="8" t="str">
        <f t="shared" si="6"/>
        <v/>
      </c>
      <c r="Q41" s="8">
        <f t="shared" si="6"/>
        <v>38</v>
      </c>
      <c r="R41" s="8" t="str">
        <f t="shared" si="6"/>
        <v/>
      </c>
      <c r="S41" s="8" t="str">
        <f t="shared" si="6"/>
        <v/>
      </c>
      <c r="T41" s="8" t="str">
        <f t="shared" si="6"/>
        <v/>
      </c>
      <c r="U41" s="8" t="str">
        <f t="shared" si="6"/>
        <v/>
      </c>
      <c r="V41" s="8" t="str">
        <f t="shared" si="6"/>
        <v/>
      </c>
      <c r="W41" s="8" t="str">
        <f t="shared" si="6"/>
        <v/>
      </c>
      <c r="X41" s="8" t="str">
        <f t="shared" si="6"/>
        <v/>
      </c>
      <c r="Y41" s="8" t="str">
        <f t="shared" si="7"/>
        <v/>
      </c>
      <c r="Z41" s="8" t="str">
        <f t="shared" si="7"/>
        <v/>
      </c>
      <c r="AA41" s="8" t="str">
        <f t="shared" si="7"/>
        <v/>
      </c>
      <c r="AB41" s="8" t="str">
        <f t="shared" si="7"/>
        <v/>
      </c>
      <c r="AC41" s="8" t="str">
        <f t="shared" si="7"/>
        <v/>
      </c>
      <c r="AD41" s="8" t="str">
        <f t="shared" si="7"/>
        <v/>
      </c>
      <c r="AE41" s="8" t="str">
        <f t="shared" si="7"/>
        <v/>
      </c>
      <c r="AF41" s="8" t="str">
        <f t="shared" si="7"/>
        <v/>
      </c>
    </row>
    <row r="42" spans="1:32">
      <c r="A42" t="s">
        <v>155</v>
      </c>
      <c r="B42" t="s">
        <v>16</v>
      </c>
      <c r="C42" t="s">
        <v>15</v>
      </c>
      <c r="D42" s="1">
        <v>43083.916666666664</v>
      </c>
      <c r="E42">
        <v>131311786</v>
      </c>
      <c r="F42" t="s">
        <v>156</v>
      </c>
      <c r="G42">
        <v>0</v>
      </c>
      <c r="H42">
        <v>0</v>
      </c>
      <c r="I42" t="s">
        <v>89</v>
      </c>
      <c r="J42" t="s">
        <v>157</v>
      </c>
      <c r="K42" t="s">
        <v>78</v>
      </c>
      <c r="L42">
        <v>733.99</v>
      </c>
      <c r="N42" s="7">
        <v>39</v>
      </c>
      <c r="O42" s="7" t="str">
        <f t="shared" si="6"/>
        <v/>
      </c>
      <c r="P42" s="7" t="str">
        <f t="shared" si="6"/>
        <v/>
      </c>
      <c r="Q42" s="7">
        <f t="shared" si="6"/>
        <v>39</v>
      </c>
      <c r="R42" s="7" t="str">
        <f t="shared" si="6"/>
        <v/>
      </c>
      <c r="S42" s="7" t="str">
        <f t="shared" si="6"/>
        <v/>
      </c>
      <c r="T42" s="7" t="str">
        <f t="shared" si="6"/>
        <v/>
      </c>
      <c r="U42" s="7" t="str">
        <f t="shared" si="6"/>
        <v/>
      </c>
      <c r="V42" s="7" t="str">
        <f t="shared" si="6"/>
        <v/>
      </c>
      <c r="W42" s="7" t="str">
        <f t="shared" si="6"/>
        <v/>
      </c>
      <c r="X42" s="7" t="str">
        <f t="shared" si="6"/>
        <v/>
      </c>
      <c r="Y42" s="7" t="str">
        <f t="shared" si="7"/>
        <v/>
      </c>
      <c r="Z42" s="7" t="str">
        <f t="shared" si="7"/>
        <v/>
      </c>
      <c r="AA42" s="7" t="str">
        <f t="shared" si="7"/>
        <v/>
      </c>
      <c r="AB42" s="7" t="str">
        <f t="shared" si="7"/>
        <v/>
      </c>
      <c r="AC42" s="7" t="str">
        <f t="shared" si="7"/>
        <v/>
      </c>
      <c r="AD42" s="7" t="str">
        <f t="shared" si="7"/>
        <v/>
      </c>
      <c r="AE42" s="7" t="str">
        <f t="shared" si="7"/>
        <v/>
      </c>
      <c r="AF42" s="7" t="str">
        <f t="shared" si="7"/>
        <v/>
      </c>
    </row>
    <row r="43" spans="1:32">
      <c r="A43" t="s">
        <v>158</v>
      </c>
      <c r="B43" t="s">
        <v>16</v>
      </c>
      <c r="C43" t="s">
        <v>15</v>
      </c>
      <c r="D43" s="1">
        <v>43083.916666666664</v>
      </c>
      <c r="E43">
        <v>131311786</v>
      </c>
      <c r="F43" t="s">
        <v>156</v>
      </c>
      <c r="G43">
        <v>0</v>
      </c>
      <c r="H43">
        <v>0</v>
      </c>
      <c r="I43" t="s">
        <v>89</v>
      </c>
      <c r="J43" t="s">
        <v>90</v>
      </c>
      <c r="K43" t="s">
        <v>78</v>
      </c>
      <c r="L43">
        <v>0</v>
      </c>
      <c r="N43" s="8">
        <v>40</v>
      </c>
      <c r="O43" s="8" t="str">
        <f t="shared" si="6"/>
        <v/>
      </c>
      <c r="P43" s="8" t="str">
        <f t="shared" si="6"/>
        <v/>
      </c>
      <c r="Q43" s="8">
        <f t="shared" si="6"/>
        <v>40</v>
      </c>
      <c r="R43" s="8" t="str">
        <f t="shared" si="6"/>
        <v/>
      </c>
      <c r="S43" s="8" t="str">
        <f t="shared" si="6"/>
        <v/>
      </c>
      <c r="T43" s="8" t="str">
        <f t="shared" si="6"/>
        <v/>
      </c>
      <c r="U43" s="8" t="str">
        <f t="shared" si="6"/>
        <v/>
      </c>
      <c r="V43" s="8" t="str">
        <f t="shared" si="6"/>
        <v/>
      </c>
      <c r="W43" s="8" t="str">
        <f t="shared" si="6"/>
        <v/>
      </c>
      <c r="X43" s="8" t="str">
        <f t="shared" si="6"/>
        <v/>
      </c>
      <c r="Y43" s="8" t="str">
        <f t="shared" si="7"/>
        <v/>
      </c>
      <c r="Z43" s="8" t="str">
        <f t="shared" si="7"/>
        <v/>
      </c>
      <c r="AA43" s="8" t="str">
        <f t="shared" si="7"/>
        <v/>
      </c>
      <c r="AB43" s="8" t="str">
        <f t="shared" si="7"/>
        <v/>
      </c>
      <c r="AC43" s="8" t="str">
        <f t="shared" si="7"/>
        <v/>
      </c>
      <c r="AD43" s="8" t="str">
        <f t="shared" si="7"/>
        <v/>
      </c>
      <c r="AE43" s="8" t="str">
        <f t="shared" si="7"/>
        <v/>
      </c>
      <c r="AF43" s="8" t="str">
        <f t="shared" si="7"/>
        <v/>
      </c>
    </row>
    <row r="44" spans="1:32">
      <c r="A44" t="s">
        <v>159</v>
      </c>
      <c r="B44" t="s">
        <v>16</v>
      </c>
      <c r="C44" t="s">
        <v>15</v>
      </c>
      <c r="D44" s="1">
        <v>42807.875</v>
      </c>
      <c r="E44">
        <v>131341294</v>
      </c>
      <c r="F44" t="s">
        <v>160</v>
      </c>
      <c r="G44">
        <v>0</v>
      </c>
      <c r="H44">
        <v>0</v>
      </c>
      <c r="I44" t="s">
        <v>96</v>
      </c>
      <c r="J44" t="s">
        <v>77</v>
      </c>
      <c r="K44" t="s">
        <v>78</v>
      </c>
      <c r="L44">
        <v>4837.34</v>
      </c>
      <c r="N44" s="7">
        <v>41</v>
      </c>
      <c r="O44" s="7" t="str">
        <f t="shared" ref="O44:X53" si="8">IF(O$3=$B44,$N44,"")</f>
        <v/>
      </c>
      <c r="P44" s="7" t="str">
        <f t="shared" si="8"/>
        <v/>
      </c>
      <c r="Q44" s="7">
        <f t="shared" si="8"/>
        <v>41</v>
      </c>
      <c r="R44" s="7" t="str">
        <f t="shared" si="8"/>
        <v/>
      </c>
      <c r="S44" s="7" t="str">
        <f t="shared" si="8"/>
        <v/>
      </c>
      <c r="T44" s="7" t="str">
        <f t="shared" si="8"/>
        <v/>
      </c>
      <c r="U44" s="7" t="str">
        <f t="shared" si="8"/>
        <v/>
      </c>
      <c r="V44" s="7" t="str">
        <f t="shared" si="8"/>
        <v/>
      </c>
      <c r="W44" s="7" t="str">
        <f t="shared" si="8"/>
        <v/>
      </c>
      <c r="X44" s="7" t="str">
        <f t="shared" si="8"/>
        <v/>
      </c>
      <c r="Y44" s="7" t="str">
        <f t="shared" ref="Y44:AF53" si="9">IF(Y$3=$B44,$N44,"")</f>
        <v/>
      </c>
      <c r="Z44" s="7" t="str">
        <f t="shared" si="9"/>
        <v/>
      </c>
      <c r="AA44" s="7" t="str">
        <f t="shared" si="9"/>
        <v/>
      </c>
      <c r="AB44" s="7" t="str">
        <f t="shared" si="9"/>
        <v/>
      </c>
      <c r="AC44" s="7" t="str">
        <f t="shared" si="9"/>
        <v/>
      </c>
      <c r="AD44" s="7" t="str">
        <f t="shared" si="9"/>
        <v/>
      </c>
      <c r="AE44" s="7" t="str">
        <f t="shared" si="9"/>
        <v/>
      </c>
      <c r="AF44" s="7" t="str">
        <f t="shared" si="9"/>
        <v/>
      </c>
    </row>
    <row r="45" spans="1:32">
      <c r="A45" t="s">
        <v>161</v>
      </c>
      <c r="B45" t="s">
        <v>16</v>
      </c>
      <c r="C45" t="s">
        <v>15</v>
      </c>
      <c r="D45" s="1">
        <v>39712.875</v>
      </c>
      <c r="E45">
        <v>131341341</v>
      </c>
      <c r="F45" t="s">
        <v>162</v>
      </c>
      <c r="G45">
        <v>0</v>
      </c>
      <c r="H45">
        <v>0</v>
      </c>
      <c r="I45" t="s">
        <v>96</v>
      </c>
      <c r="J45" t="s">
        <v>77</v>
      </c>
      <c r="K45" t="s">
        <v>78</v>
      </c>
      <c r="L45">
        <v>806.35</v>
      </c>
      <c r="N45" s="8">
        <v>42</v>
      </c>
      <c r="O45" s="8" t="str">
        <f t="shared" si="8"/>
        <v/>
      </c>
      <c r="P45" s="8" t="str">
        <f t="shared" si="8"/>
        <v/>
      </c>
      <c r="Q45" s="8">
        <f t="shared" si="8"/>
        <v>42</v>
      </c>
      <c r="R45" s="8" t="str">
        <f t="shared" si="8"/>
        <v/>
      </c>
      <c r="S45" s="8" t="str">
        <f t="shared" si="8"/>
        <v/>
      </c>
      <c r="T45" s="8" t="str">
        <f t="shared" si="8"/>
        <v/>
      </c>
      <c r="U45" s="8" t="str">
        <f t="shared" si="8"/>
        <v/>
      </c>
      <c r="V45" s="8" t="str">
        <f t="shared" si="8"/>
        <v/>
      </c>
      <c r="W45" s="8" t="str">
        <f t="shared" si="8"/>
        <v/>
      </c>
      <c r="X45" s="8" t="str">
        <f t="shared" si="8"/>
        <v/>
      </c>
      <c r="Y45" s="8" t="str">
        <f t="shared" si="9"/>
        <v/>
      </c>
      <c r="Z45" s="8" t="str">
        <f t="shared" si="9"/>
        <v/>
      </c>
      <c r="AA45" s="8" t="str">
        <f t="shared" si="9"/>
        <v/>
      </c>
      <c r="AB45" s="8" t="str">
        <f t="shared" si="9"/>
        <v/>
      </c>
      <c r="AC45" s="8" t="str">
        <f t="shared" si="9"/>
        <v/>
      </c>
      <c r="AD45" s="8" t="str">
        <f t="shared" si="9"/>
        <v/>
      </c>
      <c r="AE45" s="8" t="str">
        <f t="shared" si="9"/>
        <v/>
      </c>
      <c r="AF45" s="8" t="str">
        <f t="shared" si="9"/>
        <v/>
      </c>
    </row>
    <row r="46" spans="1:32">
      <c r="A46" t="s">
        <v>163</v>
      </c>
      <c r="B46" t="s">
        <v>16</v>
      </c>
      <c r="C46" t="s">
        <v>15</v>
      </c>
      <c r="D46" s="1">
        <v>39810.916666666664</v>
      </c>
      <c r="E46">
        <v>131427024</v>
      </c>
      <c r="F46" t="s">
        <v>164</v>
      </c>
      <c r="G46">
        <v>0</v>
      </c>
      <c r="H46">
        <v>0</v>
      </c>
      <c r="I46" t="s">
        <v>89</v>
      </c>
      <c r="J46" t="s">
        <v>77</v>
      </c>
      <c r="K46" t="s">
        <v>78</v>
      </c>
      <c r="L46">
        <v>709.48</v>
      </c>
      <c r="N46" s="7">
        <v>43</v>
      </c>
      <c r="O46" s="7" t="str">
        <f t="shared" si="8"/>
        <v/>
      </c>
      <c r="P46" s="7" t="str">
        <f t="shared" si="8"/>
        <v/>
      </c>
      <c r="Q46" s="7">
        <f t="shared" si="8"/>
        <v>43</v>
      </c>
      <c r="R46" s="7" t="str">
        <f t="shared" si="8"/>
        <v/>
      </c>
      <c r="S46" s="7" t="str">
        <f t="shared" si="8"/>
        <v/>
      </c>
      <c r="T46" s="7" t="str">
        <f t="shared" si="8"/>
        <v/>
      </c>
      <c r="U46" s="7" t="str">
        <f t="shared" si="8"/>
        <v/>
      </c>
      <c r="V46" s="7" t="str">
        <f t="shared" si="8"/>
        <v/>
      </c>
      <c r="W46" s="7" t="str">
        <f t="shared" si="8"/>
        <v/>
      </c>
      <c r="X46" s="7" t="str">
        <f t="shared" si="8"/>
        <v/>
      </c>
      <c r="Y46" s="7" t="str">
        <f t="shared" si="9"/>
        <v/>
      </c>
      <c r="Z46" s="7" t="str">
        <f t="shared" si="9"/>
        <v/>
      </c>
      <c r="AA46" s="7" t="str">
        <f t="shared" si="9"/>
        <v/>
      </c>
      <c r="AB46" s="7" t="str">
        <f t="shared" si="9"/>
        <v/>
      </c>
      <c r="AC46" s="7" t="str">
        <f t="shared" si="9"/>
        <v/>
      </c>
      <c r="AD46" s="7" t="str">
        <f t="shared" si="9"/>
        <v/>
      </c>
      <c r="AE46" s="7" t="str">
        <f t="shared" si="9"/>
        <v/>
      </c>
      <c r="AF46" s="7" t="str">
        <f t="shared" si="9"/>
        <v/>
      </c>
    </row>
    <row r="47" spans="1:32">
      <c r="A47" t="s">
        <v>165</v>
      </c>
      <c r="B47" t="s">
        <v>16</v>
      </c>
      <c r="C47" t="s">
        <v>15</v>
      </c>
      <c r="D47" s="1">
        <v>39810.916666666664</v>
      </c>
      <c r="E47">
        <v>131427024</v>
      </c>
      <c r="F47" t="s">
        <v>164</v>
      </c>
      <c r="G47">
        <v>0</v>
      </c>
      <c r="H47">
        <v>0</v>
      </c>
      <c r="I47" t="s">
        <v>89</v>
      </c>
      <c r="J47" t="s">
        <v>90</v>
      </c>
      <c r="K47" t="s">
        <v>78</v>
      </c>
      <c r="L47">
        <v>0</v>
      </c>
      <c r="N47" s="8">
        <v>44</v>
      </c>
      <c r="O47" s="8" t="str">
        <f t="shared" si="8"/>
        <v/>
      </c>
      <c r="P47" s="8" t="str">
        <f t="shared" si="8"/>
        <v/>
      </c>
      <c r="Q47" s="8">
        <f t="shared" si="8"/>
        <v>44</v>
      </c>
      <c r="R47" s="8" t="str">
        <f t="shared" si="8"/>
        <v/>
      </c>
      <c r="S47" s="8" t="str">
        <f t="shared" si="8"/>
        <v/>
      </c>
      <c r="T47" s="8" t="str">
        <f t="shared" si="8"/>
        <v/>
      </c>
      <c r="U47" s="8" t="str">
        <f t="shared" si="8"/>
        <v/>
      </c>
      <c r="V47" s="8" t="str">
        <f t="shared" si="8"/>
        <v/>
      </c>
      <c r="W47" s="8" t="str">
        <f t="shared" si="8"/>
        <v/>
      </c>
      <c r="X47" s="8" t="str">
        <f t="shared" si="8"/>
        <v/>
      </c>
      <c r="Y47" s="8" t="str">
        <f t="shared" si="9"/>
        <v/>
      </c>
      <c r="Z47" s="8" t="str">
        <f t="shared" si="9"/>
        <v/>
      </c>
      <c r="AA47" s="8" t="str">
        <f t="shared" si="9"/>
        <v/>
      </c>
      <c r="AB47" s="8" t="str">
        <f t="shared" si="9"/>
        <v/>
      </c>
      <c r="AC47" s="8" t="str">
        <f t="shared" si="9"/>
        <v/>
      </c>
      <c r="AD47" s="8" t="str">
        <f t="shared" si="9"/>
        <v/>
      </c>
      <c r="AE47" s="8" t="str">
        <f t="shared" si="9"/>
        <v/>
      </c>
      <c r="AF47" s="8" t="str">
        <f t="shared" si="9"/>
        <v/>
      </c>
    </row>
    <row r="48" spans="1:32">
      <c r="A48" t="s">
        <v>166</v>
      </c>
      <c r="B48" t="s">
        <v>16</v>
      </c>
      <c r="C48" t="s">
        <v>15</v>
      </c>
      <c r="D48" s="1">
        <v>39832.916666666664</v>
      </c>
      <c r="E48">
        <v>131444255</v>
      </c>
      <c r="F48" t="s">
        <v>167</v>
      </c>
      <c r="G48">
        <v>0</v>
      </c>
      <c r="H48">
        <v>0</v>
      </c>
      <c r="I48" t="s">
        <v>96</v>
      </c>
      <c r="J48" t="s">
        <v>77</v>
      </c>
      <c r="K48" t="s">
        <v>78</v>
      </c>
      <c r="L48">
        <v>1975.32</v>
      </c>
      <c r="N48" s="7">
        <v>45</v>
      </c>
      <c r="O48" s="7" t="str">
        <f t="shared" si="8"/>
        <v/>
      </c>
      <c r="P48" s="7" t="str">
        <f t="shared" si="8"/>
        <v/>
      </c>
      <c r="Q48" s="7">
        <f t="shared" si="8"/>
        <v>45</v>
      </c>
      <c r="R48" s="7" t="str">
        <f t="shared" si="8"/>
        <v/>
      </c>
      <c r="S48" s="7" t="str">
        <f t="shared" si="8"/>
        <v/>
      </c>
      <c r="T48" s="7" t="str">
        <f t="shared" si="8"/>
        <v/>
      </c>
      <c r="U48" s="7" t="str">
        <f t="shared" si="8"/>
        <v/>
      </c>
      <c r="V48" s="7" t="str">
        <f t="shared" si="8"/>
        <v/>
      </c>
      <c r="W48" s="7" t="str">
        <f t="shared" si="8"/>
        <v/>
      </c>
      <c r="X48" s="7" t="str">
        <f t="shared" si="8"/>
        <v/>
      </c>
      <c r="Y48" s="7" t="str">
        <f t="shared" si="9"/>
        <v/>
      </c>
      <c r="Z48" s="7" t="str">
        <f t="shared" si="9"/>
        <v/>
      </c>
      <c r="AA48" s="7" t="str">
        <f t="shared" si="9"/>
        <v/>
      </c>
      <c r="AB48" s="7" t="str">
        <f t="shared" si="9"/>
        <v/>
      </c>
      <c r="AC48" s="7" t="str">
        <f t="shared" si="9"/>
        <v/>
      </c>
      <c r="AD48" s="7" t="str">
        <f t="shared" si="9"/>
        <v/>
      </c>
      <c r="AE48" s="7" t="str">
        <f t="shared" si="9"/>
        <v/>
      </c>
      <c r="AF48" s="7" t="str">
        <f t="shared" si="9"/>
        <v/>
      </c>
    </row>
    <row r="49" spans="1:32">
      <c r="A49" t="s">
        <v>168</v>
      </c>
      <c r="B49" t="s">
        <v>16</v>
      </c>
      <c r="C49" t="s">
        <v>15</v>
      </c>
      <c r="D49" s="1">
        <v>39832.916666666664</v>
      </c>
      <c r="E49">
        <v>131444298</v>
      </c>
      <c r="F49" t="s">
        <v>169</v>
      </c>
      <c r="G49">
        <v>0</v>
      </c>
      <c r="H49">
        <v>0</v>
      </c>
      <c r="I49" t="s">
        <v>96</v>
      </c>
      <c r="J49" t="s">
        <v>77</v>
      </c>
      <c r="K49" t="s">
        <v>78</v>
      </c>
      <c r="L49">
        <v>806.35</v>
      </c>
      <c r="N49" s="8">
        <v>46</v>
      </c>
      <c r="O49" s="8" t="str">
        <f t="shared" si="8"/>
        <v/>
      </c>
      <c r="P49" s="8" t="str">
        <f t="shared" si="8"/>
        <v/>
      </c>
      <c r="Q49" s="8">
        <f t="shared" si="8"/>
        <v>46</v>
      </c>
      <c r="R49" s="8" t="str">
        <f t="shared" si="8"/>
        <v/>
      </c>
      <c r="S49" s="8" t="str">
        <f t="shared" si="8"/>
        <v/>
      </c>
      <c r="T49" s="8" t="str">
        <f t="shared" si="8"/>
        <v/>
      </c>
      <c r="U49" s="8" t="str">
        <f t="shared" si="8"/>
        <v/>
      </c>
      <c r="V49" s="8" t="str">
        <f t="shared" si="8"/>
        <v/>
      </c>
      <c r="W49" s="8" t="str">
        <f t="shared" si="8"/>
        <v/>
      </c>
      <c r="X49" s="8" t="str">
        <f t="shared" si="8"/>
        <v/>
      </c>
      <c r="Y49" s="8" t="str">
        <f t="shared" si="9"/>
        <v/>
      </c>
      <c r="Z49" s="8" t="str">
        <f t="shared" si="9"/>
        <v/>
      </c>
      <c r="AA49" s="8" t="str">
        <f t="shared" si="9"/>
        <v/>
      </c>
      <c r="AB49" s="8" t="str">
        <f t="shared" si="9"/>
        <v/>
      </c>
      <c r="AC49" s="8" t="str">
        <f t="shared" si="9"/>
        <v/>
      </c>
      <c r="AD49" s="8" t="str">
        <f t="shared" si="9"/>
        <v/>
      </c>
      <c r="AE49" s="8" t="str">
        <f t="shared" si="9"/>
        <v/>
      </c>
      <c r="AF49" s="8" t="str">
        <f t="shared" si="9"/>
        <v/>
      </c>
    </row>
    <row r="50" spans="1:32">
      <c r="A50" t="s">
        <v>170</v>
      </c>
      <c r="B50" t="s">
        <v>16</v>
      </c>
      <c r="C50" t="s">
        <v>15</v>
      </c>
      <c r="D50" s="1">
        <v>39945.875</v>
      </c>
      <c r="E50">
        <v>131563190</v>
      </c>
      <c r="F50" t="s">
        <v>171</v>
      </c>
      <c r="G50">
        <v>0</v>
      </c>
      <c r="H50">
        <v>0</v>
      </c>
      <c r="I50" t="s">
        <v>89</v>
      </c>
      <c r="J50" t="s">
        <v>99</v>
      </c>
      <c r="K50" t="s">
        <v>78</v>
      </c>
      <c r="L50">
        <v>-366.18</v>
      </c>
      <c r="N50" s="7">
        <v>47</v>
      </c>
      <c r="O50" s="7" t="str">
        <f t="shared" si="8"/>
        <v/>
      </c>
      <c r="P50" s="7" t="str">
        <f t="shared" si="8"/>
        <v/>
      </c>
      <c r="Q50" s="7">
        <f t="shared" si="8"/>
        <v>47</v>
      </c>
      <c r="R50" s="7" t="str">
        <f t="shared" si="8"/>
        <v/>
      </c>
      <c r="S50" s="7" t="str">
        <f t="shared" si="8"/>
        <v/>
      </c>
      <c r="T50" s="7" t="str">
        <f t="shared" si="8"/>
        <v/>
      </c>
      <c r="U50" s="7" t="str">
        <f t="shared" si="8"/>
        <v/>
      </c>
      <c r="V50" s="7" t="str">
        <f t="shared" si="8"/>
        <v/>
      </c>
      <c r="W50" s="7" t="str">
        <f t="shared" si="8"/>
        <v/>
      </c>
      <c r="X50" s="7" t="str">
        <f t="shared" si="8"/>
        <v/>
      </c>
      <c r="Y50" s="7" t="str">
        <f t="shared" si="9"/>
        <v/>
      </c>
      <c r="Z50" s="7" t="str">
        <f t="shared" si="9"/>
        <v/>
      </c>
      <c r="AA50" s="7" t="str">
        <f t="shared" si="9"/>
        <v/>
      </c>
      <c r="AB50" s="7" t="str">
        <f t="shared" si="9"/>
        <v/>
      </c>
      <c r="AC50" s="7" t="str">
        <f t="shared" si="9"/>
        <v/>
      </c>
      <c r="AD50" s="7" t="str">
        <f t="shared" si="9"/>
        <v/>
      </c>
      <c r="AE50" s="7" t="str">
        <f t="shared" si="9"/>
        <v/>
      </c>
      <c r="AF50" s="7" t="str">
        <f t="shared" si="9"/>
        <v/>
      </c>
    </row>
    <row r="51" spans="1:32">
      <c r="A51" t="s">
        <v>172</v>
      </c>
      <c r="B51" t="s">
        <v>16</v>
      </c>
      <c r="C51" t="s">
        <v>15</v>
      </c>
      <c r="D51" s="1">
        <v>39954.875</v>
      </c>
      <c r="E51">
        <v>131570927</v>
      </c>
      <c r="F51" t="s">
        <v>173</v>
      </c>
      <c r="G51">
        <v>0</v>
      </c>
      <c r="H51">
        <v>0</v>
      </c>
      <c r="I51" t="s">
        <v>89</v>
      </c>
      <c r="J51" t="s">
        <v>77</v>
      </c>
      <c r="K51" t="s">
        <v>78</v>
      </c>
      <c r="L51">
        <v>709.48</v>
      </c>
      <c r="N51" s="8">
        <v>48</v>
      </c>
      <c r="O51" s="8" t="str">
        <f t="shared" si="8"/>
        <v/>
      </c>
      <c r="P51" s="8" t="str">
        <f t="shared" si="8"/>
        <v/>
      </c>
      <c r="Q51" s="8">
        <f t="shared" si="8"/>
        <v>48</v>
      </c>
      <c r="R51" s="8" t="str">
        <f t="shared" si="8"/>
        <v/>
      </c>
      <c r="S51" s="8" t="str">
        <f t="shared" si="8"/>
        <v/>
      </c>
      <c r="T51" s="8" t="str">
        <f t="shared" si="8"/>
        <v/>
      </c>
      <c r="U51" s="8" t="str">
        <f t="shared" si="8"/>
        <v/>
      </c>
      <c r="V51" s="8" t="str">
        <f t="shared" si="8"/>
        <v/>
      </c>
      <c r="W51" s="8" t="str">
        <f t="shared" si="8"/>
        <v/>
      </c>
      <c r="X51" s="8" t="str">
        <f t="shared" si="8"/>
        <v/>
      </c>
      <c r="Y51" s="8" t="str">
        <f t="shared" si="9"/>
        <v/>
      </c>
      <c r="Z51" s="8" t="str">
        <f t="shared" si="9"/>
        <v/>
      </c>
      <c r="AA51" s="8" t="str">
        <f t="shared" si="9"/>
        <v/>
      </c>
      <c r="AB51" s="8" t="str">
        <f t="shared" si="9"/>
        <v/>
      </c>
      <c r="AC51" s="8" t="str">
        <f t="shared" si="9"/>
        <v/>
      </c>
      <c r="AD51" s="8" t="str">
        <f t="shared" si="9"/>
        <v/>
      </c>
      <c r="AE51" s="8" t="str">
        <f t="shared" si="9"/>
        <v/>
      </c>
      <c r="AF51" s="8" t="str">
        <f t="shared" si="9"/>
        <v/>
      </c>
    </row>
    <row r="52" spans="1:32">
      <c r="A52" t="s">
        <v>174</v>
      </c>
      <c r="B52" t="s">
        <v>16</v>
      </c>
      <c r="C52" t="s">
        <v>15</v>
      </c>
      <c r="D52" s="1">
        <v>39954.875</v>
      </c>
      <c r="E52">
        <v>131570927</v>
      </c>
      <c r="F52" t="s">
        <v>173</v>
      </c>
      <c r="G52">
        <v>0</v>
      </c>
      <c r="H52">
        <v>0</v>
      </c>
      <c r="I52" t="s">
        <v>89</v>
      </c>
      <c r="J52" t="s">
        <v>90</v>
      </c>
      <c r="K52" t="s">
        <v>78</v>
      </c>
      <c r="L52">
        <v>0</v>
      </c>
      <c r="N52" s="7">
        <v>49</v>
      </c>
      <c r="O52" s="7" t="str">
        <f t="shared" si="8"/>
        <v/>
      </c>
      <c r="P52" s="7" t="str">
        <f t="shared" si="8"/>
        <v/>
      </c>
      <c r="Q52" s="7">
        <f t="shared" si="8"/>
        <v>49</v>
      </c>
      <c r="R52" s="7" t="str">
        <f t="shared" si="8"/>
        <v/>
      </c>
      <c r="S52" s="7" t="str">
        <f t="shared" si="8"/>
        <v/>
      </c>
      <c r="T52" s="7" t="str">
        <f t="shared" si="8"/>
        <v/>
      </c>
      <c r="U52" s="7" t="str">
        <f t="shared" si="8"/>
        <v/>
      </c>
      <c r="V52" s="7" t="str">
        <f t="shared" si="8"/>
        <v/>
      </c>
      <c r="W52" s="7" t="str">
        <f t="shared" si="8"/>
        <v/>
      </c>
      <c r="X52" s="7" t="str">
        <f t="shared" si="8"/>
        <v/>
      </c>
      <c r="Y52" s="7" t="str">
        <f t="shared" si="9"/>
        <v/>
      </c>
      <c r="Z52" s="7" t="str">
        <f t="shared" si="9"/>
        <v/>
      </c>
      <c r="AA52" s="7" t="str">
        <f t="shared" si="9"/>
        <v/>
      </c>
      <c r="AB52" s="7" t="str">
        <f t="shared" si="9"/>
        <v/>
      </c>
      <c r="AC52" s="7" t="str">
        <f t="shared" si="9"/>
        <v/>
      </c>
      <c r="AD52" s="7" t="str">
        <f t="shared" si="9"/>
        <v/>
      </c>
      <c r="AE52" s="7" t="str">
        <f t="shared" si="9"/>
        <v/>
      </c>
      <c r="AF52" s="7" t="str">
        <f t="shared" si="9"/>
        <v/>
      </c>
    </row>
    <row r="53" spans="1:32">
      <c r="A53" t="s">
        <v>175</v>
      </c>
      <c r="B53" t="s">
        <v>16</v>
      </c>
      <c r="C53" t="s">
        <v>15</v>
      </c>
      <c r="D53" s="1">
        <v>39954.875</v>
      </c>
      <c r="E53">
        <v>131572598</v>
      </c>
      <c r="F53" t="s">
        <v>176</v>
      </c>
      <c r="G53">
        <v>0</v>
      </c>
      <c r="H53">
        <v>0</v>
      </c>
      <c r="I53" t="s">
        <v>96</v>
      </c>
      <c r="J53" t="s">
        <v>77</v>
      </c>
      <c r="K53" t="s">
        <v>78</v>
      </c>
      <c r="L53">
        <v>806.35</v>
      </c>
      <c r="N53" s="8">
        <v>50</v>
      </c>
      <c r="O53" s="8" t="str">
        <f t="shared" si="8"/>
        <v/>
      </c>
      <c r="P53" s="8" t="str">
        <f t="shared" si="8"/>
        <v/>
      </c>
      <c r="Q53" s="8">
        <f t="shared" si="8"/>
        <v>50</v>
      </c>
      <c r="R53" s="8" t="str">
        <f t="shared" si="8"/>
        <v/>
      </c>
      <c r="S53" s="8" t="str">
        <f t="shared" si="8"/>
        <v/>
      </c>
      <c r="T53" s="8" t="str">
        <f t="shared" si="8"/>
        <v/>
      </c>
      <c r="U53" s="8" t="str">
        <f t="shared" si="8"/>
        <v/>
      </c>
      <c r="V53" s="8" t="str">
        <f t="shared" si="8"/>
        <v/>
      </c>
      <c r="W53" s="8" t="str">
        <f t="shared" si="8"/>
        <v/>
      </c>
      <c r="X53" s="8" t="str">
        <f t="shared" si="8"/>
        <v/>
      </c>
      <c r="Y53" s="8" t="str">
        <f t="shared" si="9"/>
        <v/>
      </c>
      <c r="Z53" s="8" t="str">
        <f t="shared" si="9"/>
        <v/>
      </c>
      <c r="AA53" s="8" t="str">
        <f t="shared" si="9"/>
        <v/>
      </c>
      <c r="AB53" s="8" t="str">
        <f t="shared" si="9"/>
        <v/>
      </c>
      <c r="AC53" s="8" t="str">
        <f t="shared" si="9"/>
        <v/>
      </c>
      <c r="AD53" s="8" t="str">
        <f t="shared" si="9"/>
        <v/>
      </c>
      <c r="AE53" s="8" t="str">
        <f t="shared" si="9"/>
        <v/>
      </c>
      <c r="AF53" s="8" t="str">
        <f t="shared" si="9"/>
        <v/>
      </c>
    </row>
    <row r="54" spans="1:32">
      <c r="A54" t="s">
        <v>177</v>
      </c>
      <c r="B54" t="s">
        <v>16</v>
      </c>
      <c r="C54" t="s">
        <v>15</v>
      </c>
      <c r="D54" s="1">
        <v>39981.875</v>
      </c>
      <c r="E54">
        <v>131607031</v>
      </c>
      <c r="F54" t="s">
        <v>178</v>
      </c>
      <c r="G54">
        <v>0</v>
      </c>
      <c r="H54">
        <v>0</v>
      </c>
      <c r="I54" t="s">
        <v>96</v>
      </c>
      <c r="J54" t="s">
        <v>77</v>
      </c>
      <c r="K54" t="s">
        <v>78</v>
      </c>
      <c r="L54">
        <v>1975.32</v>
      </c>
      <c r="N54" s="7">
        <v>51</v>
      </c>
      <c r="O54" s="7" t="str">
        <f t="shared" ref="O54:X63" si="10">IF(O$3=$B54,$N54,"")</f>
        <v/>
      </c>
      <c r="P54" s="7" t="str">
        <f t="shared" si="10"/>
        <v/>
      </c>
      <c r="Q54" s="7">
        <f t="shared" si="10"/>
        <v>51</v>
      </c>
      <c r="R54" s="7" t="str">
        <f t="shared" si="10"/>
        <v/>
      </c>
      <c r="S54" s="7" t="str">
        <f t="shared" si="10"/>
        <v/>
      </c>
      <c r="T54" s="7" t="str">
        <f t="shared" si="10"/>
        <v/>
      </c>
      <c r="U54" s="7" t="str">
        <f t="shared" si="10"/>
        <v/>
      </c>
      <c r="V54" s="7" t="str">
        <f t="shared" si="10"/>
        <v/>
      </c>
      <c r="W54" s="7" t="str">
        <f t="shared" si="10"/>
        <v/>
      </c>
      <c r="X54" s="7" t="str">
        <f t="shared" si="10"/>
        <v/>
      </c>
      <c r="Y54" s="7" t="str">
        <f t="shared" ref="Y54:AF63" si="11">IF(Y$3=$B54,$N54,"")</f>
        <v/>
      </c>
      <c r="Z54" s="7" t="str">
        <f t="shared" si="11"/>
        <v/>
      </c>
      <c r="AA54" s="7" t="str">
        <f t="shared" si="11"/>
        <v/>
      </c>
      <c r="AB54" s="7" t="str">
        <f t="shared" si="11"/>
        <v/>
      </c>
      <c r="AC54" s="7" t="str">
        <f t="shared" si="11"/>
        <v/>
      </c>
      <c r="AD54" s="7" t="str">
        <f t="shared" si="11"/>
        <v/>
      </c>
      <c r="AE54" s="7" t="str">
        <f t="shared" si="11"/>
        <v/>
      </c>
      <c r="AF54" s="7" t="str">
        <f t="shared" si="11"/>
        <v/>
      </c>
    </row>
    <row r="55" spans="1:32">
      <c r="A55" t="s">
        <v>179</v>
      </c>
      <c r="B55" t="s">
        <v>16</v>
      </c>
      <c r="C55" t="s">
        <v>15</v>
      </c>
      <c r="D55" s="1">
        <v>39992.875</v>
      </c>
      <c r="E55">
        <v>131616978</v>
      </c>
      <c r="F55" t="s">
        <v>180</v>
      </c>
      <c r="G55">
        <v>0</v>
      </c>
      <c r="H55">
        <v>0</v>
      </c>
      <c r="I55" t="s">
        <v>96</v>
      </c>
      <c r="J55" t="s">
        <v>99</v>
      </c>
      <c r="K55" t="s">
        <v>78</v>
      </c>
      <c r="L55">
        <v>-1146.96</v>
      </c>
      <c r="N55" s="8">
        <v>52</v>
      </c>
      <c r="O55" s="8" t="str">
        <f t="shared" si="10"/>
        <v/>
      </c>
      <c r="P55" s="8" t="str">
        <f t="shared" si="10"/>
        <v/>
      </c>
      <c r="Q55" s="8">
        <f t="shared" si="10"/>
        <v>52</v>
      </c>
      <c r="R55" s="8" t="str">
        <f t="shared" si="10"/>
        <v/>
      </c>
      <c r="S55" s="8" t="str">
        <f t="shared" si="10"/>
        <v/>
      </c>
      <c r="T55" s="8" t="str">
        <f t="shared" si="10"/>
        <v/>
      </c>
      <c r="U55" s="8" t="str">
        <f t="shared" si="10"/>
        <v/>
      </c>
      <c r="V55" s="8" t="str">
        <f t="shared" si="10"/>
        <v/>
      </c>
      <c r="W55" s="8" t="str">
        <f t="shared" si="10"/>
        <v/>
      </c>
      <c r="X55" s="8" t="str">
        <f t="shared" si="10"/>
        <v/>
      </c>
      <c r="Y55" s="8" t="str">
        <f t="shared" si="11"/>
        <v/>
      </c>
      <c r="Z55" s="8" t="str">
        <f t="shared" si="11"/>
        <v/>
      </c>
      <c r="AA55" s="8" t="str">
        <f t="shared" si="11"/>
        <v/>
      </c>
      <c r="AB55" s="8" t="str">
        <f t="shared" si="11"/>
        <v/>
      </c>
      <c r="AC55" s="8" t="str">
        <f t="shared" si="11"/>
        <v/>
      </c>
      <c r="AD55" s="8" t="str">
        <f t="shared" si="11"/>
        <v/>
      </c>
      <c r="AE55" s="8" t="str">
        <f t="shared" si="11"/>
        <v/>
      </c>
      <c r="AF55" s="8" t="str">
        <f t="shared" si="11"/>
        <v/>
      </c>
    </row>
    <row r="56" spans="1:32">
      <c r="A56" t="s">
        <v>181</v>
      </c>
      <c r="B56" t="s">
        <v>16</v>
      </c>
      <c r="C56" t="s">
        <v>15</v>
      </c>
      <c r="D56" s="1">
        <v>40010.875</v>
      </c>
      <c r="E56">
        <v>131648594</v>
      </c>
      <c r="F56" t="s">
        <v>182</v>
      </c>
      <c r="G56">
        <v>0</v>
      </c>
      <c r="H56">
        <v>0</v>
      </c>
      <c r="I56" t="s">
        <v>96</v>
      </c>
      <c r="J56" t="s">
        <v>77</v>
      </c>
      <c r="K56" t="s">
        <v>78</v>
      </c>
      <c r="L56">
        <v>806.35</v>
      </c>
      <c r="N56" s="7">
        <v>53</v>
      </c>
      <c r="O56" s="7" t="str">
        <f t="shared" si="10"/>
        <v/>
      </c>
      <c r="P56" s="7" t="str">
        <f t="shared" si="10"/>
        <v/>
      </c>
      <c r="Q56" s="7">
        <f t="shared" si="10"/>
        <v>53</v>
      </c>
      <c r="R56" s="7" t="str">
        <f t="shared" si="10"/>
        <v/>
      </c>
      <c r="S56" s="7" t="str">
        <f t="shared" si="10"/>
        <v/>
      </c>
      <c r="T56" s="7" t="str">
        <f t="shared" si="10"/>
        <v/>
      </c>
      <c r="U56" s="7" t="str">
        <f t="shared" si="10"/>
        <v/>
      </c>
      <c r="V56" s="7" t="str">
        <f t="shared" si="10"/>
        <v/>
      </c>
      <c r="W56" s="7" t="str">
        <f t="shared" si="10"/>
        <v/>
      </c>
      <c r="X56" s="7" t="str">
        <f t="shared" si="10"/>
        <v/>
      </c>
      <c r="Y56" s="7" t="str">
        <f t="shared" si="11"/>
        <v/>
      </c>
      <c r="Z56" s="7" t="str">
        <f t="shared" si="11"/>
        <v/>
      </c>
      <c r="AA56" s="7" t="str">
        <f t="shared" si="11"/>
        <v/>
      </c>
      <c r="AB56" s="7" t="str">
        <f t="shared" si="11"/>
        <v/>
      </c>
      <c r="AC56" s="7" t="str">
        <f t="shared" si="11"/>
        <v/>
      </c>
      <c r="AD56" s="7" t="str">
        <f t="shared" si="11"/>
        <v/>
      </c>
      <c r="AE56" s="7" t="str">
        <f t="shared" si="11"/>
        <v/>
      </c>
      <c r="AF56" s="7" t="str">
        <f t="shared" si="11"/>
        <v/>
      </c>
    </row>
    <row r="57" spans="1:32">
      <c r="A57" t="s">
        <v>183</v>
      </c>
      <c r="B57" t="s">
        <v>16</v>
      </c>
      <c r="C57" t="s">
        <v>15</v>
      </c>
      <c r="D57" s="1">
        <v>41570.916666666664</v>
      </c>
      <c r="E57">
        <v>131695436</v>
      </c>
      <c r="F57" t="s">
        <v>184</v>
      </c>
      <c r="G57">
        <v>0</v>
      </c>
      <c r="H57">
        <v>0</v>
      </c>
      <c r="I57" t="s">
        <v>96</v>
      </c>
      <c r="J57" t="s">
        <v>77</v>
      </c>
      <c r="K57" t="s">
        <v>78</v>
      </c>
      <c r="L57">
        <v>806.35</v>
      </c>
      <c r="N57" s="8">
        <v>54</v>
      </c>
      <c r="O57" s="8" t="str">
        <f t="shared" si="10"/>
        <v/>
      </c>
      <c r="P57" s="8" t="str">
        <f t="shared" si="10"/>
        <v/>
      </c>
      <c r="Q57" s="8">
        <f t="shared" si="10"/>
        <v>54</v>
      </c>
      <c r="R57" s="8" t="str">
        <f t="shared" si="10"/>
        <v/>
      </c>
      <c r="S57" s="8" t="str">
        <f t="shared" si="10"/>
        <v/>
      </c>
      <c r="T57" s="8" t="str">
        <f t="shared" si="10"/>
        <v/>
      </c>
      <c r="U57" s="8" t="str">
        <f t="shared" si="10"/>
        <v/>
      </c>
      <c r="V57" s="8" t="str">
        <f t="shared" si="10"/>
        <v/>
      </c>
      <c r="W57" s="8" t="str">
        <f t="shared" si="10"/>
        <v/>
      </c>
      <c r="X57" s="8" t="str">
        <f t="shared" si="10"/>
        <v/>
      </c>
      <c r="Y57" s="8" t="str">
        <f t="shared" si="11"/>
        <v/>
      </c>
      <c r="Z57" s="8" t="str">
        <f t="shared" si="11"/>
        <v/>
      </c>
      <c r="AA57" s="8" t="str">
        <f t="shared" si="11"/>
        <v/>
      </c>
      <c r="AB57" s="8" t="str">
        <f t="shared" si="11"/>
        <v/>
      </c>
      <c r="AC57" s="8" t="str">
        <f t="shared" si="11"/>
        <v/>
      </c>
      <c r="AD57" s="8" t="str">
        <f t="shared" si="11"/>
        <v/>
      </c>
      <c r="AE57" s="8" t="str">
        <f t="shared" si="11"/>
        <v/>
      </c>
      <c r="AF57" s="8" t="str">
        <f t="shared" si="11"/>
        <v/>
      </c>
    </row>
    <row r="58" spans="1:32">
      <c r="A58" t="s">
        <v>185</v>
      </c>
      <c r="B58" t="s">
        <v>16</v>
      </c>
      <c r="C58" t="s">
        <v>15</v>
      </c>
      <c r="D58" s="1">
        <v>41570.916666666664</v>
      </c>
      <c r="E58">
        <v>131695479</v>
      </c>
      <c r="F58" t="s">
        <v>186</v>
      </c>
      <c r="G58">
        <v>0</v>
      </c>
      <c r="H58">
        <v>0</v>
      </c>
      <c r="I58" t="s">
        <v>96</v>
      </c>
      <c r="J58" t="s">
        <v>110</v>
      </c>
      <c r="K58" t="s">
        <v>20</v>
      </c>
      <c r="L58">
        <v>1975.32</v>
      </c>
      <c r="N58" s="7">
        <v>55</v>
      </c>
      <c r="O58" s="7" t="str">
        <f t="shared" si="10"/>
        <v/>
      </c>
      <c r="P58" s="7" t="str">
        <f t="shared" si="10"/>
        <v/>
      </c>
      <c r="Q58" s="7">
        <f t="shared" si="10"/>
        <v>55</v>
      </c>
      <c r="R58" s="7" t="str">
        <f t="shared" si="10"/>
        <v/>
      </c>
      <c r="S58" s="7" t="str">
        <f t="shared" si="10"/>
        <v/>
      </c>
      <c r="T58" s="7" t="str">
        <f t="shared" si="10"/>
        <v/>
      </c>
      <c r="U58" s="7" t="str">
        <f t="shared" si="10"/>
        <v/>
      </c>
      <c r="V58" s="7" t="str">
        <f t="shared" si="10"/>
        <v/>
      </c>
      <c r="W58" s="7" t="str">
        <f t="shared" si="10"/>
        <v/>
      </c>
      <c r="X58" s="7" t="str">
        <f t="shared" si="10"/>
        <v/>
      </c>
      <c r="Y58" s="7" t="str">
        <f t="shared" si="11"/>
        <v/>
      </c>
      <c r="Z58" s="7" t="str">
        <f t="shared" si="11"/>
        <v/>
      </c>
      <c r="AA58" s="7" t="str">
        <f t="shared" si="11"/>
        <v/>
      </c>
      <c r="AB58" s="7" t="str">
        <f t="shared" si="11"/>
        <v/>
      </c>
      <c r="AC58" s="7" t="str">
        <f t="shared" si="11"/>
        <v/>
      </c>
      <c r="AD58" s="7" t="str">
        <f t="shared" si="11"/>
        <v/>
      </c>
      <c r="AE58" s="7" t="str">
        <f t="shared" si="11"/>
        <v/>
      </c>
      <c r="AF58" s="7" t="str">
        <f t="shared" si="11"/>
        <v/>
      </c>
    </row>
    <row r="59" spans="1:32">
      <c r="A59" t="s">
        <v>187</v>
      </c>
      <c r="B59" t="s">
        <v>16</v>
      </c>
      <c r="C59" t="s">
        <v>15</v>
      </c>
      <c r="D59" s="1">
        <v>40043.875</v>
      </c>
      <c r="E59">
        <v>131702114</v>
      </c>
      <c r="F59" t="s">
        <v>188</v>
      </c>
      <c r="G59">
        <v>0</v>
      </c>
      <c r="H59">
        <v>0</v>
      </c>
      <c r="I59" t="s">
        <v>96</v>
      </c>
      <c r="J59" t="s">
        <v>99</v>
      </c>
      <c r="K59" t="s">
        <v>78</v>
      </c>
      <c r="L59">
        <v>-1146.96</v>
      </c>
      <c r="N59" s="8">
        <v>56</v>
      </c>
      <c r="O59" s="8" t="str">
        <f t="shared" si="10"/>
        <v/>
      </c>
      <c r="P59" s="8" t="str">
        <f t="shared" si="10"/>
        <v/>
      </c>
      <c r="Q59" s="8">
        <f t="shared" si="10"/>
        <v>56</v>
      </c>
      <c r="R59" s="8" t="str">
        <f t="shared" si="10"/>
        <v/>
      </c>
      <c r="S59" s="8" t="str">
        <f t="shared" si="10"/>
        <v/>
      </c>
      <c r="T59" s="8" t="str">
        <f t="shared" si="10"/>
        <v/>
      </c>
      <c r="U59" s="8" t="str">
        <f t="shared" si="10"/>
        <v/>
      </c>
      <c r="V59" s="8" t="str">
        <f t="shared" si="10"/>
        <v/>
      </c>
      <c r="W59" s="8" t="str">
        <f t="shared" si="10"/>
        <v/>
      </c>
      <c r="X59" s="8" t="str">
        <f t="shared" si="10"/>
        <v/>
      </c>
      <c r="Y59" s="8" t="str">
        <f t="shared" si="11"/>
        <v/>
      </c>
      <c r="Z59" s="8" t="str">
        <f t="shared" si="11"/>
        <v/>
      </c>
      <c r="AA59" s="8" t="str">
        <f t="shared" si="11"/>
        <v/>
      </c>
      <c r="AB59" s="8" t="str">
        <f t="shared" si="11"/>
        <v/>
      </c>
      <c r="AC59" s="8" t="str">
        <f t="shared" si="11"/>
        <v/>
      </c>
      <c r="AD59" s="8" t="str">
        <f t="shared" si="11"/>
        <v/>
      </c>
      <c r="AE59" s="8" t="str">
        <f t="shared" si="11"/>
        <v/>
      </c>
      <c r="AF59" s="8" t="str">
        <f t="shared" si="11"/>
        <v/>
      </c>
    </row>
    <row r="60" spans="1:32">
      <c r="A60" t="s">
        <v>189</v>
      </c>
      <c r="B60" t="s">
        <v>16</v>
      </c>
      <c r="C60" t="s">
        <v>15</v>
      </c>
      <c r="D60" s="1">
        <v>40043.875</v>
      </c>
      <c r="E60">
        <v>131702254</v>
      </c>
      <c r="F60" t="s">
        <v>190</v>
      </c>
      <c r="G60">
        <v>0</v>
      </c>
      <c r="H60">
        <v>0</v>
      </c>
      <c r="I60" t="s">
        <v>96</v>
      </c>
      <c r="J60" t="s">
        <v>99</v>
      </c>
      <c r="K60" t="s">
        <v>78</v>
      </c>
      <c r="L60">
        <v>-754.33</v>
      </c>
      <c r="N60" s="7">
        <v>57</v>
      </c>
      <c r="O60" s="7" t="str">
        <f t="shared" si="10"/>
        <v/>
      </c>
      <c r="P60" s="7" t="str">
        <f t="shared" si="10"/>
        <v/>
      </c>
      <c r="Q60" s="7">
        <f t="shared" si="10"/>
        <v>57</v>
      </c>
      <c r="R60" s="7" t="str">
        <f t="shared" si="10"/>
        <v/>
      </c>
      <c r="S60" s="7" t="str">
        <f t="shared" si="10"/>
        <v/>
      </c>
      <c r="T60" s="7" t="str">
        <f t="shared" si="10"/>
        <v/>
      </c>
      <c r="U60" s="7" t="str">
        <f t="shared" si="10"/>
        <v/>
      </c>
      <c r="V60" s="7" t="str">
        <f t="shared" si="10"/>
        <v/>
      </c>
      <c r="W60" s="7" t="str">
        <f t="shared" si="10"/>
        <v/>
      </c>
      <c r="X60" s="7" t="str">
        <f t="shared" si="10"/>
        <v/>
      </c>
      <c r="Y60" s="7" t="str">
        <f t="shared" si="11"/>
        <v/>
      </c>
      <c r="Z60" s="7" t="str">
        <f t="shared" si="11"/>
        <v/>
      </c>
      <c r="AA60" s="7" t="str">
        <f t="shared" si="11"/>
        <v/>
      </c>
      <c r="AB60" s="7" t="str">
        <f t="shared" si="11"/>
        <v/>
      </c>
      <c r="AC60" s="7" t="str">
        <f t="shared" si="11"/>
        <v/>
      </c>
      <c r="AD60" s="7" t="str">
        <f t="shared" si="11"/>
        <v/>
      </c>
      <c r="AE60" s="7" t="str">
        <f t="shared" si="11"/>
        <v/>
      </c>
      <c r="AF60" s="7" t="str">
        <f t="shared" si="11"/>
        <v/>
      </c>
    </row>
    <row r="61" spans="1:32">
      <c r="A61" t="s">
        <v>191</v>
      </c>
      <c r="B61" t="s">
        <v>16</v>
      </c>
      <c r="C61" t="s">
        <v>15</v>
      </c>
      <c r="D61" s="1">
        <v>40071.875</v>
      </c>
      <c r="E61">
        <v>131738020</v>
      </c>
      <c r="F61" t="s">
        <v>192</v>
      </c>
      <c r="G61">
        <v>0</v>
      </c>
      <c r="H61">
        <v>0</v>
      </c>
      <c r="I61" t="s">
        <v>96</v>
      </c>
      <c r="J61" t="s">
        <v>99</v>
      </c>
      <c r="K61" t="s">
        <v>78</v>
      </c>
      <c r="L61">
        <v>-416.18</v>
      </c>
      <c r="N61" s="8">
        <v>58</v>
      </c>
      <c r="O61" s="8" t="str">
        <f t="shared" si="10"/>
        <v/>
      </c>
      <c r="P61" s="8" t="str">
        <f t="shared" si="10"/>
        <v/>
      </c>
      <c r="Q61" s="8">
        <f t="shared" si="10"/>
        <v>58</v>
      </c>
      <c r="R61" s="8" t="str">
        <f t="shared" si="10"/>
        <v/>
      </c>
      <c r="S61" s="8" t="str">
        <f t="shared" si="10"/>
        <v/>
      </c>
      <c r="T61" s="8" t="str">
        <f t="shared" si="10"/>
        <v/>
      </c>
      <c r="U61" s="8" t="str">
        <f t="shared" si="10"/>
        <v/>
      </c>
      <c r="V61" s="8" t="str">
        <f t="shared" si="10"/>
        <v/>
      </c>
      <c r="W61" s="8" t="str">
        <f t="shared" si="10"/>
        <v/>
      </c>
      <c r="X61" s="8" t="str">
        <f t="shared" si="10"/>
        <v/>
      </c>
      <c r="Y61" s="8" t="str">
        <f t="shared" si="11"/>
        <v/>
      </c>
      <c r="Z61" s="8" t="str">
        <f t="shared" si="11"/>
        <v/>
      </c>
      <c r="AA61" s="8" t="str">
        <f t="shared" si="11"/>
        <v/>
      </c>
      <c r="AB61" s="8" t="str">
        <f t="shared" si="11"/>
        <v/>
      </c>
      <c r="AC61" s="8" t="str">
        <f t="shared" si="11"/>
        <v/>
      </c>
      <c r="AD61" s="8" t="str">
        <f t="shared" si="11"/>
        <v/>
      </c>
      <c r="AE61" s="8" t="str">
        <f t="shared" si="11"/>
        <v/>
      </c>
      <c r="AF61" s="8" t="str">
        <f t="shared" si="11"/>
        <v/>
      </c>
    </row>
    <row r="62" spans="1:32">
      <c r="A62" t="s">
        <v>193</v>
      </c>
      <c r="B62" t="s">
        <v>16</v>
      </c>
      <c r="C62" t="s">
        <v>15</v>
      </c>
      <c r="D62" s="1">
        <v>40076.875</v>
      </c>
      <c r="E62">
        <v>131743767</v>
      </c>
      <c r="F62" t="s">
        <v>194</v>
      </c>
      <c r="G62">
        <v>0</v>
      </c>
      <c r="H62">
        <v>0</v>
      </c>
      <c r="I62" t="s">
        <v>96</v>
      </c>
      <c r="J62" t="s">
        <v>77</v>
      </c>
      <c r="K62" t="s">
        <v>78</v>
      </c>
      <c r="L62">
        <v>1975.32</v>
      </c>
      <c r="N62" s="7">
        <v>59</v>
      </c>
      <c r="O62" s="7" t="str">
        <f t="shared" si="10"/>
        <v/>
      </c>
      <c r="P62" s="7" t="str">
        <f t="shared" si="10"/>
        <v/>
      </c>
      <c r="Q62" s="7">
        <f t="shared" si="10"/>
        <v>59</v>
      </c>
      <c r="R62" s="7" t="str">
        <f t="shared" si="10"/>
        <v/>
      </c>
      <c r="S62" s="7" t="str">
        <f t="shared" si="10"/>
        <v/>
      </c>
      <c r="T62" s="7" t="str">
        <f t="shared" si="10"/>
        <v/>
      </c>
      <c r="U62" s="7" t="str">
        <f t="shared" si="10"/>
        <v/>
      </c>
      <c r="V62" s="7" t="str">
        <f t="shared" si="10"/>
        <v/>
      </c>
      <c r="W62" s="7" t="str">
        <f t="shared" si="10"/>
        <v/>
      </c>
      <c r="X62" s="7" t="str">
        <f t="shared" si="10"/>
        <v/>
      </c>
      <c r="Y62" s="7" t="str">
        <f t="shared" si="11"/>
        <v/>
      </c>
      <c r="Z62" s="7" t="str">
        <f t="shared" si="11"/>
        <v/>
      </c>
      <c r="AA62" s="7" t="str">
        <f t="shared" si="11"/>
        <v/>
      </c>
      <c r="AB62" s="7" t="str">
        <f t="shared" si="11"/>
        <v/>
      </c>
      <c r="AC62" s="7" t="str">
        <f t="shared" si="11"/>
        <v/>
      </c>
      <c r="AD62" s="7" t="str">
        <f t="shared" si="11"/>
        <v/>
      </c>
      <c r="AE62" s="7" t="str">
        <f t="shared" si="11"/>
        <v/>
      </c>
      <c r="AF62" s="7" t="str">
        <f t="shared" si="11"/>
        <v/>
      </c>
    </row>
    <row r="63" spans="1:32">
      <c r="A63" t="s">
        <v>195</v>
      </c>
      <c r="B63" t="s">
        <v>16</v>
      </c>
      <c r="C63" t="s">
        <v>15</v>
      </c>
      <c r="D63" s="1">
        <v>40076.875</v>
      </c>
      <c r="E63">
        <v>131744241</v>
      </c>
      <c r="F63" t="s">
        <v>196</v>
      </c>
      <c r="G63">
        <v>0</v>
      </c>
      <c r="H63">
        <v>0</v>
      </c>
      <c r="I63" t="s">
        <v>96</v>
      </c>
      <c r="J63" t="s">
        <v>77</v>
      </c>
      <c r="K63" t="s">
        <v>78</v>
      </c>
      <c r="L63">
        <v>806.35</v>
      </c>
      <c r="N63" s="8">
        <v>60</v>
      </c>
      <c r="O63" s="8" t="str">
        <f t="shared" si="10"/>
        <v/>
      </c>
      <c r="P63" s="8" t="str">
        <f t="shared" si="10"/>
        <v/>
      </c>
      <c r="Q63" s="8">
        <f t="shared" si="10"/>
        <v>60</v>
      </c>
      <c r="R63" s="8" t="str">
        <f t="shared" si="10"/>
        <v/>
      </c>
      <c r="S63" s="8" t="str">
        <f t="shared" si="10"/>
        <v/>
      </c>
      <c r="T63" s="8" t="str">
        <f t="shared" si="10"/>
        <v/>
      </c>
      <c r="U63" s="8" t="str">
        <f t="shared" si="10"/>
        <v/>
      </c>
      <c r="V63" s="8" t="str">
        <f t="shared" si="10"/>
        <v/>
      </c>
      <c r="W63" s="8" t="str">
        <f t="shared" si="10"/>
        <v/>
      </c>
      <c r="X63" s="8" t="str">
        <f t="shared" si="10"/>
        <v/>
      </c>
      <c r="Y63" s="8" t="str">
        <f t="shared" si="11"/>
        <v/>
      </c>
      <c r="Z63" s="8" t="str">
        <f t="shared" si="11"/>
        <v/>
      </c>
      <c r="AA63" s="8" t="str">
        <f t="shared" si="11"/>
        <v/>
      </c>
      <c r="AB63" s="8" t="str">
        <f t="shared" si="11"/>
        <v/>
      </c>
      <c r="AC63" s="8" t="str">
        <f t="shared" si="11"/>
        <v/>
      </c>
      <c r="AD63" s="8" t="str">
        <f t="shared" si="11"/>
        <v/>
      </c>
      <c r="AE63" s="8" t="str">
        <f t="shared" si="11"/>
        <v/>
      </c>
      <c r="AF63" s="8" t="str">
        <f t="shared" si="11"/>
        <v/>
      </c>
    </row>
    <row r="64" spans="1:32">
      <c r="A64" t="s">
        <v>197</v>
      </c>
      <c r="B64" t="s">
        <v>16</v>
      </c>
      <c r="C64" t="s">
        <v>15</v>
      </c>
      <c r="D64" s="1">
        <v>40085.875</v>
      </c>
      <c r="E64">
        <v>131756117</v>
      </c>
      <c r="F64" t="s">
        <v>198</v>
      </c>
      <c r="G64">
        <v>0</v>
      </c>
      <c r="H64">
        <v>0</v>
      </c>
      <c r="I64" t="s">
        <v>89</v>
      </c>
      <c r="J64" t="s">
        <v>77</v>
      </c>
      <c r="K64" t="s">
        <v>78</v>
      </c>
      <c r="L64">
        <v>1738.03</v>
      </c>
      <c r="N64" s="7">
        <v>61</v>
      </c>
      <c r="O64" s="7" t="str">
        <f t="shared" ref="O64:X73" si="12">IF(O$3=$B64,$N64,"")</f>
        <v/>
      </c>
      <c r="P64" s="7" t="str">
        <f t="shared" si="12"/>
        <v/>
      </c>
      <c r="Q64" s="7">
        <f t="shared" si="12"/>
        <v>61</v>
      </c>
      <c r="R64" s="7" t="str">
        <f t="shared" si="12"/>
        <v/>
      </c>
      <c r="S64" s="7" t="str">
        <f t="shared" si="12"/>
        <v/>
      </c>
      <c r="T64" s="7" t="str">
        <f t="shared" si="12"/>
        <v/>
      </c>
      <c r="U64" s="7" t="str">
        <f t="shared" si="12"/>
        <v/>
      </c>
      <c r="V64" s="7" t="str">
        <f t="shared" si="12"/>
        <v/>
      </c>
      <c r="W64" s="7" t="str">
        <f t="shared" si="12"/>
        <v/>
      </c>
      <c r="X64" s="7" t="str">
        <f t="shared" si="12"/>
        <v/>
      </c>
      <c r="Y64" s="7" t="str">
        <f t="shared" ref="Y64:AF73" si="13">IF(Y$3=$B64,$N64,"")</f>
        <v/>
      </c>
      <c r="Z64" s="7" t="str">
        <f t="shared" si="13"/>
        <v/>
      </c>
      <c r="AA64" s="7" t="str">
        <f t="shared" si="13"/>
        <v/>
      </c>
      <c r="AB64" s="7" t="str">
        <f t="shared" si="13"/>
        <v/>
      </c>
      <c r="AC64" s="7" t="str">
        <f t="shared" si="13"/>
        <v/>
      </c>
      <c r="AD64" s="7" t="str">
        <f t="shared" si="13"/>
        <v/>
      </c>
      <c r="AE64" s="7" t="str">
        <f t="shared" si="13"/>
        <v/>
      </c>
      <c r="AF64" s="7" t="str">
        <f t="shared" si="13"/>
        <v/>
      </c>
    </row>
    <row r="65" spans="1:32">
      <c r="A65" t="s">
        <v>199</v>
      </c>
      <c r="B65" t="s">
        <v>19</v>
      </c>
      <c r="C65" t="s">
        <v>18</v>
      </c>
      <c r="D65" s="1">
        <v>43357.875</v>
      </c>
      <c r="E65">
        <v>73611877</v>
      </c>
      <c r="F65" t="s">
        <v>200</v>
      </c>
      <c r="G65">
        <v>0</v>
      </c>
      <c r="H65">
        <v>0</v>
      </c>
      <c r="I65" t="s">
        <v>201</v>
      </c>
      <c r="J65" t="s">
        <v>77</v>
      </c>
      <c r="K65" t="s">
        <v>78</v>
      </c>
      <c r="L65">
        <v>416.82</v>
      </c>
      <c r="N65" s="8">
        <v>62</v>
      </c>
      <c r="O65" s="8" t="str">
        <f t="shared" si="12"/>
        <v/>
      </c>
      <c r="P65" s="8" t="str">
        <f t="shared" si="12"/>
        <v/>
      </c>
      <c r="Q65" s="8" t="str">
        <f t="shared" si="12"/>
        <v/>
      </c>
      <c r="R65" s="8">
        <f t="shared" si="12"/>
        <v>62</v>
      </c>
      <c r="S65" s="8" t="str">
        <f t="shared" si="12"/>
        <v/>
      </c>
      <c r="T65" s="8" t="str">
        <f t="shared" si="12"/>
        <v/>
      </c>
      <c r="U65" s="8" t="str">
        <f t="shared" si="12"/>
        <v/>
      </c>
      <c r="V65" s="8" t="str">
        <f t="shared" si="12"/>
        <v/>
      </c>
      <c r="W65" s="8" t="str">
        <f t="shared" si="12"/>
        <v/>
      </c>
      <c r="X65" s="8" t="str">
        <f t="shared" si="12"/>
        <v/>
      </c>
      <c r="Y65" s="8" t="str">
        <f t="shared" si="13"/>
        <v/>
      </c>
      <c r="Z65" s="8" t="str">
        <f t="shared" si="13"/>
        <v/>
      </c>
      <c r="AA65" s="8" t="str">
        <f t="shared" si="13"/>
        <v/>
      </c>
      <c r="AB65" s="8" t="str">
        <f t="shared" si="13"/>
        <v/>
      </c>
      <c r="AC65" s="8" t="str">
        <f t="shared" si="13"/>
        <v/>
      </c>
      <c r="AD65" s="8" t="str">
        <f t="shared" si="13"/>
        <v/>
      </c>
      <c r="AE65" s="8" t="str">
        <f t="shared" si="13"/>
        <v/>
      </c>
      <c r="AF65" s="8" t="str">
        <f t="shared" si="13"/>
        <v/>
      </c>
    </row>
    <row r="66" spans="1:32">
      <c r="A66" t="s">
        <v>202</v>
      </c>
      <c r="B66" t="s">
        <v>19</v>
      </c>
      <c r="C66" t="s">
        <v>18</v>
      </c>
      <c r="D66" s="1">
        <v>43357.875</v>
      </c>
      <c r="E66">
        <v>73611883</v>
      </c>
      <c r="F66" t="s">
        <v>203</v>
      </c>
      <c r="G66">
        <v>0</v>
      </c>
      <c r="H66">
        <v>0</v>
      </c>
      <c r="I66" t="s">
        <v>201</v>
      </c>
      <c r="J66" t="s">
        <v>77</v>
      </c>
      <c r="K66" t="s">
        <v>78</v>
      </c>
      <c r="L66">
        <v>664.46</v>
      </c>
      <c r="N66" s="7">
        <v>63</v>
      </c>
      <c r="O66" s="7" t="str">
        <f t="shared" si="12"/>
        <v/>
      </c>
      <c r="P66" s="7" t="str">
        <f t="shared" si="12"/>
        <v/>
      </c>
      <c r="Q66" s="7" t="str">
        <f t="shared" si="12"/>
        <v/>
      </c>
      <c r="R66" s="7">
        <f t="shared" si="12"/>
        <v>63</v>
      </c>
      <c r="S66" s="7" t="str">
        <f t="shared" si="12"/>
        <v/>
      </c>
      <c r="T66" s="7" t="str">
        <f t="shared" si="12"/>
        <v/>
      </c>
      <c r="U66" s="7" t="str">
        <f t="shared" si="12"/>
        <v/>
      </c>
      <c r="V66" s="7" t="str">
        <f t="shared" si="12"/>
        <v/>
      </c>
      <c r="W66" s="7" t="str">
        <f t="shared" si="12"/>
        <v/>
      </c>
      <c r="X66" s="7" t="str">
        <f t="shared" si="12"/>
        <v/>
      </c>
      <c r="Y66" s="7" t="str">
        <f t="shared" si="13"/>
        <v/>
      </c>
      <c r="Z66" s="7" t="str">
        <f t="shared" si="13"/>
        <v/>
      </c>
      <c r="AA66" s="7" t="str">
        <f t="shared" si="13"/>
        <v/>
      </c>
      <c r="AB66" s="7" t="str">
        <f t="shared" si="13"/>
        <v/>
      </c>
      <c r="AC66" s="7" t="str">
        <f t="shared" si="13"/>
        <v/>
      </c>
      <c r="AD66" s="7" t="str">
        <f t="shared" si="13"/>
        <v/>
      </c>
      <c r="AE66" s="7" t="str">
        <f t="shared" si="13"/>
        <v/>
      </c>
      <c r="AF66" s="7" t="str">
        <f t="shared" si="13"/>
        <v/>
      </c>
    </row>
    <row r="67" spans="1:32">
      <c r="A67" t="s">
        <v>204</v>
      </c>
      <c r="B67" t="s">
        <v>19</v>
      </c>
      <c r="C67" t="s">
        <v>18</v>
      </c>
      <c r="D67" s="1">
        <v>43545.875</v>
      </c>
      <c r="E67">
        <v>75018205</v>
      </c>
      <c r="F67" t="s">
        <v>205</v>
      </c>
      <c r="G67">
        <v>0</v>
      </c>
      <c r="H67">
        <v>0</v>
      </c>
      <c r="I67" t="s">
        <v>201</v>
      </c>
      <c r="J67" t="s">
        <v>110</v>
      </c>
      <c r="K67" t="s">
        <v>20</v>
      </c>
      <c r="L67">
        <v>416.82</v>
      </c>
      <c r="N67" s="8">
        <v>64</v>
      </c>
      <c r="O67" s="8" t="str">
        <f t="shared" si="12"/>
        <v/>
      </c>
      <c r="P67" s="8" t="str">
        <f t="shared" si="12"/>
        <v/>
      </c>
      <c r="Q67" s="8" t="str">
        <f t="shared" si="12"/>
        <v/>
      </c>
      <c r="R67" s="8">
        <f t="shared" si="12"/>
        <v>64</v>
      </c>
      <c r="S67" s="8" t="str">
        <f t="shared" si="12"/>
        <v/>
      </c>
      <c r="T67" s="8" t="str">
        <f t="shared" si="12"/>
        <v/>
      </c>
      <c r="U67" s="8" t="str">
        <f t="shared" si="12"/>
        <v/>
      </c>
      <c r="V67" s="8" t="str">
        <f t="shared" si="12"/>
        <v/>
      </c>
      <c r="W67" s="8" t="str">
        <f t="shared" si="12"/>
        <v/>
      </c>
      <c r="X67" s="8" t="str">
        <f t="shared" si="12"/>
        <v/>
      </c>
      <c r="Y67" s="8" t="str">
        <f t="shared" si="13"/>
        <v/>
      </c>
      <c r="Z67" s="8" t="str">
        <f t="shared" si="13"/>
        <v/>
      </c>
      <c r="AA67" s="8" t="str">
        <f t="shared" si="13"/>
        <v/>
      </c>
      <c r="AB67" s="8" t="str">
        <f t="shared" si="13"/>
        <v/>
      </c>
      <c r="AC67" s="8" t="str">
        <f t="shared" si="13"/>
        <v/>
      </c>
      <c r="AD67" s="8" t="str">
        <f t="shared" si="13"/>
        <v/>
      </c>
      <c r="AE67" s="8" t="str">
        <f t="shared" si="13"/>
        <v/>
      </c>
      <c r="AF67" s="8" t="str">
        <f t="shared" si="13"/>
        <v/>
      </c>
    </row>
    <row r="68" spans="1:32">
      <c r="A68" t="s">
        <v>206</v>
      </c>
      <c r="B68" t="s">
        <v>19</v>
      </c>
      <c r="C68" t="s">
        <v>18</v>
      </c>
      <c r="D68" s="1">
        <v>43387.875</v>
      </c>
      <c r="E68">
        <v>73799319</v>
      </c>
      <c r="F68" t="s">
        <v>207</v>
      </c>
      <c r="G68">
        <v>0</v>
      </c>
      <c r="H68">
        <v>0</v>
      </c>
      <c r="I68" t="s">
        <v>201</v>
      </c>
      <c r="J68" t="s">
        <v>77</v>
      </c>
      <c r="K68" t="s">
        <v>78</v>
      </c>
      <c r="L68">
        <v>416.82</v>
      </c>
      <c r="N68" s="7">
        <v>65</v>
      </c>
      <c r="O68" s="7" t="str">
        <f t="shared" si="12"/>
        <v/>
      </c>
      <c r="P68" s="7" t="str">
        <f t="shared" si="12"/>
        <v/>
      </c>
      <c r="Q68" s="7" t="str">
        <f t="shared" si="12"/>
        <v/>
      </c>
      <c r="R68" s="7">
        <f t="shared" si="12"/>
        <v>65</v>
      </c>
      <c r="S68" s="7" t="str">
        <f t="shared" si="12"/>
        <v/>
      </c>
      <c r="T68" s="7" t="str">
        <f t="shared" si="12"/>
        <v/>
      </c>
      <c r="U68" s="7" t="str">
        <f t="shared" si="12"/>
        <v/>
      </c>
      <c r="V68" s="7" t="str">
        <f t="shared" si="12"/>
        <v/>
      </c>
      <c r="W68" s="7" t="str">
        <f t="shared" si="12"/>
        <v/>
      </c>
      <c r="X68" s="7" t="str">
        <f t="shared" si="12"/>
        <v/>
      </c>
      <c r="Y68" s="7" t="str">
        <f t="shared" si="13"/>
        <v/>
      </c>
      <c r="Z68" s="7" t="str">
        <f t="shared" si="13"/>
        <v/>
      </c>
      <c r="AA68" s="7" t="str">
        <f t="shared" si="13"/>
        <v/>
      </c>
      <c r="AB68" s="7" t="str">
        <f t="shared" si="13"/>
        <v/>
      </c>
      <c r="AC68" s="7" t="str">
        <f t="shared" si="13"/>
        <v/>
      </c>
      <c r="AD68" s="7" t="str">
        <f t="shared" si="13"/>
        <v/>
      </c>
      <c r="AE68" s="7" t="str">
        <f t="shared" si="13"/>
        <v/>
      </c>
      <c r="AF68" s="7" t="str">
        <f t="shared" si="13"/>
        <v/>
      </c>
    </row>
    <row r="69" spans="1:32">
      <c r="A69" t="s">
        <v>208</v>
      </c>
      <c r="B69" t="s">
        <v>19</v>
      </c>
      <c r="C69" t="s">
        <v>18</v>
      </c>
      <c r="D69" s="1">
        <v>43418.916666666664</v>
      </c>
      <c r="E69">
        <v>74081768</v>
      </c>
      <c r="F69" t="s">
        <v>209</v>
      </c>
      <c r="G69">
        <v>0</v>
      </c>
      <c r="H69">
        <v>0</v>
      </c>
      <c r="I69" t="s">
        <v>201</v>
      </c>
      <c r="J69" t="s">
        <v>77</v>
      </c>
      <c r="K69" t="s">
        <v>78</v>
      </c>
      <c r="L69">
        <v>416.82</v>
      </c>
      <c r="N69" s="8">
        <v>66</v>
      </c>
      <c r="O69" s="8" t="str">
        <f t="shared" si="12"/>
        <v/>
      </c>
      <c r="P69" s="8" t="str">
        <f t="shared" si="12"/>
        <v/>
      </c>
      <c r="Q69" s="8" t="str">
        <f t="shared" si="12"/>
        <v/>
      </c>
      <c r="R69" s="8">
        <f t="shared" si="12"/>
        <v>66</v>
      </c>
      <c r="S69" s="8" t="str">
        <f t="shared" si="12"/>
        <v/>
      </c>
      <c r="T69" s="8" t="str">
        <f t="shared" si="12"/>
        <v/>
      </c>
      <c r="U69" s="8" t="str">
        <f t="shared" si="12"/>
        <v/>
      </c>
      <c r="V69" s="8" t="str">
        <f t="shared" si="12"/>
        <v/>
      </c>
      <c r="W69" s="8" t="str">
        <f t="shared" si="12"/>
        <v/>
      </c>
      <c r="X69" s="8" t="str">
        <f t="shared" si="12"/>
        <v/>
      </c>
      <c r="Y69" s="8" t="str">
        <f t="shared" si="13"/>
        <v/>
      </c>
      <c r="Z69" s="8" t="str">
        <f t="shared" si="13"/>
        <v/>
      </c>
      <c r="AA69" s="8" t="str">
        <f t="shared" si="13"/>
        <v/>
      </c>
      <c r="AB69" s="8" t="str">
        <f t="shared" si="13"/>
        <v/>
      </c>
      <c r="AC69" s="8" t="str">
        <f t="shared" si="13"/>
        <v/>
      </c>
      <c r="AD69" s="8" t="str">
        <f t="shared" si="13"/>
        <v/>
      </c>
      <c r="AE69" s="8" t="str">
        <f t="shared" si="13"/>
        <v/>
      </c>
      <c r="AF69" s="8" t="str">
        <f t="shared" si="13"/>
        <v/>
      </c>
    </row>
    <row r="70" spans="1:32">
      <c r="A70" t="s">
        <v>210</v>
      </c>
      <c r="B70" t="s">
        <v>19</v>
      </c>
      <c r="C70" t="s">
        <v>18</v>
      </c>
      <c r="D70" s="1">
        <v>43418.916666666664</v>
      </c>
      <c r="E70">
        <v>74090462</v>
      </c>
      <c r="F70" t="s">
        <v>211</v>
      </c>
      <c r="G70">
        <v>0</v>
      </c>
      <c r="H70">
        <v>0</v>
      </c>
      <c r="I70" t="s">
        <v>201</v>
      </c>
      <c r="J70" t="s">
        <v>77</v>
      </c>
      <c r="K70" t="s">
        <v>78</v>
      </c>
      <c r="L70">
        <v>664.46</v>
      </c>
      <c r="N70" s="7">
        <v>67</v>
      </c>
      <c r="O70" s="7" t="str">
        <f t="shared" si="12"/>
        <v/>
      </c>
      <c r="P70" s="7" t="str">
        <f t="shared" si="12"/>
        <v/>
      </c>
      <c r="Q70" s="7" t="str">
        <f t="shared" si="12"/>
        <v/>
      </c>
      <c r="R70" s="7">
        <f t="shared" si="12"/>
        <v>67</v>
      </c>
      <c r="S70" s="7" t="str">
        <f t="shared" si="12"/>
        <v/>
      </c>
      <c r="T70" s="7" t="str">
        <f t="shared" si="12"/>
        <v/>
      </c>
      <c r="U70" s="7" t="str">
        <f t="shared" si="12"/>
        <v/>
      </c>
      <c r="V70" s="7" t="str">
        <f t="shared" si="12"/>
        <v/>
      </c>
      <c r="W70" s="7" t="str">
        <f t="shared" si="12"/>
        <v/>
      </c>
      <c r="X70" s="7" t="str">
        <f t="shared" si="12"/>
        <v/>
      </c>
      <c r="Y70" s="7" t="str">
        <f t="shared" si="13"/>
        <v/>
      </c>
      <c r="Z70" s="7" t="str">
        <f t="shared" si="13"/>
        <v/>
      </c>
      <c r="AA70" s="7" t="str">
        <f t="shared" si="13"/>
        <v/>
      </c>
      <c r="AB70" s="7" t="str">
        <f t="shared" si="13"/>
        <v/>
      </c>
      <c r="AC70" s="7" t="str">
        <f t="shared" si="13"/>
        <v/>
      </c>
      <c r="AD70" s="7" t="str">
        <f t="shared" si="13"/>
        <v/>
      </c>
      <c r="AE70" s="7" t="str">
        <f t="shared" si="13"/>
        <v/>
      </c>
      <c r="AF70" s="7" t="str">
        <f t="shared" si="13"/>
        <v/>
      </c>
    </row>
    <row r="71" spans="1:32">
      <c r="A71" t="s">
        <v>212</v>
      </c>
      <c r="B71" t="s">
        <v>19</v>
      </c>
      <c r="C71" t="s">
        <v>18</v>
      </c>
      <c r="D71" s="1">
        <v>43418.916666666664</v>
      </c>
      <c r="E71">
        <v>74090463</v>
      </c>
      <c r="F71" t="s">
        <v>213</v>
      </c>
      <c r="G71">
        <v>0</v>
      </c>
      <c r="H71">
        <v>0</v>
      </c>
      <c r="I71" t="s">
        <v>201</v>
      </c>
      <c r="J71" t="s">
        <v>110</v>
      </c>
      <c r="K71" t="s">
        <v>20</v>
      </c>
      <c r="L71">
        <v>416.82</v>
      </c>
      <c r="N71" s="8">
        <v>68</v>
      </c>
      <c r="O71" s="8" t="str">
        <f t="shared" si="12"/>
        <v/>
      </c>
      <c r="P71" s="8" t="str">
        <f t="shared" si="12"/>
        <v/>
      </c>
      <c r="Q71" s="8" t="str">
        <f t="shared" si="12"/>
        <v/>
      </c>
      <c r="R71" s="8">
        <f t="shared" si="12"/>
        <v>68</v>
      </c>
      <c r="S71" s="8" t="str">
        <f t="shared" si="12"/>
        <v/>
      </c>
      <c r="T71" s="8" t="str">
        <f t="shared" si="12"/>
        <v/>
      </c>
      <c r="U71" s="8" t="str">
        <f t="shared" si="12"/>
        <v/>
      </c>
      <c r="V71" s="8" t="str">
        <f t="shared" si="12"/>
        <v/>
      </c>
      <c r="W71" s="8" t="str">
        <f t="shared" si="12"/>
        <v/>
      </c>
      <c r="X71" s="8" t="str">
        <f t="shared" si="12"/>
        <v/>
      </c>
      <c r="Y71" s="8" t="str">
        <f t="shared" si="13"/>
        <v/>
      </c>
      <c r="Z71" s="8" t="str">
        <f t="shared" si="13"/>
        <v/>
      </c>
      <c r="AA71" s="8" t="str">
        <f t="shared" si="13"/>
        <v/>
      </c>
      <c r="AB71" s="8" t="str">
        <f t="shared" si="13"/>
        <v/>
      </c>
      <c r="AC71" s="8" t="str">
        <f t="shared" si="13"/>
        <v/>
      </c>
      <c r="AD71" s="8" t="str">
        <f t="shared" si="13"/>
        <v/>
      </c>
      <c r="AE71" s="8" t="str">
        <f t="shared" si="13"/>
        <v/>
      </c>
      <c r="AF71" s="8" t="str">
        <f t="shared" si="13"/>
        <v/>
      </c>
    </row>
    <row r="72" spans="1:32">
      <c r="A72" t="s">
        <v>214</v>
      </c>
      <c r="B72" t="s">
        <v>19</v>
      </c>
      <c r="C72" t="s">
        <v>18</v>
      </c>
      <c r="D72" s="1">
        <v>43418.916666666664</v>
      </c>
      <c r="E72">
        <v>74090737</v>
      </c>
      <c r="F72" t="s">
        <v>215</v>
      </c>
      <c r="G72">
        <v>0</v>
      </c>
      <c r="H72">
        <v>0</v>
      </c>
      <c r="I72" t="s">
        <v>216</v>
      </c>
      <c r="J72" t="s">
        <v>77</v>
      </c>
      <c r="K72" t="s">
        <v>78</v>
      </c>
      <c r="L72">
        <v>416.82</v>
      </c>
      <c r="N72" s="7">
        <v>69</v>
      </c>
      <c r="O72" s="7" t="str">
        <f t="shared" si="12"/>
        <v/>
      </c>
      <c r="P72" s="7" t="str">
        <f t="shared" si="12"/>
        <v/>
      </c>
      <c r="Q72" s="7" t="str">
        <f t="shared" si="12"/>
        <v/>
      </c>
      <c r="R72" s="7">
        <f t="shared" si="12"/>
        <v>69</v>
      </c>
      <c r="S72" s="7" t="str">
        <f t="shared" si="12"/>
        <v/>
      </c>
      <c r="T72" s="7" t="str">
        <f t="shared" si="12"/>
        <v/>
      </c>
      <c r="U72" s="7" t="str">
        <f t="shared" si="12"/>
        <v/>
      </c>
      <c r="V72" s="7" t="str">
        <f t="shared" si="12"/>
        <v/>
      </c>
      <c r="W72" s="7" t="str">
        <f t="shared" si="12"/>
        <v/>
      </c>
      <c r="X72" s="7" t="str">
        <f t="shared" si="12"/>
        <v/>
      </c>
      <c r="Y72" s="7" t="str">
        <f t="shared" si="13"/>
        <v/>
      </c>
      <c r="Z72" s="7" t="str">
        <f t="shared" si="13"/>
        <v/>
      </c>
      <c r="AA72" s="7" t="str">
        <f t="shared" si="13"/>
        <v/>
      </c>
      <c r="AB72" s="7" t="str">
        <f t="shared" si="13"/>
        <v/>
      </c>
      <c r="AC72" s="7" t="str">
        <f t="shared" si="13"/>
        <v/>
      </c>
      <c r="AD72" s="7" t="str">
        <f t="shared" si="13"/>
        <v/>
      </c>
      <c r="AE72" s="7" t="str">
        <f t="shared" si="13"/>
        <v/>
      </c>
      <c r="AF72" s="7" t="str">
        <f t="shared" si="13"/>
        <v/>
      </c>
    </row>
    <row r="73" spans="1:32">
      <c r="A73" t="s">
        <v>217</v>
      </c>
      <c r="B73" t="s">
        <v>19</v>
      </c>
      <c r="C73" t="s">
        <v>18</v>
      </c>
      <c r="D73" s="1">
        <v>43510.916666666664</v>
      </c>
      <c r="E73">
        <v>74766979</v>
      </c>
      <c r="F73" t="s">
        <v>218</v>
      </c>
      <c r="G73">
        <v>0</v>
      </c>
      <c r="H73">
        <v>0</v>
      </c>
      <c r="I73" t="s">
        <v>201</v>
      </c>
      <c r="J73" t="s">
        <v>77</v>
      </c>
      <c r="K73" t="s">
        <v>78</v>
      </c>
      <c r="L73">
        <v>416.82</v>
      </c>
      <c r="N73" s="8">
        <v>70</v>
      </c>
      <c r="O73" s="8" t="str">
        <f t="shared" si="12"/>
        <v/>
      </c>
      <c r="P73" s="8" t="str">
        <f t="shared" si="12"/>
        <v/>
      </c>
      <c r="Q73" s="8" t="str">
        <f t="shared" si="12"/>
        <v/>
      </c>
      <c r="R73" s="8">
        <f t="shared" si="12"/>
        <v>70</v>
      </c>
      <c r="S73" s="8" t="str">
        <f t="shared" si="12"/>
        <v/>
      </c>
      <c r="T73" s="8" t="str">
        <f t="shared" si="12"/>
        <v/>
      </c>
      <c r="U73" s="8" t="str">
        <f t="shared" si="12"/>
        <v/>
      </c>
      <c r="V73" s="8" t="str">
        <f t="shared" si="12"/>
        <v/>
      </c>
      <c r="W73" s="8" t="str">
        <f t="shared" si="12"/>
        <v/>
      </c>
      <c r="X73" s="8" t="str">
        <f t="shared" si="12"/>
        <v/>
      </c>
      <c r="Y73" s="8" t="str">
        <f t="shared" si="13"/>
        <v/>
      </c>
      <c r="Z73" s="8" t="str">
        <f t="shared" si="13"/>
        <v/>
      </c>
      <c r="AA73" s="8" t="str">
        <f t="shared" si="13"/>
        <v/>
      </c>
      <c r="AB73" s="8" t="str">
        <f t="shared" si="13"/>
        <v/>
      </c>
      <c r="AC73" s="8" t="str">
        <f t="shared" si="13"/>
        <v/>
      </c>
      <c r="AD73" s="8" t="str">
        <f t="shared" si="13"/>
        <v/>
      </c>
      <c r="AE73" s="8" t="str">
        <f t="shared" si="13"/>
        <v/>
      </c>
      <c r="AF73" s="8" t="str">
        <f t="shared" si="13"/>
        <v/>
      </c>
    </row>
    <row r="74" spans="1:32">
      <c r="A74" t="s">
        <v>219</v>
      </c>
      <c r="B74" t="s">
        <v>19</v>
      </c>
      <c r="C74" t="s">
        <v>18</v>
      </c>
      <c r="D74" s="1">
        <v>43510.916666666664</v>
      </c>
      <c r="E74">
        <v>74766980</v>
      </c>
      <c r="F74" t="s">
        <v>220</v>
      </c>
      <c r="G74">
        <v>0</v>
      </c>
      <c r="H74">
        <v>0</v>
      </c>
      <c r="I74" t="s">
        <v>201</v>
      </c>
      <c r="J74" t="s">
        <v>110</v>
      </c>
      <c r="K74" t="s">
        <v>20</v>
      </c>
      <c r="L74">
        <v>416.82</v>
      </c>
      <c r="N74" s="7">
        <v>71</v>
      </c>
      <c r="O74" s="7" t="str">
        <f t="shared" ref="O74:X83" si="14">IF(O$3=$B74,$N74,"")</f>
        <v/>
      </c>
      <c r="P74" s="7" t="str">
        <f t="shared" si="14"/>
        <v/>
      </c>
      <c r="Q74" s="7" t="str">
        <f t="shared" si="14"/>
        <v/>
      </c>
      <c r="R74" s="7">
        <f t="shared" si="14"/>
        <v>71</v>
      </c>
      <c r="S74" s="7" t="str">
        <f t="shared" si="14"/>
        <v/>
      </c>
      <c r="T74" s="7" t="str">
        <f t="shared" si="14"/>
        <v/>
      </c>
      <c r="U74" s="7" t="str">
        <f t="shared" si="14"/>
        <v/>
      </c>
      <c r="V74" s="7" t="str">
        <f t="shared" si="14"/>
        <v/>
      </c>
      <c r="W74" s="7" t="str">
        <f t="shared" si="14"/>
        <v/>
      </c>
      <c r="X74" s="7" t="str">
        <f t="shared" si="14"/>
        <v/>
      </c>
      <c r="Y74" s="7" t="str">
        <f t="shared" ref="Y74:AF83" si="15">IF(Y$3=$B74,$N74,"")</f>
        <v/>
      </c>
      <c r="Z74" s="7" t="str">
        <f t="shared" si="15"/>
        <v/>
      </c>
      <c r="AA74" s="7" t="str">
        <f t="shared" si="15"/>
        <v/>
      </c>
      <c r="AB74" s="7" t="str">
        <f t="shared" si="15"/>
        <v/>
      </c>
      <c r="AC74" s="7" t="str">
        <f t="shared" si="15"/>
        <v/>
      </c>
      <c r="AD74" s="7" t="str">
        <f t="shared" si="15"/>
        <v/>
      </c>
      <c r="AE74" s="7" t="str">
        <f t="shared" si="15"/>
        <v/>
      </c>
      <c r="AF74" s="7" t="str">
        <f t="shared" si="15"/>
        <v/>
      </c>
    </row>
    <row r="75" spans="1:32">
      <c r="A75" t="s">
        <v>221</v>
      </c>
      <c r="B75" t="s">
        <v>19</v>
      </c>
      <c r="C75" t="s">
        <v>18</v>
      </c>
      <c r="D75" s="1">
        <v>43510.916666666664</v>
      </c>
      <c r="E75">
        <v>74766989</v>
      </c>
      <c r="F75" t="s">
        <v>222</v>
      </c>
      <c r="G75">
        <v>0</v>
      </c>
      <c r="H75">
        <v>0</v>
      </c>
      <c r="I75" t="s">
        <v>216</v>
      </c>
      <c r="J75" t="s">
        <v>77</v>
      </c>
      <c r="K75" t="s">
        <v>78</v>
      </c>
      <c r="L75">
        <v>742.22</v>
      </c>
      <c r="N75" s="8">
        <v>72</v>
      </c>
      <c r="O75" s="8" t="str">
        <f t="shared" si="14"/>
        <v/>
      </c>
      <c r="P75" s="8" t="str">
        <f t="shared" si="14"/>
        <v/>
      </c>
      <c r="Q75" s="8" t="str">
        <f t="shared" si="14"/>
        <v/>
      </c>
      <c r="R75" s="8">
        <f t="shared" si="14"/>
        <v>72</v>
      </c>
      <c r="S75" s="8" t="str">
        <f t="shared" si="14"/>
        <v/>
      </c>
      <c r="T75" s="8" t="str">
        <f t="shared" si="14"/>
        <v/>
      </c>
      <c r="U75" s="8" t="str">
        <f t="shared" si="14"/>
        <v/>
      </c>
      <c r="V75" s="8" t="str">
        <f t="shared" si="14"/>
        <v/>
      </c>
      <c r="W75" s="8" t="str">
        <f t="shared" si="14"/>
        <v/>
      </c>
      <c r="X75" s="8" t="str">
        <f t="shared" si="14"/>
        <v/>
      </c>
      <c r="Y75" s="8" t="str">
        <f t="shared" si="15"/>
        <v/>
      </c>
      <c r="Z75" s="8" t="str">
        <f t="shared" si="15"/>
        <v/>
      </c>
      <c r="AA75" s="8" t="str">
        <f t="shared" si="15"/>
        <v/>
      </c>
      <c r="AB75" s="8" t="str">
        <f t="shared" si="15"/>
        <v/>
      </c>
      <c r="AC75" s="8" t="str">
        <f t="shared" si="15"/>
        <v/>
      </c>
      <c r="AD75" s="8" t="str">
        <f t="shared" si="15"/>
        <v/>
      </c>
      <c r="AE75" s="8" t="str">
        <f t="shared" si="15"/>
        <v/>
      </c>
      <c r="AF75" s="8" t="str">
        <f t="shared" si="15"/>
        <v/>
      </c>
    </row>
    <row r="76" spans="1:32">
      <c r="A76" t="s">
        <v>223</v>
      </c>
      <c r="B76" t="s">
        <v>19</v>
      </c>
      <c r="C76" t="s">
        <v>18</v>
      </c>
      <c r="D76" s="1">
        <v>43510.916666666664</v>
      </c>
      <c r="E76">
        <v>74773677</v>
      </c>
      <c r="F76" t="s">
        <v>224</v>
      </c>
      <c r="G76">
        <v>0</v>
      </c>
      <c r="H76">
        <v>0</v>
      </c>
      <c r="I76" t="s">
        <v>216</v>
      </c>
      <c r="J76" t="s">
        <v>77</v>
      </c>
      <c r="K76" t="s">
        <v>78</v>
      </c>
      <c r="L76">
        <v>1759.99</v>
      </c>
      <c r="N76" s="7">
        <v>73</v>
      </c>
      <c r="O76" s="7" t="str">
        <f t="shared" si="14"/>
        <v/>
      </c>
      <c r="P76" s="7" t="str">
        <f t="shared" si="14"/>
        <v/>
      </c>
      <c r="Q76" s="7" t="str">
        <f t="shared" si="14"/>
        <v/>
      </c>
      <c r="R76" s="7">
        <f t="shared" si="14"/>
        <v>73</v>
      </c>
      <c r="S76" s="7" t="str">
        <f t="shared" si="14"/>
        <v/>
      </c>
      <c r="T76" s="7" t="str">
        <f t="shared" si="14"/>
        <v/>
      </c>
      <c r="U76" s="7" t="str">
        <f t="shared" si="14"/>
        <v/>
      </c>
      <c r="V76" s="7" t="str">
        <f t="shared" si="14"/>
        <v/>
      </c>
      <c r="W76" s="7" t="str">
        <f t="shared" si="14"/>
        <v/>
      </c>
      <c r="X76" s="7" t="str">
        <f t="shared" si="14"/>
        <v/>
      </c>
      <c r="Y76" s="7" t="str">
        <f t="shared" si="15"/>
        <v/>
      </c>
      <c r="Z76" s="7" t="str">
        <f t="shared" si="15"/>
        <v/>
      </c>
      <c r="AA76" s="7" t="str">
        <f t="shared" si="15"/>
        <v/>
      </c>
      <c r="AB76" s="7" t="str">
        <f t="shared" si="15"/>
        <v/>
      </c>
      <c r="AC76" s="7" t="str">
        <f t="shared" si="15"/>
        <v/>
      </c>
      <c r="AD76" s="7" t="str">
        <f t="shared" si="15"/>
        <v/>
      </c>
      <c r="AE76" s="7" t="str">
        <f t="shared" si="15"/>
        <v/>
      </c>
      <c r="AF76" s="7" t="str">
        <f t="shared" si="15"/>
        <v/>
      </c>
    </row>
    <row r="77" spans="1:32">
      <c r="A77" t="s">
        <v>225</v>
      </c>
      <c r="B77" t="s">
        <v>19</v>
      </c>
      <c r="C77" t="s">
        <v>18</v>
      </c>
      <c r="D77" s="1">
        <v>43538.875</v>
      </c>
      <c r="E77">
        <v>74958124</v>
      </c>
      <c r="F77" t="s">
        <v>226</v>
      </c>
      <c r="G77">
        <v>0</v>
      </c>
      <c r="H77">
        <v>0</v>
      </c>
      <c r="I77" t="s">
        <v>201</v>
      </c>
      <c r="J77" t="s">
        <v>77</v>
      </c>
      <c r="K77" t="s">
        <v>78</v>
      </c>
      <c r="L77">
        <v>416.82</v>
      </c>
      <c r="N77" s="8">
        <v>74</v>
      </c>
      <c r="O77" s="8" t="str">
        <f t="shared" si="14"/>
        <v/>
      </c>
      <c r="P77" s="8" t="str">
        <f t="shared" si="14"/>
        <v/>
      </c>
      <c r="Q77" s="8" t="str">
        <f t="shared" si="14"/>
        <v/>
      </c>
      <c r="R77" s="8">
        <f t="shared" si="14"/>
        <v>74</v>
      </c>
      <c r="S77" s="8" t="str">
        <f t="shared" si="14"/>
        <v/>
      </c>
      <c r="T77" s="8" t="str">
        <f t="shared" si="14"/>
        <v/>
      </c>
      <c r="U77" s="8" t="str">
        <f t="shared" si="14"/>
        <v/>
      </c>
      <c r="V77" s="8" t="str">
        <f t="shared" si="14"/>
        <v/>
      </c>
      <c r="W77" s="8" t="str">
        <f t="shared" si="14"/>
        <v/>
      </c>
      <c r="X77" s="8" t="str">
        <f t="shared" si="14"/>
        <v/>
      </c>
      <c r="Y77" s="8" t="str">
        <f t="shared" si="15"/>
        <v/>
      </c>
      <c r="Z77" s="8" t="str">
        <f t="shared" si="15"/>
        <v/>
      </c>
      <c r="AA77" s="8" t="str">
        <f t="shared" si="15"/>
        <v/>
      </c>
      <c r="AB77" s="8" t="str">
        <f t="shared" si="15"/>
        <v/>
      </c>
      <c r="AC77" s="8" t="str">
        <f t="shared" si="15"/>
        <v/>
      </c>
      <c r="AD77" s="8" t="str">
        <f t="shared" si="15"/>
        <v/>
      </c>
      <c r="AE77" s="8" t="str">
        <f t="shared" si="15"/>
        <v/>
      </c>
      <c r="AF77" s="8" t="str">
        <f t="shared" si="15"/>
        <v/>
      </c>
    </row>
    <row r="78" spans="1:32">
      <c r="A78" t="s">
        <v>227</v>
      </c>
      <c r="B78" t="s">
        <v>19</v>
      </c>
      <c r="C78" t="s">
        <v>18</v>
      </c>
      <c r="D78" s="1">
        <v>43569.875</v>
      </c>
      <c r="E78">
        <v>75188813</v>
      </c>
      <c r="F78" t="s">
        <v>228</v>
      </c>
      <c r="G78">
        <v>0</v>
      </c>
      <c r="H78">
        <v>0</v>
      </c>
      <c r="I78" t="s">
        <v>201</v>
      </c>
      <c r="J78" t="s">
        <v>77</v>
      </c>
      <c r="K78" t="s">
        <v>78</v>
      </c>
      <c r="L78">
        <v>13.45</v>
      </c>
      <c r="N78" s="7">
        <v>75</v>
      </c>
      <c r="O78" s="7" t="str">
        <f t="shared" si="14"/>
        <v/>
      </c>
      <c r="P78" s="7" t="str">
        <f t="shared" si="14"/>
        <v/>
      </c>
      <c r="Q78" s="7" t="str">
        <f t="shared" si="14"/>
        <v/>
      </c>
      <c r="R78" s="7">
        <f t="shared" si="14"/>
        <v>75</v>
      </c>
      <c r="S78" s="7" t="str">
        <f t="shared" si="14"/>
        <v/>
      </c>
      <c r="T78" s="7" t="str">
        <f t="shared" si="14"/>
        <v/>
      </c>
      <c r="U78" s="7" t="str">
        <f t="shared" si="14"/>
        <v/>
      </c>
      <c r="V78" s="7" t="str">
        <f t="shared" si="14"/>
        <v/>
      </c>
      <c r="W78" s="7" t="str">
        <f t="shared" si="14"/>
        <v/>
      </c>
      <c r="X78" s="7" t="str">
        <f t="shared" si="14"/>
        <v/>
      </c>
      <c r="Y78" s="7" t="str">
        <f t="shared" si="15"/>
        <v/>
      </c>
      <c r="Z78" s="7" t="str">
        <f t="shared" si="15"/>
        <v/>
      </c>
      <c r="AA78" s="7" t="str">
        <f t="shared" si="15"/>
        <v/>
      </c>
      <c r="AB78" s="7" t="str">
        <f t="shared" si="15"/>
        <v/>
      </c>
      <c r="AC78" s="7" t="str">
        <f t="shared" si="15"/>
        <v/>
      </c>
      <c r="AD78" s="7" t="str">
        <f t="shared" si="15"/>
        <v/>
      </c>
      <c r="AE78" s="7" t="str">
        <f t="shared" si="15"/>
        <v/>
      </c>
      <c r="AF78" s="7" t="str">
        <f t="shared" si="15"/>
        <v/>
      </c>
    </row>
    <row r="79" spans="1:32">
      <c r="A79" t="s">
        <v>229</v>
      </c>
      <c r="B79" t="s">
        <v>19</v>
      </c>
      <c r="C79" t="s">
        <v>18</v>
      </c>
      <c r="D79" s="1">
        <v>43599.875</v>
      </c>
      <c r="E79">
        <v>76090758</v>
      </c>
      <c r="F79" t="s">
        <v>230</v>
      </c>
      <c r="G79">
        <v>0</v>
      </c>
      <c r="H79">
        <v>0</v>
      </c>
      <c r="I79" t="s">
        <v>201</v>
      </c>
      <c r="J79" t="s">
        <v>77</v>
      </c>
      <c r="K79" t="s">
        <v>78</v>
      </c>
      <c r="L79">
        <v>416.82</v>
      </c>
      <c r="N79" s="8">
        <v>76</v>
      </c>
      <c r="O79" s="8" t="str">
        <f t="shared" si="14"/>
        <v/>
      </c>
      <c r="P79" s="8" t="str">
        <f t="shared" si="14"/>
        <v/>
      </c>
      <c r="Q79" s="8" t="str">
        <f t="shared" si="14"/>
        <v/>
      </c>
      <c r="R79" s="8">
        <f t="shared" si="14"/>
        <v>76</v>
      </c>
      <c r="S79" s="8" t="str">
        <f t="shared" si="14"/>
        <v/>
      </c>
      <c r="T79" s="8" t="str">
        <f t="shared" si="14"/>
        <v/>
      </c>
      <c r="U79" s="8" t="str">
        <f t="shared" si="14"/>
        <v/>
      </c>
      <c r="V79" s="8" t="str">
        <f t="shared" si="14"/>
        <v/>
      </c>
      <c r="W79" s="8" t="str">
        <f t="shared" si="14"/>
        <v/>
      </c>
      <c r="X79" s="8" t="str">
        <f t="shared" si="14"/>
        <v/>
      </c>
      <c r="Y79" s="8" t="str">
        <f t="shared" si="15"/>
        <v/>
      </c>
      <c r="Z79" s="8" t="str">
        <f t="shared" si="15"/>
        <v/>
      </c>
      <c r="AA79" s="8" t="str">
        <f t="shared" si="15"/>
        <v/>
      </c>
      <c r="AB79" s="8" t="str">
        <f t="shared" si="15"/>
        <v/>
      </c>
      <c r="AC79" s="8" t="str">
        <f t="shared" si="15"/>
        <v/>
      </c>
      <c r="AD79" s="8" t="str">
        <f t="shared" si="15"/>
        <v/>
      </c>
      <c r="AE79" s="8" t="str">
        <f t="shared" si="15"/>
        <v/>
      </c>
      <c r="AF79" s="8" t="str">
        <f t="shared" si="15"/>
        <v/>
      </c>
    </row>
    <row r="80" spans="1:32">
      <c r="A80" t="s">
        <v>231</v>
      </c>
      <c r="B80" t="s">
        <v>19</v>
      </c>
      <c r="C80" t="s">
        <v>18</v>
      </c>
      <c r="D80" s="1">
        <v>43599.875</v>
      </c>
      <c r="E80">
        <v>76090759</v>
      </c>
      <c r="F80" t="s">
        <v>232</v>
      </c>
      <c r="G80">
        <v>0</v>
      </c>
      <c r="H80">
        <v>0</v>
      </c>
      <c r="I80" t="s">
        <v>201</v>
      </c>
      <c r="J80" t="s">
        <v>110</v>
      </c>
      <c r="K80" t="s">
        <v>20</v>
      </c>
      <c r="L80">
        <v>416.82</v>
      </c>
      <c r="N80" s="7">
        <v>77</v>
      </c>
      <c r="O80" s="7" t="str">
        <f t="shared" si="14"/>
        <v/>
      </c>
      <c r="P80" s="7" t="str">
        <f t="shared" si="14"/>
        <v/>
      </c>
      <c r="Q80" s="7" t="str">
        <f t="shared" si="14"/>
        <v/>
      </c>
      <c r="R80" s="7">
        <f t="shared" si="14"/>
        <v>77</v>
      </c>
      <c r="S80" s="7" t="str">
        <f t="shared" si="14"/>
        <v/>
      </c>
      <c r="T80" s="7" t="str">
        <f t="shared" si="14"/>
        <v/>
      </c>
      <c r="U80" s="7" t="str">
        <f t="shared" si="14"/>
        <v/>
      </c>
      <c r="V80" s="7" t="str">
        <f t="shared" si="14"/>
        <v/>
      </c>
      <c r="W80" s="7" t="str">
        <f t="shared" si="14"/>
        <v/>
      </c>
      <c r="X80" s="7" t="str">
        <f t="shared" si="14"/>
        <v/>
      </c>
      <c r="Y80" s="7" t="str">
        <f t="shared" si="15"/>
        <v/>
      </c>
      <c r="Z80" s="7" t="str">
        <f t="shared" si="15"/>
        <v/>
      </c>
      <c r="AA80" s="7" t="str">
        <f t="shared" si="15"/>
        <v/>
      </c>
      <c r="AB80" s="7" t="str">
        <f t="shared" si="15"/>
        <v/>
      </c>
      <c r="AC80" s="7" t="str">
        <f t="shared" si="15"/>
        <v/>
      </c>
      <c r="AD80" s="7" t="str">
        <f t="shared" si="15"/>
        <v/>
      </c>
      <c r="AE80" s="7" t="str">
        <f t="shared" si="15"/>
        <v/>
      </c>
      <c r="AF80" s="7" t="str">
        <f t="shared" si="15"/>
        <v/>
      </c>
    </row>
    <row r="81" spans="1:32">
      <c r="A81" t="s">
        <v>233</v>
      </c>
      <c r="B81" t="s">
        <v>19</v>
      </c>
      <c r="C81" t="s">
        <v>18</v>
      </c>
      <c r="D81" s="1">
        <v>43599.875</v>
      </c>
      <c r="E81">
        <v>76100313</v>
      </c>
      <c r="F81" t="s">
        <v>234</v>
      </c>
      <c r="G81">
        <v>0</v>
      </c>
      <c r="H81">
        <v>0</v>
      </c>
      <c r="I81" t="s">
        <v>201</v>
      </c>
      <c r="J81" t="s">
        <v>77</v>
      </c>
      <c r="K81" t="s">
        <v>78</v>
      </c>
      <c r="L81">
        <v>416.82</v>
      </c>
      <c r="N81" s="8">
        <v>78</v>
      </c>
      <c r="O81" s="8" t="str">
        <f t="shared" si="14"/>
        <v/>
      </c>
      <c r="P81" s="8" t="str">
        <f t="shared" si="14"/>
        <v/>
      </c>
      <c r="Q81" s="8" t="str">
        <f t="shared" si="14"/>
        <v/>
      </c>
      <c r="R81" s="8">
        <f t="shared" si="14"/>
        <v>78</v>
      </c>
      <c r="S81" s="8" t="str">
        <f t="shared" si="14"/>
        <v/>
      </c>
      <c r="T81" s="8" t="str">
        <f t="shared" si="14"/>
        <v/>
      </c>
      <c r="U81" s="8" t="str">
        <f t="shared" si="14"/>
        <v/>
      </c>
      <c r="V81" s="8" t="str">
        <f t="shared" si="14"/>
        <v/>
      </c>
      <c r="W81" s="8" t="str">
        <f t="shared" si="14"/>
        <v/>
      </c>
      <c r="X81" s="8" t="str">
        <f t="shared" si="14"/>
        <v/>
      </c>
      <c r="Y81" s="8" t="str">
        <f t="shared" si="15"/>
        <v/>
      </c>
      <c r="Z81" s="8" t="str">
        <f t="shared" si="15"/>
        <v/>
      </c>
      <c r="AA81" s="8" t="str">
        <f t="shared" si="15"/>
        <v/>
      </c>
      <c r="AB81" s="8" t="str">
        <f t="shared" si="15"/>
        <v/>
      </c>
      <c r="AC81" s="8" t="str">
        <f t="shared" si="15"/>
        <v/>
      </c>
      <c r="AD81" s="8" t="str">
        <f t="shared" si="15"/>
        <v/>
      </c>
      <c r="AE81" s="8" t="str">
        <f t="shared" si="15"/>
        <v/>
      </c>
      <c r="AF81" s="8" t="str">
        <f t="shared" si="15"/>
        <v/>
      </c>
    </row>
    <row r="82" spans="1:32">
      <c r="A82" t="s">
        <v>235</v>
      </c>
      <c r="B82" t="s">
        <v>19</v>
      </c>
      <c r="C82" t="s">
        <v>18</v>
      </c>
      <c r="D82" s="1">
        <v>43599.875</v>
      </c>
      <c r="E82">
        <v>76100317</v>
      </c>
      <c r="F82" t="s">
        <v>236</v>
      </c>
      <c r="G82">
        <v>0</v>
      </c>
      <c r="H82">
        <v>0</v>
      </c>
      <c r="I82" t="s">
        <v>201</v>
      </c>
      <c r="J82" t="s">
        <v>99</v>
      </c>
      <c r="K82" t="s">
        <v>78</v>
      </c>
      <c r="L82">
        <v>-62.2</v>
      </c>
      <c r="N82" s="7">
        <v>79</v>
      </c>
      <c r="O82" s="7" t="str">
        <f t="shared" si="14"/>
        <v/>
      </c>
      <c r="P82" s="7" t="str">
        <f t="shared" si="14"/>
        <v/>
      </c>
      <c r="Q82" s="7" t="str">
        <f t="shared" si="14"/>
        <v/>
      </c>
      <c r="R82" s="7">
        <f t="shared" si="14"/>
        <v>79</v>
      </c>
      <c r="S82" s="7" t="str">
        <f t="shared" si="14"/>
        <v/>
      </c>
      <c r="T82" s="7" t="str">
        <f t="shared" si="14"/>
        <v/>
      </c>
      <c r="U82" s="7" t="str">
        <f t="shared" si="14"/>
        <v/>
      </c>
      <c r="V82" s="7" t="str">
        <f t="shared" si="14"/>
        <v/>
      </c>
      <c r="W82" s="7" t="str">
        <f t="shared" si="14"/>
        <v/>
      </c>
      <c r="X82" s="7" t="str">
        <f t="shared" si="14"/>
        <v/>
      </c>
      <c r="Y82" s="7" t="str">
        <f t="shared" si="15"/>
        <v/>
      </c>
      <c r="Z82" s="7" t="str">
        <f t="shared" si="15"/>
        <v/>
      </c>
      <c r="AA82" s="7" t="str">
        <f t="shared" si="15"/>
        <v/>
      </c>
      <c r="AB82" s="7" t="str">
        <f t="shared" si="15"/>
        <v/>
      </c>
      <c r="AC82" s="7" t="str">
        <f t="shared" si="15"/>
        <v/>
      </c>
      <c r="AD82" s="7" t="str">
        <f t="shared" si="15"/>
        <v/>
      </c>
      <c r="AE82" s="7" t="str">
        <f t="shared" si="15"/>
        <v/>
      </c>
      <c r="AF82" s="7" t="str">
        <f t="shared" si="15"/>
        <v/>
      </c>
    </row>
    <row r="83" spans="1:32">
      <c r="A83" t="s">
        <v>237</v>
      </c>
      <c r="B83" t="s">
        <v>19</v>
      </c>
      <c r="C83" t="s">
        <v>18</v>
      </c>
      <c r="D83" s="1">
        <v>43599.875</v>
      </c>
      <c r="E83">
        <v>76100372</v>
      </c>
      <c r="F83" t="s">
        <v>238</v>
      </c>
      <c r="G83">
        <v>0</v>
      </c>
      <c r="H83">
        <v>0</v>
      </c>
      <c r="I83" t="s">
        <v>201</v>
      </c>
      <c r="J83" t="s">
        <v>77</v>
      </c>
      <c r="K83" t="s">
        <v>78</v>
      </c>
      <c r="L83">
        <v>416.82</v>
      </c>
      <c r="N83" s="8">
        <v>80</v>
      </c>
      <c r="O83" s="8" t="str">
        <f t="shared" si="14"/>
        <v/>
      </c>
      <c r="P83" s="8" t="str">
        <f t="shared" si="14"/>
        <v/>
      </c>
      <c r="Q83" s="8" t="str">
        <f t="shared" si="14"/>
        <v/>
      </c>
      <c r="R83" s="8">
        <f t="shared" si="14"/>
        <v>80</v>
      </c>
      <c r="S83" s="8" t="str">
        <f t="shared" si="14"/>
        <v/>
      </c>
      <c r="T83" s="8" t="str">
        <f t="shared" si="14"/>
        <v/>
      </c>
      <c r="U83" s="8" t="str">
        <f t="shared" si="14"/>
        <v/>
      </c>
      <c r="V83" s="8" t="str">
        <f t="shared" si="14"/>
        <v/>
      </c>
      <c r="W83" s="8" t="str">
        <f t="shared" si="14"/>
        <v/>
      </c>
      <c r="X83" s="8" t="str">
        <f t="shared" si="14"/>
        <v/>
      </c>
      <c r="Y83" s="8" t="str">
        <f t="shared" si="15"/>
        <v/>
      </c>
      <c r="Z83" s="8" t="str">
        <f t="shared" si="15"/>
        <v/>
      </c>
      <c r="AA83" s="8" t="str">
        <f t="shared" si="15"/>
        <v/>
      </c>
      <c r="AB83" s="8" t="str">
        <f t="shared" si="15"/>
        <v/>
      </c>
      <c r="AC83" s="8" t="str">
        <f t="shared" si="15"/>
        <v/>
      </c>
      <c r="AD83" s="8" t="str">
        <f t="shared" si="15"/>
        <v/>
      </c>
      <c r="AE83" s="8" t="str">
        <f t="shared" si="15"/>
        <v/>
      </c>
      <c r="AF83" s="8" t="str">
        <f t="shared" si="15"/>
        <v/>
      </c>
    </row>
    <row r="84" spans="1:32">
      <c r="A84" t="s">
        <v>239</v>
      </c>
      <c r="B84" t="s">
        <v>19</v>
      </c>
      <c r="C84" t="s">
        <v>18</v>
      </c>
      <c r="D84" s="1">
        <v>43599.875</v>
      </c>
      <c r="E84">
        <v>76100372</v>
      </c>
      <c r="F84" t="s">
        <v>238</v>
      </c>
      <c r="G84">
        <v>26084</v>
      </c>
      <c r="H84">
        <v>260.83999999999997</v>
      </c>
      <c r="I84" t="s">
        <v>201</v>
      </c>
      <c r="J84" t="s">
        <v>240</v>
      </c>
      <c r="K84" t="s">
        <v>78</v>
      </c>
      <c r="L84">
        <v>0</v>
      </c>
      <c r="N84" s="7">
        <v>81</v>
      </c>
      <c r="O84" s="7" t="str">
        <f t="shared" ref="O84:X93" si="16">IF(O$3=$B84,$N84,"")</f>
        <v/>
      </c>
      <c r="P84" s="7" t="str">
        <f t="shared" si="16"/>
        <v/>
      </c>
      <c r="Q84" s="7" t="str">
        <f t="shared" si="16"/>
        <v/>
      </c>
      <c r="R84" s="7">
        <f t="shared" si="16"/>
        <v>81</v>
      </c>
      <c r="S84" s="7" t="str">
        <f t="shared" si="16"/>
        <v/>
      </c>
      <c r="T84" s="7" t="str">
        <f t="shared" si="16"/>
        <v/>
      </c>
      <c r="U84" s="7" t="str">
        <f t="shared" si="16"/>
        <v/>
      </c>
      <c r="V84" s="7" t="str">
        <f t="shared" si="16"/>
        <v/>
      </c>
      <c r="W84" s="7" t="str">
        <f t="shared" si="16"/>
        <v/>
      </c>
      <c r="X84" s="7" t="str">
        <f t="shared" si="16"/>
        <v/>
      </c>
      <c r="Y84" s="7" t="str">
        <f t="shared" ref="Y84:AF93" si="17">IF(Y$3=$B84,$N84,"")</f>
        <v/>
      </c>
      <c r="Z84" s="7" t="str">
        <f t="shared" si="17"/>
        <v/>
      </c>
      <c r="AA84" s="7" t="str">
        <f t="shared" si="17"/>
        <v/>
      </c>
      <c r="AB84" s="7" t="str">
        <f t="shared" si="17"/>
        <v/>
      </c>
      <c r="AC84" s="7" t="str">
        <f t="shared" si="17"/>
        <v/>
      </c>
      <c r="AD84" s="7" t="str">
        <f t="shared" si="17"/>
        <v/>
      </c>
      <c r="AE84" s="7" t="str">
        <f t="shared" si="17"/>
        <v/>
      </c>
      <c r="AF84" s="7" t="str">
        <f t="shared" si="17"/>
        <v/>
      </c>
    </row>
    <row r="85" spans="1:32">
      <c r="A85" t="s">
        <v>241</v>
      </c>
      <c r="B85" t="s">
        <v>19</v>
      </c>
      <c r="C85" t="s">
        <v>18</v>
      </c>
      <c r="D85" s="1">
        <v>43599.875</v>
      </c>
      <c r="E85">
        <v>76100373</v>
      </c>
      <c r="F85" t="s">
        <v>242</v>
      </c>
      <c r="G85">
        <v>0</v>
      </c>
      <c r="H85">
        <v>0</v>
      </c>
      <c r="I85" t="s">
        <v>201</v>
      </c>
      <c r="J85" t="s">
        <v>110</v>
      </c>
      <c r="K85" t="s">
        <v>20</v>
      </c>
      <c r="L85">
        <v>1223.8900000000001</v>
      </c>
      <c r="N85" s="8">
        <v>82</v>
      </c>
      <c r="O85" s="8" t="str">
        <f t="shared" si="16"/>
        <v/>
      </c>
      <c r="P85" s="8" t="str">
        <f t="shared" si="16"/>
        <v/>
      </c>
      <c r="Q85" s="8" t="str">
        <f t="shared" si="16"/>
        <v/>
      </c>
      <c r="R85" s="8">
        <f t="shared" si="16"/>
        <v>82</v>
      </c>
      <c r="S85" s="8" t="str">
        <f t="shared" si="16"/>
        <v/>
      </c>
      <c r="T85" s="8" t="str">
        <f t="shared" si="16"/>
        <v/>
      </c>
      <c r="U85" s="8" t="str">
        <f t="shared" si="16"/>
        <v/>
      </c>
      <c r="V85" s="8" t="str">
        <f t="shared" si="16"/>
        <v/>
      </c>
      <c r="W85" s="8" t="str">
        <f t="shared" si="16"/>
        <v/>
      </c>
      <c r="X85" s="8" t="str">
        <f t="shared" si="16"/>
        <v/>
      </c>
      <c r="Y85" s="8" t="str">
        <f t="shared" si="17"/>
        <v/>
      </c>
      <c r="Z85" s="8" t="str">
        <f t="shared" si="17"/>
        <v/>
      </c>
      <c r="AA85" s="8" t="str">
        <f t="shared" si="17"/>
        <v/>
      </c>
      <c r="AB85" s="8" t="str">
        <f t="shared" si="17"/>
        <v/>
      </c>
      <c r="AC85" s="8" t="str">
        <f t="shared" si="17"/>
        <v/>
      </c>
      <c r="AD85" s="8" t="str">
        <f t="shared" si="17"/>
        <v/>
      </c>
      <c r="AE85" s="8" t="str">
        <f t="shared" si="17"/>
        <v/>
      </c>
      <c r="AF85" s="8" t="str">
        <f t="shared" si="17"/>
        <v/>
      </c>
    </row>
    <row r="86" spans="1:32">
      <c r="A86" t="s">
        <v>243</v>
      </c>
      <c r="B86" t="s">
        <v>19</v>
      </c>
      <c r="C86" t="s">
        <v>18</v>
      </c>
      <c r="D86" s="1">
        <v>43599.875</v>
      </c>
      <c r="E86">
        <v>76100373</v>
      </c>
      <c r="F86" t="s">
        <v>242</v>
      </c>
      <c r="G86">
        <v>64145</v>
      </c>
      <c r="H86">
        <v>641.45000000000005</v>
      </c>
      <c r="I86" t="s">
        <v>201</v>
      </c>
      <c r="J86" t="s">
        <v>240</v>
      </c>
      <c r="K86" t="s">
        <v>20</v>
      </c>
      <c r="L86">
        <v>0</v>
      </c>
      <c r="N86" s="7">
        <v>83</v>
      </c>
      <c r="O86" s="7" t="str">
        <f t="shared" si="16"/>
        <v/>
      </c>
      <c r="P86" s="7" t="str">
        <f t="shared" si="16"/>
        <v/>
      </c>
      <c r="Q86" s="7" t="str">
        <f t="shared" si="16"/>
        <v/>
      </c>
      <c r="R86" s="7">
        <f t="shared" si="16"/>
        <v>83</v>
      </c>
      <c r="S86" s="7" t="str">
        <f t="shared" si="16"/>
        <v/>
      </c>
      <c r="T86" s="7" t="str">
        <f t="shared" si="16"/>
        <v/>
      </c>
      <c r="U86" s="7" t="str">
        <f t="shared" si="16"/>
        <v/>
      </c>
      <c r="V86" s="7" t="str">
        <f t="shared" si="16"/>
        <v/>
      </c>
      <c r="W86" s="7" t="str">
        <f t="shared" si="16"/>
        <v/>
      </c>
      <c r="X86" s="7" t="str">
        <f t="shared" si="16"/>
        <v/>
      </c>
      <c r="Y86" s="7" t="str">
        <f t="shared" si="17"/>
        <v/>
      </c>
      <c r="Z86" s="7" t="str">
        <f t="shared" si="17"/>
        <v/>
      </c>
      <c r="AA86" s="7" t="str">
        <f t="shared" si="17"/>
        <v/>
      </c>
      <c r="AB86" s="7" t="str">
        <f t="shared" si="17"/>
        <v/>
      </c>
      <c r="AC86" s="7" t="str">
        <f t="shared" si="17"/>
        <v/>
      </c>
      <c r="AD86" s="7" t="str">
        <f t="shared" si="17"/>
        <v/>
      </c>
      <c r="AE86" s="7" t="str">
        <f t="shared" si="17"/>
        <v/>
      </c>
      <c r="AF86" s="7" t="str">
        <f t="shared" si="17"/>
        <v/>
      </c>
    </row>
    <row r="87" spans="1:32">
      <c r="A87" t="s">
        <v>244</v>
      </c>
      <c r="B87" t="s">
        <v>19</v>
      </c>
      <c r="C87" t="s">
        <v>18</v>
      </c>
      <c r="D87" s="1">
        <v>43691.875</v>
      </c>
      <c r="E87">
        <v>76663439</v>
      </c>
      <c r="F87" t="s">
        <v>245</v>
      </c>
      <c r="G87">
        <v>0</v>
      </c>
      <c r="H87">
        <v>0</v>
      </c>
      <c r="I87" t="s">
        <v>201</v>
      </c>
      <c r="J87" t="s">
        <v>77</v>
      </c>
      <c r="K87" t="s">
        <v>78</v>
      </c>
      <c r="L87">
        <v>416.82</v>
      </c>
      <c r="N87" s="8">
        <v>84</v>
      </c>
      <c r="O87" s="8" t="str">
        <f t="shared" si="16"/>
        <v/>
      </c>
      <c r="P87" s="8" t="str">
        <f t="shared" si="16"/>
        <v/>
      </c>
      <c r="Q87" s="8" t="str">
        <f t="shared" si="16"/>
        <v/>
      </c>
      <c r="R87" s="8">
        <f t="shared" si="16"/>
        <v>84</v>
      </c>
      <c r="S87" s="8" t="str">
        <f t="shared" si="16"/>
        <v/>
      </c>
      <c r="T87" s="8" t="str">
        <f t="shared" si="16"/>
        <v/>
      </c>
      <c r="U87" s="8" t="str">
        <f t="shared" si="16"/>
        <v/>
      </c>
      <c r="V87" s="8" t="str">
        <f t="shared" si="16"/>
        <v/>
      </c>
      <c r="W87" s="8" t="str">
        <f t="shared" si="16"/>
        <v/>
      </c>
      <c r="X87" s="8" t="str">
        <f t="shared" si="16"/>
        <v/>
      </c>
      <c r="Y87" s="8" t="str">
        <f t="shared" si="17"/>
        <v/>
      </c>
      <c r="Z87" s="8" t="str">
        <f t="shared" si="17"/>
        <v/>
      </c>
      <c r="AA87" s="8" t="str">
        <f t="shared" si="17"/>
        <v/>
      </c>
      <c r="AB87" s="8" t="str">
        <f t="shared" si="17"/>
        <v/>
      </c>
      <c r="AC87" s="8" t="str">
        <f t="shared" si="17"/>
        <v/>
      </c>
      <c r="AD87" s="8" t="str">
        <f t="shared" si="17"/>
        <v/>
      </c>
      <c r="AE87" s="8" t="str">
        <f t="shared" si="17"/>
        <v/>
      </c>
      <c r="AF87" s="8" t="str">
        <f t="shared" si="17"/>
        <v/>
      </c>
    </row>
    <row r="88" spans="1:32">
      <c r="A88" t="s">
        <v>246</v>
      </c>
      <c r="B88" t="s">
        <v>19</v>
      </c>
      <c r="C88" t="s">
        <v>18</v>
      </c>
      <c r="D88" s="1">
        <v>43691.875</v>
      </c>
      <c r="E88">
        <v>76663612</v>
      </c>
      <c r="F88" t="s">
        <v>247</v>
      </c>
      <c r="G88">
        <v>0</v>
      </c>
      <c r="H88">
        <v>0</v>
      </c>
      <c r="I88" t="s">
        <v>201</v>
      </c>
      <c r="J88" t="s">
        <v>77</v>
      </c>
      <c r="K88" t="s">
        <v>78</v>
      </c>
      <c r="L88">
        <v>416.82</v>
      </c>
      <c r="N88" s="7">
        <v>85</v>
      </c>
      <c r="O88" s="7" t="str">
        <f t="shared" si="16"/>
        <v/>
      </c>
      <c r="P88" s="7" t="str">
        <f t="shared" si="16"/>
        <v/>
      </c>
      <c r="Q88" s="7" t="str">
        <f t="shared" si="16"/>
        <v/>
      </c>
      <c r="R88" s="7">
        <f t="shared" si="16"/>
        <v>85</v>
      </c>
      <c r="S88" s="7" t="str">
        <f t="shared" si="16"/>
        <v/>
      </c>
      <c r="T88" s="7" t="str">
        <f t="shared" si="16"/>
        <v/>
      </c>
      <c r="U88" s="7" t="str">
        <f t="shared" si="16"/>
        <v/>
      </c>
      <c r="V88" s="7" t="str">
        <f t="shared" si="16"/>
        <v/>
      </c>
      <c r="W88" s="7" t="str">
        <f t="shared" si="16"/>
        <v/>
      </c>
      <c r="X88" s="7" t="str">
        <f t="shared" si="16"/>
        <v/>
      </c>
      <c r="Y88" s="7" t="str">
        <f t="shared" si="17"/>
        <v/>
      </c>
      <c r="Z88" s="7" t="str">
        <f t="shared" si="17"/>
        <v/>
      </c>
      <c r="AA88" s="7" t="str">
        <f t="shared" si="17"/>
        <v/>
      </c>
      <c r="AB88" s="7" t="str">
        <f t="shared" si="17"/>
        <v/>
      </c>
      <c r="AC88" s="7" t="str">
        <f t="shared" si="17"/>
        <v/>
      </c>
      <c r="AD88" s="7" t="str">
        <f t="shared" si="17"/>
        <v/>
      </c>
      <c r="AE88" s="7" t="str">
        <f t="shared" si="17"/>
        <v/>
      </c>
      <c r="AF88" s="7" t="str">
        <f t="shared" si="17"/>
        <v/>
      </c>
    </row>
    <row r="89" spans="1:32">
      <c r="A89" t="s">
        <v>248</v>
      </c>
      <c r="B89" t="s">
        <v>19</v>
      </c>
      <c r="C89" t="s">
        <v>18</v>
      </c>
      <c r="D89" s="1">
        <v>43691.875</v>
      </c>
      <c r="E89">
        <v>76663637</v>
      </c>
      <c r="F89" t="s">
        <v>249</v>
      </c>
      <c r="G89">
        <v>0</v>
      </c>
      <c r="H89">
        <v>0</v>
      </c>
      <c r="I89" t="s">
        <v>216</v>
      </c>
      <c r="J89" t="s">
        <v>77</v>
      </c>
      <c r="K89" t="s">
        <v>78</v>
      </c>
      <c r="L89">
        <v>416.82</v>
      </c>
      <c r="N89" s="8">
        <v>86</v>
      </c>
      <c r="O89" s="8" t="str">
        <f t="shared" si="16"/>
        <v/>
      </c>
      <c r="P89" s="8" t="str">
        <f t="shared" si="16"/>
        <v/>
      </c>
      <c r="Q89" s="8" t="str">
        <f t="shared" si="16"/>
        <v/>
      </c>
      <c r="R89" s="8">
        <f t="shared" si="16"/>
        <v>86</v>
      </c>
      <c r="S89" s="8" t="str">
        <f t="shared" si="16"/>
        <v/>
      </c>
      <c r="T89" s="8" t="str">
        <f t="shared" si="16"/>
        <v/>
      </c>
      <c r="U89" s="8" t="str">
        <f t="shared" si="16"/>
        <v/>
      </c>
      <c r="V89" s="8" t="str">
        <f t="shared" si="16"/>
        <v/>
      </c>
      <c r="W89" s="8" t="str">
        <f t="shared" si="16"/>
        <v/>
      </c>
      <c r="X89" s="8" t="str">
        <f t="shared" si="16"/>
        <v/>
      </c>
      <c r="Y89" s="8" t="str">
        <f t="shared" si="17"/>
        <v/>
      </c>
      <c r="Z89" s="8" t="str">
        <f t="shared" si="17"/>
        <v/>
      </c>
      <c r="AA89" s="8" t="str">
        <f t="shared" si="17"/>
        <v/>
      </c>
      <c r="AB89" s="8" t="str">
        <f t="shared" si="17"/>
        <v/>
      </c>
      <c r="AC89" s="8" t="str">
        <f t="shared" si="17"/>
        <v/>
      </c>
      <c r="AD89" s="8" t="str">
        <f t="shared" si="17"/>
        <v/>
      </c>
      <c r="AE89" s="8" t="str">
        <f t="shared" si="17"/>
        <v/>
      </c>
      <c r="AF89" s="8" t="str">
        <f t="shared" si="17"/>
        <v/>
      </c>
    </row>
    <row r="90" spans="1:32">
      <c r="A90" t="s">
        <v>250</v>
      </c>
      <c r="B90" t="s">
        <v>22</v>
      </c>
      <c r="C90" t="s">
        <v>21</v>
      </c>
      <c r="D90" s="1">
        <v>43326.875</v>
      </c>
      <c r="E90">
        <v>73394844</v>
      </c>
      <c r="F90" t="s">
        <v>251</v>
      </c>
      <c r="G90">
        <v>0</v>
      </c>
      <c r="H90">
        <v>0</v>
      </c>
      <c r="I90" t="s">
        <v>252</v>
      </c>
      <c r="J90" t="s">
        <v>77</v>
      </c>
      <c r="K90" t="s">
        <v>78</v>
      </c>
      <c r="L90">
        <v>2323.64</v>
      </c>
      <c r="N90" s="7">
        <v>87</v>
      </c>
      <c r="O90" s="7" t="str">
        <f t="shared" si="16"/>
        <v/>
      </c>
      <c r="P90" s="7" t="str">
        <f t="shared" si="16"/>
        <v/>
      </c>
      <c r="Q90" s="7" t="str">
        <f t="shared" si="16"/>
        <v/>
      </c>
      <c r="R90" s="7" t="str">
        <f t="shared" si="16"/>
        <v/>
      </c>
      <c r="S90" s="7">
        <f t="shared" si="16"/>
        <v>87</v>
      </c>
      <c r="T90" s="7" t="str">
        <f t="shared" si="16"/>
        <v/>
      </c>
      <c r="U90" s="7" t="str">
        <f t="shared" si="16"/>
        <v/>
      </c>
      <c r="V90" s="7" t="str">
        <f t="shared" si="16"/>
        <v/>
      </c>
      <c r="W90" s="7" t="str">
        <f t="shared" si="16"/>
        <v/>
      </c>
      <c r="X90" s="7" t="str">
        <f t="shared" si="16"/>
        <v/>
      </c>
      <c r="Y90" s="7" t="str">
        <f t="shared" si="17"/>
        <v/>
      </c>
      <c r="Z90" s="7" t="str">
        <f t="shared" si="17"/>
        <v/>
      </c>
      <c r="AA90" s="7" t="str">
        <f t="shared" si="17"/>
        <v/>
      </c>
      <c r="AB90" s="7" t="str">
        <f t="shared" si="17"/>
        <v/>
      </c>
      <c r="AC90" s="7" t="str">
        <f t="shared" si="17"/>
        <v/>
      </c>
      <c r="AD90" s="7" t="str">
        <f t="shared" si="17"/>
        <v/>
      </c>
      <c r="AE90" s="7" t="str">
        <f t="shared" si="17"/>
        <v/>
      </c>
      <c r="AF90" s="7" t="str">
        <f t="shared" si="17"/>
        <v/>
      </c>
    </row>
    <row r="91" spans="1:32">
      <c r="A91" t="s">
        <v>253</v>
      </c>
      <c r="B91" t="s">
        <v>22</v>
      </c>
      <c r="C91" t="s">
        <v>21</v>
      </c>
      <c r="D91" s="1">
        <v>44740.875</v>
      </c>
      <c r="E91">
        <v>84162731</v>
      </c>
      <c r="F91" t="s">
        <v>254</v>
      </c>
      <c r="G91">
        <v>0</v>
      </c>
      <c r="H91">
        <v>0</v>
      </c>
      <c r="I91" t="s">
        <v>252</v>
      </c>
      <c r="J91" t="s">
        <v>110</v>
      </c>
      <c r="K91" t="s">
        <v>20</v>
      </c>
      <c r="L91">
        <v>1287.56</v>
      </c>
      <c r="N91" s="8">
        <v>88</v>
      </c>
      <c r="O91" s="8" t="str">
        <f t="shared" si="16"/>
        <v/>
      </c>
      <c r="P91" s="8" t="str">
        <f t="shared" si="16"/>
        <v/>
      </c>
      <c r="Q91" s="8" t="str">
        <f t="shared" si="16"/>
        <v/>
      </c>
      <c r="R91" s="8" t="str">
        <f t="shared" si="16"/>
        <v/>
      </c>
      <c r="S91" s="8">
        <f t="shared" si="16"/>
        <v>88</v>
      </c>
      <c r="T91" s="8" t="str">
        <f t="shared" si="16"/>
        <v/>
      </c>
      <c r="U91" s="8" t="str">
        <f t="shared" si="16"/>
        <v/>
      </c>
      <c r="V91" s="8" t="str">
        <f t="shared" si="16"/>
        <v/>
      </c>
      <c r="W91" s="8" t="str">
        <f t="shared" si="16"/>
        <v/>
      </c>
      <c r="X91" s="8" t="str">
        <f t="shared" si="16"/>
        <v/>
      </c>
      <c r="Y91" s="8" t="str">
        <f t="shared" si="17"/>
        <v/>
      </c>
      <c r="Z91" s="8" t="str">
        <f t="shared" si="17"/>
        <v/>
      </c>
      <c r="AA91" s="8" t="str">
        <f t="shared" si="17"/>
        <v/>
      </c>
      <c r="AB91" s="8" t="str">
        <f t="shared" si="17"/>
        <v/>
      </c>
      <c r="AC91" s="8" t="str">
        <f t="shared" si="17"/>
        <v/>
      </c>
      <c r="AD91" s="8" t="str">
        <f t="shared" si="17"/>
        <v/>
      </c>
      <c r="AE91" s="8" t="str">
        <f t="shared" si="17"/>
        <v/>
      </c>
      <c r="AF91" s="8" t="str">
        <f t="shared" si="17"/>
        <v/>
      </c>
    </row>
    <row r="92" spans="1:32">
      <c r="A92" t="s">
        <v>255</v>
      </c>
      <c r="B92" t="s">
        <v>22</v>
      </c>
      <c r="C92" t="s">
        <v>21</v>
      </c>
      <c r="D92" s="1">
        <v>44740.875</v>
      </c>
      <c r="E92">
        <v>84162731</v>
      </c>
      <c r="F92" t="s">
        <v>254</v>
      </c>
      <c r="G92">
        <v>42972</v>
      </c>
      <c r="H92">
        <v>429.72</v>
      </c>
      <c r="I92" t="s">
        <v>252</v>
      </c>
      <c r="J92" t="s">
        <v>240</v>
      </c>
      <c r="K92" t="s">
        <v>20</v>
      </c>
      <c r="L92">
        <v>0</v>
      </c>
      <c r="N92" s="7">
        <v>89</v>
      </c>
      <c r="O92" s="7" t="str">
        <f t="shared" si="16"/>
        <v/>
      </c>
      <c r="P92" s="7" t="str">
        <f t="shared" si="16"/>
        <v/>
      </c>
      <c r="Q92" s="7" t="str">
        <f t="shared" si="16"/>
        <v/>
      </c>
      <c r="R92" s="7" t="str">
        <f t="shared" si="16"/>
        <v/>
      </c>
      <c r="S92" s="7">
        <f t="shared" si="16"/>
        <v>89</v>
      </c>
      <c r="T92" s="7" t="str">
        <f t="shared" si="16"/>
        <v/>
      </c>
      <c r="U92" s="7" t="str">
        <f t="shared" si="16"/>
        <v/>
      </c>
      <c r="V92" s="7" t="str">
        <f t="shared" si="16"/>
        <v/>
      </c>
      <c r="W92" s="7" t="str">
        <f t="shared" si="16"/>
        <v/>
      </c>
      <c r="X92" s="7" t="str">
        <f t="shared" si="16"/>
        <v/>
      </c>
      <c r="Y92" s="7" t="str">
        <f t="shared" si="17"/>
        <v/>
      </c>
      <c r="Z92" s="7" t="str">
        <f t="shared" si="17"/>
        <v/>
      </c>
      <c r="AA92" s="7" t="str">
        <f t="shared" si="17"/>
        <v/>
      </c>
      <c r="AB92" s="7" t="str">
        <f t="shared" si="17"/>
        <v/>
      </c>
      <c r="AC92" s="7" t="str">
        <f t="shared" si="17"/>
        <v/>
      </c>
      <c r="AD92" s="7" t="str">
        <f t="shared" si="17"/>
        <v/>
      </c>
      <c r="AE92" s="7" t="str">
        <f t="shared" si="17"/>
        <v/>
      </c>
      <c r="AF92" s="7" t="str">
        <f t="shared" si="17"/>
        <v/>
      </c>
    </row>
    <row r="93" spans="1:32">
      <c r="A93" t="s">
        <v>256</v>
      </c>
      <c r="B93" t="s">
        <v>22</v>
      </c>
      <c r="C93" t="s">
        <v>21</v>
      </c>
      <c r="D93" s="1">
        <v>43538.875</v>
      </c>
      <c r="E93">
        <v>74953220</v>
      </c>
      <c r="F93" t="s">
        <v>257</v>
      </c>
      <c r="G93">
        <v>0</v>
      </c>
      <c r="H93">
        <v>0</v>
      </c>
      <c r="I93" t="s">
        <v>81</v>
      </c>
      <c r="J93" t="s">
        <v>77</v>
      </c>
      <c r="K93" t="s">
        <v>78</v>
      </c>
      <c r="L93">
        <v>103.93</v>
      </c>
      <c r="N93" s="8">
        <v>90</v>
      </c>
      <c r="O93" s="8" t="str">
        <f t="shared" si="16"/>
        <v/>
      </c>
      <c r="P93" s="8" t="str">
        <f t="shared" si="16"/>
        <v/>
      </c>
      <c r="Q93" s="8" t="str">
        <f t="shared" si="16"/>
        <v/>
      </c>
      <c r="R93" s="8" t="str">
        <f t="shared" si="16"/>
        <v/>
      </c>
      <c r="S93" s="8">
        <f t="shared" si="16"/>
        <v>90</v>
      </c>
      <c r="T93" s="8" t="str">
        <f t="shared" si="16"/>
        <v/>
      </c>
      <c r="U93" s="8" t="str">
        <f t="shared" si="16"/>
        <v/>
      </c>
      <c r="V93" s="8" t="str">
        <f t="shared" si="16"/>
        <v/>
      </c>
      <c r="W93" s="8" t="str">
        <f t="shared" si="16"/>
        <v/>
      </c>
      <c r="X93" s="8" t="str">
        <f t="shared" si="16"/>
        <v/>
      </c>
      <c r="Y93" s="8" t="str">
        <f t="shared" si="17"/>
        <v/>
      </c>
      <c r="Z93" s="8" t="str">
        <f t="shared" si="17"/>
        <v/>
      </c>
      <c r="AA93" s="8" t="str">
        <f t="shared" si="17"/>
        <v/>
      </c>
      <c r="AB93" s="8" t="str">
        <f t="shared" si="17"/>
        <v/>
      </c>
      <c r="AC93" s="8" t="str">
        <f t="shared" si="17"/>
        <v/>
      </c>
      <c r="AD93" s="8" t="str">
        <f t="shared" si="17"/>
        <v/>
      </c>
      <c r="AE93" s="8" t="str">
        <f t="shared" si="17"/>
        <v/>
      </c>
      <c r="AF93" s="8" t="str">
        <f t="shared" si="17"/>
        <v/>
      </c>
    </row>
    <row r="94" spans="1:32">
      <c r="A94" t="s">
        <v>258</v>
      </c>
      <c r="B94" t="s">
        <v>25</v>
      </c>
      <c r="C94" t="s">
        <v>24</v>
      </c>
      <c r="D94" s="1">
        <v>43326.875</v>
      </c>
      <c r="E94">
        <v>73391747</v>
      </c>
      <c r="F94" t="s">
        <v>259</v>
      </c>
      <c r="G94">
        <v>0</v>
      </c>
      <c r="H94">
        <v>0</v>
      </c>
      <c r="I94" t="s">
        <v>260</v>
      </c>
      <c r="J94" t="s">
        <v>77</v>
      </c>
      <c r="K94" t="s">
        <v>78</v>
      </c>
      <c r="L94">
        <v>2060.81</v>
      </c>
      <c r="N94" s="7">
        <v>91</v>
      </c>
      <c r="O94" s="7" t="str">
        <f t="shared" ref="O94:X103" si="18">IF(O$3=$B94,$N94,"")</f>
        <v/>
      </c>
      <c r="P94" s="7" t="str">
        <f t="shared" si="18"/>
        <v/>
      </c>
      <c r="Q94" s="7" t="str">
        <f t="shared" si="18"/>
        <v/>
      </c>
      <c r="R94" s="7" t="str">
        <f t="shared" si="18"/>
        <v/>
      </c>
      <c r="S94" s="7" t="str">
        <f t="shared" si="18"/>
        <v/>
      </c>
      <c r="T94" s="7">
        <f t="shared" si="18"/>
        <v>91</v>
      </c>
      <c r="U94" s="7" t="str">
        <f t="shared" si="18"/>
        <v/>
      </c>
      <c r="V94" s="7" t="str">
        <f t="shared" si="18"/>
        <v/>
      </c>
      <c r="W94" s="7" t="str">
        <f t="shared" si="18"/>
        <v/>
      </c>
      <c r="X94" s="7" t="str">
        <f t="shared" si="18"/>
        <v/>
      </c>
      <c r="Y94" s="7" t="str">
        <f t="shared" ref="Y94:AF103" si="19">IF(Y$3=$B94,$N94,"")</f>
        <v/>
      </c>
      <c r="Z94" s="7" t="str">
        <f t="shared" si="19"/>
        <v/>
      </c>
      <c r="AA94" s="7" t="str">
        <f t="shared" si="19"/>
        <v/>
      </c>
      <c r="AB94" s="7" t="str">
        <f t="shared" si="19"/>
        <v/>
      </c>
      <c r="AC94" s="7" t="str">
        <f t="shared" si="19"/>
        <v/>
      </c>
      <c r="AD94" s="7" t="str">
        <f t="shared" si="19"/>
        <v/>
      </c>
      <c r="AE94" s="7" t="str">
        <f t="shared" si="19"/>
        <v/>
      </c>
      <c r="AF94" s="7" t="str">
        <f t="shared" si="19"/>
        <v/>
      </c>
    </row>
    <row r="95" spans="1:32">
      <c r="A95" t="s">
        <v>261</v>
      </c>
      <c r="B95" t="s">
        <v>25</v>
      </c>
      <c r="C95" t="s">
        <v>24</v>
      </c>
      <c r="D95" s="1">
        <v>43357.875</v>
      </c>
      <c r="E95">
        <v>73599828</v>
      </c>
      <c r="F95" t="s">
        <v>262</v>
      </c>
      <c r="G95">
        <v>0</v>
      </c>
      <c r="H95">
        <v>0</v>
      </c>
      <c r="I95" t="s">
        <v>252</v>
      </c>
      <c r="J95" t="s">
        <v>77</v>
      </c>
      <c r="K95" t="s">
        <v>78</v>
      </c>
      <c r="L95">
        <v>2323.64</v>
      </c>
      <c r="N95" s="8">
        <v>92</v>
      </c>
      <c r="O95" s="8" t="str">
        <f t="shared" si="18"/>
        <v/>
      </c>
      <c r="P95" s="8" t="str">
        <f t="shared" si="18"/>
        <v/>
      </c>
      <c r="Q95" s="8" t="str">
        <f t="shared" si="18"/>
        <v/>
      </c>
      <c r="R95" s="8" t="str">
        <f t="shared" si="18"/>
        <v/>
      </c>
      <c r="S95" s="8" t="str">
        <f t="shared" si="18"/>
        <v/>
      </c>
      <c r="T95" s="8">
        <f t="shared" si="18"/>
        <v>92</v>
      </c>
      <c r="U95" s="8" t="str">
        <f t="shared" si="18"/>
        <v/>
      </c>
      <c r="V95" s="8" t="str">
        <f t="shared" si="18"/>
        <v/>
      </c>
      <c r="W95" s="8" t="str">
        <f t="shared" si="18"/>
        <v/>
      </c>
      <c r="X95" s="8" t="str">
        <f t="shared" si="18"/>
        <v/>
      </c>
      <c r="Y95" s="8" t="str">
        <f t="shared" si="19"/>
        <v/>
      </c>
      <c r="Z95" s="8" t="str">
        <f t="shared" si="19"/>
        <v/>
      </c>
      <c r="AA95" s="8" t="str">
        <f t="shared" si="19"/>
        <v/>
      </c>
      <c r="AB95" s="8" t="str">
        <f t="shared" si="19"/>
        <v/>
      </c>
      <c r="AC95" s="8" t="str">
        <f t="shared" si="19"/>
        <v/>
      </c>
      <c r="AD95" s="8" t="str">
        <f t="shared" si="19"/>
        <v/>
      </c>
      <c r="AE95" s="8" t="str">
        <f t="shared" si="19"/>
        <v/>
      </c>
      <c r="AF95" s="8" t="str">
        <f t="shared" si="19"/>
        <v/>
      </c>
    </row>
    <row r="96" spans="1:32">
      <c r="A96" t="s">
        <v>263</v>
      </c>
      <c r="B96" t="s">
        <v>25</v>
      </c>
      <c r="C96" t="s">
        <v>24</v>
      </c>
      <c r="D96" s="1">
        <v>43418.916666666664</v>
      </c>
      <c r="E96">
        <v>74065782</v>
      </c>
      <c r="F96" t="s">
        <v>264</v>
      </c>
      <c r="G96">
        <v>0</v>
      </c>
      <c r="H96">
        <v>0</v>
      </c>
      <c r="I96" t="s">
        <v>260</v>
      </c>
      <c r="J96" t="s">
        <v>77</v>
      </c>
      <c r="K96" t="s">
        <v>78</v>
      </c>
      <c r="L96">
        <v>2244.1999999999998</v>
      </c>
      <c r="N96" s="7">
        <v>93</v>
      </c>
      <c r="O96" s="7" t="str">
        <f t="shared" si="18"/>
        <v/>
      </c>
      <c r="P96" s="7" t="str">
        <f t="shared" si="18"/>
        <v/>
      </c>
      <c r="Q96" s="7" t="str">
        <f t="shared" si="18"/>
        <v/>
      </c>
      <c r="R96" s="7" t="str">
        <f t="shared" si="18"/>
        <v/>
      </c>
      <c r="S96" s="7" t="str">
        <f t="shared" si="18"/>
        <v/>
      </c>
      <c r="T96" s="7">
        <f t="shared" si="18"/>
        <v>93</v>
      </c>
      <c r="U96" s="7" t="str">
        <f t="shared" si="18"/>
        <v/>
      </c>
      <c r="V96" s="7" t="str">
        <f t="shared" si="18"/>
        <v/>
      </c>
      <c r="W96" s="7" t="str">
        <f t="shared" si="18"/>
        <v/>
      </c>
      <c r="X96" s="7" t="str">
        <f t="shared" si="18"/>
        <v/>
      </c>
      <c r="Y96" s="7" t="str">
        <f t="shared" si="19"/>
        <v/>
      </c>
      <c r="Z96" s="7" t="str">
        <f t="shared" si="19"/>
        <v/>
      </c>
      <c r="AA96" s="7" t="str">
        <f t="shared" si="19"/>
        <v/>
      </c>
      <c r="AB96" s="7" t="str">
        <f t="shared" si="19"/>
        <v/>
      </c>
      <c r="AC96" s="7" t="str">
        <f t="shared" si="19"/>
        <v/>
      </c>
      <c r="AD96" s="7" t="str">
        <f t="shared" si="19"/>
        <v/>
      </c>
      <c r="AE96" s="7" t="str">
        <f t="shared" si="19"/>
        <v/>
      </c>
      <c r="AF96" s="7" t="str">
        <f t="shared" si="19"/>
        <v/>
      </c>
    </row>
    <row r="97" spans="1:32">
      <c r="A97" t="s">
        <v>265</v>
      </c>
      <c r="B97" t="s">
        <v>25</v>
      </c>
      <c r="C97" t="s">
        <v>24</v>
      </c>
      <c r="D97" s="1">
        <v>43418.916666666664</v>
      </c>
      <c r="E97">
        <v>74065788</v>
      </c>
      <c r="F97" t="s">
        <v>266</v>
      </c>
      <c r="G97">
        <v>0</v>
      </c>
      <c r="H97">
        <v>0</v>
      </c>
      <c r="I97" t="s">
        <v>260</v>
      </c>
      <c r="J97" t="s">
        <v>77</v>
      </c>
      <c r="K97" t="s">
        <v>78</v>
      </c>
      <c r="L97">
        <v>1680.33</v>
      </c>
      <c r="N97" s="8">
        <v>94</v>
      </c>
      <c r="O97" s="8" t="str">
        <f t="shared" si="18"/>
        <v/>
      </c>
      <c r="P97" s="8" t="str">
        <f t="shared" si="18"/>
        <v/>
      </c>
      <c r="Q97" s="8" t="str">
        <f t="shared" si="18"/>
        <v/>
      </c>
      <c r="R97" s="8" t="str">
        <f t="shared" si="18"/>
        <v/>
      </c>
      <c r="S97" s="8" t="str">
        <f t="shared" si="18"/>
        <v/>
      </c>
      <c r="T97" s="8">
        <f t="shared" si="18"/>
        <v>94</v>
      </c>
      <c r="U97" s="8" t="str">
        <f t="shared" si="18"/>
        <v/>
      </c>
      <c r="V97" s="8" t="str">
        <f t="shared" si="18"/>
        <v/>
      </c>
      <c r="W97" s="8" t="str">
        <f t="shared" si="18"/>
        <v/>
      </c>
      <c r="X97" s="8" t="str">
        <f t="shared" si="18"/>
        <v/>
      </c>
      <c r="Y97" s="8" t="str">
        <f t="shared" si="19"/>
        <v/>
      </c>
      <c r="Z97" s="8" t="str">
        <f t="shared" si="19"/>
        <v/>
      </c>
      <c r="AA97" s="8" t="str">
        <f t="shared" si="19"/>
        <v/>
      </c>
      <c r="AB97" s="8" t="str">
        <f t="shared" si="19"/>
        <v/>
      </c>
      <c r="AC97" s="8" t="str">
        <f t="shared" si="19"/>
        <v/>
      </c>
      <c r="AD97" s="8" t="str">
        <f t="shared" si="19"/>
        <v/>
      </c>
      <c r="AE97" s="8" t="str">
        <f t="shared" si="19"/>
        <v/>
      </c>
      <c r="AF97" s="8" t="str">
        <f t="shared" si="19"/>
        <v/>
      </c>
    </row>
    <row r="98" spans="1:32">
      <c r="A98" t="s">
        <v>267</v>
      </c>
      <c r="B98" t="s">
        <v>25</v>
      </c>
      <c r="C98" t="s">
        <v>24</v>
      </c>
      <c r="D98" s="1">
        <v>43418.916666666664</v>
      </c>
      <c r="E98">
        <v>74075133</v>
      </c>
      <c r="F98" t="s">
        <v>268</v>
      </c>
      <c r="G98">
        <v>0</v>
      </c>
      <c r="H98">
        <v>0</v>
      </c>
      <c r="I98" t="s">
        <v>269</v>
      </c>
      <c r="J98" t="s">
        <v>77</v>
      </c>
      <c r="K98" t="s">
        <v>78</v>
      </c>
      <c r="L98">
        <v>5268.93</v>
      </c>
      <c r="N98" s="7">
        <v>95</v>
      </c>
      <c r="O98" s="7" t="str">
        <f t="shared" si="18"/>
        <v/>
      </c>
      <c r="P98" s="7" t="str">
        <f t="shared" si="18"/>
        <v/>
      </c>
      <c r="Q98" s="7" t="str">
        <f t="shared" si="18"/>
        <v/>
      </c>
      <c r="R98" s="7" t="str">
        <f t="shared" si="18"/>
        <v/>
      </c>
      <c r="S98" s="7" t="str">
        <f t="shared" si="18"/>
        <v/>
      </c>
      <c r="T98" s="7">
        <f t="shared" si="18"/>
        <v>95</v>
      </c>
      <c r="U98" s="7" t="str">
        <f t="shared" si="18"/>
        <v/>
      </c>
      <c r="V98" s="7" t="str">
        <f t="shared" si="18"/>
        <v/>
      </c>
      <c r="W98" s="7" t="str">
        <f t="shared" si="18"/>
        <v/>
      </c>
      <c r="X98" s="7" t="str">
        <f t="shared" si="18"/>
        <v/>
      </c>
      <c r="Y98" s="7" t="str">
        <f t="shared" si="19"/>
        <v/>
      </c>
      <c r="Z98" s="7" t="str">
        <f t="shared" si="19"/>
        <v/>
      </c>
      <c r="AA98" s="7" t="str">
        <f t="shared" si="19"/>
        <v/>
      </c>
      <c r="AB98" s="7" t="str">
        <f t="shared" si="19"/>
        <v/>
      </c>
      <c r="AC98" s="7" t="str">
        <f t="shared" si="19"/>
        <v/>
      </c>
      <c r="AD98" s="7" t="str">
        <f t="shared" si="19"/>
        <v/>
      </c>
      <c r="AE98" s="7" t="str">
        <f t="shared" si="19"/>
        <v/>
      </c>
      <c r="AF98" s="7" t="str">
        <f t="shared" si="19"/>
        <v/>
      </c>
    </row>
    <row r="99" spans="1:32">
      <c r="A99" t="s">
        <v>270</v>
      </c>
      <c r="B99" t="s">
        <v>25</v>
      </c>
      <c r="C99" t="s">
        <v>24</v>
      </c>
      <c r="D99" s="1">
        <v>43479.916666666664</v>
      </c>
      <c r="E99">
        <v>74543416</v>
      </c>
      <c r="F99" t="s">
        <v>271</v>
      </c>
      <c r="G99">
        <v>0</v>
      </c>
      <c r="H99">
        <v>0</v>
      </c>
      <c r="I99" t="s">
        <v>260</v>
      </c>
      <c r="J99" t="s">
        <v>77</v>
      </c>
      <c r="K99" t="s">
        <v>78</v>
      </c>
      <c r="L99">
        <v>2575.98</v>
      </c>
      <c r="N99" s="8">
        <v>96</v>
      </c>
      <c r="O99" s="8" t="str">
        <f t="shared" si="18"/>
        <v/>
      </c>
      <c r="P99" s="8" t="str">
        <f t="shared" si="18"/>
        <v/>
      </c>
      <c r="Q99" s="8" t="str">
        <f t="shared" si="18"/>
        <v/>
      </c>
      <c r="R99" s="8" t="str">
        <f t="shared" si="18"/>
        <v/>
      </c>
      <c r="S99" s="8" t="str">
        <f t="shared" si="18"/>
        <v/>
      </c>
      <c r="T99" s="8">
        <f t="shared" si="18"/>
        <v>96</v>
      </c>
      <c r="U99" s="8" t="str">
        <f t="shared" si="18"/>
        <v/>
      </c>
      <c r="V99" s="8" t="str">
        <f t="shared" si="18"/>
        <v/>
      </c>
      <c r="W99" s="8" t="str">
        <f t="shared" si="18"/>
        <v/>
      </c>
      <c r="X99" s="8" t="str">
        <f t="shared" si="18"/>
        <v/>
      </c>
      <c r="Y99" s="8" t="str">
        <f t="shared" si="19"/>
        <v/>
      </c>
      <c r="Z99" s="8" t="str">
        <f t="shared" si="19"/>
        <v/>
      </c>
      <c r="AA99" s="8" t="str">
        <f t="shared" si="19"/>
        <v/>
      </c>
      <c r="AB99" s="8" t="str">
        <f t="shared" si="19"/>
        <v/>
      </c>
      <c r="AC99" s="8" t="str">
        <f t="shared" si="19"/>
        <v/>
      </c>
      <c r="AD99" s="8" t="str">
        <f t="shared" si="19"/>
        <v/>
      </c>
      <c r="AE99" s="8" t="str">
        <f t="shared" si="19"/>
        <v/>
      </c>
      <c r="AF99" s="8" t="str">
        <f t="shared" si="19"/>
        <v/>
      </c>
    </row>
    <row r="100" spans="1:32">
      <c r="A100" t="s">
        <v>272</v>
      </c>
      <c r="B100" t="s">
        <v>25</v>
      </c>
      <c r="C100" t="s">
        <v>24</v>
      </c>
      <c r="D100" s="1">
        <v>43538.875</v>
      </c>
      <c r="E100">
        <v>74953325</v>
      </c>
      <c r="F100" t="s">
        <v>273</v>
      </c>
      <c r="G100">
        <v>0</v>
      </c>
      <c r="H100">
        <v>0</v>
      </c>
      <c r="I100" t="s">
        <v>252</v>
      </c>
      <c r="J100" t="s">
        <v>77</v>
      </c>
      <c r="K100" t="s">
        <v>78</v>
      </c>
      <c r="L100">
        <v>2555.9499999999998</v>
      </c>
      <c r="N100" s="7">
        <v>97</v>
      </c>
      <c r="O100" s="7" t="str">
        <f t="shared" si="18"/>
        <v/>
      </c>
      <c r="P100" s="7" t="str">
        <f t="shared" si="18"/>
        <v/>
      </c>
      <c r="Q100" s="7" t="str">
        <f t="shared" si="18"/>
        <v/>
      </c>
      <c r="R100" s="7" t="str">
        <f t="shared" si="18"/>
        <v/>
      </c>
      <c r="S100" s="7" t="str">
        <f t="shared" si="18"/>
        <v/>
      </c>
      <c r="T100" s="7">
        <f t="shared" si="18"/>
        <v>97</v>
      </c>
      <c r="U100" s="7" t="str">
        <f t="shared" si="18"/>
        <v/>
      </c>
      <c r="V100" s="7" t="str">
        <f t="shared" si="18"/>
        <v/>
      </c>
      <c r="W100" s="7" t="str">
        <f t="shared" si="18"/>
        <v/>
      </c>
      <c r="X100" s="7" t="str">
        <f t="shared" si="18"/>
        <v/>
      </c>
      <c r="Y100" s="7" t="str">
        <f t="shared" si="19"/>
        <v/>
      </c>
      <c r="Z100" s="7" t="str">
        <f t="shared" si="19"/>
        <v/>
      </c>
      <c r="AA100" s="7" t="str">
        <f t="shared" si="19"/>
        <v/>
      </c>
      <c r="AB100" s="7" t="str">
        <f t="shared" si="19"/>
        <v/>
      </c>
      <c r="AC100" s="7" t="str">
        <f t="shared" si="19"/>
        <v/>
      </c>
      <c r="AD100" s="7" t="str">
        <f t="shared" si="19"/>
        <v/>
      </c>
      <c r="AE100" s="7" t="str">
        <f t="shared" si="19"/>
        <v/>
      </c>
      <c r="AF100" s="7" t="str">
        <f t="shared" si="19"/>
        <v/>
      </c>
    </row>
    <row r="101" spans="1:32">
      <c r="A101" t="s">
        <v>274</v>
      </c>
      <c r="B101" t="s">
        <v>25</v>
      </c>
      <c r="C101" t="s">
        <v>24</v>
      </c>
      <c r="D101" s="1">
        <v>43630.875</v>
      </c>
      <c r="E101">
        <v>76290913</v>
      </c>
      <c r="F101" t="s">
        <v>275</v>
      </c>
      <c r="G101">
        <v>0</v>
      </c>
      <c r="H101">
        <v>0</v>
      </c>
      <c r="I101" t="s">
        <v>260</v>
      </c>
      <c r="J101" t="s">
        <v>77</v>
      </c>
      <c r="K101" t="s">
        <v>78</v>
      </c>
      <c r="L101">
        <v>1297.6600000000001</v>
      </c>
      <c r="N101" s="8">
        <v>98</v>
      </c>
      <c r="O101" s="8" t="str">
        <f t="shared" si="18"/>
        <v/>
      </c>
      <c r="P101" s="8" t="str">
        <f t="shared" si="18"/>
        <v/>
      </c>
      <c r="Q101" s="8" t="str">
        <f t="shared" si="18"/>
        <v/>
      </c>
      <c r="R101" s="8" t="str">
        <f t="shared" si="18"/>
        <v/>
      </c>
      <c r="S101" s="8" t="str">
        <f t="shared" si="18"/>
        <v/>
      </c>
      <c r="T101" s="8">
        <f t="shared" si="18"/>
        <v>98</v>
      </c>
      <c r="U101" s="8" t="str">
        <f t="shared" si="18"/>
        <v/>
      </c>
      <c r="V101" s="8" t="str">
        <f t="shared" si="18"/>
        <v/>
      </c>
      <c r="W101" s="8" t="str">
        <f t="shared" si="18"/>
        <v/>
      </c>
      <c r="X101" s="8" t="str">
        <f t="shared" si="18"/>
        <v/>
      </c>
      <c r="Y101" s="8" t="str">
        <f t="shared" si="19"/>
        <v/>
      </c>
      <c r="Z101" s="8" t="str">
        <f t="shared" si="19"/>
        <v/>
      </c>
      <c r="AA101" s="8" t="str">
        <f t="shared" si="19"/>
        <v/>
      </c>
      <c r="AB101" s="8" t="str">
        <f t="shared" si="19"/>
        <v/>
      </c>
      <c r="AC101" s="8" t="str">
        <f t="shared" si="19"/>
        <v/>
      </c>
      <c r="AD101" s="8" t="str">
        <f t="shared" si="19"/>
        <v/>
      </c>
      <c r="AE101" s="8" t="str">
        <f t="shared" si="19"/>
        <v/>
      </c>
      <c r="AF101" s="8" t="str">
        <f t="shared" si="19"/>
        <v/>
      </c>
    </row>
    <row r="102" spans="1:32">
      <c r="A102" t="s">
        <v>276</v>
      </c>
      <c r="B102" t="s">
        <v>25</v>
      </c>
      <c r="C102" t="s">
        <v>24</v>
      </c>
      <c r="D102" s="1">
        <v>43691.875</v>
      </c>
      <c r="E102">
        <v>76662253</v>
      </c>
      <c r="F102" t="s">
        <v>277</v>
      </c>
      <c r="G102">
        <v>0</v>
      </c>
      <c r="H102">
        <v>0</v>
      </c>
      <c r="I102" t="s">
        <v>260</v>
      </c>
      <c r="J102" t="s">
        <v>77</v>
      </c>
      <c r="K102" t="s">
        <v>78</v>
      </c>
      <c r="L102">
        <v>2060.81</v>
      </c>
      <c r="N102" s="7">
        <v>99</v>
      </c>
      <c r="O102" s="7" t="str">
        <f t="shared" si="18"/>
        <v/>
      </c>
      <c r="P102" s="7" t="str">
        <f t="shared" si="18"/>
        <v/>
      </c>
      <c r="Q102" s="7" t="str">
        <f t="shared" si="18"/>
        <v/>
      </c>
      <c r="R102" s="7" t="str">
        <f t="shared" si="18"/>
        <v/>
      </c>
      <c r="S102" s="7" t="str">
        <f t="shared" si="18"/>
        <v/>
      </c>
      <c r="T102" s="7">
        <f t="shared" si="18"/>
        <v>99</v>
      </c>
      <c r="U102" s="7" t="str">
        <f t="shared" si="18"/>
        <v/>
      </c>
      <c r="V102" s="7" t="str">
        <f t="shared" si="18"/>
        <v/>
      </c>
      <c r="W102" s="7" t="str">
        <f t="shared" si="18"/>
        <v/>
      </c>
      <c r="X102" s="7" t="str">
        <f t="shared" si="18"/>
        <v/>
      </c>
      <c r="Y102" s="7" t="str">
        <f t="shared" si="19"/>
        <v/>
      </c>
      <c r="Z102" s="7" t="str">
        <f t="shared" si="19"/>
        <v/>
      </c>
      <c r="AA102" s="7" t="str">
        <f t="shared" si="19"/>
        <v/>
      </c>
      <c r="AB102" s="7" t="str">
        <f t="shared" si="19"/>
        <v/>
      </c>
      <c r="AC102" s="7" t="str">
        <f t="shared" si="19"/>
        <v/>
      </c>
      <c r="AD102" s="7" t="str">
        <f t="shared" si="19"/>
        <v/>
      </c>
      <c r="AE102" s="7" t="str">
        <f t="shared" si="19"/>
        <v/>
      </c>
      <c r="AF102" s="7" t="str">
        <f t="shared" si="19"/>
        <v/>
      </c>
    </row>
    <row r="103" spans="1:32">
      <c r="A103" t="s">
        <v>278</v>
      </c>
      <c r="B103" t="s">
        <v>28</v>
      </c>
      <c r="C103" t="s">
        <v>27</v>
      </c>
      <c r="D103" s="1">
        <v>43538.875</v>
      </c>
      <c r="E103">
        <v>74956673</v>
      </c>
      <c r="F103" t="s">
        <v>279</v>
      </c>
      <c r="G103">
        <v>0</v>
      </c>
      <c r="H103">
        <v>0</v>
      </c>
      <c r="I103" t="s">
        <v>260</v>
      </c>
      <c r="J103" t="s">
        <v>77</v>
      </c>
      <c r="K103" t="s">
        <v>78</v>
      </c>
      <c r="L103">
        <v>1038.0899999999999</v>
      </c>
      <c r="N103" s="8">
        <v>100</v>
      </c>
      <c r="O103" s="8" t="str">
        <f t="shared" si="18"/>
        <v/>
      </c>
      <c r="P103" s="8" t="str">
        <f t="shared" si="18"/>
        <v/>
      </c>
      <c r="Q103" s="8" t="str">
        <f t="shared" si="18"/>
        <v/>
      </c>
      <c r="R103" s="8" t="str">
        <f t="shared" si="18"/>
        <v/>
      </c>
      <c r="S103" s="8" t="str">
        <f t="shared" si="18"/>
        <v/>
      </c>
      <c r="T103" s="8" t="str">
        <f t="shared" si="18"/>
        <v/>
      </c>
      <c r="U103" s="8">
        <f t="shared" si="18"/>
        <v>100</v>
      </c>
      <c r="V103" s="8" t="str">
        <f t="shared" si="18"/>
        <v/>
      </c>
      <c r="W103" s="8" t="str">
        <f t="shared" si="18"/>
        <v/>
      </c>
      <c r="X103" s="8" t="str">
        <f t="shared" si="18"/>
        <v/>
      </c>
      <c r="Y103" s="8" t="str">
        <f t="shared" si="19"/>
        <v/>
      </c>
      <c r="Z103" s="8" t="str">
        <f t="shared" si="19"/>
        <v/>
      </c>
      <c r="AA103" s="8" t="str">
        <f t="shared" si="19"/>
        <v/>
      </c>
      <c r="AB103" s="8" t="str">
        <f t="shared" si="19"/>
        <v/>
      </c>
      <c r="AC103" s="8" t="str">
        <f t="shared" si="19"/>
        <v/>
      </c>
      <c r="AD103" s="8" t="str">
        <f t="shared" si="19"/>
        <v/>
      </c>
      <c r="AE103" s="8" t="str">
        <f t="shared" si="19"/>
        <v/>
      </c>
      <c r="AF103" s="8" t="str">
        <f t="shared" si="19"/>
        <v/>
      </c>
    </row>
    <row r="104" spans="1:32">
      <c r="A104" t="s">
        <v>280</v>
      </c>
      <c r="B104" t="s">
        <v>28</v>
      </c>
      <c r="C104" t="s">
        <v>27</v>
      </c>
      <c r="D104" s="1">
        <v>43599.875</v>
      </c>
      <c r="E104">
        <v>76100983</v>
      </c>
      <c r="F104" t="s">
        <v>281</v>
      </c>
      <c r="G104">
        <v>0</v>
      </c>
      <c r="H104">
        <v>0</v>
      </c>
      <c r="I104" t="s">
        <v>282</v>
      </c>
      <c r="J104" t="s">
        <v>77</v>
      </c>
      <c r="K104" t="s">
        <v>78</v>
      </c>
      <c r="L104">
        <v>481.83</v>
      </c>
      <c r="N104" s="7">
        <v>101</v>
      </c>
      <c r="O104" s="7" t="str">
        <f t="shared" ref="O104:X113" si="20">IF(O$3=$B104,$N104,"")</f>
        <v/>
      </c>
      <c r="P104" s="7" t="str">
        <f t="shared" si="20"/>
        <v/>
      </c>
      <c r="Q104" s="7" t="str">
        <f t="shared" si="20"/>
        <v/>
      </c>
      <c r="R104" s="7" t="str">
        <f t="shared" si="20"/>
        <v/>
      </c>
      <c r="S104" s="7" t="str">
        <f t="shared" si="20"/>
        <v/>
      </c>
      <c r="T104" s="7" t="str">
        <f t="shared" si="20"/>
        <v/>
      </c>
      <c r="U104" s="7">
        <f t="shared" si="20"/>
        <v>101</v>
      </c>
      <c r="V104" s="7" t="str">
        <f t="shared" si="20"/>
        <v/>
      </c>
      <c r="W104" s="7" t="str">
        <f t="shared" si="20"/>
        <v/>
      </c>
      <c r="X104" s="7" t="str">
        <f t="shared" si="20"/>
        <v/>
      </c>
      <c r="Y104" s="7" t="str">
        <f t="shared" ref="Y104:AF113" si="21">IF(Y$3=$B104,$N104,"")</f>
        <v/>
      </c>
      <c r="Z104" s="7" t="str">
        <f t="shared" si="21"/>
        <v/>
      </c>
      <c r="AA104" s="7" t="str">
        <f t="shared" si="21"/>
        <v/>
      </c>
      <c r="AB104" s="7" t="str">
        <f t="shared" si="21"/>
        <v/>
      </c>
      <c r="AC104" s="7" t="str">
        <f t="shared" si="21"/>
        <v/>
      </c>
      <c r="AD104" s="7" t="str">
        <f t="shared" si="21"/>
        <v/>
      </c>
      <c r="AE104" s="7" t="str">
        <f t="shared" si="21"/>
        <v/>
      </c>
      <c r="AF104" s="7" t="str">
        <f t="shared" si="21"/>
        <v/>
      </c>
    </row>
    <row r="105" spans="1:32">
      <c r="A105" t="s">
        <v>283</v>
      </c>
      <c r="B105" t="s">
        <v>31</v>
      </c>
      <c r="C105" t="s">
        <v>30</v>
      </c>
      <c r="D105" s="1">
        <v>43418.916666666664</v>
      </c>
      <c r="E105">
        <v>74081697</v>
      </c>
      <c r="F105" t="s">
        <v>284</v>
      </c>
      <c r="G105">
        <v>0</v>
      </c>
      <c r="H105">
        <v>0</v>
      </c>
      <c r="I105" t="s">
        <v>285</v>
      </c>
      <c r="J105" t="s">
        <v>77</v>
      </c>
      <c r="K105" t="s">
        <v>78</v>
      </c>
      <c r="L105">
        <v>699.32</v>
      </c>
      <c r="N105" s="8">
        <v>102</v>
      </c>
      <c r="O105" s="8" t="str">
        <f t="shared" si="20"/>
        <v/>
      </c>
      <c r="P105" s="8" t="str">
        <f t="shared" si="20"/>
        <v/>
      </c>
      <c r="Q105" s="8" t="str">
        <f t="shared" si="20"/>
        <v/>
      </c>
      <c r="R105" s="8" t="str">
        <f t="shared" si="20"/>
        <v/>
      </c>
      <c r="S105" s="8" t="str">
        <f t="shared" si="20"/>
        <v/>
      </c>
      <c r="T105" s="8" t="str">
        <f t="shared" si="20"/>
        <v/>
      </c>
      <c r="U105" s="8" t="str">
        <f t="shared" si="20"/>
        <v/>
      </c>
      <c r="V105" s="8">
        <f t="shared" si="20"/>
        <v>102</v>
      </c>
      <c r="W105" s="8" t="str">
        <f t="shared" si="20"/>
        <v/>
      </c>
      <c r="X105" s="8" t="str">
        <f t="shared" si="20"/>
        <v/>
      </c>
      <c r="Y105" s="8" t="str">
        <f t="shared" si="21"/>
        <v/>
      </c>
      <c r="Z105" s="8" t="str">
        <f t="shared" si="21"/>
        <v/>
      </c>
      <c r="AA105" s="8" t="str">
        <f t="shared" si="21"/>
        <v/>
      </c>
      <c r="AB105" s="8" t="str">
        <f t="shared" si="21"/>
        <v/>
      </c>
      <c r="AC105" s="8" t="str">
        <f t="shared" si="21"/>
        <v/>
      </c>
      <c r="AD105" s="8" t="str">
        <f t="shared" si="21"/>
        <v/>
      </c>
      <c r="AE105" s="8" t="str">
        <f t="shared" si="21"/>
        <v/>
      </c>
      <c r="AF105" s="8" t="str">
        <f t="shared" si="21"/>
        <v/>
      </c>
    </row>
    <row r="106" spans="1:32">
      <c r="A106" t="s">
        <v>286</v>
      </c>
      <c r="B106" t="s">
        <v>31</v>
      </c>
      <c r="C106" t="s">
        <v>30</v>
      </c>
      <c r="D106" s="1">
        <v>43448.916666666664</v>
      </c>
      <c r="E106">
        <v>74325051</v>
      </c>
      <c r="F106" t="s">
        <v>287</v>
      </c>
      <c r="G106">
        <v>0</v>
      </c>
      <c r="H106">
        <v>0</v>
      </c>
      <c r="I106" t="s">
        <v>285</v>
      </c>
      <c r="J106" t="s">
        <v>77</v>
      </c>
      <c r="K106" t="s">
        <v>78</v>
      </c>
      <c r="L106">
        <v>635.76</v>
      </c>
      <c r="N106" s="7">
        <v>103</v>
      </c>
      <c r="O106" s="7" t="str">
        <f t="shared" si="20"/>
        <v/>
      </c>
      <c r="P106" s="7" t="str">
        <f t="shared" si="20"/>
        <v/>
      </c>
      <c r="Q106" s="7" t="str">
        <f t="shared" si="20"/>
        <v/>
      </c>
      <c r="R106" s="7" t="str">
        <f t="shared" si="20"/>
        <v/>
      </c>
      <c r="S106" s="7" t="str">
        <f t="shared" si="20"/>
        <v/>
      </c>
      <c r="T106" s="7" t="str">
        <f t="shared" si="20"/>
        <v/>
      </c>
      <c r="U106" s="7" t="str">
        <f t="shared" si="20"/>
        <v/>
      </c>
      <c r="V106" s="7">
        <f t="shared" si="20"/>
        <v>103</v>
      </c>
      <c r="W106" s="7" t="str">
        <f t="shared" si="20"/>
        <v/>
      </c>
      <c r="X106" s="7" t="str">
        <f t="shared" si="20"/>
        <v/>
      </c>
      <c r="Y106" s="7" t="str">
        <f t="shared" si="21"/>
        <v/>
      </c>
      <c r="Z106" s="7" t="str">
        <f t="shared" si="21"/>
        <v/>
      </c>
      <c r="AA106" s="7" t="str">
        <f t="shared" si="21"/>
        <v/>
      </c>
      <c r="AB106" s="7" t="str">
        <f t="shared" si="21"/>
        <v/>
      </c>
      <c r="AC106" s="7" t="str">
        <f t="shared" si="21"/>
        <v/>
      </c>
      <c r="AD106" s="7" t="str">
        <f t="shared" si="21"/>
        <v/>
      </c>
      <c r="AE106" s="7" t="str">
        <f t="shared" si="21"/>
        <v/>
      </c>
      <c r="AF106" s="7" t="str">
        <f t="shared" si="21"/>
        <v/>
      </c>
    </row>
    <row r="107" spans="1:32">
      <c r="A107" t="s">
        <v>288</v>
      </c>
      <c r="B107" t="s">
        <v>31</v>
      </c>
      <c r="C107" t="s">
        <v>30</v>
      </c>
      <c r="D107" s="1">
        <v>43479.916666666664</v>
      </c>
      <c r="E107">
        <v>74543375</v>
      </c>
      <c r="F107" t="s">
        <v>289</v>
      </c>
      <c r="G107">
        <v>0</v>
      </c>
      <c r="H107">
        <v>0</v>
      </c>
      <c r="I107" t="s">
        <v>285</v>
      </c>
      <c r="J107" t="s">
        <v>77</v>
      </c>
      <c r="K107" t="s">
        <v>78</v>
      </c>
      <c r="L107">
        <v>734.27</v>
      </c>
      <c r="N107" s="8">
        <v>104</v>
      </c>
      <c r="O107" s="8" t="str">
        <f t="shared" si="20"/>
        <v/>
      </c>
      <c r="P107" s="8" t="str">
        <f t="shared" si="20"/>
        <v/>
      </c>
      <c r="Q107" s="8" t="str">
        <f t="shared" si="20"/>
        <v/>
      </c>
      <c r="R107" s="8" t="str">
        <f t="shared" si="20"/>
        <v/>
      </c>
      <c r="S107" s="8" t="str">
        <f t="shared" si="20"/>
        <v/>
      </c>
      <c r="T107" s="8" t="str">
        <f t="shared" si="20"/>
        <v/>
      </c>
      <c r="U107" s="8" t="str">
        <f t="shared" si="20"/>
        <v/>
      </c>
      <c r="V107" s="8">
        <f t="shared" si="20"/>
        <v>104</v>
      </c>
      <c r="W107" s="8" t="str">
        <f t="shared" si="20"/>
        <v/>
      </c>
      <c r="X107" s="8" t="str">
        <f t="shared" si="20"/>
        <v/>
      </c>
      <c r="Y107" s="8" t="str">
        <f t="shared" si="21"/>
        <v/>
      </c>
      <c r="Z107" s="8" t="str">
        <f t="shared" si="21"/>
        <v/>
      </c>
      <c r="AA107" s="8" t="str">
        <f t="shared" si="21"/>
        <v/>
      </c>
      <c r="AB107" s="8" t="str">
        <f t="shared" si="21"/>
        <v/>
      </c>
      <c r="AC107" s="8" t="str">
        <f t="shared" si="21"/>
        <v/>
      </c>
      <c r="AD107" s="8" t="str">
        <f t="shared" si="21"/>
        <v/>
      </c>
      <c r="AE107" s="8" t="str">
        <f t="shared" si="21"/>
        <v/>
      </c>
      <c r="AF107" s="8" t="str">
        <f t="shared" si="21"/>
        <v/>
      </c>
    </row>
    <row r="108" spans="1:32">
      <c r="A108" t="s">
        <v>290</v>
      </c>
      <c r="B108" t="s">
        <v>34</v>
      </c>
      <c r="C108" t="s">
        <v>33</v>
      </c>
      <c r="D108" s="1">
        <v>43387.875</v>
      </c>
      <c r="E108">
        <v>73811692</v>
      </c>
      <c r="F108" t="s">
        <v>291</v>
      </c>
      <c r="G108">
        <v>0</v>
      </c>
      <c r="H108">
        <v>0</v>
      </c>
      <c r="I108" t="s">
        <v>260</v>
      </c>
      <c r="J108" t="s">
        <v>77</v>
      </c>
      <c r="K108" t="s">
        <v>78</v>
      </c>
      <c r="L108">
        <v>2575.98</v>
      </c>
      <c r="N108" s="7">
        <v>105</v>
      </c>
      <c r="O108" s="7" t="str">
        <f t="shared" si="20"/>
        <v/>
      </c>
      <c r="P108" s="7" t="str">
        <f t="shared" si="20"/>
        <v/>
      </c>
      <c r="Q108" s="7" t="str">
        <f t="shared" si="20"/>
        <v/>
      </c>
      <c r="R108" s="7" t="str">
        <f t="shared" si="20"/>
        <v/>
      </c>
      <c r="S108" s="7" t="str">
        <f t="shared" si="20"/>
        <v/>
      </c>
      <c r="T108" s="7" t="str">
        <f t="shared" si="20"/>
        <v/>
      </c>
      <c r="U108" s="7" t="str">
        <f t="shared" si="20"/>
        <v/>
      </c>
      <c r="V108" s="7" t="str">
        <f t="shared" si="20"/>
        <v/>
      </c>
      <c r="W108" s="7">
        <f t="shared" si="20"/>
        <v>105</v>
      </c>
      <c r="X108" s="7" t="str">
        <f t="shared" si="20"/>
        <v/>
      </c>
      <c r="Y108" s="7" t="str">
        <f t="shared" si="21"/>
        <v/>
      </c>
      <c r="Z108" s="7" t="str">
        <f t="shared" si="21"/>
        <v/>
      </c>
      <c r="AA108" s="7" t="str">
        <f t="shared" si="21"/>
        <v/>
      </c>
      <c r="AB108" s="7" t="str">
        <f t="shared" si="21"/>
        <v/>
      </c>
      <c r="AC108" s="7" t="str">
        <f t="shared" si="21"/>
        <v/>
      </c>
      <c r="AD108" s="7" t="str">
        <f t="shared" si="21"/>
        <v/>
      </c>
      <c r="AE108" s="7" t="str">
        <f t="shared" si="21"/>
        <v/>
      </c>
      <c r="AF108" s="7" t="str">
        <f t="shared" si="21"/>
        <v/>
      </c>
    </row>
    <row r="109" spans="1:32">
      <c r="A109" t="s">
        <v>292</v>
      </c>
      <c r="B109" t="s">
        <v>34</v>
      </c>
      <c r="C109" t="s">
        <v>33</v>
      </c>
      <c r="D109" s="1">
        <v>43569.875</v>
      </c>
      <c r="E109">
        <v>75187990</v>
      </c>
      <c r="F109" t="s">
        <v>293</v>
      </c>
      <c r="G109">
        <v>0</v>
      </c>
      <c r="H109">
        <v>0</v>
      </c>
      <c r="I109" t="s">
        <v>81</v>
      </c>
      <c r="J109" t="s">
        <v>77</v>
      </c>
      <c r="K109" t="s">
        <v>78</v>
      </c>
      <c r="L109">
        <v>1180.27</v>
      </c>
      <c r="N109" s="8">
        <v>106</v>
      </c>
      <c r="O109" s="8" t="str">
        <f t="shared" si="20"/>
        <v/>
      </c>
      <c r="P109" s="8" t="str">
        <f t="shared" si="20"/>
        <v/>
      </c>
      <c r="Q109" s="8" t="str">
        <f t="shared" si="20"/>
        <v/>
      </c>
      <c r="R109" s="8" t="str">
        <f t="shared" si="20"/>
        <v/>
      </c>
      <c r="S109" s="8" t="str">
        <f t="shared" si="20"/>
        <v/>
      </c>
      <c r="T109" s="8" t="str">
        <f t="shared" si="20"/>
        <v/>
      </c>
      <c r="U109" s="8" t="str">
        <f t="shared" si="20"/>
        <v/>
      </c>
      <c r="V109" s="8" t="str">
        <f t="shared" si="20"/>
        <v/>
      </c>
      <c r="W109" s="8">
        <f t="shared" si="20"/>
        <v>106</v>
      </c>
      <c r="X109" s="8" t="str">
        <f t="shared" si="20"/>
        <v/>
      </c>
      <c r="Y109" s="8" t="str">
        <f t="shared" si="21"/>
        <v/>
      </c>
      <c r="Z109" s="8" t="str">
        <f t="shared" si="21"/>
        <v/>
      </c>
      <c r="AA109" s="8" t="str">
        <f t="shared" si="21"/>
        <v/>
      </c>
      <c r="AB109" s="8" t="str">
        <f t="shared" si="21"/>
        <v/>
      </c>
      <c r="AC109" s="8" t="str">
        <f t="shared" si="21"/>
        <v/>
      </c>
      <c r="AD109" s="8" t="str">
        <f t="shared" si="21"/>
        <v/>
      </c>
      <c r="AE109" s="8" t="str">
        <f t="shared" si="21"/>
        <v/>
      </c>
      <c r="AF109" s="8" t="str">
        <f t="shared" si="21"/>
        <v/>
      </c>
    </row>
    <row r="110" spans="1:32">
      <c r="A110" t="s">
        <v>294</v>
      </c>
      <c r="B110" t="s">
        <v>37</v>
      </c>
      <c r="C110" t="s">
        <v>36</v>
      </c>
      <c r="D110" s="1">
        <v>43357.875</v>
      </c>
      <c r="E110">
        <v>73611845</v>
      </c>
      <c r="F110" t="s">
        <v>295</v>
      </c>
      <c r="G110">
        <v>0</v>
      </c>
      <c r="H110">
        <v>0</v>
      </c>
      <c r="I110" t="s">
        <v>269</v>
      </c>
      <c r="J110" t="s">
        <v>77</v>
      </c>
      <c r="K110" t="s">
        <v>78</v>
      </c>
      <c r="L110">
        <v>1103.04</v>
      </c>
      <c r="N110" s="7">
        <v>107</v>
      </c>
      <c r="O110" s="7" t="str">
        <f t="shared" si="20"/>
        <v/>
      </c>
      <c r="P110" s="7" t="str">
        <f t="shared" si="20"/>
        <v/>
      </c>
      <c r="Q110" s="7" t="str">
        <f t="shared" si="20"/>
        <v/>
      </c>
      <c r="R110" s="7" t="str">
        <f t="shared" si="20"/>
        <v/>
      </c>
      <c r="S110" s="7" t="str">
        <f t="shared" si="20"/>
        <v/>
      </c>
      <c r="T110" s="7" t="str">
        <f t="shared" si="20"/>
        <v/>
      </c>
      <c r="U110" s="7" t="str">
        <f t="shared" si="20"/>
        <v/>
      </c>
      <c r="V110" s="7" t="str">
        <f t="shared" si="20"/>
        <v/>
      </c>
      <c r="W110" s="7" t="str">
        <f t="shared" si="20"/>
        <v/>
      </c>
      <c r="X110" s="7">
        <f t="shared" si="20"/>
        <v>107</v>
      </c>
      <c r="Y110" s="7" t="str">
        <f t="shared" si="21"/>
        <v/>
      </c>
      <c r="Z110" s="7" t="str">
        <f t="shared" si="21"/>
        <v/>
      </c>
      <c r="AA110" s="7" t="str">
        <f t="shared" si="21"/>
        <v/>
      </c>
      <c r="AB110" s="7" t="str">
        <f t="shared" si="21"/>
        <v/>
      </c>
      <c r="AC110" s="7" t="str">
        <f t="shared" si="21"/>
        <v/>
      </c>
      <c r="AD110" s="7" t="str">
        <f t="shared" si="21"/>
        <v/>
      </c>
      <c r="AE110" s="7" t="str">
        <f t="shared" si="21"/>
        <v/>
      </c>
      <c r="AF110" s="7" t="str">
        <f t="shared" si="21"/>
        <v/>
      </c>
    </row>
    <row r="111" spans="1:32">
      <c r="A111" t="s">
        <v>296</v>
      </c>
      <c r="B111" t="s">
        <v>37</v>
      </c>
      <c r="C111" t="s">
        <v>36</v>
      </c>
      <c r="D111" s="1">
        <v>43510.916666666664</v>
      </c>
      <c r="E111">
        <v>74770467</v>
      </c>
      <c r="F111" t="s">
        <v>297</v>
      </c>
      <c r="G111">
        <v>0</v>
      </c>
      <c r="H111">
        <v>0</v>
      </c>
      <c r="I111" t="s">
        <v>260</v>
      </c>
      <c r="J111" t="s">
        <v>77</v>
      </c>
      <c r="K111" t="s">
        <v>78</v>
      </c>
      <c r="L111">
        <v>1038.0899999999999</v>
      </c>
      <c r="N111" s="8">
        <v>108</v>
      </c>
      <c r="O111" s="8" t="str">
        <f t="shared" si="20"/>
        <v/>
      </c>
      <c r="P111" s="8" t="str">
        <f t="shared" si="20"/>
        <v/>
      </c>
      <c r="Q111" s="8" t="str">
        <f t="shared" si="20"/>
        <v/>
      </c>
      <c r="R111" s="8" t="str">
        <f t="shared" si="20"/>
        <v/>
      </c>
      <c r="S111" s="8" t="str">
        <f t="shared" si="20"/>
        <v/>
      </c>
      <c r="T111" s="8" t="str">
        <f t="shared" si="20"/>
        <v/>
      </c>
      <c r="U111" s="8" t="str">
        <f t="shared" si="20"/>
        <v/>
      </c>
      <c r="V111" s="8" t="str">
        <f t="shared" si="20"/>
        <v/>
      </c>
      <c r="W111" s="8" t="str">
        <f t="shared" si="20"/>
        <v/>
      </c>
      <c r="X111" s="8">
        <f t="shared" si="20"/>
        <v>108</v>
      </c>
      <c r="Y111" s="8" t="str">
        <f t="shared" si="21"/>
        <v/>
      </c>
      <c r="Z111" s="8" t="str">
        <f t="shared" si="21"/>
        <v/>
      </c>
      <c r="AA111" s="8" t="str">
        <f t="shared" si="21"/>
        <v/>
      </c>
      <c r="AB111" s="8" t="str">
        <f t="shared" si="21"/>
        <v/>
      </c>
      <c r="AC111" s="8" t="str">
        <f t="shared" si="21"/>
        <v/>
      </c>
      <c r="AD111" s="8" t="str">
        <f t="shared" si="21"/>
        <v/>
      </c>
      <c r="AE111" s="8" t="str">
        <f t="shared" si="21"/>
        <v/>
      </c>
      <c r="AF111" s="8" t="str">
        <f t="shared" si="21"/>
        <v/>
      </c>
    </row>
    <row r="112" spans="1:32">
      <c r="A112" t="s">
        <v>298</v>
      </c>
      <c r="B112" t="s">
        <v>40</v>
      </c>
      <c r="C112" t="s">
        <v>39</v>
      </c>
      <c r="D112" s="1">
        <v>42004.916666666664</v>
      </c>
      <c r="E112">
        <v>291093370</v>
      </c>
      <c r="F112" t="s">
        <v>299</v>
      </c>
      <c r="G112">
        <v>0</v>
      </c>
      <c r="H112">
        <v>0</v>
      </c>
      <c r="I112" t="s">
        <v>300</v>
      </c>
      <c r="J112" t="s">
        <v>77</v>
      </c>
      <c r="K112" t="s">
        <v>78</v>
      </c>
      <c r="L112">
        <v>192.01</v>
      </c>
      <c r="N112" s="7">
        <v>109</v>
      </c>
      <c r="O112" s="7" t="str">
        <f t="shared" si="20"/>
        <v/>
      </c>
      <c r="P112" s="7" t="str">
        <f t="shared" si="20"/>
        <v/>
      </c>
      <c r="Q112" s="7" t="str">
        <f t="shared" si="20"/>
        <v/>
      </c>
      <c r="R112" s="7" t="str">
        <f t="shared" si="20"/>
        <v/>
      </c>
      <c r="S112" s="7" t="str">
        <f t="shared" si="20"/>
        <v/>
      </c>
      <c r="T112" s="7" t="str">
        <f t="shared" si="20"/>
        <v/>
      </c>
      <c r="U112" s="7" t="str">
        <f t="shared" si="20"/>
        <v/>
      </c>
      <c r="V112" s="7" t="str">
        <f t="shared" si="20"/>
        <v/>
      </c>
      <c r="W112" s="7" t="str">
        <f t="shared" si="20"/>
        <v/>
      </c>
      <c r="X112" s="7" t="str">
        <f t="shared" si="20"/>
        <v/>
      </c>
      <c r="Y112" s="7">
        <f t="shared" si="21"/>
        <v>109</v>
      </c>
      <c r="Z112" s="7" t="str">
        <f t="shared" si="21"/>
        <v/>
      </c>
      <c r="AA112" s="7" t="str">
        <f t="shared" si="21"/>
        <v/>
      </c>
      <c r="AB112" s="7" t="str">
        <f t="shared" si="21"/>
        <v/>
      </c>
      <c r="AC112" s="7" t="str">
        <f t="shared" si="21"/>
        <v/>
      </c>
      <c r="AD112" s="7" t="str">
        <f t="shared" si="21"/>
        <v/>
      </c>
      <c r="AE112" s="7" t="str">
        <f t="shared" si="21"/>
        <v/>
      </c>
      <c r="AF112" s="7" t="str">
        <f t="shared" si="21"/>
        <v/>
      </c>
    </row>
    <row r="113" spans="1:32">
      <c r="A113" t="s">
        <v>301</v>
      </c>
      <c r="B113" t="s">
        <v>40</v>
      </c>
      <c r="C113" t="s">
        <v>39</v>
      </c>
      <c r="D113" s="1">
        <v>42063.875</v>
      </c>
      <c r="E113">
        <v>291139507</v>
      </c>
      <c r="F113" t="s">
        <v>302</v>
      </c>
      <c r="G113">
        <v>0</v>
      </c>
      <c r="H113">
        <v>0</v>
      </c>
      <c r="I113" t="s">
        <v>303</v>
      </c>
      <c r="J113" t="s">
        <v>77</v>
      </c>
      <c r="K113" t="s">
        <v>78</v>
      </c>
      <c r="L113">
        <v>2910.02</v>
      </c>
      <c r="N113" s="8">
        <v>110</v>
      </c>
      <c r="O113" s="8" t="str">
        <f t="shared" si="20"/>
        <v/>
      </c>
      <c r="P113" s="8" t="str">
        <f t="shared" si="20"/>
        <v/>
      </c>
      <c r="Q113" s="8" t="str">
        <f t="shared" si="20"/>
        <v/>
      </c>
      <c r="R113" s="8" t="str">
        <f t="shared" si="20"/>
        <v/>
      </c>
      <c r="S113" s="8" t="str">
        <f t="shared" si="20"/>
        <v/>
      </c>
      <c r="T113" s="8" t="str">
        <f t="shared" si="20"/>
        <v/>
      </c>
      <c r="U113" s="8" t="str">
        <f t="shared" si="20"/>
        <v/>
      </c>
      <c r="V113" s="8" t="str">
        <f t="shared" si="20"/>
        <v/>
      </c>
      <c r="W113" s="8" t="str">
        <f t="shared" si="20"/>
        <v/>
      </c>
      <c r="X113" s="8" t="str">
        <f t="shared" si="20"/>
        <v/>
      </c>
      <c r="Y113" s="8">
        <f t="shared" si="21"/>
        <v>110</v>
      </c>
      <c r="Z113" s="8" t="str">
        <f t="shared" si="21"/>
        <v/>
      </c>
      <c r="AA113" s="8" t="str">
        <f t="shared" si="21"/>
        <v/>
      </c>
      <c r="AB113" s="8" t="str">
        <f t="shared" si="21"/>
        <v/>
      </c>
      <c r="AC113" s="8" t="str">
        <f t="shared" si="21"/>
        <v/>
      </c>
      <c r="AD113" s="8" t="str">
        <f t="shared" si="21"/>
        <v/>
      </c>
      <c r="AE113" s="8" t="str">
        <f t="shared" si="21"/>
        <v/>
      </c>
      <c r="AF113" s="8" t="str">
        <f t="shared" si="21"/>
        <v/>
      </c>
    </row>
    <row r="114" spans="1:32">
      <c r="A114" t="s">
        <v>304</v>
      </c>
      <c r="B114" t="s">
        <v>40</v>
      </c>
      <c r="C114" t="s">
        <v>39</v>
      </c>
      <c r="D114" s="1">
        <v>43993.875</v>
      </c>
      <c r="E114">
        <v>78372767</v>
      </c>
      <c r="F114" t="s">
        <v>305</v>
      </c>
      <c r="G114">
        <v>0</v>
      </c>
      <c r="H114">
        <v>0</v>
      </c>
      <c r="I114" t="s">
        <v>303</v>
      </c>
      <c r="J114" t="s">
        <v>110</v>
      </c>
      <c r="K114" t="s">
        <v>20</v>
      </c>
      <c r="L114">
        <v>1697.25</v>
      </c>
      <c r="N114" s="7">
        <v>111</v>
      </c>
      <c r="O114" s="7" t="str">
        <f t="shared" ref="O114:X123" si="22">IF(O$3=$B114,$N114,"")</f>
        <v/>
      </c>
      <c r="P114" s="7" t="str">
        <f t="shared" si="22"/>
        <v/>
      </c>
      <c r="Q114" s="7" t="str">
        <f t="shared" si="22"/>
        <v/>
      </c>
      <c r="R114" s="7" t="str">
        <f t="shared" si="22"/>
        <v/>
      </c>
      <c r="S114" s="7" t="str">
        <f t="shared" si="22"/>
        <v/>
      </c>
      <c r="T114" s="7" t="str">
        <f t="shared" si="22"/>
        <v/>
      </c>
      <c r="U114" s="7" t="str">
        <f t="shared" si="22"/>
        <v/>
      </c>
      <c r="V114" s="7" t="str">
        <f t="shared" si="22"/>
        <v/>
      </c>
      <c r="W114" s="7" t="str">
        <f t="shared" si="22"/>
        <v/>
      </c>
      <c r="X114" s="7" t="str">
        <f t="shared" si="22"/>
        <v/>
      </c>
      <c r="Y114" s="7">
        <f t="shared" ref="Y114:AF123" si="23">IF(Y$3=$B114,$N114,"")</f>
        <v>111</v>
      </c>
      <c r="Z114" s="7" t="str">
        <f t="shared" si="23"/>
        <v/>
      </c>
      <c r="AA114" s="7" t="str">
        <f t="shared" si="23"/>
        <v/>
      </c>
      <c r="AB114" s="7" t="str">
        <f t="shared" si="23"/>
        <v/>
      </c>
      <c r="AC114" s="7" t="str">
        <f t="shared" si="23"/>
        <v/>
      </c>
      <c r="AD114" s="7" t="str">
        <f t="shared" si="23"/>
        <v/>
      </c>
      <c r="AE114" s="7" t="str">
        <f t="shared" si="23"/>
        <v/>
      </c>
      <c r="AF114" s="7" t="str">
        <f t="shared" si="23"/>
        <v/>
      </c>
    </row>
    <row r="115" spans="1:32">
      <c r="A115" t="s">
        <v>306</v>
      </c>
      <c r="B115" t="s">
        <v>40</v>
      </c>
      <c r="C115" t="s">
        <v>39</v>
      </c>
      <c r="D115" s="1">
        <v>42155.875</v>
      </c>
      <c r="E115">
        <v>291214061</v>
      </c>
      <c r="F115" t="s">
        <v>307</v>
      </c>
      <c r="G115">
        <v>0</v>
      </c>
      <c r="H115">
        <v>0</v>
      </c>
      <c r="I115" t="s">
        <v>300</v>
      </c>
      <c r="J115" t="s">
        <v>99</v>
      </c>
      <c r="K115" t="s">
        <v>78</v>
      </c>
      <c r="L115">
        <v>-1388.26</v>
      </c>
      <c r="N115" s="8">
        <v>112</v>
      </c>
      <c r="O115" s="8" t="str">
        <f t="shared" si="22"/>
        <v/>
      </c>
      <c r="P115" s="8" t="str">
        <f t="shared" si="22"/>
        <v/>
      </c>
      <c r="Q115" s="8" t="str">
        <f t="shared" si="22"/>
        <v/>
      </c>
      <c r="R115" s="8" t="str">
        <f t="shared" si="22"/>
        <v/>
      </c>
      <c r="S115" s="8" t="str">
        <f t="shared" si="22"/>
        <v/>
      </c>
      <c r="T115" s="8" t="str">
        <f t="shared" si="22"/>
        <v/>
      </c>
      <c r="U115" s="8" t="str">
        <f t="shared" si="22"/>
        <v/>
      </c>
      <c r="V115" s="8" t="str">
        <f t="shared" si="22"/>
        <v/>
      </c>
      <c r="W115" s="8" t="str">
        <f t="shared" si="22"/>
        <v/>
      </c>
      <c r="X115" s="8" t="str">
        <f t="shared" si="22"/>
        <v/>
      </c>
      <c r="Y115" s="8">
        <f t="shared" si="23"/>
        <v>112</v>
      </c>
      <c r="Z115" s="8" t="str">
        <f t="shared" si="23"/>
        <v/>
      </c>
      <c r="AA115" s="8" t="str">
        <f t="shared" si="23"/>
        <v/>
      </c>
      <c r="AB115" s="8" t="str">
        <f t="shared" si="23"/>
        <v/>
      </c>
      <c r="AC115" s="8" t="str">
        <f t="shared" si="23"/>
        <v/>
      </c>
      <c r="AD115" s="8" t="str">
        <f t="shared" si="23"/>
        <v/>
      </c>
      <c r="AE115" s="8" t="str">
        <f t="shared" si="23"/>
        <v/>
      </c>
      <c r="AF115" s="8" t="str">
        <f t="shared" si="23"/>
        <v/>
      </c>
    </row>
    <row r="116" spans="1:32">
      <c r="A116" t="s">
        <v>308</v>
      </c>
      <c r="B116" t="s">
        <v>40</v>
      </c>
      <c r="C116" t="s">
        <v>39</v>
      </c>
      <c r="D116" s="1">
        <v>42185.875</v>
      </c>
      <c r="E116">
        <v>291238688</v>
      </c>
      <c r="F116" t="s">
        <v>309</v>
      </c>
      <c r="G116">
        <v>0</v>
      </c>
      <c r="H116">
        <v>0</v>
      </c>
      <c r="I116" t="s">
        <v>300</v>
      </c>
      <c r="J116" t="s">
        <v>77</v>
      </c>
      <c r="K116" t="s">
        <v>78</v>
      </c>
      <c r="L116">
        <v>2182.44</v>
      </c>
      <c r="N116" s="7">
        <v>113</v>
      </c>
      <c r="O116" s="7" t="str">
        <f t="shared" si="22"/>
        <v/>
      </c>
      <c r="P116" s="7" t="str">
        <f t="shared" si="22"/>
        <v/>
      </c>
      <c r="Q116" s="7" t="str">
        <f t="shared" si="22"/>
        <v/>
      </c>
      <c r="R116" s="7" t="str">
        <f t="shared" si="22"/>
        <v/>
      </c>
      <c r="S116" s="7" t="str">
        <f t="shared" si="22"/>
        <v/>
      </c>
      <c r="T116" s="7" t="str">
        <f t="shared" si="22"/>
        <v/>
      </c>
      <c r="U116" s="7" t="str">
        <f t="shared" si="22"/>
        <v/>
      </c>
      <c r="V116" s="7" t="str">
        <f t="shared" si="22"/>
        <v/>
      </c>
      <c r="W116" s="7" t="str">
        <f t="shared" si="22"/>
        <v/>
      </c>
      <c r="X116" s="7" t="str">
        <f t="shared" si="22"/>
        <v/>
      </c>
      <c r="Y116" s="7">
        <f t="shared" si="23"/>
        <v>113</v>
      </c>
      <c r="Z116" s="7" t="str">
        <f t="shared" si="23"/>
        <v/>
      </c>
      <c r="AA116" s="7" t="str">
        <f t="shared" si="23"/>
        <v/>
      </c>
      <c r="AB116" s="7" t="str">
        <f t="shared" si="23"/>
        <v/>
      </c>
      <c r="AC116" s="7" t="str">
        <f t="shared" si="23"/>
        <v/>
      </c>
      <c r="AD116" s="7" t="str">
        <f t="shared" si="23"/>
        <v/>
      </c>
      <c r="AE116" s="7" t="str">
        <f t="shared" si="23"/>
        <v/>
      </c>
      <c r="AF116" s="7" t="str">
        <f t="shared" si="23"/>
        <v/>
      </c>
    </row>
    <row r="117" spans="1:32">
      <c r="A117" t="s">
        <v>310</v>
      </c>
      <c r="B117" t="s">
        <v>40</v>
      </c>
      <c r="C117" t="s">
        <v>39</v>
      </c>
      <c r="D117" s="1">
        <v>42216.875</v>
      </c>
      <c r="E117">
        <v>291263194</v>
      </c>
      <c r="F117" t="s">
        <v>311</v>
      </c>
      <c r="G117">
        <v>0</v>
      </c>
      <c r="H117">
        <v>0</v>
      </c>
      <c r="I117" t="s">
        <v>303</v>
      </c>
      <c r="J117" t="s">
        <v>77</v>
      </c>
      <c r="K117" t="s">
        <v>78</v>
      </c>
      <c r="L117">
        <v>4158.12</v>
      </c>
      <c r="N117" s="8">
        <v>114</v>
      </c>
      <c r="O117" s="8" t="str">
        <f t="shared" si="22"/>
        <v/>
      </c>
      <c r="P117" s="8" t="str">
        <f t="shared" si="22"/>
        <v/>
      </c>
      <c r="Q117" s="8" t="str">
        <f t="shared" si="22"/>
        <v/>
      </c>
      <c r="R117" s="8" t="str">
        <f t="shared" si="22"/>
        <v/>
      </c>
      <c r="S117" s="8" t="str">
        <f t="shared" si="22"/>
        <v/>
      </c>
      <c r="T117" s="8" t="str">
        <f t="shared" si="22"/>
        <v/>
      </c>
      <c r="U117" s="8" t="str">
        <f t="shared" si="22"/>
        <v/>
      </c>
      <c r="V117" s="8" t="str">
        <f t="shared" si="22"/>
        <v/>
      </c>
      <c r="W117" s="8" t="str">
        <f t="shared" si="22"/>
        <v/>
      </c>
      <c r="X117" s="8" t="str">
        <f t="shared" si="22"/>
        <v/>
      </c>
      <c r="Y117" s="8">
        <f t="shared" si="23"/>
        <v>114</v>
      </c>
      <c r="Z117" s="8" t="str">
        <f t="shared" si="23"/>
        <v/>
      </c>
      <c r="AA117" s="8" t="str">
        <f t="shared" si="23"/>
        <v/>
      </c>
      <c r="AB117" s="8" t="str">
        <f t="shared" si="23"/>
        <v/>
      </c>
      <c r="AC117" s="8" t="str">
        <f t="shared" si="23"/>
        <v/>
      </c>
      <c r="AD117" s="8" t="str">
        <f t="shared" si="23"/>
        <v/>
      </c>
      <c r="AE117" s="8" t="str">
        <f t="shared" si="23"/>
        <v/>
      </c>
      <c r="AF117" s="8" t="str">
        <f t="shared" si="23"/>
        <v/>
      </c>
    </row>
    <row r="118" spans="1:32">
      <c r="A118" t="s">
        <v>312</v>
      </c>
      <c r="B118" t="s">
        <v>40</v>
      </c>
      <c r="C118" t="s">
        <v>39</v>
      </c>
      <c r="D118" s="1">
        <v>42247.875</v>
      </c>
      <c r="E118">
        <v>291285783</v>
      </c>
      <c r="F118" t="s">
        <v>313</v>
      </c>
      <c r="G118">
        <v>0</v>
      </c>
      <c r="H118">
        <v>0</v>
      </c>
      <c r="I118" t="s">
        <v>314</v>
      </c>
      <c r="J118" t="s">
        <v>77</v>
      </c>
      <c r="K118" t="s">
        <v>78</v>
      </c>
      <c r="L118">
        <v>5198.55</v>
      </c>
      <c r="N118" s="7">
        <v>115</v>
      </c>
      <c r="O118" s="7" t="str">
        <f t="shared" si="22"/>
        <v/>
      </c>
      <c r="P118" s="7" t="str">
        <f t="shared" si="22"/>
        <v/>
      </c>
      <c r="Q118" s="7" t="str">
        <f t="shared" si="22"/>
        <v/>
      </c>
      <c r="R118" s="7" t="str">
        <f t="shared" si="22"/>
        <v/>
      </c>
      <c r="S118" s="7" t="str">
        <f t="shared" si="22"/>
        <v/>
      </c>
      <c r="T118" s="7" t="str">
        <f t="shared" si="22"/>
        <v/>
      </c>
      <c r="U118" s="7" t="str">
        <f t="shared" si="22"/>
        <v/>
      </c>
      <c r="V118" s="7" t="str">
        <f t="shared" si="22"/>
        <v/>
      </c>
      <c r="W118" s="7" t="str">
        <f t="shared" si="22"/>
        <v/>
      </c>
      <c r="X118" s="7" t="str">
        <f t="shared" si="22"/>
        <v/>
      </c>
      <c r="Y118" s="7">
        <f t="shared" si="23"/>
        <v>115</v>
      </c>
      <c r="Z118" s="7" t="str">
        <f t="shared" si="23"/>
        <v/>
      </c>
      <c r="AA118" s="7" t="str">
        <f t="shared" si="23"/>
        <v/>
      </c>
      <c r="AB118" s="7" t="str">
        <f t="shared" si="23"/>
        <v/>
      </c>
      <c r="AC118" s="7" t="str">
        <f t="shared" si="23"/>
        <v/>
      </c>
      <c r="AD118" s="7" t="str">
        <f t="shared" si="23"/>
        <v/>
      </c>
      <c r="AE118" s="7" t="str">
        <f t="shared" si="23"/>
        <v/>
      </c>
      <c r="AF118" s="7" t="str">
        <f t="shared" si="23"/>
        <v/>
      </c>
    </row>
    <row r="119" spans="1:32">
      <c r="A119" t="s">
        <v>315</v>
      </c>
      <c r="B119" t="s">
        <v>40</v>
      </c>
      <c r="C119" t="s">
        <v>39</v>
      </c>
      <c r="D119" s="1">
        <v>42243.875</v>
      </c>
      <c r="E119">
        <v>291503802</v>
      </c>
      <c r="F119" t="s">
        <v>316</v>
      </c>
      <c r="G119">
        <v>0</v>
      </c>
      <c r="H119">
        <v>0</v>
      </c>
      <c r="I119" t="s">
        <v>317</v>
      </c>
      <c r="J119" t="s">
        <v>157</v>
      </c>
      <c r="K119" t="s">
        <v>78</v>
      </c>
      <c r="L119">
        <v>8284.0300000000007</v>
      </c>
      <c r="N119" s="8">
        <v>116</v>
      </c>
      <c r="O119" s="8" t="str">
        <f t="shared" si="22"/>
        <v/>
      </c>
      <c r="P119" s="8" t="str">
        <f t="shared" si="22"/>
        <v/>
      </c>
      <c r="Q119" s="8" t="str">
        <f t="shared" si="22"/>
        <v/>
      </c>
      <c r="R119" s="8" t="str">
        <f t="shared" si="22"/>
        <v/>
      </c>
      <c r="S119" s="8" t="str">
        <f t="shared" si="22"/>
        <v/>
      </c>
      <c r="T119" s="8" t="str">
        <f t="shared" si="22"/>
        <v/>
      </c>
      <c r="U119" s="8" t="str">
        <f t="shared" si="22"/>
        <v/>
      </c>
      <c r="V119" s="8" t="str">
        <f t="shared" si="22"/>
        <v/>
      </c>
      <c r="W119" s="8" t="str">
        <f t="shared" si="22"/>
        <v/>
      </c>
      <c r="X119" s="8" t="str">
        <f t="shared" si="22"/>
        <v/>
      </c>
      <c r="Y119" s="8">
        <f t="shared" si="23"/>
        <v>116</v>
      </c>
      <c r="Z119" s="8" t="str">
        <f t="shared" si="23"/>
        <v/>
      </c>
      <c r="AA119" s="8" t="str">
        <f t="shared" si="23"/>
        <v/>
      </c>
      <c r="AB119" s="8" t="str">
        <f t="shared" si="23"/>
        <v/>
      </c>
      <c r="AC119" s="8" t="str">
        <f t="shared" si="23"/>
        <v/>
      </c>
      <c r="AD119" s="8" t="str">
        <f t="shared" si="23"/>
        <v/>
      </c>
      <c r="AE119" s="8" t="str">
        <f t="shared" si="23"/>
        <v/>
      </c>
      <c r="AF119" s="8" t="str">
        <f t="shared" si="23"/>
        <v/>
      </c>
    </row>
    <row r="120" spans="1:32">
      <c r="A120" t="s">
        <v>318</v>
      </c>
      <c r="B120" t="s">
        <v>43</v>
      </c>
      <c r="C120" t="s">
        <v>42</v>
      </c>
      <c r="D120" s="1">
        <v>42277.875</v>
      </c>
      <c r="E120">
        <v>291305555</v>
      </c>
      <c r="F120" t="s">
        <v>319</v>
      </c>
      <c r="G120">
        <v>0</v>
      </c>
      <c r="H120">
        <v>0</v>
      </c>
      <c r="I120" t="s">
        <v>252</v>
      </c>
      <c r="J120" t="s">
        <v>77</v>
      </c>
      <c r="K120" t="s">
        <v>78</v>
      </c>
      <c r="L120">
        <v>1822.44</v>
      </c>
      <c r="N120" s="7">
        <v>117</v>
      </c>
      <c r="O120" s="7" t="str">
        <f t="shared" si="22"/>
        <v/>
      </c>
      <c r="P120" s="7" t="str">
        <f t="shared" si="22"/>
        <v/>
      </c>
      <c r="Q120" s="7" t="str">
        <f t="shared" si="22"/>
        <v/>
      </c>
      <c r="R120" s="7" t="str">
        <f t="shared" si="22"/>
        <v/>
      </c>
      <c r="S120" s="7" t="str">
        <f t="shared" si="22"/>
        <v/>
      </c>
      <c r="T120" s="7" t="str">
        <f t="shared" si="22"/>
        <v/>
      </c>
      <c r="U120" s="7" t="str">
        <f t="shared" si="22"/>
        <v/>
      </c>
      <c r="V120" s="7" t="str">
        <f t="shared" si="22"/>
        <v/>
      </c>
      <c r="W120" s="7" t="str">
        <f t="shared" si="22"/>
        <v/>
      </c>
      <c r="X120" s="7" t="str">
        <f t="shared" si="22"/>
        <v/>
      </c>
      <c r="Y120" s="7" t="str">
        <f t="shared" si="23"/>
        <v/>
      </c>
      <c r="Z120" s="7">
        <f t="shared" si="23"/>
        <v>117</v>
      </c>
      <c r="AA120" s="7" t="str">
        <f t="shared" si="23"/>
        <v/>
      </c>
      <c r="AB120" s="7" t="str">
        <f t="shared" si="23"/>
        <v/>
      </c>
      <c r="AC120" s="7" t="str">
        <f t="shared" si="23"/>
        <v/>
      </c>
      <c r="AD120" s="7" t="str">
        <f t="shared" si="23"/>
        <v/>
      </c>
      <c r="AE120" s="7" t="str">
        <f t="shared" si="23"/>
        <v/>
      </c>
      <c r="AF120" s="7" t="str">
        <f t="shared" si="23"/>
        <v/>
      </c>
    </row>
    <row r="121" spans="1:32">
      <c r="A121" t="s">
        <v>320</v>
      </c>
      <c r="B121" t="s">
        <v>43</v>
      </c>
      <c r="C121" t="s">
        <v>42</v>
      </c>
      <c r="D121" s="1">
        <v>42400.916666666664</v>
      </c>
      <c r="E121">
        <v>291396003</v>
      </c>
      <c r="F121" t="s">
        <v>321</v>
      </c>
      <c r="G121">
        <v>0</v>
      </c>
      <c r="H121">
        <v>0</v>
      </c>
      <c r="I121" t="s">
        <v>260</v>
      </c>
      <c r="J121" t="s">
        <v>77</v>
      </c>
      <c r="K121" t="s">
        <v>78</v>
      </c>
      <c r="L121">
        <v>1836.68</v>
      </c>
      <c r="N121" s="8">
        <v>118</v>
      </c>
      <c r="O121" s="8" t="str">
        <f t="shared" si="22"/>
        <v/>
      </c>
      <c r="P121" s="8" t="str">
        <f t="shared" si="22"/>
        <v/>
      </c>
      <c r="Q121" s="8" t="str">
        <f t="shared" si="22"/>
        <v/>
      </c>
      <c r="R121" s="8" t="str">
        <f t="shared" si="22"/>
        <v/>
      </c>
      <c r="S121" s="8" t="str">
        <f t="shared" si="22"/>
        <v/>
      </c>
      <c r="T121" s="8" t="str">
        <f t="shared" si="22"/>
        <v/>
      </c>
      <c r="U121" s="8" t="str">
        <f t="shared" si="22"/>
        <v/>
      </c>
      <c r="V121" s="8" t="str">
        <f t="shared" si="22"/>
        <v/>
      </c>
      <c r="W121" s="8" t="str">
        <f t="shared" si="22"/>
        <v/>
      </c>
      <c r="X121" s="8" t="str">
        <f t="shared" si="22"/>
        <v/>
      </c>
      <c r="Y121" s="8" t="str">
        <f t="shared" si="23"/>
        <v/>
      </c>
      <c r="Z121" s="8">
        <f t="shared" si="23"/>
        <v>118</v>
      </c>
      <c r="AA121" s="8" t="str">
        <f t="shared" si="23"/>
        <v/>
      </c>
      <c r="AB121" s="8" t="str">
        <f t="shared" si="23"/>
        <v/>
      </c>
      <c r="AC121" s="8" t="str">
        <f t="shared" si="23"/>
        <v/>
      </c>
      <c r="AD121" s="8" t="str">
        <f t="shared" si="23"/>
        <v/>
      </c>
      <c r="AE121" s="8" t="str">
        <f t="shared" si="23"/>
        <v/>
      </c>
      <c r="AF121" s="8" t="str">
        <f t="shared" si="23"/>
        <v/>
      </c>
    </row>
    <row r="122" spans="1:32">
      <c r="A122" t="s">
        <v>322</v>
      </c>
      <c r="B122" t="s">
        <v>43</v>
      </c>
      <c r="C122" t="s">
        <v>42</v>
      </c>
      <c r="D122" s="1">
        <v>42490.875</v>
      </c>
      <c r="E122">
        <v>291469310</v>
      </c>
      <c r="F122" t="s">
        <v>323</v>
      </c>
      <c r="G122">
        <v>0</v>
      </c>
      <c r="H122">
        <v>0</v>
      </c>
      <c r="I122" t="s">
        <v>252</v>
      </c>
      <c r="J122" t="s">
        <v>77</v>
      </c>
      <c r="K122" t="s">
        <v>78</v>
      </c>
      <c r="L122">
        <v>1822.44</v>
      </c>
      <c r="N122" s="7">
        <v>119</v>
      </c>
      <c r="O122" s="7" t="str">
        <f t="shared" si="22"/>
        <v/>
      </c>
      <c r="P122" s="7" t="str">
        <f t="shared" si="22"/>
        <v/>
      </c>
      <c r="Q122" s="7" t="str">
        <f t="shared" si="22"/>
        <v/>
      </c>
      <c r="R122" s="7" t="str">
        <f t="shared" si="22"/>
        <v/>
      </c>
      <c r="S122" s="7" t="str">
        <f t="shared" si="22"/>
        <v/>
      </c>
      <c r="T122" s="7" t="str">
        <f t="shared" si="22"/>
        <v/>
      </c>
      <c r="U122" s="7" t="str">
        <f t="shared" si="22"/>
        <v/>
      </c>
      <c r="V122" s="7" t="str">
        <f t="shared" si="22"/>
        <v/>
      </c>
      <c r="W122" s="7" t="str">
        <f t="shared" si="22"/>
        <v/>
      </c>
      <c r="X122" s="7" t="str">
        <f t="shared" si="22"/>
        <v/>
      </c>
      <c r="Y122" s="7" t="str">
        <f t="shared" si="23"/>
        <v/>
      </c>
      <c r="Z122" s="7">
        <f t="shared" si="23"/>
        <v>119</v>
      </c>
      <c r="AA122" s="7" t="str">
        <f t="shared" si="23"/>
        <v/>
      </c>
      <c r="AB122" s="7" t="str">
        <f t="shared" si="23"/>
        <v/>
      </c>
      <c r="AC122" s="7" t="str">
        <f t="shared" si="23"/>
        <v/>
      </c>
      <c r="AD122" s="7" t="str">
        <f t="shared" si="23"/>
        <v/>
      </c>
      <c r="AE122" s="7" t="str">
        <f t="shared" si="23"/>
        <v/>
      </c>
      <c r="AF122" s="7" t="str">
        <f t="shared" si="23"/>
        <v/>
      </c>
    </row>
    <row r="123" spans="1:32">
      <c r="A123" t="s">
        <v>324</v>
      </c>
      <c r="B123" t="s">
        <v>43</v>
      </c>
      <c r="C123" t="s">
        <v>42</v>
      </c>
      <c r="D123" s="1">
        <v>42521.875</v>
      </c>
      <c r="E123">
        <v>291486169</v>
      </c>
      <c r="F123" t="s">
        <v>325</v>
      </c>
      <c r="G123">
        <v>0</v>
      </c>
      <c r="H123">
        <v>0</v>
      </c>
      <c r="I123" t="s">
        <v>81</v>
      </c>
      <c r="J123" t="s">
        <v>77</v>
      </c>
      <c r="K123" t="s">
        <v>78</v>
      </c>
      <c r="L123">
        <v>1670.58</v>
      </c>
      <c r="N123" s="8">
        <v>120</v>
      </c>
      <c r="O123" s="8" t="str">
        <f t="shared" si="22"/>
        <v/>
      </c>
      <c r="P123" s="8" t="str">
        <f t="shared" si="22"/>
        <v/>
      </c>
      <c r="Q123" s="8" t="str">
        <f t="shared" si="22"/>
        <v/>
      </c>
      <c r="R123" s="8" t="str">
        <f t="shared" si="22"/>
        <v/>
      </c>
      <c r="S123" s="8" t="str">
        <f t="shared" si="22"/>
        <v/>
      </c>
      <c r="T123" s="8" t="str">
        <f t="shared" si="22"/>
        <v/>
      </c>
      <c r="U123" s="8" t="str">
        <f t="shared" si="22"/>
        <v/>
      </c>
      <c r="V123" s="8" t="str">
        <f t="shared" si="22"/>
        <v/>
      </c>
      <c r="W123" s="8" t="str">
        <f t="shared" si="22"/>
        <v/>
      </c>
      <c r="X123" s="8" t="str">
        <f t="shared" si="22"/>
        <v/>
      </c>
      <c r="Y123" s="8" t="str">
        <f t="shared" si="23"/>
        <v/>
      </c>
      <c r="Z123" s="8">
        <f t="shared" si="23"/>
        <v>120</v>
      </c>
      <c r="AA123" s="8" t="str">
        <f t="shared" si="23"/>
        <v/>
      </c>
      <c r="AB123" s="8" t="str">
        <f t="shared" si="23"/>
        <v/>
      </c>
      <c r="AC123" s="8" t="str">
        <f t="shared" si="23"/>
        <v/>
      </c>
      <c r="AD123" s="8" t="str">
        <f t="shared" si="23"/>
        <v/>
      </c>
      <c r="AE123" s="8" t="str">
        <f t="shared" si="23"/>
        <v/>
      </c>
      <c r="AF123" s="8" t="str">
        <f t="shared" si="23"/>
        <v/>
      </c>
    </row>
    <row r="124" spans="1:32">
      <c r="A124" t="s">
        <v>326</v>
      </c>
      <c r="B124" t="s">
        <v>43</v>
      </c>
      <c r="C124" t="s">
        <v>42</v>
      </c>
      <c r="D124" s="1">
        <v>42551.875</v>
      </c>
      <c r="E124">
        <v>291554270</v>
      </c>
      <c r="F124" t="s">
        <v>327</v>
      </c>
      <c r="G124">
        <v>0</v>
      </c>
      <c r="H124">
        <v>0</v>
      </c>
      <c r="I124" t="s">
        <v>260</v>
      </c>
      <c r="J124" t="s">
        <v>77</v>
      </c>
      <c r="K124" t="s">
        <v>78</v>
      </c>
      <c r="L124">
        <v>1469.36</v>
      </c>
      <c r="N124" s="7">
        <v>121</v>
      </c>
      <c r="O124" s="7" t="str">
        <f t="shared" ref="O124:X133" si="24">IF(O$3=$B124,$N124,"")</f>
        <v/>
      </c>
      <c r="P124" s="7" t="str">
        <f t="shared" si="24"/>
        <v/>
      </c>
      <c r="Q124" s="7" t="str">
        <f t="shared" si="24"/>
        <v/>
      </c>
      <c r="R124" s="7" t="str">
        <f t="shared" si="24"/>
        <v/>
      </c>
      <c r="S124" s="7" t="str">
        <f t="shared" si="24"/>
        <v/>
      </c>
      <c r="T124" s="7" t="str">
        <f t="shared" si="24"/>
        <v/>
      </c>
      <c r="U124" s="7" t="str">
        <f t="shared" si="24"/>
        <v/>
      </c>
      <c r="V124" s="7" t="str">
        <f t="shared" si="24"/>
        <v/>
      </c>
      <c r="W124" s="7" t="str">
        <f t="shared" si="24"/>
        <v/>
      </c>
      <c r="X124" s="7" t="str">
        <f t="shared" si="24"/>
        <v/>
      </c>
      <c r="Y124" s="7" t="str">
        <f t="shared" ref="Y124:AF133" si="25">IF(Y$3=$B124,$N124,"")</f>
        <v/>
      </c>
      <c r="Z124" s="7">
        <f t="shared" si="25"/>
        <v>121</v>
      </c>
      <c r="AA124" s="7" t="str">
        <f t="shared" si="25"/>
        <v/>
      </c>
      <c r="AB124" s="7" t="str">
        <f t="shared" si="25"/>
        <v/>
      </c>
      <c r="AC124" s="7" t="str">
        <f t="shared" si="25"/>
        <v/>
      </c>
      <c r="AD124" s="7" t="str">
        <f t="shared" si="25"/>
        <v/>
      </c>
      <c r="AE124" s="7" t="str">
        <f t="shared" si="25"/>
        <v/>
      </c>
      <c r="AF124" s="7" t="str">
        <f t="shared" si="25"/>
        <v/>
      </c>
    </row>
    <row r="125" spans="1:32">
      <c r="A125" t="s">
        <v>328</v>
      </c>
      <c r="B125" t="s">
        <v>46</v>
      </c>
      <c r="C125" t="s">
        <v>45</v>
      </c>
      <c r="D125" s="1">
        <v>42063.875</v>
      </c>
      <c r="E125">
        <v>291139515</v>
      </c>
      <c r="F125" t="s">
        <v>302</v>
      </c>
      <c r="G125">
        <v>0</v>
      </c>
      <c r="H125">
        <v>0</v>
      </c>
      <c r="I125" t="s">
        <v>329</v>
      </c>
      <c r="J125" t="s">
        <v>77</v>
      </c>
      <c r="K125" t="s">
        <v>78</v>
      </c>
      <c r="L125">
        <v>35.229999999999997</v>
      </c>
      <c r="N125" s="8">
        <v>122</v>
      </c>
      <c r="O125" s="8" t="str">
        <f t="shared" si="24"/>
        <v/>
      </c>
      <c r="P125" s="8" t="str">
        <f t="shared" si="24"/>
        <v/>
      </c>
      <c r="Q125" s="8" t="str">
        <f t="shared" si="24"/>
        <v/>
      </c>
      <c r="R125" s="8" t="str">
        <f t="shared" si="24"/>
        <v/>
      </c>
      <c r="S125" s="8" t="str">
        <f t="shared" si="24"/>
        <v/>
      </c>
      <c r="T125" s="8" t="str">
        <f t="shared" si="24"/>
        <v/>
      </c>
      <c r="U125" s="8" t="str">
        <f t="shared" si="24"/>
        <v/>
      </c>
      <c r="V125" s="8" t="str">
        <f t="shared" si="24"/>
        <v/>
      </c>
      <c r="W125" s="8" t="str">
        <f t="shared" si="24"/>
        <v/>
      </c>
      <c r="X125" s="8" t="str">
        <f t="shared" si="24"/>
        <v/>
      </c>
      <c r="Y125" s="8" t="str">
        <f t="shared" si="25"/>
        <v/>
      </c>
      <c r="Z125" s="8" t="str">
        <f t="shared" si="25"/>
        <v/>
      </c>
      <c r="AA125" s="8">
        <f t="shared" si="25"/>
        <v>122</v>
      </c>
      <c r="AB125" s="8" t="str">
        <f t="shared" si="25"/>
        <v/>
      </c>
      <c r="AC125" s="8" t="str">
        <f t="shared" si="25"/>
        <v/>
      </c>
      <c r="AD125" s="8" t="str">
        <f t="shared" si="25"/>
        <v/>
      </c>
      <c r="AE125" s="8" t="str">
        <f t="shared" si="25"/>
        <v/>
      </c>
      <c r="AF125" s="8" t="str">
        <f t="shared" si="25"/>
        <v/>
      </c>
    </row>
    <row r="126" spans="1:32">
      <c r="A126" t="s">
        <v>330</v>
      </c>
      <c r="B126" t="s">
        <v>46</v>
      </c>
      <c r="C126" t="s">
        <v>45</v>
      </c>
      <c r="D126" s="1">
        <v>42155.875</v>
      </c>
      <c r="E126">
        <v>291214070</v>
      </c>
      <c r="F126" t="s">
        <v>307</v>
      </c>
      <c r="G126">
        <v>0</v>
      </c>
      <c r="H126">
        <v>0</v>
      </c>
      <c r="I126" t="s">
        <v>329</v>
      </c>
      <c r="J126" t="s">
        <v>77</v>
      </c>
      <c r="K126" t="s">
        <v>78</v>
      </c>
      <c r="L126">
        <v>35.229999999999997</v>
      </c>
      <c r="N126" s="7">
        <v>123</v>
      </c>
      <c r="O126" s="7" t="str">
        <f t="shared" si="24"/>
        <v/>
      </c>
      <c r="P126" s="7" t="str">
        <f t="shared" si="24"/>
        <v/>
      </c>
      <c r="Q126" s="7" t="str">
        <f t="shared" si="24"/>
        <v/>
      </c>
      <c r="R126" s="7" t="str">
        <f t="shared" si="24"/>
        <v/>
      </c>
      <c r="S126" s="7" t="str">
        <f t="shared" si="24"/>
        <v/>
      </c>
      <c r="T126" s="7" t="str">
        <f t="shared" si="24"/>
        <v/>
      </c>
      <c r="U126" s="7" t="str">
        <f t="shared" si="24"/>
        <v/>
      </c>
      <c r="V126" s="7" t="str">
        <f t="shared" si="24"/>
        <v/>
      </c>
      <c r="W126" s="7" t="str">
        <f t="shared" si="24"/>
        <v/>
      </c>
      <c r="X126" s="7" t="str">
        <f t="shared" si="24"/>
        <v/>
      </c>
      <c r="Y126" s="7" t="str">
        <f t="shared" si="25"/>
        <v/>
      </c>
      <c r="Z126" s="7" t="str">
        <f t="shared" si="25"/>
        <v/>
      </c>
      <c r="AA126" s="7">
        <f t="shared" si="25"/>
        <v>123</v>
      </c>
      <c r="AB126" s="7" t="str">
        <f t="shared" si="25"/>
        <v/>
      </c>
      <c r="AC126" s="7" t="str">
        <f t="shared" si="25"/>
        <v/>
      </c>
      <c r="AD126" s="7" t="str">
        <f t="shared" si="25"/>
        <v/>
      </c>
      <c r="AE126" s="7" t="str">
        <f t="shared" si="25"/>
        <v/>
      </c>
      <c r="AF126" s="7" t="str">
        <f t="shared" si="25"/>
        <v/>
      </c>
    </row>
    <row r="127" spans="1:32">
      <c r="A127" t="s">
        <v>331</v>
      </c>
      <c r="B127" t="s">
        <v>49</v>
      </c>
      <c r="C127" t="s">
        <v>48</v>
      </c>
      <c r="D127" s="1">
        <v>41820.875</v>
      </c>
      <c r="E127">
        <v>851831940</v>
      </c>
      <c r="F127" t="s">
        <v>332</v>
      </c>
      <c r="G127">
        <v>0</v>
      </c>
      <c r="H127">
        <v>0</v>
      </c>
      <c r="I127" t="s">
        <v>300</v>
      </c>
      <c r="J127" t="s">
        <v>157</v>
      </c>
      <c r="K127" t="s">
        <v>78</v>
      </c>
      <c r="L127">
        <v>5651.65</v>
      </c>
      <c r="N127" s="8">
        <v>124</v>
      </c>
      <c r="O127" s="8" t="str">
        <f t="shared" si="24"/>
        <v/>
      </c>
      <c r="P127" s="8" t="str">
        <f t="shared" si="24"/>
        <v/>
      </c>
      <c r="Q127" s="8" t="str">
        <f t="shared" si="24"/>
        <v/>
      </c>
      <c r="R127" s="8" t="str">
        <f t="shared" si="24"/>
        <v/>
      </c>
      <c r="S127" s="8" t="str">
        <f t="shared" si="24"/>
        <v/>
      </c>
      <c r="T127" s="8" t="str">
        <f t="shared" si="24"/>
        <v/>
      </c>
      <c r="U127" s="8" t="str">
        <f t="shared" si="24"/>
        <v/>
      </c>
      <c r="V127" s="8" t="str">
        <f t="shared" si="24"/>
        <v/>
      </c>
      <c r="W127" s="8" t="str">
        <f t="shared" si="24"/>
        <v/>
      </c>
      <c r="X127" s="8" t="str">
        <f t="shared" si="24"/>
        <v/>
      </c>
      <c r="Y127" s="8" t="str">
        <f t="shared" si="25"/>
        <v/>
      </c>
      <c r="Z127" s="8" t="str">
        <f t="shared" si="25"/>
        <v/>
      </c>
      <c r="AA127" s="8" t="str">
        <f t="shared" si="25"/>
        <v/>
      </c>
      <c r="AB127" s="8">
        <f t="shared" si="25"/>
        <v>124</v>
      </c>
      <c r="AC127" s="8" t="str">
        <f t="shared" si="25"/>
        <v/>
      </c>
      <c r="AD127" s="8" t="str">
        <f t="shared" si="25"/>
        <v/>
      </c>
      <c r="AE127" s="8" t="str">
        <f t="shared" si="25"/>
        <v/>
      </c>
      <c r="AF127" s="8" t="str">
        <f t="shared" si="25"/>
        <v/>
      </c>
    </row>
    <row r="128" spans="1:32">
      <c r="A128" t="s">
        <v>333</v>
      </c>
      <c r="B128" t="s">
        <v>52</v>
      </c>
      <c r="C128" t="s">
        <v>51</v>
      </c>
      <c r="D128" s="1">
        <v>42429.875</v>
      </c>
      <c r="E128">
        <v>291417728</v>
      </c>
      <c r="F128" t="s">
        <v>334</v>
      </c>
      <c r="G128">
        <v>0</v>
      </c>
      <c r="H128">
        <v>0</v>
      </c>
      <c r="I128" t="s">
        <v>81</v>
      </c>
      <c r="J128" t="s">
        <v>77</v>
      </c>
      <c r="K128" t="s">
        <v>78</v>
      </c>
      <c r="L128">
        <v>4871.71</v>
      </c>
      <c r="N128" s="7">
        <v>125</v>
      </c>
      <c r="O128" s="7" t="str">
        <f t="shared" si="24"/>
        <v/>
      </c>
      <c r="P128" s="7" t="str">
        <f t="shared" si="24"/>
        <v/>
      </c>
      <c r="Q128" s="7" t="str">
        <f t="shared" si="24"/>
        <v/>
      </c>
      <c r="R128" s="7" t="str">
        <f t="shared" si="24"/>
        <v/>
      </c>
      <c r="S128" s="7" t="str">
        <f t="shared" si="24"/>
        <v/>
      </c>
      <c r="T128" s="7" t="str">
        <f t="shared" si="24"/>
        <v/>
      </c>
      <c r="U128" s="7" t="str">
        <f t="shared" si="24"/>
        <v/>
      </c>
      <c r="V128" s="7" t="str">
        <f t="shared" si="24"/>
        <v/>
      </c>
      <c r="W128" s="7" t="str">
        <f t="shared" si="24"/>
        <v/>
      </c>
      <c r="X128" s="7" t="str">
        <f t="shared" si="24"/>
        <v/>
      </c>
      <c r="Y128" s="7" t="str">
        <f t="shared" si="25"/>
        <v/>
      </c>
      <c r="Z128" s="7" t="str">
        <f t="shared" si="25"/>
        <v/>
      </c>
      <c r="AA128" s="7" t="str">
        <f t="shared" si="25"/>
        <v/>
      </c>
      <c r="AB128" s="7" t="str">
        <f t="shared" si="25"/>
        <v/>
      </c>
      <c r="AC128" s="7">
        <f t="shared" si="25"/>
        <v>125</v>
      </c>
      <c r="AD128" s="7" t="str">
        <f t="shared" si="25"/>
        <v/>
      </c>
      <c r="AE128" s="7" t="str">
        <f t="shared" si="25"/>
        <v/>
      </c>
      <c r="AF128" s="7" t="str">
        <f t="shared" si="25"/>
        <v/>
      </c>
    </row>
    <row r="129" spans="1:32">
      <c r="A129" t="s">
        <v>335</v>
      </c>
      <c r="B129" t="s">
        <v>55</v>
      </c>
      <c r="C129" t="s">
        <v>54</v>
      </c>
      <c r="D129" s="1">
        <v>41820.875</v>
      </c>
      <c r="E129">
        <v>290951119</v>
      </c>
      <c r="F129" t="s">
        <v>336</v>
      </c>
      <c r="G129">
        <v>0</v>
      </c>
      <c r="H129">
        <v>0</v>
      </c>
      <c r="I129" t="s">
        <v>317</v>
      </c>
      <c r="J129" t="s">
        <v>77</v>
      </c>
      <c r="K129" t="s">
        <v>78</v>
      </c>
      <c r="L129">
        <v>1775.27</v>
      </c>
      <c r="N129" s="8">
        <v>126</v>
      </c>
      <c r="O129" s="8" t="str">
        <f t="shared" si="24"/>
        <v/>
      </c>
      <c r="P129" s="8" t="str">
        <f t="shared" si="24"/>
        <v/>
      </c>
      <c r="Q129" s="8" t="str">
        <f t="shared" si="24"/>
        <v/>
      </c>
      <c r="R129" s="8" t="str">
        <f t="shared" si="24"/>
        <v/>
      </c>
      <c r="S129" s="8" t="str">
        <f t="shared" si="24"/>
        <v/>
      </c>
      <c r="T129" s="8" t="str">
        <f t="shared" si="24"/>
        <v/>
      </c>
      <c r="U129" s="8" t="str">
        <f t="shared" si="24"/>
        <v/>
      </c>
      <c r="V129" s="8" t="str">
        <f t="shared" si="24"/>
        <v/>
      </c>
      <c r="W129" s="8" t="str">
        <f t="shared" si="24"/>
        <v/>
      </c>
      <c r="X129" s="8" t="str">
        <f t="shared" si="24"/>
        <v/>
      </c>
      <c r="Y129" s="8" t="str">
        <f t="shared" si="25"/>
        <v/>
      </c>
      <c r="Z129" s="8" t="str">
        <f t="shared" si="25"/>
        <v/>
      </c>
      <c r="AA129" s="8" t="str">
        <f t="shared" si="25"/>
        <v/>
      </c>
      <c r="AB129" s="8" t="str">
        <f t="shared" si="25"/>
        <v/>
      </c>
      <c r="AC129" s="8" t="str">
        <f t="shared" si="25"/>
        <v/>
      </c>
      <c r="AD129" s="8">
        <f t="shared" si="25"/>
        <v>126</v>
      </c>
      <c r="AE129" s="8" t="str">
        <f t="shared" si="25"/>
        <v/>
      </c>
      <c r="AF129" s="8" t="str">
        <f t="shared" si="25"/>
        <v/>
      </c>
    </row>
    <row r="130" spans="1:32">
      <c r="A130" t="s">
        <v>337</v>
      </c>
      <c r="B130" t="s">
        <v>55</v>
      </c>
      <c r="C130" t="s">
        <v>54</v>
      </c>
      <c r="D130" s="1">
        <v>41912.875</v>
      </c>
      <c r="E130">
        <v>291026931</v>
      </c>
      <c r="F130" t="s">
        <v>338</v>
      </c>
      <c r="G130">
        <v>0</v>
      </c>
      <c r="H130">
        <v>0</v>
      </c>
      <c r="I130" t="s">
        <v>339</v>
      </c>
      <c r="J130" t="s">
        <v>77</v>
      </c>
      <c r="K130" t="s">
        <v>78</v>
      </c>
      <c r="L130">
        <v>1538.52</v>
      </c>
      <c r="N130" s="7">
        <v>127</v>
      </c>
      <c r="O130" s="7" t="str">
        <f t="shared" si="24"/>
        <v/>
      </c>
      <c r="P130" s="7" t="str">
        <f t="shared" si="24"/>
        <v/>
      </c>
      <c r="Q130" s="7" t="str">
        <f t="shared" si="24"/>
        <v/>
      </c>
      <c r="R130" s="7" t="str">
        <f t="shared" si="24"/>
        <v/>
      </c>
      <c r="S130" s="7" t="str">
        <f t="shared" si="24"/>
        <v/>
      </c>
      <c r="T130" s="7" t="str">
        <f t="shared" si="24"/>
        <v/>
      </c>
      <c r="U130" s="7" t="str">
        <f t="shared" si="24"/>
        <v/>
      </c>
      <c r="V130" s="7" t="str">
        <f t="shared" si="24"/>
        <v/>
      </c>
      <c r="W130" s="7" t="str">
        <f t="shared" si="24"/>
        <v/>
      </c>
      <c r="X130" s="7" t="str">
        <f t="shared" si="24"/>
        <v/>
      </c>
      <c r="Y130" s="7" t="str">
        <f t="shared" si="25"/>
        <v/>
      </c>
      <c r="Z130" s="7" t="str">
        <f t="shared" si="25"/>
        <v/>
      </c>
      <c r="AA130" s="7" t="str">
        <f t="shared" si="25"/>
        <v/>
      </c>
      <c r="AB130" s="7" t="str">
        <f t="shared" si="25"/>
        <v/>
      </c>
      <c r="AC130" s="7" t="str">
        <f t="shared" si="25"/>
        <v/>
      </c>
      <c r="AD130" s="7">
        <f t="shared" si="25"/>
        <v>127</v>
      </c>
      <c r="AE130" s="7" t="str">
        <f t="shared" si="25"/>
        <v/>
      </c>
      <c r="AF130" s="7" t="str">
        <f t="shared" si="25"/>
        <v/>
      </c>
    </row>
    <row r="131" spans="1:32">
      <c r="A131" t="s">
        <v>340</v>
      </c>
      <c r="B131" t="s">
        <v>55</v>
      </c>
      <c r="C131" t="s">
        <v>54</v>
      </c>
      <c r="D131" s="1">
        <v>41943.916666666664</v>
      </c>
      <c r="E131">
        <v>291052304</v>
      </c>
      <c r="F131" t="s">
        <v>341</v>
      </c>
      <c r="G131">
        <v>0</v>
      </c>
      <c r="H131">
        <v>0</v>
      </c>
      <c r="I131" t="s">
        <v>300</v>
      </c>
      <c r="J131" t="s">
        <v>77</v>
      </c>
      <c r="K131" t="s">
        <v>78</v>
      </c>
      <c r="L131">
        <v>1846.2</v>
      </c>
      <c r="N131" s="8">
        <v>128</v>
      </c>
      <c r="O131" s="8" t="str">
        <f t="shared" si="24"/>
        <v/>
      </c>
      <c r="P131" s="8" t="str">
        <f t="shared" si="24"/>
        <v/>
      </c>
      <c r="Q131" s="8" t="str">
        <f t="shared" si="24"/>
        <v/>
      </c>
      <c r="R131" s="8" t="str">
        <f t="shared" si="24"/>
        <v/>
      </c>
      <c r="S131" s="8" t="str">
        <f t="shared" si="24"/>
        <v/>
      </c>
      <c r="T131" s="8" t="str">
        <f t="shared" si="24"/>
        <v/>
      </c>
      <c r="U131" s="8" t="str">
        <f t="shared" si="24"/>
        <v/>
      </c>
      <c r="V131" s="8" t="str">
        <f t="shared" si="24"/>
        <v/>
      </c>
      <c r="W131" s="8" t="str">
        <f t="shared" si="24"/>
        <v/>
      </c>
      <c r="X131" s="8" t="str">
        <f t="shared" si="24"/>
        <v/>
      </c>
      <c r="Y131" s="8" t="str">
        <f t="shared" si="25"/>
        <v/>
      </c>
      <c r="Z131" s="8" t="str">
        <f t="shared" si="25"/>
        <v/>
      </c>
      <c r="AA131" s="8" t="str">
        <f t="shared" si="25"/>
        <v/>
      </c>
      <c r="AB131" s="8" t="str">
        <f t="shared" si="25"/>
        <v/>
      </c>
      <c r="AC131" s="8" t="str">
        <f t="shared" si="25"/>
        <v/>
      </c>
      <c r="AD131" s="8">
        <f t="shared" si="25"/>
        <v>128</v>
      </c>
      <c r="AE131" s="8" t="str">
        <f t="shared" si="25"/>
        <v/>
      </c>
      <c r="AF131" s="8" t="str">
        <f t="shared" si="25"/>
        <v/>
      </c>
    </row>
    <row r="132" spans="1:32">
      <c r="A132" t="s">
        <v>342</v>
      </c>
      <c r="B132" t="s">
        <v>55</v>
      </c>
      <c r="C132" t="s">
        <v>54</v>
      </c>
      <c r="D132" s="1">
        <v>42035.916666666664</v>
      </c>
      <c r="E132">
        <v>291111408</v>
      </c>
      <c r="F132" t="s">
        <v>343</v>
      </c>
      <c r="G132">
        <v>0</v>
      </c>
      <c r="H132">
        <v>0</v>
      </c>
      <c r="I132" t="s">
        <v>300</v>
      </c>
      <c r="J132" t="s">
        <v>77</v>
      </c>
      <c r="K132" t="s">
        <v>78</v>
      </c>
      <c r="L132">
        <v>1420.16</v>
      </c>
      <c r="N132" s="7">
        <v>129</v>
      </c>
      <c r="O132" s="7" t="str">
        <f t="shared" si="24"/>
        <v/>
      </c>
      <c r="P132" s="7" t="str">
        <f t="shared" si="24"/>
        <v/>
      </c>
      <c r="Q132" s="7" t="str">
        <f t="shared" si="24"/>
        <v/>
      </c>
      <c r="R132" s="7" t="str">
        <f t="shared" si="24"/>
        <v/>
      </c>
      <c r="S132" s="7" t="str">
        <f t="shared" si="24"/>
        <v/>
      </c>
      <c r="T132" s="7" t="str">
        <f t="shared" si="24"/>
        <v/>
      </c>
      <c r="U132" s="7" t="str">
        <f t="shared" si="24"/>
        <v/>
      </c>
      <c r="V132" s="7" t="str">
        <f t="shared" si="24"/>
        <v/>
      </c>
      <c r="W132" s="7" t="str">
        <f t="shared" si="24"/>
        <v/>
      </c>
      <c r="X132" s="7" t="str">
        <f t="shared" si="24"/>
        <v/>
      </c>
      <c r="Y132" s="7" t="str">
        <f t="shared" si="25"/>
        <v/>
      </c>
      <c r="Z132" s="7" t="str">
        <f t="shared" si="25"/>
        <v/>
      </c>
      <c r="AA132" s="7" t="str">
        <f t="shared" si="25"/>
        <v/>
      </c>
      <c r="AB132" s="7" t="str">
        <f t="shared" si="25"/>
        <v/>
      </c>
      <c r="AC132" s="7" t="str">
        <f t="shared" si="25"/>
        <v/>
      </c>
      <c r="AD132" s="7">
        <f t="shared" si="25"/>
        <v>129</v>
      </c>
      <c r="AE132" s="7" t="str">
        <f t="shared" si="25"/>
        <v/>
      </c>
      <c r="AF132" s="7" t="str">
        <f t="shared" si="25"/>
        <v/>
      </c>
    </row>
    <row r="133" spans="1:32">
      <c r="A133" t="s">
        <v>344</v>
      </c>
      <c r="B133" t="s">
        <v>55</v>
      </c>
      <c r="C133" t="s">
        <v>54</v>
      </c>
      <c r="D133" s="1">
        <v>42124.875</v>
      </c>
      <c r="E133">
        <v>291191630</v>
      </c>
      <c r="F133" t="s">
        <v>345</v>
      </c>
      <c r="G133">
        <v>0</v>
      </c>
      <c r="H133">
        <v>0</v>
      </c>
      <c r="I133" t="s">
        <v>303</v>
      </c>
      <c r="J133" t="s">
        <v>77</v>
      </c>
      <c r="K133" t="s">
        <v>78</v>
      </c>
      <c r="L133">
        <v>1893.66</v>
      </c>
      <c r="N133" s="8">
        <v>130</v>
      </c>
      <c r="O133" s="8" t="str">
        <f t="shared" si="24"/>
        <v/>
      </c>
      <c r="P133" s="8" t="str">
        <f t="shared" si="24"/>
        <v/>
      </c>
      <c r="Q133" s="8" t="str">
        <f t="shared" si="24"/>
        <v/>
      </c>
      <c r="R133" s="8" t="str">
        <f t="shared" si="24"/>
        <v/>
      </c>
      <c r="S133" s="8" t="str">
        <f t="shared" si="24"/>
        <v/>
      </c>
      <c r="T133" s="8" t="str">
        <f t="shared" si="24"/>
        <v/>
      </c>
      <c r="U133" s="8" t="str">
        <f t="shared" si="24"/>
        <v/>
      </c>
      <c r="V133" s="8" t="str">
        <f t="shared" si="24"/>
        <v/>
      </c>
      <c r="W133" s="8" t="str">
        <f t="shared" si="24"/>
        <v/>
      </c>
      <c r="X133" s="8" t="str">
        <f t="shared" si="24"/>
        <v/>
      </c>
      <c r="Y133" s="8" t="str">
        <f t="shared" si="25"/>
        <v/>
      </c>
      <c r="Z133" s="8" t="str">
        <f t="shared" si="25"/>
        <v/>
      </c>
      <c r="AA133" s="8" t="str">
        <f t="shared" si="25"/>
        <v/>
      </c>
      <c r="AB133" s="8" t="str">
        <f t="shared" si="25"/>
        <v/>
      </c>
      <c r="AC133" s="8" t="str">
        <f t="shared" si="25"/>
        <v/>
      </c>
      <c r="AD133" s="8">
        <f t="shared" si="25"/>
        <v>130</v>
      </c>
      <c r="AE133" s="8" t="str">
        <f t="shared" si="25"/>
        <v/>
      </c>
      <c r="AF133" s="8" t="str">
        <f t="shared" si="25"/>
        <v/>
      </c>
    </row>
    <row r="134" spans="1:32">
      <c r="A134" t="s">
        <v>346</v>
      </c>
      <c r="B134" t="s">
        <v>58</v>
      </c>
      <c r="C134" t="s">
        <v>57</v>
      </c>
      <c r="D134" s="1">
        <v>42277.875</v>
      </c>
      <c r="E134">
        <v>291305148</v>
      </c>
      <c r="F134" t="s">
        <v>75</v>
      </c>
      <c r="G134">
        <v>0</v>
      </c>
      <c r="H134">
        <v>0</v>
      </c>
      <c r="I134" t="s">
        <v>76</v>
      </c>
      <c r="J134" t="s">
        <v>77</v>
      </c>
      <c r="K134" t="s">
        <v>78</v>
      </c>
      <c r="L134">
        <v>3892.76</v>
      </c>
      <c r="N134" s="7">
        <v>131</v>
      </c>
      <c r="O134" s="7" t="str">
        <f t="shared" ref="O134:X139" si="26">IF(O$3=$B134,$N134,"")</f>
        <v/>
      </c>
      <c r="P134" s="7" t="str">
        <f t="shared" si="26"/>
        <v/>
      </c>
      <c r="Q134" s="7" t="str">
        <f t="shared" si="26"/>
        <v/>
      </c>
      <c r="R134" s="7" t="str">
        <f t="shared" si="26"/>
        <v/>
      </c>
      <c r="S134" s="7" t="str">
        <f t="shared" si="26"/>
        <v/>
      </c>
      <c r="T134" s="7" t="str">
        <f t="shared" si="26"/>
        <v/>
      </c>
      <c r="U134" s="7" t="str">
        <f t="shared" si="26"/>
        <v/>
      </c>
      <c r="V134" s="7" t="str">
        <f t="shared" si="26"/>
        <v/>
      </c>
      <c r="W134" s="7" t="str">
        <f t="shared" si="26"/>
        <v/>
      </c>
      <c r="X134" s="7" t="str">
        <f t="shared" si="26"/>
        <v/>
      </c>
      <c r="Y134" s="7" t="str">
        <f t="shared" ref="Y134:AF139" si="27">IF(Y$3=$B134,$N134,"")</f>
        <v/>
      </c>
      <c r="Z134" s="7" t="str">
        <f t="shared" si="27"/>
        <v/>
      </c>
      <c r="AA134" s="7" t="str">
        <f t="shared" si="27"/>
        <v/>
      </c>
      <c r="AB134" s="7" t="str">
        <f t="shared" si="27"/>
        <v/>
      </c>
      <c r="AC134" s="7" t="str">
        <f t="shared" si="27"/>
        <v/>
      </c>
      <c r="AD134" s="7" t="str">
        <f t="shared" si="27"/>
        <v/>
      </c>
      <c r="AE134" s="7">
        <f t="shared" si="27"/>
        <v>131</v>
      </c>
      <c r="AF134" s="7" t="str">
        <f t="shared" si="27"/>
        <v/>
      </c>
    </row>
    <row r="135" spans="1:32">
      <c r="A135" t="s">
        <v>347</v>
      </c>
      <c r="B135" t="s">
        <v>58</v>
      </c>
      <c r="C135" t="s">
        <v>57</v>
      </c>
      <c r="D135" s="1">
        <v>42460.875</v>
      </c>
      <c r="E135">
        <v>291441203</v>
      </c>
      <c r="F135" t="s">
        <v>80</v>
      </c>
      <c r="G135">
        <v>0</v>
      </c>
      <c r="H135">
        <v>0</v>
      </c>
      <c r="I135" t="s">
        <v>81</v>
      </c>
      <c r="J135" t="s">
        <v>77</v>
      </c>
      <c r="K135" t="s">
        <v>78</v>
      </c>
      <c r="L135">
        <v>2834.42</v>
      </c>
      <c r="N135" s="8">
        <v>132</v>
      </c>
      <c r="O135" s="8" t="str">
        <f t="shared" si="26"/>
        <v/>
      </c>
      <c r="P135" s="8" t="str">
        <f t="shared" si="26"/>
        <v/>
      </c>
      <c r="Q135" s="8" t="str">
        <f t="shared" si="26"/>
        <v/>
      </c>
      <c r="R135" s="8" t="str">
        <f t="shared" si="26"/>
        <v/>
      </c>
      <c r="S135" s="8" t="str">
        <f t="shared" si="26"/>
        <v/>
      </c>
      <c r="T135" s="8" t="str">
        <f t="shared" si="26"/>
        <v/>
      </c>
      <c r="U135" s="8" t="str">
        <f t="shared" si="26"/>
        <v/>
      </c>
      <c r="V135" s="8" t="str">
        <f t="shared" si="26"/>
        <v/>
      </c>
      <c r="W135" s="8" t="str">
        <f t="shared" si="26"/>
        <v/>
      </c>
      <c r="X135" s="8" t="str">
        <f t="shared" si="26"/>
        <v/>
      </c>
      <c r="Y135" s="8" t="str">
        <f t="shared" si="27"/>
        <v/>
      </c>
      <c r="Z135" s="8" t="str">
        <f t="shared" si="27"/>
        <v/>
      </c>
      <c r="AA135" s="8" t="str">
        <f t="shared" si="27"/>
        <v/>
      </c>
      <c r="AB135" s="8" t="str">
        <f t="shared" si="27"/>
        <v/>
      </c>
      <c r="AC135" s="8" t="str">
        <f t="shared" si="27"/>
        <v/>
      </c>
      <c r="AD135" s="8" t="str">
        <f t="shared" si="27"/>
        <v/>
      </c>
      <c r="AE135" s="8">
        <f t="shared" si="27"/>
        <v>132</v>
      </c>
      <c r="AF135" s="8" t="str">
        <f t="shared" si="27"/>
        <v/>
      </c>
    </row>
    <row r="136" spans="1:32">
      <c r="A136" t="s">
        <v>348</v>
      </c>
      <c r="B136" t="s">
        <v>58</v>
      </c>
      <c r="C136" t="s">
        <v>57</v>
      </c>
      <c r="D136" s="1">
        <v>42490.875</v>
      </c>
      <c r="E136">
        <v>291469272</v>
      </c>
      <c r="F136" t="s">
        <v>83</v>
      </c>
      <c r="G136">
        <v>0</v>
      </c>
      <c r="H136">
        <v>0</v>
      </c>
      <c r="I136" t="s">
        <v>81</v>
      </c>
      <c r="J136" t="s">
        <v>77</v>
      </c>
      <c r="K136" t="s">
        <v>78</v>
      </c>
      <c r="L136">
        <v>8525.43</v>
      </c>
      <c r="N136" s="7">
        <v>133</v>
      </c>
      <c r="O136" s="7" t="str">
        <f t="shared" si="26"/>
        <v/>
      </c>
      <c r="P136" s="7" t="str">
        <f t="shared" si="26"/>
        <v/>
      </c>
      <c r="Q136" s="7" t="str">
        <f t="shared" si="26"/>
        <v/>
      </c>
      <c r="R136" s="7" t="str">
        <f t="shared" si="26"/>
        <v/>
      </c>
      <c r="S136" s="7" t="str">
        <f t="shared" si="26"/>
        <v/>
      </c>
      <c r="T136" s="7" t="str">
        <f t="shared" si="26"/>
        <v/>
      </c>
      <c r="U136" s="7" t="str">
        <f t="shared" si="26"/>
        <v/>
      </c>
      <c r="V136" s="7" t="str">
        <f t="shared" si="26"/>
        <v/>
      </c>
      <c r="W136" s="7" t="str">
        <f t="shared" si="26"/>
        <v/>
      </c>
      <c r="X136" s="7" t="str">
        <f t="shared" si="26"/>
        <v/>
      </c>
      <c r="Y136" s="7" t="str">
        <f t="shared" si="27"/>
        <v/>
      </c>
      <c r="Z136" s="7" t="str">
        <f t="shared" si="27"/>
        <v/>
      </c>
      <c r="AA136" s="7" t="str">
        <f t="shared" si="27"/>
        <v/>
      </c>
      <c r="AB136" s="7" t="str">
        <f t="shared" si="27"/>
        <v/>
      </c>
      <c r="AC136" s="7" t="str">
        <f t="shared" si="27"/>
        <v/>
      </c>
      <c r="AD136" s="7" t="str">
        <f t="shared" si="27"/>
        <v/>
      </c>
      <c r="AE136" s="7">
        <f t="shared" si="27"/>
        <v>133</v>
      </c>
      <c r="AF136" s="7" t="str">
        <f t="shared" si="27"/>
        <v/>
      </c>
    </row>
    <row r="137" spans="1:32">
      <c r="A137" t="s">
        <v>349</v>
      </c>
      <c r="B137" t="s">
        <v>61</v>
      </c>
      <c r="C137" t="s">
        <v>60</v>
      </c>
      <c r="D137" s="1">
        <v>41973.916666666664</v>
      </c>
      <c r="E137">
        <v>852199538</v>
      </c>
      <c r="F137" t="s">
        <v>350</v>
      </c>
      <c r="G137">
        <v>0</v>
      </c>
      <c r="H137">
        <v>0</v>
      </c>
      <c r="I137" t="s">
        <v>339</v>
      </c>
      <c r="J137" t="s">
        <v>77</v>
      </c>
      <c r="K137" t="s">
        <v>78</v>
      </c>
      <c r="L137">
        <v>1498.64</v>
      </c>
      <c r="N137" s="8">
        <v>134</v>
      </c>
      <c r="O137" s="8" t="str">
        <f t="shared" si="26"/>
        <v/>
      </c>
      <c r="P137" s="8" t="str">
        <f t="shared" si="26"/>
        <v/>
      </c>
      <c r="Q137" s="8" t="str">
        <f t="shared" si="26"/>
        <v/>
      </c>
      <c r="R137" s="8" t="str">
        <f t="shared" si="26"/>
        <v/>
      </c>
      <c r="S137" s="8" t="str">
        <f t="shared" si="26"/>
        <v/>
      </c>
      <c r="T137" s="8" t="str">
        <f t="shared" si="26"/>
        <v/>
      </c>
      <c r="U137" s="8" t="str">
        <f t="shared" si="26"/>
        <v/>
      </c>
      <c r="V137" s="8" t="str">
        <f t="shared" si="26"/>
        <v/>
      </c>
      <c r="W137" s="8" t="str">
        <f t="shared" si="26"/>
        <v/>
      </c>
      <c r="X137" s="8" t="str">
        <f t="shared" si="26"/>
        <v/>
      </c>
      <c r="Y137" s="8" t="str">
        <f t="shared" si="27"/>
        <v/>
      </c>
      <c r="Z137" s="8" t="str">
        <f t="shared" si="27"/>
        <v/>
      </c>
      <c r="AA137" s="8" t="str">
        <f t="shared" si="27"/>
        <v/>
      </c>
      <c r="AB137" s="8" t="str">
        <f t="shared" si="27"/>
        <v/>
      </c>
      <c r="AC137" s="8" t="str">
        <f t="shared" si="27"/>
        <v/>
      </c>
      <c r="AD137" s="8" t="str">
        <f t="shared" si="27"/>
        <v/>
      </c>
      <c r="AE137" s="8" t="str">
        <f t="shared" si="27"/>
        <v/>
      </c>
      <c r="AF137" s="8">
        <f t="shared" si="27"/>
        <v>134</v>
      </c>
    </row>
    <row r="138" spans="1:32">
      <c r="A138" t="s">
        <v>351</v>
      </c>
      <c r="B138" t="s">
        <v>61</v>
      </c>
      <c r="C138" t="s">
        <v>60</v>
      </c>
      <c r="D138" s="1">
        <v>41973.916666666664</v>
      </c>
      <c r="E138">
        <v>852199546</v>
      </c>
      <c r="F138" t="s">
        <v>352</v>
      </c>
      <c r="G138">
        <v>0</v>
      </c>
      <c r="H138">
        <v>0</v>
      </c>
      <c r="I138" t="s">
        <v>339</v>
      </c>
      <c r="J138" t="s">
        <v>110</v>
      </c>
      <c r="K138" t="s">
        <v>20</v>
      </c>
      <c r="L138">
        <v>1498.64</v>
      </c>
      <c r="N138" s="7">
        <v>135</v>
      </c>
      <c r="O138" s="7" t="str">
        <f t="shared" si="26"/>
        <v/>
      </c>
      <c r="P138" s="7" t="str">
        <f t="shared" si="26"/>
        <v/>
      </c>
      <c r="Q138" s="7" t="str">
        <f t="shared" si="26"/>
        <v/>
      </c>
      <c r="R138" s="7" t="str">
        <f t="shared" si="26"/>
        <v/>
      </c>
      <c r="S138" s="7" t="str">
        <f t="shared" si="26"/>
        <v/>
      </c>
      <c r="T138" s="7" t="str">
        <f t="shared" si="26"/>
        <v/>
      </c>
      <c r="U138" s="7" t="str">
        <f t="shared" si="26"/>
        <v/>
      </c>
      <c r="V138" s="7" t="str">
        <f t="shared" si="26"/>
        <v/>
      </c>
      <c r="W138" s="7" t="str">
        <f t="shared" si="26"/>
        <v/>
      </c>
      <c r="X138" s="7" t="str">
        <f t="shared" si="26"/>
        <v/>
      </c>
      <c r="Y138" s="7" t="str">
        <f t="shared" si="27"/>
        <v/>
      </c>
      <c r="Z138" s="7" t="str">
        <f t="shared" si="27"/>
        <v/>
      </c>
      <c r="AA138" s="7" t="str">
        <f t="shared" si="27"/>
        <v/>
      </c>
      <c r="AB138" s="7" t="str">
        <f t="shared" si="27"/>
        <v/>
      </c>
      <c r="AC138" s="7" t="str">
        <f t="shared" si="27"/>
        <v/>
      </c>
      <c r="AD138" s="7" t="str">
        <f t="shared" si="27"/>
        <v/>
      </c>
      <c r="AE138" s="7" t="str">
        <f t="shared" si="27"/>
        <v/>
      </c>
      <c r="AF138" s="7">
        <f t="shared" si="27"/>
        <v>135</v>
      </c>
    </row>
    <row r="139" spans="1:32">
      <c r="A139" t="s">
        <v>353</v>
      </c>
      <c r="B139" t="s">
        <v>61</v>
      </c>
      <c r="C139" t="s">
        <v>60</v>
      </c>
      <c r="D139" s="1">
        <v>42035.916666666664</v>
      </c>
      <c r="E139">
        <v>852308507</v>
      </c>
      <c r="F139" t="s">
        <v>354</v>
      </c>
      <c r="G139">
        <v>0</v>
      </c>
      <c r="H139">
        <v>0</v>
      </c>
      <c r="I139" t="s">
        <v>339</v>
      </c>
      <c r="J139" t="s">
        <v>77</v>
      </c>
      <c r="K139" t="s">
        <v>78</v>
      </c>
      <c r="L139">
        <v>1498.64</v>
      </c>
      <c r="N139" s="8">
        <v>136</v>
      </c>
      <c r="O139" s="8" t="str">
        <f t="shared" si="26"/>
        <v/>
      </c>
      <c r="P139" s="8" t="str">
        <f t="shared" si="26"/>
        <v/>
      </c>
      <c r="Q139" s="8" t="str">
        <f t="shared" si="26"/>
        <v/>
      </c>
      <c r="R139" s="8" t="str">
        <f t="shared" si="26"/>
        <v/>
      </c>
      <c r="S139" s="8" t="str">
        <f t="shared" si="26"/>
        <v/>
      </c>
      <c r="T139" s="8" t="str">
        <f t="shared" si="26"/>
        <v/>
      </c>
      <c r="U139" s="8" t="str">
        <f t="shared" si="26"/>
        <v/>
      </c>
      <c r="V139" s="8" t="str">
        <f t="shared" si="26"/>
        <v/>
      </c>
      <c r="W139" s="8" t="str">
        <f t="shared" si="26"/>
        <v/>
      </c>
      <c r="X139" s="8" t="str">
        <f t="shared" si="26"/>
        <v/>
      </c>
      <c r="Y139" s="8" t="str">
        <f t="shared" si="27"/>
        <v/>
      </c>
      <c r="Z139" s="8" t="str">
        <f t="shared" si="27"/>
        <v/>
      </c>
      <c r="AA139" s="8" t="str">
        <f t="shared" si="27"/>
        <v/>
      </c>
      <c r="AB139" s="8" t="str">
        <f t="shared" si="27"/>
        <v/>
      </c>
      <c r="AC139" s="8" t="str">
        <f t="shared" si="27"/>
        <v/>
      </c>
      <c r="AD139" s="8" t="str">
        <f t="shared" si="27"/>
        <v/>
      </c>
      <c r="AE139" s="8" t="str">
        <f t="shared" si="27"/>
        <v/>
      </c>
      <c r="AF139" s="8">
        <f t="shared" si="27"/>
        <v>136</v>
      </c>
    </row>
    <row r="140" spans="1:32">
      <c r="D140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1083"/>
  <sheetViews>
    <sheetView topLeftCell="P1" workbookViewId="0">
      <selection activeCell="J5" sqref="J5"/>
    </sheetView>
  </sheetViews>
  <sheetFormatPr defaultRowHeight="1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21" bestFit="1" customWidth="1"/>
    <col min="20" max="20" width="52.7109375" bestFit="1" customWidth="1"/>
    <col min="21" max="21" width="9.42578125" bestFit="1" customWidth="1"/>
    <col min="22" max="22" width="13.28515625" bestFit="1" customWidth="1"/>
    <col min="23" max="23" width="17.5703125" bestFit="1" customWidth="1"/>
    <col min="24" max="24" width="16.42578125" bestFit="1" customWidth="1"/>
    <col min="25" max="25" width="13.7109375" bestFit="1" customWidth="1"/>
    <col min="26" max="26" width="12.5703125" bestFit="1" customWidth="1"/>
    <col min="27" max="27" width="12" bestFit="1" customWidth="1"/>
    <col min="28" max="28" width="11.28515625" bestFit="1" customWidth="1"/>
    <col min="29" max="29" width="39.28515625" bestFit="1" customWidth="1"/>
    <col min="30" max="30" width="8.28515625" bestFit="1" customWidth="1"/>
    <col min="31" max="31" width="16.28515625" bestFit="1" customWidth="1"/>
    <col min="32" max="32" width="12.42578125" bestFit="1" customWidth="1"/>
    <col min="33" max="33" width="10.7109375" bestFit="1" customWidth="1"/>
    <col min="34" max="40" width="10.7109375" customWidth="1"/>
    <col min="42" max="42" width="11.7109375" customWidth="1"/>
    <col min="43" max="43" width="24.42578125" bestFit="1" customWidth="1"/>
    <col min="44" max="44" width="25.5703125" bestFit="1" customWidth="1"/>
    <col min="45" max="46" width="26" bestFit="1" customWidth="1"/>
    <col min="47" max="47" width="25.85546875" bestFit="1" customWidth="1"/>
    <col min="48" max="48" width="26" bestFit="1" customWidth="1"/>
    <col min="49" max="50" width="25.140625" bestFit="1" customWidth="1"/>
    <col min="51" max="51" width="26" bestFit="1" customWidth="1"/>
    <col min="52" max="52" width="25.85546875" bestFit="1" customWidth="1"/>
    <col min="53" max="53" width="26.140625" bestFit="1" customWidth="1"/>
    <col min="54" max="54" width="25.140625" bestFit="1" customWidth="1"/>
    <col min="55" max="55" width="25.7109375" bestFit="1" customWidth="1"/>
    <col min="56" max="56" width="26.140625" bestFit="1" customWidth="1"/>
    <col min="57" max="57" width="25.28515625" bestFit="1" customWidth="1"/>
    <col min="58" max="58" width="25.7109375" bestFit="1" customWidth="1"/>
    <col min="59" max="59" width="26" bestFit="1" customWidth="1"/>
    <col min="60" max="60" width="26.42578125" bestFit="1" customWidth="1"/>
  </cols>
  <sheetData>
    <row r="1" spans="1:60">
      <c r="R1" s="6"/>
    </row>
    <row r="2" spans="1:60">
      <c r="R2" s="6"/>
      <c r="AQ2" s="21" t="s">
        <v>10</v>
      </c>
      <c r="AR2" s="21" t="s">
        <v>13</v>
      </c>
      <c r="AS2" s="21" t="s">
        <v>16</v>
      </c>
      <c r="AT2" s="21" t="s">
        <v>19</v>
      </c>
      <c r="AU2" s="21" t="s">
        <v>22</v>
      </c>
      <c r="AV2" s="21" t="s">
        <v>25</v>
      </c>
      <c r="AW2" s="21" t="s">
        <v>28</v>
      </c>
      <c r="AX2" s="21" t="s">
        <v>31</v>
      </c>
      <c r="AY2" s="21" t="s">
        <v>34</v>
      </c>
      <c r="AZ2" s="21" t="s">
        <v>37</v>
      </c>
      <c r="BA2" s="21" t="s">
        <v>40</v>
      </c>
      <c r="BB2" s="21" t="s">
        <v>43</v>
      </c>
      <c r="BC2" s="21" t="s">
        <v>46</v>
      </c>
      <c r="BD2" s="21" t="s">
        <v>49</v>
      </c>
      <c r="BE2" s="21" t="s">
        <v>52</v>
      </c>
      <c r="BF2" s="21" t="s">
        <v>55</v>
      </c>
      <c r="BG2" s="21" t="s">
        <v>58</v>
      </c>
      <c r="BH2" s="21" t="s">
        <v>61</v>
      </c>
    </row>
    <row r="3" spans="1:60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t="s">
        <v>372</v>
      </c>
      <c r="T3" t="s">
        <v>373</v>
      </c>
      <c r="U3" t="s">
        <v>374</v>
      </c>
      <c r="V3" t="s">
        <v>375</v>
      </c>
      <c r="W3" t="s">
        <v>376</v>
      </c>
      <c r="X3" t="s">
        <v>377</v>
      </c>
      <c r="Y3" t="s">
        <v>378</v>
      </c>
      <c r="Z3" t="s">
        <v>379</v>
      </c>
      <c r="AA3" t="s">
        <v>380</v>
      </c>
      <c r="AB3" t="s">
        <v>381</v>
      </c>
      <c r="AC3" t="s">
        <v>69</v>
      </c>
      <c r="AD3" t="s">
        <v>382</v>
      </c>
      <c r="AE3" t="s">
        <v>383</v>
      </c>
      <c r="AF3" t="s">
        <v>384</v>
      </c>
      <c r="AG3" t="s">
        <v>385</v>
      </c>
      <c r="AP3" s="2" t="s">
        <v>73</v>
      </c>
      <c r="AQ3" s="2">
        <v>108697000</v>
      </c>
      <c r="AR3" s="2">
        <v>108697000</v>
      </c>
      <c r="AS3" s="2">
        <v>722764000</v>
      </c>
      <c r="AT3" s="2">
        <v>1198444000</v>
      </c>
      <c r="AU3" s="2">
        <v>1197781000</v>
      </c>
      <c r="AV3" s="2">
        <v>1198447000</v>
      </c>
      <c r="AW3" s="2">
        <v>1197783000</v>
      </c>
      <c r="AX3" s="2">
        <v>1197772000</v>
      </c>
      <c r="AY3" s="2">
        <v>1208895000</v>
      </c>
      <c r="AZ3" s="2">
        <v>1198467000</v>
      </c>
      <c r="BA3" s="2">
        <v>310572000</v>
      </c>
      <c r="BB3" s="2">
        <v>189733000</v>
      </c>
      <c r="BC3" s="2">
        <v>310426000</v>
      </c>
      <c r="BD3" s="2">
        <v>320087000</v>
      </c>
      <c r="BE3" s="2">
        <v>189307000</v>
      </c>
      <c r="BF3" s="2">
        <v>318048000</v>
      </c>
      <c r="BG3" s="2">
        <v>108697000</v>
      </c>
      <c r="BH3" s="2">
        <v>311084000</v>
      </c>
    </row>
    <row r="4" spans="1:60">
      <c r="A4" t="s">
        <v>386</v>
      </c>
      <c r="B4" t="s">
        <v>386</v>
      </c>
      <c r="C4" t="s">
        <v>386</v>
      </c>
      <c r="D4">
        <v>1189455000</v>
      </c>
      <c r="E4">
        <v>19</v>
      </c>
      <c r="F4">
        <v>0</v>
      </c>
      <c r="G4">
        <v>1</v>
      </c>
      <c r="H4">
        <v>163397</v>
      </c>
      <c r="I4" s="1">
        <v>44777.875</v>
      </c>
      <c r="J4" t="s">
        <v>387</v>
      </c>
      <c r="K4">
        <v>0</v>
      </c>
      <c r="L4" s="1">
        <v>44711.875</v>
      </c>
      <c r="M4" s="1">
        <v>44777.875</v>
      </c>
      <c r="N4" s="1">
        <v>37680.875</v>
      </c>
      <c r="O4" s="1">
        <v>44711.875</v>
      </c>
      <c r="P4" s="1">
        <v>44711.875</v>
      </c>
      <c r="Q4" s="1">
        <v>43343.875</v>
      </c>
      <c r="R4">
        <v>73473310</v>
      </c>
      <c r="T4" t="s">
        <v>388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389</v>
      </c>
      <c r="AC4" t="s">
        <v>390</v>
      </c>
      <c r="AD4">
        <v>10991</v>
      </c>
      <c r="AE4">
        <v>923.24</v>
      </c>
      <c r="AF4">
        <v>1099.0999999999999</v>
      </c>
      <c r="AG4" t="s">
        <v>391</v>
      </c>
      <c r="AP4" s="7">
        <v>1</v>
      </c>
      <c r="AQ4" s="7" t="str">
        <f>IF(AQ$3=$D4,$AP4,"")</f>
        <v/>
      </c>
      <c r="AR4" s="7" t="str">
        <f t="shared" ref="AR4:BH18" si="0">IF(AR$3=$D4,$AP4,"")</f>
        <v/>
      </c>
      <c r="AS4" s="7" t="str">
        <f t="shared" si="0"/>
        <v/>
      </c>
      <c r="AT4" s="7" t="str">
        <f t="shared" si="0"/>
        <v/>
      </c>
      <c r="AU4" s="7" t="str">
        <f t="shared" si="0"/>
        <v/>
      </c>
      <c r="AV4" s="7" t="str">
        <f t="shared" si="0"/>
        <v/>
      </c>
      <c r="AW4" s="7" t="str">
        <f t="shared" si="0"/>
        <v/>
      </c>
      <c r="AX4" s="7" t="str">
        <f t="shared" si="0"/>
        <v/>
      </c>
      <c r="AY4" s="7" t="str">
        <f t="shared" si="0"/>
        <v/>
      </c>
      <c r="AZ4" s="7" t="str">
        <f t="shared" si="0"/>
        <v/>
      </c>
      <c r="BA4" s="7" t="str">
        <f t="shared" si="0"/>
        <v/>
      </c>
      <c r="BB4" s="7" t="str">
        <f t="shared" si="0"/>
        <v/>
      </c>
      <c r="BC4" s="7" t="str">
        <f t="shared" si="0"/>
        <v/>
      </c>
      <c r="BD4" s="7" t="str">
        <f t="shared" si="0"/>
        <v/>
      </c>
      <c r="BE4" s="7" t="str">
        <f t="shared" si="0"/>
        <v/>
      </c>
      <c r="BF4" s="7" t="str">
        <f t="shared" si="0"/>
        <v/>
      </c>
      <c r="BG4" s="7" t="str">
        <f t="shared" si="0"/>
        <v/>
      </c>
      <c r="BH4" s="7" t="str">
        <f t="shared" si="0"/>
        <v/>
      </c>
    </row>
    <row r="5" spans="1:60">
      <c r="A5" t="s">
        <v>386</v>
      </c>
      <c r="B5" t="s">
        <v>386</v>
      </c>
      <c r="C5" t="s">
        <v>386</v>
      </c>
      <c r="D5">
        <v>1189442000</v>
      </c>
      <c r="E5">
        <v>57</v>
      </c>
      <c r="F5">
        <v>0</v>
      </c>
      <c r="G5">
        <v>1</v>
      </c>
      <c r="H5">
        <v>165996</v>
      </c>
      <c r="I5" s="1">
        <v>44777.875</v>
      </c>
      <c r="J5" t="s">
        <v>392</v>
      </c>
      <c r="K5">
        <v>0</v>
      </c>
      <c r="L5" s="1">
        <v>44711.875</v>
      </c>
      <c r="M5" s="1">
        <v>44777.875</v>
      </c>
      <c r="N5" s="1">
        <v>23257.875</v>
      </c>
      <c r="O5" s="1">
        <v>44711.875</v>
      </c>
      <c r="P5" s="1">
        <v>44679.875</v>
      </c>
      <c r="Q5" s="1">
        <v>43373.875</v>
      </c>
      <c r="R5">
        <v>73711602</v>
      </c>
      <c r="T5" t="s">
        <v>393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389</v>
      </c>
      <c r="AC5" t="s">
        <v>394</v>
      </c>
      <c r="AD5">
        <v>103421</v>
      </c>
      <c r="AE5">
        <v>868.74</v>
      </c>
      <c r="AF5">
        <v>1034.21</v>
      </c>
      <c r="AG5" t="s">
        <v>391</v>
      </c>
      <c r="AP5" s="8">
        <v>2</v>
      </c>
      <c r="AQ5" s="8" t="str">
        <f>IF(AQ$3=$D5,$AP5,"")</f>
        <v/>
      </c>
      <c r="AR5" s="8" t="str">
        <f t="shared" si="0"/>
        <v/>
      </c>
      <c r="AS5" s="8" t="str">
        <f t="shared" si="0"/>
        <v/>
      </c>
      <c r="AT5" s="8" t="str">
        <f t="shared" si="0"/>
        <v/>
      </c>
      <c r="AU5" s="8" t="str">
        <f t="shared" si="0"/>
        <v/>
      </c>
      <c r="AV5" s="8" t="str">
        <f t="shared" si="0"/>
        <v/>
      </c>
      <c r="AW5" s="8" t="str">
        <f t="shared" si="0"/>
        <v/>
      </c>
      <c r="AX5" s="8" t="str">
        <f t="shared" si="0"/>
        <v/>
      </c>
      <c r="AY5" s="8" t="str">
        <f t="shared" si="0"/>
        <v/>
      </c>
      <c r="AZ5" s="8" t="str">
        <f t="shared" si="0"/>
        <v/>
      </c>
      <c r="BA5" s="8" t="str">
        <f t="shared" si="0"/>
        <v/>
      </c>
      <c r="BB5" s="8" t="str">
        <f t="shared" si="0"/>
        <v/>
      </c>
      <c r="BC5" s="8" t="str">
        <f t="shared" si="0"/>
        <v/>
      </c>
      <c r="BD5" s="8" t="str">
        <f t="shared" si="0"/>
        <v/>
      </c>
      <c r="BE5" s="8" t="str">
        <f t="shared" si="0"/>
        <v/>
      </c>
      <c r="BF5" s="8" t="str">
        <f t="shared" si="0"/>
        <v/>
      </c>
      <c r="BG5" s="8" t="str">
        <f t="shared" si="0"/>
        <v/>
      </c>
      <c r="BH5" s="8" t="str">
        <f t="shared" si="0"/>
        <v/>
      </c>
    </row>
    <row r="6" spans="1:60">
      <c r="A6" t="s">
        <v>386</v>
      </c>
      <c r="B6" t="s">
        <v>386</v>
      </c>
      <c r="C6" t="s">
        <v>386</v>
      </c>
      <c r="E6">
        <v>19</v>
      </c>
      <c r="F6">
        <v>0</v>
      </c>
      <c r="G6">
        <v>1</v>
      </c>
      <c r="H6">
        <v>175878</v>
      </c>
      <c r="I6" s="1">
        <v>44777.875</v>
      </c>
      <c r="J6" t="s">
        <v>387</v>
      </c>
      <c r="K6">
        <v>0</v>
      </c>
      <c r="L6" s="1">
        <v>44711.875</v>
      </c>
      <c r="M6" s="1">
        <v>44777.875</v>
      </c>
      <c r="N6" s="1">
        <v>40657.875</v>
      </c>
      <c r="O6" s="1">
        <v>44711.875</v>
      </c>
      <c r="P6" s="1">
        <v>44711.875</v>
      </c>
      <c r="Q6" s="1">
        <v>43434.916666666664</v>
      </c>
      <c r="R6">
        <v>74224867</v>
      </c>
      <c r="T6" t="s">
        <v>395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389</v>
      </c>
      <c r="AC6" t="s">
        <v>394</v>
      </c>
      <c r="AD6">
        <v>30312</v>
      </c>
      <c r="AE6">
        <v>254.6</v>
      </c>
      <c r="AF6">
        <v>303.12</v>
      </c>
      <c r="AG6" t="s">
        <v>391</v>
      </c>
      <c r="AP6" s="7">
        <v>3</v>
      </c>
      <c r="AQ6" s="7" t="str">
        <f t="shared" ref="AQ6:BF34" si="1">IF(AQ$3=$D6,$AP6,"")</f>
        <v/>
      </c>
      <c r="AR6" s="7" t="str">
        <f t="shared" si="0"/>
        <v/>
      </c>
      <c r="AS6" s="7" t="str">
        <f t="shared" si="0"/>
        <v/>
      </c>
      <c r="AT6" s="7" t="str">
        <f t="shared" si="0"/>
        <v/>
      </c>
      <c r="AU6" s="7" t="str">
        <f t="shared" si="0"/>
        <v/>
      </c>
      <c r="AV6" s="7" t="str">
        <f t="shared" si="0"/>
        <v/>
      </c>
      <c r="AW6" s="7" t="str">
        <f t="shared" si="0"/>
        <v/>
      </c>
      <c r="AX6" s="7" t="str">
        <f t="shared" si="0"/>
        <v/>
      </c>
      <c r="AY6" s="7" t="str">
        <f t="shared" si="0"/>
        <v/>
      </c>
      <c r="AZ6" s="7" t="str">
        <f t="shared" si="0"/>
        <v/>
      </c>
      <c r="BA6" s="7" t="str">
        <f t="shared" si="0"/>
        <v/>
      </c>
      <c r="BB6" s="7" t="str">
        <f t="shared" si="0"/>
        <v/>
      </c>
      <c r="BC6" s="7" t="str">
        <f t="shared" si="0"/>
        <v/>
      </c>
      <c r="BD6" s="7" t="str">
        <f t="shared" si="0"/>
        <v/>
      </c>
      <c r="BE6" s="7" t="str">
        <f t="shared" si="0"/>
        <v/>
      </c>
      <c r="BF6" s="7" t="str">
        <f t="shared" si="0"/>
        <v/>
      </c>
      <c r="BG6" s="7" t="str">
        <f t="shared" si="0"/>
        <v/>
      </c>
      <c r="BH6" s="7" t="str">
        <f t="shared" si="0"/>
        <v/>
      </c>
    </row>
    <row r="7" spans="1:60">
      <c r="A7" t="s">
        <v>386</v>
      </c>
      <c r="B7" t="s">
        <v>386</v>
      </c>
      <c r="C7" t="s">
        <v>386</v>
      </c>
      <c r="E7">
        <v>278</v>
      </c>
      <c r="F7">
        <v>0</v>
      </c>
      <c r="G7">
        <v>1</v>
      </c>
      <c r="H7">
        <v>186475</v>
      </c>
      <c r="I7" s="1">
        <v>44777.875</v>
      </c>
      <c r="J7" t="s">
        <v>396</v>
      </c>
      <c r="K7">
        <v>0</v>
      </c>
      <c r="L7" s="1">
        <v>44682.875</v>
      </c>
      <c r="M7" s="1">
        <v>44777.875</v>
      </c>
      <c r="N7" s="1">
        <v>28566.875</v>
      </c>
      <c r="O7" s="1">
        <v>44682.875</v>
      </c>
      <c r="P7" s="1"/>
      <c r="Q7" s="1">
        <v>43496.916666666664</v>
      </c>
      <c r="R7">
        <v>74640391</v>
      </c>
      <c r="T7" t="s">
        <v>397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389</v>
      </c>
      <c r="AC7" t="s">
        <v>398</v>
      </c>
      <c r="AD7">
        <v>199162</v>
      </c>
      <c r="AE7">
        <v>1653.03</v>
      </c>
      <c r="AF7">
        <v>1991.62</v>
      </c>
      <c r="AG7" t="s">
        <v>391</v>
      </c>
      <c r="AP7" s="8">
        <v>4</v>
      </c>
      <c r="AQ7" s="8" t="str">
        <f t="shared" si="1"/>
        <v/>
      </c>
      <c r="AR7" s="8" t="str">
        <f t="shared" si="0"/>
        <v/>
      </c>
      <c r="AS7" s="8" t="str">
        <f t="shared" si="0"/>
        <v/>
      </c>
      <c r="AT7" s="8" t="str">
        <f t="shared" si="0"/>
        <v/>
      </c>
      <c r="AU7" s="8" t="str">
        <f t="shared" si="0"/>
        <v/>
      </c>
      <c r="AV7" s="8" t="str">
        <f t="shared" si="0"/>
        <v/>
      </c>
      <c r="AW7" s="8" t="str">
        <f t="shared" si="0"/>
        <v/>
      </c>
      <c r="AX7" s="8" t="str">
        <f t="shared" si="0"/>
        <v/>
      </c>
      <c r="AY7" s="8" t="str">
        <f t="shared" si="0"/>
        <v/>
      </c>
      <c r="AZ7" s="8" t="str">
        <f t="shared" si="0"/>
        <v/>
      </c>
      <c r="BA7" s="8" t="str">
        <f t="shared" si="0"/>
        <v/>
      </c>
      <c r="BB7" s="8" t="str">
        <f t="shared" si="0"/>
        <v/>
      </c>
      <c r="BC7" s="8" t="str">
        <f t="shared" si="0"/>
        <v/>
      </c>
      <c r="BD7" s="8" t="str">
        <f t="shared" si="0"/>
        <v/>
      </c>
      <c r="BE7" s="8" t="str">
        <f t="shared" si="0"/>
        <v/>
      </c>
      <c r="BF7" s="8" t="str">
        <f t="shared" si="0"/>
        <v/>
      </c>
      <c r="BG7" s="8" t="str">
        <f t="shared" si="0"/>
        <v/>
      </c>
      <c r="BH7" s="8" t="str">
        <f t="shared" si="0"/>
        <v/>
      </c>
    </row>
    <row r="8" spans="1:60">
      <c r="A8" t="s">
        <v>386</v>
      </c>
      <c r="B8" t="s">
        <v>386</v>
      </c>
      <c r="C8" t="s">
        <v>386</v>
      </c>
      <c r="D8">
        <v>1189449000</v>
      </c>
      <c r="E8">
        <v>19</v>
      </c>
      <c r="F8">
        <v>0</v>
      </c>
      <c r="G8">
        <v>1</v>
      </c>
      <c r="H8">
        <v>214512</v>
      </c>
      <c r="I8" s="1">
        <v>44777.875</v>
      </c>
      <c r="J8" t="s">
        <v>387</v>
      </c>
      <c r="K8">
        <v>0</v>
      </c>
      <c r="L8" s="1">
        <v>44711.875</v>
      </c>
      <c r="M8" s="1">
        <v>44777.875</v>
      </c>
      <c r="N8" s="1">
        <v>41007.875</v>
      </c>
      <c r="O8" s="1">
        <v>44711.875</v>
      </c>
      <c r="P8" s="1">
        <v>44711.875</v>
      </c>
      <c r="Q8" s="1">
        <v>43616.875</v>
      </c>
      <c r="R8">
        <v>76213041</v>
      </c>
      <c r="T8" t="s">
        <v>399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389</v>
      </c>
      <c r="AC8" t="s">
        <v>400</v>
      </c>
      <c r="AD8">
        <v>31052</v>
      </c>
      <c r="AE8">
        <v>260.83999999999997</v>
      </c>
      <c r="AF8">
        <v>310.52</v>
      </c>
      <c r="AG8" t="s">
        <v>391</v>
      </c>
      <c r="AP8" s="7">
        <v>5</v>
      </c>
      <c r="AQ8" s="7" t="str">
        <f t="shared" si="1"/>
        <v/>
      </c>
      <c r="AR8" s="7" t="str">
        <f t="shared" si="0"/>
        <v/>
      </c>
      <c r="AS8" s="7" t="str">
        <f t="shared" si="0"/>
        <v/>
      </c>
      <c r="AT8" s="7" t="str">
        <f t="shared" si="0"/>
        <v/>
      </c>
      <c r="AU8" s="7" t="str">
        <f t="shared" si="0"/>
        <v/>
      </c>
      <c r="AV8" s="7" t="str">
        <f t="shared" si="0"/>
        <v/>
      </c>
      <c r="AW8" s="7" t="str">
        <f t="shared" si="0"/>
        <v/>
      </c>
      <c r="AX8" s="7" t="str">
        <f t="shared" si="0"/>
        <v/>
      </c>
      <c r="AY8" s="7" t="str">
        <f t="shared" si="0"/>
        <v/>
      </c>
      <c r="AZ8" s="7" t="str">
        <f t="shared" si="0"/>
        <v/>
      </c>
      <c r="BA8" s="7" t="str">
        <f t="shared" si="0"/>
        <v/>
      </c>
      <c r="BB8" s="7" t="str">
        <f t="shared" si="0"/>
        <v/>
      </c>
      <c r="BC8" s="7" t="str">
        <f t="shared" si="0"/>
        <v/>
      </c>
      <c r="BD8" s="7" t="str">
        <f t="shared" si="0"/>
        <v/>
      </c>
      <c r="BE8" s="7" t="str">
        <f t="shared" si="0"/>
        <v/>
      </c>
      <c r="BF8" s="7" t="str">
        <f t="shared" si="0"/>
        <v/>
      </c>
      <c r="BG8" s="7" t="str">
        <f t="shared" si="0"/>
        <v/>
      </c>
      <c r="BH8" s="7" t="str">
        <f t="shared" si="0"/>
        <v/>
      </c>
    </row>
    <row r="9" spans="1:60">
      <c r="A9" t="s">
        <v>386</v>
      </c>
      <c r="B9" t="s">
        <v>386</v>
      </c>
      <c r="C9" t="s">
        <v>386</v>
      </c>
      <c r="E9">
        <v>810</v>
      </c>
      <c r="F9">
        <v>485433201</v>
      </c>
      <c r="G9">
        <v>1</v>
      </c>
      <c r="H9">
        <v>383759</v>
      </c>
      <c r="I9" s="1">
        <v>44777.875</v>
      </c>
      <c r="J9" t="s">
        <v>401</v>
      </c>
      <c r="K9">
        <v>0</v>
      </c>
      <c r="L9" s="1">
        <v>44662.875</v>
      </c>
      <c r="M9" s="1">
        <v>44777.875</v>
      </c>
      <c r="N9" s="1">
        <v>30774.875</v>
      </c>
      <c r="O9" s="1">
        <v>44662.875</v>
      </c>
      <c r="P9" s="1"/>
      <c r="Q9" s="1">
        <v>44592.875</v>
      </c>
      <c r="R9">
        <v>83327083</v>
      </c>
      <c r="T9" t="s">
        <v>402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389</v>
      </c>
      <c r="AC9" t="s">
        <v>403</v>
      </c>
      <c r="AD9">
        <v>4213</v>
      </c>
      <c r="AE9">
        <v>363.19</v>
      </c>
      <c r="AF9">
        <v>421.3</v>
      </c>
      <c r="AG9" t="s">
        <v>391</v>
      </c>
      <c r="AP9" s="8">
        <v>6</v>
      </c>
      <c r="AQ9" s="8" t="str">
        <f t="shared" si="1"/>
        <v/>
      </c>
      <c r="AR9" s="8" t="str">
        <f t="shared" si="0"/>
        <v/>
      </c>
      <c r="AS9" s="8" t="str">
        <f t="shared" si="0"/>
        <v/>
      </c>
      <c r="AT9" s="8" t="str">
        <f t="shared" si="0"/>
        <v/>
      </c>
      <c r="AU9" s="8" t="str">
        <f t="shared" si="0"/>
        <v/>
      </c>
      <c r="AV9" s="8" t="str">
        <f t="shared" si="0"/>
        <v/>
      </c>
      <c r="AW9" s="8" t="str">
        <f t="shared" si="0"/>
        <v/>
      </c>
      <c r="AX9" s="8" t="str">
        <f t="shared" si="0"/>
        <v/>
      </c>
      <c r="AY9" s="8" t="str">
        <f t="shared" si="0"/>
        <v/>
      </c>
      <c r="AZ9" s="8" t="str">
        <f t="shared" si="0"/>
        <v/>
      </c>
      <c r="BA9" s="8" t="str">
        <f t="shared" si="0"/>
        <v/>
      </c>
      <c r="BB9" s="8" t="str">
        <f t="shared" si="0"/>
        <v/>
      </c>
      <c r="BC9" s="8" t="str">
        <f t="shared" si="0"/>
        <v/>
      </c>
      <c r="BD9" s="8" t="str">
        <f t="shared" si="0"/>
        <v/>
      </c>
      <c r="BE9" s="8" t="str">
        <f t="shared" si="0"/>
        <v/>
      </c>
      <c r="BF9" s="8" t="str">
        <f t="shared" si="0"/>
        <v/>
      </c>
      <c r="BG9" s="8" t="str">
        <f t="shared" si="0"/>
        <v/>
      </c>
      <c r="BH9" s="8" t="str">
        <f t="shared" si="0"/>
        <v/>
      </c>
    </row>
    <row r="10" spans="1:60">
      <c r="A10" t="s">
        <v>404</v>
      </c>
      <c r="B10" t="s">
        <v>404</v>
      </c>
      <c r="C10" t="s">
        <v>404</v>
      </c>
      <c r="D10">
        <v>927223000</v>
      </c>
      <c r="E10">
        <v>113</v>
      </c>
      <c r="F10">
        <v>26609656</v>
      </c>
      <c r="G10">
        <v>1</v>
      </c>
      <c r="H10">
        <v>61914</v>
      </c>
      <c r="I10" s="1">
        <v>44777.875</v>
      </c>
      <c r="J10" t="s">
        <v>405</v>
      </c>
      <c r="K10">
        <v>0</v>
      </c>
      <c r="L10" s="1"/>
      <c r="M10" s="1">
        <v>44777.875</v>
      </c>
      <c r="N10" s="1">
        <v>25847.875</v>
      </c>
      <c r="O10" s="1">
        <v>41386.875</v>
      </c>
      <c r="P10" s="1"/>
      <c r="Q10" s="1">
        <v>41394.875</v>
      </c>
      <c r="R10">
        <v>290431174</v>
      </c>
      <c r="T10" t="s">
        <v>406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389</v>
      </c>
      <c r="AB10">
        <v>110</v>
      </c>
      <c r="AC10" t="s">
        <v>407</v>
      </c>
      <c r="AD10">
        <v>318069</v>
      </c>
      <c r="AE10">
        <v>2830.78</v>
      </c>
      <c r="AF10">
        <v>3180.69</v>
      </c>
      <c r="AG10" t="s">
        <v>408</v>
      </c>
      <c r="AP10" s="7">
        <v>7</v>
      </c>
      <c r="AQ10" s="7" t="str">
        <f t="shared" si="1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0"/>
        <v/>
      </c>
      <c r="AV10" s="7" t="str">
        <f t="shared" si="0"/>
        <v/>
      </c>
      <c r="AW10" s="7" t="str">
        <f t="shared" si="0"/>
        <v/>
      </c>
      <c r="AX10" s="7" t="str">
        <f t="shared" si="0"/>
        <v/>
      </c>
      <c r="AY10" s="7" t="str">
        <f t="shared" si="0"/>
        <v/>
      </c>
      <c r="AZ10" s="7" t="str">
        <f t="shared" si="0"/>
        <v/>
      </c>
      <c r="BA10" s="7" t="str">
        <f t="shared" si="0"/>
        <v/>
      </c>
      <c r="BB10" s="7" t="str">
        <f t="shared" si="0"/>
        <v/>
      </c>
      <c r="BC10" s="7" t="str">
        <f t="shared" si="0"/>
        <v/>
      </c>
      <c r="BD10" s="7" t="str">
        <f t="shared" si="0"/>
        <v/>
      </c>
      <c r="BE10" s="7" t="str">
        <f t="shared" si="0"/>
        <v/>
      </c>
      <c r="BF10" s="7" t="str">
        <f t="shared" si="0"/>
        <v/>
      </c>
      <c r="BG10" s="7" t="str">
        <f t="shared" si="0"/>
        <v/>
      </c>
      <c r="BH10" s="7" t="str">
        <f t="shared" si="0"/>
        <v/>
      </c>
    </row>
    <row r="11" spans="1:60">
      <c r="A11" t="s">
        <v>404</v>
      </c>
      <c r="B11" t="s">
        <v>404</v>
      </c>
      <c r="C11" t="s">
        <v>404</v>
      </c>
      <c r="D11">
        <v>938494000</v>
      </c>
      <c r="E11">
        <v>111</v>
      </c>
      <c r="F11">
        <v>26613645</v>
      </c>
      <c r="G11">
        <v>1</v>
      </c>
      <c r="H11">
        <v>61945</v>
      </c>
      <c r="I11" s="1">
        <v>44777.875</v>
      </c>
      <c r="J11" t="s">
        <v>409</v>
      </c>
      <c r="K11">
        <v>0</v>
      </c>
      <c r="L11" s="1"/>
      <c r="M11" s="1">
        <v>44777.875</v>
      </c>
      <c r="N11" s="1">
        <v>33252.916666666664</v>
      </c>
      <c r="O11" s="1">
        <v>41410.875</v>
      </c>
      <c r="P11" s="1"/>
      <c r="Q11" s="1">
        <v>41425.875</v>
      </c>
      <c r="R11">
        <v>91320496</v>
      </c>
      <c r="T11" t="s">
        <v>410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389</v>
      </c>
      <c r="AB11">
        <v>109</v>
      </c>
      <c r="AC11" t="s">
        <v>411</v>
      </c>
      <c r="AD11">
        <v>2070</v>
      </c>
      <c r="AE11">
        <v>1842.32</v>
      </c>
      <c r="AF11">
        <v>2070</v>
      </c>
      <c r="AG11" t="s">
        <v>408</v>
      </c>
      <c r="AP11" s="8">
        <v>8</v>
      </c>
      <c r="AQ11" s="8" t="str">
        <f t="shared" si="1"/>
        <v/>
      </c>
      <c r="AR11" s="8" t="str">
        <f t="shared" si="0"/>
        <v/>
      </c>
      <c r="AS11" s="8" t="str">
        <f t="shared" si="0"/>
        <v/>
      </c>
      <c r="AT11" s="8" t="str">
        <f t="shared" si="0"/>
        <v/>
      </c>
      <c r="AU11" s="8" t="str">
        <f t="shared" si="0"/>
        <v/>
      </c>
      <c r="AV11" s="8" t="str">
        <f t="shared" si="0"/>
        <v/>
      </c>
      <c r="AW11" s="8" t="str">
        <f t="shared" si="0"/>
        <v/>
      </c>
      <c r="AX11" s="8" t="str">
        <f t="shared" si="0"/>
        <v/>
      </c>
      <c r="AY11" s="8" t="str">
        <f t="shared" si="0"/>
        <v/>
      </c>
      <c r="AZ11" s="8" t="str">
        <f t="shared" si="0"/>
        <v/>
      </c>
      <c r="BA11" s="8" t="str">
        <f t="shared" si="0"/>
        <v/>
      </c>
      <c r="BB11" s="8" t="str">
        <f t="shared" si="0"/>
        <v/>
      </c>
      <c r="BC11" s="8" t="str">
        <f t="shared" si="0"/>
        <v/>
      </c>
      <c r="BD11" s="8" t="str">
        <f t="shared" si="0"/>
        <v/>
      </c>
      <c r="BE11" s="8" t="str">
        <f t="shared" si="0"/>
        <v/>
      </c>
      <c r="BF11" s="8" t="str">
        <f t="shared" si="0"/>
        <v/>
      </c>
      <c r="BG11" s="8" t="str">
        <f t="shared" si="0"/>
        <v/>
      </c>
      <c r="BH11" s="8" t="str">
        <f t="shared" si="0"/>
        <v/>
      </c>
    </row>
    <row r="12" spans="1:60">
      <c r="A12" t="s">
        <v>404</v>
      </c>
      <c r="B12" t="s">
        <v>404</v>
      </c>
      <c r="C12" t="s">
        <v>404</v>
      </c>
      <c r="D12">
        <v>938494000</v>
      </c>
      <c r="E12">
        <v>111</v>
      </c>
      <c r="F12">
        <v>26613623</v>
      </c>
      <c r="G12">
        <v>1</v>
      </c>
      <c r="H12">
        <v>61962</v>
      </c>
      <c r="I12" s="1">
        <v>44777.875</v>
      </c>
      <c r="J12" t="s">
        <v>409</v>
      </c>
      <c r="K12">
        <v>0</v>
      </c>
      <c r="L12" s="1">
        <v>44768.875</v>
      </c>
      <c r="M12" s="1">
        <v>44777.875</v>
      </c>
      <c r="N12" s="1">
        <v>28222.875</v>
      </c>
      <c r="O12" s="1">
        <v>44768.875</v>
      </c>
      <c r="P12" s="1"/>
      <c r="Q12" s="1">
        <v>41425.875</v>
      </c>
      <c r="R12">
        <v>91320534</v>
      </c>
      <c r="T12" t="s">
        <v>412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389</v>
      </c>
      <c r="AB12">
        <v>109</v>
      </c>
      <c r="AC12" t="s">
        <v>413</v>
      </c>
      <c r="AD12">
        <v>235259</v>
      </c>
      <c r="AE12">
        <v>2093.81</v>
      </c>
      <c r="AF12">
        <v>2352.59</v>
      </c>
      <c r="AG12" t="s">
        <v>391</v>
      </c>
      <c r="AP12" s="7">
        <v>9</v>
      </c>
      <c r="AQ12" s="7" t="str">
        <f t="shared" si="1"/>
        <v/>
      </c>
      <c r="AR12" s="7" t="str">
        <f t="shared" si="0"/>
        <v/>
      </c>
      <c r="AS12" s="7" t="str">
        <f t="shared" si="0"/>
        <v/>
      </c>
      <c r="AT12" s="7" t="str">
        <f t="shared" si="0"/>
        <v/>
      </c>
      <c r="AU12" s="7" t="str">
        <f t="shared" si="0"/>
        <v/>
      </c>
      <c r="AV12" s="7" t="str">
        <f t="shared" si="0"/>
        <v/>
      </c>
      <c r="AW12" s="7" t="str">
        <f t="shared" si="0"/>
        <v/>
      </c>
      <c r="AX12" s="7" t="str">
        <f t="shared" si="0"/>
        <v/>
      </c>
      <c r="AY12" s="7" t="str">
        <f t="shared" si="0"/>
        <v/>
      </c>
      <c r="AZ12" s="7" t="str">
        <f t="shared" si="0"/>
        <v/>
      </c>
      <c r="BA12" s="7" t="str">
        <f t="shared" si="0"/>
        <v/>
      </c>
      <c r="BB12" s="7" t="str">
        <f t="shared" si="0"/>
        <v/>
      </c>
      <c r="BC12" s="7" t="str">
        <f t="shared" si="0"/>
        <v/>
      </c>
      <c r="BD12" s="7" t="str">
        <f t="shared" si="0"/>
        <v/>
      </c>
      <c r="BE12" s="7" t="str">
        <f t="shared" si="0"/>
        <v/>
      </c>
      <c r="BF12" s="7" t="str">
        <f t="shared" si="0"/>
        <v/>
      </c>
      <c r="BG12" s="7" t="str">
        <f t="shared" si="0"/>
        <v/>
      </c>
      <c r="BH12" s="7" t="str">
        <f t="shared" si="0"/>
        <v/>
      </c>
    </row>
    <row r="13" spans="1:60">
      <c r="A13" t="s">
        <v>404</v>
      </c>
      <c r="B13" t="s">
        <v>404</v>
      </c>
      <c r="C13" t="s">
        <v>404</v>
      </c>
      <c r="D13">
        <v>927616000</v>
      </c>
      <c r="E13">
        <v>116</v>
      </c>
      <c r="F13">
        <v>26649007</v>
      </c>
      <c r="G13">
        <v>1</v>
      </c>
      <c r="H13">
        <v>62671</v>
      </c>
      <c r="I13" s="1">
        <v>44777.875</v>
      </c>
      <c r="J13" t="s">
        <v>414</v>
      </c>
      <c r="K13">
        <v>0</v>
      </c>
      <c r="L13" s="1"/>
      <c r="M13" s="1">
        <v>44777.875</v>
      </c>
      <c r="N13" s="1">
        <v>31144.875</v>
      </c>
      <c r="O13" s="1">
        <v>41623.916666666664</v>
      </c>
      <c r="P13" s="1"/>
      <c r="Q13" s="1">
        <v>41639.916666666664</v>
      </c>
      <c r="R13">
        <v>290786762</v>
      </c>
      <c r="T13" t="s">
        <v>415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389</v>
      </c>
      <c r="AB13">
        <v>102</v>
      </c>
      <c r="AC13" t="s">
        <v>416</v>
      </c>
      <c r="AD13">
        <v>244385</v>
      </c>
      <c r="AE13">
        <v>2201.69</v>
      </c>
      <c r="AF13">
        <v>2443.85</v>
      </c>
      <c r="AG13" t="s">
        <v>408</v>
      </c>
      <c r="AP13" s="8">
        <v>10</v>
      </c>
      <c r="AQ13" s="8" t="str">
        <f t="shared" si="1"/>
        <v/>
      </c>
      <c r="AR13" s="8" t="str">
        <f t="shared" si="0"/>
        <v/>
      </c>
      <c r="AS13" s="8" t="str">
        <f t="shared" si="0"/>
        <v/>
      </c>
      <c r="AT13" s="8" t="str">
        <f t="shared" si="0"/>
        <v/>
      </c>
      <c r="AU13" s="8" t="str">
        <f t="shared" si="0"/>
        <v/>
      </c>
      <c r="AV13" s="8" t="str">
        <f t="shared" si="0"/>
        <v/>
      </c>
      <c r="AW13" s="8" t="str">
        <f t="shared" si="0"/>
        <v/>
      </c>
      <c r="AX13" s="8" t="str">
        <f t="shared" si="0"/>
        <v/>
      </c>
      <c r="AY13" s="8" t="str">
        <f t="shared" si="0"/>
        <v/>
      </c>
      <c r="AZ13" s="8" t="str">
        <f t="shared" si="0"/>
        <v/>
      </c>
      <c r="BA13" s="8" t="str">
        <f t="shared" si="0"/>
        <v/>
      </c>
      <c r="BB13" s="8" t="str">
        <f t="shared" si="0"/>
        <v/>
      </c>
      <c r="BC13" s="8" t="str">
        <f t="shared" si="0"/>
        <v/>
      </c>
      <c r="BD13" s="8" t="str">
        <f t="shared" si="0"/>
        <v/>
      </c>
      <c r="BE13" s="8" t="str">
        <f t="shared" si="0"/>
        <v/>
      </c>
      <c r="BF13" s="8" t="str">
        <f t="shared" si="0"/>
        <v/>
      </c>
      <c r="BG13" s="8" t="str">
        <f t="shared" si="0"/>
        <v/>
      </c>
      <c r="BH13" s="8" t="str">
        <f t="shared" si="0"/>
        <v/>
      </c>
    </row>
    <row r="14" spans="1:60">
      <c r="A14" t="s">
        <v>404</v>
      </c>
      <c r="B14" t="s">
        <v>404</v>
      </c>
      <c r="C14" t="s">
        <v>404</v>
      </c>
      <c r="D14">
        <v>927614000</v>
      </c>
      <c r="E14">
        <v>119</v>
      </c>
      <c r="F14">
        <v>26650448</v>
      </c>
      <c r="G14">
        <v>1</v>
      </c>
      <c r="H14">
        <v>62682</v>
      </c>
      <c r="I14" s="1">
        <v>44777.875</v>
      </c>
      <c r="J14" t="s">
        <v>417</v>
      </c>
      <c r="K14">
        <v>0</v>
      </c>
      <c r="L14" s="1">
        <v>44760.875</v>
      </c>
      <c r="M14" s="1">
        <v>44777.875</v>
      </c>
      <c r="N14" s="1">
        <v>21403.875</v>
      </c>
      <c r="O14" s="1">
        <v>44760.875</v>
      </c>
      <c r="P14" s="1">
        <v>43643.875</v>
      </c>
      <c r="Q14" s="1">
        <v>41639.916666666664</v>
      </c>
      <c r="R14">
        <v>290791316</v>
      </c>
      <c r="T14" t="s">
        <v>418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389</v>
      </c>
      <c r="AB14">
        <v>102</v>
      </c>
      <c r="AC14" t="s">
        <v>419</v>
      </c>
      <c r="AD14">
        <v>495452</v>
      </c>
      <c r="AE14">
        <v>8968.9699999999993</v>
      </c>
      <c r="AF14">
        <v>4954.5200000000004</v>
      </c>
      <c r="AG14" t="s">
        <v>391</v>
      </c>
      <c r="AP14" s="7">
        <v>11</v>
      </c>
      <c r="AQ14" s="7" t="str">
        <f t="shared" si="1"/>
        <v/>
      </c>
      <c r="AR14" s="7" t="str">
        <f t="shared" si="0"/>
        <v/>
      </c>
      <c r="AS14" s="7" t="str">
        <f t="shared" si="0"/>
        <v/>
      </c>
      <c r="AT14" s="7" t="str">
        <f t="shared" si="0"/>
        <v/>
      </c>
      <c r="AU14" s="7" t="str">
        <f t="shared" si="0"/>
        <v/>
      </c>
      <c r="AV14" s="7" t="str">
        <f t="shared" si="0"/>
        <v/>
      </c>
      <c r="AW14" s="7" t="str">
        <f t="shared" si="0"/>
        <v/>
      </c>
      <c r="AX14" s="7" t="str">
        <f t="shared" si="0"/>
        <v/>
      </c>
      <c r="AY14" s="7" t="str">
        <f t="shared" si="0"/>
        <v/>
      </c>
      <c r="AZ14" s="7" t="str">
        <f t="shared" si="0"/>
        <v/>
      </c>
      <c r="BA14" s="7" t="str">
        <f t="shared" si="0"/>
        <v/>
      </c>
      <c r="BB14" s="7" t="str">
        <f t="shared" si="0"/>
        <v/>
      </c>
      <c r="BC14" s="7" t="str">
        <f t="shared" si="0"/>
        <v/>
      </c>
      <c r="BD14" s="7" t="str">
        <f t="shared" si="0"/>
        <v/>
      </c>
      <c r="BE14" s="7" t="str">
        <f t="shared" si="0"/>
        <v/>
      </c>
      <c r="BF14" s="7" t="str">
        <f t="shared" si="0"/>
        <v/>
      </c>
      <c r="BG14" s="7" t="str">
        <f t="shared" si="0"/>
        <v/>
      </c>
      <c r="BH14" s="7" t="str">
        <f t="shared" si="0"/>
        <v/>
      </c>
    </row>
    <row r="15" spans="1:60">
      <c r="A15" t="s">
        <v>404</v>
      </c>
      <c r="B15" t="s">
        <v>404</v>
      </c>
      <c r="C15" t="s">
        <v>404</v>
      </c>
      <c r="D15">
        <v>0</v>
      </c>
      <c r="E15">
        <v>172</v>
      </c>
      <c r="F15">
        <v>26650516</v>
      </c>
      <c r="G15">
        <v>1</v>
      </c>
      <c r="H15">
        <v>62771</v>
      </c>
      <c r="I15" s="1">
        <v>44777.875</v>
      </c>
      <c r="J15" t="s">
        <v>420</v>
      </c>
      <c r="K15">
        <v>0</v>
      </c>
      <c r="L15" s="1"/>
      <c r="M15" s="1">
        <v>44777.875</v>
      </c>
      <c r="N15" s="1">
        <v>21009.875</v>
      </c>
      <c r="O15" s="1">
        <v>44062.875</v>
      </c>
      <c r="P15" s="1"/>
      <c r="Q15" s="1">
        <v>41670.916666666664</v>
      </c>
      <c r="R15">
        <v>290812380</v>
      </c>
      <c r="T15" t="s">
        <v>421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389</v>
      </c>
      <c r="AB15">
        <v>101</v>
      </c>
      <c r="AC15" t="s">
        <v>422</v>
      </c>
      <c r="AD15">
        <v>210377</v>
      </c>
      <c r="AE15">
        <v>9609.99</v>
      </c>
      <c r="AF15">
        <v>2103.77</v>
      </c>
      <c r="AG15" t="s">
        <v>408</v>
      </c>
      <c r="AP15" s="8">
        <v>12</v>
      </c>
      <c r="AQ15" s="8" t="str">
        <f t="shared" si="1"/>
        <v/>
      </c>
      <c r="AR15" s="8" t="str">
        <f t="shared" si="0"/>
        <v/>
      </c>
      <c r="AS15" s="8" t="str">
        <f t="shared" si="0"/>
        <v/>
      </c>
      <c r="AT15" s="8" t="str">
        <f t="shared" si="0"/>
        <v/>
      </c>
      <c r="AU15" s="8" t="str">
        <f t="shared" si="0"/>
        <v/>
      </c>
      <c r="AV15" s="8" t="str">
        <f t="shared" si="0"/>
        <v/>
      </c>
      <c r="AW15" s="8" t="str">
        <f t="shared" si="0"/>
        <v/>
      </c>
      <c r="AX15" s="8" t="str">
        <f t="shared" si="0"/>
        <v/>
      </c>
      <c r="AY15" s="8" t="str">
        <f t="shared" si="0"/>
        <v/>
      </c>
      <c r="AZ15" s="8" t="str">
        <f t="shared" si="0"/>
        <v/>
      </c>
      <c r="BA15" s="8" t="str">
        <f t="shared" si="0"/>
        <v/>
      </c>
      <c r="BB15" s="8" t="str">
        <f t="shared" si="0"/>
        <v/>
      </c>
      <c r="BC15" s="8" t="str">
        <f t="shared" si="0"/>
        <v/>
      </c>
      <c r="BD15" s="8" t="str">
        <f t="shared" si="0"/>
        <v/>
      </c>
      <c r="BE15" s="8" t="str">
        <f t="shared" si="0"/>
        <v/>
      </c>
      <c r="BF15" s="8" t="str">
        <f t="shared" si="0"/>
        <v/>
      </c>
      <c r="BG15" s="8" t="str">
        <f t="shared" si="0"/>
        <v/>
      </c>
      <c r="BH15" s="8" t="str">
        <f t="shared" si="0"/>
        <v/>
      </c>
    </row>
    <row r="16" spans="1:60">
      <c r="A16" t="s">
        <v>404</v>
      </c>
      <c r="B16" t="s">
        <v>404</v>
      </c>
      <c r="C16" t="s">
        <v>386</v>
      </c>
      <c r="D16">
        <v>927614000</v>
      </c>
      <c r="E16">
        <v>119</v>
      </c>
      <c r="F16">
        <v>26650516</v>
      </c>
      <c r="G16">
        <v>1</v>
      </c>
      <c r="H16">
        <v>62783</v>
      </c>
      <c r="I16" s="1">
        <v>44777.875</v>
      </c>
      <c r="J16" t="s">
        <v>417</v>
      </c>
      <c r="K16">
        <v>0</v>
      </c>
      <c r="L16" s="1"/>
      <c r="M16" s="1">
        <v>44777.875</v>
      </c>
      <c r="N16" s="1">
        <v>35052.916666666664</v>
      </c>
      <c r="O16" s="1">
        <v>44720.875</v>
      </c>
      <c r="P16" s="1">
        <v>44704.875</v>
      </c>
      <c r="Q16" s="1">
        <v>41670.916666666664</v>
      </c>
      <c r="R16">
        <v>290808987</v>
      </c>
      <c r="T16" t="s">
        <v>423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389</v>
      </c>
      <c r="AB16">
        <v>101</v>
      </c>
      <c r="AC16" t="s">
        <v>422</v>
      </c>
      <c r="AD16">
        <v>25478</v>
      </c>
      <c r="AE16">
        <v>2295.3200000000002</v>
      </c>
      <c r="AF16">
        <v>2547.8000000000002</v>
      </c>
      <c r="AG16" t="s">
        <v>408</v>
      </c>
      <c r="AP16" s="7">
        <v>13</v>
      </c>
      <c r="AQ16" s="7" t="str">
        <f t="shared" si="1"/>
        <v/>
      </c>
      <c r="AR16" s="7" t="str">
        <f t="shared" si="0"/>
        <v/>
      </c>
      <c r="AS16" s="7" t="str">
        <f t="shared" si="0"/>
        <v/>
      </c>
      <c r="AT16" s="7" t="str">
        <f t="shared" si="0"/>
        <v/>
      </c>
      <c r="AU16" s="7" t="str">
        <f t="shared" si="0"/>
        <v/>
      </c>
      <c r="AV16" s="7" t="str">
        <f t="shared" si="0"/>
        <v/>
      </c>
      <c r="AW16" s="7" t="str">
        <f t="shared" si="0"/>
        <v/>
      </c>
      <c r="AX16" s="7" t="str">
        <f t="shared" si="0"/>
        <v/>
      </c>
      <c r="AY16" s="7" t="str">
        <f t="shared" si="0"/>
        <v/>
      </c>
      <c r="AZ16" s="7" t="str">
        <f t="shared" si="0"/>
        <v/>
      </c>
      <c r="BA16" s="7" t="str">
        <f t="shared" si="0"/>
        <v/>
      </c>
      <c r="BB16" s="7" t="str">
        <f t="shared" si="0"/>
        <v/>
      </c>
      <c r="BC16" s="7" t="str">
        <f t="shared" si="0"/>
        <v/>
      </c>
      <c r="BD16" s="7" t="str">
        <f t="shared" si="0"/>
        <v/>
      </c>
      <c r="BE16" s="7" t="str">
        <f t="shared" si="0"/>
        <v/>
      </c>
      <c r="BF16" s="7" t="str">
        <f t="shared" si="0"/>
        <v/>
      </c>
      <c r="BG16" s="7" t="str">
        <f t="shared" si="0"/>
        <v/>
      </c>
      <c r="BH16" s="7" t="str">
        <f t="shared" si="0"/>
        <v/>
      </c>
    </row>
    <row r="17" spans="1:60">
      <c r="A17" t="s">
        <v>404</v>
      </c>
      <c r="B17" t="s">
        <v>404</v>
      </c>
      <c r="C17" t="s">
        <v>404</v>
      </c>
      <c r="D17">
        <v>927616000</v>
      </c>
      <c r="E17">
        <v>116</v>
      </c>
      <c r="F17">
        <v>26650516</v>
      </c>
      <c r="G17">
        <v>1</v>
      </c>
      <c r="H17">
        <v>62969</v>
      </c>
      <c r="I17" s="1">
        <v>44777.875</v>
      </c>
      <c r="J17" t="s">
        <v>414</v>
      </c>
      <c r="K17">
        <v>0</v>
      </c>
      <c r="L17" s="1"/>
      <c r="M17" s="1">
        <v>44777.875</v>
      </c>
      <c r="N17" s="1">
        <v>20691.875</v>
      </c>
      <c r="O17" s="1">
        <v>44062.875</v>
      </c>
      <c r="P17" s="1"/>
      <c r="Q17" s="1">
        <v>41698.875</v>
      </c>
      <c r="R17">
        <v>290851130</v>
      </c>
      <c r="T17" t="s">
        <v>424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389</v>
      </c>
      <c r="AB17">
        <v>100</v>
      </c>
      <c r="AC17" t="s">
        <v>422</v>
      </c>
      <c r="AD17">
        <v>227325</v>
      </c>
      <c r="AE17">
        <v>9609.99</v>
      </c>
      <c r="AF17">
        <v>2273.25</v>
      </c>
      <c r="AG17" t="s">
        <v>408</v>
      </c>
      <c r="AP17" s="8">
        <v>14</v>
      </c>
      <c r="AQ17" s="8" t="str">
        <f t="shared" si="1"/>
        <v/>
      </c>
      <c r="AR17" s="8" t="str">
        <f t="shared" si="0"/>
        <v/>
      </c>
      <c r="AS17" s="8" t="str">
        <f t="shared" si="0"/>
        <v/>
      </c>
      <c r="AT17" s="8" t="str">
        <f t="shared" si="0"/>
        <v/>
      </c>
      <c r="AU17" s="8" t="str">
        <f t="shared" si="0"/>
        <v/>
      </c>
      <c r="AV17" s="8" t="str">
        <f t="shared" si="0"/>
        <v/>
      </c>
      <c r="AW17" s="8" t="str">
        <f t="shared" si="0"/>
        <v/>
      </c>
      <c r="AX17" s="8" t="str">
        <f t="shared" si="0"/>
        <v/>
      </c>
      <c r="AY17" s="8" t="str">
        <f t="shared" si="0"/>
        <v/>
      </c>
      <c r="AZ17" s="8" t="str">
        <f t="shared" si="0"/>
        <v/>
      </c>
      <c r="BA17" s="8" t="str">
        <f t="shared" si="0"/>
        <v/>
      </c>
      <c r="BB17" s="8" t="str">
        <f t="shared" si="0"/>
        <v/>
      </c>
      <c r="BC17" s="8" t="str">
        <f t="shared" si="0"/>
        <v/>
      </c>
      <c r="BD17" s="8" t="str">
        <f t="shared" si="0"/>
        <v/>
      </c>
      <c r="BE17" s="8" t="str">
        <f t="shared" si="0"/>
        <v/>
      </c>
      <c r="BF17" s="8" t="str">
        <f t="shared" si="0"/>
        <v/>
      </c>
      <c r="BG17" s="8" t="str">
        <f t="shared" si="0"/>
        <v/>
      </c>
      <c r="BH17" s="8" t="str">
        <f t="shared" si="0"/>
        <v/>
      </c>
    </row>
    <row r="18" spans="1:60">
      <c r="A18" t="s">
        <v>404</v>
      </c>
      <c r="B18" t="s">
        <v>404</v>
      </c>
      <c r="C18" t="s">
        <v>404</v>
      </c>
      <c r="D18">
        <v>927616000</v>
      </c>
      <c r="E18">
        <v>116</v>
      </c>
      <c r="F18">
        <v>26650516</v>
      </c>
      <c r="G18">
        <v>1</v>
      </c>
      <c r="H18">
        <v>63020</v>
      </c>
      <c r="I18" s="1">
        <v>44777.875</v>
      </c>
      <c r="J18" t="s">
        <v>414</v>
      </c>
      <c r="K18">
        <v>0</v>
      </c>
      <c r="L18" s="1"/>
      <c r="M18" s="1">
        <v>44777.875</v>
      </c>
      <c r="N18" s="1">
        <v>25737.875</v>
      </c>
      <c r="O18" s="1">
        <v>41714.875</v>
      </c>
      <c r="P18" s="1"/>
      <c r="Q18" s="1">
        <v>41729.875</v>
      </c>
      <c r="R18">
        <v>290870330</v>
      </c>
      <c r="T18" t="s">
        <v>425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389</v>
      </c>
      <c r="AB18">
        <v>99</v>
      </c>
      <c r="AC18" t="s">
        <v>422</v>
      </c>
      <c r="AD18">
        <v>501975</v>
      </c>
      <c r="AE18">
        <v>4522.24</v>
      </c>
      <c r="AF18">
        <v>5019.75</v>
      </c>
      <c r="AG18" t="s">
        <v>408</v>
      </c>
      <c r="AP18" s="7">
        <v>15</v>
      </c>
      <c r="AQ18" s="7" t="str">
        <f t="shared" si="1"/>
        <v/>
      </c>
      <c r="AR18" s="7" t="str">
        <f t="shared" si="0"/>
        <v/>
      </c>
      <c r="AS18" s="7" t="str">
        <f t="shared" si="0"/>
        <v/>
      </c>
      <c r="AT18" s="7" t="str">
        <f t="shared" si="0"/>
        <v/>
      </c>
      <c r="AU18" s="7" t="str">
        <f t="shared" si="0"/>
        <v/>
      </c>
      <c r="AV18" s="7" t="str">
        <f t="shared" si="0"/>
        <v/>
      </c>
      <c r="AW18" s="7" t="str">
        <f t="shared" si="0"/>
        <v/>
      </c>
      <c r="AX18" s="7" t="str">
        <f t="shared" si="0"/>
        <v/>
      </c>
      <c r="AY18" s="7" t="str">
        <f t="shared" si="0"/>
        <v/>
      </c>
      <c r="AZ18" s="7" t="str">
        <f t="shared" si="0"/>
        <v/>
      </c>
      <c r="BA18" s="7" t="str">
        <f t="shared" si="0"/>
        <v/>
      </c>
      <c r="BB18" s="7" t="str">
        <f t="shared" si="0"/>
        <v/>
      </c>
      <c r="BC18" s="7" t="str">
        <f t="shared" si="0"/>
        <v/>
      </c>
      <c r="BD18" s="7" t="str">
        <f t="shared" si="0"/>
        <v/>
      </c>
      <c r="BE18" s="7" t="str">
        <f t="shared" si="0"/>
        <v/>
      </c>
      <c r="BF18" s="7" t="str">
        <f t="shared" si="0"/>
        <v/>
      </c>
      <c r="BG18" s="7" t="str">
        <f t="shared" si="0"/>
        <v/>
      </c>
      <c r="BH18" s="7" t="str">
        <f t="shared" si="0"/>
        <v/>
      </c>
    </row>
    <row r="19" spans="1:60">
      <c r="A19" t="s">
        <v>404</v>
      </c>
      <c r="B19" t="s">
        <v>404</v>
      </c>
      <c r="C19" t="s">
        <v>404</v>
      </c>
      <c r="D19">
        <v>927614000</v>
      </c>
      <c r="E19">
        <v>119</v>
      </c>
      <c r="F19">
        <v>26649128</v>
      </c>
      <c r="G19">
        <v>1</v>
      </c>
      <c r="H19">
        <v>63261</v>
      </c>
      <c r="I19" s="1">
        <v>44777.875</v>
      </c>
      <c r="J19" t="s">
        <v>417</v>
      </c>
      <c r="K19">
        <v>0</v>
      </c>
      <c r="L19" s="1">
        <v>44761.875</v>
      </c>
      <c r="M19" s="1">
        <v>44777.875</v>
      </c>
      <c r="N19" s="1">
        <v>32330.875</v>
      </c>
      <c r="O19" s="1">
        <v>44761.875</v>
      </c>
      <c r="P19" s="1"/>
      <c r="Q19" s="1">
        <v>41790.875</v>
      </c>
      <c r="R19">
        <v>290921848</v>
      </c>
      <c r="T19" t="s">
        <v>426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389</v>
      </c>
      <c r="AB19">
        <v>97</v>
      </c>
      <c r="AC19" t="s">
        <v>427</v>
      </c>
      <c r="AD19">
        <v>240673</v>
      </c>
      <c r="AE19">
        <v>2168.1799999999998</v>
      </c>
      <c r="AF19">
        <v>2406.73</v>
      </c>
      <c r="AG19" t="s">
        <v>391</v>
      </c>
      <c r="AP19" s="8">
        <v>16</v>
      </c>
      <c r="AQ19" s="8" t="str">
        <f t="shared" si="1"/>
        <v/>
      </c>
      <c r="AR19" s="8" t="str">
        <f t="shared" si="1"/>
        <v/>
      </c>
      <c r="AS19" s="8" t="str">
        <f t="shared" si="1"/>
        <v/>
      </c>
      <c r="AT19" s="8" t="str">
        <f t="shared" si="1"/>
        <v/>
      </c>
      <c r="AU19" s="8" t="str">
        <f t="shared" si="1"/>
        <v/>
      </c>
      <c r="AV19" s="8" t="str">
        <f t="shared" si="1"/>
        <v/>
      </c>
      <c r="AW19" s="8" t="str">
        <f t="shared" si="1"/>
        <v/>
      </c>
      <c r="AX19" s="8" t="str">
        <f t="shared" si="1"/>
        <v/>
      </c>
      <c r="AY19" s="8" t="str">
        <f t="shared" si="1"/>
        <v/>
      </c>
      <c r="AZ19" s="8" t="str">
        <f t="shared" si="1"/>
        <v/>
      </c>
      <c r="BA19" s="8" t="str">
        <f t="shared" si="1"/>
        <v/>
      </c>
      <c r="BB19" s="8" t="str">
        <f t="shared" si="1"/>
        <v/>
      </c>
      <c r="BC19" s="8" t="str">
        <f t="shared" si="1"/>
        <v/>
      </c>
      <c r="BD19" s="8" t="str">
        <f t="shared" si="1"/>
        <v/>
      </c>
      <c r="BE19" s="8" t="str">
        <f t="shared" si="1"/>
        <v/>
      </c>
      <c r="BF19" s="8" t="str">
        <f t="shared" si="1"/>
        <v/>
      </c>
      <c r="BG19" s="8" t="str">
        <f t="shared" ref="BG19:BH33" si="2">IF(BG$3=$D19,$AP19,"")</f>
        <v/>
      </c>
      <c r="BH19" s="8" t="str">
        <f t="shared" si="2"/>
        <v/>
      </c>
    </row>
    <row r="20" spans="1:60">
      <c r="A20" t="s">
        <v>404</v>
      </c>
      <c r="B20" t="s">
        <v>404</v>
      </c>
      <c r="C20" t="s">
        <v>404</v>
      </c>
      <c r="D20">
        <v>320087000</v>
      </c>
      <c r="E20">
        <v>129</v>
      </c>
      <c r="F20">
        <v>26649007</v>
      </c>
      <c r="G20">
        <v>1</v>
      </c>
      <c r="H20">
        <v>63374</v>
      </c>
      <c r="I20" s="1">
        <v>44777.875</v>
      </c>
      <c r="J20" t="s">
        <v>428</v>
      </c>
      <c r="K20">
        <v>0</v>
      </c>
      <c r="L20" s="1"/>
      <c r="M20" s="1">
        <v>44777.875</v>
      </c>
      <c r="N20" s="1">
        <v>21935.916666666668</v>
      </c>
      <c r="O20" s="1">
        <v>44718.875</v>
      </c>
      <c r="P20" s="1">
        <v>44711.875</v>
      </c>
      <c r="Q20" s="1">
        <v>41820.875</v>
      </c>
      <c r="R20">
        <v>851831958</v>
      </c>
      <c r="S20">
        <v>851831958</v>
      </c>
      <c r="T20" t="s">
        <v>429</v>
      </c>
      <c r="U20">
        <v>3981</v>
      </c>
      <c r="V20">
        <v>3522</v>
      </c>
      <c r="W20">
        <v>35.22</v>
      </c>
      <c r="X20">
        <v>3522</v>
      </c>
      <c r="Y20">
        <v>39.81</v>
      </c>
      <c r="Z20">
        <v>3981</v>
      </c>
      <c r="AA20" t="s">
        <v>389</v>
      </c>
      <c r="AB20">
        <v>96</v>
      </c>
      <c r="AC20" t="s">
        <v>430</v>
      </c>
      <c r="AD20">
        <v>185478</v>
      </c>
      <c r="AE20">
        <v>8282.4500000000007</v>
      </c>
      <c r="AF20">
        <v>1854.78</v>
      </c>
      <c r="AG20" t="s">
        <v>408</v>
      </c>
      <c r="AP20" s="7">
        <v>17</v>
      </c>
      <c r="AQ20" s="7" t="str">
        <f t="shared" si="1"/>
        <v/>
      </c>
      <c r="AR20" s="7" t="str">
        <f t="shared" si="1"/>
        <v/>
      </c>
      <c r="AS20" s="7" t="str">
        <f t="shared" si="1"/>
        <v/>
      </c>
      <c r="AT20" s="7" t="str">
        <f t="shared" si="1"/>
        <v/>
      </c>
      <c r="AU20" s="7" t="str">
        <f t="shared" si="1"/>
        <v/>
      </c>
      <c r="AV20" s="7" t="str">
        <f t="shared" si="1"/>
        <v/>
      </c>
      <c r="AW20" s="7" t="str">
        <f t="shared" si="1"/>
        <v/>
      </c>
      <c r="AX20" s="7" t="str">
        <f t="shared" si="1"/>
        <v/>
      </c>
      <c r="AY20" s="7" t="str">
        <f t="shared" si="1"/>
        <v/>
      </c>
      <c r="AZ20" s="7" t="str">
        <f t="shared" si="1"/>
        <v/>
      </c>
      <c r="BA20" s="7" t="str">
        <f t="shared" si="1"/>
        <v/>
      </c>
      <c r="BB20" s="7" t="str">
        <f t="shared" si="1"/>
        <v/>
      </c>
      <c r="BC20" s="7" t="str">
        <f t="shared" si="1"/>
        <v/>
      </c>
      <c r="BD20" s="7">
        <f t="shared" si="1"/>
        <v>17</v>
      </c>
      <c r="BE20" s="7" t="str">
        <f t="shared" si="1"/>
        <v/>
      </c>
      <c r="BF20" s="7" t="str">
        <f t="shared" si="1"/>
        <v/>
      </c>
      <c r="BG20" s="7" t="str">
        <f t="shared" si="2"/>
        <v/>
      </c>
      <c r="BH20" s="7" t="str">
        <f t="shared" si="2"/>
        <v/>
      </c>
    </row>
    <row r="21" spans="1:60">
      <c r="A21" t="s">
        <v>404</v>
      </c>
      <c r="B21" t="s">
        <v>404</v>
      </c>
      <c r="C21" t="s">
        <v>404</v>
      </c>
      <c r="D21">
        <v>336362000</v>
      </c>
      <c r="E21">
        <v>130</v>
      </c>
      <c r="F21">
        <v>26649007</v>
      </c>
      <c r="G21">
        <v>1</v>
      </c>
      <c r="H21">
        <v>63735</v>
      </c>
      <c r="I21" s="1">
        <v>44777.875</v>
      </c>
      <c r="J21" t="s">
        <v>431</v>
      </c>
      <c r="K21">
        <v>0</v>
      </c>
      <c r="L21" s="1">
        <v>44752.875</v>
      </c>
      <c r="M21" s="1">
        <v>44777.875</v>
      </c>
      <c r="N21" s="1">
        <v>29653.875</v>
      </c>
      <c r="O21" s="1">
        <v>44752.875</v>
      </c>
      <c r="P21" s="1">
        <v>43675.875</v>
      </c>
      <c r="Q21" s="1">
        <v>41943.916666666664</v>
      </c>
      <c r="R21">
        <v>291050247</v>
      </c>
      <c r="T21" t="s">
        <v>432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389</v>
      </c>
      <c r="AB21">
        <v>92</v>
      </c>
      <c r="AC21" t="s">
        <v>430</v>
      </c>
      <c r="AD21">
        <v>271273</v>
      </c>
      <c r="AE21">
        <v>2400.64</v>
      </c>
      <c r="AF21">
        <v>2712.73</v>
      </c>
      <c r="AG21" t="s">
        <v>391</v>
      </c>
      <c r="AP21" s="8">
        <v>18</v>
      </c>
      <c r="AQ21" s="8" t="str">
        <f t="shared" si="1"/>
        <v/>
      </c>
      <c r="AR21" s="8" t="str">
        <f t="shared" si="1"/>
        <v/>
      </c>
      <c r="AS21" s="8" t="str">
        <f t="shared" si="1"/>
        <v/>
      </c>
      <c r="AT21" s="8" t="str">
        <f t="shared" si="1"/>
        <v/>
      </c>
      <c r="AU21" s="8" t="str">
        <f t="shared" si="1"/>
        <v/>
      </c>
      <c r="AV21" s="8" t="str">
        <f t="shared" si="1"/>
        <v/>
      </c>
      <c r="AW21" s="8" t="str">
        <f t="shared" si="1"/>
        <v/>
      </c>
      <c r="AX21" s="8" t="str">
        <f t="shared" si="1"/>
        <v/>
      </c>
      <c r="AY21" s="8" t="str">
        <f t="shared" si="1"/>
        <v/>
      </c>
      <c r="AZ21" s="8" t="str">
        <f t="shared" si="1"/>
        <v/>
      </c>
      <c r="BA21" s="8" t="str">
        <f t="shared" si="1"/>
        <v/>
      </c>
      <c r="BB21" s="8" t="str">
        <f t="shared" si="1"/>
        <v/>
      </c>
      <c r="BC21" s="8" t="str">
        <f t="shared" si="1"/>
        <v/>
      </c>
      <c r="BD21" s="8" t="str">
        <f t="shared" si="1"/>
        <v/>
      </c>
      <c r="BE21" s="8" t="str">
        <f t="shared" si="1"/>
        <v/>
      </c>
      <c r="BF21" s="8" t="str">
        <f t="shared" si="1"/>
        <v/>
      </c>
      <c r="BG21" s="8" t="str">
        <f t="shared" si="2"/>
        <v/>
      </c>
      <c r="BH21" s="8" t="str">
        <f t="shared" si="2"/>
        <v/>
      </c>
    </row>
    <row r="22" spans="1:60">
      <c r="A22" t="s">
        <v>404</v>
      </c>
      <c r="B22" t="s">
        <v>404</v>
      </c>
      <c r="C22" t="s">
        <v>404</v>
      </c>
      <c r="D22">
        <v>336362000</v>
      </c>
      <c r="E22">
        <v>130</v>
      </c>
      <c r="F22">
        <v>26649007</v>
      </c>
      <c r="G22">
        <v>1</v>
      </c>
      <c r="H22">
        <v>63735</v>
      </c>
      <c r="I22" s="1">
        <v>44777.875</v>
      </c>
      <c r="J22" t="s">
        <v>431</v>
      </c>
      <c r="K22">
        <v>1</v>
      </c>
      <c r="L22" s="1">
        <v>44752.875</v>
      </c>
      <c r="M22" s="1">
        <v>44777.875</v>
      </c>
      <c r="N22" s="1">
        <v>43558.875</v>
      </c>
      <c r="O22" s="1">
        <v>44752.875</v>
      </c>
      <c r="P22" s="1"/>
      <c r="Q22" s="1">
        <v>43587.875</v>
      </c>
      <c r="R22">
        <v>76050899</v>
      </c>
      <c r="T22" t="s">
        <v>433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389</v>
      </c>
      <c r="AB22">
        <v>92</v>
      </c>
      <c r="AC22" t="s">
        <v>430</v>
      </c>
      <c r="AD22">
        <v>143833</v>
      </c>
      <c r="AE22">
        <v>1272.8900000000001</v>
      </c>
      <c r="AF22">
        <v>1438.33</v>
      </c>
      <c r="AG22" t="s">
        <v>391</v>
      </c>
      <c r="AP22" s="7">
        <v>19</v>
      </c>
      <c r="AQ22" s="7" t="str">
        <f t="shared" si="1"/>
        <v/>
      </c>
      <c r="AR22" s="7" t="str">
        <f t="shared" si="1"/>
        <v/>
      </c>
      <c r="AS22" s="7" t="str">
        <f t="shared" si="1"/>
        <v/>
      </c>
      <c r="AT22" s="7" t="str">
        <f t="shared" si="1"/>
        <v/>
      </c>
      <c r="AU22" s="7" t="str">
        <f t="shared" si="1"/>
        <v/>
      </c>
      <c r="AV22" s="7" t="str">
        <f t="shared" si="1"/>
        <v/>
      </c>
      <c r="AW22" s="7" t="str">
        <f t="shared" si="1"/>
        <v/>
      </c>
      <c r="AX22" s="7" t="str">
        <f t="shared" si="1"/>
        <v/>
      </c>
      <c r="AY22" s="7" t="str">
        <f t="shared" si="1"/>
        <v/>
      </c>
      <c r="AZ22" s="7" t="str">
        <f t="shared" si="1"/>
        <v/>
      </c>
      <c r="BA22" s="7" t="str">
        <f t="shared" si="1"/>
        <v/>
      </c>
      <c r="BB22" s="7" t="str">
        <f t="shared" si="1"/>
        <v/>
      </c>
      <c r="BC22" s="7" t="str">
        <f t="shared" si="1"/>
        <v/>
      </c>
      <c r="BD22" s="7" t="str">
        <f t="shared" si="1"/>
        <v/>
      </c>
      <c r="BE22" s="7" t="str">
        <f t="shared" si="1"/>
        <v/>
      </c>
      <c r="BF22" s="7" t="str">
        <f t="shared" si="1"/>
        <v/>
      </c>
      <c r="BG22" s="7" t="str">
        <f t="shared" si="2"/>
        <v/>
      </c>
      <c r="BH22" s="7" t="str">
        <f t="shared" si="2"/>
        <v/>
      </c>
    </row>
    <row r="23" spans="1:60">
      <c r="A23" t="s">
        <v>404</v>
      </c>
      <c r="B23" t="s">
        <v>404</v>
      </c>
      <c r="C23" t="s">
        <v>404</v>
      </c>
      <c r="D23">
        <v>310572000</v>
      </c>
      <c r="E23">
        <v>127</v>
      </c>
      <c r="F23">
        <v>26649007</v>
      </c>
      <c r="G23">
        <v>1</v>
      </c>
      <c r="H23">
        <v>63899</v>
      </c>
      <c r="I23" s="1">
        <v>44777.875</v>
      </c>
      <c r="J23" t="s">
        <v>434</v>
      </c>
      <c r="K23">
        <v>0</v>
      </c>
      <c r="L23" s="1">
        <v>44770.875</v>
      </c>
      <c r="M23" s="1">
        <v>44777.875</v>
      </c>
      <c r="N23" s="1">
        <v>32945.875</v>
      </c>
      <c r="O23" s="1">
        <v>44770.875</v>
      </c>
      <c r="P23" s="1"/>
      <c r="Q23" s="1">
        <v>42004.916666666664</v>
      </c>
      <c r="R23">
        <v>291093370</v>
      </c>
      <c r="T23" t="s">
        <v>435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389</v>
      </c>
      <c r="AB23">
        <v>90</v>
      </c>
      <c r="AC23" t="s">
        <v>430</v>
      </c>
      <c r="AD23">
        <v>224206</v>
      </c>
      <c r="AE23">
        <v>1984.11</v>
      </c>
      <c r="AF23">
        <v>2242.06</v>
      </c>
      <c r="AG23" t="s">
        <v>391</v>
      </c>
      <c r="AP23" s="8">
        <v>20</v>
      </c>
      <c r="AQ23" s="8" t="str">
        <f t="shared" si="1"/>
        <v/>
      </c>
      <c r="AR23" s="8" t="str">
        <f t="shared" si="1"/>
        <v/>
      </c>
      <c r="AS23" s="8" t="str">
        <f t="shared" si="1"/>
        <v/>
      </c>
      <c r="AT23" s="8" t="str">
        <f t="shared" si="1"/>
        <v/>
      </c>
      <c r="AU23" s="8" t="str">
        <f t="shared" si="1"/>
        <v/>
      </c>
      <c r="AV23" s="8" t="str">
        <f t="shared" si="1"/>
        <v/>
      </c>
      <c r="AW23" s="8" t="str">
        <f t="shared" si="1"/>
        <v/>
      </c>
      <c r="AX23" s="8" t="str">
        <f t="shared" si="1"/>
        <v/>
      </c>
      <c r="AY23" s="8" t="str">
        <f t="shared" si="1"/>
        <v/>
      </c>
      <c r="AZ23" s="8" t="str">
        <f t="shared" si="1"/>
        <v/>
      </c>
      <c r="BA23" s="8">
        <f t="shared" si="1"/>
        <v>20</v>
      </c>
      <c r="BB23" s="8" t="str">
        <f t="shared" si="1"/>
        <v/>
      </c>
      <c r="BC23" s="8" t="str">
        <f t="shared" si="1"/>
        <v/>
      </c>
      <c r="BD23" s="8" t="str">
        <f t="shared" si="1"/>
        <v/>
      </c>
      <c r="BE23" s="8" t="str">
        <f t="shared" si="1"/>
        <v/>
      </c>
      <c r="BF23" s="8" t="str">
        <f t="shared" si="1"/>
        <v/>
      </c>
      <c r="BG23" s="8" t="str">
        <f t="shared" si="2"/>
        <v/>
      </c>
      <c r="BH23" s="8" t="str">
        <f t="shared" si="2"/>
        <v/>
      </c>
    </row>
    <row r="24" spans="1:60">
      <c r="A24" t="s">
        <v>404</v>
      </c>
      <c r="B24" t="s">
        <v>404</v>
      </c>
      <c r="C24" t="s">
        <v>404</v>
      </c>
      <c r="D24">
        <v>310572000</v>
      </c>
      <c r="E24">
        <v>127</v>
      </c>
      <c r="F24">
        <v>26650667</v>
      </c>
      <c r="G24">
        <v>1</v>
      </c>
      <c r="H24">
        <v>64138</v>
      </c>
      <c r="I24" s="1">
        <v>44777.875</v>
      </c>
      <c r="J24" t="s">
        <v>434</v>
      </c>
      <c r="K24">
        <v>0</v>
      </c>
      <c r="L24" s="1"/>
      <c r="M24" s="1">
        <v>44777.875</v>
      </c>
      <c r="N24" s="1">
        <v>30793.875</v>
      </c>
      <c r="O24" s="1">
        <v>42058.875</v>
      </c>
      <c r="P24" s="1"/>
      <c r="Q24" s="1">
        <v>42063.875</v>
      </c>
      <c r="R24">
        <v>291139507</v>
      </c>
      <c r="S24">
        <v>291139515</v>
      </c>
      <c r="T24" t="s">
        <v>436</v>
      </c>
      <c r="U24">
        <v>3981</v>
      </c>
      <c r="V24">
        <v>3522</v>
      </c>
      <c r="W24">
        <v>35.22</v>
      </c>
      <c r="X24">
        <v>3522</v>
      </c>
      <c r="Y24">
        <v>39.81</v>
      </c>
      <c r="Z24">
        <v>3981</v>
      </c>
      <c r="AA24" t="s">
        <v>389</v>
      </c>
      <c r="AB24">
        <v>88</v>
      </c>
      <c r="AC24" t="s">
        <v>437</v>
      </c>
      <c r="AD24">
        <v>32883</v>
      </c>
      <c r="AE24">
        <v>2910.02</v>
      </c>
      <c r="AF24">
        <v>3288.3</v>
      </c>
      <c r="AG24" t="s">
        <v>408</v>
      </c>
      <c r="AP24" s="7">
        <v>21</v>
      </c>
      <c r="AQ24" s="7" t="str">
        <f t="shared" si="1"/>
        <v/>
      </c>
      <c r="AR24" s="7" t="str">
        <f t="shared" si="1"/>
        <v/>
      </c>
      <c r="AS24" s="7" t="str">
        <f t="shared" si="1"/>
        <v/>
      </c>
      <c r="AT24" s="7" t="str">
        <f t="shared" si="1"/>
        <v/>
      </c>
      <c r="AU24" s="7" t="str">
        <f t="shared" si="1"/>
        <v/>
      </c>
      <c r="AV24" s="7" t="str">
        <f t="shared" si="1"/>
        <v/>
      </c>
      <c r="AW24" s="7" t="str">
        <f t="shared" si="1"/>
        <v/>
      </c>
      <c r="AX24" s="7" t="str">
        <f t="shared" si="1"/>
        <v/>
      </c>
      <c r="AY24" s="7" t="str">
        <f t="shared" si="1"/>
        <v/>
      </c>
      <c r="AZ24" s="7" t="str">
        <f t="shared" si="1"/>
        <v/>
      </c>
      <c r="BA24" s="7">
        <f t="shared" si="1"/>
        <v>21</v>
      </c>
      <c r="BB24" s="7" t="str">
        <f t="shared" si="1"/>
        <v/>
      </c>
      <c r="BC24" s="7" t="str">
        <f t="shared" si="1"/>
        <v/>
      </c>
      <c r="BD24" s="7" t="str">
        <f t="shared" si="1"/>
        <v/>
      </c>
      <c r="BE24" s="7" t="str">
        <f t="shared" si="1"/>
        <v/>
      </c>
      <c r="BF24" s="7" t="str">
        <f t="shared" si="1"/>
        <v/>
      </c>
      <c r="BG24" s="7" t="str">
        <f t="shared" si="2"/>
        <v/>
      </c>
      <c r="BH24" s="7" t="str">
        <f t="shared" si="2"/>
        <v/>
      </c>
    </row>
    <row r="25" spans="1:60">
      <c r="A25" t="s">
        <v>404</v>
      </c>
      <c r="B25" t="s">
        <v>404</v>
      </c>
      <c r="C25" t="s">
        <v>404</v>
      </c>
      <c r="D25">
        <v>310572000</v>
      </c>
      <c r="E25">
        <v>127</v>
      </c>
      <c r="F25">
        <v>26650667</v>
      </c>
      <c r="G25">
        <v>1</v>
      </c>
      <c r="H25">
        <v>64138</v>
      </c>
      <c r="I25" s="1">
        <v>44777.875</v>
      </c>
      <c r="J25" t="s">
        <v>434</v>
      </c>
      <c r="K25">
        <v>1</v>
      </c>
      <c r="L25" s="1"/>
      <c r="M25" s="1">
        <v>44777.875</v>
      </c>
      <c r="N25" s="1">
        <v>43972.875</v>
      </c>
      <c r="O25" s="1">
        <v>43993.875</v>
      </c>
      <c r="P25" s="1"/>
      <c r="Q25" s="1">
        <v>43993.875</v>
      </c>
      <c r="R25">
        <v>78372767</v>
      </c>
      <c r="T25" t="s">
        <v>438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389</v>
      </c>
      <c r="AB25">
        <v>88</v>
      </c>
      <c r="AC25" t="s">
        <v>437</v>
      </c>
      <c r="AD25">
        <v>19179</v>
      </c>
      <c r="AE25">
        <v>1697.25</v>
      </c>
      <c r="AF25">
        <v>1917.9</v>
      </c>
      <c r="AG25" t="s">
        <v>408</v>
      </c>
      <c r="AP25" s="8">
        <v>22</v>
      </c>
      <c r="AQ25" s="8" t="str">
        <f t="shared" si="1"/>
        <v/>
      </c>
      <c r="AR25" s="8" t="str">
        <f t="shared" si="1"/>
        <v/>
      </c>
      <c r="AS25" s="8" t="str">
        <f t="shared" si="1"/>
        <v/>
      </c>
      <c r="AT25" s="8" t="str">
        <f t="shared" si="1"/>
        <v/>
      </c>
      <c r="AU25" s="8" t="str">
        <f t="shared" si="1"/>
        <v/>
      </c>
      <c r="AV25" s="8" t="str">
        <f t="shared" si="1"/>
        <v/>
      </c>
      <c r="AW25" s="8" t="str">
        <f t="shared" si="1"/>
        <v/>
      </c>
      <c r="AX25" s="8" t="str">
        <f t="shared" si="1"/>
        <v/>
      </c>
      <c r="AY25" s="8" t="str">
        <f t="shared" si="1"/>
        <v/>
      </c>
      <c r="AZ25" s="8" t="str">
        <f t="shared" si="1"/>
        <v/>
      </c>
      <c r="BA25" s="8">
        <f t="shared" si="1"/>
        <v>22</v>
      </c>
      <c r="BB25" s="8" t="str">
        <f t="shared" si="1"/>
        <v/>
      </c>
      <c r="BC25" s="8" t="str">
        <f t="shared" si="1"/>
        <v/>
      </c>
      <c r="BD25" s="8" t="str">
        <f t="shared" si="1"/>
        <v/>
      </c>
      <c r="BE25" s="8" t="str">
        <f t="shared" si="1"/>
        <v/>
      </c>
      <c r="BF25" s="8" t="str">
        <f t="shared" si="1"/>
        <v/>
      </c>
      <c r="BG25" s="8" t="str">
        <f t="shared" si="2"/>
        <v/>
      </c>
      <c r="BH25" s="8" t="str">
        <f t="shared" si="2"/>
        <v/>
      </c>
    </row>
    <row r="26" spans="1:60">
      <c r="A26" t="s">
        <v>404</v>
      </c>
      <c r="B26" t="s">
        <v>404</v>
      </c>
      <c r="C26" t="s">
        <v>404</v>
      </c>
      <c r="D26">
        <v>310572000</v>
      </c>
      <c r="E26">
        <v>127</v>
      </c>
      <c r="F26">
        <v>26649007</v>
      </c>
      <c r="G26">
        <v>1</v>
      </c>
      <c r="H26">
        <v>64896</v>
      </c>
      <c r="I26" s="1">
        <v>44777.875</v>
      </c>
      <c r="J26" t="s">
        <v>434</v>
      </c>
      <c r="K26">
        <v>0</v>
      </c>
      <c r="L26" s="1">
        <v>44759.875</v>
      </c>
      <c r="M26" s="1">
        <v>44777.875</v>
      </c>
      <c r="N26" s="1">
        <v>26165.875</v>
      </c>
      <c r="O26" s="1">
        <v>44759.875</v>
      </c>
      <c r="P26" s="1">
        <v>44704.875</v>
      </c>
      <c r="Q26" s="1">
        <v>42155.875</v>
      </c>
      <c r="R26">
        <v>291214061</v>
      </c>
      <c r="S26">
        <v>291214070</v>
      </c>
      <c r="T26" t="s">
        <v>439</v>
      </c>
      <c r="U26">
        <v>3981</v>
      </c>
      <c r="V26">
        <v>3522</v>
      </c>
      <c r="W26">
        <v>35.22</v>
      </c>
      <c r="X26">
        <v>3522</v>
      </c>
      <c r="Y26">
        <v>39.81</v>
      </c>
      <c r="Z26">
        <v>3981</v>
      </c>
      <c r="AA26" t="s">
        <v>389</v>
      </c>
      <c r="AB26">
        <v>85</v>
      </c>
      <c r="AC26" t="s">
        <v>430</v>
      </c>
      <c r="AD26">
        <v>405246</v>
      </c>
      <c r="AE26">
        <v>3586.3</v>
      </c>
      <c r="AF26">
        <v>4052.46</v>
      </c>
      <c r="AG26" t="s">
        <v>391</v>
      </c>
      <c r="AP26" s="7">
        <v>23</v>
      </c>
      <c r="AQ26" s="7" t="str">
        <f t="shared" si="1"/>
        <v/>
      </c>
      <c r="AR26" s="7" t="str">
        <f t="shared" si="1"/>
        <v/>
      </c>
      <c r="AS26" s="7" t="str">
        <f t="shared" si="1"/>
        <v/>
      </c>
      <c r="AT26" s="7" t="str">
        <f t="shared" si="1"/>
        <v/>
      </c>
      <c r="AU26" s="7" t="str">
        <f t="shared" si="1"/>
        <v/>
      </c>
      <c r="AV26" s="7" t="str">
        <f t="shared" si="1"/>
        <v/>
      </c>
      <c r="AW26" s="7" t="str">
        <f t="shared" si="1"/>
        <v/>
      </c>
      <c r="AX26" s="7" t="str">
        <f t="shared" si="1"/>
        <v/>
      </c>
      <c r="AY26" s="7" t="str">
        <f t="shared" si="1"/>
        <v/>
      </c>
      <c r="AZ26" s="7" t="str">
        <f t="shared" si="1"/>
        <v/>
      </c>
      <c r="BA26" s="7">
        <f t="shared" si="1"/>
        <v>23</v>
      </c>
      <c r="BB26" s="7" t="str">
        <f t="shared" si="1"/>
        <v/>
      </c>
      <c r="BC26" s="7" t="str">
        <f t="shared" si="1"/>
        <v/>
      </c>
      <c r="BD26" s="7" t="str">
        <f t="shared" si="1"/>
        <v/>
      </c>
      <c r="BE26" s="7" t="str">
        <f t="shared" si="1"/>
        <v/>
      </c>
      <c r="BF26" s="7" t="str">
        <f t="shared" si="1"/>
        <v/>
      </c>
      <c r="BG26" s="7" t="str">
        <f t="shared" si="2"/>
        <v/>
      </c>
      <c r="BH26" s="7" t="str">
        <f t="shared" si="2"/>
        <v/>
      </c>
    </row>
    <row r="27" spans="1:60">
      <c r="A27" t="s">
        <v>404</v>
      </c>
      <c r="B27" t="s">
        <v>404</v>
      </c>
      <c r="C27" t="s">
        <v>404</v>
      </c>
      <c r="D27">
        <v>310572000</v>
      </c>
      <c r="E27">
        <v>127</v>
      </c>
      <c r="F27">
        <v>26649007</v>
      </c>
      <c r="G27">
        <v>1</v>
      </c>
      <c r="H27">
        <v>65113</v>
      </c>
      <c r="I27" s="1">
        <v>44777.875</v>
      </c>
      <c r="J27" t="s">
        <v>434</v>
      </c>
      <c r="K27">
        <v>0</v>
      </c>
      <c r="L27" s="1"/>
      <c r="M27" s="1">
        <v>44777.875</v>
      </c>
      <c r="N27" s="1">
        <v>30934.875</v>
      </c>
      <c r="O27" s="1">
        <v>44713.875</v>
      </c>
      <c r="P27" s="1">
        <v>44711.875</v>
      </c>
      <c r="Q27" s="1">
        <v>42185.875</v>
      </c>
      <c r="R27">
        <v>291238688</v>
      </c>
      <c r="T27" t="s">
        <v>440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389</v>
      </c>
      <c r="AB27">
        <v>84</v>
      </c>
      <c r="AC27" t="s">
        <v>430</v>
      </c>
      <c r="AD27">
        <v>246615</v>
      </c>
      <c r="AE27">
        <v>2182.44</v>
      </c>
      <c r="AF27">
        <v>2466.15</v>
      </c>
      <c r="AG27" t="s">
        <v>408</v>
      </c>
      <c r="AP27" s="8">
        <v>24</v>
      </c>
      <c r="AQ27" s="8" t="str">
        <f t="shared" si="1"/>
        <v/>
      </c>
      <c r="AR27" s="8" t="str">
        <f t="shared" si="1"/>
        <v/>
      </c>
      <c r="AS27" s="8" t="str">
        <f t="shared" si="1"/>
        <v/>
      </c>
      <c r="AT27" s="8" t="str">
        <f t="shared" si="1"/>
        <v/>
      </c>
      <c r="AU27" s="8" t="str">
        <f t="shared" si="1"/>
        <v/>
      </c>
      <c r="AV27" s="8" t="str">
        <f t="shared" si="1"/>
        <v/>
      </c>
      <c r="AW27" s="8" t="str">
        <f t="shared" si="1"/>
        <v/>
      </c>
      <c r="AX27" s="8" t="str">
        <f t="shared" si="1"/>
        <v/>
      </c>
      <c r="AY27" s="8" t="str">
        <f t="shared" si="1"/>
        <v/>
      </c>
      <c r="AZ27" s="8" t="str">
        <f t="shared" si="1"/>
        <v/>
      </c>
      <c r="BA27" s="8">
        <f t="shared" si="1"/>
        <v>24</v>
      </c>
      <c r="BB27" s="8" t="str">
        <f t="shared" si="1"/>
        <v/>
      </c>
      <c r="BC27" s="8" t="str">
        <f t="shared" si="1"/>
        <v/>
      </c>
      <c r="BD27" s="8" t="str">
        <f t="shared" si="1"/>
        <v/>
      </c>
      <c r="BE27" s="8" t="str">
        <f t="shared" si="1"/>
        <v/>
      </c>
      <c r="BF27" s="8" t="str">
        <f t="shared" si="1"/>
        <v/>
      </c>
      <c r="BG27" s="8" t="str">
        <f t="shared" si="2"/>
        <v/>
      </c>
      <c r="BH27" s="8" t="str">
        <f t="shared" si="2"/>
        <v/>
      </c>
    </row>
    <row r="28" spans="1:60">
      <c r="A28" t="s">
        <v>404</v>
      </c>
      <c r="B28" t="s">
        <v>404</v>
      </c>
      <c r="C28" t="s">
        <v>404</v>
      </c>
      <c r="D28">
        <v>310572000</v>
      </c>
      <c r="E28">
        <v>127</v>
      </c>
      <c r="F28">
        <v>26650516</v>
      </c>
      <c r="G28">
        <v>1</v>
      </c>
      <c r="H28">
        <v>65467</v>
      </c>
      <c r="I28" s="1">
        <v>44777.875</v>
      </c>
      <c r="J28" t="s">
        <v>434</v>
      </c>
      <c r="K28">
        <v>0</v>
      </c>
      <c r="L28" s="1"/>
      <c r="M28" s="1">
        <v>44777.875</v>
      </c>
      <c r="N28" s="1">
        <v>28696.875</v>
      </c>
      <c r="O28" s="1">
        <v>42207.875</v>
      </c>
      <c r="P28" s="1"/>
      <c r="Q28" s="1">
        <v>42216.875</v>
      </c>
      <c r="R28">
        <v>291263194</v>
      </c>
      <c r="T28" t="s">
        <v>441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389</v>
      </c>
      <c r="AB28">
        <v>83</v>
      </c>
      <c r="AC28" t="s">
        <v>442</v>
      </c>
      <c r="AD28">
        <v>265636</v>
      </c>
      <c r="AE28">
        <v>3898.29</v>
      </c>
      <c r="AF28">
        <v>2656.36</v>
      </c>
      <c r="AG28" t="s">
        <v>408</v>
      </c>
      <c r="AP28" s="7">
        <v>25</v>
      </c>
      <c r="AQ28" s="7" t="str">
        <f t="shared" si="1"/>
        <v/>
      </c>
      <c r="AR28" s="7" t="str">
        <f t="shared" si="1"/>
        <v/>
      </c>
      <c r="AS28" s="7" t="str">
        <f t="shared" si="1"/>
        <v/>
      </c>
      <c r="AT28" s="7" t="str">
        <f t="shared" si="1"/>
        <v/>
      </c>
      <c r="AU28" s="7" t="str">
        <f t="shared" si="1"/>
        <v/>
      </c>
      <c r="AV28" s="7" t="str">
        <f t="shared" si="1"/>
        <v/>
      </c>
      <c r="AW28" s="7" t="str">
        <f t="shared" si="1"/>
        <v/>
      </c>
      <c r="AX28" s="7" t="str">
        <f t="shared" si="1"/>
        <v/>
      </c>
      <c r="AY28" s="7" t="str">
        <f t="shared" si="1"/>
        <v/>
      </c>
      <c r="AZ28" s="7" t="str">
        <f t="shared" si="1"/>
        <v/>
      </c>
      <c r="BA28" s="7">
        <f t="shared" si="1"/>
        <v>25</v>
      </c>
      <c r="BB28" s="7" t="str">
        <f t="shared" si="1"/>
        <v/>
      </c>
      <c r="BC28" s="7" t="str">
        <f t="shared" si="1"/>
        <v/>
      </c>
      <c r="BD28" s="7" t="str">
        <f t="shared" si="1"/>
        <v/>
      </c>
      <c r="BE28" s="7" t="str">
        <f t="shared" si="1"/>
        <v/>
      </c>
      <c r="BF28" s="7" t="str">
        <f t="shared" si="1"/>
        <v/>
      </c>
      <c r="BG28" s="7" t="str">
        <f t="shared" si="2"/>
        <v/>
      </c>
      <c r="BH28" s="7" t="str">
        <f t="shared" si="2"/>
        <v/>
      </c>
    </row>
    <row r="29" spans="1:60">
      <c r="A29" t="s">
        <v>404</v>
      </c>
      <c r="B29" t="s">
        <v>404</v>
      </c>
      <c r="C29" t="s">
        <v>404</v>
      </c>
      <c r="D29">
        <v>310572000</v>
      </c>
      <c r="E29">
        <v>127</v>
      </c>
      <c r="F29">
        <v>26650775</v>
      </c>
      <c r="G29">
        <v>1</v>
      </c>
      <c r="H29">
        <v>65888</v>
      </c>
      <c r="I29" s="1">
        <v>44777.875</v>
      </c>
      <c r="J29" t="s">
        <v>434</v>
      </c>
      <c r="K29">
        <v>0</v>
      </c>
      <c r="L29" s="1"/>
      <c r="M29" s="1">
        <v>44777.875</v>
      </c>
      <c r="N29" s="1">
        <v>26881.875</v>
      </c>
      <c r="O29" s="1">
        <v>43692.875</v>
      </c>
      <c r="P29" s="1">
        <v>43675.875</v>
      </c>
      <c r="Q29" s="1">
        <v>42247.875</v>
      </c>
      <c r="R29">
        <v>291285783</v>
      </c>
      <c r="T29" t="s">
        <v>443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389</v>
      </c>
      <c r="AB29">
        <v>82</v>
      </c>
      <c r="AC29" t="s">
        <v>444</v>
      </c>
      <c r="AD29">
        <v>587321</v>
      </c>
      <c r="AE29">
        <v>5197.5600000000004</v>
      </c>
      <c r="AF29">
        <v>5873.21</v>
      </c>
      <c r="AG29" t="s">
        <v>408</v>
      </c>
      <c r="AP29" s="8">
        <v>26</v>
      </c>
      <c r="AQ29" s="8" t="str">
        <f t="shared" si="1"/>
        <v/>
      </c>
      <c r="AR29" s="8" t="str">
        <f t="shared" si="1"/>
        <v/>
      </c>
      <c r="AS29" s="8" t="str">
        <f t="shared" si="1"/>
        <v/>
      </c>
      <c r="AT29" s="8" t="str">
        <f t="shared" si="1"/>
        <v/>
      </c>
      <c r="AU29" s="8" t="str">
        <f t="shared" si="1"/>
        <v/>
      </c>
      <c r="AV29" s="8" t="str">
        <f t="shared" si="1"/>
        <v/>
      </c>
      <c r="AW29" s="8" t="str">
        <f t="shared" si="1"/>
        <v/>
      </c>
      <c r="AX29" s="8" t="str">
        <f t="shared" si="1"/>
        <v/>
      </c>
      <c r="AY29" s="8" t="str">
        <f t="shared" si="1"/>
        <v/>
      </c>
      <c r="AZ29" s="8" t="str">
        <f t="shared" si="1"/>
        <v/>
      </c>
      <c r="BA29" s="8">
        <f t="shared" si="1"/>
        <v>26</v>
      </c>
      <c r="BB29" s="8" t="str">
        <f t="shared" si="1"/>
        <v/>
      </c>
      <c r="BC29" s="8" t="str">
        <f t="shared" si="1"/>
        <v/>
      </c>
      <c r="BD29" s="8" t="str">
        <f t="shared" si="1"/>
        <v/>
      </c>
      <c r="BE29" s="8" t="str">
        <f t="shared" si="1"/>
        <v/>
      </c>
      <c r="BF29" s="8" t="str">
        <f t="shared" si="1"/>
        <v/>
      </c>
      <c r="BG29" s="8" t="str">
        <f t="shared" si="2"/>
        <v/>
      </c>
      <c r="BH29" s="8" t="str">
        <f t="shared" si="2"/>
        <v/>
      </c>
    </row>
    <row r="30" spans="1:60">
      <c r="A30" t="s">
        <v>404</v>
      </c>
      <c r="B30" t="s">
        <v>404</v>
      </c>
      <c r="C30" t="s">
        <v>404</v>
      </c>
      <c r="D30">
        <v>108697000</v>
      </c>
      <c r="E30">
        <v>144</v>
      </c>
      <c r="F30">
        <v>27449953</v>
      </c>
      <c r="G30">
        <v>1</v>
      </c>
      <c r="H30">
        <v>66192</v>
      </c>
      <c r="I30" s="1">
        <v>44777.875</v>
      </c>
      <c r="J30" t="s">
        <v>445</v>
      </c>
      <c r="K30">
        <v>0</v>
      </c>
      <c r="L30" s="1"/>
      <c r="M30" s="1">
        <v>44777.875</v>
      </c>
      <c r="N30" s="1">
        <v>28745.875</v>
      </c>
      <c r="O30" s="1">
        <v>42267.875</v>
      </c>
      <c r="P30" s="1"/>
      <c r="Q30" s="1">
        <v>42277.875</v>
      </c>
      <c r="R30">
        <v>291305148</v>
      </c>
      <c r="T30" t="s">
        <v>446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389</v>
      </c>
      <c r="AB30">
        <v>81</v>
      </c>
      <c r="AC30" t="s">
        <v>447</v>
      </c>
      <c r="AD30">
        <v>439883</v>
      </c>
      <c r="AE30">
        <v>3892.76</v>
      </c>
      <c r="AF30">
        <v>4398.83</v>
      </c>
      <c r="AG30" t="s">
        <v>408</v>
      </c>
      <c r="AP30" s="7">
        <v>27</v>
      </c>
      <c r="AQ30" s="7">
        <f t="shared" si="1"/>
        <v>27</v>
      </c>
      <c r="AR30" s="7">
        <f t="shared" si="1"/>
        <v>27</v>
      </c>
      <c r="AS30" s="7" t="str">
        <f t="shared" si="1"/>
        <v/>
      </c>
      <c r="AT30" s="7" t="str">
        <f t="shared" si="1"/>
        <v/>
      </c>
      <c r="AU30" s="7" t="str">
        <f t="shared" si="1"/>
        <v/>
      </c>
      <c r="AV30" s="7" t="str">
        <f t="shared" si="1"/>
        <v/>
      </c>
      <c r="AW30" s="7" t="str">
        <f t="shared" si="1"/>
        <v/>
      </c>
      <c r="AX30" s="7" t="str">
        <f t="shared" si="1"/>
        <v/>
      </c>
      <c r="AY30" s="7" t="str">
        <f t="shared" si="1"/>
        <v/>
      </c>
      <c r="AZ30" s="7" t="str">
        <f t="shared" si="1"/>
        <v/>
      </c>
      <c r="BA30" s="7" t="str">
        <f t="shared" si="1"/>
        <v/>
      </c>
      <c r="BB30" s="7" t="str">
        <f t="shared" si="1"/>
        <v/>
      </c>
      <c r="BC30" s="7" t="str">
        <f t="shared" si="1"/>
        <v/>
      </c>
      <c r="BD30" s="7" t="str">
        <f t="shared" si="1"/>
        <v/>
      </c>
      <c r="BE30" s="7" t="str">
        <f t="shared" si="1"/>
        <v/>
      </c>
      <c r="BF30" s="7" t="str">
        <f t="shared" si="1"/>
        <v/>
      </c>
      <c r="BG30" s="7">
        <f t="shared" si="2"/>
        <v>27</v>
      </c>
      <c r="BH30" s="7" t="str">
        <f t="shared" si="2"/>
        <v/>
      </c>
    </row>
    <row r="31" spans="1:60">
      <c r="A31" t="s">
        <v>404</v>
      </c>
      <c r="B31" t="s">
        <v>404</v>
      </c>
      <c r="C31" t="s">
        <v>404</v>
      </c>
      <c r="E31">
        <v>149</v>
      </c>
      <c r="F31">
        <v>27447319</v>
      </c>
      <c r="G31">
        <v>1</v>
      </c>
      <c r="H31">
        <v>68066</v>
      </c>
      <c r="I31" s="1">
        <v>44777.875</v>
      </c>
      <c r="J31" t="s">
        <v>448</v>
      </c>
      <c r="K31">
        <v>0</v>
      </c>
      <c r="L31" s="1"/>
      <c r="M31" s="1">
        <v>44777.875</v>
      </c>
      <c r="N31" s="1">
        <v>23904.875</v>
      </c>
      <c r="O31" s="1">
        <v>43592.875</v>
      </c>
      <c r="P31" s="1">
        <v>43584.875</v>
      </c>
      <c r="Q31" s="1">
        <v>42429.875</v>
      </c>
      <c r="R31">
        <v>291417728</v>
      </c>
      <c r="T31" t="s">
        <v>449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389</v>
      </c>
      <c r="AB31">
        <v>76</v>
      </c>
      <c r="AC31" t="s">
        <v>450</v>
      </c>
      <c r="AD31">
        <v>550501</v>
      </c>
      <c r="AE31">
        <v>4871.66</v>
      </c>
      <c r="AF31">
        <v>5505.01</v>
      </c>
      <c r="AG31" t="s">
        <v>408</v>
      </c>
      <c r="AP31" s="8">
        <v>28</v>
      </c>
      <c r="AQ31" s="8" t="str">
        <f t="shared" si="1"/>
        <v/>
      </c>
      <c r="AR31" s="8" t="str">
        <f t="shared" si="1"/>
        <v/>
      </c>
      <c r="AS31" s="8" t="str">
        <f t="shared" si="1"/>
        <v/>
      </c>
      <c r="AT31" s="8" t="str">
        <f t="shared" si="1"/>
        <v/>
      </c>
      <c r="AU31" s="8" t="str">
        <f t="shared" si="1"/>
        <v/>
      </c>
      <c r="AV31" s="8" t="str">
        <f t="shared" si="1"/>
        <v/>
      </c>
      <c r="AW31" s="8" t="str">
        <f t="shared" si="1"/>
        <v/>
      </c>
      <c r="AX31" s="8" t="str">
        <f t="shared" si="1"/>
        <v/>
      </c>
      <c r="AY31" s="8" t="str">
        <f t="shared" si="1"/>
        <v/>
      </c>
      <c r="AZ31" s="8" t="str">
        <f t="shared" si="1"/>
        <v/>
      </c>
      <c r="BA31" s="8" t="str">
        <f t="shared" si="1"/>
        <v/>
      </c>
      <c r="BB31" s="8" t="str">
        <f t="shared" si="1"/>
        <v/>
      </c>
      <c r="BC31" s="8" t="str">
        <f t="shared" si="1"/>
        <v/>
      </c>
      <c r="BD31" s="8" t="str">
        <f t="shared" si="1"/>
        <v/>
      </c>
      <c r="BE31" s="8" t="str">
        <f t="shared" si="1"/>
        <v/>
      </c>
      <c r="BF31" s="8" t="str">
        <f t="shared" si="1"/>
        <v/>
      </c>
      <c r="BG31" s="8" t="str">
        <f t="shared" si="2"/>
        <v/>
      </c>
      <c r="BH31" s="8" t="str">
        <f t="shared" si="2"/>
        <v/>
      </c>
    </row>
    <row r="32" spans="1:60">
      <c r="A32" t="s">
        <v>404</v>
      </c>
      <c r="B32" t="s">
        <v>404</v>
      </c>
      <c r="C32" t="s">
        <v>404</v>
      </c>
      <c r="D32">
        <v>108697000</v>
      </c>
      <c r="E32">
        <v>144</v>
      </c>
      <c r="F32">
        <v>27447319</v>
      </c>
      <c r="G32">
        <v>1</v>
      </c>
      <c r="H32">
        <v>68481</v>
      </c>
      <c r="I32" s="1">
        <v>44777.875</v>
      </c>
      <c r="J32" t="s">
        <v>445</v>
      </c>
      <c r="K32">
        <v>0</v>
      </c>
      <c r="L32" s="1">
        <v>44767.875</v>
      </c>
      <c r="M32" s="1">
        <v>44777.875</v>
      </c>
      <c r="N32" s="1">
        <v>29477.875</v>
      </c>
      <c r="O32" s="1">
        <v>44767.875</v>
      </c>
      <c r="P32" s="1"/>
      <c r="Q32" s="1">
        <v>42460.875</v>
      </c>
      <c r="R32">
        <v>291441203</v>
      </c>
      <c r="T32" t="s">
        <v>451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389</v>
      </c>
      <c r="AB32">
        <v>75</v>
      </c>
      <c r="AC32" t="s">
        <v>450</v>
      </c>
      <c r="AD32">
        <v>320292</v>
      </c>
      <c r="AE32">
        <v>2834.42</v>
      </c>
      <c r="AF32">
        <v>3202.92</v>
      </c>
      <c r="AG32" t="s">
        <v>391</v>
      </c>
      <c r="AP32" s="7">
        <v>29</v>
      </c>
      <c r="AQ32" s="7">
        <f t="shared" si="1"/>
        <v>29</v>
      </c>
      <c r="AR32" s="7">
        <f t="shared" si="1"/>
        <v>29</v>
      </c>
      <c r="AS32" s="7" t="str">
        <f t="shared" si="1"/>
        <v/>
      </c>
      <c r="AT32" s="7" t="str">
        <f t="shared" si="1"/>
        <v/>
      </c>
      <c r="AU32" s="7" t="str">
        <f t="shared" si="1"/>
        <v/>
      </c>
      <c r="AV32" s="7" t="str">
        <f t="shared" si="1"/>
        <v/>
      </c>
      <c r="AW32" s="7" t="str">
        <f t="shared" si="1"/>
        <v/>
      </c>
      <c r="AX32" s="7" t="str">
        <f t="shared" si="1"/>
        <v/>
      </c>
      <c r="AY32" s="7" t="str">
        <f t="shared" si="1"/>
        <v/>
      </c>
      <c r="AZ32" s="7" t="str">
        <f t="shared" si="1"/>
        <v/>
      </c>
      <c r="BA32" s="7" t="str">
        <f t="shared" si="1"/>
        <v/>
      </c>
      <c r="BB32" s="7" t="str">
        <f t="shared" si="1"/>
        <v/>
      </c>
      <c r="BC32" s="7" t="str">
        <f t="shared" si="1"/>
        <v/>
      </c>
      <c r="BD32" s="7" t="str">
        <f t="shared" si="1"/>
        <v/>
      </c>
      <c r="BE32" s="7" t="str">
        <f t="shared" si="1"/>
        <v/>
      </c>
      <c r="BF32" s="7" t="str">
        <f t="shared" si="1"/>
        <v/>
      </c>
      <c r="BG32" s="7">
        <f t="shared" si="2"/>
        <v>29</v>
      </c>
      <c r="BH32" s="7" t="str">
        <f t="shared" si="2"/>
        <v/>
      </c>
    </row>
    <row r="33" spans="1:60">
      <c r="A33" t="s">
        <v>404</v>
      </c>
      <c r="B33" t="s">
        <v>404</v>
      </c>
      <c r="C33" t="s">
        <v>404</v>
      </c>
      <c r="D33">
        <v>108697000</v>
      </c>
      <c r="E33">
        <v>144</v>
      </c>
      <c r="F33">
        <v>27447319</v>
      </c>
      <c r="G33">
        <v>1</v>
      </c>
      <c r="H33">
        <v>69000</v>
      </c>
      <c r="I33" s="1">
        <v>44777.875</v>
      </c>
      <c r="J33" t="s">
        <v>445</v>
      </c>
      <c r="K33">
        <v>0</v>
      </c>
      <c r="L33" s="1"/>
      <c r="M33" s="1">
        <v>44777.875</v>
      </c>
      <c r="N33" s="1">
        <v>18991.916666666668</v>
      </c>
      <c r="O33" s="1">
        <v>42828.875</v>
      </c>
      <c r="P33" s="1"/>
      <c r="Q33" s="1">
        <v>42490.875</v>
      </c>
      <c r="R33">
        <v>291469272</v>
      </c>
      <c r="T33" t="s">
        <v>452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389</v>
      </c>
      <c r="AB33">
        <v>74</v>
      </c>
      <c r="AC33" t="s">
        <v>450</v>
      </c>
      <c r="AD33">
        <v>963378</v>
      </c>
      <c r="AE33">
        <v>8525.43</v>
      </c>
      <c r="AF33">
        <v>9633.7800000000007</v>
      </c>
      <c r="AG33" t="s">
        <v>408</v>
      </c>
      <c r="AP33" s="8">
        <v>30</v>
      </c>
      <c r="AQ33" s="8">
        <f t="shared" si="1"/>
        <v>30</v>
      </c>
      <c r="AR33" s="8">
        <f t="shared" si="1"/>
        <v>30</v>
      </c>
      <c r="AS33" s="8" t="str">
        <f t="shared" si="1"/>
        <v/>
      </c>
      <c r="AT33" s="8" t="str">
        <f t="shared" si="1"/>
        <v/>
      </c>
      <c r="AU33" s="8" t="str">
        <f t="shared" si="1"/>
        <v/>
      </c>
      <c r="AV33" s="8" t="str">
        <f t="shared" si="1"/>
        <v/>
      </c>
      <c r="AW33" s="8" t="str">
        <f t="shared" si="1"/>
        <v/>
      </c>
      <c r="AX33" s="8" t="str">
        <f t="shared" si="1"/>
        <v/>
      </c>
      <c r="AY33" s="8" t="str">
        <f t="shared" si="1"/>
        <v/>
      </c>
      <c r="AZ33" s="8" t="str">
        <f t="shared" si="1"/>
        <v/>
      </c>
      <c r="BA33" s="8" t="str">
        <f t="shared" si="1"/>
        <v/>
      </c>
      <c r="BB33" s="8" t="str">
        <f t="shared" si="1"/>
        <v/>
      </c>
      <c r="BC33" s="8" t="str">
        <f t="shared" si="1"/>
        <v/>
      </c>
      <c r="BD33" s="8" t="str">
        <f t="shared" si="1"/>
        <v/>
      </c>
      <c r="BE33" s="8" t="str">
        <f t="shared" si="1"/>
        <v/>
      </c>
      <c r="BF33" s="8" t="str">
        <f t="shared" si="1"/>
        <v/>
      </c>
      <c r="BG33" s="8">
        <f t="shared" si="2"/>
        <v>30</v>
      </c>
      <c r="BH33" s="8" t="str">
        <f t="shared" si="2"/>
        <v/>
      </c>
    </row>
    <row r="34" spans="1:60">
      <c r="A34" t="s">
        <v>404</v>
      </c>
      <c r="B34" t="s">
        <v>404</v>
      </c>
      <c r="C34" t="s">
        <v>404</v>
      </c>
      <c r="D34">
        <v>927223000</v>
      </c>
      <c r="E34">
        <v>113</v>
      </c>
      <c r="F34">
        <v>26609656</v>
      </c>
      <c r="G34">
        <v>1</v>
      </c>
      <c r="H34">
        <v>72383</v>
      </c>
      <c r="I34" s="1">
        <v>44777.875</v>
      </c>
      <c r="J34" t="s">
        <v>405</v>
      </c>
      <c r="K34">
        <v>0</v>
      </c>
      <c r="L34" s="1"/>
      <c r="M34" s="1">
        <v>44777.875</v>
      </c>
      <c r="N34" s="1">
        <v>39052.916666666664</v>
      </c>
      <c r="O34" s="1">
        <v>41351.875</v>
      </c>
      <c r="P34" s="1"/>
      <c r="Q34" s="1">
        <v>41364.875</v>
      </c>
      <c r="R34">
        <v>463151</v>
      </c>
      <c r="T34" t="s">
        <v>453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389</v>
      </c>
      <c r="AB34">
        <v>111</v>
      </c>
      <c r="AC34" t="s">
        <v>407</v>
      </c>
      <c r="AD34">
        <v>47053</v>
      </c>
      <c r="AE34">
        <v>1004.76</v>
      </c>
      <c r="AF34">
        <v>470.53</v>
      </c>
      <c r="AG34" t="s">
        <v>408</v>
      </c>
      <c r="AP34" s="7">
        <v>31</v>
      </c>
      <c r="AQ34" s="7" t="str">
        <f t="shared" si="1"/>
        <v/>
      </c>
      <c r="AR34" s="7" t="str">
        <f t="shared" si="1"/>
        <v/>
      </c>
      <c r="AS34" s="7" t="str">
        <f t="shared" ref="AS34:BH49" si="3">IF(AS$3=$D34,$AP34,"")</f>
        <v/>
      </c>
      <c r="AT34" s="7" t="str">
        <f t="shared" si="3"/>
        <v/>
      </c>
      <c r="AU34" s="7" t="str">
        <f t="shared" si="3"/>
        <v/>
      </c>
      <c r="AV34" s="7" t="str">
        <f t="shared" si="3"/>
        <v/>
      </c>
      <c r="AW34" s="7" t="str">
        <f t="shared" si="3"/>
        <v/>
      </c>
      <c r="AX34" s="7" t="str">
        <f t="shared" si="3"/>
        <v/>
      </c>
      <c r="AY34" s="7" t="str">
        <f t="shared" si="3"/>
        <v/>
      </c>
      <c r="AZ34" s="7" t="str">
        <f t="shared" si="3"/>
        <v/>
      </c>
      <c r="BA34" s="7" t="str">
        <f t="shared" si="3"/>
        <v/>
      </c>
      <c r="BB34" s="7" t="str">
        <f t="shared" si="3"/>
        <v/>
      </c>
      <c r="BC34" s="7" t="str">
        <f t="shared" si="3"/>
        <v/>
      </c>
      <c r="BD34" s="7" t="str">
        <f t="shared" si="3"/>
        <v/>
      </c>
      <c r="BE34" s="7" t="str">
        <f t="shared" si="3"/>
        <v/>
      </c>
      <c r="BF34" s="7" t="str">
        <f t="shared" si="3"/>
        <v/>
      </c>
      <c r="BG34" s="7" t="str">
        <f t="shared" si="3"/>
        <v/>
      </c>
      <c r="BH34" s="7" t="str">
        <f t="shared" si="3"/>
        <v/>
      </c>
    </row>
    <row r="35" spans="1:60">
      <c r="A35" t="s">
        <v>404</v>
      </c>
      <c r="B35" t="s">
        <v>404</v>
      </c>
      <c r="C35" t="s">
        <v>404</v>
      </c>
      <c r="D35">
        <v>318048000</v>
      </c>
      <c r="E35">
        <v>142</v>
      </c>
      <c r="F35">
        <v>26650516</v>
      </c>
      <c r="G35">
        <v>1</v>
      </c>
      <c r="H35">
        <v>72429</v>
      </c>
      <c r="I35" s="1">
        <v>44777.875</v>
      </c>
      <c r="J35" t="s">
        <v>454</v>
      </c>
      <c r="K35">
        <v>0</v>
      </c>
      <c r="L35" s="1"/>
      <c r="M35" s="1">
        <v>44777.875</v>
      </c>
      <c r="N35" s="1">
        <v>40582.916666666664</v>
      </c>
      <c r="O35" s="1">
        <v>43950.875</v>
      </c>
      <c r="P35" s="1">
        <v>43950.875</v>
      </c>
      <c r="Q35" s="1">
        <v>41820.875</v>
      </c>
      <c r="R35">
        <v>136445</v>
      </c>
      <c r="T35" t="s">
        <v>455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389</v>
      </c>
      <c r="AB35">
        <v>96</v>
      </c>
      <c r="AC35" t="s">
        <v>442</v>
      </c>
      <c r="AD35">
        <v>200608</v>
      </c>
      <c r="AE35">
        <v>1775.36</v>
      </c>
      <c r="AF35">
        <v>2006.08</v>
      </c>
      <c r="AG35" t="s">
        <v>408</v>
      </c>
      <c r="AP35" s="8">
        <v>32</v>
      </c>
      <c r="AQ35" s="8" t="str">
        <f t="shared" ref="AQ35:BF50" si="4">IF(AQ$3=$D35,$AP35,"")</f>
        <v/>
      </c>
      <c r="AR35" s="8" t="str">
        <f t="shared" si="4"/>
        <v/>
      </c>
      <c r="AS35" s="8" t="str">
        <f t="shared" si="4"/>
        <v/>
      </c>
      <c r="AT35" s="8" t="str">
        <f t="shared" si="4"/>
        <v/>
      </c>
      <c r="AU35" s="8" t="str">
        <f t="shared" si="4"/>
        <v/>
      </c>
      <c r="AV35" s="8" t="str">
        <f t="shared" si="4"/>
        <v/>
      </c>
      <c r="AW35" s="8" t="str">
        <f t="shared" si="4"/>
        <v/>
      </c>
      <c r="AX35" s="8" t="str">
        <f t="shared" si="4"/>
        <v/>
      </c>
      <c r="AY35" s="8" t="str">
        <f t="shared" si="4"/>
        <v/>
      </c>
      <c r="AZ35" s="8" t="str">
        <f t="shared" si="4"/>
        <v/>
      </c>
      <c r="BA35" s="8" t="str">
        <f t="shared" si="4"/>
        <v/>
      </c>
      <c r="BB35" s="8" t="str">
        <f t="shared" si="4"/>
        <v/>
      </c>
      <c r="BC35" s="8" t="str">
        <f t="shared" si="4"/>
        <v/>
      </c>
      <c r="BD35" s="8" t="str">
        <f t="shared" si="4"/>
        <v/>
      </c>
      <c r="BE35" s="8" t="str">
        <f t="shared" si="4"/>
        <v/>
      </c>
      <c r="BF35" s="8">
        <f t="shared" si="4"/>
        <v>32</v>
      </c>
      <c r="BG35" s="8" t="str">
        <f t="shared" si="3"/>
        <v/>
      </c>
      <c r="BH35" s="8" t="str">
        <f t="shared" si="3"/>
        <v/>
      </c>
    </row>
    <row r="36" spans="1:60">
      <c r="A36" t="s">
        <v>404</v>
      </c>
      <c r="B36" t="s">
        <v>404</v>
      </c>
      <c r="C36" t="s">
        <v>404</v>
      </c>
      <c r="D36">
        <v>318048000</v>
      </c>
      <c r="E36">
        <v>142</v>
      </c>
      <c r="F36">
        <v>26649128</v>
      </c>
      <c r="G36">
        <v>1</v>
      </c>
      <c r="H36">
        <v>72518</v>
      </c>
      <c r="I36" s="1">
        <v>44777.875</v>
      </c>
      <c r="J36" t="s">
        <v>454</v>
      </c>
      <c r="K36">
        <v>0</v>
      </c>
      <c r="L36" s="1"/>
      <c r="M36" s="1">
        <v>44777.875</v>
      </c>
      <c r="N36" s="1">
        <v>38012.916666666664</v>
      </c>
      <c r="O36" s="1">
        <v>41900.875</v>
      </c>
      <c r="P36" s="1"/>
      <c r="Q36" s="1">
        <v>41912.875</v>
      </c>
      <c r="R36">
        <v>496290</v>
      </c>
      <c r="T36" t="s">
        <v>456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389</v>
      </c>
      <c r="AB36">
        <v>93</v>
      </c>
      <c r="AC36" t="s">
        <v>457</v>
      </c>
      <c r="AD36">
        <v>173859</v>
      </c>
      <c r="AE36">
        <v>1538.59</v>
      </c>
      <c r="AF36">
        <v>1738.59</v>
      </c>
      <c r="AG36" t="s">
        <v>408</v>
      </c>
      <c r="AP36" s="7">
        <v>33</v>
      </c>
      <c r="AQ36" s="7" t="str">
        <f t="shared" si="4"/>
        <v/>
      </c>
      <c r="AR36" s="7" t="str">
        <f t="shared" si="4"/>
        <v/>
      </c>
      <c r="AS36" s="7" t="str">
        <f t="shared" si="4"/>
        <v/>
      </c>
      <c r="AT36" s="7" t="str">
        <f t="shared" si="4"/>
        <v/>
      </c>
      <c r="AU36" s="7" t="str">
        <f t="shared" si="4"/>
        <v/>
      </c>
      <c r="AV36" s="7" t="str">
        <f t="shared" si="4"/>
        <v/>
      </c>
      <c r="AW36" s="7" t="str">
        <f t="shared" si="4"/>
        <v/>
      </c>
      <c r="AX36" s="7" t="str">
        <f t="shared" si="4"/>
        <v/>
      </c>
      <c r="AY36" s="7" t="str">
        <f t="shared" si="4"/>
        <v/>
      </c>
      <c r="AZ36" s="7" t="str">
        <f t="shared" si="4"/>
        <v/>
      </c>
      <c r="BA36" s="7" t="str">
        <f t="shared" si="4"/>
        <v/>
      </c>
      <c r="BB36" s="7" t="str">
        <f t="shared" si="4"/>
        <v/>
      </c>
      <c r="BC36" s="7" t="str">
        <f t="shared" si="4"/>
        <v/>
      </c>
      <c r="BD36" s="7" t="str">
        <f t="shared" si="4"/>
        <v/>
      </c>
      <c r="BE36" s="7" t="str">
        <f t="shared" si="4"/>
        <v/>
      </c>
      <c r="BF36" s="7">
        <f t="shared" si="4"/>
        <v>33</v>
      </c>
      <c r="BG36" s="7" t="str">
        <f t="shared" si="3"/>
        <v/>
      </c>
      <c r="BH36" s="7" t="str">
        <f t="shared" si="3"/>
        <v/>
      </c>
    </row>
    <row r="37" spans="1:60">
      <c r="A37" t="s">
        <v>404</v>
      </c>
      <c r="B37" t="s">
        <v>404</v>
      </c>
      <c r="C37" t="s">
        <v>404</v>
      </c>
      <c r="D37">
        <v>318048000</v>
      </c>
      <c r="E37">
        <v>142</v>
      </c>
      <c r="F37">
        <v>26649007</v>
      </c>
      <c r="G37">
        <v>1</v>
      </c>
      <c r="H37">
        <v>72544</v>
      </c>
      <c r="I37" s="1">
        <v>44777.875</v>
      </c>
      <c r="J37" t="s">
        <v>454</v>
      </c>
      <c r="K37">
        <v>0</v>
      </c>
      <c r="L37" s="1"/>
      <c r="M37" s="1">
        <v>44777.875</v>
      </c>
      <c r="N37" s="1">
        <v>36329.875</v>
      </c>
      <c r="O37" s="1">
        <v>43675.875</v>
      </c>
      <c r="P37" s="1">
        <v>43675.875</v>
      </c>
      <c r="Q37" s="1">
        <v>41943.916666666664</v>
      </c>
      <c r="R37">
        <v>291052304</v>
      </c>
      <c r="T37" t="s">
        <v>458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389</v>
      </c>
      <c r="AB37">
        <v>92</v>
      </c>
      <c r="AC37" t="s">
        <v>430</v>
      </c>
      <c r="AD37">
        <v>208619</v>
      </c>
      <c r="AE37">
        <v>1846.2</v>
      </c>
      <c r="AF37">
        <v>2086.19</v>
      </c>
      <c r="AG37" t="s">
        <v>408</v>
      </c>
      <c r="AP37" s="8">
        <v>34</v>
      </c>
      <c r="AQ37" s="8" t="str">
        <f t="shared" si="4"/>
        <v/>
      </c>
      <c r="AR37" s="8" t="str">
        <f t="shared" si="4"/>
        <v/>
      </c>
      <c r="AS37" s="8" t="str">
        <f t="shared" si="4"/>
        <v/>
      </c>
      <c r="AT37" s="8" t="str">
        <f t="shared" si="4"/>
        <v/>
      </c>
      <c r="AU37" s="8" t="str">
        <f t="shared" si="4"/>
        <v/>
      </c>
      <c r="AV37" s="8" t="str">
        <f t="shared" si="4"/>
        <v/>
      </c>
      <c r="AW37" s="8" t="str">
        <f t="shared" si="4"/>
        <v/>
      </c>
      <c r="AX37" s="8" t="str">
        <f t="shared" si="4"/>
        <v/>
      </c>
      <c r="AY37" s="8" t="str">
        <f t="shared" si="4"/>
        <v/>
      </c>
      <c r="AZ37" s="8" t="str">
        <f t="shared" si="4"/>
        <v/>
      </c>
      <c r="BA37" s="8" t="str">
        <f t="shared" si="4"/>
        <v/>
      </c>
      <c r="BB37" s="8" t="str">
        <f t="shared" si="4"/>
        <v/>
      </c>
      <c r="BC37" s="8" t="str">
        <f t="shared" si="4"/>
        <v/>
      </c>
      <c r="BD37" s="8" t="str">
        <f t="shared" si="4"/>
        <v/>
      </c>
      <c r="BE37" s="8" t="str">
        <f t="shared" si="4"/>
        <v/>
      </c>
      <c r="BF37" s="8">
        <f t="shared" si="4"/>
        <v>34</v>
      </c>
      <c r="BG37" s="8" t="str">
        <f t="shared" si="3"/>
        <v/>
      </c>
      <c r="BH37" s="8" t="str">
        <f t="shared" si="3"/>
        <v/>
      </c>
    </row>
    <row r="38" spans="1:60">
      <c r="A38" t="s">
        <v>404</v>
      </c>
      <c r="B38" t="s">
        <v>404</v>
      </c>
      <c r="C38" t="s">
        <v>404</v>
      </c>
      <c r="D38">
        <v>311084000</v>
      </c>
      <c r="E38">
        <v>140</v>
      </c>
      <c r="F38">
        <v>26649128</v>
      </c>
      <c r="G38">
        <v>1</v>
      </c>
      <c r="H38">
        <v>72589</v>
      </c>
      <c r="I38" s="1">
        <v>44777.875</v>
      </c>
      <c r="J38" t="s">
        <v>459</v>
      </c>
      <c r="K38">
        <v>0</v>
      </c>
      <c r="L38" s="1"/>
      <c r="M38" s="1">
        <v>44777.875</v>
      </c>
      <c r="N38" s="1">
        <v>40296.875</v>
      </c>
      <c r="O38" s="1">
        <v>41962.916666666664</v>
      </c>
      <c r="P38" s="1"/>
      <c r="Q38" s="1">
        <v>41973.916666666664</v>
      </c>
      <c r="R38">
        <v>499344</v>
      </c>
      <c r="T38" t="s">
        <v>460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389</v>
      </c>
      <c r="AB38">
        <v>91</v>
      </c>
      <c r="AC38" t="s">
        <v>457</v>
      </c>
      <c r="AD38">
        <v>169348</v>
      </c>
      <c r="AE38">
        <v>1498.64</v>
      </c>
      <c r="AF38">
        <v>1693.48</v>
      </c>
      <c r="AG38" t="s">
        <v>408</v>
      </c>
      <c r="AP38" s="7">
        <v>35</v>
      </c>
      <c r="AQ38" s="7" t="str">
        <f t="shared" si="4"/>
        <v/>
      </c>
      <c r="AR38" s="7" t="str">
        <f t="shared" si="4"/>
        <v/>
      </c>
      <c r="AS38" s="7" t="str">
        <f t="shared" si="4"/>
        <v/>
      </c>
      <c r="AT38" s="7" t="str">
        <f t="shared" si="4"/>
        <v/>
      </c>
      <c r="AU38" s="7" t="str">
        <f t="shared" si="4"/>
        <v/>
      </c>
      <c r="AV38" s="7" t="str">
        <f t="shared" si="4"/>
        <v/>
      </c>
      <c r="AW38" s="7" t="str">
        <f t="shared" si="4"/>
        <v/>
      </c>
      <c r="AX38" s="7" t="str">
        <f t="shared" si="4"/>
        <v/>
      </c>
      <c r="AY38" s="7" t="str">
        <f t="shared" si="4"/>
        <v/>
      </c>
      <c r="AZ38" s="7" t="str">
        <f t="shared" si="4"/>
        <v/>
      </c>
      <c r="BA38" s="7" t="str">
        <f t="shared" si="4"/>
        <v/>
      </c>
      <c r="BB38" s="7" t="str">
        <f t="shared" si="4"/>
        <v/>
      </c>
      <c r="BC38" s="7" t="str">
        <f t="shared" si="4"/>
        <v/>
      </c>
      <c r="BD38" s="7" t="str">
        <f t="shared" si="4"/>
        <v/>
      </c>
      <c r="BE38" s="7" t="str">
        <f t="shared" si="4"/>
        <v/>
      </c>
      <c r="BF38" s="7" t="str">
        <f t="shared" si="4"/>
        <v/>
      </c>
      <c r="BG38" s="7" t="str">
        <f t="shared" si="3"/>
        <v/>
      </c>
      <c r="BH38" s="7">
        <f t="shared" si="3"/>
        <v>35</v>
      </c>
    </row>
    <row r="39" spans="1:60">
      <c r="A39" t="s">
        <v>404</v>
      </c>
      <c r="B39" t="s">
        <v>404</v>
      </c>
      <c r="C39" t="s">
        <v>404</v>
      </c>
      <c r="D39">
        <v>311084000</v>
      </c>
      <c r="E39">
        <v>140</v>
      </c>
      <c r="F39">
        <v>26649128</v>
      </c>
      <c r="G39">
        <v>1</v>
      </c>
      <c r="H39">
        <v>72589</v>
      </c>
      <c r="I39" s="1">
        <v>44777.875</v>
      </c>
      <c r="J39" t="s">
        <v>459</v>
      </c>
      <c r="K39">
        <v>2</v>
      </c>
      <c r="L39" s="1"/>
      <c r="M39" s="1">
        <v>44777.875</v>
      </c>
      <c r="N39" s="1">
        <v>41887.875</v>
      </c>
      <c r="O39" s="1">
        <v>41962.916666666664</v>
      </c>
      <c r="P39" s="1"/>
      <c r="Q39" s="1">
        <v>41973.916666666664</v>
      </c>
      <c r="R39">
        <v>852199546</v>
      </c>
      <c r="T39" t="s">
        <v>461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389</v>
      </c>
      <c r="AB39">
        <v>91</v>
      </c>
      <c r="AC39" t="s">
        <v>457</v>
      </c>
      <c r="AD39">
        <v>169348</v>
      </c>
      <c r="AE39">
        <v>1498.64</v>
      </c>
      <c r="AF39">
        <v>1693.48</v>
      </c>
      <c r="AG39" t="s">
        <v>408</v>
      </c>
      <c r="AP39" s="8">
        <v>36</v>
      </c>
      <c r="AQ39" s="8" t="str">
        <f t="shared" si="4"/>
        <v/>
      </c>
      <c r="AR39" s="8" t="str">
        <f t="shared" si="4"/>
        <v/>
      </c>
      <c r="AS39" s="8" t="str">
        <f t="shared" si="4"/>
        <v/>
      </c>
      <c r="AT39" s="8" t="str">
        <f t="shared" si="4"/>
        <v/>
      </c>
      <c r="AU39" s="8" t="str">
        <f t="shared" si="4"/>
        <v/>
      </c>
      <c r="AV39" s="8" t="str">
        <f t="shared" si="4"/>
        <v/>
      </c>
      <c r="AW39" s="8" t="str">
        <f t="shared" si="4"/>
        <v/>
      </c>
      <c r="AX39" s="8" t="str">
        <f t="shared" si="4"/>
        <v/>
      </c>
      <c r="AY39" s="8" t="str">
        <f t="shared" si="4"/>
        <v/>
      </c>
      <c r="AZ39" s="8" t="str">
        <f t="shared" si="4"/>
        <v/>
      </c>
      <c r="BA39" s="8" t="str">
        <f t="shared" si="4"/>
        <v/>
      </c>
      <c r="BB39" s="8" t="str">
        <f t="shared" si="4"/>
        <v/>
      </c>
      <c r="BC39" s="8" t="str">
        <f t="shared" si="4"/>
        <v/>
      </c>
      <c r="BD39" s="8" t="str">
        <f t="shared" si="4"/>
        <v/>
      </c>
      <c r="BE39" s="8" t="str">
        <f t="shared" si="4"/>
        <v/>
      </c>
      <c r="BF39" s="8" t="str">
        <f t="shared" si="4"/>
        <v/>
      </c>
      <c r="BG39" s="8" t="str">
        <f t="shared" si="3"/>
        <v/>
      </c>
      <c r="BH39" s="8">
        <f t="shared" si="3"/>
        <v>36</v>
      </c>
    </row>
    <row r="40" spans="1:60">
      <c r="A40" t="s">
        <v>404</v>
      </c>
      <c r="B40" t="s">
        <v>404</v>
      </c>
      <c r="C40" t="s">
        <v>404</v>
      </c>
      <c r="D40">
        <v>318048000</v>
      </c>
      <c r="E40">
        <v>142</v>
      </c>
      <c r="F40">
        <v>26649007</v>
      </c>
      <c r="G40">
        <v>1</v>
      </c>
      <c r="H40">
        <v>72651</v>
      </c>
      <c r="I40" s="1">
        <v>44777.875</v>
      </c>
      <c r="J40" t="s">
        <v>454</v>
      </c>
      <c r="K40">
        <v>0</v>
      </c>
      <c r="L40" s="1"/>
      <c r="M40" s="1">
        <v>44777.875</v>
      </c>
      <c r="N40" s="1">
        <v>40244.875</v>
      </c>
      <c r="O40" s="1">
        <v>43675.875</v>
      </c>
      <c r="P40" s="1">
        <v>43675.875</v>
      </c>
      <c r="Q40" s="1">
        <v>42035.916666666664</v>
      </c>
      <c r="R40">
        <v>503136</v>
      </c>
      <c r="T40" t="s">
        <v>462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389</v>
      </c>
      <c r="AB40">
        <v>89</v>
      </c>
      <c r="AC40" t="s">
        <v>430</v>
      </c>
      <c r="AD40">
        <v>160481</v>
      </c>
      <c r="AE40">
        <v>1420.17</v>
      </c>
      <c r="AF40">
        <v>1604.81</v>
      </c>
      <c r="AG40" t="s">
        <v>408</v>
      </c>
      <c r="AP40" s="7">
        <v>37</v>
      </c>
      <c r="AQ40" s="7" t="str">
        <f t="shared" si="4"/>
        <v/>
      </c>
      <c r="AR40" s="7" t="str">
        <f t="shared" si="4"/>
        <v/>
      </c>
      <c r="AS40" s="7" t="str">
        <f t="shared" si="4"/>
        <v/>
      </c>
      <c r="AT40" s="7" t="str">
        <f t="shared" si="4"/>
        <v/>
      </c>
      <c r="AU40" s="7" t="str">
        <f t="shared" si="4"/>
        <v/>
      </c>
      <c r="AV40" s="7" t="str">
        <f t="shared" si="4"/>
        <v/>
      </c>
      <c r="AW40" s="7" t="str">
        <f t="shared" si="4"/>
        <v/>
      </c>
      <c r="AX40" s="7" t="str">
        <f t="shared" si="4"/>
        <v/>
      </c>
      <c r="AY40" s="7" t="str">
        <f t="shared" si="4"/>
        <v/>
      </c>
      <c r="AZ40" s="7" t="str">
        <f t="shared" si="4"/>
        <v/>
      </c>
      <c r="BA40" s="7" t="str">
        <f t="shared" si="4"/>
        <v/>
      </c>
      <c r="BB40" s="7" t="str">
        <f t="shared" si="4"/>
        <v/>
      </c>
      <c r="BC40" s="7" t="str">
        <f t="shared" si="4"/>
        <v/>
      </c>
      <c r="BD40" s="7" t="str">
        <f t="shared" si="4"/>
        <v/>
      </c>
      <c r="BE40" s="7" t="str">
        <f t="shared" si="4"/>
        <v/>
      </c>
      <c r="BF40" s="7">
        <f t="shared" si="4"/>
        <v>37</v>
      </c>
      <c r="BG40" s="7" t="str">
        <f t="shared" si="3"/>
        <v/>
      </c>
      <c r="BH40" s="7" t="str">
        <f t="shared" si="3"/>
        <v/>
      </c>
    </row>
    <row r="41" spans="1:60">
      <c r="A41" t="s">
        <v>404</v>
      </c>
      <c r="B41" t="s">
        <v>404</v>
      </c>
      <c r="C41" t="s">
        <v>404</v>
      </c>
      <c r="D41">
        <v>311084000</v>
      </c>
      <c r="E41">
        <v>140</v>
      </c>
      <c r="F41">
        <v>26649128</v>
      </c>
      <c r="G41">
        <v>1</v>
      </c>
      <c r="H41">
        <v>72664</v>
      </c>
      <c r="I41" s="1">
        <v>44777.875</v>
      </c>
      <c r="J41" t="s">
        <v>459</v>
      </c>
      <c r="K41">
        <v>0</v>
      </c>
      <c r="L41" s="1"/>
      <c r="M41" s="1">
        <v>44777.875</v>
      </c>
      <c r="N41" s="1">
        <v>40237.875</v>
      </c>
      <c r="O41" s="1">
        <v>43676.875</v>
      </c>
      <c r="P41" s="1">
        <v>43675.875</v>
      </c>
      <c r="Q41" s="1">
        <v>42035.916666666664</v>
      </c>
      <c r="R41">
        <v>852308507</v>
      </c>
      <c r="T41" t="s">
        <v>463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389</v>
      </c>
      <c r="AB41">
        <v>89</v>
      </c>
      <c r="AC41" t="s">
        <v>457</v>
      </c>
      <c r="AD41">
        <v>169348</v>
      </c>
      <c r="AE41">
        <v>1498.64</v>
      </c>
      <c r="AF41">
        <v>1693.48</v>
      </c>
      <c r="AG41" t="s">
        <v>408</v>
      </c>
      <c r="AP41" s="8">
        <v>38</v>
      </c>
      <c r="AQ41" s="8" t="str">
        <f t="shared" si="4"/>
        <v/>
      </c>
      <c r="AR41" s="8" t="str">
        <f t="shared" si="4"/>
        <v/>
      </c>
      <c r="AS41" s="8" t="str">
        <f t="shared" si="4"/>
        <v/>
      </c>
      <c r="AT41" s="8" t="str">
        <f t="shared" si="4"/>
        <v/>
      </c>
      <c r="AU41" s="8" t="str">
        <f t="shared" si="4"/>
        <v/>
      </c>
      <c r="AV41" s="8" t="str">
        <f t="shared" si="4"/>
        <v/>
      </c>
      <c r="AW41" s="8" t="str">
        <f t="shared" si="4"/>
        <v/>
      </c>
      <c r="AX41" s="8" t="str">
        <f t="shared" si="4"/>
        <v/>
      </c>
      <c r="AY41" s="8" t="str">
        <f t="shared" si="4"/>
        <v/>
      </c>
      <c r="AZ41" s="8" t="str">
        <f t="shared" si="4"/>
        <v/>
      </c>
      <c r="BA41" s="8" t="str">
        <f t="shared" si="4"/>
        <v/>
      </c>
      <c r="BB41" s="8" t="str">
        <f t="shared" si="4"/>
        <v/>
      </c>
      <c r="BC41" s="8" t="str">
        <f t="shared" si="4"/>
        <v/>
      </c>
      <c r="BD41" s="8" t="str">
        <f t="shared" si="4"/>
        <v/>
      </c>
      <c r="BE41" s="8" t="str">
        <f t="shared" si="4"/>
        <v/>
      </c>
      <c r="BF41" s="8" t="str">
        <f t="shared" si="4"/>
        <v/>
      </c>
      <c r="BG41" s="8" t="str">
        <f t="shared" si="3"/>
        <v/>
      </c>
      <c r="BH41" s="8">
        <f t="shared" si="3"/>
        <v>38</v>
      </c>
    </row>
    <row r="42" spans="1:60">
      <c r="A42" t="s">
        <v>404</v>
      </c>
      <c r="B42" t="s">
        <v>404</v>
      </c>
      <c r="C42" t="s">
        <v>404</v>
      </c>
      <c r="D42">
        <v>318048000</v>
      </c>
      <c r="E42">
        <v>142</v>
      </c>
      <c r="F42">
        <v>26650667</v>
      </c>
      <c r="G42">
        <v>1</v>
      </c>
      <c r="H42">
        <v>72793</v>
      </c>
      <c r="I42" s="1">
        <v>44777.875</v>
      </c>
      <c r="J42" t="s">
        <v>454</v>
      </c>
      <c r="K42">
        <v>0</v>
      </c>
      <c r="L42" s="1"/>
      <c r="M42" s="1">
        <v>44777.875</v>
      </c>
      <c r="N42" s="1">
        <v>41513.875</v>
      </c>
      <c r="O42" s="1">
        <v>44164.875</v>
      </c>
      <c r="P42" s="1">
        <v>43920.875</v>
      </c>
      <c r="Q42" s="1">
        <v>42124.875</v>
      </c>
      <c r="R42">
        <v>291191630</v>
      </c>
      <c r="T42" t="s">
        <v>464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389</v>
      </c>
      <c r="AB42">
        <v>86</v>
      </c>
      <c r="AC42" t="s">
        <v>437</v>
      </c>
      <c r="AD42">
        <v>213979</v>
      </c>
      <c r="AE42">
        <v>1893.57</v>
      </c>
      <c r="AF42">
        <v>2139.79</v>
      </c>
      <c r="AG42" t="s">
        <v>408</v>
      </c>
      <c r="AP42" s="7">
        <v>39</v>
      </c>
      <c r="AQ42" s="7" t="str">
        <f t="shared" si="4"/>
        <v/>
      </c>
      <c r="AR42" s="7" t="str">
        <f t="shared" si="4"/>
        <v/>
      </c>
      <c r="AS42" s="7" t="str">
        <f t="shared" si="4"/>
        <v/>
      </c>
      <c r="AT42" s="7" t="str">
        <f t="shared" si="4"/>
        <v/>
      </c>
      <c r="AU42" s="7" t="str">
        <f t="shared" si="4"/>
        <v/>
      </c>
      <c r="AV42" s="7" t="str">
        <f t="shared" si="4"/>
        <v/>
      </c>
      <c r="AW42" s="7" t="str">
        <f t="shared" si="4"/>
        <v/>
      </c>
      <c r="AX42" s="7" t="str">
        <f t="shared" si="4"/>
        <v/>
      </c>
      <c r="AY42" s="7" t="str">
        <f t="shared" si="4"/>
        <v/>
      </c>
      <c r="AZ42" s="7" t="str">
        <f t="shared" si="4"/>
        <v/>
      </c>
      <c r="BA42" s="7" t="str">
        <f t="shared" si="4"/>
        <v/>
      </c>
      <c r="BB42" s="7" t="str">
        <f t="shared" si="4"/>
        <v/>
      </c>
      <c r="BC42" s="7" t="str">
        <f t="shared" si="4"/>
        <v/>
      </c>
      <c r="BD42" s="7" t="str">
        <f t="shared" si="4"/>
        <v/>
      </c>
      <c r="BE42" s="7" t="str">
        <f t="shared" si="4"/>
        <v/>
      </c>
      <c r="BF42" s="7">
        <f t="shared" si="4"/>
        <v>39</v>
      </c>
      <c r="BG42" s="7" t="str">
        <f t="shared" si="3"/>
        <v/>
      </c>
      <c r="BH42" s="7" t="str">
        <f t="shared" si="3"/>
        <v/>
      </c>
    </row>
    <row r="43" spans="1:60">
      <c r="A43" t="s">
        <v>404</v>
      </c>
      <c r="B43" t="s">
        <v>404</v>
      </c>
      <c r="C43" t="s">
        <v>404</v>
      </c>
      <c r="E43">
        <v>151</v>
      </c>
      <c r="F43">
        <v>27447269</v>
      </c>
      <c r="G43">
        <v>1</v>
      </c>
      <c r="H43">
        <v>73208</v>
      </c>
      <c r="I43" s="1">
        <v>44777.875</v>
      </c>
      <c r="J43" t="s">
        <v>465</v>
      </c>
      <c r="K43">
        <v>0</v>
      </c>
      <c r="L43" s="1">
        <v>44747.875</v>
      </c>
      <c r="M43" s="1">
        <v>44777.875</v>
      </c>
      <c r="N43" s="1">
        <v>40927.916666666664</v>
      </c>
      <c r="O43" s="1">
        <v>44747.875</v>
      </c>
      <c r="P43" s="1"/>
      <c r="Q43" s="1">
        <v>42277.875</v>
      </c>
      <c r="R43">
        <v>573490</v>
      </c>
      <c r="T43" t="s">
        <v>466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389</v>
      </c>
      <c r="AB43">
        <v>81</v>
      </c>
      <c r="AC43" t="s">
        <v>467</v>
      </c>
      <c r="AD43">
        <v>205928</v>
      </c>
      <c r="AE43">
        <v>1822.38</v>
      </c>
      <c r="AF43">
        <v>2059.2800000000002</v>
      </c>
      <c r="AG43" t="s">
        <v>391</v>
      </c>
      <c r="AP43" s="8">
        <v>40</v>
      </c>
      <c r="AQ43" s="8" t="str">
        <f t="shared" si="4"/>
        <v/>
      </c>
      <c r="AR43" s="8" t="str">
        <f t="shared" si="4"/>
        <v/>
      </c>
      <c r="AS43" s="8" t="str">
        <f t="shared" si="4"/>
        <v/>
      </c>
      <c r="AT43" s="8" t="str">
        <f t="shared" si="4"/>
        <v/>
      </c>
      <c r="AU43" s="8" t="str">
        <f t="shared" si="4"/>
        <v/>
      </c>
      <c r="AV43" s="8" t="str">
        <f t="shared" si="4"/>
        <v/>
      </c>
      <c r="AW43" s="8" t="str">
        <f t="shared" si="4"/>
        <v/>
      </c>
      <c r="AX43" s="8" t="str">
        <f t="shared" si="4"/>
        <v/>
      </c>
      <c r="AY43" s="8" t="str">
        <f t="shared" si="4"/>
        <v/>
      </c>
      <c r="AZ43" s="8" t="str">
        <f t="shared" si="4"/>
        <v/>
      </c>
      <c r="BA43" s="8" t="str">
        <f t="shared" si="4"/>
        <v/>
      </c>
      <c r="BB43" s="8" t="str">
        <f t="shared" si="4"/>
        <v/>
      </c>
      <c r="BC43" s="8" t="str">
        <f t="shared" si="4"/>
        <v/>
      </c>
      <c r="BD43" s="8" t="str">
        <f t="shared" si="4"/>
        <v/>
      </c>
      <c r="BE43" s="8" t="str">
        <f t="shared" si="4"/>
        <v/>
      </c>
      <c r="BF43" s="8" t="str">
        <f t="shared" si="4"/>
        <v/>
      </c>
      <c r="BG43" s="8" t="str">
        <f t="shared" si="3"/>
        <v/>
      </c>
      <c r="BH43" s="8" t="str">
        <f t="shared" si="3"/>
        <v/>
      </c>
    </row>
    <row r="44" spans="1:60">
      <c r="A44" t="s">
        <v>404</v>
      </c>
      <c r="B44" t="s">
        <v>404</v>
      </c>
      <c r="C44" t="s">
        <v>404</v>
      </c>
      <c r="E44">
        <v>151</v>
      </c>
      <c r="F44">
        <v>27447142</v>
      </c>
      <c r="G44">
        <v>1</v>
      </c>
      <c r="H44">
        <v>73603</v>
      </c>
      <c r="I44" s="1">
        <v>44777.875</v>
      </c>
      <c r="J44" t="s">
        <v>465</v>
      </c>
      <c r="K44">
        <v>0</v>
      </c>
      <c r="L44" s="1"/>
      <c r="M44" s="1">
        <v>44777.875</v>
      </c>
      <c r="N44" s="1">
        <v>36404.875</v>
      </c>
      <c r="O44" s="1">
        <v>44173.875</v>
      </c>
      <c r="P44" s="1">
        <v>44173.875</v>
      </c>
      <c r="Q44" s="1">
        <v>42400.916666666664</v>
      </c>
      <c r="R44">
        <v>581549</v>
      </c>
      <c r="T44" t="s">
        <v>468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389</v>
      </c>
      <c r="AB44">
        <v>77</v>
      </c>
      <c r="AC44" t="s">
        <v>469</v>
      </c>
      <c r="AD44">
        <v>207545</v>
      </c>
      <c r="AE44">
        <v>1836.68</v>
      </c>
      <c r="AF44">
        <v>2075.4499999999998</v>
      </c>
      <c r="AG44" t="s">
        <v>408</v>
      </c>
      <c r="AP44" s="7">
        <v>41</v>
      </c>
      <c r="AQ44" s="7" t="str">
        <f t="shared" si="4"/>
        <v/>
      </c>
      <c r="AR44" s="7" t="str">
        <f t="shared" si="4"/>
        <v/>
      </c>
      <c r="AS44" s="7" t="str">
        <f t="shared" si="4"/>
        <v/>
      </c>
      <c r="AT44" s="7" t="str">
        <f t="shared" si="4"/>
        <v/>
      </c>
      <c r="AU44" s="7" t="str">
        <f t="shared" si="4"/>
        <v/>
      </c>
      <c r="AV44" s="7" t="str">
        <f t="shared" si="4"/>
        <v/>
      </c>
      <c r="AW44" s="7" t="str">
        <f t="shared" si="4"/>
        <v/>
      </c>
      <c r="AX44" s="7" t="str">
        <f t="shared" si="4"/>
        <v/>
      </c>
      <c r="AY44" s="7" t="str">
        <f t="shared" si="4"/>
        <v/>
      </c>
      <c r="AZ44" s="7" t="str">
        <f t="shared" si="4"/>
        <v/>
      </c>
      <c r="BA44" s="7" t="str">
        <f t="shared" si="4"/>
        <v/>
      </c>
      <c r="BB44" s="7" t="str">
        <f t="shared" si="4"/>
        <v/>
      </c>
      <c r="BC44" s="7" t="str">
        <f t="shared" si="4"/>
        <v/>
      </c>
      <c r="BD44" s="7" t="str">
        <f t="shared" si="4"/>
        <v/>
      </c>
      <c r="BE44" s="7" t="str">
        <f t="shared" si="4"/>
        <v/>
      </c>
      <c r="BF44" s="7" t="str">
        <f t="shared" si="4"/>
        <v/>
      </c>
      <c r="BG44" s="7" t="str">
        <f t="shared" si="3"/>
        <v/>
      </c>
      <c r="BH44" s="7" t="str">
        <f t="shared" si="3"/>
        <v/>
      </c>
    </row>
    <row r="45" spans="1:60">
      <c r="A45" t="s">
        <v>404</v>
      </c>
      <c r="B45" t="s">
        <v>404</v>
      </c>
      <c r="C45" t="s">
        <v>404</v>
      </c>
      <c r="E45">
        <v>151</v>
      </c>
      <c r="F45">
        <v>27447269</v>
      </c>
      <c r="G45">
        <v>1</v>
      </c>
      <c r="H45">
        <v>74000</v>
      </c>
      <c r="I45" s="1">
        <v>44777.875</v>
      </c>
      <c r="J45" t="s">
        <v>465</v>
      </c>
      <c r="K45">
        <v>0</v>
      </c>
      <c r="L45" s="1"/>
      <c r="M45" s="1">
        <v>44777.875</v>
      </c>
      <c r="N45" s="1">
        <v>41557.875</v>
      </c>
      <c r="O45" s="1">
        <v>42864.875</v>
      </c>
      <c r="P45" s="1"/>
      <c r="Q45" s="1">
        <v>42490.875</v>
      </c>
      <c r="R45">
        <v>291469310</v>
      </c>
      <c r="T45" t="s">
        <v>470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389</v>
      </c>
      <c r="AB45">
        <v>74</v>
      </c>
      <c r="AC45" t="s">
        <v>467</v>
      </c>
      <c r="AD45">
        <v>205928</v>
      </c>
      <c r="AE45">
        <v>1822.38</v>
      </c>
      <c r="AF45">
        <v>2059.2800000000002</v>
      </c>
      <c r="AG45" t="s">
        <v>408</v>
      </c>
      <c r="AP45" s="8">
        <v>42</v>
      </c>
      <c r="AQ45" s="8" t="str">
        <f t="shared" si="4"/>
        <v/>
      </c>
      <c r="AR45" s="8" t="str">
        <f t="shared" si="4"/>
        <v/>
      </c>
      <c r="AS45" s="8" t="str">
        <f t="shared" si="4"/>
        <v/>
      </c>
      <c r="AT45" s="8" t="str">
        <f t="shared" si="4"/>
        <v/>
      </c>
      <c r="AU45" s="8" t="str">
        <f t="shared" si="4"/>
        <v/>
      </c>
      <c r="AV45" s="8" t="str">
        <f t="shared" si="4"/>
        <v/>
      </c>
      <c r="AW45" s="8" t="str">
        <f t="shared" si="4"/>
        <v/>
      </c>
      <c r="AX45" s="8" t="str">
        <f t="shared" si="4"/>
        <v/>
      </c>
      <c r="AY45" s="8" t="str">
        <f t="shared" si="4"/>
        <v/>
      </c>
      <c r="AZ45" s="8" t="str">
        <f t="shared" si="4"/>
        <v/>
      </c>
      <c r="BA45" s="8" t="str">
        <f t="shared" si="4"/>
        <v/>
      </c>
      <c r="BB45" s="8" t="str">
        <f t="shared" si="4"/>
        <v/>
      </c>
      <c r="BC45" s="8" t="str">
        <f t="shared" si="4"/>
        <v/>
      </c>
      <c r="BD45" s="8" t="str">
        <f t="shared" si="4"/>
        <v/>
      </c>
      <c r="BE45" s="8" t="str">
        <f t="shared" si="4"/>
        <v/>
      </c>
      <c r="BF45" s="8" t="str">
        <f t="shared" si="4"/>
        <v/>
      </c>
      <c r="BG45" s="8" t="str">
        <f t="shared" si="3"/>
        <v/>
      </c>
      <c r="BH45" s="8" t="str">
        <f t="shared" si="3"/>
        <v/>
      </c>
    </row>
    <row r="46" spans="1:60">
      <c r="A46" t="s">
        <v>404</v>
      </c>
      <c r="B46" t="s">
        <v>404</v>
      </c>
      <c r="C46" t="s">
        <v>404</v>
      </c>
      <c r="E46">
        <v>151</v>
      </c>
      <c r="F46">
        <v>27447319</v>
      </c>
      <c r="G46">
        <v>1</v>
      </c>
      <c r="H46">
        <v>74146</v>
      </c>
      <c r="I46" s="1">
        <v>44777.875</v>
      </c>
      <c r="J46" t="s">
        <v>465</v>
      </c>
      <c r="K46">
        <v>0</v>
      </c>
      <c r="L46" s="1"/>
      <c r="M46" s="1">
        <v>44777.875</v>
      </c>
      <c r="N46" s="1">
        <v>41643.916666666664</v>
      </c>
      <c r="O46" s="1">
        <v>42507.875</v>
      </c>
      <c r="P46" s="1"/>
      <c r="Q46" s="1">
        <v>42521.875</v>
      </c>
      <c r="R46">
        <v>588872</v>
      </c>
      <c r="T46" t="s">
        <v>471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389</v>
      </c>
      <c r="AB46">
        <v>73</v>
      </c>
      <c r="AC46" t="s">
        <v>450</v>
      </c>
      <c r="AD46">
        <v>188772</v>
      </c>
      <c r="AE46">
        <v>1670.58</v>
      </c>
      <c r="AF46">
        <v>1887.72</v>
      </c>
      <c r="AG46" t="s">
        <v>408</v>
      </c>
      <c r="AP46" s="7">
        <v>43</v>
      </c>
      <c r="AQ46" s="7" t="str">
        <f t="shared" si="4"/>
        <v/>
      </c>
      <c r="AR46" s="7" t="str">
        <f t="shared" si="4"/>
        <v/>
      </c>
      <c r="AS46" s="7" t="str">
        <f t="shared" si="4"/>
        <v/>
      </c>
      <c r="AT46" s="7" t="str">
        <f t="shared" si="4"/>
        <v/>
      </c>
      <c r="AU46" s="7" t="str">
        <f t="shared" si="4"/>
        <v/>
      </c>
      <c r="AV46" s="7" t="str">
        <f t="shared" si="4"/>
        <v/>
      </c>
      <c r="AW46" s="7" t="str">
        <f t="shared" si="4"/>
        <v/>
      </c>
      <c r="AX46" s="7" t="str">
        <f t="shared" si="4"/>
        <v/>
      </c>
      <c r="AY46" s="7" t="str">
        <f t="shared" si="4"/>
        <v/>
      </c>
      <c r="AZ46" s="7" t="str">
        <f t="shared" si="4"/>
        <v/>
      </c>
      <c r="BA46" s="7" t="str">
        <f t="shared" si="4"/>
        <v/>
      </c>
      <c r="BB46" s="7" t="str">
        <f t="shared" si="4"/>
        <v/>
      </c>
      <c r="BC46" s="7" t="str">
        <f t="shared" si="4"/>
        <v/>
      </c>
      <c r="BD46" s="7" t="str">
        <f t="shared" si="4"/>
        <v/>
      </c>
      <c r="BE46" s="7" t="str">
        <f t="shared" si="4"/>
        <v/>
      </c>
      <c r="BF46" s="7" t="str">
        <f t="shared" si="4"/>
        <v/>
      </c>
      <c r="BG46" s="7" t="str">
        <f t="shared" si="3"/>
        <v/>
      </c>
      <c r="BH46" s="7" t="str">
        <f t="shared" si="3"/>
        <v/>
      </c>
    </row>
    <row r="47" spans="1:60">
      <c r="A47" t="s">
        <v>404</v>
      </c>
      <c r="B47" t="s">
        <v>404</v>
      </c>
      <c r="C47" t="s">
        <v>404</v>
      </c>
      <c r="E47">
        <v>151</v>
      </c>
      <c r="F47">
        <v>27447142</v>
      </c>
      <c r="G47">
        <v>1</v>
      </c>
      <c r="H47">
        <v>74835</v>
      </c>
      <c r="I47" s="1">
        <v>44777.875</v>
      </c>
      <c r="J47" t="s">
        <v>465</v>
      </c>
      <c r="K47">
        <v>0</v>
      </c>
      <c r="L47" s="1"/>
      <c r="M47" s="1">
        <v>44777.875</v>
      </c>
      <c r="N47" s="1">
        <v>42039.916666666664</v>
      </c>
      <c r="O47" s="1">
        <v>42621.875</v>
      </c>
      <c r="P47" s="1"/>
      <c r="Q47" s="1">
        <v>42551.875</v>
      </c>
      <c r="R47">
        <v>596147</v>
      </c>
      <c r="T47" t="s">
        <v>472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389</v>
      </c>
      <c r="AB47">
        <v>72</v>
      </c>
      <c r="AC47" t="s">
        <v>469</v>
      </c>
      <c r="AD47">
        <v>16604</v>
      </c>
      <c r="AE47">
        <v>1469.36</v>
      </c>
      <c r="AF47">
        <v>1660.4</v>
      </c>
      <c r="AG47" t="s">
        <v>408</v>
      </c>
      <c r="AP47" s="8">
        <v>44</v>
      </c>
      <c r="AQ47" s="8" t="str">
        <f t="shared" si="4"/>
        <v/>
      </c>
      <c r="AR47" s="8" t="str">
        <f t="shared" si="4"/>
        <v/>
      </c>
      <c r="AS47" s="8" t="str">
        <f t="shared" si="4"/>
        <v/>
      </c>
      <c r="AT47" s="8" t="str">
        <f t="shared" si="4"/>
        <v/>
      </c>
      <c r="AU47" s="8" t="str">
        <f t="shared" si="4"/>
        <v/>
      </c>
      <c r="AV47" s="8" t="str">
        <f t="shared" si="4"/>
        <v/>
      </c>
      <c r="AW47" s="8" t="str">
        <f t="shared" si="4"/>
        <v/>
      </c>
      <c r="AX47" s="8" t="str">
        <f t="shared" si="4"/>
        <v/>
      </c>
      <c r="AY47" s="8" t="str">
        <f t="shared" si="4"/>
        <v/>
      </c>
      <c r="AZ47" s="8" t="str">
        <f t="shared" si="4"/>
        <v/>
      </c>
      <c r="BA47" s="8" t="str">
        <f t="shared" si="4"/>
        <v/>
      </c>
      <c r="BB47" s="8" t="str">
        <f t="shared" si="4"/>
        <v/>
      </c>
      <c r="BC47" s="8" t="str">
        <f t="shared" si="4"/>
        <v/>
      </c>
      <c r="BD47" s="8" t="str">
        <f t="shared" si="4"/>
        <v/>
      </c>
      <c r="BE47" s="8" t="str">
        <f t="shared" si="4"/>
        <v/>
      </c>
      <c r="BF47" s="8" t="str">
        <f t="shared" si="4"/>
        <v/>
      </c>
      <c r="BG47" s="8" t="str">
        <f t="shared" si="3"/>
        <v/>
      </c>
      <c r="BH47" s="8" t="str">
        <f t="shared" si="3"/>
        <v/>
      </c>
    </row>
    <row r="48" spans="1:60">
      <c r="A48" t="s">
        <v>404</v>
      </c>
      <c r="B48" t="s">
        <v>404</v>
      </c>
      <c r="C48" t="s">
        <v>404</v>
      </c>
      <c r="D48">
        <v>1191011000</v>
      </c>
      <c r="E48">
        <v>220</v>
      </c>
      <c r="F48">
        <v>0</v>
      </c>
      <c r="G48">
        <v>1</v>
      </c>
      <c r="H48">
        <v>160070</v>
      </c>
      <c r="I48" s="1">
        <v>44777.875</v>
      </c>
      <c r="J48" t="s">
        <v>473</v>
      </c>
      <c r="K48">
        <v>0</v>
      </c>
      <c r="L48" s="1">
        <v>44746.875</v>
      </c>
      <c r="M48" s="1">
        <v>44777.875</v>
      </c>
      <c r="N48" s="1">
        <v>25922.916666666668</v>
      </c>
      <c r="O48" s="1">
        <v>44746.875</v>
      </c>
      <c r="P48" s="1">
        <v>44073.875</v>
      </c>
      <c r="Q48" s="1">
        <v>43312.875</v>
      </c>
      <c r="R48">
        <v>73281320</v>
      </c>
      <c r="T48" t="s">
        <v>474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389</v>
      </c>
      <c r="AB48">
        <v>47</v>
      </c>
      <c r="AC48" t="s">
        <v>390</v>
      </c>
      <c r="AD48">
        <v>383539</v>
      </c>
      <c r="AE48">
        <v>3221.73</v>
      </c>
      <c r="AF48">
        <v>3835.39</v>
      </c>
      <c r="AG48" t="s">
        <v>391</v>
      </c>
      <c r="AP48" s="7">
        <v>45</v>
      </c>
      <c r="AQ48" s="7" t="str">
        <f t="shared" si="4"/>
        <v/>
      </c>
      <c r="AR48" s="7" t="str">
        <f t="shared" si="4"/>
        <v/>
      </c>
      <c r="AS48" s="7" t="str">
        <f t="shared" si="4"/>
        <v/>
      </c>
      <c r="AT48" s="7" t="str">
        <f t="shared" si="4"/>
        <v/>
      </c>
      <c r="AU48" s="7" t="str">
        <f t="shared" si="4"/>
        <v/>
      </c>
      <c r="AV48" s="7" t="str">
        <f t="shared" si="4"/>
        <v/>
      </c>
      <c r="AW48" s="7" t="str">
        <f t="shared" si="4"/>
        <v/>
      </c>
      <c r="AX48" s="7" t="str">
        <f t="shared" si="4"/>
        <v/>
      </c>
      <c r="AY48" s="7" t="str">
        <f t="shared" si="4"/>
        <v/>
      </c>
      <c r="AZ48" s="7" t="str">
        <f t="shared" si="4"/>
        <v/>
      </c>
      <c r="BA48" s="7" t="str">
        <f t="shared" si="4"/>
        <v/>
      </c>
      <c r="BB48" s="7" t="str">
        <f t="shared" si="4"/>
        <v/>
      </c>
      <c r="BC48" s="7" t="str">
        <f t="shared" si="4"/>
        <v/>
      </c>
      <c r="BD48" s="7" t="str">
        <f t="shared" si="4"/>
        <v/>
      </c>
      <c r="BE48" s="7" t="str">
        <f t="shared" si="4"/>
        <v/>
      </c>
      <c r="BF48" s="7" t="str">
        <f t="shared" si="4"/>
        <v/>
      </c>
      <c r="BG48" s="7" t="str">
        <f t="shared" si="3"/>
        <v/>
      </c>
      <c r="BH48" s="7" t="str">
        <f t="shared" si="3"/>
        <v/>
      </c>
    </row>
    <row r="49" spans="1:60">
      <c r="A49" t="s">
        <v>404</v>
      </c>
      <c r="B49" t="s">
        <v>404</v>
      </c>
      <c r="C49" t="s">
        <v>404</v>
      </c>
      <c r="D49">
        <v>1189455000</v>
      </c>
      <c r="E49">
        <v>19</v>
      </c>
      <c r="F49">
        <v>0</v>
      </c>
      <c r="G49">
        <v>1</v>
      </c>
      <c r="H49">
        <v>160102</v>
      </c>
      <c r="I49" s="1">
        <v>44777.875</v>
      </c>
      <c r="J49" t="s">
        <v>387</v>
      </c>
      <c r="K49">
        <v>0</v>
      </c>
      <c r="L49" s="1"/>
      <c r="M49" s="1">
        <v>44777.875</v>
      </c>
      <c r="N49" s="1">
        <v>37264.916666666664</v>
      </c>
      <c r="O49" s="1">
        <v>43636.875</v>
      </c>
      <c r="P49" s="1">
        <v>43615.875</v>
      </c>
      <c r="Q49" s="1">
        <v>43312.875</v>
      </c>
      <c r="R49">
        <v>73274996</v>
      </c>
      <c r="T49" t="s">
        <v>475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389</v>
      </c>
      <c r="AB49">
        <v>47</v>
      </c>
      <c r="AC49" t="s">
        <v>476</v>
      </c>
      <c r="AD49">
        <v>154477</v>
      </c>
      <c r="AE49">
        <v>1297.6600000000001</v>
      </c>
      <c r="AF49">
        <v>1544.77</v>
      </c>
      <c r="AG49" t="s">
        <v>408</v>
      </c>
      <c r="AP49" s="8">
        <v>46</v>
      </c>
      <c r="AQ49" s="8" t="str">
        <f t="shared" si="4"/>
        <v/>
      </c>
      <c r="AR49" s="8" t="str">
        <f t="shared" si="4"/>
        <v/>
      </c>
      <c r="AS49" s="8" t="str">
        <f t="shared" si="4"/>
        <v/>
      </c>
      <c r="AT49" s="8" t="str">
        <f t="shared" si="4"/>
        <v/>
      </c>
      <c r="AU49" s="8" t="str">
        <f t="shared" si="4"/>
        <v/>
      </c>
      <c r="AV49" s="8" t="str">
        <f t="shared" si="4"/>
        <v/>
      </c>
      <c r="AW49" s="8" t="str">
        <f t="shared" si="4"/>
        <v/>
      </c>
      <c r="AX49" s="8" t="str">
        <f t="shared" si="4"/>
        <v/>
      </c>
      <c r="AY49" s="8" t="str">
        <f t="shared" si="4"/>
        <v/>
      </c>
      <c r="AZ49" s="8" t="str">
        <f t="shared" si="4"/>
        <v/>
      </c>
      <c r="BA49" s="8" t="str">
        <f t="shared" si="4"/>
        <v/>
      </c>
      <c r="BB49" s="8" t="str">
        <f t="shared" si="4"/>
        <v/>
      </c>
      <c r="BC49" s="8" t="str">
        <f t="shared" si="4"/>
        <v/>
      </c>
      <c r="BD49" s="8" t="str">
        <f t="shared" si="4"/>
        <v/>
      </c>
      <c r="BE49" s="8" t="str">
        <f t="shared" si="4"/>
        <v/>
      </c>
      <c r="BF49" s="8" t="str">
        <f t="shared" si="4"/>
        <v/>
      </c>
      <c r="BG49" s="8" t="str">
        <f t="shared" si="3"/>
        <v/>
      </c>
      <c r="BH49" s="8" t="str">
        <f t="shared" si="3"/>
        <v/>
      </c>
    </row>
    <row r="50" spans="1:60">
      <c r="A50" t="s">
        <v>404</v>
      </c>
      <c r="B50" t="s">
        <v>404</v>
      </c>
      <c r="C50" t="s">
        <v>404</v>
      </c>
      <c r="D50">
        <v>1191014000</v>
      </c>
      <c r="E50">
        <v>19</v>
      </c>
      <c r="F50">
        <v>0</v>
      </c>
      <c r="G50">
        <v>1</v>
      </c>
      <c r="H50">
        <v>160178</v>
      </c>
      <c r="I50" s="1">
        <v>44777.875</v>
      </c>
      <c r="J50" t="s">
        <v>387</v>
      </c>
      <c r="K50">
        <v>0</v>
      </c>
      <c r="L50" s="1"/>
      <c r="M50" s="1">
        <v>44777.875</v>
      </c>
      <c r="N50" s="1">
        <v>36322.875</v>
      </c>
      <c r="O50" s="1">
        <v>43310.875</v>
      </c>
      <c r="P50" s="1"/>
      <c r="Q50" s="1">
        <v>43312.875</v>
      </c>
      <c r="R50">
        <v>73278611</v>
      </c>
      <c r="T50" t="s">
        <v>477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389</v>
      </c>
      <c r="AB50">
        <v>47</v>
      </c>
      <c r="AC50" t="s">
        <v>478</v>
      </c>
      <c r="AD50">
        <v>131312</v>
      </c>
      <c r="AE50">
        <v>1103.02</v>
      </c>
      <c r="AF50">
        <v>1313.12</v>
      </c>
      <c r="AG50" t="s">
        <v>408</v>
      </c>
      <c r="AP50" s="7">
        <v>47</v>
      </c>
      <c r="AQ50" s="7" t="str">
        <f t="shared" si="4"/>
        <v/>
      </c>
      <c r="AR50" s="7" t="str">
        <f t="shared" si="4"/>
        <v/>
      </c>
      <c r="AS50" s="7" t="str">
        <f t="shared" si="4"/>
        <v/>
      </c>
      <c r="AT50" s="7" t="str">
        <f t="shared" si="4"/>
        <v/>
      </c>
      <c r="AU50" s="7" t="str">
        <f t="shared" si="4"/>
        <v/>
      </c>
      <c r="AV50" s="7" t="str">
        <f t="shared" si="4"/>
        <v/>
      </c>
      <c r="AW50" s="7" t="str">
        <f t="shared" si="4"/>
        <v/>
      </c>
      <c r="AX50" s="7" t="str">
        <f t="shared" si="4"/>
        <v/>
      </c>
      <c r="AY50" s="7" t="str">
        <f t="shared" si="4"/>
        <v/>
      </c>
      <c r="AZ50" s="7" t="str">
        <f t="shared" si="4"/>
        <v/>
      </c>
      <c r="BA50" s="7" t="str">
        <f t="shared" si="4"/>
        <v/>
      </c>
      <c r="BB50" s="7" t="str">
        <f t="shared" si="4"/>
        <v/>
      </c>
      <c r="BC50" s="7" t="str">
        <f t="shared" si="4"/>
        <v/>
      </c>
      <c r="BD50" s="7" t="str">
        <f t="shared" si="4"/>
        <v/>
      </c>
      <c r="BE50" s="7" t="str">
        <f t="shared" si="4"/>
        <v/>
      </c>
      <c r="BF50" s="7" t="str">
        <f t="shared" ref="BF50:BH65" si="5">IF(BF$3=$D50,$AP50,"")</f>
        <v/>
      </c>
      <c r="BG50" s="7" t="str">
        <f t="shared" si="5"/>
        <v/>
      </c>
      <c r="BH50" s="7" t="str">
        <f t="shared" si="5"/>
        <v/>
      </c>
    </row>
    <row r="51" spans="1:60">
      <c r="A51" t="s">
        <v>404</v>
      </c>
      <c r="B51" t="s">
        <v>404</v>
      </c>
      <c r="C51" t="s">
        <v>404</v>
      </c>
      <c r="D51">
        <v>1190477000</v>
      </c>
      <c r="E51">
        <v>57</v>
      </c>
      <c r="F51">
        <v>0</v>
      </c>
      <c r="G51">
        <v>1</v>
      </c>
      <c r="H51">
        <v>160274</v>
      </c>
      <c r="I51" s="1">
        <v>44777.875</v>
      </c>
      <c r="J51" t="s">
        <v>392</v>
      </c>
      <c r="K51">
        <v>0</v>
      </c>
      <c r="L51" s="1"/>
      <c r="M51" s="1">
        <v>44777.875</v>
      </c>
      <c r="N51" s="1">
        <v>32961.875</v>
      </c>
      <c r="O51" s="1">
        <v>44770.875</v>
      </c>
      <c r="P51" s="1">
        <v>44770.875</v>
      </c>
      <c r="Q51" s="1">
        <v>43312.875</v>
      </c>
      <c r="R51">
        <v>73375200</v>
      </c>
      <c r="T51" t="s">
        <v>479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389</v>
      </c>
      <c r="AB51">
        <v>47</v>
      </c>
      <c r="AC51" t="s">
        <v>476</v>
      </c>
      <c r="AD51">
        <v>212411</v>
      </c>
      <c r="AE51">
        <v>1784.23</v>
      </c>
      <c r="AF51">
        <v>2124.11</v>
      </c>
      <c r="AG51" t="s">
        <v>480</v>
      </c>
      <c r="AP51" s="8">
        <v>48</v>
      </c>
      <c r="AQ51" s="8" t="str">
        <f t="shared" ref="AQ51:BF66" si="6">IF(AQ$3=$D51,$AP51,"")</f>
        <v/>
      </c>
      <c r="AR51" s="8" t="str">
        <f t="shared" si="6"/>
        <v/>
      </c>
      <c r="AS51" s="8" t="str">
        <f t="shared" si="6"/>
        <v/>
      </c>
      <c r="AT51" s="8" t="str">
        <f t="shared" si="6"/>
        <v/>
      </c>
      <c r="AU51" s="8" t="str">
        <f t="shared" si="6"/>
        <v/>
      </c>
      <c r="AV51" s="8" t="str">
        <f t="shared" si="6"/>
        <v/>
      </c>
      <c r="AW51" s="8" t="str">
        <f t="shared" si="6"/>
        <v/>
      </c>
      <c r="AX51" s="8" t="str">
        <f t="shared" si="6"/>
        <v/>
      </c>
      <c r="AY51" s="8" t="str">
        <f t="shared" si="6"/>
        <v/>
      </c>
      <c r="AZ51" s="8" t="str">
        <f t="shared" si="6"/>
        <v/>
      </c>
      <c r="BA51" s="8" t="str">
        <f t="shared" si="6"/>
        <v/>
      </c>
      <c r="BB51" s="8" t="str">
        <f t="shared" si="6"/>
        <v/>
      </c>
      <c r="BC51" s="8" t="str">
        <f t="shared" si="6"/>
        <v/>
      </c>
      <c r="BD51" s="8" t="str">
        <f t="shared" si="6"/>
        <v/>
      </c>
      <c r="BE51" s="8" t="str">
        <f t="shared" si="6"/>
        <v/>
      </c>
      <c r="BF51" s="8" t="str">
        <f t="shared" si="6"/>
        <v/>
      </c>
      <c r="BG51" s="8" t="str">
        <f t="shared" si="5"/>
        <v/>
      </c>
      <c r="BH51" s="8" t="str">
        <f t="shared" si="5"/>
        <v/>
      </c>
    </row>
    <row r="52" spans="1:60">
      <c r="A52" t="s">
        <v>404</v>
      </c>
      <c r="B52" t="s">
        <v>404</v>
      </c>
      <c r="C52" t="s">
        <v>404</v>
      </c>
      <c r="D52">
        <v>1189455000</v>
      </c>
      <c r="E52">
        <v>19</v>
      </c>
      <c r="F52">
        <v>0</v>
      </c>
      <c r="G52">
        <v>1</v>
      </c>
      <c r="H52">
        <v>160423</v>
      </c>
      <c r="I52" s="1">
        <v>44777.875</v>
      </c>
      <c r="J52" t="s">
        <v>387</v>
      </c>
      <c r="K52">
        <v>0</v>
      </c>
      <c r="L52" s="1"/>
      <c r="M52" s="1">
        <v>44777.875</v>
      </c>
      <c r="N52" s="1">
        <v>40836.916666666664</v>
      </c>
      <c r="O52" s="1">
        <v>43310.875</v>
      </c>
      <c r="P52" s="1"/>
      <c r="Q52" s="1">
        <v>43312.875</v>
      </c>
      <c r="R52">
        <v>73281314</v>
      </c>
      <c r="T52" t="s">
        <v>481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389</v>
      </c>
      <c r="AB52">
        <v>47</v>
      </c>
      <c r="AC52" t="s">
        <v>476</v>
      </c>
      <c r="AD52">
        <v>123586</v>
      </c>
      <c r="AE52">
        <v>1038.1099999999999</v>
      </c>
      <c r="AF52">
        <v>1235.8599999999999</v>
      </c>
      <c r="AG52" t="s">
        <v>408</v>
      </c>
      <c r="AP52" s="7">
        <v>49</v>
      </c>
      <c r="AQ52" s="7" t="str">
        <f t="shared" si="6"/>
        <v/>
      </c>
      <c r="AR52" s="7" t="str">
        <f t="shared" si="6"/>
        <v/>
      </c>
      <c r="AS52" s="7" t="str">
        <f t="shared" si="6"/>
        <v/>
      </c>
      <c r="AT52" s="7" t="str">
        <f t="shared" si="6"/>
        <v/>
      </c>
      <c r="AU52" s="7" t="str">
        <f t="shared" si="6"/>
        <v/>
      </c>
      <c r="AV52" s="7" t="str">
        <f t="shared" si="6"/>
        <v/>
      </c>
      <c r="AW52" s="7" t="str">
        <f t="shared" si="6"/>
        <v/>
      </c>
      <c r="AX52" s="7" t="str">
        <f t="shared" si="6"/>
        <v/>
      </c>
      <c r="AY52" s="7" t="str">
        <f t="shared" si="6"/>
        <v/>
      </c>
      <c r="AZ52" s="7" t="str">
        <f t="shared" si="6"/>
        <v/>
      </c>
      <c r="BA52" s="7" t="str">
        <f t="shared" si="6"/>
        <v/>
      </c>
      <c r="BB52" s="7" t="str">
        <f t="shared" si="6"/>
        <v/>
      </c>
      <c r="BC52" s="7" t="str">
        <f t="shared" si="6"/>
        <v/>
      </c>
      <c r="BD52" s="7" t="str">
        <f t="shared" si="6"/>
        <v/>
      </c>
      <c r="BE52" s="7" t="str">
        <f t="shared" si="6"/>
        <v/>
      </c>
      <c r="BF52" s="7" t="str">
        <f t="shared" si="6"/>
        <v/>
      </c>
      <c r="BG52" s="7" t="str">
        <f t="shared" si="5"/>
        <v/>
      </c>
      <c r="BH52" s="7" t="str">
        <f t="shared" si="5"/>
        <v/>
      </c>
    </row>
    <row r="53" spans="1:60">
      <c r="A53" t="s">
        <v>404</v>
      </c>
      <c r="B53" t="s">
        <v>404</v>
      </c>
      <c r="C53" t="s">
        <v>404</v>
      </c>
      <c r="D53">
        <v>1189459000</v>
      </c>
      <c r="E53">
        <v>19</v>
      </c>
      <c r="F53">
        <v>0</v>
      </c>
      <c r="G53">
        <v>1</v>
      </c>
      <c r="H53">
        <v>160441</v>
      </c>
      <c r="I53" s="1">
        <v>44777.875</v>
      </c>
      <c r="J53" t="s">
        <v>387</v>
      </c>
      <c r="K53">
        <v>0</v>
      </c>
      <c r="L53" s="1">
        <v>44776.875</v>
      </c>
      <c r="M53" s="1">
        <v>44777.875</v>
      </c>
      <c r="N53" s="1">
        <v>38562.875</v>
      </c>
      <c r="O53" s="1">
        <v>44776.875</v>
      </c>
      <c r="P53" s="1"/>
      <c r="Q53" s="1">
        <v>43312.875</v>
      </c>
      <c r="R53">
        <v>73281478</v>
      </c>
      <c r="T53" t="s">
        <v>482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389</v>
      </c>
      <c r="AB53">
        <v>47</v>
      </c>
      <c r="AC53" t="s">
        <v>483</v>
      </c>
      <c r="AD53">
        <v>19297</v>
      </c>
      <c r="AE53">
        <v>1620.95</v>
      </c>
      <c r="AF53">
        <v>1929.7</v>
      </c>
      <c r="AG53" t="s">
        <v>391</v>
      </c>
      <c r="AP53" s="8">
        <v>50</v>
      </c>
      <c r="AQ53" s="8" t="str">
        <f t="shared" si="6"/>
        <v/>
      </c>
      <c r="AR53" s="8" t="str">
        <f t="shared" si="6"/>
        <v/>
      </c>
      <c r="AS53" s="8" t="str">
        <f t="shared" si="6"/>
        <v/>
      </c>
      <c r="AT53" s="8" t="str">
        <f t="shared" si="6"/>
        <v/>
      </c>
      <c r="AU53" s="8" t="str">
        <f t="shared" si="6"/>
        <v/>
      </c>
      <c r="AV53" s="8" t="str">
        <f t="shared" si="6"/>
        <v/>
      </c>
      <c r="AW53" s="8" t="str">
        <f t="shared" si="6"/>
        <v/>
      </c>
      <c r="AX53" s="8" t="str">
        <f t="shared" si="6"/>
        <v/>
      </c>
      <c r="AY53" s="8" t="str">
        <f t="shared" si="6"/>
        <v/>
      </c>
      <c r="AZ53" s="8" t="str">
        <f t="shared" si="6"/>
        <v/>
      </c>
      <c r="BA53" s="8" t="str">
        <f t="shared" si="6"/>
        <v/>
      </c>
      <c r="BB53" s="8" t="str">
        <f t="shared" si="6"/>
        <v/>
      </c>
      <c r="BC53" s="8" t="str">
        <f t="shared" si="6"/>
        <v/>
      </c>
      <c r="BD53" s="8" t="str">
        <f t="shared" si="6"/>
        <v/>
      </c>
      <c r="BE53" s="8" t="str">
        <f t="shared" si="6"/>
        <v/>
      </c>
      <c r="BF53" s="8" t="str">
        <f t="shared" si="6"/>
        <v/>
      </c>
      <c r="BG53" s="8" t="str">
        <f t="shared" si="5"/>
        <v/>
      </c>
      <c r="BH53" s="8" t="str">
        <f t="shared" si="5"/>
        <v/>
      </c>
    </row>
    <row r="54" spans="1:60">
      <c r="A54" t="s">
        <v>404</v>
      </c>
      <c r="B54" t="s">
        <v>404</v>
      </c>
      <c r="C54" t="s">
        <v>404</v>
      </c>
      <c r="D54">
        <v>1189459000</v>
      </c>
      <c r="E54">
        <v>19</v>
      </c>
      <c r="F54">
        <v>0</v>
      </c>
      <c r="G54">
        <v>1</v>
      </c>
      <c r="H54">
        <v>160441</v>
      </c>
      <c r="I54" s="1">
        <v>44777.875</v>
      </c>
      <c r="J54" t="s">
        <v>387</v>
      </c>
      <c r="K54">
        <v>1</v>
      </c>
      <c r="L54" s="1">
        <v>44776.875</v>
      </c>
      <c r="M54" s="1">
        <v>44777.875</v>
      </c>
      <c r="N54" s="1">
        <v>26514.875</v>
      </c>
      <c r="O54" s="1">
        <v>44776.875</v>
      </c>
      <c r="P54" s="1"/>
      <c r="Q54" s="1">
        <v>43312.875</v>
      </c>
      <c r="R54">
        <v>73281481</v>
      </c>
      <c r="T54" t="s">
        <v>484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389</v>
      </c>
      <c r="AB54">
        <v>47</v>
      </c>
      <c r="AC54" t="s">
        <v>483</v>
      </c>
      <c r="AD54">
        <v>526726</v>
      </c>
      <c r="AE54">
        <v>4424.53</v>
      </c>
      <c r="AF54">
        <v>5267.26</v>
      </c>
      <c r="AG54" t="s">
        <v>391</v>
      </c>
      <c r="AP54" s="7">
        <v>51</v>
      </c>
      <c r="AQ54" s="7" t="str">
        <f t="shared" si="6"/>
        <v/>
      </c>
      <c r="AR54" s="7" t="str">
        <f t="shared" si="6"/>
        <v/>
      </c>
      <c r="AS54" s="7" t="str">
        <f t="shared" si="6"/>
        <v/>
      </c>
      <c r="AT54" s="7" t="str">
        <f t="shared" si="6"/>
        <v/>
      </c>
      <c r="AU54" s="7" t="str">
        <f t="shared" si="6"/>
        <v/>
      </c>
      <c r="AV54" s="7" t="str">
        <f t="shared" si="6"/>
        <v/>
      </c>
      <c r="AW54" s="7" t="str">
        <f t="shared" si="6"/>
        <v/>
      </c>
      <c r="AX54" s="7" t="str">
        <f t="shared" si="6"/>
        <v/>
      </c>
      <c r="AY54" s="7" t="str">
        <f t="shared" si="6"/>
        <v/>
      </c>
      <c r="AZ54" s="7" t="str">
        <f t="shared" si="6"/>
        <v/>
      </c>
      <c r="BA54" s="7" t="str">
        <f t="shared" si="6"/>
        <v/>
      </c>
      <c r="BB54" s="7" t="str">
        <f t="shared" si="6"/>
        <v/>
      </c>
      <c r="BC54" s="7" t="str">
        <f t="shared" si="6"/>
        <v/>
      </c>
      <c r="BD54" s="7" t="str">
        <f t="shared" si="6"/>
        <v/>
      </c>
      <c r="BE54" s="7" t="str">
        <f t="shared" si="6"/>
        <v/>
      </c>
      <c r="BF54" s="7" t="str">
        <f t="shared" si="6"/>
        <v/>
      </c>
      <c r="BG54" s="7" t="str">
        <f t="shared" si="5"/>
        <v/>
      </c>
      <c r="BH54" s="7" t="str">
        <f t="shared" si="5"/>
        <v/>
      </c>
    </row>
    <row r="55" spans="1:60">
      <c r="A55" t="s">
        <v>386</v>
      </c>
      <c r="B55" t="s">
        <v>386</v>
      </c>
      <c r="C55" t="s">
        <v>386</v>
      </c>
      <c r="D55">
        <v>1189449000</v>
      </c>
      <c r="E55">
        <v>19</v>
      </c>
      <c r="F55">
        <v>0</v>
      </c>
      <c r="G55">
        <v>1</v>
      </c>
      <c r="H55">
        <v>160459</v>
      </c>
      <c r="I55" s="1">
        <v>44777.875</v>
      </c>
      <c r="J55" t="s">
        <v>387</v>
      </c>
      <c r="K55">
        <v>0</v>
      </c>
      <c r="L55" s="1">
        <v>44711.875</v>
      </c>
      <c r="M55" s="1">
        <v>44777.875</v>
      </c>
      <c r="N55" s="1">
        <v>39186.875</v>
      </c>
      <c r="O55" s="1">
        <v>44711.875</v>
      </c>
      <c r="P55" s="1">
        <v>44679.875</v>
      </c>
      <c r="Q55" s="1">
        <v>43312.875</v>
      </c>
      <c r="R55">
        <v>73310039</v>
      </c>
      <c r="T55" t="s">
        <v>485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389</v>
      </c>
      <c r="AC55" t="s">
        <v>400</v>
      </c>
      <c r="AD55">
        <v>31052</v>
      </c>
      <c r="AE55">
        <v>260.83999999999997</v>
      </c>
      <c r="AF55">
        <v>310.52</v>
      </c>
      <c r="AG55" t="s">
        <v>391</v>
      </c>
      <c r="AP55" s="8">
        <v>52</v>
      </c>
      <c r="AQ55" s="8" t="str">
        <f t="shared" si="6"/>
        <v/>
      </c>
      <c r="AR55" s="8" t="str">
        <f t="shared" si="6"/>
        <v/>
      </c>
      <c r="AS55" s="8" t="str">
        <f t="shared" si="6"/>
        <v/>
      </c>
      <c r="AT55" s="8" t="str">
        <f t="shared" si="6"/>
        <v/>
      </c>
      <c r="AU55" s="8" t="str">
        <f t="shared" si="6"/>
        <v/>
      </c>
      <c r="AV55" s="8" t="str">
        <f t="shared" si="6"/>
        <v/>
      </c>
      <c r="AW55" s="8" t="str">
        <f t="shared" si="6"/>
        <v/>
      </c>
      <c r="AX55" s="8" t="str">
        <f t="shared" si="6"/>
        <v/>
      </c>
      <c r="AY55" s="8" t="str">
        <f t="shared" si="6"/>
        <v/>
      </c>
      <c r="AZ55" s="8" t="str">
        <f t="shared" si="6"/>
        <v/>
      </c>
      <c r="BA55" s="8" t="str">
        <f t="shared" si="6"/>
        <v/>
      </c>
      <c r="BB55" s="8" t="str">
        <f t="shared" si="6"/>
        <v/>
      </c>
      <c r="BC55" s="8" t="str">
        <f t="shared" si="6"/>
        <v/>
      </c>
      <c r="BD55" s="8" t="str">
        <f t="shared" si="6"/>
        <v/>
      </c>
      <c r="BE55" s="8" t="str">
        <f t="shared" si="6"/>
        <v/>
      </c>
      <c r="BF55" s="8" t="str">
        <f t="shared" si="6"/>
        <v/>
      </c>
      <c r="BG55" s="8" t="str">
        <f t="shared" si="5"/>
        <v/>
      </c>
      <c r="BH55" s="8" t="str">
        <f t="shared" si="5"/>
        <v/>
      </c>
    </row>
    <row r="56" spans="1:60">
      <c r="A56" t="s">
        <v>404</v>
      </c>
      <c r="B56" t="s">
        <v>404</v>
      </c>
      <c r="C56" t="s">
        <v>404</v>
      </c>
      <c r="D56">
        <v>1189442000</v>
      </c>
      <c r="E56">
        <v>57</v>
      </c>
      <c r="F56">
        <v>0</v>
      </c>
      <c r="G56">
        <v>1</v>
      </c>
      <c r="H56">
        <v>160472</v>
      </c>
      <c r="I56" s="1">
        <v>44777.875</v>
      </c>
      <c r="J56" t="s">
        <v>392</v>
      </c>
      <c r="K56">
        <v>0</v>
      </c>
      <c r="L56" s="1">
        <v>44745.875</v>
      </c>
      <c r="M56" s="1">
        <v>44777.875</v>
      </c>
      <c r="N56" s="1">
        <v>30815.875</v>
      </c>
      <c r="O56" s="1">
        <v>44745.875</v>
      </c>
      <c r="P56" s="1"/>
      <c r="Q56" s="1">
        <v>43312.875</v>
      </c>
      <c r="R56">
        <v>73297299</v>
      </c>
      <c r="T56" t="s">
        <v>486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389</v>
      </c>
      <c r="AB56">
        <v>47</v>
      </c>
      <c r="AC56" t="s">
        <v>394</v>
      </c>
      <c r="AD56">
        <v>87415</v>
      </c>
      <c r="AE56">
        <v>734.27</v>
      </c>
      <c r="AF56">
        <v>874.15</v>
      </c>
      <c r="AG56" t="s">
        <v>391</v>
      </c>
      <c r="AP56" s="7">
        <v>53</v>
      </c>
      <c r="AQ56" s="7" t="str">
        <f t="shared" si="6"/>
        <v/>
      </c>
      <c r="AR56" s="7" t="str">
        <f t="shared" si="6"/>
        <v/>
      </c>
      <c r="AS56" s="7" t="str">
        <f t="shared" si="6"/>
        <v/>
      </c>
      <c r="AT56" s="7" t="str">
        <f t="shared" si="6"/>
        <v/>
      </c>
      <c r="AU56" s="7" t="str">
        <f t="shared" si="6"/>
        <v/>
      </c>
      <c r="AV56" s="7" t="str">
        <f t="shared" si="6"/>
        <v/>
      </c>
      <c r="AW56" s="7" t="str">
        <f t="shared" si="6"/>
        <v/>
      </c>
      <c r="AX56" s="7" t="str">
        <f t="shared" si="6"/>
        <v/>
      </c>
      <c r="AY56" s="7" t="str">
        <f t="shared" si="6"/>
        <v/>
      </c>
      <c r="AZ56" s="7" t="str">
        <f t="shared" si="6"/>
        <v/>
      </c>
      <c r="BA56" s="7" t="str">
        <f t="shared" si="6"/>
        <v/>
      </c>
      <c r="BB56" s="7" t="str">
        <f t="shared" si="6"/>
        <v/>
      </c>
      <c r="BC56" s="7" t="str">
        <f t="shared" si="6"/>
        <v/>
      </c>
      <c r="BD56" s="7" t="str">
        <f t="shared" si="6"/>
        <v/>
      </c>
      <c r="BE56" s="7" t="str">
        <f t="shared" si="6"/>
        <v/>
      </c>
      <c r="BF56" s="7" t="str">
        <f t="shared" si="6"/>
        <v/>
      </c>
      <c r="BG56" s="7" t="str">
        <f t="shared" si="5"/>
        <v/>
      </c>
      <c r="BH56" s="7" t="str">
        <f t="shared" si="5"/>
        <v/>
      </c>
    </row>
    <row r="57" spans="1:60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160478</v>
      </c>
      <c r="I57" s="1">
        <v>44777.875</v>
      </c>
      <c r="J57" t="s">
        <v>387</v>
      </c>
      <c r="K57">
        <v>0</v>
      </c>
      <c r="L57" s="1">
        <v>44747.875</v>
      </c>
      <c r="M57" s="1">
        <v>44777.875</v>
      </c>
      <c r="N57" s="1">
        <v>37499.875</v>
      </c>
      <c r="O57" s="1">
        <v>44747.875</v>
      </c>
      <c r="P57" s="1"/>
      <c r="Q57" s="1">
        <v>43312.875</v>
      </c>
      <c r="R57">
        <v>73297308</v>
      </c>
      <c r="T57" t="s">
        <v>487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389</v>
      </c>
      <c r="AB57">
        <v>47</v>
      </c>
      <c r="AC57" t="s">
        <v>394</v>
      </c>
      <c r="AD57">
        <v>60547</v>
      </c>
      <c r="AE57">
        <v>508.58</v>
      </c>
      <c r="AF57">
        <v>605.47</v>
      </c>
      <c r="AG57" t="s">
        <v>391</v>
      </c>
      <c r="AP57" s="8">
        <v>54</v>
      </c>
      <c r="AQ57" s="8" t="str">
        <f t="shared" si="6"/>
        <v/>
      </c>
      <c r="AR57" s="8" t="str">
        <f t="shared" si="6"/>
        <v/>
      </c>
      <c r="AS57" s="8" t="str">
        <f t="shared" si="6"/>
        <v/>
      </c>
      <c r="AT57" s="8" t="str">
        <f t="shared" si="6"/>
        <v/>
      </c>
      <c r="AU57" s="8" t="str">
        <f t="shared" si="6"/>
        <v/>
      </c>
      <c r="AV57" s="8" t="str">
        <f t="shared" si="6"/>
        <v/>
      </c>
      <c r="AW57" s="8" t="str">
        <f t="shared" si="6"/>
        <v/>
      </c>
      <c r="AX57" s="8" t="str">
        <f t="shared" si="6"/>
        <v/>
      </c>
      <c r="AY57" s="8" t="str">
        <f t="shared" si="6"/>
        <v/>
      </c>
      <c r="AZ57" s="8" t="str">
        <f t="shared" si="6"/>
        <v/>
      </c>
      <c r="BA57" s="8" t="str">
        <f t="shared" si="6"/>
        <v/>
      </c>
      <c r="BB57" s="8" t="str">
        <f t="shared" si="6"/>
        <v/>
      </c>
      <c r="BC57" s="8" t="str">
        <f t="shared" si="6"/>
        <v/>
      </c>
      <c r="BD57" s="8" t="str">
        <f t="shared" si="6"/>
        <v/>
      </c>
      <c r="BE57" s="8" t="str">
        <f t="shared" si="6"/>
        <v/>
      </c>
      <c r="BF57" s="8" t="str">
        <f t="shared" si="6"/>
        <v/>
      </c>
      <c r="BG57" s="8" t="str">
        <f t="shared" si="5"/>
        <v/>
      </c>
      <c r="BH57" s="8" t="str">
        <f t="shared" si="5"/>
        <v/>
      </c>
    </row>
    <row r="58" spans="1:60">
      <c r="A58" t="s">
        <v>404</v>
      </c>
      <c r="B58" t="s">
        <v>386</v>
      </c>
      <c r="C58" t="s">
        <v>386</v>
      </c>
      <c r="E58">
        <v>19</v>
      </c>
      <c r="F58">
        <v>0</v>
      </c>
      <c r="G58">
        <v>1</v>
      </c>
      <c r="H58">
        <v>160479</v>
      </c>
      <c r="I58" s="1">
        <v>44777.875</v>
      </c>
      <c r="J58" t="s">
        <v>387</v>
      </c>
      <c r="K58">
        <v>0</v>
      </c>
      <c r="L58" s="1">
        <v>44707.875</v>
      </c>
      <c r="M58" s="1">
        <v>44777.875</v>
      </c>
      <c r="N58" s="1">
        <v>24834.916666666668</v>
      </c>
      <c r="O58" s="1">
        <v>44707.875</v>
      </c>
      <c r="P58" s="1"/>
      <c r="Q58" s="1">
        <v>43312.875</v>
      </c>
      <c r="R58">
        <v>73290251</v>
      </c>
      <c r="T58" t="s">
        <v>488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389</v>
      </c>
      <c r="AB58">
        <v>47</v>
      </c>
      <c r="AC58" t="s">
        <v>394</v>
      </c>
      <c r="AD58">
        <v>103421</v>
      </c>
      <c r="AE58">
        <v>868.74</v>
      </c>
      <c r="AF58">
        <v>1034.21</v>
      </c>
      <c r="AG58" t="s">
        <v>391</v>
      </c>
      <c r="AP58" s="7">
        <v>55</v>
      </c>
      <c r="AQ58" s="7" t="str">
        <f t="shared" si="6"/>
        <v/>
      </c>
      <c r="AR58" s="7" t="str">
        <f t="shared" si="6"/>
        <v/>
      </c>
      <c r="AS58" s="7" t="str">
        <f t="shared" si="6"/>
        <v/>
      </c>
      <c r="AT58" s="7" t="str">
        <f t="shared" si="6"/>
        <v/>
      </c>
      <c r="AU58" s="7" t="str">
        <f t="shared" si="6"/>
        <v/>
      </c>
      <c r="AV58" s="7" t="str">
        <f t="shared" si="6"/>
        <v/>
      </c>
      <c r="AW58" s="7" t="str">
        <f t="shared" si="6"/>
        <v/>
      </c>
      <c r="AX58" s="7" t="str">
        <f t="shared" si="6"/>
        <v/>
      </c>
      <c r="AY58" s="7" t="str">
        <f t="shared" si="6"/>
        <v/>
      </c>
      <c r="AZ58" s="7" t="str">
        <f t="shared" si="6"/>
        <v/>
      </c>
      <c r="BA58" s="7" t="str">
        <f t="shared" si="6"/>
        <v/>
      </c>
      <c r="BB58" s="7" t="str">
        <f t="shared" si="6"/>
        <v/>
      </c>
      <c r="BC58" s="7" t="str">
        <f t="shared" si="6"/>
        <v/>
      </c>
      <c r="BD58" s="7" t="str">
        <f t="shared" si="6"/>
        <v/>
      </c>
      <c r="BE58" s="7" t="str">
        <f t="shared" si="6"/>
        <v/>
      </c>
      <c r="BF58" s="7" t="str">
        <f t="shared" si="6"/>
        <v/>
      </c>
      <c r="BG58" s="7" t="str">
        <f t="shared" si="5"/>
        <v/>
      </c>
      <c r="BH58" s="7" t="str">
        <f t="shared" si="5"/>
        <v/>
      </c>
    </row>
    <row r="59" spans="1:60">
      <c r="A59" t="s">
        <v>404</v>
      </c>
      <c r="B59" t="s">
        <v>404</v>
      </c>
      <c r="C59" t="s">
        <v>404</v>
      </c>
      <c r="E59">
        <v>19</v>
      </c>
      <c r="F59">
        <v>0</v>
      </c>
      <c r="G59">
        <v>1</v>
      </c>
      <c r="H59">
        <v>162569</v>
      </c>
      <c r="I59" s="1">
        <v>44777.875</v>
      </c>
      <c r="J59" t="s">
        <v>387</v>
      </c>
      <c r="K59">
        <v>0</v>
      </c>
      <c r="L59" s="1"/>
      <c r="M59" s="1">
        <v>44777.875</v>
      </c>
      <c r="N59" s="1">
        <v>39924.875</v>
      </c>
      <c r="O59" s="1">
        <v>43346.875</v>
      </c>
      <c r="P59" s="1"/>
      <c r="Q59" s="1">
        <v>43343.875</v>
      </c>
      <c r="R59">
        <v>73520194</v>
      </c>
      <c r="T59" t="s">
        <v>489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389</v>
      </c>
      <c r="AB59">
        <v>46</v>
      </c>
      <c r="AC59" t="s">
        <v>394</v>
      </c>
      <c r="AD59">
        <v>48439</v>
      </c>
      <c r="AE59">
        <v>406.85</v>
      </c>
      <c r="AF59">
        <v>484.39</v>
      </c>
      <c r="AG59" t="s">
        <v>408</v>
      </c>
      <c r="AP59" s="8">
        <v>56</v>
      </c>
      <c r="AQ59" s="8" t="str">
        <f t="shared" si="6"/>
        <v/>
      </c>
      <c r="AR59" s="8" t="str">
        <f t="shared" si="6"/>
        <v/>
      </c>
      <c r="AS59" s="8" t="str">
        <f t="shared" si="6"/>
        <v/>
      </c>
      <c r="AT59" s="8" t="str">
        <f t="shared" si="6"/>
        <v/>
      </c>
      <c r="AU59" s="8" t="str">
        <f t="shared" si="6"/>
        <v/>
      </c>
      <c r="AV59" s="8" t="str">
        <f t="shared" si="6"/>
        <v/>
      </c>
      <c r="AW59" s="8" t="str">
        <f t="shared" si="6"/>
        <v/>
      </c>
      <c r="AX59" s="8" t="str">
        <f t="shared" si="6"/>
        <v/>
      </c>
      <c r="AY59" s="8" t="str">
        <f t="shared" si="6"/>
        <v/>
      </c>
      <c r="AZ59" s="8" t="str">
        <f t="shared" si="6"/>
        <v/>
      </c>
      <c r="BA59" s="8" t="str">
        <f t="shared" si="6"/>
        <v/>
      </c>
      <c r="BB59" s="8" t="str">
        <f t="shared" si="6"/>
        <v/>
      </c>
      <c r="BC59" s="8" t="str">
        <f t="shared" si="6"/>
        <v/>
      </c>
      <c r="BD59" s="8" t="str">
        <f t="shared" si="6"/>
        <v/>
      </c>
      <c r="BE59" s="8" t="str">
        <f t="shared" si="6"/>
        <v/>
      </c>
      <c r="BF59" s="8" t="str">
        <f t="shared" si="6"/>
        <v/>
      </c>
      <c r="BG59" s="8" t="str">
        <f t="shared" si="5"/>
        <v/>
      </c>
      <c r="BH59" s="8" t="str">
        <f t="shared" si="5"/>
        <v/>
      </c>
    </row>
    <row r="60" spans="1:60">
      <c r="A60" t="s">
        <v>404</v>
      </c>
      <c r="B60" t="s">
        <v>404</v>
      </c>
      <c r="C60" t="s">
        <v>404</v>
      </c>
      <c r="D60">
        <v>1189435000</v>
      </c>
      <c r="E60">
        <v>57</v>
      </c>
      <c r="F60">
        <v>0</v>
      </c>
      <c r="G60">
        <v>1</v>
      </c>
      <c r="H60">
        <v>162605</v>
      </c>
      <c r="I60" s="1">
        <v>44777.875</v>
      </c>
      <c r="J60" t="s">
        <v>392</v>
      </c>
      <c r="K60">
        <v>0</v>
      </c>
      <c r="L60" s="1"/>
      <c r="M60" s="1">
        <v>44777.875</v>
      </c>
      <c r="N60" s="1">
        <v>30803.875</v>
      </c>
      <c r="O60" s="1">
        <v>43335.875</v>
      </c>
      <c r="P60" s="1"/>
      <c r="Q60" s="1">
        <v>43343.875</v>
      </c>
      <c r="R60">
        <v>73471899</v>
      </c>
      <c r="T60" t="s">
        <v>490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389</v>
      </c>
      <c r="AB60">
        <v>46</v>
      </c>
      <c r="AC60" t="s">
        <v>400</v>
      </c>
      <c r="AD60">
        <v>79106</v>
      </c>
      <c r="AE60">
        <v>664.5</v>
      </c>
      <c r="AF60">
        <v>791.06</v>
      </c>
      <c r="AG60" t="s">
        <v>408</v>
      </c>
      <c r="AP60" s="7">
        <v>57</v>
      </c>
      <c r="AQ60" s="7" t="str">
        <f t="shared" si="6"/>
        <v/>
      </c>
      <c r="AR60" s="7" t="str">
        <f t="shared" si="6"/>
        <v/>
      </c>
      <c r="AS60" s="7" t="str">
        <f t="shared" si="6"/>
        <v/>
      </c>
      <c r="AT60" s="7" t="str">
        <f t="shared" si="6"/>
        <v/>
      </c>
      <c r="AU60" s="7" t="str">
        <f t="shared" si="6"/>
        <v/>
      </c>
      <c r="AV60" s="7" t="str">
        <f t="shared" si="6"/>
        <v/>
      </c>
      <c r="AW60" s="7" t="str">
        <f t="shared" si="6"/>
        <v/>
      </c>
      <c r="AX60" s="7" t="str">
        <f t="shared" si="6"/>
        <v/>
      </c>
      <c r="AY60" s="7" t="str">
        <f t="shared" si="6"/>
        <v/>
      </c>
      <c r="AZ60" s="7" t="str">
        <f t="shared" si="6"/>
        <v/>
      </c>
      <c r="BA60" s="7" t="str">
        <f t="shared" si="6"/>
        <v/>
      </c>
      <c r="BB60" s="7" t="str">
        <f t="shared" si="6"/>
        <v/>
      </c>
      <c r="BC60" s="7" t="str">
        <f t="shared" si="6"/>
        <v/>
      </c>
      <c r="BD60" s="7" t="str">
        <f t="shared" si="6"/>
        <v/>
      </c>
      <c r="BE60" s="7" t="str">
        <f t="shared" si="6"/>
        <v/>
      </c>
      <c r="BF60" s="7" t="str">
        <f t="shared" si="6"/>
        <v/>
      </c>
      <c r="BG60" s="7" t="str">
        <f t="shared" si="5"/>
        <v/>
      </c>
      <c r="BH60" s="7" t="str">
        <f t="shared" si="5"/>
        <v/>
      </c>
    </row>
    <row r="61" spans="1:60">
      <c r="A61" t="s">
        <v>404</v>
      </c>
      <c r="B61" t="s">
        <v>404</v>
      </c>
      <c r="C61" t="s">
        <v>404</v>
      </c>
      <c r="D61">
        <v>1201881000</v>
      </c>
      <c r="E61">
        <v>57</v>
      </c>
      <c r="F61">
        <v>0</v>
      </c>
      <c r="G61">
        <v>1</v>
      </c>
      <c r="H61">
        <v>162605</v>
      </c>
      <c r="I61" s="1">
        <v>44777.875</v>
      </c>
      <c r="J61" t="s">
        <v>392</v>
      </c>
      <c r="K61">
        <v>1</v>
      </c>
      <c r="L61" s="1"/>
      <c r="M61" s="1">
        <v>44777.875</v>
      </c>
      <c r="N61" s="1">
        <v>44378.875</v>
      </c>
      <c r="O61" s="1">
        <v>44389.875</v>
      </c>
      <c r="P61" s="1"/>
      <c r="Q61" s="1">
        <v>44389.875</v>
      </c>
      <c r="R61">
        <v>82069302</v>
      </c>
      <c r="T61" t="s">
        <v>491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389</v>
      </c>
      <c r="AB61">
        <v>46</v>
      </c>
      <c r="AC61" t="s">
        <v>400</v>
      </c>
      <c r="AD61">
        <v>49621</v>
      </c>
      <c r="AE61">
        <v>416.82</v>
      </c>
      <c r="AF61">
        <v>496.21</v>
      </c>
      <c r="AG61" t="s">
        <v>408</v>
      </c>
      <c r="AP61" s="8">
        <v>58</v>
      </c>
      <c r="AQ61" s="8" t="str">
        <f t="shared" si="6"/>
        <v/>
      </c>
      <c r="AR61" s="8" t="str">
        <f t="shared" si="6"/>
        <v/>
      </c>
      <c r="AS61" s="8" t="str">
        <f t="shared" si="6"/>
        <v/>
      </c>
      <c r="AT61" s="8" t="str">
        <f t="shared" si="6"/>
        <v/>
      </c>
      <c r="AU61" s="8" t="str">
        <f t="shared" si="6"/>
        <v/>
      </c>
      <c r="AV61" s="8" t="str">
        <f t="shared" si="6"/>
        <v/>
      </c>
      <c r="AW61" s="8" t="str">
        <f t="shared" si="6"/>
        <v/>
      </c>
      <c r="AX61" s="8" t="str">
        <f t="shared" si="6"/>
        <v/>
      </c>
      <c r="AY61" s="8" t="str">
        <f t="shared" si="6"/>
        <v/>
      </c>
      <c r="AZ61" s="8" t="str">
        <f t="shared" si="6"/>
        <v/>
      </c>
      <c r="BA61" s="8" t="str">
        <f t="shared" si="6"/>
        <v/>
      </c>
      <c r="BB61" s="8" t="str">
        <f t="shared" si="6"/>
        <v/>
      </c>
      <c r="BC61" s="8" t="str">
        <f t="shared" si="6"/>
        <v/>
      </c>
      <c r="BD61" s="8" t="str">
        <f t="shared" si="6"/>
        <v/>
      </c>
      <c r="BE61" s="8" t="str">
        <f t="shared" si="6"/>
        <v/>
      </c>
      <c r="BF61" s="8" t="str">
        <f t="shared" si="6"/>
        <v/>
      </c>
      <c r="BG61" s="8" t="str">
        <f t="shared" si="5"/>
        <v/>
      </c>
      <c r="BH61" s="8" t="str">
        <f t="shared" si="5"/>
        <v/>
      </c>
    </row>
    <row r="62" spans="1:60">
      <c r="A62" t="s">
        <v>404</v>
      </c>
      <c r="B62" t="s">
        <v>404</v>
      </c>
      <c r="C62" t="s">
        <v>404</v>
      </c>
      <c r="E62">
        <v>19</v>
      </c>
      <c r="F62">
        <v>0</v>
      </c>
      <c r="G62">
        <v>1</v>
      </c>
      <c r="H62">
        <v>162633</v>
      </c>
      <c r="I62" s="1">
        <v>44777.875</v>
      </c>
      <c r="J62" t="s">
        <v>387</v>
      </c>
      <c r="K62">
        <v>0</v>
      </c>
      <c r="L62" s="1"/>
      <c r="M62" s="1">
        <v>44777.875</v>
      </c>
      <c r="N62" s="1">
        <v>28712.875</v>
      </c>
      <c r="O62" s="1">
        <v>44770.875</v>
      </c>
      <c r="P62" s="1">
        <v>44770.875</v>
      </c>
      <c r="Q62" s="1">
        <v>43343.875</v>
      </c>
      <c r="R62">
        <v>73488684</v>
      </c>
      <c r="T62" t="s">
        <v>492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389</v>
      </c>
      <c r="AB62">
        <v>46</v>
      </c>
      <c r="AC62" t="s">
        <v>394</v>
      </c>
      <c r="AD62">
        <v>96155</v>
      </c>
      <c r="AE62">
        <v>807.71</v>
      </c>
      <c r="AF62">
        <v>961.55</v>
      </c>
      <c r="AG62" t="s">
        <v>480</v>
      </c>
      <c r="AP62" s="7">
        <v>59</v>
      </c>
      <c r="AQ62" s="7" t="str">
        <f t="shared" si="6"/>
        <v/>
      </c>
      <c r="AR62" s="7" t="str">
        <f t="shared" si="6"/>
        <v/>
      </c>
      <c r="AS62" s="7" t="str">
        <f t="shared" si="6"/>
        <v/>
      </c>
      <c r="AT62" s="7" t="str">
        <f t="shared" si="6"/>
        <v/>
      </c>
      <c r="AU62" s="7" t="str">
        <f t="shared" si="6"/>
        <v/>
      </c>
      <c r="AV62" s="7" t="str">
        <f t="shared" si="6"/>
        <v/>
      </c>
      <c r="AW62" s="7" t="str">
        <f t="shared" si="6"/>
        <v/>
      </c>
      <c r="AX62" s="7" t="str">
        <f t="shared" si="6"/>
        <v/>
      </c>
      <c r="AY62" s="7" t="str">
        <f t="shared" si="6"/>
        <v/>
      </c>
      <c r="AZ62" s="7" t="str">
        <f t="shared" si="6"/>
        <v/>
      </c>
      <c r="BA62" s="7" t="str">
        <f t="shared" si="6"/>
        <v/>
      </c>
      <c r="BB62" s="7" t="str">
        <f t="shared" si="6"/>
        <v/>
      </c>
      <c r="BC62" s="7" t="str">
        <f t="shared" si="6"/>
        <v/>
      </c>
      <c r="BD62" s="7" t="str">
        <f t="shared" si="6"/>
        <v/>
      </c>
      <c r="BE62" s="7" t="str">
        <f t="shared" si="6"/>
        <v/>
      </c>
      <c r="BF62" s="7" t="str">
        <f t="shared" si="6"/>
        <v/>
      </c>
      <c r="BG62" s="7" t="str">
        <f t="shared" si="5"/>
        <v/>
      </c>
      <c r="BH62" s="7" t="str">
        <f t="shared" si="5"/>
        <v/>
      </c>
    </row>
    <row r="63" spans="1:60">
      <c r="A63" t="s">
        <v>404</v>
      </c>
      <c r="B63" t="s">
        <v>404</v>
      </c>
      <c r="C63" t="s">
        <v>404</v>
      </c>
      <c r="D63">
        <v>1189455000</v>
      </c>
      <c r="E63">
        <v>19</v>
      </c>
      <c r="F63">
        <v>0</v>
      </c>
      <c r="G63">
        <v>1</v>
      </c>
      <c r="H63">
        <v>163255</v>
      </c>
      <c r="I63" s="1">
        <v>44777.875</v>
      </c>
      <c r="J63" t="s">
        <v>387</v>
      </c>
      <c r="K63">
        <v>0</v>
      </c>
      <c r="L63" s="1"/>
      <c r="M63" s="1">
        <v>44777.875</v>
      </c>
      <c r="N63" s="1">
        <v>32842.916666666664</v>
      </c>
      <c r="O63" s="1">
        <v>44319.875</v>
      </c>
      <c r="P63" s="1">
        <v>44315.875</v>
      </c>
      <c r="Q63" s="1">
        <v>43343.875</v>
      </c>
      <c r="R63">
        <v>73478253</v>
      </c>
      <c r="T63" t="s">
        <v>493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389</v>
      </c>
      <c r="AB63">
        <v>46</v>
      </c>
      <c r="AC63" t="s">
        <v>494</v>
      </c>
      <c r="AD63">
        <v>205276</v>
      </c>
      <c r="AE63">
        <v>1724.31</v>
      </c>
      <c r="AF63">
        <v>2052.7600000000002</v>
      </c>
      <c r="AG63" t="s">
        <v>408</v>
      </c>
      <c r="AP63" s="8">
        <v>60</v>
      </c>
      <c r="AQ63" s="8" t="str">
        <f t="shared" si="6"/>
        <v/>
      </c>
      <c r="AR63" s="8" t="str">
        <f t="shared" si="6"/>
        <v/>
      </c>
      <c r="AS63" s="8" t="str">
        <f t="shared" si="6"/>
        <v/>
      </c>
      <c r="AT63" s="8" t="str">
        <f t="shared" si="6"/>
        <v/>
      </c>
      <c r="AU63" s="8" t="str">
        <f t="shared" si="6"/>
        <v/>
      </c>
      <c r="AV63" s="8" t="str">
        <f t="shared" si="6"/>
        <v/>
      </c>
      <c r="AW63" s="8" t="str">
        <f t="shared" si="6"/>
        <v/>
      </c>
      <c r="AX63" s="8" t="str">
        <f t="shared" si="6"/>
        <v/>
      </c>
      <c r="AY63" s="8" t="str">
        <f t="shared" si="6"/>
        <v/>
      </c>
      <c r="AZ63" s="8" t="str">
        <f t="shared" si="6"/>
        <v/>
      </c>
      <c r="BA63" s="8" t="str">
        <f t="shared" si="6"/>
        <v/>
      </c>
      <c r="BB63" s="8" t="str">
        <f t="shared" si="6"/>
        <v/>
      </c>
      <c r="BC63" s="8" t="str">
        <f t="shared" si="6"/>
        <v/>
      </c>
      <c r="BD63" s="8" t="str">
        <f t="shared" si="6"/>
        <v/>
      </c>
      <c r="BE63" s="8" t="str">
        <f t="shared" si="6"/>
        <v/>
      </c>
      <c r="BF63" s="8" t="str">
        <f t="shared" si="6"/>
        <v/>
      </c>
      <c r="BG63" s="8" t="str">
        <f t="shared" si="5"/>
        <v/>
      </c>
      <c r="BH63" s="8" t="str">
        <f t="shared" si="5"/>
        <v/>
      </c>
    </row>
    <row r="64" spans="1:60">
      <c r="A64" t="s">
        <v>404</v>
      </c>
      <c r="B64" t="s">
        <v>404</v>
      </c>
      <c r="C64" t="s">
        <v>404</v>
      </c>
      <c r="D64">
        <v>1189455000</v>
      </c>
      <c r="E64">
        <v>19</v>
      </c>
      <c r="F64">
        <v>0</v>
      </c>
      <c r="G64">
        <v>1</v>
      </c>
      <c r="H64">
        <v>163259</v>
      </c>
      <c r="I64" s="1">
        <v>44777.875</v>
      </c>
      <c r="J64" t="s">
        <v>387</v>
      </c>
      <c r="K64">
        <v>0</v>
      </c>
      <c r="L64" s="1"/>
      <c r="M64" s="1">
        <v>44777.875</v>
      </c>
      <c r="N64" s="1">
        <v>31593.875</v>
      </c>
      <c r="O64" s="1">
        <v>44770.875</v>
      </c>
      <c r="P64" s="1">
        <v>44770.875</v>
      </c>
      <c r="Q64" s="1">
        <v>43343.875</v>
      </c>
      <c r="R64">
        <v>73473269</v>
      </c>
      <c r="T64" t="s">
        <v>495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389</v>
      </c>
      <c r="AB64">
        <v>46</v>
      </c>
      <c r="AC64" t="s">
        <v>476</v>
      </c>
      <c r="AD64">
        <v>223031</v>
      </c>
      <c r="AE64">
        <v>1873.43</v>
      </c>
      <c r="AF64">
        <v>2230.31</v>
      </c>
      <c r="AG64" t="s">
        <v>408</v>
      </c>
      <c r="AP64" s="7">
        <v>61</v>
      </c>
      <c r="AQ64" s="7" t="str">
        <f t="shared" si="6"/>
        <v/>
      </c>
      <c r="AR64" s="7" t="str">
        <f t="shared" si="6"/>
        <v/>
      </c>
      <c r="AS64" s="7" t="str">
        <f t="shared" si="6"/>
        <v/>
      </c>
      <c r="AT64" s="7" t="str">
        <f t="shared" si="6"/>
        <v/>
      </c>
      <c r="AU64" s="7" t="str">
        <f t="shared" si="6"/>
        <v/>
      </c>
      <c r="AV64" s="7" t="str">
        <f t="shared" si="6"/>
        <v/>
      </c>
      <c r="AW64" s="7" t="str">
        <f t="shared" si="6"/>
        <v/>
      </c>
      <c r="AX64" s="7" t="str">
        <f t="shared" si="6"/>
        <v/>
      </c>
      <c r="AY64" s="7" t="str">
        <f t="shared" si="6"/>
        <v/>
      </c>
      <c r="AZ64" s="7" t="str">
        <f t="shared" si="6"/>
        <v/>
      </c>
      <c r="BA64" s="7" t="str">
        <f t="shared" si="6"/>
        <v/>
      </c>
      <c r="BB64" s="7" t="str">
        <f t="shared" si="6"/>
        <v/>
      </c>
      <c r="BC64" s="7" t="str">
        <f t="shared" si="6"/>
        <v/>
      </c>
      <c r="BD64" s="7" t="str">
        <f t="shared" si="6"/>
        <v/>
      </c>
      <c r="BE64" s="7" t="str">
        <f t="shared" si="6"/>
        <v/>
      </c>
      <c r="BF64" s="7" t="str">
        <f t="shared" si="6"/>
        <v/>
      </c>
      <c r="BG64" s="7" t="str">
        <f t="shared" si="5"/>
        <v/>
      </c>
      <c r="BH64" s="7" t="str">
        <f t="shared" si="5"/>
        <v/>
      </c>
    </row>
    <row r="65" spans="1:60">
      <c r="A65" t="s">
        <v>404</v>
      </c>
      <c r="B65" t="s">
        <v>404</v>
      </c>
      <c r="C65" t="s">
        <v>404</v>
      </c>
      <c r="D65">
        <v>1189455000</v>
      </c>
      <c r="E65">
        <v>19</v>
      </c>
      <c r="F65">
        <v>0</v>
      </c>
      <c r="G65">
        <v>1</v>
      </c>
      <c r="H65">
        <v>163297</v>
      </c>
      <c r="I65" s="1">
        <v>44777.875</v>
      </c>
      <c r="J65" t="s">
        <v>387</v>
      </c>
      <c r="K65">
        <v>0</v>
      </c>
      <c r="L65" s="1"/>
      <c r="M65" s="1">
        <v>44777.875</v>
      </c>
      <c r="N65" s="1">
        <v>41130.875</v>
      </c>
      <c r="O65" s="1">
        <v>43338.875</v>
      </c>
      <c r="P65" s="1"/>
      <c r="Q65" s="1">
        <v>43343.875</v>
      </c>
      <c r="R65">
        <v>73478625</v>
      </c>
      <c r="T65" t="s">
        <v>496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389</v>
      </c>
      <c r="AB65">
        <v>46</v>
      </c>
      <c r="AC65" t="s">
        <v>476</v>
      </c>
      <c r="AD65">
        <v>123586</v>
      </c>
      <c r="AE65">
        <v>1038.1099999999999</v>
      </c>
      <c r="AF65">
        <v>1235.8599999999999</v>
      </c>
      <c r="AG65" t="s">
        <v>408</v>
      </c>
      <c r="AP65" s="8">
        <v>62</v>
      </c>
      <c r="AQ65" s="8" t="str">
        <f t="shared" si="6"/>
        <v/>
      </c>
      <c r="AR65" s="8" t="str">
        <f t="shared" si="6"/>
        <v/>
      </c>
      <c r="AS65" s="8" t="str">
        <f t="shared" si="6"/>
        <v/>
      </c>
      <c r="AT65" s="8" t="str">
        <f t="shared" si="6"/>
        <v/>
      </c>
      <c r="AU65" s="8" t="str">
        <f t="shared" si="6"/>
        <v/>
      </c>
      <c r="AV65" s="8" t="str">
        <f t="shared" si="6"/>
        <v/>
      </c>
      <c r="AW65" s="8" t="str">
        <f t="shared" si="6"/>
        <v/>
      </c>
      <c r="AX65" s="8" t="str">
        <f t="shared" si="6"/>
        <v/>
      </c>
      <c r="AY65" s="8" t="str">
        <f t="shared" si="6"/>
        <v/>
      </c>
      <c r="AZ65" s="8" t="str">
        <f t="shared" si="6"/>
        <v/>
      </c>
      <c r="BA65" s="8" t="str">
        <f t="shared" si="6"/>
        <v/>
      </c>
      <c r="BB65" s="8" t="str">
        <f t="shared" si="6"/>
        <v/>
      </c>
      <c r="BC65" s="8" t="str">
        <f t="shared" si="6"/>
        <v/>
      </c>
      <c r="BD65" s="8" t="str">
        <f t="shared" si="6"/>
        <v/>
      </c>
      <c r="BE65" s="8" t="str">
        <f t="shared" si="6"/>
        <v/>
      </c>
      <c r="BF65" s="8" t="str">
        <f t="shared" si="6"/>
        <v/>
      </c>
      <c r="BG65" s="8" t="str">
        <f t="shared" si="5"/>
        <v/>
      </c>
      <c r="BH65" s="8" t="str">
        <f t="shared" si="5"/>
        <v/>
      </c>
    </row>
    <row r="66" spans="1:60">
      <c r="A66" t="s">
        <v>404</v>
      </c>
      <c r="B66" t="s">
        <v>404</v>
      </c>
      <c r="C66" t="s">
        <v>404</v>
      </c>
      <c r="D66">
        <v>1191011000</v>
      </c>
      <c r="E66">
        <v>220</v>
      </c>
      <c r="F66">
        <v>0</v>
      </c>
      <c r="G66">
        <v>1</v>
      </c>
      <c r="H66">
        <v>163299</v>
      </c>
      <c r="I66" s="1">
        <v>44777.875</v>
      </c>
      <c r="J66" t="s">
        <v>473</v>
      </c>
      <c r="K66">
        <v>0</v>
      </c>
      <c r="L66" s="1">
        <v>44773.875</v>
      </c>
      <c r="M66" s="1">
        <v>44777.875</v>
      </c>
      <c r="N66" s="1">
        <v>25874.875</v>
      </c>
      <c r="O66" s="1">
        <v>44773.875</v>
      </c>
      <c r="P66" s="1"/>
      <c r="Q66" s="1">
        <v>43343.875</v>
      </c>
      <c r="R66">
        <v>73473289</v>
      </c>
      <c r="T66" t="s">
        <v>497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389</v>
      </c>
      <c r="AB66">
        <v>46</v>
      </c>
      <c r="AC66" t="s">
        <v>476</v>
      </c>
      <c r="AD66">
        <v>337336</v>
      </c>
      <c r="AE66">
        <v>2833.62</v>
      </c>
      <c r="AF66">
        <v>3373.36</v>
      </c>
      <c r="AG66" t="s">
        <v>391</v>
      </c>
      <c r="AP66" s="7">
        <v>63</v>
      </c>
      <c r="AQ66" s="7" t="str">
        <f t="shared" si="6"/>
        <v/>
      </c>
      <c r="AR66" s="7" t="str">
        <f t="shared" si="6"/>
        <v/>
      </c>
      <c r="AS66" s="7" t="str">
        <f t="shared" si="6"/>
        <v/>
      </c>
      <c r="AT66" s="7" t="str">
        <f t="shared" si="6"/>
        <v/>
      </c>
      <c r="AU66" s="7" t="str">
        <f t="shared" si="6"/>
        <v/>
      </c>
      <c r="AV66" s="7" t="str">
        <f t="shared" si="6"/>
        <v/>
      </c>
      <c r="AW66" s="7" t="str">
        <f t="shared" si="6"/>
        <v/>
      </c>
      <c r="AX66" s="7" t="str">
        <f t="shared" si="6"/>
        <v/>
      </c>
      <c r="AY66" s="7" t="str">
        <f t="shared" si="6"/>
        <v/>
      </c>
      <c r="AZ66" s="7" t="str">
        <f t="shared" si="6"/>
        <v/>
      </c>
      <c r="BA66" s="7" t="str">
        <f t="shared" si="6"/>
        <v/>
      </c>
      <c r="BB66" s="7" t="str">
        <f t="shared" si="6"/>
        <v/>
      </c>
      <c r="BC66" s="7" t="str">
        <f t="shared" si="6"/>
        <v/>
      </c>
      <c r="BD66" s="7" t="str">
        <f t="shared" si="6"/>
        <v/>
      </c>
      <c r="BE66" s="7" t="str">
        <f t="shared" si="6"/>
        <v/>
      </c>
      <c r="BF66" s="7" t="str">
        <f t="shared" ref="BF66:BH81" si="7">IF(BF$3=$D66,$AP66,"")</f>
        <v/>
      </c>
      <c r="BG66" s="7" t="str">
        <f t="shared" si="7"/>
        <v/>
      </c>
      <c r="BH66" s="7" t="str">
        <f t="shared" si="7"/>
        <v/>
      </c>
    </row>
    <row r="67" spans="1:60">
      <c r="A67" t="s">
        <v>386</v>
      </c>
      <c r="B67" t="s">
        <v>386</v>
      </c>
      <c r="C67" t="s">
        <v>386</v>
      </c>
      <c r="D67">
        <v>1191011000</v>
      </c>
      <c r="E67">
        <v>220</v>
      </c>
      <c r="F67">
        <v>0</v>
      </c>
      <c r="G67">
        <v>1</v>
      </c>
      <c r="H67">
        <v>163310</v>
      </c>
      <c r="I67" s="1">
        <v>44777.875</v>
      </c>
      <c r="J67" t="s">
        <v>473</v>
      </c>
      <c r="K67">
        <v>0</v>
      </c>
      <c r="L67" s="1">
        <v>44682.875</v>
      </c>
      <c r="M67" s="1">
        <v>44777.875</v>
      </c>
      <c r="N67" s="1">
        <v>30554.875</v>
      </c>
      <c r="O67" s="1">
        <v>44682.875</v>
      </c>
      <c r="P67" s="1"/>
      <c r="Q67" s="1">
        <v>43343.875</v>
      </c>
      <c r="R67">
        <v>73473292</v>
      </c>
      <c r="T67" t="s">
        <v>498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389</v>
      </c>
      <c r="AC67" t="s">
        <v>478</v>
      </c>
      <c r="AD67">
        <v>118636</v>
      </c>
      <c r="AE67">
        <v>996.53</v>
      </c>
      <c r="AF67">
        <v>1186.3599999999999</v>
      </c>
      <c r="AG67" t="s">
        <v>391</v>
      </c>
      <c r="AP67" s="8">
        <v>64</v>
      </c>
      <c r="AQ67" s="8" t="str">
        <f t="shared" ref="AQ67:BF82" si="8">IF(AQ$3=$D67,$AP67,"")</f>
        <v/>
      </c>
      <c r="AR67" s="8" t="str">
        <f t="shared" si="8"/>
        <v/>
      </c>
      <c r="AS67" s="8" t="str">
        <f t="shared" si="8"/>
        <v/>
      </c>
      <c r="AT67" s="8" t="str">
        <f t="shared" si="8"/>
        <v/>
      </c>
      <c r="AU67" s="8" t="str">
        <f t="shared" si="8"/>
        <v/>
      </c>
      <c r="AV67" s="8" t="str">
        <f t="shared" si="8"/>
        <v/>
      </c>
      <c r="AW67" s="8" t="str">
        <f t="shared" si="8"/>
        <v/>
      </c>
      <c r="AX67" s="8" t="str">
        <f t="shared" si="8"/>
        <v/>
      </c>
      <c r="AY67" s="8" t="str">
        <f t="shared" si="8"/>
        <v/>
      </c>
      <c r="AZ67" s="8" t="str">
        <f t="shared" si="8"/>
        <v/>
      </c>
      <c r="BA67" s="8" t="str">
        <f t="shared" si="8"/>
        <v/>
      </c>
      <c r="BB67" s="8" t="str">
        <f t="shared" si="8"/>
        <v/>
      </c>
      <c r="BC67" s="8" t="str">
        <f t="shared" si="8"/>
        <v/>
      </c>
      <c r="BD67" s="8" t="str">
        <f t="shared" si="8"/>
        <v/>
      </c>
      <c r="BE67" s="8" t="str">
        <f t="shared" si="8"/>
        <v/>
      </c>
      <c r="BF67" s="8" t="str">
        <f t="shared" si="8"/>
        <v/>
      </c>
      <c r="BG67" s="8" t="str">
        <f t="shared" si="7"/>
        <v/>
      </c>
      <c r="BH67" s="8" t="str">
        <f t="shared" si="7"/>
        <v/>
      </c>
    </row>
    <row r="68" spans="1:60">
      <c r="A68" t="s">
        <v>404</v>
      </c>
      <c r="B68" t="s">
        <v>404</v>
      </c>
      <c r="C68" t="s">
        <v>404</v>
      </c>
      <c r="D68">
        <v>1201671000</v>
      </c>
      <c r="E68">
        <v>232</v>
      </c>
      <c r="F68">
        <v>0</v>
      </c>
      <c r="G68">
        <v>1</v>
      </c>
      <c r="H68">
        <v>163354</v>
      </c>
      <c r="I68" s="1">
        <v>44777.875</v>
      </c>
      <c r="J68" t="s">
        <v>499</v>
      </c>
      <c r="K68">
        <v>0</v>
      </c>
      <c r="L68" s="1"/>
      <c r="M68" s="1">
        <v>44777.875</v>
      </c>
      <c r="N68" s="1">
        <v>33257.916666666664</v>
      </c>
      <c r="O68" s="1">
        <v>44742.875</v>
      </c>
      <c r="P68" s="1">
        <v>44741.875</v>
      </c>
      <c r="Q68" s="1">
        <v>43343.875</v>
      </c>
      <c r="R68">
        <v>73473297</v>
      </c>
      <c r="T68" t="s">
        <v>500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389</v>
      </c>
      <c r="AB68">
        <v>46</v>
      </c>
      <c r="AC68" t="s">
        <v>476</v>
      </c>
      <c r="AD68">
        <v>177736</v>
      </c>
      <c r="AE68">
        <v>1475.23</v>
      </c>
      <c r="AF68">
        <v>1777.36</v>
      </c>
      <c r="AG68" t="s">
        <v>408</v>
      </c>
      <c r="AP68" s="7">
        <v>65</v>
      </c>
      <c r="AQ68" s="7" t="str">
        <f t="shared" si="8"/>
        <v/>
      </c>
      <c r="AR68" s="7" t="str">
        <f t="shared" si="8"/>
        <v/>
      </c>
      <c r="AS68" s="7" t="str">
        <f t="shared" si="8"/>
        <v/>
      </c>
      <c r="AT68" s="7" t="str">
        <f t="shared" si="8"/>
        <v/>
      </c>
      <c r="AU68" s="7" t="str">
        <f t="shared" si="8"/>
        <v/>
      </c>
      <c r="AV68" s="7" t="str">
        <f t="shared" si="8"/>
        <v/>
      </c>
      <c r="AW68" s="7" t="str">
        <f t="shared" si="8"/>
        <v/>
      </c>
      <c r="AX68" s="7" t="str">
        <f t="shared" si="8"/>
        <v/>
      </c>
      <c r="AY68" s="7" t="str">
        <f t="shared" si="8"/>
        <v/>
      </c>
      <c r="AZ68" s="7" t="str">
        <f t="shared" si="8"/>
        <v/>
      </c>
      <c r="BA68" s="7" t="str">
        <f t="shared" si="8"/>
        <v/>
      </c>
      <c r="BB68" s="7" t="str">
        <f t="shared" si="8"/>
        <v/>
      </c>
      <c r="BC68" s="7" t="str">
        <f t="shared" si="8"/>
        <v/>
      </c>
      <c r="BD68" s="7" t="str">
        <f t="shared" si="8"/>
        <v/>
      </c>
      <c r="BE68" s="7" t="str">
        <f t="shared" si="8"/>
        <v/>
      </c>
      <c r="BF68" s="7" t="str">
        <f t="shared" si="8"/>
        <v/>
      </c>
      <c r="BG68" s="7" t="str">
        <f t="shared" si="7"/>
        <v/>
      </c>
      <c r="BH68" s="7" t="str">
        <f t="shared" si="7"/>
        <v/>
      </c>
    </row>
    <row r="69" spans="1:60">
      <c r="A69" t="s">
        <v>404</v>
      </c>
      <c r="B69" t="s">
        <v>404</v>
      </c>
      <c r="C69" t="s">
        <v>404</v>
      </c>
      <c r="D69">
        <v>1189426000</v>
      </c>
      <c r="E69">
        <v>57</v>
      </c>
      <c r="F69">
        <v>0</v>
      </c>
      <c r="G69">
        <v>1</v>
      </c>
      <c r="H69">
        <v>163359</v>
      </c>
      <c r="I69" s="1">
        <v>44777.875</v>
      </c>
      <c r="J69" t="s">
        <v>392</v>
      </c>
      <c r="K69">
        <v>0</v>
      </c>
      <c r="L69" s="1"/>
      <c r="M69" s="1">
        <v>44777.875</v>
      </c>
      <c r="N69" s="1">
        <v>29512.875</v>
      </c>
      <c r="O69" s="1">
        <v>44770.875</v>
      </c>
      <c r="P69" s="1">
        <v>44770.875</v>
      </c>
      <c r="Q69" s="1">
        <v>43343.875</v>
      </c>
      <c r="R69">
        <v>73480119</v>
      </c>
      <c r="T69" t="s">
        <v>501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389</v>
      </c>
      <c r="AB69">
        <v>46</v>
      </c>
      <c r="AC69" t="s">
        <v>398</v>
      </c>
      <c r="AD69">
        <v>30428</v>
      </c>
      <c r="AE69">
        <v>2555.9499999999998</v>
      </c>
      <c r="AF69">
        <v>3042.8</v>
      </c>
      <c r="AG69" t="s">
        <v>480</v>
      </c>
      <c r="AP69" s="8">
        <v>66</v>
      </c>
      <c r="AQ69" s="8" t="str">
        <f t="shared" si="8"/>
        <v/>
      </c>
      <c r="AR69" s="8" t="str">
        <f t="shared" si="8"/>
        <v/>
      </c>
      <c r="AS69" s="8" t="str">
        <f t="shared" si="8"/>
        <v/>
      </c>
      <c r="AT69" s="8" t="str">
        <f t="shared" si="8"/>
        <v/>
      </c>
      <c r="AU69" s="8" t="str">
        <f t="shared" si="8"/>
        <v/>
      </c>
      <c r="AV69" s="8" t="str">
        <f t="shared" si="8"/>
        <v/>
      </c>
      <c r="AW69" s="8" t="str">
        <f t="shared" si="8"/>
        <v/>
      </c>
      <c r="AX69" s="8" t="str">
        <f t="shared" si="8"/>
        <v/>
      </c>
      <c r="AY69" s="8" t="str">
        <f t="shared" si="8"/>
        <v/>
      </c>
      <c r="AZ69" s="8" t="str">
        <f t="shared" si="8"/>
        <v/>
      </c>
      <c r="BA69" s="8" t="str">
        <f t="shared" si="8"/>
        <v/>
      </c>
      <c r="BB69" s="8" t="str">
        <f t="shared" si="8"/>
        <v/>
      </c>
      <c r="BC69" s="8" t="str">
        <f t="shared" si="8"/>
        <v/>
      </c>
      <c r="BD69" s="8" t="str">
        <f t="shared" si="8"/>
        <v/>
      </c>
      <c r="BE69" s="8" t="str">
        <f t="shared" si="8"/>
        <v/>
      </c>
      <c r="BF69" s="8" t="str">
        <f t="shared" si="8"/>
        <v/>
      </c>
      <c r="BG69" s="8" t="str">
        <f t="shared" si="7"/>
        <v/>
      </c>
      <c r="BH69" s="8" t="str">
        <f t="shared" si="7"/>
        <v/>
      </c>
    </row>
    <row r="70" spans="1:60">
      <c r="A70" t="s">
        <v>404</v>
      </c>
      <c r="B70" t="s">
        <v>404</v>
      </c>
      <c r="C70" t="s">
        <v>404</v>
      </c>
      <c r="D70">
        <v>1189426000</v>
      </c>
      <c r="E70">
        <v>57</v>
      </c>
      <c r="F70">
        <v>0</v>
      </c>
      <c r="G70">
        <v>1</v>
      </c>
      <c r="H70">
        <v>163366</v>
      </c>
      <c r="I70" s="1">
        <v>44777.875</v>
      </c>
      <c r="J70" t="s">
        <v>392</v>
      </c>
      <c r="K70">
        <v>0</v>
      </c>
      <c r="L70" s="1"/>
      <c r="M70" s="1">
        <v>44777.875</v>
      </c>
      <c r="N70" s="1">
        <v>26002.875</v>
      </c>
      <c r="O70" s="1">
        <v>43335.875</v>
      </c>
      <c r="P70" s="1"/>
      <c r="Q70" s="1">
        <v>43343.875</v>
      </c>
      <c r="R70">
        <v>73473301</v>
      </c>
      <c r="T70" t="s">
        <v>502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389</v>
      </c>
      <c r="AB70">
        <v>46</v>
      </c>
      <c r="AC70" t="s">
        <v>476</v>
      </c>
      <c r="AD70">
        <v>286744</v>
      </c>
      <c r="AE70">
        <v>2408.65</v>
      </c>
      <c r="AF70">
        <v>2867.44</v>
      </c>
      <c r="AG70" t="s">
        <v>408</v>
      </c>
      <c r="AP70" s="7">
        <v>67</v>
      </c>
      <c r="AQ70" s="7" t="str">
        <f t="shared" si="8"/>
        <v/>
      </c>
      <c r="AR70" s="7" t="str">
        <f t="shared" si="8"/>
        <v/>
      </c>
      <c r="AS70" s="7" t="str">
        <f t="shared" si="8"/>
        <v/>
      </c>
      <c r="AT70" s="7" t="str">
        <f t="shared" si="8"/>
        <v/>
      </c>
      <c r="AU70" s="7" t="str">
        <f t="shared" si="8"/>
        <v/>
      </c>
      <c r="AV70" s="7" t="str">
        <f t="shared" si="8"/>
        <v/>
      </c>
      <c r="AW70" s="7" t="str">
        <f t="shared" si="8"/>
        <v/>
      </c>
      <c r="AX70" s="7" t="str">
        <f t="shared" si="8"/>
        <v/>
      </c>
      <c r="AY70" s="7" t="str">
        <f t="shared" si="8"/>
        <v/>
      </c>
      <c r="AZ70" s="7" t="str">
        <f t="shared" si="8"/>
        <v/>
      </c>
      <c r="BA70" s="7" t="str">
        <f t="shared" si="8"/>
        <v/>
      </c>
      <c r="BB70" s="7" t="str">
        <f t="shared" si="8"/>
        <v/>
      </c>
      <c r="BC70" s="7" t="str">
        <f t="shared" si="8"/>
        <v/>
      </c>
      <c r="BD70" s="7" t="str">
        <f t="shared" si="8"/>
        <v/>
      </c>
      <c r="BE70" s="7" t="str">
        <f t="shared" si="8"/>
        <v/>
      </c>
      <c r="BF70" s="7" t="str">
        <f t="shared" si="8"/>
        <v/>
      </c>
      <c r="BG70" s="7" t="str">
        <f t="shared" si="7"/>
        <v/>
      </c>
      <c r="BH70" s="7" t="str">
        <f t="shared" si="7"/>
        <v/>
      </c>
    </row>
    <row r="71" spans="1:60">
      <c r="A71" t="s">
        <v>404</v>
      </c>
      <c r="B71" t="s">
        <v>404</v>
      </c>
      <c r="C71" t="s">
        <v>404</v>
      </c>
      <c r="D71">
        <v>1189426000</v>
      </c>
      <c r="E71">
        <v>57</v>
      </c>
      <c r="F71">
        <v>0</v>
      </c>
      <c r="G71">
        <v>1</v>
      </c>
      <c r="H71">
        <v>163366</v>
      </c>
      <c r="I71" s="1">
        <v>44777.875</v>
      </c>
      <c r="J71" t="s">
        <v>392</v>
      </c>
      <c r="K71">
        <v>1</v>
      </c>
      <c r="L71" s="1"/>
      <c r="M71" s="1">
        <v>44777.875</v>
      </c>
      <c r="N71" s="1">
        <v>36522.916666666664</v>
      </c>
      <c r="O71" s="1">
        <v>43335.875</v>
      </c>
      <c r="P71" s="1"/>
      <c r="Q71" s="1">
        <v>43343.875</v>
      </c>
      <c r="R71">
        <v>73473302</v>
      </c>
      <c r="T71" t="s">
        <v>503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389</v>
      </c>
      <c r="AB71">
        <v>46</v>
      </c>
      <c r="AC71" t="s">
        <v>476</v>
      </c>
      <c r="AD71">
        <v>131312</v>
      </c>
      <c r="AE71">
        <v>1103.02</v>
      </c>
      <c r="AF71">
        <v>1313.12</v>
      </c>
      <c r="AG71" t="s">
        <v>408</v>
      </c>
      <c r="AP71" s="8">
        <v>68</v>
      </c>
      <c r="AQ71" s="8" t="str">
        <f t="shared" si="8"/>
        <v/>
      </c>
      <c r="AR71" s="8" t="str">
        <f t="shared" si="8"/>
        <v/>
      </c>
      <c r="AS71" s="8" t="str">
        <f t="shared" si="8"/>
        <v/>
      </c>
      <c r="AT71" s="8" t="str">
        <f t="shared" si="8"/>
        <v/>
      </c>
      <c r="AU71" s="8" t="str">
        <f t="shared" si="8"/>
        <v/>
      </c>
      <c r="AV71" s="8" t="str">
        <f t="shared" si="8"/>
        <v/>
      </c>
      <c r="AW71" s="8" t="str">
        <f t="shared" si="8"/>
        <v/>
      </c>
      <c r="AX71" s="8" t="str">
        <f t="shared" si="8"/>
        <v/>
      </c>
      <c r="AY71" s="8" t="str">
        <f t="shared" si="8"/>
        <v/>
      </c>
      <c r="AZ71" s="8" t="str">
        <f t="shared" si="8"/>
        <v/>
      </c>
      <c r="BA71" s="8" t="str">
        <f t="shared" si="8"/>
        <v/>
      </c>
      <c r="BB71" s="8" t="str">
        <f t="shared" si="8"/>
        <v/>
      </c>
      <c r="BC71" s="8" t="str">
        <f t="shared" si="8"/>
        <v/>
      </c>
      <c r="BD71" s="8" t="str">
        <f t="shared" si="8"/>
        <v/>
      </c>
      <c r="BE71" s="8" t="str">
        <f t="shared" si="8"/>
        <v/>
      </c>
      <c r="BF71" s="8" t="str">
        <f t="shared" si="8"/>
        <v/>
      </c>
      <c r="BG71" s="8" t="str">
        <f t="shared" si="7"/>
        <v/>
      </c>
      <c r="BH71" s="8" t="str">
        <f t="shared" si="7"/>
        <v/>
      </c>
    </row>
    <row r="72" spans="1:60">
      <c r="A72" t="s">
        <v>386</v>
      </c>
      <c r="B72" t="s">
        <v>386</v>
      </c>
      <c r="C72" t="s">
        <v>386</v>
      </c>
      <c r="D72">
        <v>1189455000</v>
      </c>
      <c r="E72">
        <v>19</v>
      </c>
      <c r="F72">
        <v>0</v>
      </c>
      <c r="G72">
        <v>1</v>
      </c>
      <c r="H72">
        <v>163397</v>
      </c>
      <c r="I72" s="1">
        <v>44777.875</v>
      </c>
      <c r="J72" t="s">
        <v>387</v>
      </c>
      <c r="K72">
        <v>1</v>
      </c>
      <c r="L72" s="1">
        <v>44711.875</v>
      </c>
      <c r="M72" s="1">
        <v>44777.875</v>
      </c>
      <c r="N72" s="1">
        <v>29619.916666666668</v>
      </c>
      <c r="O72" s="1">
        <v>44711.875</v>
      </c>
      <c r="P72" s="1"/>
      <c r="Q72" s="1">
        <v>43343.875</v>
      </c>
      <c r="R72">
        <v>73473311</v>
      </c>
      <c r="T72" t="s">
        <v>504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389</v>
      </c>
      <c r="AC72" t="s">
        <v>390</v>
      </c>
      <c r="AD72">
        <v>174554</v>
      </c>
      <c r="AE72">
        <v>1466.25</v>
      </c>
      <c r="AF72">
        <v>1745.54</v>
      </c>
      <c r="AG72" t="s">
        <v>391</v>
      </c>
      <c r="AP72" s="7">
        <v>69</v>
      </c>
      <c r="AQ72" s="7" t="str">
        <f t="shared" si="8"/>
        <v/>
      </c>
      <c r="AR72" s="7" t="str">
        <f t="shared" si="8"/>
        <v/>
      </c>
      <c r="AS72" s="7" t="str">
        <f t="shared" si="8"/>
        <v/>
      </c>
      <c r="AT72" s="7" t="str">
        <f t="shared" si="8"/>
        <v/>
      </c>
      <c r="AU72" s="7" t="str">
        <f t="shared" si="8"/>
        <v/>
      </c>
      <c r="AV72" s="7" t="str">
        <f t="shared" si="8"/>
        <v/>
      </c>
      <c r="AW72" s="7" t="str">
        <f t="shared" si="8"/>
        <v/>
      </c>
      <c r="AX72" s="7" t="str">
        <f t="shared" si="8"/>
        <v/>
      </c>
      <c r="AY72" s="7" t="str">
        <f t="shared" si="8"/>
        <v/>
      </c>
      <c r="AZ72" s="7" t="str">
        <f t="shared" si="8"/>
        <v/>
      </c>
      <c r="BA72" s="7" t="str">
        <f t="shared" si="8"/>
        <v/>
      </c>
      <c r="BB72" s="7" t="str">
        <f t="shared" si="8"/>
        <v/>
      </c>
      <c r="BC72" s="7" t="str">
        <f t="shared" si="8"/>
        <v/>
      </c>
      <c r="BD72" s="7" t="str">
        <f t="shared" si="8"/>
        <v/>
      </c>
      <c r="BE72" s="7" t="str">
        <f t="shared" si="8"/>
        <v/>
      </c>
      <c r="BF72" s="7" t="str">
        <f t="shared" si="8"/>
        <v/>
      </c>
      <c r="BG72" s="7" t="str">
        <f t="shared" si="7"/>
        <v/>
      </c>
      <c r="BH72" s="7" t="str">
        <f t="shared" si="7"/>
        <v/>
      </c>
    </row>
    <row r="73" spans="1:60">
      <c r="A73" t="s">
        <v>404</v>
      </c>
      <c r="B73" t="s">
        <v>404</v>
      </c>
      <c r="C73" t="s">
        <v>404</v>
      </c>
      <c r="D73">
        <v>1189455000</v>
      </c>
      <c r="E73">
        <v>19</v>
      </c>
      <c r="F73">
        <v>0</v>
      </c>
      <c r="G73">
        <v>1</v>
      </c>
      <c r="H73">
        <v>163403</v>
      </c>
      <c r="I73" s="1">
        <v>44777.875</v>
      </c>
      <c r="J73" t="s">
        <v>387</v>
      </c>
      <c r="K73">
        <v>0</v>
      </c>
      <c r="L73" s="1"/>
      <c r="M73" s="1">
        <v>44777.875</v>
      </c>
      <c r="N73" s="1">
        <v>38009.916666666664</v>
      </c>
      <c r="O73" s="1">
        <v>43860.875</v>
      </c>
      <c r="P73" s="1">
        <v>43859.875</v>
      </c>
      <c r="Q73" s="1">
        <v>43343.875</v>
      </c>
      <c r="R73">
        <v>73473312</v>
      </c>
      <c r="T73" t="s">
        <v>505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389</v>
      </c>
      <c r="AB73">
        <v>46</v>
      </c>
      <c r="AC73" t="s">
        <v>398</v>
      </c>
      <c r="AD73">
        <v>153282</v>
      </c>
      <c r="AE73">
        <v>1287.56</v>
      </c>
      <c r="AF73">
        <v>1532.82</v>
      </c>
      <c r="AG73" t="s">
        <v>408</v>
      </c>
      <c r="AP73" s="8">
        <v>70</v>
      </c>
      <c r="AQ73" s="8" t="str">
        <f t="shared" si="8"/>
        <v/>
      </c>
      <c r="AR73" s="8" t="str">
        <f t="shared" si="8"/>
        <v/>
      </c>
      <c r="AS73" s="8" t="str">
        <f t="shared" si="8"/>
        <v/>
      </c>
      <c r="AT73" s="8" t="str">
        <f t="shared" si="8"/>
        <v/>
      </c>
      <c r="AU73" s="8" t="str">
        <f t="shared" si="8"/>
        <v/>
      </c>
      <c r="AV73" s="8" t="str">
        <f t="shared" si="8"/>
        <v/>
      </c>
      <c r="AW73" s="8" t="str">
        <f t="shared" si="8"/>
        <v/>
      </c>
      <c r="AX73" s="8" t="str">
        <f t="shared" si="8"/>
        <v/>
      </c>
      <c r="AY73" s="8" t="str">
        <f t="shared" si="8"/>
        <v/>
      </c>
      <c r="AZ73" s="8" t="str">
        <f t="shared" si="8"/>
        <v/>
      </c>
      <c r="BA73" s="8" t="str">
        <f t="shared" si="8"/>
        <v/>
      </c>
      <c r="BB73" s="8" t="str">
        <f t="shared" si="8"/>
        <v/>
      </c>
      <c r="BC73" s="8" t="str">
        <f t="shared" si="8"/>
        <v/>
      </c>
      <c r="BD73" s="8" t="str">
        <f t="shared" si="8"/>
        <v/>
      </c>
      <c r="BE73" s="8" t="str">
        <f t="shared" si="8"/>
        <v/>
      </c>
      <c r="BF73" s="8" t="str">
        <f t="shared" si="8"/>
        <v/>
      </c>
      <c r="BG73" s="8" t="str">
        <f t="shared" si="7"/>
        <v/>
      </c>
      <c r="BH73" s="8" t="str">
        <f t="shared" si="7"/>
        <v/>
      </c>
    </row>
    <row r="74" spans="1:60">
      <c r="A74" t="s">
        <v>404</v>
      </c>
      <c r="B74" t="s">
        <v>404</v>
      </c>
      <c r="C74" t="s">
        <v>404</v>
      </c>
      <c r="D74">
        <v>1189455000</v>
      </c>
      <c r="E74">
        <v>19</v>
      </c>
      <c r="F74">
        <v>0</v>
      </c>
      <c r="G74">
        <v>1</v>
      </c>
      <c r="H74">
        <v>163403</v>
      </c>
      <c r="I74" s="1">
        <v>44777.875</v>
      </c>
      <c r="J74" t="s">
        <v>387</v>
      </c>
      <c r="K74">
        <v>1</v>
      </c>
      <c r="L74" s="1"/>
      <c r="M74" s="1">
        <v>44777.875</v>
      </c>
      <c r="N74" s="1">
        <v>39463.916666666664</v>
      </c>
      <c r="O74" s="1">
        <v>43860.875</v>
      </c>
      <c r="P74" s="1"/>
      <c r="Q74" s="1">
        <v>43343.875</v>
      </c>
      <c r="R74">
        <v>73473313</v>
      </c>
      <c r="T74" t="s">
        <v>506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389</v>
      </c>
      <c r="AB74">
        <v>46</v>
      </c>
      <c r="AC74" t="s">
        <v>398</v>
      </c>
      <c r="AD74">
        <v>153282</v>
      </c>
      <c r="AE74">
        <v>1287.56</v>
      </c>
      <c r="AF74">
        <v>1532.82</v>
      </c>
      <c r="AG74" t="s">
        <v>408</v>
      </c>
      <c r="AP74" s="7">
        <v>71</v>
      </c>
      <c r="AQ74" s="7" t="str">
        <f t="shared" si="8"/>
        <v/>
      </c>
      <c r="AR74" s="7" t="str">
        <f t="shared" si="8"/>
        <v/>
      </c>
      <c r="AS74" s="7" t="str">
        <f t="shared" si="8"/>
        <v/>
      </c>
      <c r="AT74" s="7" t="str">
        <f t="shared" si="8"/>
        <v/>
      </c>
      <c r="AU74" s="7" t="str">
        <f t="shared" si="8"/>
        <v/>
      </c>
      <c r="AV74" s="7" t="str">
        <f t="shared" si="8"/>
        <v/>
      </c>
      <c r="AW74" s="7" t="str">
        <f t="shared" si="8"/>
        <v/>
      </c>
      <c r="AX74" s="7" t="str">
        <f t="shared" si="8"/>
        <v/>
      </c>
      <c r="AY74" s="7" t="str">
        <f t="shared" si="8"/>
        <v/>
      </c>
      <c r="AZ74" s="7" t="str">
        <f t="shared" si="8"/>
        <v/>
      </c>
      <c r="BA74" s="7" t="str">
        <f t="shared" si="8"/>
        <v/>
      </c>
      <c r="BB74" s="7" t="str">
        <f t="shared" si="8"/>
        <v/>
      </c>
      <c r="BC74" s="7" t="str">
        <f t="shared" si="8"/>
        <v/>
      </c>
      <c r="BD74" s="7" t="str">
        <f t="shared" si="8"/>
        <v/>
      </c>
      <c r="BE74" s="7" t="str">
        <f t="shared" si="8"/>
        <v/>
      </c>
      <c r="BF74" s="7" t="str">
        <f t="shared" si="8"/>
        <v/>
      </c>
      <c r="BG74" s="7" t="str">
        <f t="shared" si="7"/>
        <v/>
      </c>
      <c r="BH74" s="7" t="str">
        <f t="shared" si="7"/>
        <v/>
      </c>
    </row>
    <row r="75" spans="1:60">
      <c r="A75" t="s">
        <v>404</v>
      </c>
      <c r="B75" t="s">
        <v>404</v>
      </c>
      <c r="C75" t="s">
        <v>404</v>
      </c>
      <c r="D75">
        <v>1189455000</v>
      </c>
      <c r="E75">
        <v>19</v>
      </c>
      <c r="F75">
        <v>0</v>
      </c>
      <c r="G75">
        <v>1</v>
      </c>
      <c r="H75">
        <v>163403</v>
      </c>
      <c r="I75" s="1">
        <v>44777.875</v>
      </c>
      <c r="J75" t="s">
        <v>387</v>
      </c>
      <c r="K75">
        <v>2</v>
      </c>
      <c r="L75" s="1"/>
      <c r="M75" s="1">
        <v>44777.875</v>
      </c>
      <c r="N75" s="1">
        <v>40351.875</v>
      </c>
      <c r="O75" s="1">
        <v>43860.875</v>
      </c>
      <c r="P75" s="1"/>
      <c r="Q75" s="1">
        <v>43343.875</v>
      </c>
      <c r="R75">
        <v>73473314</v>
      </c>
      <c r="T75" t="s">
        <v>507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389</v>
      </c>
      <c r="AB75">
        <v>46</v>
      </c>
      <c r="AC75" t="s">
        <v>398</v>
      </c>
      <c r="AD75">
        <v>153282</v>
      </c>
      <c r="AE75">
        <v>1287.56</v>
      </c>
      <c r="AF75">
        <v>1532.82</v>
      </c>
      <c r="AG75" t="s">
        <v>408</v>
      </c>
      <c r="AP75" s="8">
        <v>72</v>
      </c>
      <c r="AQ75" s="8" t="str">
        <f t="shared" si="8"/>
        <v/>
      </c>
      <c r="AR75" s="8" t="str">
        <f t="shared" si="8"/>
        <v/>
      </c>
      <c r="AS75" s="8" t="str">
        <f t="shared" si="8"/>
        <v/>
      </c>
      <c r="AT75" s="8" t="str">
        <f t="shared" si="8"/>
        <v/>
      </c>
      <c r="AU75" s="8" t="str">
        <f t="shared" si="8"/>
        <v/>
      </c>
      <c r="AV75" s="8" t="str">
        <f t="shared" si="8"/>
        <v/>
      </c>
      <c r="AW75" s="8" t="str">
        <f t="shared" si="8"/>
        <v/>
      </c>
      <c r="AX75" s="8" t="str">
        <f t="shared" si="8"/>
        <v/>
      </c>
      <c r="AY75" s="8" t="str">
        <f t="shared" si="8"/>
        <v/>
      </c>
      <c r="AZ75" s="8" t="str">
        <f t="shared" si="8"/>
        <v/>
      </c>
      <c r="BA75" s="8" t="str">
        <f t="shared" si="8"/>
        <v/>
      </c>
      <c r="BB75" s="8" t="str">
        <f t="shared" si="8"/>
        <v/>
      </c>
      <c r="BC75" s="8" t="str">
        <f t="shared" si="8"/>
        <v/>
      </c>
      <c r="BD75" s="8" t="str">
        <f t="shared" si="8"/>
        <v/>
      </c>
      <c r="BE75" s="8" t="str">
        <f t="shared" si="8"/>
        <v/>
      </c>
      <c r="BF75" s="8" t="str">
        <f t="shared" si="8"/>
        <v/>
      </c>
      <c r="BG75" s="8" t="str">
        <f t="shared" si="7"/>
        <v/>
      </c>
      <c r="BH75" s="8" t="str">
        <f t="shared" si="7"/>
        <v/>
      </c>
    </row>
    <row r="76" spans="1:60">
      <c r="A76" t="s">
        <v>404</v>
      </c>
      <c r="B76" t="s">
        <v>404</v>
      </c>
      <c r="C76" t="s">
        <v>404</v>
      </c>
      <c r="D76">
        <v>1189426000</v>
      </c>
      <c r="E76">
        <v>57</v>
      </c>
      <c r="F76">
        <v>0</v>
      </c>
      <c r="G76">
        <v>1</v>
      </c>
      <c r="H76">
        <v>163467</v>
      </c>
      <c r="I76" s="1">
        <v>44777.875</v>
      </c>
      <c r="J76" t="s">
        <v>392</v>
      </c>
      <c r="K76">
        <v>0</v>
      </c>
      <c r="L76" s="1"/>
      <c r="M76" s="1">
        <v>44777.875</v>
      </c>
      <c r="N76" s="1">
        <v>24104.916666666668</v>
      </c>
      <c r="O76" s="1">
        <v>43339.875</v>
      </c>
      <c r="P76" s="1"/>
      <c r="Q76" s="1">
        <v>43343.875</v>
      </c>
      <c r="R76">
        <v>73496023</v>
      </c>
      <c r="T76" t="s">
        <v>508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389</v>
      </c>
      <c r="AB76">
        <v>46</v>
      </c>
      <c r="AC76" t="s">
        <v>476</v>
      </c>
      <c r="AD76">
        <v>421674</v>
      </c>
      <c r="AE76">
        <v>3542.06</v>
      </c>
      <c r="AF76">
        <v>4216.74</v>
      </c>
      <c r="AG76" t="s">
        <v>408</v>
      </c>
      <c r="AP76" s="7">
        <v>73</v>
      </c>
      <c r="AQ76" s="7" t="str">
        <f t="shared" si="8"/>
        <v/>
      </c>
      <c r="AR76" s="7" t="str">
        <f t="shared" si="8"/>
        <v/>
      </c>
      <c r="AS76" s="7" t="str">
        <f t="shared" si="8"/>
        <v/>
      </c>
      <c r="AT76" s="7" t="str">
        <f t="shared" si="8"/>
        <v/>
      </c>
      <c r="AU76" s="7" t="str">
        <f t="shared" si="8"/>
        <v/>
      </c>
      <c r="AV76" s="7" t="str">
        <f t="shared" si="8"/>
        <v/>
      </c>
      <c r="AW76" s="7" t="str">
        <f t="shared" si="8"/>
        <v/>
      </c>
      <c r="AX76" s="7" t="str">
        <f t="shared" si="8"/>
        <v/>
      </c>
      <c r="AY76" s="7" t="str">
        <f t="shared" si="8"/>
        <v/>
      </c>
      <c r="AZ76" s="7" t="str">
        <f t="shared" si="8"/>
        <v/>
      </c>
      <c r="BA76" s="7" t="str">
        <f t="shared" si="8"/>
        <v/>
      </c>
      <c r="BB76" s="7" t="str">
        <f t="shared" si="8"/>
        <v/>
      </c>
      <c r="BC76" s="7" t="str">
        <f t="shared" si="8"/>
        <v/>
      </c>
      <c r="BD76" s="7" t="str">
        <f t="shared" si="8"/>
        <v/>
      </c>
      <c r="BE76" s="7" t="str">
        <f t="shared" si="8"/>
        <v/>
      </c>
      <c r="BF76" s="7" t="str">
        <f t="shared" si="8"/>
        <v/>
      </c>
      <c r="BG76" s="7" t="str">
        <f t="shared" si="7"/>
        <v/>
      </c>
      <c r="BH76" s="7" t="str">
        <f t="shared" si="7"/>
        <v/>
      </c>
    </row>
    <row r="77" spans="1:60">
      <c r="A77" t="s">
        <v>404</v>
      </c>
      <c r="B77" t="s">
        <v>386</v>
      </c>
      <c r="C77" t="s">
        <v>386</v>
      </c>
      <c r="D77">
        <v>1189426000</v>
      </c>
      <c r="E77">
        <v>57</v>
      </c>
      <c r="F77">
        <v>0</v>
      </c>
      <c r="G77">
        <v>1</v>
      </c>
      <c r="H77">
        <v>164070</v>
      </c>
      <c r="I77" s="1">
        <v>44777.875</v>
      </c>
      <c r="J77" t="s">
        <v>392</v>
      </c>
      <c r="K77">
        <v>0</v>
      </c>
      <c r="L77" s="1">
        <v>44711.875</v>
      </c>
      <c r="M77" s="1">
        <v>44777.875</v>
      </c>
      <c r="N77" s="1">
        <v>28186.875</v>
      </c>
      <c r="O77" s="1">
        <v>44711.875</v>
      </c>
      <c r="P77" s="1"/>
      <c r="Q77" s="1">
        <v>43343.875</v>
      </c>
      <c r="R77">
        <v>73482653</v>
      </c>
      <c r="T77" t="s">
        <v>509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389</v>
      </c>
      <c r="AB77">
        <v>46</v>
      </c>
      <c r="AC77" t="s">
        <v>478</v>
      </c>
      <c r="AD77">
        <v>163126</v>
      </c>
      <c r="AE77">
        <v>1370.25</v>
      </c>
      <c r="AF77">
        <v>1631.26</v>
      </c>
      <c r="AG77" t="s">
        <v>391</v>
      </c>
      <c r="AP77" s="8">
        <v>74</v>
      </c>
      <c r="AQ77" s="8" t="str">
        <f t="shared" si="8"/>
        <v/>
      </c>
      <c r="AR77" s="8" t="str">
        <f t="shared" si="8"/>
        <v/>
      </c>
      <c r="AS77" s="8" t="str">
        <f t="shared" si="8"/>
        <v/>
      </c>
      <c r="AT77" s="8" t="str">
        <f t="shared" si="8"/>
        <v/>
      </c>
      <c r="AU77" s="8" t="str">
        <f t="shared" si="8"/>
        <v/>
      </c>
      <c r="AV77" s="8" t="str">
        <f t="shared" si="8"/>
        <v/>
      </c>
      <c r="AW77" s="8" t="str">
        <f t="shared" si="8"/>
        <v/>
      </c>
      <c r="AX77" s="8" t="str">
        <f t="shared" si="8"/>
        <v/>
      </c>
      <c r="AY77" s="8" t="str">
        <f t="shared" si="8"/>
        <v/>
      </c>
      <c r="AZ77" s="8" t="str">
        <f t="shared" si="8"/>
        <v/>
      </c>
      <c r="BA77" s="8" t="str">
        <f t="shared" si="8"/>
        <v/>
      </c>
      <c r="BB77" s="8" t="str">
        <f t="shared" si="8"/>
        <v/>
      </c>
      <c r="BC77" s="8" t="str">
        <f t="shared" si="8"/>
        <v/>
      </c>
      <c r="BD77" s="8" t="str">
        <f t="shared" si="8"/>
        <v/>
      </c>
      <c r="BE77" s="8" t="str">
        <f t="shared" si="8"/>
        <v/>
      </c>
      <c r="BF77" s="8" t="str">
        <f t="shared" si="8"/>
        <v/>
      </c>
      <c r="BG77" s="8" t="str">
        <f t="shared" si="7"/>
        <v/>
      </c>
      <c r="BH77" s="8" t="str">
        <f t="shared" si="7"/>
        <v/>
      </c>
    </row>
    <row r="78" spans="1:60">
      <c r="A78" t="s">
        <v>404</v>
      </c>
      <c r="B78" t="s">
        <v>404</v>
      </c>
      <c r="C78" t="s">
        <v>404</v>
      </c>
      <c r="D78">
        <v>1189426000</v>
      </c>
      <c r="E78">
        <v>57</v>
      </c>
      <c r="F78">
        <v>0</v>
      </c>
      <c r="G78">
        <v>1</v>
      </c>
      <c r="H78">
        <v>165693</v>
      </c>
      <c r="I78" s="1">
        <v>44777.875</v>
      </c>
      <c r="J78" t="s">
        <v>392</v>
      </c>
      <c r="K78">
        <v>0</v>
      </c>
      <c r="L78" s="1"/>
      <c r="M78" s="1">
        <v>44777.875</v>
      </c>
      <c r="N78" s="1">
        <v>30370.875</v>
      </c>
      <c r="O78" s="1">
        <v>44770.875</v>
      </c>
      <c r="P78" s="1">
        <v>44770.875</v>
      </c>
      <c r="Q78" s="1">
        <v>43373.875</v>
      </c>
      <c r="R78">
        <v>73696271</v>
      </c>
      <c r="T78" t="s">
        <v>510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389</v>
      </c>
      <c r="AB78">
        <v>45</v>
      </c>
      <c r="AC78" t="s">
        <v>398</v>
      </c>
      <c r="AD78">
        <v>30428</v>
      </c>
      <c r="AE78">
        <v>2555.9499999999998</v>
      </c>
      <c r="AF78">
        <v>3042.8</v>
      </c>
      <c r="AG78" t="s">
        <v>480</v>
      </c>
      <c r="AP78" s="7">
        <v>75</v>
      </c>
      <c r="AQ78" s="7" t="str">
        <f t="shared" si="8"/>
        <v/>
      </c>
      <c r="AR78" s="7" t="str">
        <f t="shared" si="8"/>
        <v/>
      </c>
      <c r="AS78" s="7" t="str">
        <f t="shared" si="8"/>
        <v/>
      </c>
      <c r="AT78" s="7" t="str">
        <f t="shared" si="8"/>
        <v/>
      </c>
      <c r="AU78" s="7" t="str">
        <f t="shared" si="8"/>
        <v/>
      </c>
      <c r="AV78" s="7" t="str">
        <f t="shared" si="8"/>
        <v/>
      </c>
      <c r="AW78" s="7" t="str">
        <f t="shared" si="8"/>
        <v/>
      </c>
      <c r="AX78" s="7" t="str">
        <f t="shared" si="8"/>
        <v/>
      </c>
      <c r="AY78" s="7" t="str">
        <f t="shared" si="8"/>
        <v/>
      </c>
      <c r="AZ78" s="7" t="str">
        <f t="shared" si="8"/>
        <v/>
      </c>
      <c r="BA78" s="7" t="str">
        <f t="shared" si="8"/>
        <v/>
      </c>
      <c r="BB78" s="7" t="str">
        <f t="shared" si="8"/>
        <v/>
      </c>
      <c r="BC78" s="7" t="str">
        <f t="shared" si="8"/>
        <v/>
      </c>
      <c r="BD78" s="7" t="str">
        <f t="shared" si="8"/>
        <v/>
      </c>
      <c r="BE78" s="7" t="str">
        <f t="shared" si="8"/>
        <v/>
      </c>
      <c r="BF78" s="7" t="str">
        <f t="shared" si="8"/>
        <v/>
      </c>
      <c r="BG78" s="7" t="str">
        <f t="shared" si="7"/>
        <v/>
      </c>
      <c r="BH78" s="7" t="str">
        <f t="shared" si="7"/>
        <v/>
      </c>
    </row>
    <row r="79" spans="1:60">
      <c r="A79" t="s">
        <v>404</v>
      </c>
      <c r="B79" t="s">
        <v>404</v>
      </c>
      <c r="C79" t="s">
        <v>404</v>
      </c>
      <c r="D79">
        <v>1189426000</v>
      </c>
      <c r="E79">
        <v>57</v>
      </c>
      <c r="F79">
        <v>0</v>
      </c>
      <c r="G79">
        <v>1</v>
      </c>
      <c r="H79">
        <v>165693</v>
      </c>
      <c r="I79" s="1">
        <v>44777.875</v>
      </c>
      <c r="J79" t="s">
        <v>392</v>
      </c>
      <c r="K79">
        <v>1</v>
      </c>
      <c r="L79" s="1"/>
      <c r="M79" s="1">
        <v>44777.875</v>
      </c>
      <c r="N79" s="1">
        <v>43331.875</v>
      </c>
      <c r="O79" s="1">
        <v>44770.875</v>
      </c>
      <c r="P79" s="1"/>
      <c r="Q79" s="1">
        <v>43373.875</v>
      </c>
      <c r="R79">
        <v>73696273</v>
      </c>
      <c r="T79" t="s">
        <v>511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389</v>
      </c>
      <c r="AB79">
        <v>45</v>
      </c>
      <c r="AC79" t="s">
        <v>398</v>
      </c>
      <c r="AD79">
        <v>153282</v>
      </c>
      <c r="AE79">
        <v>1287.56</v>
      </c>
      <c r="AF79">
        <v>1532.82</v>
      </c>
      <c r="AG79" t="s">
        <v>480</v>
      </c>
      <c r="AP79" s="8">
        <v>76</v>
      </c>
      <c r="AQ79" s="8" t="str">
        <f t="shared" si="8"/>
        <v/>
      </c>
      <c r="AR79" s="8" t="str">
        <f t="shared" si="8"/>
        <v/>
      </c>
      <c r="AS79" s="8" t="str">
        <f t="shared" si="8"/>
        <v/>
      </c>
      <c r="AT79" s="8" t="str">
        <f t="shared" si="8"/>
        <v/>
      </c>
      <c r="AU79" s="8" t="str">
        <f t="shared" si="8"/>
        <v/>
      </c>
      <c r="AV79" s="8" t="str">
        <f t="shared" si="8"/>
        <v/>
      </c>
      <c r="AW79" s="8" t="str">
        <f t="shared" si="8"/>
        <v/>
      </c>
      <c r="AX79" s="8" t="str">
        <f t="shared" si="8"/>
        <v/>
      </c>
      <c r="AY79" s="8" t="str">
        <f t="shared" si="8"/>
        <v/>
      </c>
      <c r="AZ79" s="8" t="str">
        <f t="shared" si="8"/>
        <v/>
      </c>
      <c r="BA79" s="8" t="str">
        <f t="shared" si="8"/>
        <v/>
      </c>
      <c r="BB79" s="8" t="str">
        <f t="shared" si="8"/>
        <v/>
      </c>
      <c r="BC79" s="8" t="str">
        <f t="shared" si="8"/>
        <v/>
      </c>
      <c r="BD79" s="8" t="str">
        <f t="shared" si="8"/>
        <v/>
      </c>
      <c r="BE79" s="8" t="str">
        <f t="shared" si="8"/>
        <v/>
      </c>
      <c r="BF79" s="8" t="str">
        <f t="shared" si="8"/>
        <v/>
      </c>
      <c r="BG79" s="8" t="str">
        <f t="shared" si="7"/>
        <v/>
      </c>
      <c r="BH79" s="8" t="str">
        <f t="shared" si="7"/>
        <v/>
      </c>
    </row>
    <row r="80" spans="1:60">
      <c r="A80" t="s">
        <v>404</v>
      </c>
      <c r="B80" t="s">
        <v>404</v>
      </c>
      <c r="C80" t="s">
        <v>404</v>
      </c>
      <c r="D80">
        <v>1189455000</v>
      </c>
      <c r="E80">
        <v>19</v>
      </c>
      <c r="F80">
        <v>0</v>
      </c>
      <c r="G80">
        <v>1</v>
      </c>
      <c r="H80">
        <v>165793</v>
      </c>
      <c r="I80" s="1">
        <v>44777.875</v>
      </c>
      <c r="J80" t="s">
        <v>387</v>
      </c>
      <c r="K80">
        <v>0</v>
      </c>
      <c r="L80" s="1"/>
      <c r="M80" s="1">
        <v>44777.875</v>
      </c>
      <c r="N80" s="1">
        <v>39920.875</v>
      </c>
      <c r="O80" s="1">
        <v>43368.875</v>
      </c>
      <c r="P80" s="1"/>
      <c r="Q80" s="1">
        <v>43373.875</v>
      </c>
      <c r="R80">
        <v>73711007</v>
      </c>
      <c r="T80" t="s">
        <v>512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389</v>
      </c>
      <c r="AB80">
        <v>45</v>
      </c>
      <c r="AC80" t="s">
        <v>398</v>
      </c>
      <c r="AD80">
        <v>153282</v>
      </c>
      <c r="AE80">
        <v>1287.56</v>
      </c>
      <c r="AF80">
        <v>1532.82</v>
      </c>
      <c r="AG80" t="s">
        <v>408</v>
      </c>
      <c r="AP80" s="7">
        <v>77</v>
      </c>
      <c r="AQ80" s="7" t="str">
        <f t="shared" si="8"/>
        <v/>
      </c>
      <c r="AR80" s="7" t="str">
        <f t="shared" si="8"/>
        <v/>
      </c>
      <c r="AS80" s="7" t="str">
        <f t="shared" si="8"/>
        <v/>
      </c>
      <c r="AT80" s="7" t="str">
        <f t="shared" si="8"/>
        <v/>
      </c>
      <c r="AU80" s="7" t="str">
        <f t="shared" si="8"/>
        <v/>
      </c>
      <c r="AV80" s="7" t="str">
        <f t="shared" si="8"/>
        <v/>
      </c>
      <c r="AW80" s="7" t="str">
        <f t="shared" si="8"/>
        <v/>
      </c>
      <c r="AX80" s="7" t="str">
        <f t="shared" si="8"/>
        <v/>
      </c>
      <c r="AY80" s="7" t="str">
        <f t="shared" si="8"/>
        <v/>
      </c>
      <c r="AZ80" s="7" t="str">
        <f t="shared" si="8"/>
        <v/>
      </c>
      <c r="BA80" s="7" t="str">
        <f t="shared" si="8"/>
        <v/>
      </c>
      <c r="BB80" s="7" t="str">
        <f t="shared" si="8"/>
        <v/>
      </c>
      <c r="BC80" s="7" t="str">
        <f t="shared" si="8"/>
        <v/>
      </c>
      <c r="BD80" s="7" t="str">
        <f t="shared" si="8"/>
        <v/>
      </c>
      <c r="BE80" s="7" t="str">
        <f t="shared" si="8"/>
        <v/>
      </c>
      <c r="BF80" s="7" t="str">
        <f t="shared" si="8"/>
        <v/>
      </c>
      <c r="BG80" s="7" t="str">
        <f t="shared" si="7"/>
        <v/>
      </c>
      <c r="BH80" s="7" t="str">
        <f t="shared" si="7"/>
        <v/>
      </c>
    </row>
    <row r="81" spans="1:60">
      <c r="A81" t="s">
        <v>404</v>
      </c>
      <c r="B81" t="s">
        <v>404</v>
      </c>
      <c r="C81" t="s">
        <v>404</v>
      </c>
      <c r="D81">
        <v>1189455000</v>
      </c>
      <c r="E81">
        <v>19</v>
      </c>
      <c r="F81">
        <v>0</v>
      </c>
      <c r="G81">
        <v>1</v>
      </c>
      <c r="H81">
        <v>165802</v>
      </c>
      <c r="I81" s="1">
        <v>44777.875</v>
      </c>
      <c r="J81" t="s">
        <v>387</v>
      </c>
      <c r="K81">
        <v>0</v>
      </c>
      <c r="L81" s="1"/>
      <c r="M81" s="1">
        <v>44777.875</v>
      </c>
      <c r="N81" s="1">
        <v>40493.916666666664</v>
      </c>
      <c r="O81" s="1">
        <v>43368.875</v>
      </c>
      <c r="P81" s="1"/>
      <c r="Q81" s="1">
        <v>43373.875</v>
      </c>
      <c r="R81">
        <v>73711014</v>
      </c>
      <c r="T81" t="s">
        <v>513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389</v>
      </c>
      <c r="AB81">
        <v>45</v>
      </c>
      <c r="AC81" t="s">
        <v>398</v>
      </c>
      <c r="AD81">
        <v>153282</v>
      </c>
      <c r="AE81">
        <v>1287.56</v>
      </c>
      <c r="AF81">
        <v>1532.82</v>
      </c>
      <c r="AG81" t="s">
        <v>408</v>
      </c>
      <c r="AP81" s="8">
        <v>78</v>
      </c>
      <c r="AQ81" s="8" t="str">
        <f t="shared" si="8"/>
        <v/>
      </c>
      <c r="AR81" s="8" t="str">
        <f t="shared" si="8"/>
        <v/>
      </c>
      <c r="AS81" s="8" t="str">
        <f t="shared" si="8"/>
        <v/>
      </c>
      <c r="AT81" s="8" t="str">
        <f t="shared" si="8"/>
        <v/>
      </c>
      <c r="AU81" s="8" t="str">
        <f t="shared" si="8"/>
        <v/>
      </c>
      <c r="AV81" s="8" t="str">
        <f t="shared" si="8"/>
        <v/>
      </c>
      <c r="AW81" s="8" t="str">
        <f t="shared" si="8"/>
        <v/>
      </c>
      <c r="AX81" s="8" t="str">
        <f t="shared" si="8"/>
        <v/>
      </c>
      <c r="AY81" s="8" t="str">
        <f t="shared" si="8"/>
        <v/>
      </c>
      <c r="AZ81" s="8" t="str">
        <f t="shared" si="8"/>
        <v/>
      </c>
      <c r="BA81" s="8" t="str">
        <f t="shared" si="8"/>
        <v/>
      </c>
      <c r="BB81" s="8" t="str">
        <f t="shared" si="8"/>
        <v/>
      </c>
      <c r="BC81" s="8" t="str">
        <f t="shared" si="8"/>
        <v/>
      </c>
      <c r="BD81" s="8" t="str">
        <f t="shared" si="8"/>
        <v/>
      </c>
      <c r="BE81" s="8" t="str">
        <f t="shared" si="8"/>
        <v/>
      </c>
      <c r="BF81" s="8" t="str">
        <f t="shared" si="8"/>
        <v/>
      </c>
      <c r="BG81" s="8" t="str">
        <f t="shared" si="7"/>
        <v/>
      </c>
      <c r="BH81" s="8" t="str">
        <f t="shared" si="7"/>
        <v/>
      </c>
    </row>
    <row r="82" spans="1:60">
      <c r="A82" t="s">
        <v>404</v>
      </c>
      <c r="B82" t="s">
        <v>404</v>
      </c>
      <c r="C82" t="s">
        <v>386</v>
      </c>
      <c r="D82">
        <v>1189455000</v>
      </c>
      <c r="E82">
        <v>19</v>
      </c>
      <c r="F82">
        <v>0</v>
      </c>
      <c r="G82">
        <v>1</v>
      </c>
      <c r="H82">
        <v>165848</v>
      </c>
      <c r="I82" s="1">
        <v>44777.875</v>
      </c>
      <c r="J82" t="s">
        <v>387</v>
      </c>
      <c r="K82">
        <v>0</v>
      </c>
      <c r="L82" s="1">
        <v>44741.875</v>
      </c>
      <c r="M82" s="1">
        <v>44777.875</v>
      </c>
      <c r="N82" s="1">
        <v>30916.875</v>
      </c>
      <c r="O82" s="1">
        <v>44741.875</v>
      </c>
      <c r="P82" s="1"/>
      <c r="Q82" s="1">
        <v>43373.875</v>
      </c>
      <c r="R82">
        <v>73696350</v>
      </c>
      <c r="T82" t="s">
        <v>514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389</v>
      </c>
      <c r="AB82">
        <v>45</v>
      </c>
      <c r="AC82" t="s">
        <v>476</v>
      </c>
      <c r="AD82">
        <v>139569</v>
      </c>
      <c r="AE82">
        <v>1172.3599999999999</v>
      </c>
      <c r="AF82">
        <v>1395.69</v>
      </c>
      <c r="AG82" t="s">
        <v>391</v>
      </c>
      <c r="AP82" s="7">
        <v>79</v>
      </c>
      <c r="AQ82" s="7" t="str">
        <f t="shared" si="8"/>
        <v/>
      </c>
      <c r="AR82" s="7" t="str">
        <f t="shared" si="8"/>
        <v/>
      </c>
      <c r="AS82" s="7" t="str">
        <f t="shared" si="8"/>
        <v/>
      </c>
      <c r="AT82" s="7" t="str">
        <f t="shared" si="8"/>
        <v/>
      </c>
      <c r="AU82" s="7" t="str">
        <f t="shared" si="8"/>
        <v/>
      </c>
      <c r="AV82" s="7" t="str">
        <f t="shared" si="8"/>
        <v/>
      </c>
      <c r="AW82" s="7" t="str">
        <f t="shared" si="8"/>
        <v/>
      </c>
      <c r="AX82" s="7" t="str">
        <f t="shared" si="8"/>
        <v/>
      </c>
      <c r="AY82" s="7" t="str">
        <f t="shared" si="8"/>
        <v/>
      </c>
      <c r="AZ82" s="7" t="str">
        <f t="shared" si="8"/>
        <v/>
      </c>
      <c r="BA82" s="7" t="str">
        <f t="shared" si="8"/>
        <v/>
      </c>
      <c r="BB82" s="7" t="str">
        <f t="shared" si="8"/>
        <v/>
      </c>
      <c r="BC82" s="7" t="str">
        <f t="shared" si="8"/>
        <v/>
      </c>
      <c r="BD82" s="7" t="str">
        <f t="shared" si="8"/>
        <v/>
      </c>
      <c r="BE82" s="7" t="str">
        <f t="shared" si="8"/>
        <v/>
      </c>
      <c r="BF82" s="7" t="str">
        <f t="shared" ref="BF82:BH97" si="9">IF(BF$3=$D82,$AP82,"")</f>
        <v/>
      </c>
      <c r="BG82" s="7" t="str">
        <f t="shared" si="9"/>
        <v/>
      </c>
      <c r="BH82" s="7" t="str">
        <f t="shared" si="9"/>
        <v/>
      </c>
    </row>
    <row r="83" spans="1:60">
      <c r="A83" t="s">
        <v>404</v>
      </c>
      <c r="B83" t="s">
        <v>404</v>
      </c>
      <c r="C83" t="s">
        <v>404</v>
      </c>
      <c r="E83">
        <v>57</v>
      </c>
      <c r="F83">
        <v>0</v>
      </c>
      <c r="G83">
        <v>1</v>
      </c>
      <c r="H83">
        <v>165859</v>
      </c>
      <c r="I83" s="1">
        <v>44777.875</v>
      </c>
      <c r="J83" t="s">
        <v>392</v>
      </c>
      <c r="K83">
        <v>0</v>
      </c>
      <c r="L83" s="1"/>
      <c r="M83" s="1">
        <v>44777.875</v>
      </c>
      <c r="N83" s="1">
        <v>32779.875</v>
      </c>
      <c r="O83" s="1">
        <v>43800.875</v>
      </c>
      <c r="P83" s="1">
        <v>43796.875</v>
      </c>
      <c r="Q83" s="1">
        <v>43373.875</v>
      </c>
      <c r="R83">
        <v>73744736</v>
      </c>
      <c r="T83" t="s">
        <v>515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389</v>
      </c>
      <c r="AB83">
        <v>45</v>
      </c>
      <c r="AC83" t="s">
        <v>476</v>
      </c>
      <c r="AD83">
        <v>212411</v>
      </c>
      <c r="AE83">
        <v>1784.23</v>
      </c>
      <c r="AF83">
        <v>2124.11</v>
      </c>
      <c r="AG83" t="s">
        <v>408</v>
      </c>
      <c r="AP83" s="8">
        <v>80</v>
      </c>
      <c r="AQ83" s="8" t="str">
        <f t="shared" ref="AQ83:BF98" si="10">IF(AQ$3=$D83,$AP83,"")</f>
        <v/>
      </c>
      <c r="AR83" s="8" t="str">
        <f t="shared" si="10"/>
        <v/>
      </c>
      <c r="AS83" s="8" t="str">
        <f t="shared" si="10"/>
        <v/>
      </c>
      <c r="AT83" s="8" t="str">
        <f t="shared" si="10"/>
        <v/>
      </c>
      <c r="AU83" s="8" t="str">
        <f t="shared" si="10"/>
        <v/>
      </c>
      <c r="AV83" s="8" t="str">
        <f t="shared" si="10"/>
        <v/>
      </c>
      <c r="AW83" s="8" t="str">
        <f t="shared" si="10"/>
        <v/>
      </c>
      <c r="AX83" s="8" t="str">
        <f t="shared" si="10"/>
        <v/>
      </c>
      <c r="AY83" s="8" t="str">
        <f t="shared" si="10"/>
        <v/>
      </c>
      <c r="AZ83" s="8" t="str">
        <f t="shared" si="10"/>
        <v/>
      </c>
      <c r="BA83" s="8" t="str">
        <f t="shared" si="10"/>
        <v/>
      </c>
      <c r="BB83" s="8" t="str">
        <f t="shared" si="10"/>
        <v/>
      </c>
      <c r="BC83" s="8" t="str">
        <f t="shared" si="10"/>
        <v/>
      </c>
      <c r="BD83" s="8" t="str">
        <f t="shared" si="10"/>
        <v/>
      </c>
      <c r="BE83" s="8" t="str">
        <f t="shared" si="10"/>
        <v/>
      </c>
      <c r="BF83" s="8" t="str">
        <f t="shared" si="10"/>
        <v/>
      </c>
      <c r="BG83" s="8" t="str">
        <f t="shared" si="9"/>
        <v/>
      </c>
      <c r="BH83" s="8" t="str">
        <f t="shared" si="9"/>
        <v/>
      </c>
    </row>
    <row r="84" spans="1:60">
      <c r="A84" t="s">
        <v>404</v>
      </c>
      <c r="B84" t="s">
        <v>404</v>
      </c>
      <c r="C84" t="s">
        <v>404</v>
      </c>
      <c r="D84">
        <v>1189435000</v>
      </c>
      <c r="E84">
        <v>57</v>
      </c>
      <c r="F84">
        <v>0</v>
      </c>
      <c r="G84">
        <v>1</v>
      </c>
      <c r="H84">
        <v>165899</v>
      </c>
      <c r="I84" s="1">
        <v>44777.875</v>
      </c>
      <c r="J84" t="s">
        <v>392</v>
      </c>
      <c r="K84">
        <v>0</v>
      </c>
      <c r="L84" s="1">
        <v>44747.875</v>
      </c>
      <c r="M84" s="1">
        <v>44777.875</v>
      </c>
      <c r="N84" s="1">
        <v>32531.916666666668</v>
      </c>
      <c r="O84" s="1">
        <v>44747.875</v>
      </c>
      <c r="P84" s="1"/>
      <c r="Q84" s="1">
        <v>43373.875</v>
      </c>
      <c r="R84">
        <v>73698116</v>
      </c>
      <c r="T84" t="s">
        <v>516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389</v>
      </c>
      <c r="AB84">
        <v>45</v>
      </c>
      <c r="AC84" t="s">
        <v>476</v>
      </c>
      <c r="AD84">
        <v>212411</v>
      </c>
      <c r="AE84">
        <v>1784.23</v>
      </c>
      <c r="AF84">
        <v>2124.11</v>
      </c>
      <c r="AG84" t="s">
        <v>391</v>
      </c>
      <c r="AP84" s="7">
        <v>81</v>
      </c>
      <c r="AQ84" s="7" t="str">
        <f t="shared" si="10"/>
        <v/>
      </c>
      <c r="AR84" s="7" t="str">
        <f t="shared" si="10"/>
        <v/>
      </c>
      <c r="AS84" s="7" t="str">
        <f t="shared" si="10"/>
        <v/>
      </c>
      <c r="AT84" s="7" t="str">
        <f t="shared" si="10"/>
        <v/>
      </c>
      <c r="AU84" s="7" t="str">
        <f t="shared" si="10"/>
        <v/>
      </c>
      <c r="AV84" s="7" t="str">
        <f t="shared" si="10"/>
        <v/>
      </c>
      <c r="AW84" s="7" t="str">
        <f t="shared" si="10"/>
        <v/>
      </c>
      <c r="AX84" s="7" t="str">
        <f t="shared" si="10"/>
        <v/>
      </c>
      <c r="AY84" s="7" t="str">
        <f t="shared" si="10"/>
        <v/>
      </c>
      <c r="AZ84" s="7" t="str">
        <f t="shared" si="10"/>
        <v/>
      </c>
      <c r="BA84" s="7" t="str">
        <f t="shared" si="10"/>
        <v/>
      </c>
      <c r="BB84" s="7" t="str">
        <f t="shared" si="10"/>
        <v/>
      </c>
      <c r="BC84" s="7" t="str">
        <f t="shared" si="10"/>
        <v/>
      </c>
      <c r="BD84" s="7" t="str">
        <f t="shared" si="10"/>
        <v/>
      </c>
      <c r="BE84" s="7" t="str">
        <f t="shared" si="10"/>
        <v/>
      </c>
      <c r="BF84" s="7" t="str">
        <f t="shared" si="10"/>
        <v/>
      </c>
      <c r="BG84" s="7" t="str">
        <f t="shared" si="9"/>
        <v/>
      </c>
      <c r="BH84" s="7" t="str">
        <f t="shared" si="9"/>
        <v/>
      </c>
    </row>
    <row r="85" spans="1:60">
      <c r="A85" t="s">
        <v>404</v>
      </c>
      <c r="B85" t="s">
        <v>404</v>
      </c>
      <c r="C85" t="s">
        <v>404</v>
      </c>
      <c r="D85">
        <v>1189455000</v>
      </c>
      <c r="E85">
        <v>19</v>
      </c>
      <c r="F85">
        <v>0</v>
      </c>
      <c r="G85">
        <v>1</v>
      </c>
      <c r="H85">
        <v>165967</v>
      </c>
      <c r="I85" s="1">
        <v>44777.875</v>
      </c>
      <c r="J85" t="s">
        <v>387</v>
      </c>
      <c r="K85">
        <v>0</v>
      </c>
      <c r="L85" s="1"/>
      <c r="M85" s="1">
        <v>44777.875</v>
      </c>
      <c r="N85" s="1">
        <v>30891.875</v>
      </c>
      <c r="O85" s="1">
        <v>43367.875</v>
      </c>
      <c r="P85" s="1"/>
      <c r="Q85" s="1">
        <v>43373.875</v>
      </c>
      <c r="R85">
        <v>73696390</v>
      </c>
      <c r="T85" t="s">
        <v>517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389</v>
      </c>
      <c r="AB85">
        <v>45</v>
      </c>
      <c r="AC85" t="s">
        <v>398</v>
      </c>
      <c r="AD85">
        <v>276623</v>
      </c>
      <c r="AE85">
        <v>2323.64</v>
      </c>
      <c r="AF85">
        <v>2766.23</v>
      </c>
      <c r="AG85" t="s">
        <v>408</v>
      </c>
      <c r="AP85" s="8">
        <v>82</v>
      </c>
      <c r="AQ85" s="8" t="str">
        <f t="shared" si="10"/>
        <v/>
      </c>
      <c r="AR85" s="8" t="str">
        <f t="shared" si="10"/>
        <v/>
      </c>
      <c r="AS85" s="8" t="str">
        <f t="shared" si="10"/>
        <v/>
      </c>
      <c r="AT85" s="8" t="str">
        <f t="shared" si="10"/>
        <v/>
      </c>
      <c r="AU85" s="8" t="str">
        <f t="shared" si="10"/>
        <v/>
      </c>
      <c r="AV85" s="8" t="str">
        <f t="shared" si="10"/>
        <v/>
      </c>
      <c r="AW85" s="8" t="str">
        <f t="shared" si="10"/>
        <v/>
      </c>
      <c r="AX85" s="8" t="str">
        <f t="shared" si="10"/>
        <v/>
      </c>
      <c r="AY85" s="8" t="str">
        <f t="shared" si="10"/>
        <v/>
      </c>
      <c r="AZ85" s="8" t="str">
        <f t="shared" si="10"/>
        <v/>
      </c>
      <c r="BA85" s="8" t="str">
        <f t="shared" si="10"/>
        <v/>
      </c>
      <c r="BB85" s="8" t="str">
        <f t="shared" si="10"/>
        <v/>
      </c>
      <c r="BC85" s="8" t="str">
        <f t="shared" si="10"/>
        <v/>
      </c>
      <c r="BD85" s="8" t="str">
        <f t="shared" si="10"/>
        <v/>
      </c>
      <c r="BE85" s="8" t="str">
        <f t="shared" si="10"/>
        <v/>
      </c>
      <c r="BF85" s="8" t="str">
        <f t="shared" si="10"/>
        <v/>
      </c>
      <c r="BG85" s="8" t="str">
        <f t="shared" si="9"/>
        <v/>
      </c>
      <c r="BH85" s="8" t="str">
        <f t="shared" si="9"/>
        <v/>
      </c>
    </row>
    <row r="86" spans="1:60">
      <c r="A86" t="s">
        <v>404</v>
      </c>
      <c r="B86" t="s">
        <v>404</v>
      </c>
      <c r="C86" t="s">
        <v>404</v>
      </c>
      <c r="D86">
        <v>1189455000</v>
      </c>
      <c r="E86">
        <v>19</v>
      </c>
      <c r="F86">
        <v>0</v>
      </c>
      <c r="G86">
        <v>1</v>
      </c>
      <c r="H86">
        <v>165989</v>
      </c>
      <c r="I86" s="1">
        <v>44777.875</v>
      </c>
      <c r="J86" t="s">
        <v>387</v>
      </c>
      <c r="K86">
        <v>0</v>
      </c>
      <c r="L86" s="1">
        <v>44776.875</v>
      </c>
      <c r="M86" s="1">
        <v>44777.875</v>
      </c>
      <c r="N86" s="1">
        <v>34178.875</v>
      </c>
      <c r="O86" s="1">
        <v>44776.875</v>
      </c>
      <c r="P86" s="1">
        <v>43495.916666666664</v>
      </c>
      <c r="Q86" s="1">
        <v>43373.875</v>
      </c>
      <c r="R86">
        <v>73696396</v>
      </c>
      <c r="T86" t="s">
        <v>518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389</v>
      </c>
      <c r="AB86">
        <v>45</v>
      </c>
      <c r="AC86" t="s">
        <v>398</v>
      </c>
      <c r="AD86">
        <v>263453</v>
      </c>
      <c r="AE86">
        <v>2212.9899999999998</v>
      </c>
      <c r="AF86">
        <v>2634.53</v>
      </c>
      <c r="AG86" t="s">
        <v>391</v>
      </c>
      <c r="AP86" s="7">
        <v>83</v>
      </c>
      <c r="AQ86" s="7" t="str">
        <f t="shared" si="10"/>
        <v/>
      </c>
      <c r="AR86" s="7" t="str">
        <f t="shared" si="10"/>
        <v/>
      </c>
      <c r="AS86" s="7" t="str">
        <f t="shared" si="10"/>
        <v/>
      </c>
      <c r="AT86" s="7" t="str">
        <f t="shared" si="10"/>
        <v/>
      </c>
      <c r="AU86" s="7" t="str">
        <f t="shared" si="10"/>
        <v/>
      </c>
      <c r="AV86" s="7" t="str">
        <f t="shared" si="10"/>
        <v/>
      </c>
      <c r="AW86" s="7" t="str">
        <f t="shared" si="10"/>
        <v/>
      </c>
      <c r="AX86" s="7" t="str">
        <f t="shared" si="10"/>
        <v/>
      </c>
      <c r="AY86" s="7" t="str">
        <f t="shared" si="10"/>
        <v/>
      </c>
      <c r="AZ86" s="7" t="str">
        <f t="shared" si="10"/>
        <v/>
      </c>
      <c r="BA86" s="7" t="str">
        <f t="shared" si="10"/>
        <v/>
      </c>
      <c r="BB86" s="7" t="str">
        <f t="shared" si="10"/>
        <v/>
      </c>
      <c r="BC86" s="7" t="str">
        <f t="shared" si="10"/>
        <v/>
      </c>
      <c r="BD86" s="7" t="str">
        <f t="shared" si="10"/>
        <v/>
      </c>
      <c r="BE86" s="7" t="str">
        <f t="shared" si="10"/>
        <v/>
      </c>
      <c r="BF86" s="7" t="str">
        <f t="shared" si="10"/>
        <v/>
      </c>
      <c r="BG86" s="7" t="str">
        <f t="shared" si="9"/>
        <v/>
      </c>
      <c r="BH86" s="7" t="str">
        <f t="shared" si="9"/>
        <v/>
      </c>
    </row>
    <row r="87" spans="1:60">
      <c r="A87" t="s">
        <v>404</v>
      </c>
      <c r="B87" t="s">
        <v>386</v>
      </c>
      <c r="C87" t="s">
        <v>386</v>
      </c>
      <c r="D87">
        <v>1189426000</v>
      </c>
      <c r="E87">
        <v>57</v>
      </c>
      <c r="F87">
        <v>0</v>
      </c>
      <c r="G87">
        <v>1</v>
      </c>
      <c r="H87">
        <v>166489</v>
      </c>
      <c r="I87" s="1">
        <v>44777.875</v>
      </c>
      <c r="J87" t="s">
        <v>392</v>
      </c>
      <c r="K87">
        <v>0</v>
      </c>
      <c r="L87" s="1">
        <v>44741.875</v>
      </c>
      <c r="M87" s="1">
        <v>44777.875</v>
      </c>
      <c r="N87" s="1">
        <v>32556.875</v>
      </c>
      <c r="O87" s="1">
        <v>44741.875</v>
      </c>
      <c r="P87" s="1">
        <v>44711.875</v>
      </c>
      <c r="Q87" s="1">
        <v>43373.875</v>
      </c>
      <c r="R87">
        <v>73696461</v>
      </c>
      <c r="T87" t="s">
        <v>519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389</v>
      </c>
      <c r="AB87">
        <v>45</v>
      </c>
      <c r="AC87" t="s">
        <v>390</v>
      </c>
      <c r="AD87">
        <v>151126</v>
      </c>
      <c r="AE87">
        <v>1269.46</v>
      </c>
      <c r="AF87">
        <v>1511.26</v>
      </c>
      <c r="AG87" t="s">
        <v>391</v>
      </c>
      <c r="AP87" s="8">
        <v>84</v>
      </c>
      <c r="AQ87" s="8" t="str">
        <f t="shared" si="10"/>
        <v/>
      </c>
      <c r="AR87" s="8" t="str">
        <f t="shared" si="10"/>
        <v/>
      </c>
      <c r="AS87" s="8" t="str">
        <f t="shared" si="10"/>
        <v/>
      </c>
      <c r="AT87" s="8" t="str">
        <f t="shared" si="10"/>
        <v/>
      </c>
      <c r="AU87" s="8" t="str">
        <f t="shared" si="10"/>
        <v/>
      </c>
      <c r="AV87" s="8" t="str">
        <f t="shared" si="10"/>
        <v/>
      </c>
      <c r="AW87" s="8" t="str">
        <f t="shared" si="10"/>
        <v/>
      </c>
      <c r="AX87" s="8" t="str">
        <f t="shared" si="10"/>
        <v/>
      </c>
      <c r="AY87" s="8" t="str">
        <f t="shared" si="10"/>
        <v/>
      </c>
      <c r="AZ87" s="8" t="str">
        <f t="shared" si="10"/>
        <v/>
      </c>
      <c r="BA87" s="8" t="str">
        <f t="shared" si="10"/>
        <v/>
      </c>
      <c r="BB87" s="8" t="str">
        <f t="shared" si="10"/>
        <v/>
      </c>
      <c r="BC87" s="8" t="str">
        <f t="shared" si="10"/>
        <v/>
      </c>
      <c r="BD87" s="8" t="str">
        <f t="shared" si="10"/>
        <v/>
      </c>
      <c r="BE87" s="8" t="str">
        <f t="shared" si="10"/>
        <v/>
      </c>
      <c r="BF87" s="8" t="str">
        <f t="shared" si="10"/>
        <v/>
      </c>
      <c r="BG87" s="8" t="str">
        <f t="shared" si="9"/>
        <v/>
      </c>
      <c r="BH87" s="8" t="str">
        <f t="shared" si="9"/>
        <v/>
      </c>
    </row>
    <row r="88" spans="1:60">
      <c r="A88" t="s">
        <v>404</v>
      </c>
      <c r="B88" t="s">
        <v>404</v>
      </c>
      <c r="C88" t="s">
        <v>404</v>
      </c>
      <c r="D88">
        <v>1191011000</v>
      </c>
      <c r="E88">
        <v>220</v>
      </c>
      <c r="F88">
        <v>0</v>
      </c>
      <c r="G88">
        <v>1</v>
      </c>
      <c r="H88">
        <v>167057</v>
      </c>
      <c r="I88" s="1">
        <v>44777.875</v>
      </c>
      <c r="J88" t="s">
        <v>473</v>
      </c>
      <c r="K88">
        <v>0</v>
      </c>
      <c r="L88" s="1"/>
      <c r="M88" s="1">
        <v>44777.875</v>
      </c>
      <c r="N88" s="1">
        <v>26683.916666666668</v>
      </c>
      <c r="O88" s="1">
        <v>43368.875</v>
      </c>
      <c r="P88" s="1"/>
      <c r="Q88" s="1">
        <v>43373.875</v>
      </c>
      <c r="R88">
        <v>73711293</v>
      </c>
      <c r="T88" t="s">
        <v>520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389</v>
      </c>
      <c r="AB88">
        <v>45</v>
      </c>
      <c r="AC88" t="s">
        <v>398</v>
      </c>
      <c r="AD88">
        <v>223778</v>
      </c>
      <c r="AE88">
        <v>3514.47</v>
      </c>
      <c r="AF88">
        <v>2237.7800000000002</v>
      </c>
      <c r="AG88" t="s">
        <v>408</v>
      </c>
      <c r="AP88" s="7">
        <v>85</v>
      </c>
      <c r="AQ88" s="7" t="str">
        <f t="shared" si="10"/>
        <v/>
      </c>
      <c r="AR88" s="7" t="str">
        <f t="shared" si="10"/>
        <v/>
      </c>
      <c r="AS88" s="7" t="str">
        <f t="shared" si="10"/>
        <v/>
      </c>
      <c r="AT88" s="7" t="str">
        <f t="shared" si="10"/>
        <v/>
      </c>
      <c r="AU88" s="7" t="str">
        <f t="shared" si="10"/>
        <v/>
      </c>
      <c r="AV88" s="7" t="str">
        <f t="shared" si="10"/>
        <v/>
      </c>
      <c r="AW88" s="7" t="str">
        <f t="shared" si="10"/>
        <v/>
      </c>
      <c r="AX88" s="7" t="str">
        <f t="shared" si="10"/>
        <v/>
      </c>
      <c r="AY88" s="7" t="str">
        <f t="shared" si="10"/>
        <v/>
      </c>
      <c r="AZ88" s="7" t="str">
        <f t="shared" si="10"/>
        <v/>
      </c>
      <c r="BA88" s="7" t="str">
        <f t="shared" si="10"/>
        <v/>
      </c>
      <c r="BB88" s="7" t="str">
        <f t="shared" si="10"/>
        <v/>
      </c>
      <c r="BC88" s="7" t="str">
        <f t="shared" si="10"/>
        <v/>
      </c>
      <c r="BD88" s="7" t="str">
        <f t="shared" si="10"/>
        <v/>
      </c>
      <c r="BE88" s="7" t="str">
        <f t="shared" si="10"/>
        <v/>
      </c>
      <c r="BF88" s="7" t="str">
        <f t="shared" si="10"/>
        <v/>
      </c>
      <c r="BG88" s="7" t="str">
        <f t="shared" si="9"/>
        <v/>
      </c>
      <c r="BH88" s="7" t="str">
        <f t="shared" si="9"/>
        <v/>
      </c>
    </row>
    <row r="89" spans="1:60">
      <c r="A89" t="s">
        <v>404</v>
      </c>
      <c r="B89" t="s">
        <v>404</v>
      </c>
      <c r="C89" t="s">
        <v>404</v>
      </c>
      <c r="D89">
        <v>1189455000</v>
      </c>
      <c r="E89">
        <v>19</v>
      </c>
      <c r="F89">
        <v>0</v>
      </c>
      <c r="G89">
        <v>1</v>
      </c>
      <c r="H89">
        <v>167058</v>
      </c>
      <c r="I89" s="1">
        <v>44777.875</v>
      </c>
      <c r="J89" t="s">
        <v>387</v>
      </c>
      <c r="K89">
        <v>0</v>
      </c>
      <c r="L89" s="1">
        <v>44749.875</v>
      </c>
      <c r="M89" s="1">
        <v>44777.875</v>
      </c>
      <c r="N89" s="1">
        <v>40806.875</v>
      </c>
      <c r="O89" s="1">
        <v>44749.875</v>
      </c>
      <c r="P89" s="1">
        <v>44346.875</v>
      </c>
      <c r="Q89" s="1">
        <v>43373.875</v>
      </c>
      <c r="R89">
        <v>73711302</v>
      </c>
      <c r="T89" t="s">
        <v>521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389</v>
      </c>
      <c r="AB89">
        <v>45</v>
      </c>
      <c r="AC89" t="s">
        <v>398</v>
      </c>
      <c r="AD89">
        <v>153282</v>
      </c>
      <c r="AE89">
        <v>1287.56</v>
      </c>
      <c r="AF89">
        <v>1532.82</v>
      </c>
      <c r="AG89" t="s">
        <v>391</v>
      </c>
      <c r="AP89" s="8">
        <v>86</v>
      </c>
      <c r="AQ89" s="8" t="str">
        <f t="shared" si="10"/>
        <v/>
      </c>
      <c r="AR89" s="8" t="str">
        <f t="shared" si="10"/>
        <v/>
      </c>
      <c r="AS89" s="8" t="str">
        <f t="shared" si="10"/>
        <v/>
      </c>
      <c r="AT89" s="8" t="str">
        <f t="shared" si="10"/>
        <v/>
      </c>
      <c r="AU89" s="8" t="str">
        <f t="shared" si="10"/>
        <v/>
      </c>
      <c r="AV89" s="8" t="str">
        <f t="shared" si="10"/>
        <v/>
      </c>
      <c r="AW89" s="8" t="str">
        <f t="shared" si="10"/>
        <v/>
      </c>
      <c r="AX89" s="8" t="str">
        <f t="shared" si="10"/>
        <v/>
      </c>
      <c r="AY89" s="8" t="str">
        <f t="shared" si="10"/>
        <v/>
      </c>
      <c r="AZ89" s="8" t="str">
        <f t="shared" si="10"/>
        <v/>
      </c>
      <c r="BA89" s="8" t="str">
        <f t="shared" si="10"/>
        <v/>
      </c>
      <c r="BB89" s="8" t="str">
        <f t="shared" si="10"/>
        <v/>
      </c>
      <c r="BC89" s="8" t="str">
        <f t="shared" si="10"/>
        <v/>
      </c>
      <c r="BD89" s="8" t="str">
        <f t="shared" si="10"/>
        <v/>
      </c>
      <c r="BE89" s="8" t="str">
        <f t="shared" si="10"/>
        <v/>
      </c>
      <c r="BF89" s="8" t="str">
        <f t="shared" si="10"/>
        <v/>
      </c>
      <c r="BG89" s="8" t="str">
        <f t="shared" si="9"/>
        <v/>
      </c>
      <c r="BH89" s="8" t="str">
        <f t="shared" si="9"/>
        <v/>
      </c>
    </row>
    <row r="90" spans="1:60">
      <c r="A90" t="s">
        <v>386</v>
      </c>
      <c r="B90" t="s">
        <v>386</v>
      </c>
      <c r="C90" t="s">
        <v>386</v>
      </c>
      <c r="D90">
        <v>1191011000</v>
      </c>
      <c r="E90">
        <v>220</v>
      </c>
      <c r="F90">
        <v>0</v>
      </c>
      <c r="G90">
        <v>1</v>
      </c>
      <c r="H90">
        <v>167609</v>
      </c>
      <c r="I90" s="1">
        <v>44777.875</v>
      </c>
      <c r="J90" t="s">
        <v>473</v>
      </c>
      <c r="K90">
        <v>0</v>
      </c>
      <c r="L90" s="1">
        <v>44661.875</v>
      </c>
      <c r="M90" s="1">
        <v>44777.875</v>
      </c>
      <c r="N90" s="1">
        <v>30631.916666666668</v>
      </c>
      <c r="O90" s="1">
        <v>44661.875</v>
      </c>
      <c r="P90" s="1"/>
      <c r="Q90" s="1">
        <v>43373.875</v>
      </c>
      <c r="R90">
        <v>73724390</v>
      </c>
      <c r="T90" t="s">
        <v>522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389</v>
      </c>
      <c r="AC90" t="s">
        <v>476</v>
      </c>
      <c r="AD90">
        <v>139569</v>
      </c>
      <c r="AE90">
        <v>1172.3599999999999</v>
      </c>
      <c r="AF90">
        <v>1395.69</v>
      </c>
      <c r="AG90" t="s">
        <v>391</v>
      </c>
      <c r="AP90" s="7">
        <v>87</v>
      </c>
      <c r="AQ90" s="7" t="str">
        <f t="shared" si="10"/>
        <v/>
      </c>
      <c r="AR90" s="7" t="str">
        <f t="shared" si="10"/>
        <v/>
      </c>
      <c r="AS90" s="7" t="str">
        <f t="shared" si="10"/>
        <v/>
      </c>
      <c r="AT90" s="7" t="str">
        <f t="shared" si="10"/>
        <v/>
      </c>
      <c r="AU90" s="7" t="str">
        <f t="shared" si="10"/>
        <v/>
      </c>
      <c r="AV90" s="7" t="str">
        <f t="shared" si="10"/>
        <v/>
      </c>
      <c r="AW90" s="7" t="str">
        <f t="shared" si="10"/>
        <v/>
      </c>
      <c r="AX90" s="7" t="str">
        <f t="shared" si="10"/>
        <v/>
      </c>
      <c r="AY90" s="7" t="str">
        <f t="shared" si="10"/>
        <v/>
      </c>
      <c r="AZ90" s="7" t="str">
        <f t="shared" si="10"/>
        <v/>
      </c>
      <c r="BA90" s="7" t="str">
        <f t="shared" si="10"/>
        <v/>
      </c>
      <c r="BB90" s="7" t="str">
        <f t="shared" si="10"/>
        <v/>
      </c>
      <c r="BC90" s="7" t="str">
        <f t="shared" si="10"/>
        <v/>
      </c>
      <c r="BD90" s="7" t="str">
        <f t="shared" si="10"/>
        <v/>
      </c>
      <c r="BE90" s="7" t="str">
        <f t="shared" si="10"/>
        <v/>
      </c>
      <c r="BF90" s="7" t="str">
        <f t="shared" si="10"/>
        <v/>
      </c>
      <c r="BG90" s="7" t="str">
        <f t="shared" si="9"/>
        <v/>
      </c>
      <c r="BH90" s="7" t="str">
        <f t="shared" si="9"/>
        <v/>
      </c>
    </row>
    <row r="91" spans="1:60">
      <c r="A91" t="s">
        <v>404</v>
      </c>
      <c r="B91" t="s">
        <v>404</v>
      </c>
      <c r="C91" t="s">
        <v>404</v>
      </c>
      <c r="D91">
        <v>1189455000</v>
      </c>
      <c r="E91">
        <v>19</v>
      </c>
      <c r="F91">
        <v>0</v>
      </c>
      <c r="G91">
        <v>1</v>
      </c>
      <c r="H91">
        <v>167610</v>
      </c>
      <c r="I91" s="1">
        <v>44777.875</v>
      </c>
      <c r="J91" t="s">
        <v>387</v>
      </c>
      <c r="K91">
        <v>0</v>
      </c>
      <c r="L91" s="1">
        <v>44770.875</v>
      </c>
      <c r="M91" s="1">
        <v>44777.875</v>
      </c>
      <c r="N91" s="1">
        <v>40767.875</v>
      </c>
      <c r="O91" s="1">
        <v>44770.875</v>
      </c>
      <c r="P91" s="1"/>
      <c r="Q91" s="1">
        <v>43373.875</v>
      </c>
      <c r="R91">
        <v>73724407</v>
      </c>
      <c r="T91" t="s">
        <v>523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389</v>
      </c>
      <c r="AB91">
        <v>45</v>
      </c>
      <c r="AC91" t="s">
        <v>483</v>
      </c>
      <c r="AD91">
        <v>19297</v>
      </c>
      <c r="AE91">
        <v>1620.95</v>
      </c>
      <c r="AF91">
        <v>1929.7</v>
      </c>
      <c r="AG91" t="s">
        <v>391</v>
      </c>
      <c r="AP91" s="8">
        <v>88</v>
      </c>
      <c r="AQ91" s="8" t="str">
        <f t="shared" si="10"/>
        <v/>
      </c>
      <c r="AR91" s="8" t="str">
        <f t="shared" si="10"/>
        <v/>
      </c>
      <c r="AS91" s="8" t="str">
        <f t="shared" si="10"/>
        <v/>
      </c>
      <c r="AT91" s="8" t="str">
        <f t="shared" si="10"/>
        <v/>
      </c>
      <c r="AU91" s="8" t="str">
        <f t="shared" si="10"/>
        <v/>
      </c>
      <c r="AV91" s="8" t="str">
        <f t="shared" si="10"/>
        <v/>
      </c>
      <c r="AW91" s="8" t="str">
        <f t="shared" si="10"/>
        <v/>
      </c>
      <c r="AX91" s="8" t="str">
        <f t="shared" si="10"/>
        <v/>
      </c>
      <c r="AY91" s="8" t="str">
        <f t="shared" si="10"/>
        <v/>
      </c>
      <c r="AZ91" s="8" t="str">
        <f t="shared" si="10"/>
        <v/>
      </c>
      <c r="BA91" s="8" t="str">
        <f t="shared" si="10"/>
        <v/>
      </c>
      <c r="BB91" s="8" t="str">
        <f t="shared" si="10"/>
        <v/>
      </c>
      <c r="BC91" s="8" t="str">
        <f t="shared" si="10"/>
        <v/>
      </c>
      <c r="BD91" s="8" t="str">
        <f t="shared" si="10"/>
        <v/>
      </c>
      <c r="BE91" s="8" t="str">
        <f t="shared" si="10"/>
        <v/>
      </c>
      <c r="BF91" s="8" t="str">
        <f t="shared" si="10"/>
        <v/>
      </c>
      <c r="BG91" s="8" t="str">
        <f t="shared" si="9"/>
        <v/>
      </c>
      <c r="BH91" s="8" t="str">
        <f t="shared" si="9"/>
        <v/>
      </c>
    </row>
    <row r="92" spans="1:60">
      <c r="A92" t="s">
        <v>404</v>
      </c>
      <c r="B92" t="s">
        <v>404</v>
      </c>
      <c r="C92" t="s">
        <v>404</v>
      </c>
      <c r="D92">
        <v>1191011000</v>
      </c>
      <c r="E92">
        <v>220</v>
      </c>
      <c r="F92">
        <v>0</v>
      </c>
      <c r="G92">
        <v>1</v>
      </c>
      <c r="H92">
        <v>168897</v>
      </c>
      <c r="I92" s="1">
        <v>44777.875</v>
      </c>
      <c r="J92" t="s">
        <v>473</v>
      </c>
      <c r="K92">
        <v>0</v>
      </c>
      <c r="L92" s="1"/>
      <c r="M92" s="1">
        <v>44777.875</v>
      </c>
      <c r="N92" s="1">
        <v>30830.875</v>
      </c>
      <c r="O92" s="1">
        <v>44770.875</v>
      </c>
      <c r="P92" s="1">
        <v>44770.875</v>
      </c>
      <c r="Q92" s="1">
        <v>43404.875</v>
      </c>
      <c r="R92">
        <v>73961027</v>
      </c>
      <c r="T92" t="s">
        <v>524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389</v>
      </c>
      <c r="AB92">
        <v>44</v>
      </c>
      <c r="AC92" t="s">
        <v>483</v>
      </c>
      <c r="AD92">
        <v>189512</v>
      </c>
      <c r="AE92">
        <v>2925.31</v>
      </c>
      <c r="AF92">
        <v>1895.12</v>
      </c>
      <c r="AG92" t="s">
        <v>408</v>
      </c>
      <c r="AP92" s="7">
        <v>89</v>
      </c>
      <c r="AQ92" s="7" t="str">
        <f t="shared" si="10"/>
        <v/>
      </c>
      <c r="AR92" s="7" t="str">
        <f t="shared" si="10"/>
        <v/>
      </c>
      <c r="AS92" s="7" t="str">
        <f t="shared" si="10"/>
        <v/>
      </c>
      <c r="AT92" s="7" t="str">
        <f t="shared" si="10"/>
        <v/>
      </c>
      <c r="AU92" s="7" t="str">
        <f t="shared" si="10"/>
        <v/>
      </c>
      <c r="AV92" s="7" t="str">
        <f t="shared" si="10"/>
        <v/>
      </c>
      <c r="AW92" s="7" t="str">
        <f t="shared" si="10"/>
        <v/>
      </c>
      <c r="AX92" s="7" t="str">
        <f t="shared" si="10"/>
        <v/>
      </c>
      <c r="AY92" s="7" t="str">
        <f t="shared" si="10"/>
        <v/>
      </c>
      <c r="AZ92" s="7" t="str">
        <f t="shared" si="10"/>
        <v/>
      </c>
      <c r="BA92" s="7" t="str">
        <f t="shared" si="10"/>
        <v/>
      </c>
      <c r="BB92" s="7" t="str">
        <f t="shared" si="10"/>
        <v/>
      </c>
      <c r="BC92" s="7" t="str">
        <f t="shared" si="10"/>
        <v/>
      </c>
      <c r="BD92" s="7" t="str">
        <f t="shared" si="10"/>
        <v/>
      </c>
      <c r="BE92" s="7" t="str">
        <f t="shared" si="10"/>
        <v/>
      </c>
      <c r="BF92" s="7" t="str">
        <f t="shared" si="10"/>
        <v/>
      </c>
      <c r="BG92" s="7" t="str">
        <f t="shared" si="9"/>
        <v/>
      </c>
      <c r="BH92" s="7" t="str">
        <f t="shared" si="9"/>
        <v/>
      </c>
    </row>
    <row r="93" spans="1:60">
      <c r="A93" t="s">
        <v>404</v>
      </c>
      <c r="B93" t="s">
        <v>404</v>
      </c>
      <c r="C93" t="s">
        <v>404</v>
      </c>
      <c r="D93">
        <v>1191011000</v>
      </c>
      <c r="E93">
        <v>220</v>
      </c>
      <c r="F93">
        <v>0</v>
      </c>
      <c r="G93">
        <v>1</v>
      </c>
      <c r="H93">
        <v>168897</v>
      </c>
      <c r="I93" s="1">
        <v>44777.875</v>
      </c>
      <c r="J93" t="s">
        <v>473</v>
      </c>
      <c r="K93">
        <v>1</v>
      </c>
      <c r="L93" s="1"/>
      <c r="M93" s="1">
        <v>44777.875</v>
      </c>
      <c r="N93" s="1">
        <v>43321.875</v>
      </c>
      <c r="O93" s="1">
        <v>44770.875</v>
      </c>
      <c r="P93" s="1"/>
      <c r="Q93" s="1">
        <v>43404.875</v>
      </c>
      <c r="R93">
        <v>73961028</v>
      </c>
      <c r="T93" t="s">
        <v>525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389</v>
      </c>
      <c r="AB93">
        <v>44</v>
      </c>
      <c r="AC93" t="s">
        <v>483</v>
      </c>
      <c r="AD93">
        <v>105009</v>
      </c>
      <c r="AE93">
        <v>1620.95</v>
      </c>
      <c r="AF93">
        <v>1050.0899999999999</v>
      </c>
      <c r="AG93" t="s">
        <v>408</v>
      </c>
      <c r="AP93" s="8">
        <v>90</v>
      </c>
      <c r="AQ93" s="8" t="str">
        <f t="shared" si="10"/>
        <v/>
      </c>
      <c r="AR93" s="8" t="str">
        <f t="shared" si="10"/>
        <v/>
      </c>
      <c r="AS93" s="8" t="str">
        <f t="shared" si="10"/>
        <v/>
      </c>
      <c r="AT93" s="8" t="str">
        <f t="shared" si="10"/>
        <v/>
      </c>
      <c r="AU93" s="8" t="str">
        <f t="shared" si="10"/>
        <v/>
      </c>
      <c r="AV93" s="8" t="str">
        <f t="shared" si="10"/>
        <v/>
      </c>
      <c r="AW93" s="8" t="str">
        <f t="shared" si="10"/>
        <v/>
      </c>
      <c r="AX93" s="8" t="str">
        <f t="shared" si="10"/>
        <v/>
      </c>
      <c r="AY93" s="8" t="str">
        <f t="shared" si="10"/>
        <v/>
      </c>
      <c r="AZ93" s="8" t="str">
        <f t="shared" si="10"/>
        <v/>
      </c>
      <c r="BA93" s="8" t="str">
        <f t="shared" si="10"/>
        <v/>
      </c>
      <c r="BB93" s="8" t="str">
        <f t="shared" si="10"/>
        <v/>
      </c>
      <c r="BC93" s="8" t="str">
        <f t="shared" si="10"/>
        <v/>
      </c>
      <c r="BD93" s="8" t="str">
        <f t="shared" si="10"/>
        <v/>
      </c>
      <c r="BE93" s="8" t="str">
        <f t="shared" si="10"/>
        <v/>
      </c>
      <c r="BF93" s="8" t="str">
        <f t="shared" si="10"/>
        <v/>
      </c>
      <c r="BG93" s="8" t="str">
        <f t="shared" si="9"/>
        <v/>
      </c>
      <c r="BH93" s="8" t="str">
        <f t="shared" si="9"/>
        <v/>
      </c>
    </row>
    <row r="94" spans="1:60">
      <c r="A94" t="s">
        <v>404</v>
      </c>
      <c r="B94" t="s">
        <v>404</v>
      </c>
      <c r="C94" t="s">
        <v>404</v>
      </c>
      <c r="D94">
        <v>1189455000</v>
      </c>
      <c r="E94">
        <v>19</v>
      </c>
      <c r="F94">
        <v>0</v>
      </c>
      <c r="G94">
        <v>1</v>
      </c>
      <c r="H94">
        <v>168909</v>
      </c>
      <c r="I94" s="1">
        <v>44777.875</v>
      </c>
      <c r="J94" t="s">
        <v>387</v>
      </c>
      <c r="K94">
        <v>0</v>
      </c>
      <c r="L94" s="1"/>
      <c r="M94" s="1">
        <v>44777.875</v>
      </c>
      <c r="N94" s="1">
        <v>34516.875</v>
      </c>
      <c r="O94" s="1">
        <v>43396.875</v>
      </c>
      <c r="P94" s="1"/>
      <c r="Q94" s="1">
        <v>43404.875</v>
      </c>
      <c r="R94">
        <v>73916263</v>
      </c>
      <c r="T94" t="s">
        <v>526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389</v>
      </c>
      <c r="AB94">
        <v>44</v>
      </c>
      <c r="AC94" t="s">
        <v>398</v>
      </c>
      <c r="AD94">
        <v>239502</v>
      </c>
      <c r="AE94">
        <v>2011.8</v>
      </c>
      <c r="AF94">
        <v>2395.02</v>
      </c>
      <c r="AG94" t="s">
        <v>408</v>
      </c>
      <c r="AP94" s="7">
        <v>91</v>
      </c>
      <c r="AQ94" s="7" t="str">
        <f t="shared" si="10"/>
        <v/>
      </c>
      <c r="AR94" s="7" t="str">
        <f t="shared" si="10"/>
        <v/>
      </c>
      <c r="AS94" s="7" t="str">
        <f t="shared" si="10"/>
        <v/>
      </c>
      <c r="AT94" s="7" t="str">
        <f t="shared" si="10"/>
        <v/>
      </c>
      <c r="AU94" s="7" t="str">
        <f t="shared" si="10"/>
        <v/>
      </c>
      <c r="AV94" s="7" t="str">
        <f t="shared" si="10"/>
        <v/>
      </c>
      <c r="AW94" s="7" t="str">
        <f t="shared" si="10"/>
        <v/>
      </c>
      <c r="AX94" s="7" t="str">
        <f t="shared" si="10"/>
        <v/>
      </c>
      <c r="AY94" s="7" t="str">
        <f t="shared" si="10"/>
        <v/>
      </c>
      <c r="AZ94" s="7" t="str">
        <f t="shared" si="10"/>
        <v/>
      </c>
      <c r="BA94" s="7" t="str">
        <f t="shared" si="10"/>
        <v/>
      </c>
      <c r="BB94" s="7" t="str">
        <f t="shared" si="10"/>
        <v/>
      </c>
      <c r="BC94" s="7" t="str">
        <f t="shared" si="10"/>
        <v/>
      </c>
      <c r="BD94" s="7" t="str">
        <f t="shared" si="10"/>
        <v/>
      </c>
      <c r="BE94" s="7" t="str">
        <f t="shared" si="10"/>
        <v/>
      </c>
      <c r="BF94" s="7" t="str">
        <f t="shared" si="10"/>
        <v/>
      </c>
      <c r="BG94" s="7" t="str">
        <f t="shared" si="9"/>
        <v/>
      </c>
      <c r="BH94" s="7" t="str">
        <f t="shared" si="9"/>
        <v/>
      </c>
    </row>
    <row r="95" spans="1:60">
      <c r="A95" t="s">
        <v>404</v>
      </c>
      <c r="B95" t="s">
        <v>404</v>
      </c>
      <c r="C95" t="s">
        <v>404</v>
      </c>
      <c r="D95">
        <v>1189426000</v>
      </c>
      <c r="E95">
        <v>57</v>
      </c>
      <c r="F95">
        <v>0</v>
      </c>
      <c r="G95">
        <v>1</v>
      </c>
      <c r="H95">
        <v>168921</v>
      </c>
      <c r="I95" s="1">
        <v>44777.875</v>
      </c>
      <c r="J95" t="s">
        <v>392</v>
      </c>
      <c r="K95">
        <v>0</v>
      </c>
      <c r="L95" s="1">
        <v>44768.875</v>
      </c>
      <c r="M95" s="1">
        <v>44777.875</v>
      </c>
      <c r="N95" s="1">
        <v>29821.875</v>
      </c>
      <c r="O95" s="1">
        <v>44768.875</v>
      </c>
      <c r="P95" s="1"/>
      <c r="Q95" s="1">
        <v>43404.875</v>
      </c>
      <c r="R95">
        <v>73915983</v>
      </c>
      <c r="T95" t="s">
        <v>527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389</v>
      </c>
      <c r="AB95">
        <v>44</v>
      </c>
      <c r="AC95" t="s">
        <v>398</v>
      </c>
      <c r="AD95">
        <v>30428</v>
      </c>
      <c r="AE95">
        <v>2555.9499999999998</v>
      </c>
      <c r="AF95">
        <v>3042.8</v>
      </c>
      <c r="AG95" t="s">
        <v>391</v>
      </c>
      <c r="AP95" s="8">
        <v>92</v>
      </c>
      <c r="AQ95" s="8" t="str">
        <f t="shared" si="10"/>
        <v/>
      </c>
      <c r="AR95" s="8" t="str">
        <f t="shared" si="10"/>
        <v/>
      </c>
      <c r="AS95" s="8" t="str">
        <f t="shared" si="10"/>
        <v/>
      </c>
      <c r="AT95" s="8" t="str">
        <f t="shared" si="10"/>
        <v/>
      </c>
      <c r="AU95" s="8" t="str">
        <f t="shared" si="10"/>
        <v/>
      </c>
      <c r="AV95" s="8" t="str">
        <f t="shared" si="10"/>
        <v/>
      </c>
      <c r="AW95" s="8" t="str">
        <f t="shared" si="10"/>
        <v/>
      </c>
      <c r="AX95" s="8" t="str">
        <f t="shared" si="10"/>
        <v/>
      </c>
      <c r="AY95" s="8" t="str">
        <f t="shared" si="10"/>
        <v/>
      </c>
      <c r="AZ95" s="8" t="str">
        <f t="shared" si="10"/>
        <v/>
      </c>
      <c r="BA95" s="8" t="str">
        <f t="shared" si="10"/>
        <v/>
      </c>
      <c r="BB95" s="8" t="str">
        <f t="shared" si="10"/>
        <v/>
      </c>
      <c r="BC95" s="8" t="str">
        <f t="shared" si="10"/>
        <v/>
      </c>
      <c r="BD95" s="8" t="str">
        <f t="shared" si="10"/>
        <v/>
      </c>
      <c r="BE95" s="8" t="str">
        <f t="shared" si="10"/>
        <v/>
      </c>
      <c r="BF95" s="8" t="str">
        <f t="shared" si="10"/>
        <v/>
      </c>
      <c r="BG95" s="8" t="str">
        <f t="shared" si="9"/>
        <v/>
      </c>
      <c r="BH95" s="8" t="str">
        <f t="shared" si="9"/>
        <v/>
      </c>
    </row>
    <row r="96" spans="1:60">
      <c r="A96" t="s">
        <v>386</v>
      </c>
      <c r="B96" t="s">
        <v>386</v>
      </c>
      <c r="C96" t="s">
        <v>386</v>
      </c>
      <c r="D96">
        <v>1189455000</v>
      </c>
      <c r="E96">
        <v>19</v>
      </c>
      <c r="F96">
        <v>0</v>
      </c>
      <c r="G96">
        <v>1</v>
      </c>
      <c r="H96">
        <v>168937</v>
      </c>
      <c r="I96" s="1">
        <v>44777.875</v>
      </c>
      <c r="J96" t="s">
        <v>387</v>
      </c>
      <c r="K96">
        <v>0</v>
      </c>
      <c r="L96" s="1">
        <v>44711.875</v>
      </c>
      <c r="M96" s="1">
        <v>44777.875</v>
      </c>
      <c r="N96" s="1">
        <v>40038.875</v>
      </c>
      <c r="O96" s="1">
        <v>44711.875</v>
      </c>
      <c r="P96" s="1">
        <v>44711.875</v>
      </c>
      <c r="Q96" s="1">
        <v>43404.875</v>
      </c>
      <c r="R96">
        <v>73923220</v>
      </c>
      <c r="T96" t="s">
        <v>528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389</v>
      </c>
      <c r="AC96" t="s">
        <v>476</v>
      </c>
      <c r="AD96">
        <v>77338</v>
      </c>
      <c r="AE96">
        <v>649.63</v>
      </c>
      <c r="AF96">
        <v>773.38</v>
      </c>
      <c r="AG96" t="s">
        <v>391</v>
      </c>
      <c r="AP96" s="7">
        <v>93</v>
      </c>
      <c r="AQ96" s="7" t="str">
        <f t="shared" si="10"/>
        <v/>
      </c>
      <c r="AR96" s="7" t="str">
        <f t="shared" si="10"/>
        <v/>
      </c>
      <c r="AS96" s="7" t="str">
        <f t="shared" si="10"/>
        <v/>
      </c>
      <c r="AT96" s="7" t="str">
        <f t="shared" si="10"/>
        <v/>
      </c>
      <c r="AU96" s="7" t="str">
        <f t="shared" si="10"/>
        <v/>
      </c>
      <c r="AV96" s="7" t="str">
        <f t="shared" si="10"/>
        <v/>
      </c>
      <c r="AW96" s="7" t="str">
        <f t="shared" si="10"/>
        <v/>
      </c>
      <c r="AX96" s="7" t="str">
        <f t="shared" si="10"/>
        <v/>
      </c>
      <c r="AY96" s="7" t="str">
        <f t="shared" si="10"/>
        <v/>
      </c>
      <c r="AZ96" s="7" t="str">
        <f t="shared" si="10"/>
        <v/>
      </c>
      <c r="BA96" s="7" t="str">
        <f t="shared" si="10"/>
        <v/>
      </c>
      <c r="BB96" s="7" t="str">
        <f t="shared" si="10"/>
        <v/>
      </c>
      <c r="BC96" s="7" t="str">
        <f t="shared" si="10"/>
        <v/>
      </c>
      <c r="BD96" s="7" t="str">
        <f t="shared" si="10"/>
        <v/>
      </c>
      <c r="BE96" s="7" t="str">
        <f t="shared" si="10"/>
        <v/>
      </c>
      <c r="BF96" s="7" t="str">
        <f t="shared" si="10"/>
        <v/>
      </c>
      <c r="BG96" s="7" t="str">
        <f t="shared" si="9"/>
        <v/>
      </c>
      <c r="BH96" s="7" t="str">
        <f t="shared" si="9"/>
        <v/>
      </c>
    </row>
    <row r="97" spans="1:60">
      <c r="A97" t="s">
        <v>386</v>
      </c>
      <c r="B97" t="s">
        <v>386</v>
      </c>
      <c r="C97" t="s">
        <v>386</v>
      </c>
      <c r="D97">
        <v>1189455000</v>
      </c>
      <c r="E97">
        <v>19</v>
      </c>
      <c r="F97">
        <v>0</v>
      </c>
      <c r="G97">
        <v>1</v>
      </c>
      <c r="H97">
        <v>168943</v>
      </c>
      <c r="I97" s="1">
        <v>44777.875</v>
      </c>
      <c r="J97" t="s">
        <v>387</v>
      </c>
      <c r="K97">
        <v>0</v>
      </c>
      <c r="L97" s="1">
        <v>44711.875</v>
      </c>
      <c r="M97" s="1">
        <v>44777.875</v>
      </c>
      <c r="N97" s="1">
        <v>40565.916666666664</v>
      </c>
      <c r="O97" s="1">
        <v>44711.875</v>
      </c>
      <c r="P97" s="1">
        <v>44711.875</v>
      </c>
      <c r="Q97" s="1">
        <v>43404.875</v>
      </c>
      <c r="R97">
        <v>73923236</v>
      </c>
      <c r="T97" t="s">
        <v>529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389</v>
      </c>
      <c r="AC97" t="s">
        <v>476</v>
      </c>
      <c r="AD97">
        <v>77338</v>
      </c>
      <c r="AE97">
        <v>649.63</v>
      </c>
      <c r="AF97">
        <v>773.38</v>
      </c>
      <c r="AG97" t="s">
        <v>391</v>
      </c>
      <c r="AP97" s="8">
        <v>94</v>
      </c>
      <c r="AQ97" s="8" t="str">
        <f t="shared" si="10"/>
        <v/>
      </c>
      <c r="AR97" s="8" t="str">
        <f t="shared" si="10"/>
        <v/>
      </c>
      <c r="AS97" s="8" t="str">
        <f t="shared" si="10"/>
        <v/>
      </c>
      <c r="AT97" s="8" t="str">
        <f t="shared" si="10"/>
        <v/>
      </c>
      <c r="AU97" s="8" t="str">
        <f t="shared" si="10"/>
        <v/>
      </c>
      <c r="AV97" s="8" t="str">
        <f t="shared" si="10"/>
        <v/>
      </c>
      <c r="AW97" s="8" t="str">
        <f t="shared" si="10"/>
        <v/>
      </c>
      <c r="AX97" s="8" t="str">
        <f t="shared" si="10"/>
        <v/>
      </c>
      <c r="AY97" s="8" t="str">
        <f t="shared" si="10"/>
        <v/>
      </c>
      <c r="AZ97" s="8" t="str">
        <f t="shared" si="10"/>
        <v/>
      </c>
      <c r="BA97" s="8" t="str">
        <f t="shared" si="10"/>
        <v/>
      </c>
      <c r="BB97" s="8" t="str">
        <f t="shared" si="10"/>
        <v/>
      </c>
      <c r="BC97" s="8" t="str">
        <f t="shared" si="10"/>
        <v/>
      </c>
      <c r="BD97" s="8" t="str">
        <f t="shared" si="10"/>
        <v/>
      </c>
      <c r="BE97" s="8" t="str">
        <f t="shared" si="10"/>
        <v/>
      </c>
      <c r="BF97" s="8" t="str">
        <f t="shared" si="10"/>
        <v/>
      </c>
      <c r="BG97" s="8" t="str">
        <f t="shared" si="9"/>
        <v/>
      </c>
      <c r="BH97" s="8" t="str">
        <f t="shared" si="9"/>
        <v/>
      </c>
    </row>
    <row r="98" spans="1:60">
      <c r="A98" t="s">
        <v>404</v>
      </c>
      <c r="B98" t="s">
        <v>404</v>
      </c>
      <c r="C98" t="s">
        <v>404</v>
      </c>
      <c r="D98">
        <v>1189455000</v>
      </c>
      <c r="E98">
        <v>19</v>
      </c>
      <c r="F98">
        <v>0</v>
      </c>
      <c r="G98">
        <v>1</v>
      </c>
      <c r="H98">
        <v>168954</v>
      </c>
      <c r="I98" s="1">
        <v>44777.875</v>
      </c>
      <c r="J98" t="s">
        <v>387</v>
      </c>
      <c r="K98">
        <v>0</v>
      </c>
      <c r="L98" s="1"/>
      <c r="M98" s="1">
        <v>44777.875</v>
      </c>
      <c r="N98" s="1">
        <v>30986.875</v>
      </c>
      <c r="O98" s="1">
        <v>43396.875</v>
      </c>
      <c r="P98" s="1"/>
      <c r="Q98" s="1">
        <v>43404.875</v>
      </c>
      <c r="R98">
        <v>73916001</v>
      </c>
      <c r="T98" t="s">
        <v>530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389</v>
      </c>
      <c r="AB98">
        <v>44</v>
      </c>
      <c r="AC98" t="s">
        <v>398</v>
      </c>
      <c r="AD98">
        <v>276623</v>
      </c>
      <c r="AE98">
        <v>2323.64</v>
      </c>
      <c r="AF98">
        <v>2766.23</v>
      </c>
      <c r="AG98" t="s">
        <v>408</v>
      </c>
      <c r="AP98" s="7">
        <v>95</v>
      </c>
      <c r="AQ98" s="7" t="str">
        <f t="shared" si="10"/>
        <v/>
      </c>
      <c r="AR98" s="7" t="str">
        <f t="shared" si="10"/>
        <v/>
      </c>
      <c r="AS98" s="7" t="str">
        <f t="shared" si="10"/>
        <v/>
      </c>
      <c r="AT98" s="7" t="str">
        <f t="shared" si="10"/>
        <v/>
      </c>
      <c r="AU98" s="7" t="str">
        <f t="shared" si="10"/>
        <v/>
      </c>
      <c r="AV98" s="7" t="str">
        <f t="shared" si="10"/>
        <v/>
      </c>
      <c r="AW98" s="7" t="str">
        <f t="shared" si="10"/>
        <v/>
      </c>
      <c r="AX98" s="7" t="str">
        <f t="shared" si="10"/>
        <v/>
      </c>
      <c r="AY98" s="7" t="str">
        <f t="shared" si="10"/>
        <v/>
      </c>
      <c r="AZ98" s="7" t="str">
        <f t="shared" si="10"/>
        <v/>
      </c>
      <c r="BA98" s="7" t="str">
        <f t="shared" si="10"/>
        <v/>
      </c>
      <c r="BB98" s="7" t="str">
        <f t="shared" si="10"/>
        <v/>
      </c>
      <c r="BC98" s="7" t="str">
        <f t="shared" si="10"/>
        <v/>
      </c>
      <c r="BD98" s="7" t="str">
        <f t="shared" si="10"/>
        <v/>
      </c>
      <c r="BE98" s="7" t="str">
        <f t="shared" si="10"/>
        <v/>
      </c>
      <c r="BF98" s="7" t="str">
        <f t="shared" ref="BF98:BH113" si="11">IF(BF$3=$D98,$AP98,"")</f>
        <v/>
      </c>
      <c r="BG98" s="7" t="str">
        <f t="shared" si="11"/>
        <v/>
      </c>
      <c r="BH98" s="7" t="str">
        <f t="shared" si="11"/>
        <v/>
      </c>
    </row>
    <row r="99" spans="1:60">
      <c r="A99" t="s">
        <v>404</v>
      </c>
      <c r="B99" t="s">
        <v>404</v>
      </c>
      <c r="C99" t="s">
        <v>404</v>
      </c>
      <c r="D99">
        <v>1191011000</v>
      </c>
      <c r="E99">
        <v>220</v>
      </c>
      <c r="F99">
        <v>0</v>
      </c>
      <c r="G99">
        <v>1</v>
      </c>
      <c r="H99">
        <v>169277</v>
      </c>
      <c r="I99" s="1">
        <v>44777.875</v>
      </c>
      <c r="J99" t="s">
        <v>473</v>
      </c>
      <c r="K99">
        <v>0</v>
      </c>
      <c r="L99" s="1"/>
      <c r="M99" s="1">
        <v>44777.875</v>
      </c>
      <c r="N99" s="1">
        <v>23339.916666666668</v>
      </c>
      <c r="O99" s="1">
        <v>43398.875</v>
      </c>
      <c r="P99" s="1"/>
      <c r="Q99" s="1">
        <v>43404.875</v>
      </c>
      <c r="R99">
        <v>73926993</v>
      </c>
      <c r="T99" t="s">
        <v>531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389</v>
      </c>
      <c r="AB99">
        <v>44</v>
      </c>
      <c r="AC99" t="s">
        <v>476</v>
      </c>
      <c r="AD99">
        <v>165853</v>
      </c>
      <c r="AE99">
        <v>3542.06</v>
      </c>
      <c r="AF99">
        <v>1658.53</v>
      </c>
      <c r="AG99" t="s">
        <v>408</v>
      </c>
      <c r="AP99" s="8">
        <v>96</v>
      </c>
      <c r="AQ99" s="8" t="str">
        <f t="shared" ref="AQ99:BF114" si="12">IF(AQ$3=$D99,$AP99,"")</f>
        <v/>
      </c>
      <c r="AR99" s="8" t="str">
        <f t="shared" si="12"/>
        <v/>
      </c>
      <c r="AS99" s="8" t="str">
        <f t="shared" si="12"/>
        <v/>
      </c>
      <c r="AT99" s="8" t="str">
        <f t="shared" si="12"/>
        <v/>
      </c>
      <c r="AU99" s="8" t="str">
        <f t="shared" si="12"/>
        <v/>
      </c>
      <c r="AV99" s="8" t="str">
        <f t="shared" si="12"/>
        <v/>
      </c>
      <c r="AW99" s="8" t="str">
        <f t="shared" si="12"/>
        <v/>
      </c>
      <c r="AX99" s="8" t="str">
        <f t="shared" si="12"/>
        <v/>
      </c>
      <c r="AY99" s="8" t="str">
        <f t="shared" si="12"/>
        <v/>
      </c>
      <c r="AZ99" s="8" t="str">
        <f t="shared" si="12"/>
        <v/>
      </c>
      <c r="BA99" s="8" t="str">
        <f t="shared" si="12"/>
        <v/>
      </c>
      <c r="BB99" s="8" t="str">
        <f t="shared" si="12"/>
        <v/>
      </c>
      <c r="BC99" s="8" t="str">
        <f t="shared" si="12"/>
        <v/>
      </c>
      <c r="BD99" s="8" t="str">
        <f t="shared" si="12"/>
        <v/>
      </c>
      <c r="BE99" s="8" t="str">
        <f t="shared" si="12"/>
        <v/>
      </c>
      <c r="BF99" s="8" t="str">
        <f t="shared" si="12"/>
        <v/>
      </c>
      <c r="BG99" s="8" t="str">
        <f t="shared" si="11"/>
        <v/>
      </c>
      <c r="BH99" s="8" t="str">
        <f t="shared" si="11"/>
        <v/>
      </c>
    </row>
    <row r="100" spans="1:60">
      <c r="A100" t="s">
        <v>404</v>
      </c>
      <c r="B100" t="s">
        <v>404</v>
      </c>
      <c r="C100" t="s">
        <v>404</v>
      </c>
      <c r="D100">
        <v>1189426000</v>
      </c>
      <c r="E100">
        <v>57</v>
      </c>
      <c r="F100">
        <v>0</v>
      </c>
      <c r="G100">
        <v>1</v>
      </c>
      <c r="H100">
        <v>169356</v>
      </c>
      <c r="I100" s="1">
        <v>44777.875</v>
      </c>
      <c r="J100" t="s">
        <v>392</v>
      </c>
      <c r="K100">
        <v>0</v>
      </c>
      <c r="L100" s="1"/>
      <c r="M100" s="1">
        <v>44777.875</v>
      </c>
      <c r="N100" s="1">
        <v>30992.916666666668</v>
      </c>
      <c r="O100" s="1">
        <v>43396.875</v>
      </c>
      <c r="P100" s="1"/>
      <c r="Q100" s="1">
        <v>43404.875</v>
      </c>
      <c r="R100">
        <v>73916024</v>
      </c>
      <c r="T100" t="s">
        <v>532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389</v>
      </c>
      <c r="AB100">
        <v>44</v>
      </c>
      <c r="AC100" t="s">
        <v>398</v>
      </c>
      <c r="AD100">
        <v>163942</v>
      </c>
      <c r="AE100">
        <v>2323.64</v>
      </c>
      <c r="AF100">
        <v>1639.42</v>
      </c>
      <c r="AG100" t="s">
        <v>408</v>
      </c>
      <c r="AP100" s="7">
        <v>97</v>
      </c>
      <c r="AQ100" s="7" t="str">
        <f t="shared" si="12"/>
        <v/>
      </c>
      <c r="AR100" s="7" t="str">
        <f t="shared" si="12"/>
        <v/>
      </c>
      <c r="AS100" s="7" t="str">
        <f t="shared" si="12"/>
        <v/>
      </c>
      <c r="AT100" s="7" t="str">
        <f t="shared" si="12"/>
        <v/>
      </c>
      <c r="AU100" s="7" t="str">
        <f t="shared" si="12"/>
        <v/>
      </c>
      <c r="AV100" s="7" t="str">
        <f t="shared" si="12"/>
        <v/>
      </c>
      <c r="AW100" s="7" t="str">
        <f t="shared" si="12"/>
        <v/>
      </c>
      <c r="AX100" s="7" t="str">
        <f t="shared" si="12"/>
        <v/>
      </c>
      <c r="AY100" s="7" t="str">
        <f t="shared" si="12"/>
        <v/>
      </c>
      <c r="AZ100" s="7" t="str">
        <f t="shared" si="12"/>
        <v/>
      </c>
      <c r="BA100" s="7" t="str">
        <f t="shared" si="12"/>
        <v/>
      </c>
      <c r="BB100" s="7" t="str">
        <f t="shared" si="12"/>
        <v/>
      </c>
      <c r="BC100" s="7" t="str">
        <f t="shared" si="12"/>
        <v/>
      </c>
      <c r="BD100" s="7" t="str">
        <f t="shared" si="12"/>
        <v/>
      </c>
      <c r="BE100" s="7" t="str">
        <f t="shared" si="12"/>
        <v/>
      </c>
      <c r="BF100" s="7" t="str">
        <f t="shared" si="12"/>
        <v/>
      </c>
      <c r="BG100" s="7" t="str">
        <f t="shared" si="11"/>
        <v/>
      </c>
      <c r="BH100" s="7" t="str">
        <f t="shared" si="11"/>
        <v/>
      </c>
    </row>
    <row r="101" spans="1:60">
      <c r="A101" t="s">
        <v>404</v>
      </c>
      <c r="B101" t="s">
        <v>404</v>
      </c>
      <c r="C101" t="s">
        <v>404</v>
      </c>
      <c r="D101">
        <v>1189449000</v>
      </c>
      <c r="E101">
        <v>19</v>
      </c>
      <c r="F101">
        <v>0</v>
      </c>
      <c r="G101">
        <v>1</v>
      </c>
      <c r="H101">
        <v>169428</v>
      </c>
      <c r="I101" s="1">
        <v>44777.875</v>
      </c>
      <c r="J101" t="s">
        <v>387</v>
      </c>
      <c r="K101">
        <v>0</v>
      </c>
      <c r="L101" s="1">
        <v>44769.875</v>
      </c>
      <c r="M101" s="1">
        <v>44777.875</v>
      </c>
      <c r="N101" s="1">
        <v>38589.875</v>
      </c>
      <c r="O101" s="1">
        <v>44769.875</v>
      </c>
      <c r="P101" s="1"/>
      <c r="Q101" s="1">
        <v>43404.875</v>
      </c>
      <c r="R101">
        <v>73959091</v>
      </c>
      <c r="T101" t="s">
        <v>533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389</v>
      </c>
      <c r="AB101">
        <v>44</v>
      </c>
      <c r="AC101" t="s">
        <v>400</v>
      </c>
      <c r="AD101">
        <v>49621</v>
      </c>
      <c r="AE101">
        <v>416.82</v>
      </c>
      <c r="AF101">
        <v>496.21</v>
      </c>
      <c r="AG101" t="s">
        <v>391</v>
      </c>
      <c r="AP101" s="8">
        <v>98</v>
      </c>
      <c r="AQ101" s="8" t="str">
        <f t="shared" si="12"/>
        <v/>
      </c>
      <c r="AR101" s="8" t="str">
        <f t="shared" si="12"/>
        <v/>
      </c>
      <c r="AS101" s="8" t="str">
        <f t="shared" si="12"/>
        <v/>
      </c>
      <c r="AT101" s="8" t="str">
        <f t="shared" si="12"/>
        <v/>
      </c>
      <c r="AU101" s="8" t="str">
        <f t="shared" si="12"/>
        <v/>
      </c>
      <c r="AV101" s="8" t="str">
        <f t="shared" si="12"/>
        <v/>
      </c>
      <c r="AW101" s="8" t="str">
        <f t="shared" si="12"/>
        <v/>
      </c>
      <c r="AX101" s="8" t="str">
        <f t="shared" si="12"/>
        <v/>
      </c>
      <c r="AY101" s="8" t="str">
        <f t="shared" si="12"/>
        <v/>
      </c>
      <c r="AZ101" s="8" t="str">
        <f t="shared" si="12"/>
        <v/>
      </c>
      <c r="BA101" s="8" t="str">
        <f t="shared" si="12"/>
        <v/>
      </c>
      <c r="BB101" s="8" t="str">
        <f t="shared" si="12"/>
        <v/>
      </c>
      <c r="BC101" s="8" t="str">
        <f t="shared" si="12"/>
        <v/>
      </c>
      <c r="BD101" s="8" t="str">
        <f t="shared" si="12"/>
        <v/>
      </c>
      <c r="BE101" s="8" t="str">
        <f t="shared" si="12"/>
        <v/>
      </c>
      <c r="BF101" s="8" t="str">
        <f t="shared" si="12"/>
        <v/>
      </c>
      <c r="BG101" s="8" t="str">
        <f t="shared" si="11"/>
        <v/>
      </c>
      <c r="BH101" s="8" t="str">
        <f t="shared" si="11"/>
        <v/>
      </c>
    </row>
    <row r="102" spans="1:60">
      <c r="A102" t="s">
        <v>404</v>
      </c>
      <c r="B102" t="s">
        <v>404</v>
      </c>
      <c r="C102" t="s">
        <v>404</v>
      </c>
      <c r="D102">
        <v>1189455000</v>
      </c>
      <c r="E102">
        <v>19</v>
      </c>
      <c r="F102">
        <v>0</v>
      </c>
      <c r="G102">
        <v>1</v>
      </c>
      <c r="H102">
        <v>169431</v>
      </c>
      <c r="I102" s="1">
        <v>44777.875</v>
      </c>
      <c r="J102" t="s">
        <v>387</v>
      </c>
      <c r="K102">
        <v>0</v>
      </c>
      <c r="L102" s="1">
        <v>44755.875</v>
      </c>
      <c r="M102" s="1">
        <v>44777.875</v>
      </c>
      <c r="N102" s="1">
        <v>35810.916666666664</v>
      </c>
      <c r="O102" s="1">
        <v>44755.875</v>
      </c>
      <c r="P102" s="1"/>
      <c r="Q102" s="1">
        <v>43404.875</v>
      </c>
      <c r="R102">
        <v>73916030</v>
      </c>
      <c r="T102" t="s">
        <v>534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389</v>
      </c>
      <c r="AB102">
        <v>44</v>
      </c>
      <c r="AC102" t="s">
        <v>398</v>
      </c>
      <c r="AD102">
        <v>239502</v>
      </c>
      <c r="AE102">
        <v>2011.8</v>
      </c>
      <c r="AF102">
        <v>2395.02</v>
      </c>
      <c r="AG102" t="s">
        <v>391</v>
      </c>
      <c r="AP102" s="7">
        <v>99</v>
      </c>
      <c r="AQ102" s="7" t="str">
        <f t="shared" si="12"/>
        <v/>
      </c>
      <c r="AR102" s="7" t="str">
        <f t="shared" si="12"/>
        <v/>
      </c>
      <c r="AS102" s="7" t="str">
        <f t="shared" si="12"/>
        <v/>
      </c>
      <c r="AT102" s="7" t="str">
        <f t="shared" si="12"/>
        <v/>
      </c>
      <c r="AU102" s="7" t="str">
        <f t="shared" si="12"/>
        <v/>
      </c>
      <c r="AV102" s="7" t="str">
        <f t="shared" si="12"/>
        <v/>
      </c>
      <c r="AW102" s="7" t="str">
        <f t="shared" si="12"/>
        <v/>
      </c>
      <c r="AX102" s="7" t="str">
        <f t="shared" si="12"/>
        <v/>
      </c>
      <c r="AY102" s="7" t="str">
        <f t="shared" si="12"/>
        <v/>
      </c>
      <c r="AZ102" s="7" t="str">
        <f t="shared" si="12"/>
        <v/>
      </c>
      <c r="BA102" s="7" t="str">
        <f t="shared" si="12"/>
        <v/>
      </c>
      <c r="BB102" s="7" t="str">
        <f t="shared" si="12"/>
        <v/>
      </c>
      <c r="BC102" s="7" t="str">
        <f t="shared" si="12"/>
        <v/>
      </c>
      <c r="BD102" s="7" t="str">
        <f t="shared" si="12"/>
        <v/>
      </c>
      <c r="BE102" s="7" t="str">
        <f t="shared" si="12"/>
        <v/>
      </c>
      <c r="BF102" s="7" t="str">
        <f t="shared" si="12"/>
        <v/>
      </c>
      <c r="BG102" s="7" t="str">
        <f t="shared" si="11"/>
        <v/>
      </c>
      <c r="BH102" s="7" t="str">
        <f t="shared" si="11"/>
        <v/>
      </c>
    </row>
    <row r="103" spans="1:60">
      <c r="A103" t="s">
        <v>404</v>
      </c>
      <c r="B103" t="s">
        <v>404</v>
      </c>
      <c r="C103" t="s">
        <v>404</v>
      </c>
      <c r="D103">
        <v>1189029000</v>
      </c>
      <c r="E103">
        <v>224</v>
      </c>
      <c r="F103">
        <v>0</v>
      </c>
      <c r="G103">
        <v>1</v>
      </c>
      <c r="H103">
        <v>170008</v>
      </c>
      <c r="I103" s="1">
        <v>44777.875</v>
      </c>
      <c r="J103" t="s">
        <v>535</v>
      </c>
      <c r="K103">
        <v>0</v>
      </c>
      <c r="L103" s="1"/>
      <c r="M103" s="1">
        <v>44777.875</v>
      </c>
      <c r="N103" s="1">
        <v>28592.875</v>
      </c>
      <c r="O103" s="1">
        <v>43396.875</v>
      </c>
      <c r="P103" s="1"/>
      <c r="Q103" s="1">
        <v>43404.875</v>
      </c>
      <c r="R103">
        <v>73916033</v>
      </c>
      <c r="T103" t="s">
        <v>536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389</v>
      </c>
      <c r="AB103">
        <v>44</v>
      </c>
      <c r="AC103" t="s">
        <v>398</v>
      </c>
      <c r="AD103">
        <v>318261</v>
      </c>
      <c r="AE103">
        <v>2641.54</v>
      </c>
      <c r="AF103">
        <v>3182.61</v>
      </c>
      <c r="AG103" t="s">
        <v>408</v>
      </c>
      <c r="AP103" s="8">
        <v>100</v>
      </c>
      <c r="AQ103" s="8" t="str">
        <f t="shared" si="12"/>
        <v/>
      </c>
      <c r="AR103" s="8" t="str">
        <f t="shared" si="12"/>
        <v/>
      </c>
      <c r="AS103" s="8" t="str">
        <f t="shared" si="12"/>
        <v/>
      </c>
      <c r="AT103" s="8" t="str">
        <f t="shared" si="12"/>
        <v/>
      </c>
      <c r="AU103" s="8" t="str">
        <f t="shared" si="12"/>
        <v/>
      </c>
      <c r="AV103" s="8" t="str">
        <f t="shared" si="12"/>
        <v/>
      </c>
      <c r="AW103" s="8" t="str">
        <f t="shared" si="12"/>
        <v/>
      </c>
      <c r="AX103" s="8" t="str">
        <f t="shared" si="12"/>
        <v/>
      </c>
      <c r="AY103" s="8" t="str">
        <f t="shared" si="12"/>
        <v/>
      </c>
      <c r="AZ103" s="8" t="str">
        <f t="shared" si="12"/>
        <v/>
      </c>
      <c r="BA103" s="8" t="str">
        <f t="shared" si="12"/>
        <v/>
      </c>
      <c r="BB103" s="8" t="str">
        <f t="shared" si="12"/>
        <v/>
      </c>
      <c r="BC103" s="8" t="str">
        <f t="shared" si="12"/>
        <v/>
      </c>
      <c r="BD103" s="8" t="str">
        <f t="shared" si="12"/>
        <v/>
      </c>
      <c r="BE103" s="8" t="str">
        <f t="shared" si="12"/>
        <v/>
      </c>
      <c r="BF103" s="8" t="str">
        <f t="shared" si="12"/>
        <v/>
      </c>
      <c r="BG103" s="8" t="str">
        <f t="shared" si="11"/>
        <v/>
      </c>
      <c r="BH103" s="8" t="str">
        <f t="shared" si="11"/>
        <v/>
      </c>
    </row>
    <row r="104" spans="1:60">
      <c r="A104" t="s">
        <v>404</v>
      </c>
      <c r="B104" t="s">
        <v>404</v>
      </c>
      <c r="C104" t="s">
        <v>386</v>
      </c>
      <c r="D104">
        <v>1189455000</v>
      </c>
      <c r="E104">
        <v>19</v>
      </c>
      <c r="F104">
        <v>0</v>
      </c>
      <c r="G104">
        <v>1</v>
      </c>
      <c r="H104">
        <v>170132</v>
      </c>
      <c r="I104" s="1">
        <v>44777.875</v>
      </c>
      <c r="J104" t="s">
        <v>387</v>
      </c>
      <c r="K104">
        <v>0</v>
      </c>
      <c r="L104" s="1">
        <v>44712.875</v>
      </c>
      <c r="M104" s="1">
        <v>44777.875</v>
      </c>
      <c r="N104" s="1">
        <v>33744.875</v>
      </c>
      <c r="O104" s="1">
        <v>44741.875</v>
      </c>
      <c r="P104" s="1">
        <v>44741.875</v>
      </c>
      <c r="Q104" s="1">
        <v>43404.875</v>
      </c>
      <c r="R104">
        <v>73916037</v>
      </c>
      <c r="T104" t="s">
        <v>537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389</v>
      </c>
      <c r="AB104">
        <v>44</v>
      </c>
      <c r="AC104" t="s">
        <v>390</v>
      </c>
      <c r="AD104">
        <v>151126</v>
      </c>
      <c r="AE104">
        <v>1269.46</v>
      </c>
      <c r="AF104">
        <v>1511.26</v>
      </c>
      <c r="AG104" t="s">
        <v>391</v>
      </c>
      <c r="AP104" s="7">
        <v>101</v>
      </c>
      <c r="AQ104" s="7" t="str">
        <f t="shared" si="12"/>
        <v/>
      </c>
      <c r="AR104" s="7" t="str">
        <f t="shared" si="12"/>
        <v/>
      </c>
      <c r="AS104" s="7" t="str">
        <f t="shared" si="12"/>
        <v/>
      </c>
      <c r="AT104" s="7" t="str">
        <f t="shared" si="12"/>
        <v/>
      </c>
      <c r="AU104" s="7" t="str">
        <f t="shared" si="12"/>
        <v/>
      </c>
      <c r="AV104" s="7" t="str">
        <f t="shared" si="12"/>
        <v/>
      </c>
      <c r="AW104" s="7" t="str">
        <f t="shared" si="12"/>
        <v/>
      </c>
      <c r="AX104" s="7" t="str">
        <f t="shared" si="12"/>
        <v/>
      </c>
      <c r="AY104" s="7" t="str">
        <f t="shared" si="12"/>
        <v/>
      </c>
      <c r="AZ104" s="7" t="str">
        <f t="shared" si="12"/>
        <v/>
      </c>
      <c r="BA104" s="7" t="str">
        <f t="shared" si="12"/>
        <v/>
      </c>
      <c r="BB104" s="7" t="str">
        <f t="shared" si="12"/>
        <v/>
      </c>
      <c r="BC104" s="7" t="str">
        <f t="shared" si="12"/>
        <v/>
      </c>
      <c r="BD104" s="7" t="str">
        <f t="shared" si="12"/>
        <v/>
      </c>
      <c r="BE104" s="7" t="str">
        <f t="shared" si="12"/>
        <v/>
      </c>
      <c r="BF104" s="7" t="str">
        <f t="shared" si="12"/>
        <v/>
      </c>
      <c r="BG104" s="7" t="str">
        <f t="shared" si="11"/>
        <v/>
      </c>
      <c r="BH104" s="7" t="str">
        <f t="shared" si="11"/>
        <v/>
      </c>
    </row>
    <row r="105" spans="1:60">
      <c r="A105" t="s">
        <v>404</v>
      </c>
      <c r="B105" t="s">
        <v>404</v>
      </c>
      <c r="C105" t="s">
        <v>386</v>
      </c>
      <c r="D105">
        <v>1191014000</v>
      </c>
      <c r="E105">
        <v>19</v>
      </c>
      <c r="F105">
        <v>0</v>
      </c>
      <c r="G105">
        <v>1</v>
      </c>
      <c r="H105">
        <v>170132</v>
      </c>
      <c r="I105" s="1">
        <v>44777.875</v>
      </c>
      <c r="J105" t="s">
        <v>387</v>
      </c>
      <c r="K105">
        <v>1</v>
      </c>
      <c r="L105" s="1">
        <v>44712.875</v>
      </c>
      <c r="M105" s="1">
        <v>44777.875</v>
      </c>
      <c r="N105" s="1">
        <v>44548.875</v>
      </c>
      <c r="O105" s="1">
        <v>44741.875</v>
      </c>
      <c r="P105" s="1"/>
      <c r="Q105" s="1">
        <v>44578.875</v>
      </c>
      <c r="R105">
        <v>83260677</v>
      </c>
      <c r="T105" t="s">
        <v>538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389</v>
      </c>
      <c r="AB105">
        <v>44</v>
      </c>
      <c r="AC105" t="s">
        <v>390</v>
      </c>
      <c r="AD105">
        <v>87928</v>
      </c>
      <c r="AE105">
        <v>738.6</v>
      </c>
      <c r="AF105">
        <v>879.28</v>
      </c>
      <c r="AG105" t="s">
        <v>391</v>
      </c>
      <c r="AP105" s="8">
        <v>102</v>
      </c>
      <c r="AQ105" s="8" t="str">
        <f t="shared" si="12"/>
        <v/>
      </c>
      <c r="AR105" s="8" t="str">
        <f t="shared" si="12"/>
        <v/>
      </c>
      <c r="AS105" s="8" t="str">
        <f t="shared" si="12"/>
        <v/>
      </c>
      <c r="AT105" s="8" t="str">
        <f t="shared" si="12"/>
        <v/>
      </c>
      <c r="AU105" s="8" t="str">
        <f t="shared" si="12"/>
        <v/>
      </c>
      <c r="AV105" s="8" t="str">
        <f t="shared" si="12"/>
        <v/>
      </c>
      <c r="AW105" s="8" t="str">
        <f t="shared" si="12"/>
        <v/>
      </c>
      <c r="AX105" s="8" t="str">
        <f t="shared" si="12"/>
        <v/>
      </c>
      <c r="AY105" s="8" t="str">
        <f t="shared" si="12"/>
        <v/>
      </c>
      <c r="AZ105" s="8" t="str">
        <f t="shared" si="12"/>
        <v/>
      </c>
      <c r="BA105" s="8" t="str">
        <f t="shared" si="12"/>
        <v/>
      </c>
      <c r="BB105" s="8" t="str">
        <f t="shared" si="12"/>
        <v/>
      </c>
      <c r="BC105" s="8" t="str">
        <f t="shared" si="12"/>
        <v/>
      </c>
      <c r="BD105" s="8" t="str">
        <f t="shared" si="12"/>
        <v/>
      </c>
      <c r="BE105" s="8" t="str">
        <f t="shared" si="12"/>
        <v/>
      </c>
      <c r="BF105" s="8" t="str">
        <f t="shared" si="12"/>
        <v/>
      </c>
      <c r="BG105" s="8" t="str">
        <f t="shared" si="11"/>
        <v/>
      </c>
      <c r="BH105" s="8" t="str">
        <f t="shared" si="11"/>
        <v/>
      </c>
    </row>
    <row r="106" spans="1:60">
      <c r="A106" t="s">
        <v>404</v>
      </c>
      <c r="B106" t="s">
        <v>404</v>
      </c>
      <c r="C106" t="s">
        <v>404</v>
      </c>
      <c r="D106">
        <v>1189455000</v>
      </c>
      <c r="E106">
        <v>19</v>
      </c>
      <c r="F106">
        <v>0</v>
      </c>
      <c r="G106">
        <v>1</v>
      </c>
      <c r="H106">
        <v>170198</v>
      </c>
      <c r="I106" s="1">
        <v>44777.875</v>
      </c>
      <c r="J106" t="s">
        <v>387</v>
      </c>
      <c r="K106">
        <v>0</v>
      </c>
      <c r="L106" s="1">
        <v>44770.875</v>
      </c>
      <c r="M106" s="1">
        <v>44777.875</v>
      </c>
      <c r="N106" s="1">
        <v>39499.875</v>
      </c>
      <c r="O106" s="1">
        <v>44770.875</v>
      </c>
      <c r="P106" s="1"/>
      <c r="Q106" s="1">
        <v>43404.875</v>
      </c>
      <c r="R106">
        <v>73927135</v>
      </c>
      <c r="T106" t="s">
        <v>539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389</v>
      </c>
      <c r="AB106">
        <v>44</v>
      </c>
      <c r="AC106" t="s">
        <v>390</v>
      </c>
      <c r="AD106">
        <v>140509</v>
      </c>
      <c r="AE106">
        <v>1180.28</v>
      </c>
      <c r="AF106">
        <v>1405.09</v>
      </c>
      <c r="AG106" t="s">
        <v>391</v>
      </c>
      <c r="AP106" s="7">
        <v>103</v>
      </c>
      <c r="AQ106" s="7" t="str">
        <f t="shared" si="12"/>
        <v/>
      </c>
      <c r="AR106" s="7" t="str">
        <f t="shared" si="12"/>
        <v/>
      </c>
      <c r="AS106" s="7" t="str">
        <f t="shared" si="12"/>
        <v/>
      </c>
      <c r="AT106" s="7" t="str">
        <f t="shared" si="12"/>
        <v/>
      </c>
      <c r="AU106" s="7" t="str">
        <f t="shared" si="12"/>
        <v/>
      </c>
      <c r="AV106" s="7" t="str">
        <f t="shared" si="12"/>
        <v/>
      </c>
      <c r="AW106" s="7" t="str">
        <f t="shared" si="12"/>
        <v/>
      </c>
      <c r="AX106" s="7" t="str">
        <f t="shared" si="12"/>
        <v/>
      </c>
      <c r="AY106" s="7" t="str">
        <f t="shared" si="12"/>
        <v/>
      </c>
      <c r="AZ106" s="7" t="str">
        <f t="shared" si="12"/>
        <v/>
      </c>
      <c r="BA106" s="7" t="str">
        <f t="shared" si="12"/>
        <v/>
      </c>
      <c r="BB106" s="7" t="str">
        <f t="shared" si="12"/>
        <v/>
      </c>
      <c r="BC106" s="7" t="str">
        <f t="shared" si="12"/>
        <v/>
      </c>
      <c r="BD106" s="7" t="str">
        <f t="shared" si="12"/>
        <v/>
      </c>
      <c r="BE106" s="7" t="str">
        <f t="shared" si="12"/>
        <v/>
      </c>
      <c r="BF106" s="7" t="str">
        <f t="shared" si="12"/>
        <v/>
      </c>
      <c r="BG106" s="7" t="str">
        <f t="shared" si="11"/>
        <v/>
      </c>
      <c r="BH106" s="7" t="str">
        <f t="shared" si="11"/>
        <v/>
      </c>
    </row>
    <row r="107" spans="1:60">
      <c r="A107" t="s">
        <v>386</v>
      </c>
      <c r="B107" t="s">
        <v>386</v>
      </c>
      <c r="C107" t="s">
        <v>386</v>
      </c>
      <c r="D107">
        <v>1189426000</v>
      </c>
      <c r="E107">
        <v>57</v>
      </c>
      <c r="F107">
        <v>0</v>
      </c>
      <c r="G107">
        <v>1</v>
      </c>
      <c r="H107">
        <v>175433</v>
      </c>
      <c r="I107" s="1">
        <v>44777.875</v>
      </c>
      <c r="J107" t="s">
        <v>392</v>
      </c>
      <c r="K107">
        <v>0</v>
      </c>
      <c r="L107" s="1">
        <v>44671.875</v>
      </c>
      <c r="M107" s="1">
        <v>44777.875</v>
      </c>
      <c r="N107" s="1">
        <v>33793.875</v>
      </c>
      <c r="O107" s="1">
        <v>44671.875</v>
      </c>
      <c r="P107" s="1"/>
      <c r="Q107" s="1">
        <v>43434.916666666664</v>
      </c>
      <c r="R107">
        <v>74196094</v>
      </c>
      <c r="T107" t="s">
        <v>540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389</v>
      </c>
      <c r="AC107" t="s">
        <v>476</v>
      </c>
      <c r="AD107">
        <v>132923</v>
      </c>
      <c r="AE107">
        <v>1116.54</v>
      </c>
      <c r="AF107">
        <v>1329.23</v>
      </c>
      <c r="AG107" t="s">
        <v>391</v>
      </c>
      <c r="AP107" s="8">
        <v>104</v>
      </c>
      <c r="AQ107" s="8" t="str">
        <f t="shared" si="12"/>
        <v/>
      </c>
      <c r="AR107" s="8" t="str">
        <f t="shared" si="12"/>
        <v/>
      </c>
      <c r="AS107" s="8" t="str">
        <f t="shared" si="12"/>
        <v/>
      </c>
      <c r="AT107" s="8" t="str">
        <f t="shared" si="12"/>
        <v/>
      </c>
      <c r="AU107" s="8" t="str">
        <f t="shared" si="12"/>
        <v/>
      </c>
      <c r="AV107" s="8" t="str">
        <f t="shared" si="12"/>
        <v/>
      </c>
      <c r="AW107" s="8" t="str">
        <f t="shared" si="12"/>
        <v/>
      </c>
      <c r="AX107" s="8" t="str">
        <f t="shared" si="12"/>
        <v/>
      </c>
      <c r="AY107" s="8" t="str">
        <f t="shared" si="12"/>
        <v/>
      </c>
      <c r="AZ107" s="8" t="str">
        <f t="shared" si="12"/>
        <v/>
      </c>
      <c r="BA107" s="8" t="str">
        <f t="shared" si="12"/>
        <v/>
      </c>
      <c r="BB107" s="8" t="str">
        <f t="shared" si="12"/>
        <v/>
      </c>
      <c r="BC107" s="8" t="str">
        <f t="shared" si="12"/>
        <v/>
      </c>
      <c r="BD107" s="8" t="str">
        <f t="shared" si="12"/>
        <v/>
      </c>
      <c r="BE107" s="8" t="str">
        <f t="shared" si="12"/>
        <v/>
      </c>
      <c r="BF107" s="8" t="str">
        <f t="shared" si="12"/>
        <v/>
      </c>
      <c r="BG107" s="8" t="str">
        <f t="shared" si="11"/>
        <v/>
      </c>
      <c r="BH107" s="8" t="str">
        <f t="shared" si="11"/>
        <v/>
      </c>
    </row>
    <row r="108" spans="1:60">
      <c r="A108" t="s">
        <v>404</v>
      </c>
      <c r="B108" t="s">
        <v>404</v>
      </c>
      <c r="C108" t="s">
        <v>404</v>
      </c>
      <c r="D108">
        <v>1201671000</v>
      </c>
      <c r="E108">
        <v>232</v>
      </c>
      <c r="F108">
        <v>0</v>
      </c>
      <c r="G108">
        <v>1</v>
      </c>
      <c r="H108">
        <v>175485</v>
      </c>
      <c r="I108" s="1">
        <v>44777.875</v>
      </c>
      <c r="J108" t="s">
        <v>499</v>
      </c>
      <c r="K108">
        <v>0</v>
      </c>
      <c r="L108" s="1"/>
      <c r="M108" s="1">
        <v>44777.875</v>
      </c>
      <c r="N108" s="1">
        <v>31523.875</v>
      </c>
      <c r="O108" s="1">
        <v>43430.916666666664</v>
      </c>
      <c r="P108" s="1"/>
      <c r="Q108" s="1">
        <v>43434.916666666664</v>
      </c>
      <c r="R108">
        <v>74196104</v>
      </c>
      <c r="T108" t="s">
        <v>541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389</v>
      </c>
      <c r="AB108">
        <v>43</v>
      </c>
      <c r="AC108" t="s">
        <v>390</v>
      </c>
      <c r="AD108">
        <v>212179</v>
      </c>
      <c r="AE108">
        <v>1761.09</v>
      </c>
      <c r="AF108">
        <v>2121.79</v>
      </c>
      <c r="AG108" t="s">
        <v>408</v>
      </c>
      <c r="AP108" s="7">
        <v>105</v>
      </c>
      <c r="AQ108" s="7" t="str">
        <f t="shared" si="12"/>
        <v/>
      </c>
      <c r="AR108" s="7" t="str">
        <f t="shared" si="12"/>
        <v/>
      </c>
      <c r="AS108" s="7" t="str">
        <f t="shared" si="12"/>
        <v/>
      </c>
      <c r="AT108" s="7" t="str">
        <f t="shared" si="12"/>
        <v/>
      </c>
      <c r="AU108" s="7" t="str">
        <f t="shared" si="12"/>
        <v/>
      </c>
      <c r="AV108" s="7" t="str">
        <f t="shared" si="12"/>
        <v/>
      </c>
      <c r="AW108" s="7" t="str">
        <f t="shared" si="12"/>
        <v/>
      </c>
      <c r="AX108" s="7" t="str">
        <f t="shared" si="12"/>
        <v/>
      </c>
      <c r="AY108" s="7" t="str">
        <f t="shared" si="12"/>
        <v/>
      </c>
      <c r="AZ108" s="7" t="str">
        <f t="shared" si="12"/>
        <v/>
      </c>
      <c r="BA108" s="7" t="str">
        <f t="shared" si="12"/>
        <v/>
      </c>
      <c r="BB108" s="7" t="str">
        <f t="shared" si="12"/>
        <v/>
      </c>
      <c r="BC108" s="7" t="str">
        <f t="shared" si="12"/>
        <v/>
      </c>
      <c r="BD108" s="7" t="str">
        <f t="shared" si="12"/>
        <v/>
      </c>
      <c r="BE108" s="7" t="str">
        <f t="shared" si="12"/>
        <v/>
      </c>
      <c r="BF108" s="7" t="str">
        <f t="shared" si="12"/>
        <v/>
      </c>
      <c r="BG108" s="7" t="str">
        <f t="shared" si="11"/>
        <v/>
      </c>
      <c r="BH108" s="7" t="str">
        <f t="shared" si="11"/>
        <v/>
      </c>
    </row>
    <row r="109" spans="1:60">
      <c r="A109" t="s">
        <v>404</v>
      </c>
      <c r="B109" t="s">
        <v>404</v>
      </c>
      <c r="C109" t="s">
        <v>404</v>
      </c>
      <c r="D109">
        <v>1201671000</v>
      </c>
      <c r="E109">
        <v>232</v>
      </c>
      <c r="F109">
        <v>0</v>
      </c>
      <c r="G109">
        <v>1</v>
      </c>
      <c r="H109">
        <v>175496</v>
      </c>
      <c r="I109" s="1">
        <v>44777.875</v>
      </c>
      <c r="J109" t="s">
        <v>499</v>
      </c>
      <c r="K109">
        <v>0</v>
      </c>
      <c r="L109" s="1"/>
      <c r="M109" s="1">
        <v>44777.875</v>
      </c>
      <c r="N109" s="1">
        <v>30218.875</v>
      </c>
      <c r="O109" s="1">
        <v>43430.916666666664</v>
      </c>
      <c r="P109" s="1"/>
      <c r="Q109" s="1">
        <v>43434.916666666664</v>
      </c>
      <c r="R109">
        <v>74196107</v>
      </c>
      <c r="T109" t="s">
        <v>542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389</v>
      </c>
      <c r="AB109">
        <v>43</v>
      </c>
      <c r="AC109" t="s">
        <v>390</v>
      </c>
      <c r="AD109">
        <v>233396</v>
      </c>
      <c r="AE109">
        <v>1937.21</v>
      </c>
      <c r="AF109">
        <v>2333.96</v>
      </c>
      <c r="AG109" t="s">
        <v>408</v>
      </c>
      <c r="AP109" s="8">
        <v>106</v>
      </c>
      <c r="AQ109" s="8" t="str">
        <f t="shared" si="12"/>
        <v/>
      </c>
      <c r="AR109" s="8" t="str">
        <f t="shared" si="12"/>
        <v/>
      </c>
      <c r="AS109" s="8" t="str">
        <f t="shared" si="12"/>
        <v/>
      </c>
      <c r="AT109" s="8" t="str">
        <f t="shared" si="12"/>
        <v/>
      </c>
      <c r="AU109" s="8" t="str">
        <f t="shared" si="12"/>
        <v/>
      </c>
      <c r="AV109" s="8" t="str">
        <f t="shared" si="12"/>
        <v/>
      </c>
      <c r="AW109" s="8" t="str">
        <f t="shared" si="12"/>
        <v/>
      </c>
      <c r="AX109" s="8" t="str">
        <f t="shared" si="12"/>
        <v/>
      </c>
      <c r="AY109" s="8" t="str">
        <f t="shared" si="12"/>
        <v/>
      </c>
      <c r="AZ109" s="8" t="str">
        <f t="shared" si="12"/>
        <v/>
      </c>
      <c r="BA109" s="8" t="str">
        <f t="shared" si="12"/>
        <v/>
      </c>
      <c r="BB109" s="8" t="str">
        <f t="shared" si="12"/>
        <v/>
      </c>
      <c r="BC109" s="8" t="str">
        <f t="shared" si="12"/>
        <v/>
      </c>
      <c r="BD109" s="8" t="str">
        <f t="shared" si="12"/>
        <v/>
      </c>
      <c r="BE109" s="8" t="str">
        <f t="shared" si="12"/>
        <v/>
      </c>
      <c r="BF109" s="8" t="str">
        <f t="shared" si="12"/>
        <v/>
      </c>
      <c r="BG109" s="8" t="str">
        <f t="shared" si="11"/>
        <v/>
      </c>
      <c r="BH109" s="8" t="str">
        <f t="shared" si="11"/>
        <v/>
      </c>
    </row>
    <row r="110" spans="1:60">
      <c r="A110" t="s">
        <v>404</v>
      </c>
      <c r="B110" t="s">
        <v>404</v>
      </c>
      <c r="C110" t="s">
        <v>404</v>
      </c>
      <c r="D110">
        <v>1189426000</v>
      </c>
      <c r="E110">
        <v>57</v>
      </c>
      <c r="F110">
        <v>0</v>
      </c>
      <c r="G110">
        <v>1</v>
      </c>
      <c r="H110">
        <v>175533</v>
      </c>
      <c r="I110" s="1">
        <v>44777.875</v>
      </c>
      <c r="J110" t="s">
        <v>392</v>
      </c>
      <c r="K110">
        <v>0</v>
      </c>
      <c r="L110" s="1"/>
      <c r="M110" s="1">
        <v>44777.875</v>
      </c>
      <c r="N110" s="1">
        <v>26490.875</v>
      </c>
      <c r="O110" s="1">
        <v>43430.916666666664</v>
      </c>
      <c r="P110" s="1"/>
      <c r="Q110" s="1">
        <v>43434.916666666664</v>
      </c>
      <c r="R110">
        <v>74196114</v>
      </c>
      <c r="T110" t="s">
        <v>543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389</v>
      </c>
      <c r="AB110">
        <v>43</v>
      </c>
      <c r="AC110" t="s">
        <v>476</v>
      </c>
      <c r="AD110">
        <v>199918</v>
      </c>
      <c r="AE110">
        <v>2833.62</v>
      </c>
      <c r="AF110">
        <v>1999.18</v>
      </c>
      <c r="AG110" t="s">
        <v>408</v>
      </c>
      <c r="AP110" s="7">
        <v>107</v>
      </c>
      <c r="AQ110" s="7" t="str">
        <f t="shared" si="12"/>
        <v/>
      </c>
      <c r="AR110" s="7" t="str">
        <f t="shared" si="12"/>
        <v/>
      </c>
      <c r="AS110" s="7" t="str">
        <f t="shared" si="12"/>
        <v/>
      </c>
      <c r="AT110" s="7" t="str">
        <f t="shared" si="12"/>
        <v/>
      </c>
      <c r="AU110" s="7" t="str">
        <f t="shared" si="12"/>
        <v/>
      </c>
      <c r="AV110" s="7" t="str">
        <f t="shared" si="12"/>
        <v/>
      </c>
      <c r="AW110" s="7" t="str">
        <f t="shared" si="12"/>
        <v/>
      </c>
      <c r="AX110" s="7" t="str">
        <f t="shared" si="12"/>
        <v/>
      </c>
      <c r="AY110" s="7" t="str">
        <f t="shared" si="12"/>
        <v/>
      </c>
      <c r="AZ110" s="7" t="str">
        <f t="shared" si="12"/>
        <v/>
      </c>
      <c r="BA110" s="7" t="str">
        <f t="shared" si="12"/>
        <v/>
      </c>
      <c r="BB110" s="7" t="str">
        <f t="shared" si="12"/>
        <v/>
      </c>
      <c r="BC110" s="7" t="str">
        <f t="shared" si="12"/>
        <v/>
      </c>
      <c r="BD110" s="7" t="str">
        <f t="shared" si="12"/>
        <v/>
      </c>
      <c r="BE110" s="7" t="str">
        <f t="shared" si="12"/>
        <v/>
      </c>
      <c r="BF110" s="7" t="str">
        <f t="shared" si="12"/>
        <v/>
      </c>
      <c r="BG110" s="7" t="str">
        <f t="shared" si="11"/>
        <v/>
      </c>
      <c r="BH110" s="7" t="str">
        <f t="shared" si="11"/>
        <v/>
      </c>
    </row>
    <row r="111" spans="1:60">
      <c r="A111" t="s">
        <v>404</v>
      </c>
      <c r="B111" t="s">
        <v>404</v>
      </c>
      <c r="C111" t="s">
        <v>404</v>
      </c>
      <c r="D111">
        <v>1189455000</v>
      </c>
      <c r="E111">
        <v>19</v>
      </c>
      <c r="F111">
        <v>0</v>
      </c>
      <c r="G111">
        <v>1</v>
      </c>
      <c r="H111">
        <v>175742</v>
      </c>
      <c r="I111" s="1">
        <v>44777.875</v>
      </c>
      <c r="J111" t="s">
        <v>387</v>
      </c>
      <c r="K111">
        <v>0</v>
      </c>
      <c r="L111" s="1"/>
      <c r="M111" s="1">
        <v>44777.875</v>
      </c>
      <c r="N111" s="1">
        <v>40124.916666666664</v>
      </c>
      <c r="O111" s="1">
        <v>43431.916666666664</v>
      </c>
      <c r="P111" s="1"/>
      <c r="Q111" s="1">
        <v>43434.916666666664</v>
      </c>
      <c r="R111">
        <v>74203744</v>
      </c>
      <c r="T111" t="s">
        <v>544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389</v>
      </c>
      <c r="AB111">
        <v>43</v>
      </c>
      <c r="AC111" t="s">
        <v>476</v>
      </c>
      <c r="AD111">
        <v>123586</v>
      </c>
      <c r="AE111">
        <v>1038.1099999999999</v>
      </c>
      <c r="AF111">
        <v>1235.8599999999999</v>
      </c>
      <c r="AG111" t="s">
        <v>408</v>
      </c>
      <c r="AP111" s="8">
        <v>108</v>
      </c>
      <c r="AQ111" s="8" t="str">
        <f t="shared" si="12"/>
        <v/>
      </c>
      <c r="AR111" s="8" t="str">
        <f t="shared" si="12"/>
        <v/>
      </c>
      <c r="AS111" s="8" t="str">
        <f t="shared" si="12"/>
        <v/>
      </c>
      <c r="AT111" s="8" t="str">
        <f t="shared" si="12"/>
        <v/>
      </c>
      <c r="AU111" s="8" t="str">
        <f t="shared" si="12"/>
        <v/>
      </c>
      <c r="AV111" s="8" t="str">
        <f t="shared" si="12"/>
        <v/>
      </c>
      <c r="AW111" s="8" t="str">
        <f t="shared" si="12"/>
        <v/>
      </c>
      <c r="AX111" s="8" t="str">
        <f t="shared" si="12"/>
        <v/>
      </c>
      <c r="AY111" s="8" t="str">
        <f t="shared" si="12"/>
        <v/>
      </c>
      <c r="AZ111" s="8" t="str">
        <f t="shared" si="12"/>
        <v/>
      </c>
      <c r="BA111" s="8" t="str">
        <f t="shared" si="12"/>
        <v/>
      </c>
      <c r="BB111" s="8" t="str">
        <f t="shared" si="12"/>
        <v/>
      </c>
      <c r="BC111" s="8" t="str">
        <f t="shared" si="12"/>
        <v/>
      </c>
      <c r="BD111" s="8" t="str">
        <f t="shared" si="12"/>
        <v/>
      </c>
      <c r="BE111" s="8" t="str">
        <f t="shared" si="12"/>
        <v/>
      </c>
      <c r="BF111" s="8" t="str">
        <f t="shared" si="12"/>
        <v/>
      </c>
      <c r="BG111" s="8" t="str">
        <f t="shared" si="11"/>
        <v/>
      </c>
      <c r="BH111" s="8" t="str">
        <f t="shared" si="11"/>
        <v/>
      </c>
    </row>
    <row r="112" spans="1:60">
      <c r="A112" t="s">
        <v>404</v>
      </c>
      <c r="B112" t="s">
        <v>404</v>
      </c>
      <c r="C112" t="s">
        <v>386</v>
      </c>
      <c r="D112">
        <v>1189455000</v>
      </c>
      <c r="E112">
        <v>19</v>
      </c>
      <c r="F112">
        <v>0</v>
      </c>
      <c r="G112">
        <v>1</v>
      </c>
      <c r="H112">
        <v>175748</v>
      </c>
      <c r="I112" s="1">
        <v>44777.875</v>
      </c>
      <c r="J112" t="s">
        <v>387</v>
      </c>
      <c r="K112">
        <v>0</v>
      </c>
      <c r="L112" s="1">
        <v>44760.875</v>
      </c>
      <c r="M112" s="1">
        <v>44777.875</v>
      </c>
      <c r="N112" s="1">
        <v>30816.875</v>
      </c>
      <c r="O112" s="1">
        <v>44760.875</v>
      </c>
      <c r="P112" s="1"/>
      <c r="Q112" s="1">
        <v>43434.916666666664</v>
      </c>
      <c r="R112">
        <v>74196123</v>
      </c>
      <c r="T112" t="s">
        <v>545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389</v>
      </c>
      <c r="AB112">
        <v>43</v>
      </c>
      <c r="AC112" t="s">
        <v>494</v>
      </c>
      <c r="AD112">
        <v>215541</v>
      </c>
      <c r="AE112">
        <v>1810.53</v>
      </c>
      <c r="AF112">
        <v>2155.41</v>
      </c>
      <c r="AG112" t="s">
        <v>391</v>
      </c>
      <c r="AP112" s="7">
        <v>109</v>
      </c>
      <c r="AQ112" s="7" t="str">
        <f t="shared" si="12"/>
        <v/>
      </c>
      <c r="AR112" s="7" t="str">
        <f t="shared" si="12"/>
        <v/>
      </c>
      <c r="AS112" s="7" t="str">
        <f t="shared" si="12"/>
        <v/>
      </c>
      <c r="AT112" s="7" t="str">
        <f t="shared" si="12"/>
        <v/>
      </c>
      <c r="AU112" s="7" t="str">
        <f t="shared" si="12"/>
        <v/>
      </c>
      <c r="AV112" s="7" t="str">
        <f t="shared" si="12"/>
        <v/>
      </c>
      <c r="AW112" s="7" t="str">
        <f t="shared" si="12"/>
        <v/>
      </c>
      <c r="AX112" s="7" t="str">
        <f t="shared" si="12"/>
        <v/>
      </c>
      <c r="AY112" s="7" t="str">
        <f t="shared" si="12"/>
        <v/>
      </c>
      <c r="AZ112" s="7" t="str">
        <f t="shared" si="12"/>
        <v/>
      </c>
      <c r="BA112" s="7" t="str">
        <f t="shared" si="12"/>
        <v/>
      </c>
      <c r="BB112" s="7" t="str">
        <f t="shared" si="12"/>
        <v/>
      </c>
      <c r="BC112" s="7" t="str">
        <f t="shared" si="12"/>
        <v/>
      </c>
      <c r="BD112" s="7" t="str">
        <f t="shared" si="12"/>
        <v/>
      </c>
      <c r="BE112" s="7" t="str">
        <f t="shared" si="12"/>
        <v/>
      </c>
      <c r="BF112" s="7" t="str">
        <f t="shared" si="12"/>
        <v/>
      </c>
      <c r="BG112" s="7" t="str">
        <f t="shared" si="11"/>
        <v/>
      </c>
      <c r="BH112" s="7" t="str">
        <f t="shared" si="11"/>
        <v/>
      </c>
    </row>
    <row r="113" spans="1:60">
      <c r="A113" t="s">
        <v>404</v>
      </c>
      <c r="B113" t="s">
        <v>404</v>
      </c>
      <c r="C113" t="s">
        <v>404</v>
      </c>
      <c r="D113">
        <v>1189455000</v>
      </c>
      <c r="E113">
        <v>19</v>
      </c>
      <c r="F113">
        <v>0</v>
      </c>
      <c r="G113">
        <v>1</v>
      </c>
      <c r="H113">
        <v>175755</v>
      </c>
      <c r="I113" s="1">
        <v>44777.875</v>
      </c>
      <c r="J113" t="s">
        <v>387</v>
      </c>
      <c r="K113">
        <v>0</v>
      </c>
      <c r="L113" s="1"/>
      <c r="M113" s="1">
        <v>44777.875</v>
      </c>
      <c r="N113" s="1">
        <v>41222.916666666664</v>
      </c>
      <c r="O113" s="1">
        <v>43431.916666666664</v>
      </c>
      <c r="P113" s="1"/>
      <c r="Q113" s="1">
        <v>43434.916666666664</v>
      </c>
      <c r="R113">
        <v>74203760</v>
      </c>
      <c r="T113" t="s">
        <v>546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389</v>
      </c>
      <c r="AB113">
        <v>43</v>
      </c>
      <c r="AC113" t="s">
        <v>483</v>
      </c>
      <c r="AD113">
        <v>19297</v>
      </c>
      <c r="AE113">
        <v>1620.95</v>
      </c>
      <c r="AF113">
        <v>1929.7</v>
      </c>
      <c r="AG113" t="s">
        <v>408</v>
      </c>
      <c r="AP113" s="8">
        <v>110</v>
      </c>
      <c r="AQ113" s="8" t="str">
        <f t="shared" si="12"/>
        <v/>
      </c>
      <c r="AR113" s="8" t="str">
        <f t="shared" si="12"/>
        <v/>
      </c>
      <c r="AS113" s="8" t="str">
        <f t="shared" si="12"/>
        <v/>
      </c>
      <c r="AT113" s="8" t="str">
        <f t="shared" si="12"/>
        <v/>
      </c>
      <c r="AU113" s="8" t="str">
        <f t="shared" si="12"/>
        <v/>
      </c>
      <c r="AV113" s="8" t="str">
        <f t="shared" si="12"/>
        <v/>
      </c>
      <c r="AW113" s="8" t="str">
        <f t="shared" si="12"/>
        <v/>
      </c>
      <c r="AX113" s="8" t="str">
        <f t="shared" si="12"/>
        <v/>
      </c>
      <c r="AY113" s="8" t="str">
        <f t="shared" si="12"/>
        <v/>
      </c>
      <c r="AZ113" s="8" t="str">
        <f t="shared" si="12"/>
        <v/>
      </c>
      <c r="BA113" s="8" t="str">
        <f t="shared" si="12"/>
        <v/>
      </c>
      <c r="BB113" s="8" t="str">
        <f t="shared" si="12"/>
        <v/>
      </c>
      <c r="BC113" s="8" t="str">
        <f t="shared" si="12"/>
        <v/>
      </c>
      <c r="BD113" s="8" t="str">
        <f t="shared" si="12"/>
        <v/>
      </c>
      <c r="BE113" s="8" t="str">
        <f t="shared" si="12"/>
        <v/>
      </c>
      <c r="BF113" s="8" t="str">
        <f t="shared" si="12"/>
        <v/>
      </c>
      <c r="BG113" s="8" t="str">
        <f t="shared" si="11"/>
        <v/>
      </c>
      <c r="BH113" s="8" t="str">
        <f t="shared" si="11"/>
        <v/>
      </c>
    </row>
    <row r="114" spans="1:60">
      <c r="A114" t="s">
        <v>404</v>
      </c>
      <c r="B114" t="s">
        <v>404</v>
      </c>
      <c r="C114" t="s">
        <v>404</v>
      </c>
      <c r="D114">
        <v>1189455000</v>
      </c>
      <c r="E114">
        <v>19</v>
      </c>
      <c r="F114">
        <v>0</v>
      </c>
      <c r="G114">
        <v>1</v>
      </c>
      <c r="H114">
        <v>175757</v>
      </c>
      <c r="I114" s="1">
        <v>44777.875</v>
      </c>
      <c r="J114" t="s">
        <v>387</v>
      </c>
      <c r="K114">
        <v>0</v>
      </c>
      <c r="L114" s="1"/>
      <c r="M114" s="1">
        <v>44777.875</v>
      </c>
      <c r="N114" s="1">
        <v>40060.875</v>
      </c>
      <c r="O114" s="1">
        <v>44770.875</v>
      </c>
      <c r="P114" s="1">
        <v>44770.875</v>
      </c>
      <c r="Q114" s="1">
        <v>43434.916666666664</v>
      </c>
      <c r="R114">
        <v>74203772</v>
      </c>
      <c r="T114" t="s">
        <v>547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389</v>
      </c>
      <c r="AB114">
        <v>43</v>
      </c>
      <c r="AC114" t="s">
        <v>398</v>
      </c>
      <c r="AD114">
        <v>153282</v>
      </c>
      <c r="AE114">
        <v>1287.56</v>
      </c>
      <c r="AF114">
        <v>1532.82</v>
      </c>
      <c r="AG114" t="s">
        <v>480</v>
      </c>
      <c r="AP114" s="7">
        <v>111</v>
      </c>
      <c r="AQ114" s="7" t="str">
        <f t="shared" si="12"/>
        <v/>
      </c>
      <c r="AR114" s="7" t="str">
        <f t="shared" si="12"/>
        <v/>
      </c>
      <c r="AS114" s="7" t="str">
        <f t="shared" si="12"/>
        <v/>
      </c>
      <c r="AT114" s="7" t="str">
        <f t="shared" si="12"/>
        <v/>
      </c>
      <c r="AU114" s="7" t="str">
        <f t="shared" si="12"/>
        <v/>
      </c>
      <c r="AV114" s="7" t="str">
        <f t="shared" si="12"/>
        <v/>
      </c>
      <c r="AW114" s="7" t="str">
        <f t="shared" si="12"/>
        <v/>
      </c>
      <c r="AX114" s="7" t="str">
        <f t="shared" si="12"/>
        <v/>
      </c>
      <c r="AY114" s="7" t="str">
        <f t="shared" si="12"/>
        <v/>
      </c>
      <c r="AZ114" s="7" t="str">
        <f t="shared" si="12"/>
        <v/>
      </c>
      <c r="BA114" s="7" t="str">
        <f t="shared" si="12"/>
        <v/>
      </c>
      <c r="BB114" s="7" t="str">
        <f t="shared" si="12"/>
        <v/>
      </c>
      <c r="BC114" s="7" t="str">
        <f t="shared" si="12"/>
        <v/>
      </c>
      <c r="BD114" s="7" t="str">
        <f t="shared" si="12"/>
        <v/>
      </c>
      <c r="BE114" s="7" t="str">
        <f t="shared" si="12"/>
        <v/>
      </c>
      <c r="BF114" s="7" t="str">
        <f t="shared" ref="BF114:BH129" si="13">IF(BF$3=$D114,$AP114,"")</f>
        <v/>
      </c>
      <c r="BG114" s="7" t="str">
        <f t="shared" si="13"/>
        <v/>
      </c>
      <c r="BH114" s="7" t="str">
        <f t="shared" si="13"/>
        <v/>
      </c>
    </row>
    <row r="115" spans="1:60">
      <c r="A115" t="s">
        <v>404</v>
      </c>
      <c r="B115" t="s">
        <v>404</v>
      </c>
      <c r="C115" t="s">
        <v>404</v>
      </c>
      <c r="D115">
        <v>1189455000</v>
      </c>
      <c r="E115">
        <v>19</v>
      </c>
      <c r="F115">
        <v>0</v>
      </c>
      <c r="G115">
        <v>1</v>
      </c>
      <c r="H115">
        <v>175796</v>
      </c>
      <c r="I115" s="1">
        <v>44777.875</v>
      </c>
      <c r="J115" t="s">
        <v>387</v>
      </c>
      <c r="K115">
        <v>0</v>
      </c>
      <c r="L115" s="1">
        <v>44746.875</v>
      </c>
      <c r="M115" s="1">
        <v>44777.875</v>
      </c>
      <c r="N115" s="1">
        <v>36445.875</v>
      </c>
      <c r="O115" s="1">
        <v>44746.875</v>
      </c>
      <c r="P115" s="1"/>
      <c r="Q115" s="1">
        <v>43434.916666666664</v>
      </c>
      <c r="R115">
        <v>74196131</v>
      </c>
      <c r="T115" t="s">
        <v>548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389</v>
      </c>
      <c r="AB115">
        <v>43</v>
      </c>
      <c r="AC115" t="s">
        <v>476</v>
      </c>
      <c r="AD115">
        <v>154477</v>
      </c>
      <c r="AE115">
        <v>1297.6600000000001</v>
      </c>
      <c r="AF115">
        <v>1544.77</v>
      </c>
      <c r="AG115" t="s">
        <v>391</v>
      </c>
      <c r="AP115" s="8">
        <v>112</v>
      </c>
      <c r="AQ115" s="8" t="str">
        <f t="shared" ref="AQ115:BF130" si="14">IF(AQ$3=$D115,$AP115,"")</f>
        <v/>
      </c>
      <c r="AR115" s="8" t="str">
        <f t="shared" si="14"/>
        <v/>
      </c>
      <c r="AS115" s="8" t="str">
        <f t="shared" si="14"/>
        <v/>
      </c>
      <c r="AT115" s="8" t="str">
        <f t="shared" si="14"/>
        <v/>
      </c>
      <c r="AU115" s="8" t="str">
        <f t="shared" si="14"/>
        <v/>
      </c>
      <c r="AV115" s="8" t="str">
        <f t="shared" si="14"/>
        <v/>
      </c>
      <c r="AW115" s="8" t="str">
        <f t="shared" si="14"/>
        <v/>
      </c>
      <c r="AX115" s="8" t="str">
        <f t="shared" si="14"/>
        <v/>
      </c>
      <c r="AY115" s="8" t="str">
        <f t="shared" si="14"/>
        <v/>
      </c>
      <c r="AZ115" s="8" t="str">
        <f t="shared" si="14"/>
        <v/>
      </c>
      <c r="BA115" s="8" t="str">
        <f t="shared" si="14"/>
        <v/>
      </c>
      <c r="BB115" s="8" t="str">
        <f t="shared" si="14"/>
        <v/>
      </c>
      <c r="BC115" s="8" t="str">
        <f t="shared" si="14"/>
        <v/>
      </c>
      <c r="BD115" s="8" t="str">
        <f t="shared" si="14"/>
        <v/>
      </c>
      <c r="BE115" s="8" t="str">
        <f t="shared" si="14"/>
        <v/>
      </c>
      <c r="BF115" s="8" t="str">
        <f t="shared" si="14"/>
        <v/>
      </c>
      <c r="BG115" s="8" t="str">
        <f t="shared" si="13"/>
        <v/>
      </c>
      <c r="BH115" s="8" t="str">
        <f t="shared" si="13"/>
        <v/>
      </c>
    </row>
    <row r="116" spans="1:60">
      <c r="A116" t="s">
        <v>404</v>
      </c>
      <c r="B116" t="s">
        <v>404</v>
      </c>
      <c r="C116" t="s">
        <v>404</v>
      </c>
      <c r="D116">
        <v>1189455000</v>
      </c>
      <c r="E116">
        <v>19</v>
      </c>
      <c r="F116">
        <v>0</v>
      </c>
      <c r="G116">
        <v>1</v>
      </c>
      <c r="H116">
        <v>175843</v>
      </c>
      <c r="I116" s="1">
        <v>44777.875</v>
      </c>
      <c r="J116" t="s">
        <v>387</v>
      </c>
      <c r="K116">
        <v>0</v>
      </c>
      <c r="L116" s="1"/>
      <c r="M116" s="1">
        <v>44777.875</v>
      </c>
      <c r="N116" s="1">
        <v>38053.875</v>
      </c>
      <c r="O116" s="1">
        <v>43430.916666666664</v>
      </c>
      <c r="P116" s="1"/>
      <c r="Q116" s="1">
        <v>43434.916666666664</v>
      </c>
      <c r="R116">
        <v>74196137</v>
      </c>
      <c r="T116" t="s">
        <v>549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389</v>
      </c>
      <c r="AB116">
        <v>43</v>
      </c>
      <c r="AC116" t="s">
        <v>398</v>
      </c>
      <c r="AD116">
        <v>153282</v>
      </c>
      <c r="AE116">
        <v>1287.56</v>
      </c>
      <c r="AF116">
        <v>1532.82</v>
      </c>
      <c r="AG116" t="s">
        <v>408</v>
      </c>
      <c r="AP116" s="7">
        <v>113</v>
      </c>
      <c r="AQ116" s="7" t="str">
        <f t="shared" si="14"/>
        <v/>
      </c>
      <c r="AR116" s="7" t="str">
        <f t="shared" si="14"/>
        <v/>
      </c>
      <c r="AS116" s="7" t="str">
        <f t="shared" si="14"/>
        <v/>
      </c>
      <c r="AT116" s="7" t="str">
        <f t="shared" si="14"/>
        <v/>
      </c>
      <c r="AU116" s="7" t="str">
        <f t="shared" si="14"/>
        <v/>
      </c>
      <c r="AV116" s="7" t="str">
        <f t="shared" si="14"/>
        <v/>
      </c>
      <c r="AW116" s="7" t="str">
        <f t="shared" si="14"/>
        <v/>
      </c>
      <c r="AX116" s="7" t="str">
        <f t="shared" si="14"/>
        <v/>
      </c>
      <c r="AY116" s="7" t="str">
        <f t="shared" si="14"/>
        <v/>
      </c>
      <c r="AZ116" s="7" t="str">
        <f t="shared" si="14"/>
        <v/>
      </c>
      <c r="BA116" s="7" t="str">
        <f t="shared" si="14"/>
        <v/>
      </c>
      <c r="BB116" s="7" t="str">
        <f t="shared" si="14"/>
        <v/>
      </c>
      <c r="BC116" s="7" t="str">
        <f t="shared" si="14"/>
        <v/>
      </c>
      <c r="BD116" s="7" t="str">
        <f t="shared" si="14"/>
        <v/>
      </c>
      <c r="BE116" s="7" t="str">
        <f t="shared" si="14"/>
        <v/>
      </c>
      <c r="BF116" s="7" t="str">
        <f t="shared" si="14"/>
        <v/>
      </c>
      <c r="BG116" s="7" t="str">
        <f t="shared" si="13"/>
        <v/>
      </c>
      <c r="BH116" s="7" t="str">
        <f t="shared" si="13"/>
        <v/>
      </c>
    </row>
    <row r="117" spans="1:60">
      <c r="A117" t="s">
        <v>404</v>
      </c>
      <c r="B117" t="s">
        <v>404</v>
      </c>
      <c r="C117" t="s">
        <v>404</v>
      </c>
      <c r="D117">
        <v>1189455000</v>
      </c>
      <c r="E117">
        <v>19</v>
      </c>
      <c r="F117">
        <v>0</v>
      </c>
      <c r="G117">
        <v>1</v>
      </c>
      <c r="H117">
        <v>175858</v>
      </c>
      <c r="I117" s="1">
        <v>44777.875</v>
      </c>
      <c r="J117" t="s">
        <v>387</v>
      </c>
      <c r="K117">
        <v>0</v>
      </c>
      <c r="L117" s="1">
        <v>44748.875</v>
      </c>
      <c r="M117" s="1">
        <v>44777.875</v>
      </c>
      <c r="N117" s="1">
        <v>37978.916666666664</v>
      </c>
      <c r="O117" s="1">
        <v>44748.875</v>
      </c>
      <c r="P117" s="1"/>
      <c r="Q117" s="1">
        <v>43434.916666666664</v>
      </c>
      <c r="R117">
        <v>74196143</v>
      </c>
      <c r="T117" t="s">
        <v>550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389</v>
      </c>
      <c r="AB117">
        <v>43</v>
      </c>
      <c r="AC117" t="s">
        <v>476</v>
      </c>
      <c r="AD117">
        <v>123586</v>
      </c>
      <c r="AE117">
        <v>1038.1099999999999</v>
      </c>
      <c r="AF117">
        <v>1235.8599999999999</v>
      </c>
      <c r="AG117" t="s">
        <v>391</v>
      </c>
      <c r="AP117" s="8">
        <v>114</v>
      </c>
      <c r="AQ117" s="8" t="str">
        <f t="shared" si="14"/>
        <v/>
      </c>
      <c r="AR117" s="8" t="str">
        <f t="shared" si="14"/>
        <v/>
      </c>
      <c r="AS117" s="8" t="str">
        <f t="shared" si="14"/>
        <v/>
      </c>
      <c r="AT117" s="8" t="str">
        <f t="shared" si="14"/>
        <v/>
      </c>
      <c r="AU117" s="8" t="str">
        <f t="shared" si="14"/>
        <v/>
      </c>
      <c r="AV117" s="8" t="str">
        <f t="shared" si="14"/>
        <v/>
      </c>
      <c r="AW117" s="8" t="str">
        <f t="shared" si="14"/>
        <v/>
      </c>
      <c r="AX117" s="8" t="str">
        <f t="shared" si="14"/>
        <v/>
      </c>
      <c r="AY117" s="8" t="str">
        <f t="shared" si="14"/>
        <v/>
      </c>
      <c r="AZ117" s="8" t="str">
        <f t="shared" si="14"/>
        <v/>
      </c>
      <c r="BA117" s="8" t="str">
        <f t="shared" si="14"/>
        <v/>
      </c>
      <c r="BB117" s="8" t="str">
        <f t="shared" si="14"/>
        <v/>
      </c>
      <c r="BC117" s="8" t="str">
        <f t="shared" si="14"/>
        <v/>
      </c>
      <c r="BD117" s="8" t="str">
        <f t="shared" si="14"/>
        <v/>
      </c>
      <c r="BE117" s="8" t="str">
        <f t="shared" si="14"/>
        <v/>
      </c>
      <c r="BF117" s="8" t="str">
        <f t="shared" si="14"/>
        <v/>
      </c>
      <c r="BG117" s="8" t="str">
        <f t="shared" si="13"/>
        <v/>
      </c>
      <c r="BH117" s="8" t="str">
        <f t="shared" si="13"/>
        <v/>
      </c>
    </row>
    <row r="118" spans="1:60">
      <c r="A118" t="s">
        <v>404</v>
      </c>
      <c r="B118" t="s">
        <v>404</v>
      </c>
      <c r="C118" t="s">
        <v>404</v>
      </c>
      <c r="E118">
        <v>19</v>
      </c>
      <c r="F118">
        <v>0</v>
      </c>
      <c r="G118">
        <v>1</v>
      </c>
      <c r="H118">
        <v>175894</v>
      </c>
      <c r="I118" s="1">
        <v>44777.875</v>
      </c>
      <c r="J118" t="s">
        <v>387</v>
      </c>
      <c r="K118">
        <v>0</v>
      </c>
      <c r="L118" s="1"/>
      <c r="M118" s="1">
        <v>44777.875</v>
      </c>
      <c r="N118" s="1">
        <v>40278.875</v>
      </c>
      <c r="O118" s="1">
        <v>43807.875</v>
      </c>
      <c r="P118" s="1">
        <v>43796.875</v>
      </c>
      <c r="Q118" s="1">
        <v>43434.916666666664</v>
      </c>
      <c r="R118">
        <v>74224932</v>
      </c>
      <c r="T118" t="s">
        <v>551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389</v>
      </c>
      <c r="AB118">
        <v>43</v>
      </c>
      <c r="AC118" t="s">
        <v>394</v>
      </c>
      <c r="AD118">
        <v>48439</v>
      </c>
      <c r="AE118">
        <v>406.85</v>
      </c>
      <c r="AF118">
        <v>484.39</v>
      </c>
      <c r="AG118" t="s">
        <v>408</v>
      </c>
      <c r="AP118" s="7">
        <v>115</v>
      </c>
      <c r="AQ118" s="7" t="str">
        <f t="shared" si="14"/>
        <v/>
      </c>
      <c r="AR118" s="7" t="str">
        <f t="shared" si="14"/>
        <v/>
      </c>
      <c r="AS118" s="7" t="str">
        <f t="shared" si="14"/>
        <v/>
      </c>
      <c r="AT118" s="7" t="str">
        <f t="shared" si="14"/>
        <v/>
      </c>
      <c r="AU118" s="7" t="str">
        <f t="shared" si="14"/>
        <v/>
      </c>
      <c r="AV118" s="7" t="str">
        <f t="shared" si="14"/>
        <v/>
      </c>
      <c r="AW118" s="7" t="str">
        <f t="shared" si="14"/>
        <v/>
      </c>
      <c r="AX118" s="7" t="str">
        <f t="shared" si="14"/>
        <v/>
      </c>
      <c r="AY118" s="7" t="str">
        <f t="shared" si="14"/>
        <v/>
      </c>
      <c r="AZ118" s="7" t="str">
        <f t="shared" si="14"/>
        <v/>
      </c>
      <c r="BA118" s="7" t="str">
        <f t="shared" si="14"/>
        <v/>
      </c>
      <c r="BB118" s="7" t="str">
        <f t="shared" si="14"/>
        <v/>
      </c>
      <c r="BC118" s="7" t="str">
        <f t="shared" si="14"/>
        <v/>
      </c>
      <c r="BD118" s="7" t="str">
        <f t="shared" si="14"/>
        <v/>
      </c>
      <c r="BE118" s="7" t="str">
        <f t="shared" si="14"/>
        <v/>
      </c>
      <c r="BF118" s="7" t="str">
        <f t="shared" si="14"/>
        <v/>
      </c>
      <c r="BG118" s="7" t="str">
        <f t="shared" si="13"/>
        <v/>
      </c>
      <c r="BH118" s="7" t="str">
        <f t="shared" si="13"/>
        <v/>
      </c>
    </row>
    <row r="119" spans="1:60">
      <c r="A119" t="s">
        <v>404</v>
      </c>
      <c r="B119" t="s">
        <v>404</v>
      </c>
      <c r="C119" t="s">
        <v>404</v>
      </c>
      <c r="E119">
        <v>19</v>
      </c>
      <c r="F119">
        <v>0</v>
      </c>
      <c r="G119">
        <v>1</v>
      </c>
      <c r="H119">
        <v>175897</v>
      </c>
      <c r="I119" s="1">
        <v>44777.875</v>
      </c>
      <c r="J119" t="s">
        <v>387</v>
      </c>
      <c r="K119">
        <v>0</v>
      </c>
      <c r="L119" s="1"/>
      <c r="M119" s="1">
        <v>44777.875</v>
      </c>
      <c r="N119" s="1">
        <v>29376.875</v>
      </c>
      <c r="O119" s="1">
        <v>43619.875</v>
      </c>
      <c r="P119" s="1">
        <v>43615.875</v>
      </c>
      <c r="Q119" s="1">
        <v>43434.916666666664</v>
      </c>
      <c r="R119">
        <v>74445817</v>
      </c>
      <c r="T119" t="s">
        <v>552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389</v>
      </c>
      <c r="AB119">
        <v>43</v>
      </c>
      <c r="AC119" t="s">
        <v>394</v>
      </c>
      <c r="AD119">
        <v>96155</v>
      </c>
      <c r="AE119">
        <v>807.71</v>
      </c>
      <c r="AF119">
        <v>961.55</v>
      </c>
      <c r="AG119" t="s">
        <v>408</v>
      </c>
      <c r="AP119" s="8">
        <v>116</v>
      </c>
      <c r="AQ119" s="8" t="str">
        <f t="shared" si="14"/>
        <v/>
      </c>
      <c r="AR119" s="8" t="str">
        <f t="shared" si="14"/>
        <v/>
      </c>
      <c r="AS119" s="8" t="str">
        <f t="shared" si="14"/>
        <v/>
      </c>
      <c r="AT119" s="8" t="str">
        <f t="shared" si="14"/>
        <v/>
      </c>
      <c r="AU119" s="8" t="str">
        <f t="shared" si="14"/>
        <v/>
      </c>
      <c r="AV119" s="8" t="str">
        <f t="shared" si="14"/>
        <v/>
      </c>
      <c r="AW119" s="8" t="str">
        <f t="shared" si="14"/>
        <v/>
      </c>
      <c r="AX119" s="8" t="str">
        <f t="shared" si="14"/>
        <v/>
      </c>
      <c r="AY119" s="8" t="str">
        <f t="shared" si="14"/>
        <v/>
      </c>
      <c r="AZ119" s="8" t="str">
        <f t="shared" si="14"/>
        <v/>
      </c>
      <c r="BA119" s="8" t="str">
        <f t="shared" si="14"/>
        <v/>
      </c>
      <c r="BB119" s="8" t="str">
        <f t="shared" si="14"/>
        <v/>
      </c>
      <c r="BC119" s="8" t="str">
        <f t="shared" si="14"/>
        <v/>
      </c>
      <c r="BD119" s="8" t="str">
        <f t="shared" si="14"/>
        <v/>
      </c>
      <c r="BE119" s="8" t="str">
        <f t="shared" si="14"/>
        <v/>
      </c>
      <c r="BF119" s="8" t="str">
        <f t="shared" si="14"/>
        <v/>
      </c>
      <c r="BG119" s="8" t="str">
        <f t="shared" si="13"/>
        <v/>
      </c>
      <c r="BH119" s="8" t="str">
        <f t="shared" si="13"/>
        <v/>
      </c>
    </row>
    <row r="120" spans="1:60">
      <c r="A120" t="s">
        <v>404</v>
      </c>
      <c r="B120" t="s">
        <v>386</v>
      </c>
      <c r="C120" t="s">
        <v>386</v>
      </c>
      <c r="D120">
        <v>1189426000</v>
      </c>
      <c r="E120">
        <v>57</v>
      </c>
      <c r="F120">
        <v>0</v>
      </c>
      <c r="G120">
        <v>1</v>
      </c>
      <c r="H120">
        <v>176021</v>
      </c>
      <c r="I120" s="1">
        <v>44777.875</v>
      </c>
      <c r="J120" t="s">
        <v>392</v>
      </c>
      <c r="K120">
        <v>0</v>
      </c>
      <c r="L120" s="1">
        <v>44685.875</v>
      </c>
      <c r="M120" s="1">
        <v>44777.875</v>
      </c>
      <c r="N120" s="1">
        <v>26477.875</v>
      </c>
      <c r="O120" s="1">
        <v>44685.875</v>
      </c>
      <c r="P120" s="1"/>
      <c r="Q120" s="1">
        <v>43434.916666666664</v>
      </c>
      <c r="R120">
        <v>74230100</v>
      </c>
      <c r="T120" t="s">
        <v>553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389</v>
      </c>
      <c r="AB120">
        <v>43</v>
      </c>
      <c r="AC120" t="s">
        <v>476</v>
      </c>
      <c r="AD120">
        <v>211099</v>
      </c>
      <c r="AE120">
        <v>1773.23</v>
      </c>
      <c r="AF120">
        <v>2110.9899999999998</v>
      </c>
      <c r="AG120" t="s">
        <v>391</v>
      </c>
      <c r="AP120" s="7">
        <v>117</v>
      </c>
      <c r="AQ120" s="7" t="str">
        <f t="shared" si="14"/>
        <v/>
      </c>
      <c r="AR120" s="7" t="str">
        <f t="shared" si="14"/>
        <v/>
      </c>
      <c r="AS120" s="7" t="str">
        <f t="shared" si="14"/>
        <v/>
      </c>
      <c r="AT120" s="7" t="str">
        <f t="shared" si="14"/>
        <v/>
      </c>
      <c r="AU120" s="7" t="str">
        <f t="shared" si="14"/>
        <v/>
      </c>
      <c r="AV120" s="7" t="str">
        <f t="shared" si="14"/>
        <v/>
      </c>
      <c r="AW120" s="7" t="str">
        <f t="shared" si="14"/>
        <v/>
      </c>
      <c r="AX120" s="7" t="str">
        <f t="shared" si="14"/>
        <v/>
      </c>
      <c r="AY120" s="7" t="str">
        <f t="shared" si="14"/>
        <v/>
      </c>
      <c r="AZ120" s="7" t="str">
        <f t="shared" si="14"/>
        <v/>
      </c>
      <c r="BA120" s="7" t="str">
        <f t="shared" si="14"/>
        <v/>
      </c>
      <c r="BB120" s="7" t="str">
        <f t="shared" si="14"/>
        <v/>
      </c>
      <c r="BC120" s="7" t="str">
        <f t="shared" si="14"/>
        <v/>
      </c>
      <c r="BD120" s="7" t="str">
        <f t="shared" si="14"/>
        <v/>
      </c>
      <c r="BE120" s="7" t="str">
        <f t="shared" si="14"/>
        <v/>
      </c>
      <c r="BF120" s="7" t="str">
        <f t="shared" si="14"/>
        <v/>
      </c>
      <c r="BG120" s="7" t="str">
        <f t="shared" si="13"/>
        <v/>
      </c>
      <c r="BH120" s="7" t="str">
        <f t="shared" si="13"/>
        <v/>
      </c>
    </row>
    <row r="121" spans="1:60">
      <c r="A121" t="s">
        <v>404</v>
      </c>
      <c r="B121" t="s">
        <v>404</v>
      </c>
      <c r="C121" t="s">
        <v>404</v>
      </c>
      <c r="D121">
        <v>1189426000</v>
      </c>
      <c r="E121">
        <v>57</v>
      </c>
      <c r="F121">
        <v>0</v>
      </c>
      <c r="G121">
        <v>1</v>
      </c>
      <c r="H121">
        <v>181949</v>
      </c>
      <c r="I121" s="1">
        <v>44777.875</v>
      </c>
      <c r="J121" t="s">
        <v>392</v>
      </c>
      <c r="K121">
        <v>0</v>
      </c>
      <c r="L121" s="1">
        <v>44766.875</v>
      </c>
      <c r="M121" s="1">
        <v>44777.875</v>
      </c>
      <c r="N121" s="1">
        <v>32402.875</v>
      </c>
      <c r="O121" s="1">
        <v>44766.875</v>
      </c>
      <c r="P121" s="1"/>
      <c r="Q121" s="1">
        <v>43465.916666666664</v>
      </c>
      <c r="R121">
        <v>74388865</v>
      </c>
      <c r="T121" t="s">
        <v>554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389</v>
      </c>
      <c r="AB121">
        <v>42</v>
      </c>
      <c r="AC121" t="s">
        <v>398</v>
      </c>
      <c r="AD121">
        <v>263453</v>
      </c>
      <c r="AE121">
        <v>2212.9899999999998</v>
      </c>
      <c r="AF121">
        <v>2634.53</v>
      </c>
      <c r="AG121" t="s">
        <v>391</v>
      </c>
      <c r="AP121" s="8">
        <v>118</v>
      </c>
      <c r="AQ121" s="8" t="str">
        <f t="shared" si="14"/>
        <v/>
      </c>
      <c r="AR121" s="8" t="str">
        <f t="shared" si="14"/>
        <v/>
      </c>
      <c r="AS121" s="8" t="str">
        <f t="shared" si="14"/>
        <v/>
      </c>
      <c r="AT121" s="8" t="str">
        <f t="shared" si="14"/>
        <v/>
      </c>
      <c r="AU121" s="8" t="str">
        <f t="shared" si="14"/>
        <v/>
      </c>
      <c r="AV121" s="8" t="str">
        <f t="shared" si="14"/>
        <v/>
      </c>
      <c r="AW121" s="8" t="str">
        <f t="shared" si="14"/>
        <v/>
      </c>
      <c r="AX121" s="8" t="str">
        <f t="shared" si="14"/>
        <v/>
      </c>
      <c r="AY121" s="8" t="str">
        <f t="shared" si="14"/>
        <v/>
      </c>
      <c r="AZ121" s="8" t="str">
        <f t="shared" si="14"/>
        <v/>
      </c>
      <c r="BA121" s="8" t="str">
        <f t="shared" si="14"/>
        <v/>
      </c>
      <c r="BB121" s="8" t="str">
        <f t="shared" si="14"/>
        <v/>
      </c>
      <c r="BC121" s="8" t="str">
        <f t="shared" si="14"/>
        <v/>
      </c>
      <c r="BD121" s="8" t="str">
        <f t="shared" si="14"/>
        <v/>
      </c>
      <c r="BE121" s="8" t="str">
        <f t="shared" si="14"/>
        <v/>
      </c>
      <c r="BF121" s="8" t="str">
        <f t="shared" si="14"/>
        <v/>
      </c>
      <c r="BG121" s="8" t="str">
        <f t="shared" si="13"/>
        <v/>
      </c>
      <c r="BH121" s="8" t="str">
        <f t="shared" si="13"/>
        <v/>
      </c>
    </row>
    <row r="122" spans="1:60">
      <c r="A122" t="s">
        <v>404</v>
      </c>
      <c r="B122" t="s">
        <v>404</v>
      </c>
      <c r="C122" t="s">
        <v>404</v>
      </c>
      <c r="D122">
        <v>1189455000</v>
      </c>
      <c r="E122">
        <v>19</v>
      </c>
      <c r="F122">
        <v>0</v>
      </c>
      <c r="G122">
        <v>1</v>
      </c>
      <c r="H122">
        <v>182523</v>
      </c>
      <c r="I122" s="1">
        <v>44777.875</v>
      </c>
      <c r="J122" t="s">
        <v>387</v>
      </c>
      <c r="K122">
        <v>0</v>
      </c>
      <c r="L122" s="1"/>
      <c r="M122" s="1">
        <v>44777.875</v>
      </c>
      <c r="N122" s="1">
        <v>36242.875</v>
      </c>
      <c r="O122" s="1">
        <v>44741.875</v>
      </c>
      <c r="P122" s="1">
        <v>44711.875</v>
      </c>
      <c r="Q122" s="1">
        <v>43465.916666666664</v>
      </c>
      <c r="R122">
        <v>74386950</v>
      </c>
      <c r="T122" t="s">
        <v>555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389</v>
      </c>
      <c r="AB122">
        <v>42</v>
      </c>
      <c r="AC122" t="s">
        <v>483</v>
      </c>
      <c r="AD122">
        <v>24121</v>
      </c>
      <c r="AE122">
        <v>2026.2</v>
      </c>
      <c r="AF122">
        <v>2412.1</v>
      </c>
      <c r="AG122" t="s">
        <v>408</v>
      </c>
      <c r="AP122" s="7">
        <v>119</v>
      </c>
      <c r="AQ122" s="7" t="str">
        <f t="shared" si="14"/>
        <v/>
      </c>
      <c r="AR122" s="7" t="str">
        <f t="shared" si="14"/>
        <v/>
      </c>
      <c r="AS122" s="7" t="str">
        <f t="shared" si="14"/>
        <v/>
      </c>
      <c r="AT122" s="7" t="str">
        <f t="shared" si="14"/>
        <v/>
      </c>
      <c r="AU122" s="7" t="str">
        <f t="shared" si="14"/>
        <v/>
      </c>
      <c r="AV122" s="7" t="str">
        <f t="shared" si="14"/>
        <v/>
      </c>
      <c r="AW122" s="7" t="str">
        <f t="shared" si="14"/>
        <v/>
      </c>
      <c r="AX122" s="7" t="str">
        <f t="shared" si="14"/>
        <v/>
      </c>
      <c r="AY122" s="7" t="str">
        <f t="shared" si="14"/>
        <v/>
      </c>
      <c r="AZ122" s="7" t="str">
        <f t="shared" si="14"/>
        <v/>
      </c>
      <c r="BA122" s="7" t="str">
        <f t="shared" si="14"/>
        <v/>
      </c>
      <c r="BB122" s="7" t="str">
        <f t="shared" si="14"/>
        <v/>
      </c>
      <c r="BC122" s="7" t="str">
        <f t="shared" si="14"/>
        <v/>
      </c>
      <c r="BD122" s="7" t="str">
        <f t="shared" si="14"/>
        <v/>
      </c>
      <c r="BE122" s="7" t="str">
        <f t="shared" si="14"/>
        <v/>
      </c>
      <c r="BF122" s="7" t="str">
        <f t="shared" si="14"/>
        <v/>
      </c>
      <c r="BG122" s="7" t="str">
        <f t="shared" si="13"/>
        <v/>
      </c>
      <c r="BH122" s="7" t="str">
        <f t="shared" si="13"/>
        <v/>
      </c>
    </row>
    <row r="123" spans="1:60">
      <c r="A123" t="s">
        <v>404</v>
      </c>
      <c r="B123" t="s">
        <v>404</v>
      </c>
      <c r="C123" t="s">
        <v>404</v>
      </c>
      <c r="D123">
        <v>1189455000</v>
      </c>
      <c r="E123">
        <v>19</v>
      </c>
      <c r="F123">
        <v>0</v>
      </c>
      <c r="G123">
        <v>1</v>
      </c>
      <c r="H123">
        <v>182545</v>
      </c>
      <c r="I123" s="1">
        <v>44777.875</v>
      </c>
      <c r="J123" t="s">
        <v>387</v>
      </c>
      <c r="K123">
        <v>0</v>
      </c>
      <c r="L123" s="1"/>
      <c r="M123" s="1">
        <v>44777.875</v>
      </c>
      <c r="N123" s="1">
        <v>33926.916666666664</v>
      </c>
      <c r="O123" s="1">
        <v>43496.916666666664</v>
      </c>
      <c r="P123" s="1">
        <v>43495.916666666664</v>
      </c>
      <c r="Q123" s="1">
        <v>43465.916666666664</v>
      </c>
      <c r="R123">
        <v>74388928</v>
      </c>
      <c r="T123" t="s">
        <v>556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389</v>
      </c>
      <c r="AB123">
        <v>42</v>
      </c>
      <c r="AC123" t="s">
        <v>398</v>
      </c>
      <c r="AD123">
        <v>263453</v>
      </c>
      <c r="AE123">
        <v>2212.9899999999998</v>
      </c>
      <c r="AF123">
        <v>2634.53</v>
      </c>
      <c r="AG123" t="s">
        <v>408</v>
      </c>
      <c r="AP123" s="8">
        <v>120</v>
      </c>
      <c r="AQ123" s="8" t="str">
        <f t="shared" si="14"/>
        <v/>
      </c>
      <c r="AR123" s="8" t="str">
        <f t="shared" si="14"/>
        <v/>
      </c>
      <c r="AS123" s="8" t="str">
        <f t="shared" si="14"/>
        <v/>
      </c>
      <c r="AT123" s="8" t="str">
        <f t="shared" si="14"/>
        <v/>
      </c>
      <c r="AU123" s="8" t="str">
        <f t="shared" si="14"/>
        <v/>
      </c>
      <c r="AV123" s="8" t="str">
        <f t="shared" si="14"/>
        <v/>
      </c>
      <c r="AW123" s="8" t="str">
        <f t="shared" si="14"/>
        <v/>
      </c>
      <c r="AX123" s="8" t="str">
        <f t="shared" si="14"/>
        <v/>
      </c>
      <c r="AY123" s="8" t="str">
        <f t="shared" si="14"/>
        <v/>
      </c>
      <c r="AZ123" s="8" t="str">
        <f t="shared" si="14"/>
        <v/>
      </c>
      <c r="BA123" s="8" t="str">
        <f t="shared" si="14"/>
        <v/>
      </c>
      <c r="BB123" s="8" t="str">
        <f t="shared" si="14"/>
        <v/>
      </c>
      <c r="BC123" s="8" t="str">
        <f t="shared" si="14"/>
        <v/>
      </c>
      <c r="BD123" s="8" t="str">
        <f t="shared" si="14"/>
        <v/>
      </c>
      <c r="BE123" s="8" t="str">
        <f t="shared" si="14"/>
        <v/>
      </c>
      <c r="BF123" s="8" t="str">
        <f t="shared" si="14"/>
        <v/>
      </c>
      <c r="BG123" s="8" t="str">
        <f t="shared" si="13"/>
        <v/>
      </c>
      <c r="BH123" s="8" t="str">
        <f t="shared" si="13"/>
        <v/>
      </c>
    </row>
    <row r="124" spans="1:60">
      <c r="A124" t="s">
        <v>404</v>
      </c>
      <c r="B124" t="s">
        <v>404</v>
      </c>
      <c r="C124" t="s">
        <v>404</v>
      </c>
      <c r="E124">
        <v>35</v>
      </c>
      <c r="F124">
        <v>0</v>
      </c>
      <c r="G124">
        <v>1</v>
      </c>
      <c r="H124">
        <v>182636</v>
      </c>
      <c r="I124" s="1">
        <v>44777.875</v>
      </c>
      <c r="J124" t="s">
        <v>557</v>
      </c>
      <c r="K124">
        <v>0</v>
      </c>
      <c r="L124" s="1"/>
      <c r="M124" s="1">
        <v>44777.875</v>
      </c>
      <c r="N124" s="1">
        <v>33406.875</v>
      </c>
      <c r="O124" s="1">
        <v>43454.916666666664</v>
      </c>
      <c r="P124" s="1"/>
      <c r="Q124" s="1">
        <v>43465.916666666664</v>
      </c>
      <c r="R124">
        <v>74386936</v>
      </c>
      <c r="T124" t="s">
        <v>558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389</v>
      </c>
      <c r="AB124">
        <v>42</v>
      </c>
      <c r="AC124" t="s">
        <v>476</v>
      </c>
      <c r="AD124">
        <v>177736</v>
      </c>
      <c r="AE124">
        <v>1475.23</v>
      </c>
      <c r="AF124">
        <v>1777.36</v>
      </c>
      <c r="AG124" t="s">
        <v>408</v>
      </c>
      <c r="AP124" s="7">
        <v>121</v>
      </c>
      <c r="AQ124" s="7" t="str">
        <f t="shared" si="14"/>
        <v/>
      </c>
      <c r="AR124" s="7" t="str">
        <f t="shared" si="14"/>
        <v/>
      </c>
      <c r="AS124" s="7" t="str">
        <f t="shared" si="14"/>
        <v/>
      </c>
      <c r="AT124" s="7" t="str">
        <f t="shared" si="14"/>
        <v/>
      </c>
      <c r="AU124" s="7" t="str">
        <f t="shared" si="14"/>
        <v/>
      </c>
      <c r="AV124" s="7" t="str">
        <f t="shared" si="14"/>
        <v/>
      </c>
      <c r="AW124" s="7" t="str">
        <f t="shared" si="14"/>
        <v/>
      </c>
      <c r="AX124" s="7" t="str">
        <f t="shared" si="14"/>
        <v/>
      </c>
      <c r="AY124" s="7" t="str">
        <f t="shared" si="14"/>
        <v/>
      </c>
      <c r="AZ124" s="7" t="str">
        <f t="shared" si="14"/>
        <v/>
      </c>
      <c r="BA124" s="7" t="str">
        <f t="shared" si="14"/>
        <v/>
      </c>
      <c r="BB124" s="7" t="str">
        <f t="shared" si="14"/>
        <v/>
      </c>
      <c r="BC124" s="7" t="str">
        <f t="shared" si="14"/>
        <v/>
      </c>
      <c r="BD124" s="7" t="str">
        <f t="shared" si="14"/>
        <v/>
      </c>
      <c r="BE124" s="7" t="str">
        <f t="shared" si="14"/>
        <v/>
      </c>
      <c r="BF124" s="7" t="str">
        <f t="shared" si="14"/>
        <v/>
      </c>
      <c r="BG124" s="7" t="str">
        <f t="shared" si="13"/>
        <v/>
      </c>
      <c r="BH124" s="7" t="str">
        <f t="shared" si="13"/>
        <v/>
      </c>
    </row>
    <row r="125" spans="1:60">
      <c r="A125" t="s">
        <v>404</v>
      </c>
      <c r="B125" t="s">
        <v>404</v>
      </c>
      <c r="C125" t="s">
        <v>404</v>
      </c>
      <c r="D125">
        <v>1189445000</v>
      </c>
      <c r="E125">
        <v>57</v>
      </c>
      <c r="F125">
        <v>0</v>
      </c>
      <c r="G125">
        <v>1</v>
      </c>
      <c r="H125">
        <v>182640</v>
      </c>
      <c r="I125" s="1">
        <v>44777.875</v>
      </c>
      <c r="J125" t="s">
        <v>392</v>
      </c>
      <c r="K125">
        <v>0</v>
      </c>
      <c r="L125" s="1"/>
      <c r="M125" s="1">
        <v>44777.875</v>
      </c>
      <c r="N125" s="1">
        <v>31858.875</v>
      </c>
      <c r="O125" s="1">
        <v>43454.916666666664</v>
      </c>
      <c r="P125" s="1"/>
      <c r="Q125" s="1">
        <v>43465.916666666664</v>
      </c>
      <c r="R125">
        <v>74386937</v>
      </c>
      <c r="T125" t="s">
        <v>559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389</v>
      </c>
      <c r="AB125">
        <v>42</v>
      </c>
      <c r="AC125" t="s">
        <v>390</v>
      </c>
      <c r="AD125">
        <v>183343</v>
      </c>
      <c r="AE125">
        <v>2130.0700000000002</v>
      </c>
      <c r="AF125">
        <v>1833.43</v>
      </c>
      <c r="AG125" t="s">
        <v>408</v>
      </c>
      <c r="AP125" s="8">
        <v>122</v>
      </c>
      <c r="AQ125" s="8" t="str">
        <f t="shared" si="14"/>
        <v/>
      </c>
      <c r="AR125" s="8" t="str">
        <f t="shared" si="14"/>
        <v/>
      </c>
      <c r="AS125" s="8" t="str">
        <f t="shared" si="14"/>
        <v/>
      </c>
      <c r="AT125" s="8" t="str">
        <f t="shared" si="14"/>
        <v/>
      </c>
      <c r="AU125" s="8" t="str">
        <f t="shared" si="14"/>
        <v/>
      </c>
      <c r="AV125" s="8" t="str">
        <f t="shared" si="14"/>
        <v/>
      </c>
      <c r="AW125" s="8" t="str">
        <f t="shared" si="14"/>
        <v/>
      </c>
      <c r="AX125" s="8" t="str">
        <f t="shared" si="14"/>
        <v/>
      </c>
      <c r="AY125" s="8" t="str">
        <f t="shared" si="14"/>
        <v/>
      </c>
      <c r="AZ125" s="8" t="str">
        <f t="shared" si="14"/>
        <v/>
      </c>
      <c r="BA125" s="8" t="str">
        <f t="shared" si="14"/>
        <v/>
      </c>
      <c r="BB125" s="8" t="str">
        <f t="shared" si="14"/>
        <v/>
      </c>
      <c r="BC125" s="8" t="str">
        <f t="shared" si="14"/>
        <v/>
      </c>
      <c r="BD125" s="8" t="str">
        <f t="shared" si="14"/>
        <v/>
      </c>
      <c r="BE125" s="8" t="str">
        <f t="shared" si="14"/>
        <v/>
      </c>
      <c r="BF125" s="8" t="str">
        <f t="shared" si="14"/>
        <v/>
      </c>
      <c r="BG125" s="8" t="str">
        <f t="shared" si="13"/>
        <v/>
      </c>
      <c r="BH125" s="8" t="str">
        <f t="shared" si="13"/>
        <v/>
      </c>
    </row>
    <row r="126" spans="1:60">
      <c r="A126" t="s">
        <v>404</v>
      </c>
      <c r="B126" t="s">
        <v>404</v>
      </c>
      <c r="C126" t="s">
        <v>404</v>
      </c>
      <c r="D126">
        <v>1201671000</v>
      </c>
      <c r="E126">
        <v>232</v>
      </c>
      <c r="F126">
        <v>0</v>
      </c>
      <c r="G126">
        <v>1</v>
      </c>
      <c r="H126">
        <v>182890</v>
      </c>
      <c r="I126" s="1">
        <v>44777.875</v>
      </c>
      <c r="J126" t="s">
        <v>499</v>
      </c>
      <c r="K126">
        <v>0</v>
      </c>
      <c r="L126" s="1"/>
      <c r="M126" s="1">
        <v>44777.875</v>
      </c>
      <c r="N126" s="1">
        <v>31185.875</v>
      </c>
      <c r="O126" s="1">
        <v>43454.916666666664</v>
      </c>
      <c r="P126" s="1"/>
      <c r="Q126" s="1">
        <v>43465.916666666664</v>
      </c>
      <c r="R126">
        <v>74386952</v>
      </c>
      <c r="T126" t="s">
        <v>560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389</v>
      </c>
      <c r="AB126">
        <v>42</v>
      </c>
      <c r="AC126" t="s">
        <v>390</v>
      </c>
      <c r="AD126">
        <v>212179</v>
      </c>
      <c r="AE126">
        <v>1761.09</v>
      </c>
      <c r="AF126">
        <v>2121.79</v>
      </c>
      <c r="AG126" t="s">
        <v>408</v>
      </c>
      <c r="AP126" s="7">
        <v>123</v>
      </c>
      <c r="AQ126" s="7" t="str">
        <f t="shared" si="14"/>
        <v/>
      </c>
      <c r="AR126" s="7" t="str">
        <f t="shared" si="14"/>
        <v/>
      </c>
      <c r="AS126" s="7" t="str">
        <f t="shared" si="14"/>
        <v/>
      </c>
      <c r="AT126" s="7" t="str">
        <f t="shared" si="14"/>
        <v/>
      </c>
      <c r="AU126" s="7" t="str">
        <f t="shared" si="14"/>
        <v/>
      </c>
      <c r="AV126" s="7" t="str">
        <f t="shared" si="14"/>
        <v/>
      </c>
      <c r="AW126" s="7" t="str">
        <f t="shared" si="14"/>
        <v/>
      </c>
      <c r="AX126" s="7" t="str">
        <f t="shared" si="14"/>
        <v/>
      </c>
      <c r="AY126" s="7" t="str">
        <f t="shared" si="14"/>
        <v/>
      </c>
      <c r="AZ126" s="7" t="str">
        <f t="shared" si="14"/>
        <v/>
      </c>
      <c r="BA126" s="7" t="str">
        <f t="shared" si="14"/>
        <v/>
      </c>
      <c r="BB126" s="7" t="str">
        <f t="shared" si="14"/>
        <v/>
      </c>
      <c r="BC126" s="7" t="str">
        <f t="shared" si="14"/>
        <v/>
      </c>
      <c r="BD126" s="7" t="str">
        <f t="shared" si="14"/>
        <v/>
      </c>
      <c r="BE126" s="7" t="str">
        <f t="shared" si="14"/>
        <v/>
      </c>
      <c r="BF126" s="7" t="str">
        <f t="shared" si="14"/>
        <v/>
      </c>
      <c r="BG126" s="7" t="str">
        <f t="shared" si="13"/>
        <v/>
      </c>
      <c r="BH126" s="7" t="str">
        <f t="shared" si="13"/>
        <v/>
      </c>
    </row>
    <row r="127" spans="1:60">
      <c r="A127" t="s">
        <v>404</v>
      </c>
      <c r="B127" t="s">
        <v>404</v>
      </c>
      <c r="C127" t="s">
        <v>404</v>
      </c>
      <c r="D127">
        <v>1201671000</v>
      </c>
      <c r="E127">
        <v>232</v>
      </c>
      <c r="F127">
        <v>0</v>
      </c>
      <c r="G127">
        <v>1</v>
      </c>
      <c r="H127">
        <v>182890</v>
      </c>
      <c r="I127" s="1">
        <v>44777.875</v>
      </c>
      <c r="J127" t="s">
        <v>499</v>
      </c>
      <c r="K127">
        <v>1</v>
      </c>
      <c r="L127" s="1"/>
      <c r="M127" s="1">
        <v>44777.875</v>
      </c>
      <c r="N127" s="1">
        <v>41714.875</v>
      </c>
      <c r="O127" s="1">
        <v>43454.916666666664</v>
      </c>
      <c r="P127" s="1"/>
      <c r="Q127" s="1">
        <v>43465.916666666664</v>
      </c>
      <c r="R127">
        <v>74386953</v>
      </c>
      <c r="T127" t="s">
        <v>561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389</v>
      </c>
      <c r="AB127">
        <v>42</v>
      </c>
      <c r="AC127" t="s">
        <v>390</v>
      </c>
      <c r="AD127">
        <v>117568</v>
      </c>
      <c r="AE127">
        <v>975.82</v>
      </c>
      <c r="AF127">
        <v>1175.68</v>
      </c>
      <c r="AG127" t="s">
        <v>408</v>
      </c>
      <c r="AP127" s="8">
        <v>124</v>
      </c>
      <c r="AQ127" s="8" t="str">
        <f t="shared" si="14"/>
        <v/>
      </c>
      <c r="AR127" s="8" t="str">
        <f t="shared" si="14"/>
        <v/>
      </c>
      <c r="AS127" s="8" t="str">
        <f t="shared" si="14"/>
        <v/>
      </c>
      <c r="AT127" s="8" t="str">
        <f t="shared" si="14"/>
        <v/>
      </c>
      <c r="AU127" s="8" t="str">
        <f t="shared" si="14"/>
        <v/>
      </c>
      <c r="AV127" s="8" t="str">
        <f t="shared" si="14"/>
        <v/>
      </c>
      <c r="AW127" s="8" t="str">
        <f t="shared" si="14"/>
        <v/>
      </c>
      <c r="AX127" s="8" t="str">
        <f t="shared" si="14"/>
        <v/>
      </c>
      <c r="AY127" s="8" t="str">
        <f t="shared" si="14"/>
        <v/>
      </c>
      <c r="AZ127" s="8" t="str">
        <f t="shared" si="14"/>
        <v/>
      </c>
      <c r="BA127" s="8" t="str">
        <f t="shared" si="14"/>
        <v/>
      </c>
      <c r="BB127" s="8" t="str">
        <f t="shared" si="14"/>
        <v/>
      </c>
      <c r="BC127" s="8" t="str">
        <f t="shared" si="14"/>
        <v/>
      </c>
      <c r="BD127" s="8" t="str">
        <f t="shared" si="14"/>
        <v/>
      </c>
      <c r="BE127" s="8" t="str">
        <f t="shared" si="14"/>
        <v/>
      </c>
      <c r="BF127" s="8" t="str">
        <f t="shared" si="14"/>
        <v/>
      </c>
      <c r="BG127" s="8" t="str">
        <f t="shared" si="13"/>
        <v/>
      </c>
      <c r="BH127" s="8" t="str">
        <f t="shared" si="13"/>
        <v/>
      </c>
    </row>
    <row r="128" spans="1:60">
      <c r="A128" t="s">
        <v>404</v>
      </c>
      <c r="B128" t="s">
        <v>404</v>
      </c>
      <c r="C128" t="s">
        <v>404</v>
      </c>
      <c r="D128">
        <v>1191011000</v>
      </c>
      <c r="E128">
        <v>220</v>
      </c>
      <c r="F128">
        <v>0</v>
      </c>
      <c r="G128">
        <v>1</v>
      </c>
      <c r="H128">
        <v>182908</v>
      </c>
      <c r="I128" s="1">
        <v>44777.875</v>
      </c>
      <c r="J128" t="s">
        <v>473</v>
      </c>
      <c r="K128">
        <v>0</v>
      </c>
      <c r="L128" s="1"/>
      <c r="M128" s="1">
        <v>44777.875</v>
      </c>
      <c r="N128" s="1">
        <v>33659.875</v>
      </c>
      <c r="O128" s="1">
        <v>44396.875</v>
      </c>
      <c r="P128" s="1">
        <v>44376.875</v>
      </c>
      <c r="Q128" s="1">
        <v>43465.916666666664</v>
      </c>
      <c r="R128">
        <v>74386956</v>
      </c>
      <c r="T128" t="s">
        <v>562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389</v>
      </c>
      <c r="AB128">
        <v>42</v>
      </c>
      <c r="AC128" t="s">
        <v>398</v>
      </c>
      <c r="AD128">
        <v>263453</v>
      </c>
      <c r="AE128">
        <v>2212.9899999999998</v>
      </c>
      <c r="AF128">
        <v>2634.53</v>
      </c>
      <c r="AG128" t="s">
        <v>408</v>
      </c>
      <c r="AP128" s="7">
        <v>125</v>
      </c>
      <c r="AQ128" s="7" t="str">
        <f t="shared" si="14"/>
        <v/>
      </c>
      <c r="AR128" s="7" t="str">
        <f t="shared" si="14"/>
        <v/>
      </c>
      <c r="AS128" s="7" t="str">
        <f t="shared" si="14"/>
        <v/>
      </c>
      <c r="AT128" s="7" t="str">
        <f t="shared" si="14"/>
        <v/>
      </c>
      <c r="AU128" s="7" t="str">
        <f t="shared" si="14"/>
        <v/>
      </c>
      <c r="AV128" s="7" t="str">
        <f t="shared" si="14"/>
        <v/>
      </c>
      <c r="AW128" s="7" t="str">
        <f t="shared" si="14"/>
        <v/>
      </c>
      <c r="AX128" s="7" t="str">
        <f t="shared" si="14"/>
        <v/>
      </c>
      <c r="AY128" s="7" t="str">
        <f t="shared" si="14"/>
        <v/>
      </c>
      <c r="AZ128" s="7" t="str">
        <f t="shared" si="14"/>
        <v/>
      </c>
      <c r="BA128" s="7" t="str">
        <f t="shared" si="14"/>
        <v/>
      </c>
      <c r="BB128" s="7" t="str">
        <f t="shared" si="14"/>
        <v/>
      </c>
      <c r="BC128" s="7" t="str">
        <f t="shared" si="14"/>
        <v/>
      </c>
      <c r="BD128" s="7" t="str">
        <f t="shared" si="14"/>
        <v/>
      </c>
      <c r="BE128" s="7" t="str">
        <f t="shared" si="14"/>
        <v/>
      </c>
      <c r="BF128" s="7" t="str">
        <f t="shared" si="14"/>
        <v/>
      </c>
      <c r="BG128" s="7" t="str">
        <f t="shared" si="13"/>
        <v/>
      </c>
      <c r="BH128" s="7" t="str">
        <f t="shared" si="13"/>
        <v/>
      </c>
    </row>
    <row r="129" spans="1:60">
      <c r="A129" t="s">
        <v>404</v>
      </c>
      <c r="B129" t="s">
        <v>404</v>
      </c>
      <c r="C129" t="s">
        <v>404</v>
      </c>
      <c r="D129">
        <v>1189426000</v>
      </c>
      <c r="E129">
        <v>57</v>
      </c>
      <c r="F129">
        <v>0</v>
      </c>
      <c r="G129">
        <v>1</v>
      </c>
      <c r="H129">
        <v>182930</v>
      </c>
      <c r="I129" s="1">
        <v>44777.875</v>
      </c>
      <c r="J129" t="s">
        <v>392</v>
      </c>
      <c r="K129">
        <v>0</v>
      </c>
      <c r="L129" s="1">
        <v>44772.875</v>
      </c>
      <c r="M129" s="1">
        <v>44777.875</v>
      </c>
      <c r="N129" s="1">
        <v>32460.916666666668</v>
      </c>
      <c r="O129" s="1">
        <v>44772.875</v>
      </c>
      <c r="P129" s="1"/>
      <c r="Q129" s="1">
        <v>43465.916666666664</v>
      </c>
      <c r="R129">
        <v>74388962</v>
      </c>
      <c r="T129" t="s">
        <v>563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389</v>
      </c>
      <c r="AB129">
        <v>42</v>
      </c>
      <c r="AC129" t="s">
        <v>390</v>
      </c>
      <c r="AD129">
        <v>241499</v>
      </c>
      <c r="AE129">
        <v>2028.6</v>
      </c>
      <c r="AF129">
        <v>2414.9899999999998</v>
      </c>
      <c r="AG129" t="s">
        <v>391</v>
      </c>
      <c r="AP129" s="8">
        <v>126</v>
      </c>
      <c r="AQ129" s="8" t="str">
        <f t="shared" si="14"/>
        <v/>
      </c>
      <c r="AR129" s="8" t="str">
        <f t="shared" si="14"/>
        <v/>
      </c>
      <c r="AS129" s="8" t="str">
        <f t="shared" si="14"/>
        <v/>
      </c>
      <c r="AT129" s="8" t="str">
        <f t="shared" si="14"/>
        <v/>
      </c>
      <c r="AU129" s="8" t="str">
        <f t="shared" si="14"/>
        <v/>
      </c>
      <c r="AV129" s="8" t="str">
        <f t="shared" si="14"/>
        <v/>
      </c>
      <c r="AW129" s="8" t="str">
        <f t="shared" si="14"/>
        <v/>
      </c>
      <c r="AX129" s="8" t="str">
        <f t="shared" si="14"/>
        <v/>
      </c>
      <c r="AY129" s="8" t="str">
        <f t="shared" si="14"/>
        <v/>
      </c>
      <c r="AZ129" s="8" t="str">
        <f t="shared" si="14"/>
        <v/>
      </c>
      <c r="BA129" s="8" t="str">
        <f t="shared" si="14"/>
        <v/>
      </c>
      <c r="BB129" s="8" t="str">
        <f t="shared" si="14"/>
        <v/>
      </c>
      <c r="BC129" s="8" t="str">
        <f t="shared" si="14"/>
        <v/>
      </c>
      <c r="BD129" s="8" t="str">
        <f t="shared" si="14"/>
        <v/>
      </c>
      <c r="BE129" s="8" t="str">
        <f t="shared" si="14"/>
        <v/>
      </c>
      <c r="BF129" s="8" t="str">
        <f t="shared" si="14"/>
        <v/>
      </c>
      <c r="BG129" s="8" t="str">
        <f t="shared" si="13"/>
        <v/>
      </c>
      <c r="BH129" s="8" t="str">
        <f t="shared" si="13"/>
        <v/>
      </c>
    </row>
    <row r="130" spans="1:60">
      <c r="A130" t="s">
        <v>404</v>
      </c>
      <c r="B130" t="s">
        <v>404</v>
      </c>
      <c r="C130" t="s">
        <v>404</v>
      </c>
      <c r="D130">
        <v>1189426000</v>
      </c>
      <c r="E130">
        <v>57</v>
      </c>
      <c r="F130">
        <v>0</v>
      </c>
      <c r="G130">
        <v>1</v>
      </c>
      <c r="H130">
        <v>186429</v>
      </c>
      <c r="I130" s="1">
        <v>44777.875</v>
      </c>
      <c r="J130" t="s">
        <v>392</v>
      </c>
      <c r="K130">
        <v>0</v>
      </c>
      <c r="L130" s="1"/>
      <c r="M130" s="1">
        <v>44777.875</v>
      </c>
      <c r="N130" s="1">
        <v>30354.916666666668</v>
      </c>
      <c r="O130" s="1">
        <v>43494.916666666664</v>
      </c>
      <c r="P130" s="1"/>
      <c r="Q130" s="1">
        <v>43496.916666666664</v>
      </c>
      <c r="R130">
        <v>74660136</v>
      </c>
      <c r="T130" t="s">
        <v>564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389</v>
      </c>
      <c r="AB130">
        <v>41</v>
      </c>
      <c r="AC130" t="s">
        <v>476</v>
      </c>
      <c r="AD130">
        <v>245335</v>
      </c>
      <c r="AE130">
        <v>2060.81</v>
      </c>
      <c r="AF130">
        <v>2453.35</v>
      </c>
      <c r="AG130" t="s">
        <v>408</v>
      </c>
      <c r="AP130" s="7">
        <v>127</v>
      </c>
      <c r="AQ130" s="7" t="str">
        <f t="shared" si="14"/>
        <v/>
      </c>
      <c r="AR130" s="7" t="str">
        <f t="shared" si="14"/>
        <v/>
      </c>
      <c r="AS130" s="7" t="str">
        <f t="shared" si="14"/>
        <v/>
      </c>
      <c r="AT130" s="7" t="str">
        <f t="shared" si="14"/>
        <v/>
      </c>
      <c r="AU130" s="7" t="str">
        <f t="shared" si="14"/>
        <v/>
      </c>
      <c r="AV130" s="7" t="str">
        <f t="shared" si="14"/>
        <v/>
      </c>
      <c r="AW130" s="7" t="str">
        <f t="shared" si="14"/>
        <v/>
      </c>
      <c r="AX130" s="7" t="str">
        <f t="shared" si="14"/>
        <v/>
      </c>
      <c r="AY130" s="7" t="str">
        <f t="shared" si="14"/>
        <v/>
      </c>
      <c r="AZ130" s="7" t="str">
        <f t="shared" si="14"/>
        <v/>
      </c>
      <c r="BA130" s="7" t="str">
        <f t="shared" si="14"/>
        <v/>
      </c>
      <c r="BB130" s="7" t="str">
        <f t="shared" si="14"/>
        <v/>
      </c>
      <c r="BC130" s="7" t="str">
        <f t="shared" si="14"/>
        <v/>
      </c>
      <c r="BD130" s="7" t="str">
        <f t="shared" si="14"/>
        <v/>
      </c>
      <c r="BE130" s="7" t="str">
        <f t="shared" si="14"/>
        <v/>
      </c>
      <c r="BF130" s="7" t="str">
        <f t="shared" ref="BF130:BH145" si="15">IF(BF$3=$D130,$AP130,"")</f>
        <v/>
      </c>
      <c r="BG130" s="7" t="str">
        <f t="shared" si="15"/>
        <v/>
      </c>
      <c r="BH130" s="7" t="str">
        <f t="shared" si="15"/>
        <v/>
      </c>
    </row>
    <row r="131" spans="1:60">
      <c r="A131" t="s">
        <v>404</v>
      </c>
      <c r="B131" t="s">
        <v>404</v>
      </c>
      <c r="C131" t="s">
        <v>404</v>
      </c>
      <c r="D131">
        <v>1189426000</v>
      </c>
      <c r="E131">
        <v>57</v>
      </c>
      <c r="F131">
        <v>0</v>
      </c>
      <c r="G131">
        <v>1</v>
      </c>
      <c r="H131">
        <v>186433</v>
      </c>
      <c r="I131" s="1">
        <v>44777.875</v>
      </c>
      <c r="J131" t="s">
        <v>392</v>
      </c>
      <c r="K131">
        <v>0</v>
      </c>
      <c r="L131" s="1"/>
      <c r="M131" s="1">
        <v>44777.875</v>
      </c>
      <c r="N131" s="1">
        <v>27103.875</v>
      </c>
      <c r="O131" s="1">
        <v>43746.875</v>
      </c>
      <c r="P131" s="1">
        <v>43706.875</v>
      </c>
      <c r="Q131" s="1">
        <v>43496.916666666664</v>
      </c>
      <c r="R131">
        <v>74640387</v>
      </c>
      <c r="T131" t="s">
        <v>565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389</v>
      </c>
      <c r="AB131">
        <v>41</v>
      </c>
      <c r="AC131" t="s">
        <v>390</v>
      </c>
      <c r="AD131">
        <v>348672</v>
      </c>
      <c r="AE131">
        <v>2928.85</v>
      </c>
      <c r="AF131">
        <v>3486.72</v>
      </c>
      <c r="AG131" t="s">
        <v>408</v>
      </c>
      <c r="AP131" s="8">
        <v>128</v>
      </c>
      <c r="AQ131" s="8" t="str">
        <f t="shared" ref="AQ131:BF146" si="16">IF(AQ$3=$D131,$AP131,"")</f>
        <v/>
      </c>
      <c r="AR131" s="8" t="str">
        <f t="shared" si="16"/>
        <v/>
      </c>
      <c r="AS131" s="8" t="str">
        <f t="shared" si="16"/>
        <v/>
      </c>
      <c r="AT131" s="8" t="str">
        <f t="shared" si="16"/>
        <v/>
      </c>
      <c r="AU131" s="8" t="str">
        <f t="shared" si="16"/>
        <v/>
      </c>
      <c r="AV131" s="8" t="str">
        <f t="shared" si="16"/>
        <v/>
      </c>
      <c r="AW131" s="8" t="str">
        <f t="shared" si="16"/>
        <v/>
      </c>
      <c r="AX131" s="8" t="str">
        <f t="shared" si="16"/>
        <v/>
      </c>
      <c r="AY131" s="8" t="str">
        <f t="shared" si="16"/>
        <v/>
      </c>
      <c r="AZ131" s="8" t="str">
        <f t="shared" si="16"/>
        <v/>
      </c>
      <c r="BA131" s="8" t="str">
        <f t="shared" si="16"/>
        <v/>
      </c>
      <c r="BB131" s="8" t="str">
        <f t="shared" si="16"/>
        <v/>
      </c>
      <c r="BC131" s="8" t="str">
        <f t="shared" si="16"/>
        <v/>
      </c>
      <c r="BD131" s="8" t="str">
        <f t="shared" si="16"/>
        <v/>
      </c>
      <c r="BE131" s="8" t="str">
        <f t="shared" si="16"/>
        <v/>
      </c>
      <c r="BF131" s="8" t="str">
        <f t="shared" si="16"/>
        <v/>
      </c>
      <c r="BG131" s="8" t="str">
        <f t="shared" si="15"/>
        <v/>
      </c>
      <c r="BH131" s="8" t="str">
        <f t="shared" si="15"/>
        <v/>
      </c>
    </row>
    <row r="132" spans="1:60">
      <c r="A132" t="s">
        <v>404</v>
      </c>
      <c r="B132" t="s">
        <v>404</v>
      </c>
      <c r="C132" t="s">
        <v>404</v>
      </c>
      <c r="D132">
        <v>1189426000</v>
      </c>
      <c r="E132">
        <v>57</v>
      </c>
      <c r="F132">
        <v>0</v>
      </c>
      <c r="G132">
        <v>1</v>
      </c>
      <c r="H132">
        <v>186647</v>
      </c>
      <c r="I132" s="1">
        <v>44777.875</v>
      </c>
      <c r="J132" t="s">
        <v>392</v>
      </c>
      <c r="K132">
        <v>0</v>
      </c>
      <c r="L132" s="1"/>
      <c r="M132" s="1">
        <v>44777.875</v>
      </c>
      <c r="N132" s="1">
        <v>22058.875</v>
      </c>
      <c r="O132" s="1">
        <v>43494.916666666664</v>
      </c>
      <c r="P132" s="1"/>
      <c r="Q132" s="1">
        <v>43496.916666666664</v>
      </c>
      <c r="R132">
        <v>74660139</v>
      </c>
      <c r="T132" t="s">
        <v>566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389</v>
      </c>
      <c r="AB132">
        <v>41</v>
      </c>
      <c r="AC132" t="s">
        <v>390</v>
      </c>
      <c r="AD132">
        <v>175304</v>
      </c>
      <c r="AE132">
        <v>7047.55</v>
      </c>
      <c r="AF132">
        <v>1753.04</v>
      </c>
      <c r="AG132" t="s">
        <v>408</v>
      </c>
      <c r="AP132" s="7">
        <v>129</v>
      </c>
      <c r="AQ132" s="7" t="str">
        <f t="shared" si="16"/>
        <v/>
      </c>
      <c r="AR132" s="7" t="str">
        <f t="shared" si="16"/>
        <v/>
      </c>
      <c r="AS132" s="7" t="str">
        <f t="shared" si="16"/>
        <v/>
      </c>
      <c r="AT132" s="7" t="str">
        <f t="shared" si="16"/>
        <v/>
      </c>
      <c r="AU132" s="7" t="str">
        <f t="shared" si="16"/>
        <v/>
      </c>
      <c r="AV132" s="7" t="str">
        <f t="shared" si="16"/>
        <v/>
      </c>
      <c r="AW132" s="7" t="str">
        <f t="shared" si="16"/>
        <v/>
      </c>
      <c r="AX132" s="7" t="str">
        <f t="shared" si="16"/>
        <v/>
      </c>
      <c r="AY132" s="7" t="str">
        <f t="shared" si="16"/>
        <v/>
      </c>
      <c r="AZ132" s="7" t="str">
        <f t="shared" si="16"/>
        <v/>
      </c>
      <c r="BA132" s="7" t="str">
        <f t="shared" si="16"/>
        <v/>
      </c>
      <c r="BB132" s="7" t="str">
        <f t="shared" si="16"/>
        <v/>
      </c>
      <c r="BC132" s="7" t="str">
        <f t="shared" si="16"/>
        <v/>
      </c>
      <c r="BD132" s="7" t="str">
        <f t="shared" si="16"/>
        <v/>
      </c>
      <c r="BE132" s="7" t="str">
        <f t="shared" si="16"/>
        <v/>
      </c>
      <c r="BF132" s="7" t="str">
        <f t="shared" si="16"/>
        <v/>
      </c>
      <c r="BG132" s="7" t="str">
        <f t="shared" si="15"/>
        <v/>
      </c>
      <c r="BH132" s="7" t="str">
        <f t="shared" si="15"/>
        <v/>
      </c>
    </row>
    <row r="133" spans="1:60">
      <c r="A133" t="s">
        <v>404</v>
      </c>
      <c r="B133" t="s">
        <v>404</v>
      </c>
      <c r="C133" t="s">
        <v>386</v>
      </c>
      <c r="D133">
        <v>1189455000</v>
      </c>
      <c r="E133">
        <v>19</v>
      </c>
      <c r="F133">
        <v>0</v>
      </c>
      <c r="G133">
        <v>1</v>
      </c>
      <c r="H133">
        <v>186721</v>
      </c>
      <c r="I133" s="1">
        <v>44777.875</v>
      </c>
      <c r="J133" t="s">
        <v>387</v>
      </c>
      <c r="K133">
        <v>0</v>
      </c>
      <c r="L133" s="1">
        <v>44741.875</v>
      </c>
      <c r="M133" s="1">
        <v>44777.875</v>
      </c>
      <c r="N133" s="1">
        <v>41682.916666666664</v>
      </c>
      <c r="O133" s="1">
        <v>44741.875</v>
      </c>
      <c r="P133" s="1"/>
      <c r="Q133" s="1">
        <v>43496.916666666664</v>
      </c>
      <c r="R133">
        <v>74646246</v>
      </c>
      <c r="T133" t="s">
        <v>567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389</v>
      </c>
      <c r="AB133">
        <v>41</v>
      </c>
      <c r="AC133" t="s">
        <v>390</v>
      </c>
      <c r="AD133">
        <v>87928</v>
      </c>
      <c r="AE133">
        <v>738.6</v>
      </c>
      <c r="AF133">
        <v>879.28</v>
      </c>
      <c r="AG133" t="s">
        <v>391</v>
      </c>
      <c r="AP133" s="8">
        <v>130</v>
      </c>
      <c r="AQ133" s="8" t="str">
        <f t="shared" si="16"/>
        <v/>
      </c>
      <c r="AR133" s="8" t="str">
        <f t="shared" si="16"/>
        <v/>
      </c>
      <c r="AS133" s="8" t="str">
        <f t="shared" si="16"/>
        <v/>
      </c>
      <c r="AT133" s="8" t="str">
        <f t="shared" si="16"/>
        <v/>
      </c>
      <c r="AU133" s="8" t="str">
        <f t="shared" si="16"/>
        <v/>
      </c>
      <c r="AV133" s="8" t="str">
        <f t="shared" si="16"/>
        <v/>
      </c>
      <c r="AW133" s="8" t="str">
        <f t="shared" si="16"/>
        <v/>
      </c>
      <c r="AX133" s="8" t="str">
        <f t="shared" si="16"/>
        <v/>
      </c>
      <c r="AY133" s="8" t="str">
        <f t="shared" si="16"/>
        <v/>
      </c>
      <c r="AZ133" s="8" t="str">
        <f t="shared" si="16"/>
        <v/>
      </c>
      <c r="BA133" s="8" t="str">
        <f t="shared" si="16"/>
        <v/>
      </c>
      <c r="BB133" s="8" t="str">
        <f t="shared" si="16"/>
        <v/>
      </c>
      <c r="BC133" s="8" t="str">
        <f t="shared" si="16"/>
        <v/>
      </c>
      <c r="BD133" s="8" t="str">
        <f t="shared" si="16"/>
        <v/>
      </c>
      <c r="BE133" s="8" t="str">
        <f t="shared" si="16"/>
        <v/>
      </c>
      <c r="BF133" s="8" t="str">
        <f t="shared" si="16"/>
        <v/>
      </c>
      <c r="BG133" s="8" t="str">
        <f t="shared" si="15"/>
        <v/>
      </c>
      <c r="BH133" s="8" t="str">
        <f t="shared" si="15"/>
        <v/>
      </c>
    </row>
    <row r="134" spans="1:60">
      <c r="A134" t="s">
        <v>404</v>
      </c>
      <c r="B134" t="s">
        <v>404</v>
      </c>
      <c r="C134" t="s">
        <v>404</v>
      </c>
      <c r="D134">
        <v>1189455000</v>
      </c>
      <c r="E134">
        <v>19</v>
      </c>
      <c r="F134">
        <v>0</v>
      </c>
      <c r="G134">
        <v>1</v>
      </c>
      <c r="H134">
        <v>186816</v>
      </c>
      <c r="I134" s="1">
        <v>44777.875</v>
      </c>
      <c r="J134" t="s">
        <v>387</v>
      </c>
      <c r="K134">
        <v>0</v>
      </c>
      <c r="L134" s="1"/>
      <c r="M134" s="1">
        <v>44777.875</v>
      </c>
      <c r="N134" s="1">
        <v>38916.875</v>
      </c>
      <c r="O134" s="1">
        <v>43493.916666666664</v>
      </c>
      <c r="P134" s="1"/>
      <c r="Q134" s="1">
        <v>43496.916666666664</v>
      </c>
      <c r="R134">
        <v>74640405</v>
      </c>
      <c r="T134" t="s">
        <v>568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389</v>
      </c>
      <c r="AB134">
        <v>41</v>
      </c>
      <c r="AC134" t="s">
        <v>476</v>
      </c>
      <c r="AD134">
        <v>123586</v>
      </c>
      <c r="AE134">
        <v>1038.1099999999999</v>
      </c>
      <c r="AF134">
        <v>1235.8599999999999</v>
      </c>
      <c r="AG134" t="s">
        <v>408</v>
      </c>
      <c r="AP134" s="7">
        <v>131</v>
      </c>
      <c r="AQ134" s="7" t="str">
        <f t="shared" si="16"/>
        <v/>
      </c>
      <c r="AR134" s="7" t="str">
        <f t="shared" si="16"/>
        <v/>
      </c>
      <c r="AS134" s="7" t="str">
        <f t="shared" si="16"/>
        <v/>
      </c>
      <c r="AT134" s="7" t="str">
        <f t="shared" si="16"/>
        <v/>
      </c>
      <c r="AU134" s="7" t="str">
        <f t="shared" si="16"/>
        <v/>
      </c>
      <c r="AV134" s="7" t="str">
        <f t="shared" si="16"/>
        <v/>
      </c>
      <c r="AW134" s="7" t="str">
        <f t="shared" si="16"/>
        <v/>
      </c>
      <c r="AX134" s="7" t="str">
        <f t="shared" si="16"/>
        <v/>
      </c>
      <c r="AY134" s="7" t="str">
        <f t="shared" si="16"/>
        <v/>
      </c>
      <c r="AZ134" s="7" t="str">
        <f t="shared" si="16"/>
        <v/>
      </c>
      <c r="BA134" s="7" t="str">
        <f t="shared" si="16"/>
        <v/>
      </c>
      <c r="BB134" s="7" t="str">
        <f t="shared" si="16"/>
        <v/>
      </c>
      <c r="BC134" s="7" t="str">
        <f t="shared" si="16"/>
        <v/>
      </c>
      <c r="BD134" s="7" t="str">
        <f t="shared" si="16"/>
        <v/>
      </c>
      <c r="BE134" s="7" t="str">
        <f t="shared" si="16"/>
        <v/>
      </c>
      <c r="BF134" s="7" t="str">
        <f t="shared" si="16"/>
        <v/>
      </c>
      <c r="BG134" s="7" t="str">
        <f t="shared" si="15"/>
        <v/>
      </c>
      <c r="BH134" s="7" t="str">
        <f t="shared" si="15"/>
        <v/>
      </c>
    </row>
    <row r="135" spans="1:60">
      <c r="A135" t="s">
        <v>404</v>
      </c>
      <c r="B135" t="s">
        <v>404</v>
      </c>
      <c r="C135" t="s">
        <v>404</v>
      </c>
      <c r="D135">
        <v>1189455000</v>
      </c>
      <c r="E135">
        <v>19</v>
      </c>
      <c r="F135">
        <v>0</v>
      </c>
      <c r="G135">
        <v>1</v>
      </c>
      <c r="H135">
        <v>186816</v>
      </c>
      <c r="I135" s="1">
        <v>44777.875</v>
      </c>
      <c r="J135" t="s">
        <v>387</v>
      </c>
      <c r="K135">
        <v>1</v>
      </c>
      <c r="L135" s="1"/>
      <c r="M135" s="1">
        <v>44777.875</v>
      </c>
      <c r="N135" s="1">
        <v>41291.916666666664</v>
      </c>
      <c r="O135" s="1">
        <v>43493.916666666664</v>
      </c>
      <c r="P135" s="1"/>
      <c r="Q135" s="1">
        <v>43496.916666666664</v>
      </c>
      <c r="R135">
        <v>74640406</v>
      </c>
      <c r="T135" t="s">
        <v>569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389</v>
      </c>
      <c r="AB135">
        <v>41</v>
      </c>
      <c r="AC135" t="s">
        <v>476</v>
      </c>
      <c r="AD135">
        <v>123586</v>
      </c>
      <c r="AE135">
        <v>1038.1099999999999</v>
      </c>
      <c r="AF135">
        <v>1235.8599999999999</v>
      </c>
      <c r="AG135" t="s">
        <v>408</v>
      </c>
      <c r="AP135" s="8">
        <v>132</v>
      </c>
      <c r="AQ135" s="8" t="str">
        <f t="shared" si="16"/>
        <v/>
      </c>
      <c r="AR135" s="8" t="str">
        <f t="shared" si="16"/>
        <v/>
      </c>
      <c r="AS135" s="8" t="str">
        <f t="shared" si="16"/>
        <v/>
      </c>
      <c r="AT135" s="8" t="str">
        <f t="shared" si="16"/>
        <v/>
      </c>
      <c r="AU135" s="8" t="str">
        <f t="shared" si="16"/>
        <v/>
      </c>
      <c r="AV135" s="8" t="str">
        <f t="shared" si="16"/>
        <v/>
      </c>
      <c r="AW135" s="8" t="str">
        <f t="shared" si="16"/>
        <v/>
      </c>
      <c r="AX135" s="8" t="str">
        <f t="shared" si="16"/>
        <v/>
      </c>
      <c r="AY135" s="8" t="str">
        <f t="shared" si="16"/>
        <v/>
      </c>
      <c r="AZ135" s="8" t="str">
        <f t="shared" si="16"/>
        <v/>
      </c>
      <c r="BA135" s="8" t="str">
        <f t="shared" si="16"/>
        <v/>
      </c>
      <c r="BB135" s="8" t="str">
        <f t="shared" si="16"/>
        <v/>
      </c>
      <c r="BC135" s="8" t="str">
        <f t="shared" si="16"/>
        <v/>
      </c>
      <c r="BD135" s="8" t="str">
        <f t="shared" si="16"/>
        <v/>
      </c>
      <c r="BE135" s="8" t="str">
        <f t="shared" si="16"/>
        <v/>
      </c>
      <c r="BF135" s="8" t="str">
        <f t="shared" si="16"/>
        <v/>
      </c>
      <c r="BG135" s="8" t="str">
        <f t="shared" si="15"/>
        <v/>
      </c>
      <c r="BH135" s="8" t="str">
        <f t="shared" si="15"/>
        <v/>
      </c>
    </row>
    <row r="136" spans="1:60">
      <c r="A136" t="s">
        <v>404</v>
      </c>
      <c r="B136" t="s">
        <v>404</v>
      </c>
      <c r="C136" t="s">
        <v>404</v>
      </c>
      <c r="D136">
        <v>1189435000</v>
      </c>
      <c r="E136">
        <v>57</v>
      </c>
      <c r="F136">
        <v>0</v>
      </c>
      <c r="G136">
        <v>1</v>
      </c>
      <c r="H136">
        <v>186919</v>
      </c>
      <c r="I136" s="1">
        <v>44777.875</v>
      </c>
      <c r="J136" t="s">
        <v>392</v>
      </c>
      <c r="K136">
        <v>0</v>
      </c>
      <c r="L136" s="1">
        <v>44746.875</v>
      </c>
      <c r="M136" s="1">
        <v>44777.875</v>
      </c>
      <c r="N136" s="1">
        <v>32033.875</v>
      </c>
      <c r="O136" s="1">
        <v>44746.875</v>
      </c>
      <c r="P136" s="1"/>
      <c r="Q136" s="1">
        <v>43496.916666666664</v>
      </c>
      <c r="R136">
        <v>74639924</v>
      </c>
      <c r="T136" t="s">
        <v>570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389</v>
      </c>
      <c r="AB136">
        <v>41</v>
      </c>
      <c r="AC136" t="s">
        <v>400</v>
      </c>
      <c r="AD136">
        <v>79106</v>
      </c>
      <c r="AE136">
        <v>664.5</v>
      </c>
      <c r="AF136">
        <v>791.06</v>
      </c>
      <c r="AG136" t="s">
        <v>391</v>
      </c>
      <c r="AP136" s="7">
        <v>133</v>
      </c>
      <c r="AQ136" s="7" t="str">
        <f t="shared" si="16"/>
        <v/>
      </c>
      <c r="AR136" s="7" t="str">
        <f t="shared" si="16"/>
        <v/>
      </c>
      <c r="AS136" s="7" t="str">
        <f t="shared" si="16"/>
        <v/>
      </c>
      <c r="AT136" s="7" t="str">
        <f t="shared" si="16"/>
        <v/>
      </c>
      <c r="AU136" s="7" t="str">
        <f t="shared" si="16"/>
        <v/>
      </c>
      <c r="AV136" s="7" t="str">
        <f t="shared" si="16"/>
        <v/>
      </c>
      <c r="AW136" s="7" t="str">
        <f t="shared" si="16"/>
        <v/>
      </c>
      <c r="AX136" s="7" t="str">
        <f t="shared" si="16"/>
        <v/>
      </c>
      <c r="AY136" s="7" t="str">
        <f t="shared" si="16"/>
        <v/>
      </c>
      <c r="AZ136" s="7" t="str">
        <f t="shared" si="16"/>
        <v/>
      </c>
      <c r="BA136" s="7" t="str">
        <f t="shared" si="16"/>
        <v/>
      </c>
      <c r="BB136" s="7" t="str">
        <f t="shared" si="16"/>
        <v/>
      </c>
      <c r="BC136" s="7" t="str">
        <f t="shared" si="16"/>
        <v/>
      </c>
      <c r="BD136" s="7" t="str">
        <f t="shared" si="16"/>
        <v/>
      </c>
      <c r="BE136" s="7" t="str">
        <f t="shared" si="16"/>
        <v/>
      </c>
      <c r="BF136" s="7" t="str">
        <f t="shared" si="16"/>
        <v/>
      </c>
      <c r="BG136" s="7" t="str">
        <f t="shared" si="15"/>
        <v/>
      </c>
      <c r="BH136" s="7" t="str">
        <f t="shared" si="15"/>
        <v/>
      </c>
    </row>
    <row r="137" spans="1:60">
      <c r="A137" t="s">
        <v>404</v>
      </c>
      <c r="B137" t="s">
        <v>404</v>
      </c>
      <c r="C137" t="s">
        <v>404</v>
      </c>
      <c r="D137">
        <v>1189455000</v>
      </c>
      <c r="E137">
        <v>19</v>
      </c>
      <c r="F137">
        <v>0</v>
      </c>
      <c r="G137">
        <v>1</v>
      </c>
      <c r="H137">
        <v>186920</v>
      </c>
      <c r="I137" s="1">
        <v>44777.875</v>
      </c>
      <c r="J137" t="s">
        <v>387</v>
      </c>
      <c r="K137">
        <v>0</v>
      </c>
      <c r="L137" s="1"/>
      <c r="M137" s="1">
        <v>44777.875</v>
      </c>
      <c r="N137" s="1">
        <v>38161.875</v>
      </c>
      <c r="O137" s="1">
        <v>43493.916666666664</v>
      </c>
      <c r="P137" s="1"/>
      <c r="Q137" s="1">
        <v>43496.916666666664</v>
      </c>
      <c r="R137">
        <v>74640409</v>
      </c>
      <c r="T137" t="s">
        <v>571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389</v>
      </c>
      <c r="AB137">
        <v>41</v>
      </c>
      <c r="AC137" t="s">
        <v>398</v>
      </c>
      <c r="AD137">
        <v>153282</v>
      </c>
      <c r="AE137">
        <v>1287.56</v>
      </c>
      <c r="AF137">
        <v>1532.82</v>
      </c>
      <c r="AG137" t="s">
        <v>408</v>
      </c>
      <c r="AP137" s="8">
        <v>134</v>
      </c>
      <c r="AQ137" s="8" t="str">
        <f t="shared" si="16"/>
        <v/>
      </c>
      <c r="AR137" s="8" t="str">
        <f t="shared" si="16"/>
        <v/>
      </c>
      <c r="AS137" s="8" t="str">
        <f t="shared" si="16"/>
        <v/>
      </c>
      <c r="AT137" s="8" t="str">
        <f t="shared" si="16"/>
        <v/>
      </c>
      <c r="AU137" s="8" t="str">
        <f t="shared" si="16"/>
        <v/>
      </c>
      <c r="AV137" s="8" t="str">
        <f t="shared" si="16"/>
        <v/>
      </c>
      <c r="AW137" s="8" t="str">
        <f t="shared" si="16"/>
        <v/>
      </c>
      <c r="AX137" s="8" t="str">
        <f t="shared" si="16"/>
        <v/>
      </c>
      <c r="AY137" s="8" t="str">
        <f t="shared" si="16"/>
        <v/>
      </c>
      <c r="AZ137" s="8" t="str">
        <f t="shared" si="16"/>
        <v/>
      </c>
      <c r="BA137" s="8" t="str">
        <f t="shared" si="16"/>
        <v/>
      </c>
      <c r="BB137" s="8" t="str">
        <f t="shared" si="16"/>
        <v/>
      </c>
      <c r="BC137" s="8" t="str">
        <f t="shared" si="16"/>
        <v/>
      </c>
      <c r="BD137" s="8" t="str">
        <f t="shared" si="16"/>
        <v/>
      </c>
      <c r="BE137" s="8" t="str">
        <f t="shared" si="16"/>
        <v/>
      </c>
      <c r="BF137" s="8" t="str">
        <f t="shared" si="16"/>
        <v/>
      </c>
      <c r="BG137" s="8" t="str">
        <f t="shared" si="15"/>
        <v/>
      </c>
      <c r="BH137" s="8" t="str">
        <f t="shared" si="15"/>
        <v/>
      </c>
    </row>
    <row r="138" spans="1:60">
      <c r="A138" t="s">
        <v>404</v>
      </c>
      <c r="B138" t="s">
        <v>404</v>
      </c>
      <c r="C138" t="s">
        <v>404</v>
      </c>
      <c r="D138">
        <v>1189455000</v>
      </c>
      <c r="E138">
        <v>19</v>
      </c>
      <c r="F138">
        <v>0</v>
      </c>
      <c r="G138">
        <v>1</v>
      </c>
      <c r="H138">
        <v>186965</v>
      </c>
      <c r="I138" s="1">
        <v>44777.875</v>
      </c>
      <c r="J138" t="s">
        <v>387</v>
      </c>
      <c r="K138">
        <v>0</v>
      </c>
      <c r="L138" s="1">
        <v>44774.875</v>
      </c>
      <c r="M138" s="1">
        <v>44777.875</v>
      </c>
      <c r="N138" s="1">
        <v>29172.916666666668</v>
      </c>
      <c r="O138" s="1">
        <v>44774.875</v>
      </c>
      <c r="P138" s="1"/>
      <c r="Q138" s="1">
        <v>43496.916666666664</v>
      </c>
      <c r="R138">
        <v>74640410</v>
      </c>
      <c r="T138" t="s">
        <v>572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389</v>
      </c>
      <c r="AB138">
        <v>41</v>
      </c>
      <c r="AC138" t="s">
        <v>476</v>
      </c>
      <c r="AD138">
        <v>245335</v>
      </c>
      <c r="AE138">
        <v>2060.81</v>
      </c>
      <c r="AF138">
        <v>2453.35</v>
      </c>
      <c r="AG138" t="s">
        <v>391</v>
      </c>
      <c r="AP138" s="7">
        <v>135</v>
      </c>
      <c r="AQ138" s="7" t="str">
        <f t="shared" si="16"/>
        <v/>
      </c>
      <c r="AR138" s="7" t="str">
        <f t="shared" si="16"/>
        <v/>
      </c>
      <c r="AS138" s="7" t="str">
        <f t="shared" si="16"/>
        <v/>
      </c>
      <c r="AT138" s="7" t="str">
        <f t="shared" si="16"/>
        <v/>
      </c>
      <c r="AU138" s="7" t="str">
        <f t="shared" si="16"/>
        <v/>
      </c>
      <c r="AV138" s="7" t="str">
        <f t="shared" si="16"/>
        <v/>
      </c>
      <c r="AW138" s="7" t="str">
        <f t="shared" si="16"/>
        <v/>
      </c>
      <c r="AX138" s="7" t="str">
        <f t="shared" si="16"/>
        <v/>
      </c>
      <c r="AY138" s="7" t="str">
        <f t="shared" si="16"/>
        <v/>
      </c>
      <c r="AZ138" s="7" t="str">
        <f t="shared" si="16"/>
        <v/>
      </c>
      <c r="BA138" s="7" t="str">
        <f t="shared" si="16"/>
        <v/>
      </c>
      <c r="BB138" s="7" t="str">
        <f t="shared" si="16"/>
        <v/>
      </c>
      <c r="BC138" s="7" t="str">
        <f t="shared" si="16"/>
        <v/>
      </c>
      <c r="BD138" s="7" t="str">
        <f t="shared" si="16"/>
        <v/>
      </c>
      <c r="BE138" s="7" t="str">
        <f t="shared" si="16"/>
        <v/>
      </c>
      <c r="BF138" s="7" t="str">
        <f t="shared" si="16"/>
        <v/>
      </c>
      <c r="BG138" s="7" t="str">
        <f t="shared" si="15"/>
        <v/>
      </c>
      <c r="BH138" s="7" t="str">
        <f t="shared" si="15"/>
        <v/>
      </c>
    </row>
    <row r="139" spans="1:60">
      <c r="A139" t="s">
        <v>386</v>
      </c>
      <c r="B139" t="s">
        <v>386</v>
      </c>
      <c r="C139" t="s">
        <v>386</v>
      </c>
      <c r="D139">
        <v>1189435000</v>
      </c>
      <c r="E139">
        <v>57</v>
      </c>
      <c r="F139">
        <v>0</v>
      </c>
      <c r="G139">
        <v>1</v>
      </c>
      <c r="H139">
        <v>187101</v>
      </c>
      <c r="I139" s="1">
        <v>44777.875</v>
      </c>
      <c r="J139" t="s">
        <v>392</v>
      </c>
      <c r="K139">
        <v>0</v>
      </c>
      <c r="L139" s="1">
        <v>44676.875</v>
      </c>
      <c r="M139" s="1">
        <v>44777.875</v>
      </c>
      <c r="N139" s="1">
        <v>29247.916666666668</v>
      </c>
      <c r="O139" s="1">
        <v>44676.875</v>
      </c>
      <c r="P139" s="1">
        <v>43828.875</v>
      </c>
      <c r="Q139" s="1">
        <v>43496.916666666664</v>
      </c>
      <c r="R139">
        <v>74639925</v>
      </c>
      <c r="T139" t="s">
        <v>573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389</v>
      </c>
      <c r="AC139" t="s">
        <v>574</v>
      </c>
      <c r="AD139">
        <v>55295</v>
      </c>
      <c r="AE139">
        <v>464.46</v>
      </c>
      <c r="AF139">
        <v>552.95000000000005</v>
      </c>
      <c r="AG139" t="s">
        <v>391</v>
      </c>
      <c r="AP139" s="8">
        <v>136</v>
      </c>
      <c r="AQ139" s="8" t="str">
        <f t="shared" si="16"/>
        <v/>
      </c>
      <c r="AR139" s="8" t="str">
        <f t="shared" si="16"/>
        <v/>
      </c>
      <c r="AS139" s="8" t="str">
        <f t="shared" si="16"/>
        <v/>
      </c>
      <c r="AT139" s="8" t="str">
        <f t="shared" si="16"/>
        <v/>
      </c>
      <c r="AU139" s="8" t="str">
        <f t="shared" si="16"/>
        <v/>
      </c>
      <c r="AV139" s="8" t="str">
        <f t="shared" si="16"/>
        <v/>
      </c>
      <c r="AW139" s="8" t="str">
        <f t="shared" si="16"/>
        <v/>
      </c>
      <c r="AX139" s="8" t="str">
        <f t="shared" si="16"/>
        <v/>
      </c>
      <c r="AY139" s="8" t="str">
        <f t="shared" si="16"/>
        <v/>
      </c>
      <c r="AZ139" s="8" t="str">
        <f t="shared" si="16"/>
        <v/>
      </c>
      <c r="BA139" s="8" t="str">
        <f t="shared" si="16"/>
        <v/>
      </c>
      <c r="BB139" s="8" t="str">
        <f t="shared" si="16"/>
        <v/>
      </c>
      <c r="BC139" s="8" t="str">
        <f t="shared" si="16"/>
        <v/>
      </c>
      <c r="BD139" s="8" t="str">
        <f t="shared" si="16"/>
        <v/>
      </c>
      <c r="BE139" s="8" t="str">
        <f t="shared" si="16"/>
        <v/>
      </c>
      <c r="BF139" s="8" t="str">
        <f t="shared" si="16"/>
        <v/>
      </c>
      <c r="BG139" s="8" t="str">
        <f t="shared" si="15"/>
        <v/>
      </c>
      <c r="BH139" s="8" t="str">
        <f t="shared" si="15"/>
        <v/>
      </c>
    </row>
    <row r="140" spans="1:60">
      <c r="A140" t="s">
        <v>404</v>
      </c>
      <c r="B140" t="s">
        <v>404</v>
      </c>
      <c r="C140" t="s">
        <v>404</v>
      </c>
      <c r="E140">
        <v>265</v>
      </c>
      <c r="F140">
        <v>0</v>
      </c>
      <c r="G140">
        <v>1</v>
      </c>
      <c r="H140">
        <v>189280</v>
      </c>
      <c r="I140" s="1">
        <v>44777.875</v>
      </c>
      <c r="J140" t="s">
        <v>575</v>
      </c>
      <c r="K140">
        <v>0</v>
      </c>
      <c r="L140" s="1"/>
      <c r="M140" s="1">
        <v>44777.875</v>
      </c>
      <c r="N140" s="1">
        <v>27904.875</v>
      </c>
      <c r="O140" s="1">
        <v>43524.875</v>
      </c>
      <c r="P140" s="1"/>
      <c r="Q140" s="1">
        <v>43524.875</v>
      </c>
      <c r="R140">
        <v>74857416</v>
      </c>
      <c r="T140" t="s">
        <v>576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389</v>
      </c>
      <c r="AB140">
        <v>40</v>
      </c>
      <c r="AC140" t="s">
        <v>476</v>
      </c>
      <c r="AD140">
        <v>306664</v>
      </c>
      <c r="AE140">
        <v>2575.9899999999998</v>
      </c>
      <c r="AF140">
        <v>3066.64</v>
      </c>
      <c r="AG140" t="s">
        <v>408</v>
      </c>
      <c r="AP140" s="7">
        <v>137</v>
      </c>
      <c r="AQ140" s="7" t="str">
        <f t="shared" si="16"/>
        <v/>
      </c>
      <c r="AR140" s="7" t="str">
        <f t="shared" si="16"/>
        <v/>
      </c>
      <c r="AS140" s="7" t="str">
        <f t="shared" si="16"/>
        <v/>
      </c>
      <c r="AT140" s="7" t="str">
        <f t="shared" si="16"/>
        <v/>
      </c>
      <c r="AU140" s="7" t="str">
        <f t="shared" si="16"/>
        <v/>
      </c>
      <c r="AV140" s="7" t="str">
        <f t="shared" si="16"/>
        <v/>
      </c>
      <c r="AW140" s="7" t="str">
        <f t="shared" si="16"/>
        <v/>
      </c>
      <c r="AX140" s="7" t="str">
        <f t="shared" si="16"/>
        <v/>
      </c>
      <c r="AY140" s="7" t="str">
        <f t="shared" si="16"/>
        <v/>
      </c>
      <c r="AZ140" s="7" t="str">
        <f t="shared" si="16"/>
        <v/>
      </c>
      <c r="BA140" s="7" t="str">
        <f t="shared" si="16"/>
        <v/>
      </c>
      <c r="BB140" s="7" t="str">
        <f t="shared" si="16"/>
        <v/>
      </c>
      <c r="BC140" s="7" t="str">
        <f t="shared" si="16"/>
        <v/>
      </c>
      <c r="BD140" s="7" t="str">
        <f t="shared" si="16"/>
        <v/>
      </c>
      <c r="BE140" s="7" t="str">
        <f t="shared" si="16"/>
        <v/>
      </c>
      <c r="BF140" s="7" t="str">
        <f t="shared" si="16"/>
        <v/>
      </c>
      <c r="BG140" s="7" t="str">
        <f t="shared" si="15"/>
        <v/>
      </c>
      <c r="BH140" s="7" t="str">
        <f t="shared" si="15"/>
        <v/>
      </c>
    </row>
    <row r="141" spans="1:60">
      <c r="A141" t="s">
        <v>404</v>
      </c>
      <c r="B141" t="s">
        <v>404</v>
      </c>
      <c r="C141" t="s">
        <v>404</v>
      </c>
      <c r="D141">
        <v>1189426000</v>
      </c>
      <c r="E141">
        <v>57</v>
      </c>
      <c r="F141">
        <v>0</v>
      </c>
      <c r="G141">
        <v>1</v>
      </c>
      <c r="H141">
        <v>189295</v>
      </c>
      <c r="I141" s="1">
        <v>44777.875</v>
      </c>
      <c r="J141" t="s">
        <v>392</v>
      </c>
      <c r="K141">
        <v>0</v>
      </c>
      <c r="L141" s="1"/>
      <c r="M141" s="1">
        <v>44777.875</v>
      </c>
      <c r="N141" s="1">
        <v>23918.875</v>
      </c>
      <c r="O141" s="1">
        <v>44073.875</v>
      </c>
      <c r="P141" s="1">
        <v>44073.875</v>
      </c>
      <c r="Q141" s="1">
        <v>43524.875</v>
      </c>
      <c r="R141">
        <v>74870612</v>
      </c>
      <c r="T141" t="s">
        <v>577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389</v>
      </c>
      <c r="AB141">
        <v>40</v>
      </c>
      <c r="AC141" t="s">
        <v>476</v>
      </c>
      <c r="AD141">
        <v>124255</v>
      </c>
      <c r="AE141">
        <v>3542.06</v>
      </c>
      <c r="AF141">
        <v>1242.55</v>
      </c>
      <c r="AG141" t="s">
        <v>408</v>
      </c>
      <c r="AP141" s="8">
        <v>138</v>
      </c>
      <c r="AQ141" s="8" t="str">
        <f t="shared" si="16"/>
        <v/>
      </c>
      <c r="AR141" s="8" t="str">
        <f t="shared" si="16"/>
        <v/>
      </c>
      <c r="AS141" s="8" t="str">
        <f t="shared" si="16"/>
        <v/>
      </c>
      <c r="AT141" s="8" t="str">
        <f t="shared" si="16"/>
        <v/>
      </c>
      <c r="AU141" s="8" t="str">
        <f t="shared" si="16"/>
        <v/>
      </c>
      <c r="AV141" s="8" t="str">
        <f t="shared" si="16"/>
        <v/>
      </c>
      <c r="AW141" s="8" t="str">
        <f t="shared" si="16"/>
        <v/>
      </c>
      <c r="AX141" s="8" t="str">
        <f t="shared" si="16"/>
        <v/>
      </c>
      <c r="AY141" s="8" t="str">
        <f t="shared" si="16"/>
        <v/>
      </c>
      <c r="AZ141" s="8" t="str">
        <f t="shared" si="16"/>
        <v/>
      </c>
      <c r="BA141" s="8" t="str">
        <f t="shared" si="16"/>
        <v/>
      </c>
      <c r="BB141" s="8" t="str">
        <f t="shared" si="16"/>
        <v/>
      </c>
      <c r="BC141" s="8" t="str">
        <f t="shared" si="16"/>
        <v/>
      </c>
      <c r="BD141" s="8" t="str">
        <f t="shared" si="16"/>
        <v/>
      </c>
      <c r="BE141" s="8" t="str">
        <f t="shared" si="16"/>
        <v/>
      </c>
      <c r="BF141" s="8" t="str">
        <f t="shared" si="16"/>
        <v/>
      </c>
      <c r="BG141" s="8" t="str">
        <f t="shared" si="15"/>
        <v/>
      </c>
      <c r="BH141" s="8" t="str">
        <f t="shared" si="15"/>
        <v/>
      </c>
    </row>
    <row r="142" spans="1:60">
      <c r="A142" t="s">
        <v>404</v>
      </c>
      <c r="B142" t="s">
        <v>386</v>
      </c>
      <c r="C142" t="s">
        <v>386</v>
      </c>
      <c r="D142">
        <v>1189426000</v>
      </c>
      <c r="E142">
        <v>57</v>
      </c>
      <c r="F142">
        <v>0</v>
      </c>
      <c r="G142">
        <v>1</v>
      </c>
      <c r="H142">
        <v>189296</v>
      </c>
      <c r="I142" s="1">
        <v>44777.875</v>
      </c>
      <c r="J142" t="s">
        <v>392</v>
      </c>
      <c r="K142">
        <v>0</v>
      </c>
      <c r="L142" s="1">
        <v>44732.875</v>
      </c>
      <c r="M142" s="1">
        <v>44777.875</v>
      </c>
      <c r="N142" s="1">
        <v>27861.875</v>
      </c>
      <c r="O142" s="1">
        <v>44732.875</v>
      </c>
      <c r="P142" s="1"/>
      <c r="Q142" s="1">
        <v>43524.875</v>
      </c>
      <c r="R142">
        <v>74857422</v>
      </c>
      <c r="T142" t="s">
        <v>578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389</v>
      </c>
      <c r="AB142">
        <v>40</v>
      </c>
      <c r="AC142" t="s">
        <v>398</v>
      </c>
      <c r="AD142">
        <v>238018</v>
      </c>
      <c r="AE142">
        <v>1999.36</v>
      </c>
      <c r="AF142">
        <v>2380.1799999999998</v>
      </c>
      <c r="AG142" t="s">
        <v>391</v>
      </c>
      <c r="AP142" s="7">
        <v>139</v>
      </c>
      <c r="AQ142" s="7" t="str">
        <f t="shared" si="16"/>
        <v/>
      </c>
      <c r="AR142" s="7" t="str">
        <f t="shared" si="16"/>
        <v/>
      </c>
      <c r="AS142" s="7" t="str">
        <f t="shared" si="16"/>
        <v/>
      </c>
      <c r="AT142" s="7" t="str">
        <f t="shared" si="16"/>
        <v/>
      </c>
      <c r="AU142" s="7" t="str">
        <f t="shared" si="16"/>
        <v/>
      </c>
      <c r="AV142" s="7" t="str">
        <f t="shared" si="16"/>
        <v/>
      </c>
      <c r="AW142" s="7" t="str">
        <f t="shared" si="16"/>
        <v/>
      </c>
      <c r="AX142" s="7" t="str">
        <f t="shared" si="16"/>
        <v/>
      </c>
      <c r="AY142" s="7" t="str">
        <f t="shared" si="16"/>
        <v/>
      </c>
      <c r="AZ142" s="7" t="str">
        <f t="shared" si="16"/>
        <v/>
      </c>
      <c r="BA142" s="7" t="str">
        <f t="shared" si="16"/>
        <v/>
      </c>
      <c r="BB142" s="7" t="str">
        <f t="shared" si="16"/>
        <v/>
      </c>
      <c r="BC142" s="7" t="str">
        <f t="shared" si="16"/>
        <v/>
      </c>
      <c r="BD142" s="7" t="str">
        <f t="shared" si="16"/>
        <v/>
      </c>
      <c r="BE142" s="7" t="str">
        <f t="shared" si="16"/>
        <v/>
      </c>
      <c r="BF142" s="7" t="str">
        <f t="shared" si="16"/>
        <v/>
      </c>
      <c r="BG142" s="7" t="str">
        <f t="shared" si="15"/>
        <v/>
      </c>
      <c r="BH142" s="7" t="str">
        <f t="shared" si="15"/>
        <v/>
      </c>
    </row>
    <row r="143" spans="1:60">
      <c r="A143" t="s">
        <v>404</v>
      </c>
      <c r="B143" t="s">
        <v>404</v>
      </c>
      <c r="C143" t="s">
        <v>404</v>
      </c>
      <c r="D143">
        <v>1189426000</v>
      </c>
      <c r="E143">
        <v>57</v>
      </c>
      <c r="F143">
        <v>0</v>
      </c>
      <c r="G143">
        <v>1</v>
      </c>
      <c r="H143">
        <v>189306</v>
      </c>
      <c r="I143" s="1">
        <v>44777.875</v>
      </c>
      <c r="J143" t="s">
        <v>392</v>
      </c>
      <c r="K143">
        <v>0</v>
      </c>
      <c r="L143" s="1"/>
      <c r="M143" s="1">
        <v>44777.875</v>
      </c>
      <c r="N143" s="1">
        <v>28623.875</v>
      </c>
      <c r="O143" s="1">
        <v>43524.875</v>
      </c>
      <c r="P143" s="1"/>
      <c r="Q143" s="1">
        <v>43524.875</v>
      </c>
      <c r="R143">
        <v>74857427</v>
      </c>
      <c r="T143" t="s">
        <v>579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389</v>
      </c>
      <c r="AB143">
        <v>40</v>
      </c>
      <c r="AC143" t="s">
        <v>398</v>
      </c>
      <c r="AD143">
        <v>380353</v>
      </c>
      <c r="AE143">
        <v>3194.98</v>
      </c>
      <c r="AF143">
        <v>3803.53</v>
      </c>
      <c r="AG143" t="s">
        <v>408</v>
      </c>
      <c r="AP143" s="8">
        <v>140</v>
      </c>
      <c r="AQ143" s="8" t="str">
        <f t="shared" si="16"/>
        <v/>
      </c>
      <c r="AR143" s="8" t="str">
        <f t="shared" si="16"/>
        <v/>
      </c>
      <c r="AS143" s="8" t="str">
        <f t="shared" si="16"/>
        <v/>
      </c>
      <c r="AT143" s="8" t="str">
        <f t="shared" si="16"/>
        <v/>
      </c>
      <c r="AU143" s="8" t="str">
        <f t="shared" si="16"/>
        <v/>
      </c>
      <c r="AV143" s="8" t="str">
        <f t="shared" si="16"/>
        <v/>
      </c>
      <c r="AW143" s="8" t="str">
        <f t="shared" si="16"/>
        <v/>
      </c>
      <c r="AX143" s="8" t="str">
        <f t="shared" si="16"/>
        <v/>
      </c>
      <c r="AY143" s="8" t="str">
        <f t="shared" si="16"/>
        <v/>
      </c>
      <c r="AZ143" s="8" t="str">
        <f t="shared" si="16"/>
        <v/>
      </c>
      <c r="BA143" s="8" t="str">
        <f t="shared" si="16"/>
        <v/>
      </c>
      <c r="BB143" s="8" t="str">
        <f t="shared" si="16"/>
        <v/>
      </c>
      <c r="BC143" s="8" t="str">
        <f t="shared" si="16"/>
        <v/>
      </c>
      <c r="BD143" s="8" t="str">
        <f t="shared" si="16"/>
        <v/>
      </c>
      <c r="BE143" s="8" t="str">
        <f t="shared" si="16"/>
        <v/>
      </c>
      <c r="BF143" s="8" t="str">
        <f t="shared" si="16"/>
        <v/>
      </c>
      <c r="BG143" s="8" t="str">
        <f t="shared" si="15"/>
        <v/>
      </c>
      <c r="BH143" s="8" t="str">
        <f t="shared" si="15"/>
        <v/>
      </c>
    </row>
    <row r="144" spans="1:60">
      <c r="A144" t="s">
        <v>404</v>
      </c>
      <c r="B144" t="s">
        <v>404</v>
      </c>
      <c r="C144" t="s">
        <v>404</v>
      </c>
      <c r="D144">
        <v>1189426000</v>
      </c>
      <c r="E144">
        <v>57</v>
      </c>
      <c r="F144">
        <v>0</v>
      </c>
      <c r="G144">
        <v>1</v>
      </c>
      <c r="H144">
        <v>189309</v>
      </c>
      <c r="I144" s="1">
        <v>44777.875</v>
      </c>
      <c r="J144" t="s">
        <v>392</v>
      </c>
      <c r="K144">
        <v>0</v>
      </c>
      <c r="L144" s="1"/>
      <c r="M144" s="1">
        <v>44777.875</v>
      </c>
      <c r="N144" s="1">
        <v>25875.916666666668</v>
      </c>
      <c r="O144" s="1">
        <v>43524.875</v>
      </c>
      <c r="P144" s="1"/>
      <c r="Q144" s="1">
        <v>43524.875</v>
      </c>
      <c r="R144">
        <v>74870626</v>
      </c>
      <c r="T144" t="s">
        <v>580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389</v>
      </c>
      <c r="AB144">
        <v>40</v>
      </c>
      <c r="AC144" t="s">
        <v>581</v>
      </c>
      <c r="AD144">
        <v>355638</v>
      </c>
      <c r="AE144">
        <v>2987.38</v>
      </c>
      <c r="AF144">
        <v>3556.38</v>
      </c>
      <c r="AG144" t="s">
        <v>408</v>
      </c>
      <c r="AP144" s="7">
        <v>141</v>
      </c>
      <c r="AQ144" s="7" t="str">
        <f t="shared" si="16"/>
        <v/>
      </c>
      <c r="AR144" s="7" t="str">
        <f t="shared" si="16"/>
        <v/>
      </c>
      <c r="AS144" s="7" t="str">
        <f t="shared" si="16"/>
        <v/>
      </c>
      <c r="AT144" s="7" t="str">
        <f t="shared" si="16"/>
        <v/>
      </c>
      <c r="AU144" s="7" t="str">
        <f t="shared" si="16"/>
        <v/>
      </c>
      <c r="AV144" s="7" t="str">
        <f t="shared" si="16"/>
        <v/>
      </c>
      <c r="AW144" s="7" t="str">
        <f t="shared" si="16"/>
        <v/>
      </c>
      <c r="AX144" s="7" t="str">
        <f t="shared" si="16"/>
        <v/>
      </c>
      <c r="AY144" s="7" t="str">
        <f t="shared" si="16"/>
        <v/>
      </c>
      <c r="AZ144" s="7" t="str">
        <f t="shared" si="16"/>
        <v/>
      </c>
      <c r="BA144" s="7" t="str">
        <f t="shared" si="16"/>
        <v/>
      </c>
      <c r="BB144" s="7" t="str">
        <f t="shared" si="16"/>
        <v/>
      </c>
      <c r="BC144" s="7" t="str">
        <f t="shared" si="16"/>
        <v/>
      </c>
      <c r="BD144" s="7" t="str">
        <f t="shared" si="16"/>
        <v/>
      </c>
      <c r="BE144" s="7" t="str">
        <f t="shared" si="16"/>
        <v/>
      </c>
      <c r="BF144" s="7" t="str">
        <f t="shared" si="16"/>
        <v/>
      </c>
      <c r="BG144" s="7" t="str">
        <f t="shared" si="15"/>
        <v/>
      </c>
      <c r="BH144" s="7" t="str">
        <f t="shared" si="15"/>
        <v/>
      </c>
    </row>
    <row r="145" spans="1:60">
      <c r="A145" t="s">
        <v>404</v>
      </c>
      <c r="B145" t="s">
        <v>404</v>
      </c>
      <c r="C145" t="s">
        <v>404</v>
      </c>
      <c r="D145">
        <v>1189455000</v>
      </c>
      <c r="E145">
        <v>19</v>
      </c>
      <c r="F145">
        <v>0</v>
      </c>
      <c r="G145">
        <v>1</v>
      </c>
      <c r="H145">
        <v>191270</v>
      </c>
      <c r="I145" s="1">
        <v>44777.875</v>
      </c>
      <c r="J145" t="s">
        <v>387</v>
      </c>
      <c r="K145">
        <v>0</v>
      </c>
      <c r="L145" s="1">
        <v>44773.875</v>
      </c>
      <c r="M145" s="1">
        <v>44777.875</v>
      </c>
      <c r="N145" s="1">
        <v>42131.875</v>
      </c>
      <c r="O145" s="1">
        <v>44773.875</v>
      </c>
      <c r="P145" s="1"/>
      <c r="Q145" s="1">
        <v>43524.875</v>
      </c>
      <c r="R145">
        <v>74870648</v>
      </c>
      <c r="T145" t="s">
        <v>582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389</v>
      </c>
      <c r="AB145">
        <v>40</v>
      </c>
      <c r="AC145" t="s">
        <v>483</v>
      </c>
      <c r="AD145">
        <v>19297</v>
      </c>
      <c r="AE145">
        <v>1620.95</v>
      </c>
      <c r="AF145">
        <v>1929.7</v>
      </c>
      <c r="AG145" t="s">
        <v>391</v>
      </c>
      <c r="AP145" s="8">
        <v>142</v>
      </c>
      <c r="AQ145" s="8" t="str">
        <f t="shared" si="16"/>
        <v/>
      </c>
      <c r="AR145" s="8" t="str">
        <f t="shared" si="16"/>
        <v/>
      </c>
      <c r="AS145" s="8" t="str">
        <f t="shared" si="16"/>
        <v/>
      </c>
      <c r="AT145" s="8" t="str">
        <f t="shared" si="16"/>
        <v/>
      </c>
      <c r="AU145" s="8" t="str">
        <f t="shared" si="16"/>
        <v/>
      </c>
      <c r="AV145" s="8" t="str">
        <f t="shared" si="16"/>
        <v/>
      </c>
      <c r="AW145" s="8" t="str">
        <f t="shared" si="16"/>
        <v/>
      </c>
      <c r="AX145" s="8" t="str">
        <f t="shared" si="16"/>
        <v/>
      </c>
      <c r="AY145" s="8" t="str">
        <f t="shared" si="16"/>
        <v/>
      </c>
      <c r="AZ145" s="8" t="str">
        <f t="shared" si="16"/>
        <v/>
      </c>
      <c r="BA145" s="8" t="str">
        <f t="shared" si="16"/>
        <v/>
      </c>
      <c r="BB145" s="8" t="str">
        <f t="shared" si="16"/>
        <v/>
      </c>
      <c r="BC145" s="8" t="str">
        <f t="shared" si="16"/>
        <v/>
      </c>
      <c r="BD145" s="8" t="str">
        <f t="shared" si="16"/>
        <v/>
      </c>
      <c r="BE145" s="8" t="str">
        <f t="shared" si="16"/>
        <v/>
      </c>
      <c r="BF145" s="8" t="str">
        <f t="shared" si="16"/>
        <v/>
      </c>
      <c r="BG145" s="8" t="str">
        <f t="shared" si="15"/>
        <v/>
      </c>
      <c r="BH145" s="8" t="str">
        <f t="shared" si="15"/>
        <v/>
      </c>
    </row>
    <row r="146" spans="1:60">
      <c r="A146" t="s">
        <v>404</v>
      </c>
      <c r="B146" t="s">
        <v>386</v>
      </c>
      <c r="C146" t="s">
        <v>386</v>
      </c>
      <c r="E146">
        <v>278</v>
      </c>
      <c r="F146">
        <v>0</v>
      </c>
      <c r="G146">
        <v>1</v>
      </c>
      <c r="H146">
        <v>191290</v>
      </c>
      <c r="I146" s="1">
        <v>44777.875</v>
      </c>
      <c r="J146" t="s">
        <v>396</v>
      </c>
      <c r="K146">
        <v>0</v>
      </c>
      <c r="L146" s="1">
        <v>44731.875</v>
      </c>
      <c r="M146" s="1">
        <v>44777.875</v>
      </c>
      <c r="N146" s="1">
        <v>23666.875</v>
      </c>
      <c r="O146" s="1">
        <v>44731.875</v>
      </c>
      <c r="P146" s="1"/>
      <c r="Q146" s="1">
        <v>43524.875</v>
      </c>
      <c r="R146">
        <v>74870672</v>
      </c>
      <c r="T146" t="s">
        <v>583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389</v>
      </c>
      <c r="AB146">
        <v>40</v>
      </c>
      <c r="AC146" t="s">
        <v>478</v>
      </c>
      <c r="AD146">
        <v>187687</v>
      </c>
      <c r="AE146">
        <v>1557.79</v>
      </c>
      <c r="AF146">
        <v>1876.87</v>
      </c>
      <c r="AG146" t="s">
        <v>391</v>
      </c>
      <c r="AP146" s="7">
        <v>143</v>
      </c>
      <c r="AQ146" s="7" t="str">
        <f t="shared" si="16"/>
        <v/>
      </c>
      <c r="AR146" s="7" t="str">
        <f t="shared" si="16"/>
        <v/>
      </c>
      <c r="AS146" s="7" t="str">
        <f t="shared" si="16"/>
        <v/>
      </c>
      <c r="AT146" s="7" t="str">
        <f t="shared" si="16"/>
        <v/>
      </c>
      <c r="AU146" s="7" t="str">
        <f t="shared" si="16"/>
        <v/>
      </c>
      <c r="AV146" s="7" t="str">
        <f t="shared" si="16"/>
        <v/>
      </c>
      <c r="AW146" s="7" t="str">
        <f t="shared" si="16"/>
        <v/>
      </c>
      <c r="AX146" s="7" t="str">
        <f t="shared" si="16"/>
        <v/>
      </c>
      <c r="AY146" s="7" t="str">
        <f t="shared" si="16"/>
        <v/>
      </c>
      <c r="AZ146" s="7" t="str">
        <f t="shared" si="16"/>
        <v/>
      </c>
      <c r="BA146" s="7" t="str">
        <f t="shared" si="16"/>
        <v/>
      </c>
      <c r="BB146" s="7" t="str">
        <f t="shared" si="16"/>
        <v/>
      </c>
      <c r="BC146" s="7" t="str">
        <f t="shared" si="16"/>
        <v/>
      </c>
      <c r="BD146" s="7" t="str">
        <f t="shared" si="16"/>
        <v/>
      </c>
      <c r="BE146" s="7" t="str">
        <f t="shared" si="16"/>
        <v/>
      </c>
      <c r="BF146" s="7" t="str">
        <f t="shared" ref="BF146:BH161" si="17">IF(BF$3=$D146,$AP146,"")</f>
        <v/>
      </c>
      <c r="BG146" s="7" t="str">
        <f t="shared" si="17"/>
        <v/>
      </c>
      <c r="BH146" s="7" t="str">
        <f t="shared" si="17"/>
        <v/>
      </c>
    </row>
    <row r="147" spans="1:60">
      <c r="A147" t="s">
        <v>404</v>
      </c>
      <c r="B147" t="s">
        <v>404</v>
      </c>
      <c r="C147" t="s">
        <v>404</v>
      </c>
      <c r="D147">
        <v>1191014000</v>
      </c>
      <c r="E147">
        <v>19</v>
      </c>
      <c r="F147">
        <v>0</v>
      </c>
      <c r="G147">
        <v>1</v>
      </c>
      <c r="H147">
        <v>191299</v>
      </c>
      <c r="I147" s="1">
        <v>44777.875</v>
      </c>
      <c r="J147" t="s">
        <v>387</v>
      </c>
      <c r="K147">
        <v>0</v>
      </c>
      <c r="L147" s="1">
        <v>44769.875</v>
      </c>
      <c r="M147" s="1">
        <v>44777.875</v>
      </c>
      <c r="N147" s="1">
        <v>36184.916666666664</v>
      </c>
      <c r="O147" s="1">
        <v>44769.875</v>
      </c>
      <c r="P147" s="1"/>
      <c r="Q147" s="1">
        <v>43524.875</v>
      </c>
      <c r="R147">
        <v>74857255</v>
      </c>
      <c r="T147" t="s">
        <v>584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389</v>
      </c>
      <c r="AB147">
        <v>40</v>
      </c>
      <c r="AC147" t="s">
        <v>494</v>
      </c>
      <c r="AD147">
        <v>14929</v>
      </c>
      <c r="AE147">
        <v>1254.01</v>
      </c>
      <c r="AF147">
        <v>1492.9</v>
      </c>
      <c r="AG147" t="s">
        <v>391</v>
      </c>
      <c r="AP147" s="8">
        <v>144</v>
      </c>
      <c r="AQ147" s="8" t="str">
        <f t="shared" ref="AQ147:BF162" si="18">IF(AQ$3=$D147,$AP147,"")</f>
        <v/>
      </c>
      <c r="AR147" s="8" t="str">
        <f t="shared" si="18"/>
        <v/>
      </c>
      <c r="AS147" s="8" t="str">
        <f t="shared" si="18"/>
        <v/>
      </c>
      <c r="AT147" s="8" t="str">
        <f t="shared" si="18"/>
        <v/>
      </c>
      <c r="AU147" s="8" t="str">
        <f t="shared" si="18"/>
        <v/>
      </c>
      <c r="AV147" s="8" t="str">
        <f t="shared" si="18"/>
        <v/>
      </c>
      <c r="AW147" s="8" t="str">
        <f t="shared" si="18"/>
        <v/>
      </c>
      <c r="AX147" s="8" t="str">
        <f t="shared" si="18"/>
        <v/>
      </c>
      <c r="AY147" s="8" t="str">
        <f t="shared" si="18"/>
        <v/>
      </c>
      <c r="AZ147" s="8" t="str">
        <f t="shared" si="18"/>
        <v/>
      </c>
      <c r="BA147" s="8" t="str">
        <f t="shared" si="18"/>
        <v/>
      </c>
      <c r="BB147" s="8" t="str">
        <f t="shared" si="18"/>
        <v/>
      </c>
      <c r="BC147" s="8" t="str">
        <f t="shared" si="18"/>
        <v/>
      </c>
      <c r="BD147" s="8" t="str">
        <f t="shared" si="18"/>
        <v/>
      </c>
      <c r="BE147" s="8" t="str">
        <f t="shared" si="18"/>
        <v/>
      </c>
      <c r="BF147" s="8" t="str">
        <f t="shared" si="18"/>
        <v/>
      </c>
      <c r="BG147" s="8" t="str">
        <f t="shared" si="17"/>
        <v/>
      </c>
      <c r="BH147" s="8" t="str">
        <f t="shared" si="17"/>
        <v/>
      </c>
    </row>
    <row r="148" spans="1:60">
      <c r="A148" t="s">
        <v>404</v>
      </c>
      <c r="B148" t="s">
        <v>404</v>
      </c>
      <c r="C148" t="s">
        <v>386</v>
      </c>
      <c r="D148">
        <v>1189449000</v>
      </c>
      <c r="E148">
        <v>19</v>
      </c>
      <c r="F148">
        <v>0</v>
      </c>
      <c r="G148">
        <v>1</v>
      </c>
      <c r="H148">
        <v>191315</v>
      </c>
      <c r="I148" s="1">
        <v>44777.875</v>
      </c>
      <c r="J148" t="s">
        <v>387</v>
      </c>
      <c r="K148">
        <v>0</v>
      </c>
      <c r="L148" s="1">
        <v>44742.875</v>
      </c>
      <c r="M148" s="1">
        <v>44777.875</v>
      </c>
      <c r="N148" s="1">
        <v>36198.916666666664</v>
      </c>
      <c r="O148" s="1">
        <v>44742.875</v>
      </c>
      <c r="P148" s="1"/>
      <c r="Q148" s="1">
        <v>43524.875</v>
      </c>
      <c r="R148">
        <v>74857548</v>
      </c>
      <c r="T148" t="s">
        <v>585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389</v>
      </c>
      <c r="AB148">
        <v>40</v>
      </c>
      <c r="AC148" t="s">
        <v>574</v>
      </c>
      <c r="AD148">
        <v>67384</v>
      </c>
      <c r="AE148">
        <v>566.01</v>
      </c>
      <c r="AF148">
        <v>673.84</v>
      </c>
      <c r="AG148" t="s">
        <v>391</v>
      </c>
      <c r="AP148" s="7">
        <v>145</v>
      </c>
      <c r="AQ148" s="7" t="str">
        <f t="shared" si="18"/>
        <v/>
      </c>
      <c r="AR148" s="7" t="str">
        <f t="shared" si="18"/>
        <v/>
      </c>
      <c r="AS148" s="7" t="str">
        <f t="shared" si="18"/>
        <v/>
      </c>
      <c r="AT148" s="7" t="str">
        <f t="shared" si="18"/>
        <v/>
      </c>
      <c r="AU148" s="7" t="str">
        <f t="shared" si="18"/>
        <v/>
      </c>
      <c r="AV148" s="7" t="str">
        <f t="shared" si="18"/>
        <v/>
      </c>
      <c r="AW148" s="7" t="str">
        <f t="shared" si="18"/>
        <v/>
      </c>
      <c r="AX148" s="7" t="str">
        <f t="shared" si="18"/>
        <v/>
      </c>
      <c r="AY148" s="7" t="str">
        <f t="shared" si="18"/>
        <v/>
      </c>
      <c r="AZ148" s="7" t="str">
        <f t="shared" si="18"/>
        <v/>
      </c>
      <c r="BA148" s="7" t="str">
        <f t="shared" si="18"/>
        <v/>
      </c>
      <c r="BB148" s="7" t="str">
        <f t="shared" si="18"/>
        <v/>
      </c>
      <c r="BC148" s="7" t="str">
        <f t="shared" si="18"/>
        <v/>
      </c>
      <c r="BD148" s="7" t="str">
        <f t="shared" si="18"/>
        <v/>
      </c>
      <c r="BE148" s="7" t="str">
        <f t="shared" si="18"/>
        <v/>
      </c>
      <c r="BF148" s="7" t="str">
        <f t="shared" si="18"/>
        <v/>
      </c>
      <c r="BG148" s="7" t="str">
        <f t="shared" si="17"/>
        <v/>
      </c>
      <c r="BH148" s="7" t="str">
        <f t="shared" si="17"/>
        <v/>
      </c>
    </row>
    <row r="149" spans="1:60">
      <c r="A149" t="s">
        <v>404</v>
      </c>
      <c r="B149" t="s">
        <v>404</v>
      </c>
      <c r="C149" t="s">
        <v>404</v>
      </c>
      <c r="D149">
        <v>1189435000</v>
      </c>
      <c r="E149">
        <v>57</v>
      </c>
      <c r="F149">
        <v>0</v>
      </c>
      <c r="G149">
        <v>1</v>
      </c>
      <c r="H149">
        <v>191321</v>
      </c>
      <c r="I149" s="1">
        <v>44777.875</v>
      </c>
      <c r="J149" t="s">
        <v>392</v>
      </c>
      <c r="K149">
        <v>0</v>
      </c>
      <c r="L149" s="1"/>
      <c r="M149" s="1">
        <v>44777.875</v>
      </c>
      <c r="N149" s="1">
        <v>27039.916666666668</v>
      </c>
      <c r="O149" s="1">
        <v>43524.875</v>
      </c>
      <c r="P149" s="1"/>
      <c r="Q149" s="1">
        <v>43524.875</v>
      </c>
      <c r="R149">
        <v>74870742</v>
      </c>
      <c r="T149" t="s">
        <v>586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389</v>
      </c>
      <c r="AB149">
        <v>40</v>
      </c>
      <c r="AC149" t="s">
        <v>400</v>
      </c>
      <c r="AD149">
        <v>122026</v>
      </c>
      <c r="AE149">
        <v>1025.04</v>
      </c>
      <c r="AF149">
        <v>1220.26</v>
      </c>
      <c r="AG149" t="s">
        <v>408</v>
      </c>
      <c r="AP149" s="8">
        <v>146</v>
      </c>
      <c r="AQ149" s="8" t="str">
        <f t="shared" si="18"/>
        <v/>
      </c>
      <c r="AR149" s="8" t="str">
        <f t="shared" si="18"/>
        <v/>
      </c>
      <c r="AS149" s="8" t="str">
        <f t="shared" si="18"/>
        <v/>
      </c>
      <c r="AT149" s="8" t="str">
        <f t="shared" si="18"/>
        <v/>
      </c>
      <c r="AU149" s="8" t="str">
        <f t="shared" si="18"/>
        <v/>
      </c>
      <c r="AV149" s="8" t="str">
        <f t="shared" si="18"/>
        <v/>
      </c>
      <c r="AW149" s="8" t="str">
        <f t="shared" si="18"/>
        <v/>
      </c>
      <c r="AX149" s="8" t="str">
        <f t="shared" si="18"/>
        <v/>
      </c>
      <c r="AY149" s="8" t="str">
        <f t="shared" si="18"/>
        <v/>
      </c>
      <c r="AZ149" s="8" t="str">
        <f t="shared" si="18"/>
        <v/>
      </c>
      <c r="BA149" s="8" t="str">
        <f t="shared" si="18"/>
        <v/>
      </c>
      <c r="BB149" s="8" t="str">
        <f t="shared" si="18"/>
        <v/>
      </c>
      <c r="BC149" s="8" t="str">
        <f t="shared" si="18"/>
        <v/>
      </c>
      <c r="BD149" s="8" t="str">
        <f t="shared" si="18"/>
        <v/>
      </c>
      <c r="BE149" s="8" t="str">
        <f t="shared" si="18"/>
        <v/>
      </c>
      <c r="BF149" s="8" t="str">
        <f t="shared" si="18"/>
        <v/>
      </c>
      <c r="BG149" s="8" t="str">
        <f t="shared" si="17"/>
        <v/>
      </c>
      <c r="BH149" s="8" t="str">
        <f t="shared" si="17"/>
        <v/>
      </c>
    </row>
    <row r="150" spans="1:60">
      <c r="A150" t="s">
        <v>404</v>
      </c>
      <c r="B150" t="s">
        <v>404</v>
      </c>
      <c r="C150" t="s">
        <v>404</v>
      </c>
      <c r="D150">
        <v>1189435000</v>
      </c>
      <c r="E150">
        <v>57</v>
      </c>
      <c r="F150">
        <v>0</v>
      </c>
      <c r="G150">
        <v>1</v>
      </c>
      <c r="H150">
        <v>191321</v>
      </c>
      <c r="I150" s="1">
        <v>44777.875</v>
      </c>
      <c r="J150" t="s">
        <v>392</v>
      </c>
      <c r="K150">
        <v>1</v>
      </c>
      <c r="L150" s="1"/>
      <c r="M150" s="1">
        <v>44777.875</v>
      </c>
      <c r="N150" s="1">
        <v>41721.875</v>
      </c>
      <c r="O150" s="1">
        <v>43524.875</v>
      </c>
      <c r="P150" s="1"/>
      <c r="Q150" s="1">
        <v>43524.875</v>
      </c>
      <c r="R150">
        <v>74870743</v>
      </c>
      <c r="T150" t="s">
        <v>587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389</v>
      </c>
      <c r="AB150">
        <v>40</v>
      </c>
      <c r="AC150" t="s">
        <v>400</v>
      </c>
      <c r="AD150">
        <v>49621</v>
      </c>
      <c r="AE150">
        <v>416.82</v>
      </c>
      <c r="AF150">
        <v>496.21</v>
      </c>
      <c r="AG150" t="s">
        <v>408</v>
      </c>
      <c r="AP150" s="7">
        <v>147</v>
      </c>
      <c r="AQ150" s="7" t="str">
        <f t="shared" si="18"/>
        <v/>
      </c>
      <c r="AR150" s="7" t="str">
        <f t="shared" si="18"/>
        <v/>
      </c>
      <c r="AS150" s="7" t="str">
        <f t="shared" si="18"/>
        <v/>
      </c>
      <c r="AT150" s="7" t="str">
        <f t="shared" si="18"/>
        <v/>
      </c>
      <c r="AU150" s="7" t="str">
        <f t="shared" si="18"/>
        <v/>
      </c>
      <c r="AV150" s="7" t="str">
        <f t="shared" si="18"/>
        <v/>
      </c>
      <c r="AW150" s="7" t="str">
        <f t="shared" si="18"/>
        <v/>
      </c>
      <c r="AX150" s="7" t="str">
        <f t="shared" si="18"/>
        <v/>
      </c>
      <c r="AY150" s="7" t="str">
        <f t="shared" si="18"/>
        <v/>
      </c>
      <c r="AZ150" s="7" t="str">
        <f t="shared" si="18"/>
        <v/>
      </c>
      <c r="BA150" s="7" t="str">
        <f t="shared" si="18"/>
        <v/>
      </c>
      <c r="BB150" s="7" t="str">
        <f t="shared" si="18"/>
        <v/>
      </c>
      <c r="BC150" s="7" t="str">
        <f t="shared" si="18"/>
        <v/>
      </c>
      <c r="BD150" s="7" t="str">
        <f t="shared" si="18"/>
        <v/>
      </c>
      <c r="BE150" s="7" t="str">
        <f t="shared" si="18"/>
        <v/>
      </c>
      <c r="BF150" s="7" t="str">
        <f t="shared" si="18"/>
        <v/>
      </c>
      <c r="BG150" s="7" t="str">
        <f t="shared" si="17"/>
        <v/>
      </c>
      <c r="BH150" s="7" t="str">
        <f t="shared" si="17"/>
        <v/>
      </c>
    </row>
    <row r="151" spans="1:60">
      <c r="A151" t="s">
        <v>404</v>
      </c>
      <c r="B151" t="s">
        <v>404</v>
      </c>
      <c r="C151" t="s">
        <v>404</v>
      </c>
      <c r="D151">
        <v>1189449000</v>
      </c>
      <c r="E151">
        <v>19</v>
      </c>
      <c r="F151">
        <v>0</v>
      </c>
      <c r="G151">
        <v>1</v>
      </c>
      <c r="H151">
        <v>194395</v>
      </c>
      <c r="I151" s="1">
        <v>44777.875</v>
      </c>
      <c r="J151" t="s">
        <v>387</v>
      </c>
      <c r="K151">
        <v>0</v>
      </c>
      <c r="L151" s="1">
        <v>44754.875</v>
      </c>
      <c r="M151" s="1">
        <v>44777.875</v>
      </c>
      <c r="N151" s="1">
        <v>42530.875</v>
      </c>
      <c r="O151" s="1">
        <v>44754.875</v>
      </c>
      <c r="P151" s="1">
        <v>43796.875</v>
      </c>
      <c r="Q151" s="1">
        <v>43555.875</v>
      </c>
      <c r="R151">
        <v>75079741</v>
      </c>
      <c r="T151" t="s">
        <v>588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389</v>
      </c>
      <c r="AB151">
        <v>39</v>
      </c>
      <c r="AC151" t="s">
        <v>574</v>
      </c>
      <c r="AD151">
        <v>49621</v>
      </c>
      <c r="AE151">
        <v>416.82</v>
      </c>
      <c r="AF151">
        <v>496.21</v>
      </c>
      <c r="AG151" t="s">
        <v>391</v>
      </c>
      <c r="AP151" s="8">
        <v>148</v>
      </c>
      <c r="AQ151" s="8" t="str">
        <f t="shared" si="18"/>
        <v/>
      </c>
      <c r="AR151" s="8" t="str">
        <f t="shared" si="18"/>
        <v/>
      </c>
      <c r="AS151" s="8" t="str">
        <f t="shared" si="18"/>
        <v/>
      </c>
      <c r="AT151" s="8" t="str">
        <f t="shared" si="18"/>
        <v/>
      </c>
      <c r="AU151" s="8" t="str">
        <f t="shared" si="18"/>
        <v/>
      </c>
      <c r="AV151" s="8" t="str">
        <f t="shared" si="18"/>
        <v/>
      </c>
      <c r="AW151" s="8" t="str">
        <f t="shared" si="18"/>
        <v/>
      </c>
      <c r="AX151" s="8" t="str">
        <f t="shared" si="18"/>
        <v/>
      </c>
      <c r="AY151" s="8" t="str">
        <f t="shared" si="18"/>
        <v/>
      </c>
      <c r="AZ151" s="8" t="str">
        <f t="shared" si="18"/>
        <v/>
      </c>
      <c r="BA151" s="8" t="str">
        <f t="shared" si="18"/>
        <v/>
      </c>
      <c r="BB151" s="8" t="str">
        <f t="shared" si="18"/>
        <v/>
      </c>
      <c r="BC151" s="8" t="str">
        <f t="shared" si="18"/>
        <v/>
      </c>
      <c r="BD151" s="8" t="str">
        <f t="shared" si="18"/>
        <v/>
      </c>
      <c r="BE151" s="8" t="str">
        <f t="shared" si="18"/>
        <v/>
      </c>
      <c r="BF151" s="8" t="str">
        <f t="shared" si="18"/>
        <v/>
      </c>
      <c r="BG151" s="8" t="str">
        <f t="shared" si="17"/>
        <v/>
      </c>
      <c r="BH151" s="8" t="str">
        <f t="shared" si="17"/>
        <v/>
      </c>
    </row>
    <row r="152" spans="1:60">
      <c r="A152" t="s">
        <v>404</v>
      </c>
      <c r="B152" t="s">
        <v>404</v>
      </c>
      <c r="C152" t="s">
        <v>404</v>
      </c>
      <c r="D152">
        <v>1189449000</v>
      </c>
      <c r="E152">
        <v>19</v>
      </c>
      <c r="F152">
        <v>0</v>
      </c>
      <c r="G152">
        <v>1</v>
      </c>
      <c r="H152">
        <v>194402</v>
      </c>
      <c r="I152" s="1">
        <v>44777.875</v>
      </c>
      <c r="J152" t="s">
        <v>387</v>
      </c>
      <c r="K152">
        <v>0</v>
      </c>
      <c r="L152" s="1"/>
      <c r="M152" s="1">
        <v>44777.875</v>
      </c>
      <c r="N152" s="1">
        <v>34682.916666666664</v>
      </c>
      <c r="O152" s="1">
        <v>43555.875</v>
      </c>
      <c r="P152" s="1"/>
      <c r="Q152" s="1">
        <v>43555.875</v>
      </c>
      <c r="R152">
        <v>75080003</v>
      </c>
      <c r="T152" t="s">
        <v>589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389</v>
      </c>
      <c r="AB152">
        <v>39</v>
      </c>
      <c r="AC152" t="s">
        <v>400</v>
      </c>
      <c r="AD152">
        <v>79106</v>
      </c>
      <c r="AE152">
        <v>664.5</v>
      </c>
      <c r="AF152">
        <v>791.06</v>
      </c>
      <c r="AG152" t="s">
        <v>408</v>
      </c>
      <c r="AP152" s="7">
        <v>149</v>
      </c>
      <c r="AQ152" s="7" t="str">
        <f t="shared" si="18"/>
        <v/>
      </c>
      <c r="AR152" s="7" t="str">
        <f t="shared" si="18"/>
        <v/>
      </c>
      <c r="AS152" s="7" t="str">
        <f t="shared" si="18"/>
        <v/>
      </c>
      <c r="AT152" s="7" t="str">
        <f t="shared" si="18"/>
        <v/>
      </c>
      <c r="AU152" s="7" t="str">
        <f t="shared" si="18"/>
        <v/>
      </c>
      <c r="AV152" s="7" t="str">
        <f t="shared" si="18"/>
        <v/>
      </c>
      <c r="AW152" s="7" t="str">
        <f t="shared" si="18"/>
        <v/>
      </c>
      <c r="AX152" s="7" t="str">
        <f t="shared" si="18"/>
        <v/>
      </c>
      <c r="AY152" s="7" t="str">
        <f t="shared" si="18"/>
        <v/>
      </c>
      <c r="AZ152" s="7" t="str">
        <f t="shared" si="18"/>
        <v/>
      </c>
      <c r="BA152" s="7" t="str">
        <f t="shared" si="18"/>
        <v/>
      </c>
      <c r="BB152" s="7" t="str">
        <f t="shared" si="18"/>
        <v/>
      </c>
      <c r="BC152" s="7" t="str">
        <f t="shared" si="18"/>
        <v/>
      </c>
      <c r="BD152" s="7" t="str">
        <f t="shared" si="18"/>
        <v/>
      </c>
      <c r="BE152" s="7" t="str">
        <f t="shared" si="18"/>
        <v/>
      </c>
      <c r="BF152" s="7" t="str">
        <f t="shared" si="18"/>
        <v/>
      </c>
      <c r="BG152" s="7" t="str">
        <f t="shared" si="17"/>
        <v/>
      </c>
      <c r="BH152" s="7" t="str">
        <f t="shared" si="17"/>
        <v/>
      </c>
    </row>
    <row r="153" spans="1:60">
      <c r="A153" t="s">
        <v>404</v>
      </c>
      <c r="B153" t="s">
        <v>404</v>
      </c>
      <c r="C153" t="s">
        <v>386</v>
      </c>
      <c r="D153">
        <v>1189459000</v>
      </c>
      <c r="E153">
        <v>19</v>
      </c>
      <c r="F153">
        <v>0</v>
      </c>
      <c r="G153">
        <v>1</v>
      </c>
      <c r="H153">
        <v>194404</v>
      </c>
      <c r="I153" s="1">
        <v>44777.875</v>
      </c>
      <c r="J153" t="s">
        <v>387</v>
      </c>
      <c r="K153">
        <v>0</v>
      </c>
      <c r="L153" s="1">
        <v>44741.875</v>
      </c>
      <c r="M153" s="1">
        <v>44777.875</v>
      </c>
      <c r="N153" s="1">
        <v>36038.875</v>
      </c>
      <c r="O153" s="1">
        <v>44741.875</v>
      </c>
      <c r="P153" s="1"/>
      <c r="Q153" s="1">
        <v>43555.875</v>
      </c>
      <c r="R153">
        <v>75046702</v>
      </c>
      <c r="T153" t="s">
        <v>590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389</v>
      </c>
      <c r="AB153">
        <v>39</v>
      </c>
      <c r="AC153" t="s">
        <v>390</v>
      </c>
      <c r="AD153">
        <v>10991</v>
      </c>
      <c r="AE153">
        <v>923.24</v>
      </c>
      <c r="AF153">
        <v>1099.0999999999999</v>
      </c>
      <c r="AG153" t="s">
        <v>391</v>
      </c>
      <c r="AP153" s="8">
        <v>150</v>
      </c>
      <c r="AQ153" s="8" t="str">
        <f t="shared" si="18"/>
        <v/>
      </c>
      <c r="AR153" s="8" t="str">
        <f t="shared" si="18"/>
        <v/>
      </c>
      <c r="AS153" s="8" t="str">
        <f t="shared" si="18"/>
        <v/>
      </c>
      <c r="AT153" s="8" t="str">
        <f t="shared" si="18"/>
        <v/>
      </c>
      <c r="AU153" s="8" t="str">
        <f t="shared" si="18"/>
        <v/>
      </c>
      <c r="AV153" s="8" t="str">
        <f t="shared" si="18"/>
        <v/>
      </c>
      <c r="AW153" s="8" t="str">
        <f t="shared" si="18"/>
        <v/>
      </c>
      <c r="AX153" s="8" t="str">
        <f t="shared" si="18"/>
        <v/>
      </c>
      <c r="AY153" s="8" t="str">
        <f t="shared" si="18"/>
        <v/>
      </c>
      <c r="AZ153" s="8" t="str">
        <f t="shared" si="18"/>
        <v/>
      </c>
      <c r="BA153" s="8" t="str">
        <f t="shared" si="18"/>
        <v/>
      </c>
      <c r="BB153" s="8" t="str">
        <f t="shared" si="18"/>
        <v/>
      </c>
      <c r="BC153" s="8" t="str">
        <f t="shared" si="18"/>
        <v/>
      </c>
      <c r="BD153" s="8" t="str">
        <f t="shared" si="18"/>
        <v/>
      </c>
      <c r="BE153" s="8" t="str">
        <f t="shared" si="18"/>
        <v/>
      </c>
      <c r="BF153" s="8" t="str">
        <f t="shared" si="18"/>
        <v/>
      </c>
      <c r="BG153" s="8" t="str">
        <f t="shared" si="17"/>
        <v/>
      </c>
      <c r="BH153" s="8" t="str">
        <f t="shared" si="17"/>
        <v/>
      </c>
    </row>
    <row r="154" spans="1:60">
      <c r="A154" t="s">
        <v>404</v>
      </c>
      <c r="B154" t="s">
        <v>404</v>
      </c>
      <c r="C154" t="s">
        <v>386</v>
      </c>
      <c r="D154">
        <v>1189459000</v>
      </c>
      <c r="E154">
        <v>19</v>
      </c>
      <c r="F154">
        <v>0</v>
      </c>
      <c r="G154">
        <v>1</v>
      </c>
      <c r="H154">
        <v>194404</v>
      </c>
      <c r="I154" s="1">
        <v>44777.875</v>
      </c>
      <c r="J154" t="s">
        <v>387</v>
      </c>
      <c r="K154">
        <v>1</v>
      </c>
      <c r="L154" s="1">
        <v>44741.875</v>
      </c>
      <c r="M154" s="1">
        <v>44777.875</v>
      </c>
      <c r="N154" s="1">
        <v>43531.875</v>
      </c>
      <c r="O154" s="1">
        <v>44741.875</v>
      </c>
      <c r="P154" s="1"/>
      <c r="Q154" s="1">
        <v>43555.875</v>
      </c>
      <c r="R154">
        <v>75046703</v>
      </c>
      <c r="T154" t="s">
        <v>591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389</v>
      </c>
      <c r="AB154">
        <v>39</v>
      </c>
      <c r="AC154" t="s">
        <v>390</v>
      </c>
      <c r="AD154">
        <v>87928</v>
      </c>
      <c r="AE154">
        <v>738.6</v>
      </c>
      <c r="AF154">
        <v>879.28</v>
      </c>
      <c r="AG154" t="s">
        <v>391</v>
      </c>
      <c r="AP154" s="7">
        <v>151</v>
      </c>
      <c r="AQ154" s="7" t="str">
        <f t="shared" si="18"/>
        <v/>
      </c>
      <c r="AR154" s="7" t="str">
        <f t="shared" si="18"/>
        <v/>
      </c>
      <c r="AS154" s="7" t="str">
        <f t="shared" si="18"/>
        <v/>
      </c>
      <c r="AT154" s="7" t="str">
        <f t="shared" si="18"/>
        <v/>
      </c>
      <c r="AU154" s="7" t="str">
        <f t="shared" si="18"/>
        <v/>
      </c>
      <c r="AV154" s="7" t="str">
        <f t="shared" si="18"/>
        <v/>
      </c>
      <c r="AW154" s="7" t="str">
        <f t="shared" si="18"/>
        <v/>
      </c>
      <c r="AX154" s="7" t="str">
        <f t="shared" si="18"/>
        <v/>
      </c>
      <c r="AY154" s="7" t="str">
        <f t="shared" si="18"/>
        <v/>
      </c>
      <c r="AZ154" s="7" t="str">
        <f t="shared" si="18"/>
        <v/>
      </c>
      <c r="BA154" s="7" t="str">
        <f t="shared" si="18"/>
        <v/>
      </c>
      <c r="BB154" s="7" t="str">
        <f t="shared" si="18"/>
        <v/>
      </c>
      <c r="BC154" s="7" t="str">
        <f t="shared" si="18"/>
        <v/>
      </c>
      <c r="BD154" s="7" t="str">
        <f t="shared" si="18"/>
        <v/>
      </c>
      <c r="BE154" s="7" t="str">
        <f t="shared" si="18"/>
        <v/>
      </c>
      <c r="BF154" s="7" t="str">
        <f t="shared" si="18"/>
        <v/>
      </c>
      <c r="BG154" s="7" t="str">
        <f t="shared" si="17"/>
        <v/>
      </c>
      <c r="BH154" s="7" t="str">
        <f t="shared" si="17"/>
        <v/>
      </c>
    </row>
    <row r="155" spans="1:60">
      <c r="A155" t="s">
        <v>404</v>
      </c>
      <c r="B155" t="s">
        <v>404</v>
      </c>
      <c r="C155" t="s">
        <v>404</v>
      </c>
      <c r="D155">
        <v>1189449000</v>
      </c>
      <c r="E155">
        <v>19</v>
      </c>
      <c r="F155">
        <v>0</v>
      </c>
      <c r="G155">
        <v>1</v>
      </c>
      <c r="H155">
        <v>194517</v>
      </c>
      <c r="I155" s="1">
        <v>44777.875</v>
      </c>
      <c r="J155" t="s">
        <v>387</v>
      </c>
      <c r="K155">
        <v>0</v>
      </c>
      <c r="L155" s="1">
        <v>44749.875</v>
      </c>
      <c r="M155" s="1">
        <v>44777.875</v>
      </c>
      <c r="N155" s="1">
        <v>42824.875</v>
      </c>
      <c r="O155" s="1">
        <v>44749.875</v>
      </c>
      <c r="P155" s="1"/>
      <c r="Q155" s="1">
        <v>43555.875</v>
      </c>
      <c r="R155">
        <v>75081390</v>
      </c>
      <c r="T155" t="s">
        <v>592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389</v>
      </c>
      <c r="AB155">
        <v>39</v>
      </c>
      <c r="AC155" t="s">
        <v>400</v>
      </c>
      <c r="AD155">
        <v>49621</v>
      </c>
      <c r="AE155">
        <v>416.82</v>
      </c>
      <c r="AF155">
        <v>496.21</v>
      </c>
      <c r="AG155" t="s">
        <v>391</v>
      </c>
      <c r="AP155" s="8">
        <v>152</v>
      </c>
      <c r="AQ155" s="8" t="str">
        <f t="shared" si="18"/>
        <v/>
      </c>
      <c r="AR155" s="8" t="str">
        <f t="shared" si="18"/>
        <v/>
      </c>
      <c r="AS155" s="8" t="str">
        <f t="shared" si="18"/>
        <v/>
      </c>
      <c r="AT155" s="8" t="str">
        <f t="shared" si="18"/>
        <v/>
      </c>
      <c r="AU155" s="8" t="str">
        <f t="shared" si="18"/>
        <v/>
      </c>
      <c r="AV155" s="8" t="str">
        <f t="shared" si="18"/>
        <v/>
      </c>
      <c r="AW155" s="8" t="str">
        <f t="shared" si="18"/>
        <v/>
      </c>
      <c r="AX155" s="8" t="str">
        <f t="shared" si="18"/>
        <v/>
      </c>
      <c r="AY155" s="8" t="str">
        <f t="shared" si="18"/>
        <v/>
      </c>
      <c r="AZ155" s="8" t="str">
        <f t="shared" si="18"/>
        <v/>
      </c>
      <c r="BA155" s="8" t="str">
        <f t="shared" si="18"/>
        <v/>
      </c>
      <c r="BB155" s="8" t="str">
        <f t="shared" si="18"/>
        <v/>
      </c>
      <c r="BC155" s="8" t="str">
        <f t="shared" si="18"/>
        <v/>
      </c>
      <c r="BD155" s="8" t="str">
        <f t="shared" si="18"/>
        <v/>
      </c>
      <c r="BE155" s="8" t="str">
        <f t="shared" si="18"/>
        <v/>
      </c>
      <c r="BF155" s="8" t="str">
        <f t="shared" si="18"/>
        <v/>
      </c>
      <c r="BG155" s="8" t="str">
        <f t="shared" si="17"/>
        <v/>
      </c>
      <c r="BH155" s="8" t="str">
        <f t="shared" si="17"/>
        <v/>
      </c>
    </row>
    <row r="156" spans="1:60">
      <c r="A156" t="s">
        <v>404</v>
      </c>
      <c r="B156" t="s">
        <v>404</v>
      </c>
      <c r="C156" t="s">
        <v>404</v>
      </c>
      <c r="D156">
        <v>1189455000</v>
      </c>
      <c r="E156">
        <v>19</v>
      </c>
      <c r="F156">
        <v>0</v>
      </c>
      <c r="G156">
        <v>1</v>
      </c>
      <c r="H156">
        <v>194553</v>
      </c>
      <c r="I156" s="1">
        <v>44777.875</v>
      </c>
      <c r="J156" t="s">
        <v>387</v>
      </c>
      <c r="K156">
        <v>0</v>
      </c>
      <c r="L156" s="1">
        <v>44755.875</v>
      </c>
      <c r="M156" s="1">
        <v>44777.875</v>
      </c>
      <c r="N156" s="1">
        <v>38926.875</v>
      </c>
      <c r="O156" s="1">
        <v>44755.875</v>
      </c>
      <c r="P156" s="1"/>
      <c r="Q156" s="1">
        <v>43555.875</v>
      </c>
      <c r="R156">
        <v>75051190</v>
      </c>
      <c r="T156" t="s">
        <v>593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389</v>
      </c>
      <c r="AB156">
        <v>39</v>
      </c>
      <c r="AC156" t="s">
        <v>398</v>
      </c>
      <c r="AD156">
        <v>153282</v>
      </c>
      <c r="AE156">
        <v>1287.56</v>
      </c>
      <c r="AF156">
        <v>1532.82</v>
      </c>
      <c r="AG156" t="s">
        <v>391</v>
      </c>
      <c r="AP156" s="7">
        <v>153</v>
      </c>
      <c r="AQ156" s="7" t="str">
        <f t="shared" si="18"/>
        <v/>
      </c>
      <c r="AR156" s="7" t="str">
        <f t="shared" si="18"/>
        <v/>
      </c>
      <c r="AS156" s="7" t="str">
        <f t="shared" si="18"/>
        <v/>
      </c>
      <c r="AT156" s="7" t="str">
        <f t="shared" si="18"/>
        <v/>
      </c>
      <c r="AU156" s="7" t="str">
        <f t="shared" si="18"/>
        <v/>
      </c>
      <c r="AV156" s="7" t="str">
        <f t="shared" si="18"/>
        <v/>
      </c>
      <c r="AW156" s="7" t="str">
        <f t="shared" si="18"/>
        <v/>
      </c>
      <c r="AX156" s="7" t="str">
        <f t="shared" si="18"/>
        <v/>
      </c>
      <c r="AY156" s="7" t="str">
        <f t="shared" si="18"/>
        <v/>
      </c>
      <c r="AZ156" s="7" t="str">
        <f t="shared" si="18"/>
        <v/>
      </c>
      <c r="BA156" s="7" t="str">
        <f t="shared" si="18"/>
        <v/>
      </c>
      <c r="BB156" s="7" t="str">
        <f t="shared" si="18"/>
        <v/>
      </c>
      <c r="BC156" s="7" t="str">
        <f t="shared" si="18"/>
        <v/>
      </c>
      <c r="BD156" s="7" t="str">
        <f t="shared" si="18"/>
        <v/>
      </c>
      <c r="BE156" s="7" t="str">
        <f t="shared" si="18"/>
        <v/>
      </c>
      <c r="BF156" s="7" t="str">
        <f t="shared" si="18"/>
        <v/>
      </c>
      <c r="BG156" s="7" t="str">
        <f t="shared" si="17"/>
        <v/>
      </c>
      <c r="BH156" s="7" t="str">
        <f t="shared" si="17"/>
        <v/>
      </c>
    </row>
    <row r="157" spans="1:60">
      <c r="A157" t="s">
        <v>404</v>
      </c>
      <c r="B157" t="s">
        <v>404</v>
      </c>
      <c r="C157" t="s">
        <v>404</v>
      </c>
      <c r="D157">
        <v>1191014000</v>
      </c>
      <c r="E157">
        <v>19</v>
      </c>
      <c r="F157">
        <v>0</v>
      </c>
      <c r="G157">
        <v>1</v>
      </c>
      <c r="H157">
        <v>194578</v>
      </c>
      <c r="I157" s="1">
        <v>44777.875</v>
      </c>
      <c r="J157" t="s">
        <v>387</v>
      </c>
      <c r="K157">
        <v>0</v>
      </c>
      <c r="L157" s="1">
        <v>44770.875</v>
      </c>
      <c r="M157" s="1">
        <v>44777.875</v>
      </c>
      <c r="N157" s="1">
        <v>40345.875</v>
      </c>
      <c r="O157" s="1">
        <v>44770.875</v>
      </c>
      <c r="P157" s="1"/>
      <c r="Q157" s="1">
        <v>43555.875</v>
      </c>
      <c r="R157">
        <v>75062499</v>
      </c>
      <c r="T157" t="s">
        <v>594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389</v>
      </c>
      <c r="AB157">
        <v>39</v>
      </c>
      <c r="AC157" t="s">
        <v>595</v>
      </c>
      <c r="AD157">
        <v>164027</v>
      </c>
      <c r="AE157">
        <v>1377.8</v>
      </c>
      <c r="AF157">
        <v>1640.27</v>
      </c>
      <c r="AG157" t="s">
        <v>391</v>
      </c>
      <c r="AP157" s="8">
        <v>154</v>
      </c>
      <c r="AQ157" s="8" t="str">
        <f t="shared" si="18"/>
        <v/>
      </c>
      <c r="AR157" s="8" t="str">
        <f t="shared" si="18"/>
        <v/>
      </c>
      <c r="AS157" s="8" t="str">
        <f t="shared" si="18"/>
        <v/>
      </c>
      <c r="AT157" s="8" t="str">
        <f t="shared" si="18"/>
        <v/>
      </c>
      <c r="AU157" s="8" t="str">
        <f t="shared" si="18"/>
        <v/>
      </c>
      <c r="AV157" s="8" t="str">
        <f t="shared" si="18"/>
        <v/>
      </c>
      <c r="AW157" s="8" t="str">
        <f t="shared" si="18"/>
        <v/>
      </c>
      <c r="AX157" s="8" t="str">
        <f t="shared" si="18"/>
        <v/>
      </c>
      <c r="AY157" s="8" t="str">
        <f t="shared" si="18"/>
        <v/>
      </c>
      <c r="AZ157" s="8" t="str">
        <f t="shared" si="18"/>
        <v/>
      </c>
      <c r="BA157" s="8" t="str">
        <f t="shared" si="18"/>
        <v/>
      </c>
      <c r="BB157" s="8" t="str">
        <f t="shared" si="18"/>
        <v/>
      </c>
      <c r="BC157" s="8" t="str">
        <f t="shared" si="18"/>
        <v/>
      </c>
      <c r="BD157" s="8" t="str">
        <f t="shared" si="18"/>
        <v/>
      </c>
      <c r="BE157" s="8" t="str">
        <f t="shared" si="18"/>
        <v/>
      </c>
      <c r="BF157" s="8" t="str">
        <f t="shared" si="18"/>
        <v/>
      </c>
      <c r="BG157" s="8" t="str">
        <f t="shared" si="17"/>
        <v/>
      </c>
      <c r="BH157" s="8" t="str">
        <f t="shared" si="17"/>
        <v/>
      </c>
    </row>
    <row r="158" spans="1:60">
      <c r="A158" t="s">
        <v>404</v>
      </c>
      <c r="B158" t="s">
        <v>404</v>
      </c>
      <c r="C158" t="s">
        <v>404</v>
      </c>
      <c r="E158">
        <v>278</v>
      </c>
      <c r="F158">
        <v>0</v>
      </c>
      <c r="G158">
        <v>1</v>
      </c>
      <c r="H158">
        <v>209074</v>
      </c>
      <c r="I158" s="1">
        <v>44777.875</v>
      </c>
      <c r="J158" t="s">
        <v>396</v>
      </c>
      <c r="K158">
        <v>0</v>
      </c>
      <c r="L158" s="1"/>
      <c r="M158" s="1">
        <v>44777.875</v>
      </c>
      <c r="N158" s="1">
        <v>29582.916666666668</v>
      </c>
      <c r="O158" s="1">
        <v>43867.875</v>
      </c>
      <c r="P158" s="1">
        <v>43859.875</v>
      </c>
      <c r="Q158" s="1">
        <v>43585.875</v>
      </c>
      <c r="R158">
        <v>76019932</v>
      </c>
      <c r="T158" t="s">
        <v>596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389</v>
      </c>
      <c r="AB158">
        <v>38</v>
      </c>
      <c r="AC158" t="s">
        <v>390</v>
      </c>
      <c r="AD158">
        <v>233396</v>
      </c>
      <c r="AE158">
        <v>1937.21</v>
      </c>
      <c r="AF158">
        <v>2333.96</v>
      </c>
      <c r="AG158" t="s">
        <v>408</v>
      </c>
      <c r="AP158" s="7">
        <v>155</v>
      </c>
      <c r="AQ158" s="7" t="str">
        <f t="shared" si="18"/>
        <v/>
      </c>
      <c r="AR158" s="7" t="str">
        <f t="shared" si="18"/>
        <v/>
      </c>
      <c r="AS158" s="7" t="str">
        <f t="shared" si="18"/>
        <v/>
      </c>
      <c r="AT158" s="7" t="str">
        <f t="shared" si="18"/>
        <v/>
      </c>
      <c r="AU158" s="7" t="str">
        <f t="shared" si="18"/>
        <v/>
      </c>
      <c r="AV158" s="7" t="str">
        <f t="shared" si="18"/>
        <v/>
      </c>
      <c r="AW158" s="7" t="str">
        <f t="shared" si="18"/>
        <v/>
      </c>
      <c r="AX158" s="7" t="str">
        <f t="shared" si="18"/>
        <v/>
      </c>
      <c r="AY158" s="7" t="str">
        <f t="shared" si="18"/>
        <v/>
      </c>
      <c r="AZ158" s="7" t="str">
        <f t="shared" si="18"/>
        <v/>
      </c>
      <c r="BA158" s="7" t="str">
        <f t="shared" si="18"/>
        <v/>
      </c>
      <c r="BB158" s="7" t="str">
        <f t="shared" si="18"/>
        <v/>
      </c>
      <c r="BC158" s="7" t="str">
        <f t="shared" si="18"/>
        <v/>
      </c>
      <c r="BD158" s="7" t="str">
        <f t="shared" si="18"/>
        <v/>
      </c>
      <c r="BE158" s="7" t="str">
        <f t="shared" si="18"/>
        <v/>
      </c>
      <c r="BF158" s="7" t="str">
        <f t="shared" si="18"/>
        <v/>
      </c>
      <c r="BG158" s="7" t="str">
        <f t="shared" si="17"/>
        <v/>
      </c>
      <c r="BH158" s="7" t="str">
        <f t="shared" si="17"/>
        <v/>
      </c>
    </row>
    <row r="159" spans="1:60">
      <c r="A159" t="s">
        <v>404</v>
      </c>
      <c r="B159" t="s">
        <v>404</v>
      </c>
      <c r="C159" t="s">
        <v>404</v>
      </c>
      <c r="D159">
        <v>1189435000</v>
      </c>
      <c r="E159">
        <v>57</v>
      </c>
      <c r="F159">
        <v>0</v>
      </c>
      <c r="G159">
        <v>1</v>
      </c>
      <c r="H159">
        <v>209164</v>
      </c>
      <c r="I159" s="1">
        <v>44777.875</v>
      </c>
      <c r="J159" t="s">
        <v>392</v>
      </c>
      <c r="K159">
        <v>0</v>
      </c>
      <c r="L159" s="1"/>
      <c r="M159" s="1">
        <v>44777.875</v>
      </c>
      <c r="N159" s="1">
        <v>30389.875</v>
      </c>
      <c r="O159" s="1">
        <v>44339.875</v>
      </c>
      <c r="P159" s="1">
        <v>44315.875</v>
      </c>
      <c r="Q159" s="1">
        <v>43585.875</v>
      </c>
      <c r="R159">
        <v>76020193</v>
      </c>
      <c r="T159" t="s">
        <v>597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389</v>
      </c>
      <c r="AB159">
        <v>38</v>
      </c>
      <c r="AC159" t="s">
        <v>598</v>
      </c>
      <c r="AD159">
        <v>457479</v>
      </c>
      <c r="AE159">
        <v>3842.82</v>
      </c>
      <c r="AF159">
        <v>4574.79</v>
      </c>
      <c r="AG159" t="s">
        <v>408</v>
      </c>
      <c r="AP159" s="8">
        <v>156</v>
      </c>
      <c r="AQ159" s="8" t="str">
        <f t="shared" si="18"/>
        <v/>
      </c>
      <c r="AR159" s="8" t="str">
        <f t="shared" si="18"/>
        <v/>
      </c>
      <c r="AS159" s="8" t="str">
        <f t="shared" si="18"/>
        <v/>
      </c>
      <c r="AT159" s="8" t="str">
        <f t="shared" si="18"/>
        <v/>
      </c>
      <c r="AU159" s="8" t="str">
        <f t="shared" si="18"/>
        <v/>
      </c>
      <c r="AV159" s="8" t="str">
        <f t="shared" si="18"/>
        <v/>
      </c>
      <c r="AW159" s="8" t="str">
        <f t="shared" si="18"/>
        <v/>
      </c>
      <c r="AX159" s="8" t="str">
        <f t="shared" si="18"/>
        <v/>
      </c>
      <c r="AY159" s="8" t="str">
        <f t="shared" si="18"/>
        <v/>
      </c>
      <c r="AZ159" s="8" t="str">
        <f t="shared" si="18"/>
        <v/>
      </c>
      <c r="BA159" s="8" t="str">
        <f t="shared" si="18"/>
        <v/>
      </c>
      <c r="BB159" s="8" t="str">
        <f t="shared" si="18"/>
        <v/>
      </c>
      <c r="BC159" s="8" t="str">
        <f t="shared" si="18"/>
        <v/>
      </c>
      <c r="BD159" s="8" t="str">
        <f t="shared" si="18"/>
        <v/>
      </c>
      <c r="BE159" s="8" t="str">
        <f t="shared" si="18"/>
        <v/>
      </c>
      <c r="BF159" s="8" t="str">
        <f t="shared" si="18"/>
        <v/>
      </c>
      <c r="BG159" s="8" t="str">
        <f t="shared" si="17"/>
        <v/>
      </c>
      <c r="BH159" s="8" t="str">
        <f t="shared" si="17"/>
        <v/>
      </c>
    </row>
    <row r="160" spans="1:60">
      <c r="A160" t="s">
        <v>386</v>
      </c>
      <c r="B160" t="s">
        <v>386</v>
      </c>
      <c r="C160" t="s">
        <v>386</v>
      </c>
      <c r="D160">
        <v>1189449000</v>
      </c>
      <c r="E160">
        <v>19</v>
      </c>
      <c r="F160">
        <v>0</v>
      </c>
      <c r="G160">
        <v>1</v>
      </c>
      <c r="H160">
        <v>209169</v>
      </c>
      <c r="I160" s="1">
        <v>44777.875</v>
      </c>
      <c r="J160" t="s">
        <v>387</v>
      </c>
      <c r="K160">
        <v>0</v>
      </c>
      <c r="L160" s="1">
        <v>44711.875</v>
      </c>
      <c r="M160" s="1">
        <v>44777.875</v>
      </c>
      <c r="N160" s="1">
        <v>39688.875</v>
      </c>
      <c r="O160" s="1">
        <v>44711.875</v>
      </c>
      <c r="P160" s="1">
        <v>44679.875</v>
      </c>
      <c r="Q160" s="1">
        <v>43585.875</v>
      </c>
      <c r="R160">
        <v>76020198</v>
      </c>
      <c r="T160" t="s">
        <v>599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389</v>
      </c>
      <c r="AC160" t="s">
        <v>400</v>
      </c>
      <c r="AD160">
        <v>31052</v>
      </c>
      <c r="AE160">
        <v>260.83999999999997</v>
      </c>
      <c r="AF160">
        <v>310.52</v>
      </c>
      <c r="AG160" t="s">
        <v>391</v>
      </c>
      <c r="AP160" s="7">
        <v>157</v>
      </c>
      <c r="AQ160" s="7" t="str">
        <f t="shared" si="18"/>
        <v/>
      </c>
      <c r="AR160" s="7" t="str">
        <f t="shared" si="18"/>
        <v/>
      </c>
      <c r="AS160" s="7" t="str">
        <f t="shared" si="18"/>
        <v/>
      </c>
      <c r="AT160" s="7" t="str">
        <f t="shared" si="18"/>
        <v/>
      </c>
      <c r="AU160" s="7" t="str">
        <f t="shared" si="18"/>
        <v/>
      </c>
      <c r="AV160" s="7" t="str">
        <f t="shared" si="18"/>
        <v/>
      </c>
      <c r="AW160" s="7" t="str">
        <f t="shared" si="18"/>
        <v/>
      </c>
      <c r="AX160" s="7" t="str">
        <f t="shared" si="18"/>
        <v/>
      </c>
      <c r="AY160" s="7" t="str">
        <f t="shared" si="18"/>
        <v/>
      </c>
      <c r="AZ160" s="7" t="str">
        <f t="shared" si="18"/>
        <v/>
      </c>
      <c r="BA160" s="7" t="str">
        <f t="shared" si="18"/>
        <v/>
      </c>
      <c r="BB160" s="7" t="str">
        <f t="shared" si="18"/>
        <v/>
      </c>
      <c r="BC160" s="7" t="str">
        <f t="shared" si="18"/>
        <v/>
      </c>
      <c r="BD160" s="7" t="str">
        <f t="shared" si="18"/>
        <v/>
      </c>
      <c r="BE160" s="7" t="str">
        <f t="shared" si="18"/>
        <v/>
      </c>
      <c r="BF160" s="7" t="str">
        <f t="shared" si="18"/>
        <v/>
      </c>
      <c r="BG160" s="7" t="str">
        <f t="shared" si="17"/>
        <v/>
      </c>
      <c r="BH160" s="7" t="str">
        <f t="shared" si="17"/>
        <v/>
      </c>
    </row>
    <row r="161" spans="1:60">
      <c r="A161" t="s">
        <v>404</v>
      </c>
      <c r="B161" t="s">
        <v>386</v>
      </c>
      <c r="C161" t="s">
        <v>386</v>
      </c>
      <c r="D161">
        <v>1189435000</v>
      </c>
      <c r="E161">
        <v>57</v>
      </c>
      <c r="F161">
        <v>0</v>
      </c>
      <c r="G161">
        <v>1</v>
      </c>
      <c r="H161">
        <v>211790</v>
      </c>
      <c r="I161" s="1">
        <v>44777.875</v>
      </c>
      <c r="J161" t="s">
        <v>392</v>
      </c>
      <c r="K161">
        <v>0</v>
      </c>
      <c r="L161" s="1">
        <v>44727.875</v>
      </c>
      <c r="M161" s="1">
        <v>44777.875</v>
      </c>
      <c r="N161" s="1">
        <v>30970.875</v>
      </c>
      <c r="O161" s="1">
        <v>44727.875</v>
      </c>
      <c r="P161" s="1">
        <v>44711.875</v>
      </c>
      <c r="Q161" s="1">
        <v>43585.875</v>
      </c>
      <c r="R161">
        <v>76020287</v>
      </c>
      <c r="S161">
        <v>76128071</v>
      </c>
      <c r="T161" t="s">
        <v>600</v>
      </c>
      <c r="U161">
        <v>368</v>
      </c>
      <c r="V161">
        <v>3022</v>
      </c>
      <c r="W161">
        <v>30.22</v>
      </c>
      <c r="X161">
        <v>3022</v>
      </c>
      <c r="Y161">
        <v>36.799999999999997</v>
      </c>
      <c r="Z161">
        <v>3680</v>
      </c>
      <c r="AA161" t="s">
        <v>389</v>
      </c>
      <c r="AB161">
        <v>38</v>
      </c>
      <c r="AC161" t="s">
        <v>601</v>
      </c>
      <c r="AD161">
        <v>49503</v>
      </c>
      <c r="AE161">
        <v>415.83</v>
      </c>
      <c r="AF161">
        <v>495.03</v>
      </c>
      <c r="AG161" t="s">
        <v>391</v>
      </c>
      <c r="AP161" s="8">
        <v>158</v>
      </c>
      <c r="AQ161" s="8" t="str">
        <f t="shared" si="18"/>
        <v/>
      </c>
      <c r="AR161" s="8" t="str">
        <f t="shared" si="18"/>
        <v/>
      </c>
      <c r="AS161" s="8" t="str">
        <f t="shared" si="18"/>
        <v/>
      </c>
      <c r="AT161" s="8" t="str">
        <f t="shared" si="18"/>
        <v/>
      </c>
      <c r="AU161" s="8" t="str">
        <f t="shared" si="18"/>
        <v/>
      </c>
      <c r="AV161" s="8" t="str">
        <f t="shared" si="18"/>
        <v/>
      </c>
      <c r="AW161" s="8" t="str">
        <f t="shared" si="18"/>
        <v/>
      </c>
      <c r="AX161" s="8" t="str">
        <f t="shared" si="18"/>
        <v/>
      </c>
      <c r="AY161" s="8" t="str">
        <f t="shared" si="18"/>
        <v/>
      </c>
      <c r="AZ161" s="8" t="str">
        <f t="shared" si="18"/>
        <v/>
      </c>
      <c r="BA161" s="8" t="str">
        <f t="shared" si="18"/>
        <v/>
      </c>
      <c r="BB161" s="8" t="str">
        <f t="shared" si="18"/>
        <v/>
      </c>
      <c r="BC161" s="8" t="str">
        <f t="shared" si="18"/>
        <v/>
      </c>
      <c r="BD161" s="8" t="str">
        <f t="shared" si="18"/>
        <v/>
      </c>
      <c r="BE161" s="8" t="str">
        <f t="shared" si="18"/>
        <v/>
      </c>
      <c r="BF161" s="8" t="str">
        <f t="shared" si="18"/>
        <v/>
      </c>
      <c r="BG161" s="8" t="str">
        <f t="shared" si="17"/>
        <v/>
      </c>
      <c r="BH161" s="8" t="str">
        <f t="shared" si="17"/>
        <v/>
      </c>
    </row>
    <row r="162" spans="1:60">
      <c r="A162" t="s">
        <v>404</v>
      </c>
      <c r="B162" t="s">
        <v>404</v>
      </c>
      <c r="C162" t="s">
        <v>404</v>
      </c>
      <c r="E162">
        <v>35</v>
      </c>
      <c r="F162">
        <v>0</v>
      </c>
      <c r="G162">
        <v>1</v>
      </c>
      <c r="H162">
        <v>215664</v>
      </c>
      <c r="I162" s="1">
        <v>44777.875</v>
      </c>
      <c r="J162" t="s">
        <v>557</v>
      </c>
      <c r="K162">
        <v>0</v>
      </c>
      <c r="L162" s="1">
        <v>44773.875</v>
      </c>
      <c r="M162" s="1">
        <v>44777.875</v>
      </c>
      <c r="N162" s="1">
        <v>30052.875</v>
      </c>
      <c r="O162" s="1">
        <v>44773.875</v>
      </c>
      <c r="P162" s="1"/>
      <c r="Q162" s="1">
        <v>43616.875</v>
      </c>
      <c r="R162">
        <v>76222817</v>
      </c>
      <c r="T162" t="s">
        <v>602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389</v>
      </c>
      <c r="AB162">
        <v>37</v>
      </c>
      <c r="AC162" t="s">
        <v>390</v>
      </c>
      <c r="AD162">
        <v>233396</v>
      </c>
      <c r="AE162">
        <v>1937.21</v>
      </c>
      <c r="AF162">
        <v>2333.96</v>
      </c>
      <c r="AG162" t="s">
        <v>391</v>
      </c>
      <c r="AP162" s="7">
        <v>159</v>
      </c>
      <c r="AQ162" s="7" t="str">
        <f t="shared" si="18"/>
        <v/>
      </c>
      <c r="AR162" s="7" t="str">
        <f t="shared" si="18"/>
        <v/>
      </c>
      <c r="AS162" s="7" t="str">
        <f t="shared" si="18"/>
        <v/>
      </c>
      <c r="AT162" s="7" t="str">
        <f t="shared" si="18"/>
        <v/>
      </c>
      <c r="AU162" s="7" t="str">
        <f t="shared" si="18"/>
        <v/>
      </c>
      <c r="AV162" s="7" t="str">
        <f t="shared" si="18"/>
        <v/>
      </c>
      <c r="AW162" s="7" t="str">
        <f t="shared" si="18"/>
        <v/>
      </c>
      <c r="AX162" s="7" t="str">
        <f t="shared" si="18"/>
        <v/>
      </c>
      <c r="AY162" s="7" t="str">
        <f t="shared" si="18"/>
        <v/>
      </c>
      <c r="AZ162" s="7" t="str">
        <f t="shared" si="18"/>
        <v/>
      </c>
      <c r="BA162" s="7" t="str">
        <f t="shared" si="18"/>
        <v/>
      </c>
      <c r="BB162" s="7" t="str">
        <f t="shared" si="18"/>
        <v/>
      </c>
      <c r="BC162" s="7" t="str">
        <f t="shared" si="18"/>
        <v/>
      </c>
      <c r="BD162" s="7" t="str">
        <f t="shared" si="18"/>
        <v/>
      </c>
      <c r="BE162" s="7" t="str">
        <f t="shared" si="18"/>
        <v/>
      </c>
      <c r="BF162" s="7" t="str">
        <f t="shared" ref="BF162:BH177" si="19">IF(BF$3=$D162,$AP162,"")</f>
        <v/>
      </c>
      <c r="BG162" s="7" t="str">
        <f t="shared" si="19"/>
        <v/>
      </c>
      <c r="BH162" s="7" t="str">
        <f t="shared" si="19"/>
        <v/>
      </c>
    </row>
    <row r="163" spans="1:60">
      <c r="A163" t="s">
        <v>404</v>
      </c>
      <c r="B163" t="s">
        <v>404</v>
      </c>
      <c r="C163" t="s">
        <v>404</v>
      </c>
      <c r="D163">
        <v>1191011000</v>
      </c>
      <c r="E163">
        <v>220</v>
      </c>
      <c r="F163">
        <v>0</v>
      </c>
      <c r="G163">
        <v>1</v>
      </c>
      <c r="H163">
        <v>216850</v>
      </c>
      <c r="I163" s="1">
        <v>44777.875</v>
      </c>
      <c r="J163" t="s">
        <v>473</v>
      </c>
      <c r="K163">
        <v>0</v>
      </c>
      <c r="L163" s="1">
        <v>44769.875</v>
      </c>
      <c r="M163" s="1">
        <v>44777.875</v>
      </c>
      <c r="N163" s="1">
        <v>25033.875</v>
      </c>
      <c r="O163" s="1">
        <v>44769.875</v>
      </c>
      <c r="P163" s="1"/>
      <c r="Q163" s="1">
        <v>43616.875</v>
      </c>
      <c r="R163">
        <v>76210651</v>
      </c>
      <c r="T163" t="s">
        <v>603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389</v>
      </c>
      <c r="AB163">
        <v>37</v>
      </c>
      <c r="AC163" t="s">
        <v>581</v>
      </c>
      <c r="AD163">
        <v>355638</v>
      </c>
      <c r="AE163">
        <v>2987.38</v>
      </c>
      <c r="AF163">
        <v>3556.38</v>
      </c>
      <c r="AG163" t="s">
        <v>391</v>
      </c>
      <c r="AP163" s="8">
        <v>160</v>
      </c>
      <c r="AQ163" s="8" t="str">
        <f t="shared" ref="AQ163:BF178" si="20">IF(AQ$3=$D163,$AP163,"")</f>
        <v/>
      </c>
      <c r="AR163" s="8" t="str">
        <f t="shared" si="20"/>
        <v/>
      </c>
      <c r="AS163" s="8" t="str">
        <f t="shared" si="20"/>
        <v/>
      </c>
      <c r="AT163" s="8" t="str">
        <f t="shared" si="20"/>
        <v/>
      </c>
      <c r="AU163" s="8" t="str">
        <f t="shared" si="20"/>
        <v/>
      </c>
      <c r="AV163" s="8" t="str">
        <f t="shared" si="20"/>
        <v/>
      </c>
      <c r="AW163" s="8" t="str">
        <f t="shared" si="20"/>
        <v/>
      </c>
      <c r="AX163" s="8" t="str">
        <f t="shared" si="20"/>
        <v/>
      </c>
      <c r="AY163" s="8" t="str">
        <f t="shared" si="20"/>
        <v/>
      </c>
      <c r="AZ163" s="8" t="str">
        <f t="shared" si="20"/>
        <v/>
      </c>
      <c r="BA163" s="8" t="str">
        <f t="shared" si="20"/>
        <v/>
      </c>
      <c r="BB163" s="8" t="str">
        <f t="shared" si="20"/>
        <v/>
      </c>
      <c r="BC163" s="8" t="str">
        <f t="shared" si="20"/>
        <v/>
      </c>
      <c r="BD163" s="8" t="str">
        <f t="shared" si="20"/>
        <v/>
      </c>
      <c r="BE163" s="8" t="str">
        <f t="shared" si="20"/>
        <v/>
      </c>
      <c r="BF163" s="8" t="str">
        <f t="shared" si="20"/>
        <v/>
      </c>
      <c r="BG163" s="8" t="str">
        <f t="shared" si="19"/>
        <v/>
      </c>
      <c r="BH163" s="8" t="str">
        <f t="shared" si="19"/>
        <v/>
      </c>
    </row>
    <row r="164" spans="1:60">
      <c r="A164" t="s">
        <v>404</v>
      </c>
      <c r="B164" t="s">
        <v>404</v>
      </c>
      <c r="C164" t="s">
        <v>404</v>
      </c>
      <c r="D164">
        <v>1189455000</v>
      </c>
      <c r="E164">
        <v>19</v>
      </c>
      <c r="F164">
        <v>0</v>
      </c>
      <c r="G164">
        <v>1</v>
      </c>
      <c r="H164">
        <v>216929</v>
      </c>
      <c r="I164" s="1">
        <v>44777.875</v>
      </c>
      <c r="J164" t="s">
        <v>387</v>
      </c>
      <c r="K164">
        <v>0</v>
      </c>
      <c r="L164" s="1">
        <v>44770.875</v>
      </c>
      <c r="M164" s="1">
        <v>44777.875</v>
      </c>
      <c r="N164" s="1">
        <v>38487.875</v>
      </c>
      <c r="O164" s="1">
        <v>44770.875</v>
      </c>
      <c r="P164" s="1"/>
      <c r="Q164" s="1">
        <v>43616.875</v>
      </c>
      <c r="R164">
        <v>76210654</v>
      </c>
      <c r="T164" t="s">
        <v>604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389</v>
      </c>
      <c r="AB164">
        <v>37</v>
      </c>
      <c r="AC164" t="s">
        <v>390</v>
      </c>
      <c r="AD164">
        <v>140509</v>
      </c>
      <c r="AE164">
        <v>1180.28</v>
      </c>
      <c r="AF164">
        <v>1405.09</v>
      </c>
      <c r="AG164" t="s">
        <v>391</v>
      </c>
      <c r="AP164" s="7">
        <v>161</v>
      </c>
      <c r="AQ164" s="7" t="str">
        <f t="shared" si="20"/>
        <v/>
      </c>
      <c r="AR164" s="7" t="str">
        <f t="shared" si="20"/>
        <v/>
      </c>
      <c r="AS164" s="7" t="str">
        <f t="shared" si="20"/>
        <v/>
      </c>
      <c r="AT164" s="7" t="str">
        <f t="shared" si="20"/>
        <v/>
      </c>
      <c r="AU164" s="7" t="str">
        <f t="shared" si="20"/>
        <v/>
      </c>
      <c r="AV164" s="7" t="str">
        <f t="shared" si="20"/>
        <v/>
      </c>
      <c r="AW164" s="7" t="str">
        <f t="shared" si="20"/>
        <v/>
      </c>
      <c r="AX164" s="7" t="str">
        <f t="shared" si="20"/>
        <v/>
      </c>
      <c r="AY164" s="7" t="str">
        <f t="shared" si="20"/>
        <v/>
      </c>
      <c r="AZ164" s="7" t="str">
        <f t="shared" si="20"/>
        <v/>
      </c>
      <c r="BA164" s="7" t="str">
        <f t="shared" si="20"/>
        <v/>
      </c>
      <c r="BB164" s="7" t="str">
        <f t="shared" si="20"/>
        <v/>
      </c>
      <c r="BC164" s="7" t="str">
        <f t="shared" si="20"/>
        <v/>
      </c>
      <c r="BD164" s="7" t="str">
        <f t="shared" si="20"/>
        <v/>
      </c>
      <c r="BE164" s="7" t="str">
        <f t="shared" si="20"/>
        <v/>
      </c>
      <c r="BF164" s="7" t="str">
        <f t="shared" si="20"/>
        <v/>
      </c>
      <c r="BG164" s="7" t="str">
        <f t="shared" si="19"/>
        <v/>
      </c>
      <c r="BH164" s="7" t="str">
        <f t="shared" si="19"/>
        <v/>
      </c>
    </row>
    <row r="165" spans="1:60">
      <c r="A165" t="s">
        <v>404</v>
      </c>
      <c r="B165" t="s">
        <v>404</v>
      </c>
      <c r="C165" t="s">
        <v>404</v>
      </c>
      <c r="E165">
        <v>278</v>
      </c>
      <c r="F165">
        <v>0</v>
      </c>
      <c r="G165">
        <v>1</v>
      </c>
      <c r="H165">
        <v>218310</v>
      </c>
      <c r="I165" s="1">
        <v>44777.875</v>
      </c>
      <c r="J165" t="s">
        <v>396</v>
      </c>
      <c r="K165">
        <v>0</v>
      </c>
      <c r="L165" s="1"/>
      <c r="M165" s="1">
        <v>44777.875</v>
      </c>
      <c r="N165" s="1">
        <v>34374.916666666664</v>
      </c>
      <c r="O165" s="1">
        <v>43844.875</v>
      </c>
      <c r="P165" s="1">
        <v>43828.875</v>
      </c>
      <c r="Q165" s="1">
        <v>43616.875</v>
      </c>
      <c r="R165">
        <v>76224042</v>
      </c>
      <c r="T165" t="s">
        <v>605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389</v>
      </c>
      <c r="AB165">
        <v>37</v>
      </c>
      <c r="AC165" t="s">
        <v>476</v>
      </c>
      <c r="AD165">
        <v>161582</v>
      </c>
      <c r="AE165">
        <v>1341.09</v>
      </c>
      <c r="AF165">
        <v>1615.82</v>
      </c>
      <c r="AG165" t="s">
        <v>408</v>
      </c>
      <c r="AP165" s="8">
        <v>162</v>
      </c>
      <c r="AQ165" s="8" t="str">
        <f t="shared" si="20"/>
        <v/>
      </c>
      <c r="AR165" s="8" t="str">
        <f t="shared" si="20"/>
        <v/>
      </c>
      <c r="AS165" s="8" t="str">
        <f t="shared" si="20"/>
        <v/>
      </c>
      <c r="AT165" s="8" t="str">
        <f t="shared" si="20"/>
        <v/>
      </c>
      <c r="AU165" s="8" t="str">
        <f t="shared" si="20"/>
        <v/>
      </c>
      <c r="AV165" s="8" t="str">
        <f t="shared" si="20"/>
        <v/>
      </c>
      <c r="AW165" s="8" t="str">
        <f t="shared" si="20"/>
        <v/>
      </c>
      <c r="AX165" s="8" t="str">
        <f t="shared" si="20"/>
        <v/>
      </c>
      <c r="AY165" s="8" t="str">
        <f t="shared" si="20"/>
        <v/>
      </c>
      <c r="AZ165" s="8" t="str">
        <f t="shared" si="20"/>
        <v/>
      </c>
      <c r="BA165" s="8" t="str">
        <f t="shared" si="20"/>
        <v/>
      </c>
      <c r="BB165" s="8" t="str">
        <f t="shared" si="20"/>
        <v/>
      </c>
      <c r="BC165" s="8" t="str">
        <f t="shared" si="20"/>
        <v/>
      </c>
      <c r="BD165" s="8" t="str">
        <f t="shared" si="20"/>
        <v/>
      </c>
      <c r="BE165" s="8" t="str">
        <f t="shared" si="20"/>
        <v/>
      </c>
      <c r="BF165" s="8" t="str">
        <f t="shared" si="20"/>
        <v/>
      </c>
      <c r="BG165" s="8" t="str">
        <f t="shared" si="19"/>
        <v/>
      </c>
      <c r="BH165" s="8" t="str">
        <f t="shared" si="19"/>
        <v/>
      </c>
    </row>
    <row r="166" spans="1:60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222738</v>
      </c>
      <c r="I166" s="1">
        <v>44777.875</v>
      </c>
      <c r="J166" t="s">
        <v>387</v>
      </c>
      <c r="K166">
        <v>0</v>
      </c>
      <c r="L166" s="1">
        <v>44752.875</v>
      </c>
      <c r="M166" s="1">
        <v>44777.875</v>
      </c>
      <c r="N166" s="1">
        <v>42455.875</v>
      </c>
      <c r="O166" s="1">
        <v>44752.875</v>
      </c>
      <c r="P166" s="1"/>
      <c r="Q166" s="1">
        <v>43646.875</v>
      </c>
      <c r="R166">
        <v>76382102</v>
      </c>
      <c r="T166" t="s">
        <v>606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389</v>
      </c>
      <c r="AB166">
        <v>36</v>
      </c>
      <c r="AC166" t="s">
        <v>394</v>
      </c>
      <c r="AD166">
        <v>48439</v>
      </c>
      <c r="AE166">
        <v>406.85</v>
      </c>
      <c r="AF166">
        <v>484.39</v>
      </c>
      <c r="AG166" t="s">
        <v>391</v>
      </c>
      <c r="AP166" s="7">
        <v>163</v>
      </c>
      <c r="AQ166" s="7" t="str">
        <f t="shared" si="20"/>
        <v/>
      </c>
      <c r="AR166" s="7" t="str">
        <f t="shared" si="20"/>
        <v/>
      </c>
      <c r="AS166" s="7" t="str">
        <f t="shared" si="20"/>
        <v/>
      </c>
      <c r="AT166" s="7" t="str">
        <f t="shared" si="20"/>
        <v/>
      </c>
      <c r="AU166" s="7" t="str">
        <f t="shared" si="20"/>
        <v/>
      </c>
      <c r="AV166" s="7" t="str">
        <f t="shared" si="20"/>
        <v/>
      </c>
      <c r="AW166" s="7" t="str">
        <f t="shared" si="20"/>
        <v/>
      </c>
      <c r="AX166" s="7" t="str">
        <f t="shared" si="20"/>
        <v/>
      </c>
      <c r="AY166" s="7" t="str">
        <f t="shared" si="20"/>
        <v/>
      </c>
      <c r="AZ166" s="7" t="str">
        <f t="shared" si="20"/>
        <v/>
      </c>
      <c r="BA166" s="7" t="str">
        <f t="shared" si="20"/>
        <v/>
      </c>
      <c r="BB166" s="7" t="str">
        <f t="shared" si="20"/>
        <v/>
      </c>
      <c r="BC166" s="7" t="str">
        <f t="shared" si="20"/>
        <v/>
      </c>
      <c r="BD166" s="7" t="str">
        <f t="shared" si="20"/>
        <v/>
      </c>
      <c r="BE166" s="7" t="str">
        <f t="shared" si="20"/>
        <v/>
      </c>
      <c r="BF166" s="7" t="str">
        <f t="shared" si="20"/>
        <v/>
      </c>
      <c r="BG166" s="7" t="str">
        <f t="shared" si="19"/>
        <v/>
      </c>
      <c r="BH166" s="7" t="str">
        <f t="shared" si="19"/>
        <v/>
      </c>
    </row>
    <row r="167" spans="1:60">
      <c r="A167" t="s">
        <v>404</v>
      </c>
      <c r="B167" t="s">
        <v>404</v>
      </c>
      <c r="C167" t="s">
        <v>404</v>
      </c>
      <c r="E167">
        <v>265</v>
      </c>
      <c r="F167">
        <v>0</v>
      </c>
      <c r="G167">
        <v>1</v>
      </c>
      <c r="H167">
        <v>222949</v>
      </c>
      <c r="I167" s="1">
        <v>44777.875</v>
      </c>
      <c r="J167" t="s">
        <v>575</v>
      </c>
      <c r="K167">
        <v>0</v>
      </c>
      <c r="L167" s="1"/>
      <c r="M167" s="1">
        <v>44777.875</v>
      </c>
      <c r="N167" s="1">
        <v>35192.875</v>
      </c>
      <c r="O167" s="1">
        <v>43677.875</v>
      </c>
      <c r="P167" s="1"/>
      <c r="Q167" s="1">
        <v>43677.875</v>
      </c>
      <c r="R167">
        <v>76578012</v>
      </c>
      <c r="S167">
        <v>76578013</v>
      </c>
      <c r="T167" t="s">
        <v>607</v>
      </c>
      <c r="U167">
        <v>3882</v>
      </c>
      <c r="V167">
        <v>3188</v>
      </c>
      <c r="W167">
        <v>31.88</v>
      </c>
      <c r="X167">
        <v>3188</v>
      </c>
      <c r="Y167">
        <v>38.82</v>
      </c>
      <c r="Z167">
        <v>3882</v>
      </c>
      <c r="AA167" t="s">
        <v>389</v>
      </c>
      <c r="AB167">
        <v>35</v>
      </c>
      <c r="AC167" t="s">
        <v>394</v>
      </c>
      <c r="AD167">
        <v>75684</v>
      </c>
      <c r="AE167">
        <v>635.76</v>
      </c>
      <c r="AF167">
        <v>756.84</v>
      </c>
      <c r="AG167" t="s">
        <v>408</v>
      </c>
      <c r="AP167" s="8">
        <v>164</v>
      </c>
      <c r="AQ167" s="8" t="str">
        <f t="shared" si="20"/>
        <v/>
      </c>
      <c r="AR167" s="8" t="str">
        <f t="shared" si="20"/>
        <v/>
      </c>
      <c r="AS167" s="8" t="str">
        <f t="shared" si="20"/>
        <v/>
      </c>
      <c r="AT167" s="8" t="str">
        <f t="shared" si="20"/>
        <v/>
      </c>
      <c r="AU167" s="8" t="str">
        <f t="shared" si="20"/>
        <v/>
      </c>
      <c r="AV167" s="8" t="str">
        <f t="shared" si="20"/>
        <v/>
      </c>
      <c r="AW167" s="8" t="str">
        <f t="shared" si="20"/>
        <v/>
      </c>
      <c r="AX167" s="8" t="str">
        <f t="shared" si="20"/>
        <v/>
      </c>
      <c r="AY167" s="8" t="str">
        <f t="shared" si="20"/>
        <v/>
      </c>
      <c r="AZ167" s="8" t="str">
        <f t="shared" si="20"/>
        <v/>
      </c>
      <c r="BA167" s="8" t="str">
        <f t="shared" si="20"/>
        <v/>
      </c>
      <c r="BB167" s="8" t="str">
        <f t="shared" si="20"/>
        <v/>
      </c>
      <c r="BC167" s="8" t="str">
        <f t="shared" si="20"/>
        <v/>
      </c>
      <c r="BD167" s="8" t="str">
        <f t="shared" si="20"/>
        <v/>
      </c>
      <c r="BE167" s="8" t="str">
        <f t="shared" si="20"/>
        <v/>
      </c>
      <c r="BF167" s="8" t="str">
        <f t="shared" si="20"/>
        <v/>
      </c>
      <c r="BG167" s="8" t="str">
        <f t="shared" si="19"/>
        <v/>
      </c>
      <c r="BH167" s="8" t="str">
        <f t="shared" si="19"/>
        <v/>
      </c>
    </row>
    <row r="168" spans="1:60">
      <c r="A168" t="s">
        <v>404</v>
      </c>
      <c r="B168" t="s">
        <v>404</v>
      </c>
      <c r="C168" t="s">
        <v>404</v>
      </c>
      <c r="D168">
        <v>1189442000</v>
      </c>
      <c r="E168">
        <v>57</v>
      </c>
      <c r="F168">
        <v>0</v>
      </c>
      <c r="G168">
        <v>1</v>
      </c>
      <c r="H168">
        <v>223822</v>
      </c>
      <c r="I168" s="1">
        <v>44777.875</v>
      </c>
      <c r="J168" t="s">
        <v>392</v>
      </c>
      <c r="K168">
        <v>0</v>
      </c>
      <c r="L168" s="1"/>
      <c r="M168" s="1">
        <v>44777.875</v>
      </c>
      <c r="N168" s="1">
        <v>35705.875</v>
      </c>
      <c r="O168" s="1">
        <v>43677.875</v>
      </c>
      <c r="P168" s="1"/>
      <c r="Q168" s="1">
        <v>43677.875</v>
      </c>
      <c r="R168">
        <v>76578008</v>
      </c>
      <c r="T168" t="s">
        <v>608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389</v>
      </c>
      <c r="AB168">
        <v>35</v>
      </c>
      <c r="AC168" t="s">
        <v>394</v>
      </c>
      <c r="AD168">
        <v>75684</v>
      </c>
      <c r="AE168">
        <v>635.76</v>
      </c>
      <c r="AF168">
        <v>756.84</v>
      </c>
      <c r="AG168" t="s">
        <v>408</v>
      </c>
      <c r="AP168" s="7">
        <v>165</v>
      </c>
      <c r="AQ168" s="7" t="str">
        <f t="shared" si="20"/>
        <v/>
      </c>
      <c r="AR168" s="7" t="str">
        <f t="shared" si="20"/>
        <v/>
      </c>
      <c r="AS168" s="7" t="str">
        <f t="shared" si="20"/>
        <v/>
      </c>
      <c r="AT168" s="7" t="str">
        <f t="shared" si="20"/>
        <v/>
      </c>
      <c r="AU168" s="7" t="str">
        <f t="shared" si="20"/>
        <v/>
      </c>
      <c r="AV168" s="7" t="str">
        <f t="shared" si="20"/>
        <v/>
      </c>
      <c r="AW168" s="7" t="str">
        <f t="shared" si="20"/>
        <v/>
      </c>
      <c r="AX168" s="7" t="str">
        <f t="shared" si="20"/>
        <v/>
      </c>
      <c r="AY168" s="7" t="str">
        <f t="shared" si="20"/>
        <v/>
      </c>
      <c r="AZ168" s="7" t="str">
        <f t="shared" si="20"/>
        <v/>
      </c>
      <c r="BA168" s="7" t="str">
        <f t="shared" si="20"/>
        <v/>
      </c>
      <c r="BB168" s="7" t="str">
        <f t="shared" si="20"/>
        <v/>
      </c>
      <c r="BC168" s="7" t="str">
        <f t="shared" si="20"/>
        <v/>
      </c>
      <c r="BD168" s="7" t="str">
        <f t="shared" si="20"/>
        <v/>
      </c>
      <c r="BE168" s="7" t="str">
        <f t="shared" si="20"/>
        <v/>
      </c>
      <c r="BF168" s="7" t="str">
        <f t="shared" si="20"/>
        <v/>
      </c>
      <c r="BG168" s="7" t="str">
        <f t="shared" si="19"/>
        <v/>
      </c>
      <c r="BH168" s="7" t="str">
        <f t="shared" si="19"/>
        <v/>
      </c>
    </row>
    <row r="169" spans="1:60">
      <c r="A169" t="s">
        <v>404</v>
      </c>
      <c r="B169" t="s">
        <v>404</v>
      </c>
      <c r="C169" t="s">
        <v>404</v>
      </c>
      <c r="D169">
        <v>1189449000</v>
      </c>
      <c r="E169">
        <v>19</v>
      </c>
      <c r="F169">
        <v>0</v>
      </c>
      <c r="G169">
        <v>1</v>
      </c>
      <c r="H169">
        <v>223907</v>
      </c>
      <c r="I169" s="1">
        <v>44777.875</v>
      </c>
      <c r="J169" t="s">
        <v>387</v>
      </c>
      <c r="K169">
        <v>0</v>
      </c>
      <c r="L169" s="1"/>
      <c r="M169" s="1">
        <v>44777.875</v>
      </c>
      <c r="N169" s="1">
        <v>35121.875</v>
      </c>
      <c r="O169" s="1">
        <v>43677.875</v>
      </c>
      <c r="P169" s="1"/>
      <c r="Q169" s="1">
        <v>43677.875</v>
      </c>
      <c r="R169">
        <v>76578032</v>
      </c>
      <c r="T169" t="s">
        <v>609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389</v>
      </c>
      <c r="AB169">
        <v>35</v>
      </c>
      <c r="AC169" t="s">
        <v>476</v>
      </c>
      <c r="AD169">
        <v>193102</v>
      </c>
      <c r="AE169">
        <v>1622.05</v>
      </c>
      <c r="AF169">
        <v>1931.02</v>
      </c>
      <c r="AG169" t="s">
        <v>408</v>
      </c>
      <c r="AP169" s="8">
        <v>166</v>
      </c>
      <c r="AQ169" s="8" t="str">
        <f t="shared" si="20"/>
        <v/>
      </c>
      <c r="AR169" s="8" t="str">
        <f t="shared" si="20"/>
        <v/>
      </c>
      <c r="AS169" s="8" t="str">
        <f t="shared" si="20"/>
        <v/>
      </c>
      <c r="AT169" s="8" t="str">
        <f t="shared" si="20"/>
        <v/>
      </c>
      <c r="AU169" s="8" t="str">
        <f t="shared" si="20"/>
        <v/>
      </c>
      <c r="AV169" s="8" t="str">
        <f t="shared" si="20"/>
        <v/>
      </c>
      <c r="AW169" s="8" t="str">
        <f t="shared" si="20"/>
        <v/>
      </c>
      <c r="AX169" s="8" t="str">
        <f t="shared" si="20"/>
        <v/>
      </c>
      <c r="AY169" s="8" t="str">
        <f t="shared" si="20"/>
        <v/>
      </c>
      <c r="AZ169" s="8" t="str">
        <f t="shared" si="20"/>
        <v/>
      </c>
      <c r="BA169" s="8" t="str">
        <f t="shared" si="20"/>
        <v/>
      </c>
      <c r="BB169" s="8" t="str">
        <f t="shared" si="20"/>
        <v/>
      </c>
      <c r="BC169" s="8" t="str">
        <f t="shared" si="20"/>
        <v/>
      </c>
      <c r="BD169" s="8" t="str">
        <f t="shared" si="20"/>
        <v/>
      </c>
      <c r="BE169" s="8" t="str">
        <f t="shared" si="20"/>
        <v/>
      </c>
      <c r="BF169" s="8" t="str">
        <f t="shared" si="20"/>
        <v/>
      </c>
      <c r="BG169" s="8" t="str">
        <f t="shared" si="19"/>
        <v/>
      </c>
      <c r="BH169" s="8" t="str">
        <f t="shared" si="19"/>
        <v/>
      </c>
    </row>
    <row r="170" spans="1:60">
      <c r="A170" t="s">
        <v>404</v>
      </c>
      <c r="B170" t="s">
        <v>404</v>
      </c>
      <c r="C170" t="s">
        <v>404</v>
      </c>
      <c r="E170">
        <v>278</v>
      </c>
      <c r="F170">
        <v>0</v>
      </c>
      <c r="G170">
        <v>1</v>
      </c>
      <c r="H170">
        <v>223947</v>
      </c>
      <c r="I170" s="1">
        <v>44777.875</v>
      </c>
      <c r="J170" t="s">
        <v>396</v>
      </c>
      <c r="K170">
        <v>0</v>
      </c>
      <c r="L170" s="1"/>
      <c r="M170" s="1">
        <v>44777.875</v>
      </c>
      <c r="N170" s="1">
        <v>26444.875</v>
      </c>
      <c r="O170" s="1">
        <v>43677.875</v>
      </c>
      <c r="P170" s="1"/>
      <c r="Q170" s="1">
        <v>43677.875</v>
      </c>
      <c r="R170">
        <v>76578021</v>
      </c>
      <c r="T170" t="s">
        <v>610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389</v>
      </c>
      <c r="AB170">
        <v>35</v>
      </c>
      <c r="AC170" t="s">
        <v>390</v>
      </c>
      <c r="AD170">
        <v>320928</v>
      </c>
      <c r="AE170">
        <v>2663.71</v>
      </c>
      <c r="AF170">
        <v>3209.28</v>
      </c>
      <c r="AG170" t="s">
        <v>408</v>
      </c>
      <c r="AP170" s="7">
        <v>167</v>
      </c>
      <c r="AQ170" s="7" t="str">
        <f t="shared" si="20"/>
        <v/>
      </c>
      <c r="AR170" s="7" t="str">
        <f t="shared" si="20"/>
        <v/>
      </c>
      <c r="AS170" s="7" t="str">
        <f t="shared" si="20"/>
        <v/>
      </c>
      <c r="AT170" s="7" t="str">
        <f t="shared" si="20"/>
        <v/>
      </c>
      <c r="AU170" s="7" t="str">
        <f t="shared" si="20"/>
        <v/>
      </c>
      <c r="AV170" s="7" t="str">
        <f t="shared" si="20"/>
        <v/>
      </c>
      <c r="AW170" s="7" t="str">
        <f t="shared" si="20"/>
        <v/>
      </c>
      <c r="AX170" s="7" t="str">
        <f t="shared" si="20"/>
        <v/>
      </c>
      <c r="AY170" s="7" t="str">
        <f t="shared" si="20"/>
        <v/>
      </c>
      <c r="AZ170" s="7" t="str">
        <f t="shared" si="20"/>
        <v/>
      </c>
      <c r="BA170" s="7" t="str">
        <f t="shared" si="20"/>
        <v/>
      </c>
      <c r="BB170" s="7" t="str">
        <f t="shared" si="20"/>
        <v/>
      </c>
      <c r="BC170" s="7" t="str">
        <f t="shared" si="20"/>
        <v/>
      </c>
      <c r="BD170" s="7" t="str">
        <f t="shared" si="20"/>
        <v/>
      </c>
      <c r="BE170" s="7" t="str">
        <f t="shared" si="20"/>
        <v/>
      </c>
      <c r="BF170" s="7" t="str">
        <f t="shared" si="20"/>
        <v/>
      </c>
      <c r="BG170" s="7" t="str">
        <f t="shared" si="19"/>
        <v/>
      </c>
      <c r="BH170" s="7" t="str">
        <f t="shared" si="19"/>
        <v/>
      </c>
    </row>
    <row r="171" spans="1:60">
      <c r="A171" t="s">
        <v>404</v>
      </c>
      <c r="B171" t="s">
        <v>404</v>
      </c>
      <c r="C171" t="s">
        <v>404</v>
      </c>
      <c r="D171">
        <v>1189455000</v>
      </c>
      <c r="E171">
        <v>19</v>
      </c>
      <c r="F171">
        <v>0</v>
      </c>
      <c r="G171">
        <v>1</v>
      </c>
      <c r="H171">
        <v>224190</v>
      </c>
      <c r="I171" s="1">
        <v>44777.875</v>
      </c>
      <c r="J171" t="s">
        <v>387</v>
      </c>
      <c r="K171">
        <v>0</v>
      </c>
      <c r="L171" s="1"/>
      <c r="M171" s="1">
        <v>44777.875</v>
      </c>
      <c r="N171" s="1">
        <v>31677.875</v>
      </c>
      <c r="O171" s="1">
        <v>43677.875</v>
      </c>
      <c r="P171" s="1"/>
      <c r="Q171" s="1">
        <v>43677.875</v>
      </c>
      <c r="R171">
        <v>76581960</v>
      </c>
      <c r="T171" t="s">
        <v>611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389</v>
      </c>
      <c r="AB171">
        <v>35</v>
      </c>
      <c r="AC171" t="s">
        <v>398</v>
      </c>
      <c r="AD171">
        <v>276623</v>
      </c>
      <c r="AE171">
        <v>2323.64</v>
      </c>
      <c r="AF171">
        <v>2766.23</v>
      </c>
      <c r="AG171" t="s">
        <v>408</v>
      </c>
      <c r="AP171" s="8">
        <v>168</v>
      </c>
      <c r="AQ171" s="8" t="str">
        <f t="shared" si="20"/>
        <v/>
      </c>
      <c r="AR171" s="8" t="str">
        <f t="shared" si="20"/>
        <v/>
      </c>
      <c r="AS171" s="8" t="str">
        <f t="shared" si="20"/>
        <v/>
      </c>
      <c r="AT171" s="8" t="str">
        <f t="shared" si="20"/>
        <v/>
      </c>
      <c r="AU171" s="8" t="str">
        <f t="shared" si="20"/>
        <v/>
      </c>
      <c r="AV171" s="8" t="str">
        <f t="shared" si="20"/>
        <v/>
      </c>
      <c r="AW171" s="8" t="str">
        <f t="shared" si="20"/>
        <v/>
      </c>
      <c r="AX171" s="8" t="str">
        <f t="shared" si="20"/>
        <v/>
      </c>
      <c r="AY171" s="8" t="str">
        <f t="shared" si="20"/>
        <v/>
      </c>
      <c r="AZ171" s="8" t="str">
        <f t="shared" si="20"/>
        <v/>
      </c>
      <c r="BA171" s="8" t="str">
        <f t="shared" si="20"/>
        <v/>
      </c>
      <c r="BB171" s="8" t="str">
        <f t="shared" si="20"/>
        <v/>
      </c>
      <c r="BC171" s="8" t="str">
        <f t="shared" si="20"/>
        <v/>
      </c>
      <c r="BD171" s="8" t="str">
        <f t="shared" si="20"/>
        <v/>
      </c>
      <c r="BE171" s="8" t="str">
        <f t="shared" si="20"/>
        <v/>
      </c>
      <c r="BF171" s="8" t="str">
        <f t="shared" si="20"/>
        <v/>
      </c>
      <c r="BG171" s="8" t="str">
        <f t="shared" si="19"/>
        <v/>
      </c>
      <c r="BH171" s="8" t="str">
        <f t="shared" si="19"/>
        <v/>
      </c>
    </row>
    <row r="172" spans="1:60">
      <c r="A172" t="s">
        <v>404</v>
      </c>
      <c r="B172" t="s">
        <v>404</v>
      </c>
      <c r="C172" t="s">
        <v>404</v>
      </c>
      <c r="D172">
        <v>1189455000</v>
      </c>
      <c r="E172">
        <v>19</v>
      </c>
      <c r="F172">
        <v>0</v>
      </c>
      <c r="G172">
        <v>1</v>
      </c>
      <c r="H172">
        <v>224190</v>
      </c>
      <c r="I172" s="1">
        <v>44777.875</v>
      </c>
      <c r="J172" t="s">
        <v>387</v>
      </c>
      <c r="K172">
        <v>1</v>
      </c>
      <c r="L172" s="1"/>
      <c r="M172" s="1">
        <v>44777.875</v>
      </c>
      <c r="N172" s="1">
        <v>33461.875</v>
      </c>
      <c r="O172" s="1">
        <v>43677.875</v>
      </c>
      <c r="P172" s="1"/>
      <c r="Q172" s="1">
        <v>43677.875</v>
      </c>
      <c r="R172">
        <v>76581961</v>
      </c>
      <c r="T172" t="s">
        <v>612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389</v>
      </c>
      <c r="AB172">
        <v>35</v>
      </c>
      <c r="AC172" t="s">
        <v>398</v>
      </c>
      <c r="AD172">
        <v>263453</v>
      </c>
      <c r="AE172">
        <v>2212.9899999999998</v>
      </c>
      <c r="AF172">
        <v>2634.53</v>
      </c>
      <c r="AG172" t="s">
        <v>408</v>
      </c>
      <c r="AP172" s="7">
        <v>169</v>
      </c>
      <c r="AQ172" s="7" t="str">
        <f t="shared" si="20"/>
        <v/>
      </c>
      <c r="AR172" s="7" t="str">
        <f t="shared" si="20"/>
        <v/>
      </c>
      <c r="AS172" s="7" t="str">
        <f t="shared" si="20"/>
        <v/>
      </c>
      <c r="AT172" s="7" t="str">
        <f t="shared" si="20"/>
        <v/>
      </c>
      <c r="AU172" s="7" t="str">
        <f t="shared" si="20"/>
        <v/>
      </c>
      <c r="AV172" s="7" t="str">
        <f t="shared" si="20"/>
        <v/>
      </c>
      <c r="AW172" s="7" t="str">
        <f t="shared" si="20"/>
        <v/>
      </c>
      <c r="AX172" s="7" t="str">
        <f t="shared" si="20"/>
        <v/>
      </c>
      <c r="AY172" s="7" t="str">
        <f t="shared" si="20"/>
        <v/>
      </c>
      <c r="AZ172" s="7" t="str">
        <f t="shared" si="20"/>
        <v/>
      </c>
      <c r="BA172" s="7" t="str">
        <f t="shared" si="20"/>
        <v/>
      </c>
      <c r="BB172" s="7" t="str">
        <f t="shared" si="20"/>
        <v/>
      </c>
      <c r="BC172" s="7" t="str">
        <f t="shared" si="20"/>
        <v/>
      </c>
      <c r="BD172" s="7" t="str">
        <f t="shared" si="20"/>
        <v/>
      </c>
      <c r="BE172" s="7" t="str">
        <f t="shared" si="20"/>
        <v/>
      </c>
      <c r="BF172" s="7" t="str">
        <f t="shared" si="20"/>
        <v/>
      </c>
      <c r="BG172" s="7" t="str">
        <f t="shared" si="19"/>
        <v/>
      </c>
      <c r="BH172" s="7" t="str">
        <f t="shared" si="19"/>
        <v/>
      </c>
    </row>
    <row r="173" spans="1:60">
      <c r="A173" t="s">
        <v>386</v>
      </c>
      <c r="B173" t="s">
        <v>386</v>
      </c>
      <c r="C173" t="s">
        <v>386</v>
      </c>
      <c r="D173">
        <v>1189449000</v>
      </c>
      <c r="E173">
        <v>19</v>
      </c>
      <c r="F173">
        <v>0</v>
      </c>
      <c r="G173">
        <v>1</v>
      </c>
      <c r="H173">
        <v>246157</v>
      </c>
      <c r="I173" s="1">
        <v>44777.875</v>
      </c>
      <c r="J173" t="s">
        <v>387</v>
      </c>
      <c r="K173">
        <v>0</v>
      </c>
      <c r="L173" s="1">
        <v>44711.875</v>
      </c>
      <c r="M173" s="1">
        <v>44777.875</v>
      </c>
      <c r="N173" s="1">
        <v>37890.875</v>
      </c>
      <c r="O173" s="1">
        <v>44711.875</v>
      </c>
      <c r="P173" s="1">
        <v>44711.875</v>
      </c>
      <c r="Q173" s="1">
        <v>43677.875</v>
      </c>
      <c r="R173">
        <v>76578034</v>
      </c>
      <c r="T173" t="s">
        <v>613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389</v>
      </c>
      <c r="AC173" t="s">
        <v>400</v>
      </c>
      <c r="AD173">
        <v>31052</v>
      </c>
      <c r="AE173">
        <v>260.83999999999997</v>
      </c>
      <c r="AF173">
        <v>310.52</v>
      </c>
      <c r="AG173" t="s">
        <v>391</v>
      </c>
      <c r="AP173" s="8">
        <v>170</v>
      </c>
      <c r="AQ173" s="8" t="str">
        <f t="shared" si="20"/>
        <v/>
      </c>
      <c r="AR173" s="8" t="str">
        <f t="shared" si="20"/>
        <v/>
      </c>
      <c r="AS173" s="8" t="str">
        <f t="shared" si="20"/>
        <v/>
      </c>
      <c r="AT173" s="8" t="str">
        <f t="shared" si="20"/>
        <v/>
      </c>
      <c r="AU173" s="8" t="str">
        <f t="shared" si="20"/>
        <v/>
      </c>
      <c r="AV173" s="8" t="str">
        <f t="shared" si="20"/>
        <v/>
      </c>
      <c r="AW173" s="8" t="str">
        <f t="shared" si="20"/>
        <v/>
      </c>
      <c r="AX173" s="8" t="str">
        <f t="shared" si="20"/>
        <v/>
      </c>
      <c r="AY173" s="8" t="str">
        <f t="shared" si="20"/>
        <v/>
      </c>
      <c r="AZ173" s="8" t="str">
        <f t="shared" si="20"/>
        <v/>
      </c>
      <c r="BA173" s="8" t="str">
        <f t="shared" si="20"/>
        <v/>
      </c>
      <c r="BB173" s="8" t="str">
        <f t="shared" si="20"/>
        <v/>
      </c>
      <c r="BC173" s="8" t="str">
        <f t="shared" si="20"/>
        <v/>
      </c>
      <c r="BD173" s="8" t="str">
        <f t="shared" si="20"/>
        <v/>
      </c>
      <c r="BE173" s="8" t="str">
        <f t="shared" si="20"/>
        <v/>
      </c>
      <c r="BF173" s="8" t="str">
        <f t="shared" si="20"/>
        <v/>
      </c>
      <c r="BG173" s="8" t="str">
        <f t="shared" si="19"/>
        <v/>
      </c>
      <c r="BH173" s="8" t="str">
        <f t="shared" si="19"/>
        <v/>
      </c>
    </row>
    <row r="174" spans="1:60">
      <c r="A174" t="s">
        <v>404</v>
      </c>
      <c r="B174" t="s">
        <v>404</v>
      </c>
      <c r="C174" t="s">
        <v>404</v>
      </c>
      <c r="E174">
        <v>265</v>
      </c>
      <c r="F174">
        <v>0</v>
      </c>
      <c r="G174">
        <v>1</v>
      </c>
      <c r="H174">
        <v>246254</v>
      </c>
      <c r="I174" s="1">
        <v>44777.875</v>
      </c>
      <c r="J174" t="s">
        <v>575</v>
      </c>
      <c r="K174">
        <v>0</v>
      </c>
      <c r="L174" s="1">
        <v>44745.875</v>
      </c>
      <c r="M174" s="1">
        <v>44777.875</v>
      </c>
      <c r="N174" s="1">
        <v>27438.875</v>
      </c>
      <c r="O174" s="1">
        <v>44745.875</v>
      </c>
      <c r="P174" s="1"/>
      <c r="Q174" s="1">
        <v>43677.875</v>
      </c>
      <c r="R174">
        <v>76581410</v>
      </c>
      <c r="T174" t="s">
        <v>614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389</v>
      </c>
      <c r="AB174">
        <v>35</v>
      </c>
      <c r="AC174" t="s">
        <v>400</v>
      </c>
      <c r="AD174">
        <v>122026</v>
      </c>
      <c r="AE174">
        <v>1025.04</v>
      </c>
      <c r="AF174">
        <v>1220.26</v>
      </c>
      <c r="AG174" t="s">
        <v>391</v>
      </c>
      <c r="AP174" s="7">
        <v>171</v>
      </c>
      <c r="AQ174" s="7" t="str">
        <f t="shared" si="20"/>
        <v/>
      </c>
      <c r="AR174" s="7" t="str">
        <f t="shared" si="20"/>
        <v/>
      </c>
      <c r="AS174" s="7" t="str">
        <f t="shared" si="20"/>
        <v/>
      </c>
      <c r="AT174" s="7" t="str">
        <f t="shared" si="20"/>
        <v/>
      </c>
      <c r="AU174" s="7" t="str">
        <f t="shared" si="20"/>
        <v/>
      </c>
      <c r="AV174" s="7" t="str">
        <f t="shared" si="20"/>
        <v/>
      </c>
      <c r="AW174" s="7" t="str">
        <f t="shared" si="20"/>
        <v/>
      </c>
      <c r="AX174" s="7" t="str">
        <f t="shared" si="20"/>
        <v/>
      </c>
      <c r="AY174" s="7" t="str">
        <f t="shared" si="20"/>
        <v/>
      </c>
      <c r="AZ174" s="7" t="str">
        <f t="shared" si="20"/>
        <v/>
      </c>
      <c r="BA174" s="7" t="str">
        <f t="shared" si="20"/>
        <v/>
      </c>
      <c r="BB174" s="7" t="str">
        <f t="shared" si="20"/>
        <v/>
      </c>
      <c r="BC174" s="7" t="str">
        <f t="shared" si="20"/>
        <v/>
      </c>
      <c r="BD174" s="7" t="str">
        <f t="shared" si="20"/>
        <v/>
      </c>
      <c r="BE174" s="7" t="str">
        <f t="shared" si="20"/>
        <v/>
      </c>
      <c r="BF174" s="7" t="str">
        <f t="shared" si="20"/>
        <v/>
      </c>
      <c r="BG174" s="7" t="str">
        <f t="shared" si="19"/>
        <v/>
      </c>
      <c r="BH174" s="7" t="str">
        <f t="shared" si="19"/>
        <v/>
      </c>
    </row>
    <row r="175" spans="1:60">
      <c r="A175" t="s">
        <v>404</v>
      </c>
      <c r="B175" t="s">
        <v>404</v>
      </c>
      <c r="C175" t="s">
        <v>404</v>
      </c>
      <c r="E175">
        <v>265</v>
      </c>
      <c r="F175">
        <v>0</v>
      </c>
      <c r="G175">
        <v>1</v>
      </c>
      <c r="H175">
        <v>246254</v>
      </c>
      <c r="I175" s="1">
        <v>44777.875</v>
      </c>
      <c r="J175" t="s">
        <v>575</v>
      </c>
      <c r="K175">
        <v>1</v>
      </c>
      <c r="L175" s="1">
        <v>44745.875</v>
      </c>
      <c r="M175" s="1">
        <v>44777.875</v>
      </c>
      <c r="N175" s="1">
        <v>36344.875</v>
      </c>
      <c r="O175" s="1">
        <v>44745.875</v>
      </c>
      <c r="P175" s="1"/>
      <c r="Q175" s="1">
        <v>43677.875</v>
      </c>
      <c r="R175">
        <v>76581411</v>
      </c>
      <c r="T175" t="s">
        <v>615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389</v>
      </c>
      <c r="AB175">
        <v>35</v>
      </c>
      <c r="AC175" t="s">
        <v>400</v>
      </c>
      <c r="AD175">
        <v>67384</v>
      </c>
      <c r="AE175">
        <v>566.01</v>
      </c>
      <c r="AF175">
        <v>673.84</v>
      </c>
      <c r="AG175" t="s">
        <v>391</v>
      </c>
      <c r="AP175" s="8">
        <v>172</v>
      </c>
      <c r="AQ175" s="8" t="str">
        <f t="shared" si="20"/>
        <v/>
      </c>
      <c r="AR175" s="8" t="str">
        <f t="shared" si="20"/>
        <v/>
      </c>
      <c r="AS175" s="8" t="str">
        <f t="shared" si="20"/>
        <v/>
      </c>
      <c r="AT175" s="8" t="str">
        <f t="shared" si="20"/>
        <v/>
      </c>
      <c r="AU175" s="8" t="str">
        <f t="shared" si="20"/>
        <v/>
      </c>
      <c r="AV175" s="8" t="str">
        <f t="shared" si="20"/>
        <v/>
      </c>
      <c r="AW175" s="8" t="str">
        <f t="shared" si="20"/>
        <v/>
      </c>
      <c r="AX175" s="8" t="str">
        <f t="shared" si="20"/>
        <v/>
      </c>
      <c r="AY175" s="8" t="str">
        <f t="shared" si="20"/>
        <v/>
      </c>
      <c r="AZ175" s="8" t="str">
        <f t="shared" si="20"/>
        <v/>
      </c>
      <c r="BA175" s="8" t="str">
        <f t="shared" si="20"/>
        <v/>
      </c>
      <c r="BB175" s="8" t="str">
        <f t="shared" si="20"/>
        <v/>
      </c>
      <c r="BC175" s="8" t="str">
        <f t="shared" si="20"/>
        <v/>
      </c>
      <c r="BD175" s="8" t="str">
        <f t="shared" si="20"/>
        <v/>
      </c>
      <c r="BE175" s="8" t="str">
        <f t="shared" si="20"/>
        <v/>
      </c>
      <c r="BF175" s="8" t="str">
        <f t="shared" si="20"/>
        <v/>
      </c>
      <c r="BG175" s="8" t="str">
        <f t="shared" si="19"/>
        <v/>
      </c>
      <c r="BH175" s="8" t="str">
        <f t="shared" si="19"/>
        <v/>
      </c>
    </row>
    <row r="176" spans="1:60">
      <c r="A176" t="s">
        <v>404</v>
      </c>
      <c r="B176" t="s">
        <v>404</v>
      </c>
      <c r="C176" t="s">
        <v>404</v>
      </c>
      <c r="D176">
        <v>1189449000</v>
      </c>
      <c r="E176">
        <v>19</v>
      </c>
      <c r="F176">
        <v>0</v>
      </c>
      <c r="G176">
        <v>1</v>
      </c>
      <c r="H176">
        <v>246291</v>
      </c>
      <c r="I176" s="1">
        <v>44777.875</v>
      </c>
      <c r="J176" t="s">
        <v>387</v>
      </c>
      <c r="K176">
        <v>0</v>
      </c>
      <c r="L176" s="1"/>
      <c r="M176" s="1">
        <v>44777.875</v>
      </c>
      <c r="N176" s="1">
        <v>27674.875</v>
      </c>
      <c r="O176" s="1">
        <v>43677.875</v>
      </c>
      <c r="P176" s="1"/>
      <c r="Q176" s="1">
        <v>43677.875</v>
      </c>
      <c r="R176">
        <v>76581404</v>
      </c>
      <c r="T176" t="s">
        <v>616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389</v>
      </c>
      <c r="AB176">
        <v>35</v>
      </c>
      <c r="AC176" t="s">
        <v>400</v>
      </c>
      <c r="AD176">
        <v>122026</v>
      </c>
      <c r="AE176">
        <v>1025.04</v>
      </c>
      <c r="AF176">
        <v>1220.26</v>
      </c>
      <c r="AG176" t="s">
        <v>408</v>
      </c>
      <c r="AP176" s="7">
        <v>173</v>
      </c>
      <c r="AQ176" s="7" t="str">
        <f t="shared" si="20"/>
        <v/>
      </c>
      <c r="AR176" s="7" t="str">
        <f t="shared" si="20"/>
        <v/>
      </c>
      <c r="AS176" s="7" t="str">
        <f t="shared" si="20"/>
        <v/>
      </c>
      <c r="AT176" s="7" t="str">
        <f t="shared" si="20"/>
        <v/>
      </c>
      <c r="AU176" s="7" t="str">
        <f t="shared" si="20"/>
        <v/>
      </c>
      <c r="AV176" s="7" t="str">
        <f t="shared" si="20"/>
        <v/>
      </c>
      <c r="AW176" s="7" t="str">
        <f t="shared" si="20"/>
        <v/>
      </c>
      <c r="AX176" s="7" t="str">
        <f t="shared" si="20"/>
        <v/>
      </c>
      <c r="AY176" s="7" t="str">
        <f t="shared" si="20"/>
        <v/>
      </c>
      <c r="AZ176" s="7" t="str">
        <f t="shared" si="20"/>
        <v/>
      </c>
      <c r="BA176" s="7" t="str">
        <f t="shared" si="20"/>
        <v/>
      </c>
      <c r="BB176" s="7" t="str">
        <f t="shared" si="20"/>
        <v/>
      </c>
      <c r="BC176" s="7" t="str">
        <f t="shared" si="20"/>
        <v/>
      </c>
      <c r="BD176" s="7" t="str">
        <f t="shared" si="20"/>
        <v/>
      </c>
      <c r="BE176" s="7" t="str">
        <f t="shared" si="20"/>
        <v/>
      </c>
      <c r="BF176" s="7" t="str">
        <f t="shared" si="20"/>
        <v/>
      </c>
      <c r="BG176" s="7" t="str">
        <f t="shared" si="19"/>
        <v/>
      </c>
      <c r="BH176" s="7" t="str">
        <f t="shared" si="19"/>
        <v/>
      </c>
    </row>
    <row r="177" spans="1:60">
      <c r="A177" t="s">
        <v>404</v>
      </c>
      <c r="B177" t="s">
        <v>404</v>
      </c>
      <c r="C177" t="s">
        <v>404</v>
      </c>
      <c r="D177">
        <v>1189449000</v>
      </c>
      <c r="E177">
        <v>19</v>
      </c>
      <c r="F177">
        <v>0</v>
      </c>
      <c r="G177">
        <v>1</v>
      </c>
      <c r="H177">
        <v>246453</v>
      </c>
      <c r="I177" s="1">
        <v>44777.875</v>
      </c>
      <c r="J177" t="s">
        <v>387</v>
      </c>
      <c r="K177">
        <v>0</v>
      </c>
      <c r="L177" s="1"/>
      <c r="M177" s="1">
        <v>44777.875</v>
      </c>
      <c r="N177" s="1">
        <v>42864.875</v>
      </c>
      <c r="O177" s="1">
        <v>44770.875</v>
      </c>
      <c r="P177" s="1">
        <v>44770.875</v>
      </c>
      <c r="Q177" s="1">
        <v>43677.875</v>
      </c>
      <c r="R177">
        <v>76581417</v>
      </c>
      <c r="T177" t="s">
        <v>617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389</v>
      </c>
      <c r="AB177">
        <v>35</v>
      </c>
      <c r="AC177" t="s">
        <v>400</v>
      </c>
      <c r="AD177">
        <v>49621</v>
      </c>
      <c r="AE177">
        <v>416.82</v>
      </c>
      <c r="AF177">
        <v>496.21</v>
      </c>
      <c r="AG177" t="s">
        <v>480</v>
      </c>
      <c r="AP177" s="8">
        <v>174</v>
      </c>
      <c r="AQ177" s="8" t="str">
        <f t="shared" si="20"/>
        <v/>
      </c>
      <c r="AR177" s="8" t="str">
        <f t="shared" si="20"/>
        <v/>
      </c>
      <c r="AS177" s="8" t="str">
        <f t="shared" si="20"/>
        <v/>
      </c>
      <c r="AT177" s="8" t="str">
        <f t="shared" si="20"/>
        <v/>
      </c>
      <c r="AU177" s="8" t="str">
        <f t="shared" si="20"/>
        <v/>
      </c>
      <c r="AV177" s="8" t="str">
        <f t="shared" si="20"/>
        <v/>
      </c>
      <c r="AW177" s="8" t="str">
        <f t="shared" si="20"/>
        <v/>
      </c>
      <c r="AX177" s="8" t="str">
        <f t="shared" si="20"/>
        <v/>
      </c>
      <c r="AY177" s="8" t="str">
        <f t="shared" si="20"/>
        <v/>
      </c>
      <c r="AZ177" s="8" t="str">
        <f t="shared" si="20"/>
        <v/>
      </c>
      <c r="BA177" s="8" t="str">
        <f t="shared" si="20"/>
        <v/>
      </c>
      <c r="BB177" s="8" t="str">
        <f t="shared" si="20"/>
        <v/>
      </c>
      <c r="BC177" s="8" t="str">
        <f t="shared" si="20"/>
        <v/>
      </c>
      <c r="BD177" s="8" t="str">
        <f t="shared" si="20"/>
        <v/>
      </c>
      <c r="BE177" s="8" t="str">
        <f t="shared" si="20"/>
        <v/>
      </c>
      <c r="BF177" s="8" t="str">
        <f t="shared" si="20"/>
        <v/>
      </c>
      <c r="BG177" s="8" t="str">
        <f t="shared" si="19"/>
        <v/>
      </c>
      <c r="BH177" s="8" t="str">
        <f t="shared" si="19"/>
        <v/>
      </c>
    </row>
    <row r="178" spans="1:60">
      <c r="A178" t="s">
        <v>404</v>
      </c>
      <c r="B178" t="s">
        <v>404</v>
      </c>
      <c r="C178" t="s">
        <v>404</v>
      </c>
      <c r="D178">
        <v>1189449000</v>
      </c>
      <c r="E178">
        <v>19</v>
      </c>
      <c r="F178">
        <v>0</v>
      </c>
      <c r="G178">
        <v>1</v>
      </c>
      <c r="H178">
        <v>246454</v>
      </c>
      <c r="I178" s="1">
        <v>44777.875</v>
      </c>
      <c r="J178" t="s">
        <v>387</v>
      </c>
      <c r="K178">
        <v>0</v>
      </c>
      <c r="L178" s="1"/>
      <c r="M178" s="1">
        <v>44777.875</v>
      </c>
      <c r="N178" s="1">
        <v>42125.875</v>
      </c>
      <c r="O178" s="1">
        <v>43677.875</v>
      </c>
      <c r="P178" s="1"/>
      <c r="Q178" s="1">
        <v>43677.875</v>
      </c>
      <c r="R178">
        <v>76581419</v>
      </c>
      <c r="T178" t="s">
        <v>618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389</v>
      </c>
      <c r="AB178">
        <v>35</v>
      </c>
      <c r="AC178" t="s">
        <v>601</v>
      </c>
      <c r="AD178">
        <v>49621</v>
      </c>
      <c r="AE178">
        <v>416.82</v>
      </c>
      <c r="AF178">
        <v>496.21</v>
      </c>
      <c r="AG178" t="s">
        <v>408</v>
      </c>
      <c r="AP178" s="7">
        <v>175</v>
      </c>
      <c r="AQ178" s="7" t="str">
        <f t="shared" si="20"/>
        <v/>
      </c>
      <c r="AR178" s="7" t="str">
        <f t="shared" si="20"/>
        <v/>
      </c>
      <c r="AS178" s="7" t="str">
        <f t="shared" si="20"/>
        <v/>
      </c>
      <c r="AT178" s="7" t="str">
        <f t="shared" si="20"/>
        <v/>
      </c>
      <c r="AU178" s="7" t="str">
        <f t="shared" si="20"/>
        <v/>
      </c>
      <c r="AV178" s="7" t="str">
        <f t="shared" si="20"/>
        <v/>
      </c>
      <c r="AW178" s="7" t="str">
        <f t="shared" si="20"/>
        <v/>
      </c>
      <c r="AX178" s="7" t="str">
        <f t="shared" si="20"/>
        <v/>
      </c>
      <c r="AY178" s="7" t="str">
        <f t="shared" si="20"/>
        <v/>
      </c>
      <c r="AZ178" s="7" t="str">
        <f t="shared" si="20"/>
        <v/>
      </c>
      <c r="BA178" s="7" t="str">
        <f t="shared" si="20"/>
        <v/>
      </c>
      <c r="BB178" s="7" t="str">
        <f t="shared" si="20"/>
        <v/>
      </c>
      <c r="BC178" s="7" t="str">
        <f t="shared" si="20"/>
        <v/>
      </c>
      <c r="BD178" s="7" t="str">
        <f t="shared" si="20"/>
        <v/>
      </c>
      <c r="BE178" s="7" t="str">
        <f t="shared" si="20"/>
        <v/>
      </c>
      <c r="BF178" s="7" t="str">
        <f t="shared" ref="BF178:BH193" si="21">IF(BF$3=$D178,$AP178,"")</f>
        <v/>
      </c>
      <c r="BG178" s="7" t="str">
        <f t="shared" si="21"/>
        <v/>
      </c>
      <c r="BH178" s="7" t="str">
        <f t="shared" si="21"/>
        <v/>
      </c>
    </row>
    <row r="179" spans="1:60">
      <c r="A179" t="s">
        <v>404</v>
      </c>
      <c r="B179" t="s">
        <v>404</v>
      </c>
      <c r="C179" t="s">
        <v>386</v>
      </c>
      <c r="E179">
        <v>733</v>
      </c>
      <c r="F179">
        <v>485433201</v>
      </c>
      <c r="G179">
        <v>1</v>
      </c>
      <c r="H179">
        <v>332975</v>
      </c>
      <c r="I179" s="1">
        <v>44777.875</v>
      </c>
      <c r="J179" t="s">
        <v>619</v>
      </c>
      <c r="K179">
        <v>0</v>
      </c>
      <c r="L179" s="1"/>
      <c r="M179" s="1">
        <v>44777.875</v>
      </c>
      <c r="N179" s="1">
        <v>35589.875</v>
      </c>
      <c r="O179" s="1">
        <v>44745.875</v>
      </c>
      <c r="P179" s="1">
        <v>44741.875</v>
      </c>
      <c r="Q179" s="1">
        <v>44286.875</v>
      </c>
      <c r="R179">
        <v>81346460</v>
      </c>
      <c r="T179" t="s">
        <v>620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389</v>
      </c>
      <c r="AB179">
        <v>15</v>
      </c>
      <c r="AC179" t="s">
        <v>403</v>
      </c>
      <c r="AD179">
        <v>61642</v>
      </c>
      <c r="AE179">
        <v>474.65</v>
      </c>
      <c r="AF179">
        <v>616.41999999999996</v>
      </c>
      <c r="AG179" t="s">
        <v>408</v>
      </c>
      <c r="AP179" s="8">
        <v>176</v>
      </c>
      <c r="AQ179" s="8" t="str">
        <f t="shared" ref="AQ179:BF194" si="22">IF(AQ$3=$D179,$AP179,"")</f>
        <v/>
      </c>
      <c r="AR179" s="8" t="str">
        <f t="shared" si="22"/>
        <v/>
      </c>
      <c r="AS179" s="8" t="str">
        <f t="shared" si="22"/>
        <v/>
      </c>
      <c r="AT179" s="8" t="str">
        <f t="shared" si="22"/>
        <v/>
      </c>
      <c r="AU179" s="8" t="str">
        <f t="shared" si="22"/>
        <v/>
      </c>
      <c r="AV179" s="8" t="str">
        <f t="shared" si="22"/>
        <v/>
      </c>
      <c r="AW179" s="8" t="str">
        <f t="shared" si="22"/>
        <v/>
      </c>
      <c r="AX179" s="8" t="str">
        <f t="shared" si="22"/>
        <v/>
      </c>
      <c r="AY179" s="8" t="str">
        <f t="shared" si="22"/>
        <v/>
      </c>
      <c r="AZ179" s="8" t="str">
        <f t="shared" si="22"/>
        <v/>
      </c>
      <c r="BA179" s="8" t="str">
        <f t="shared" si="22"/>
        <v/>
      </c>
      <c r="BB179" s="8" t="str">
        <f t="shared" si="22"/>
        <v/>
      </c>
      <c r="BC179" s="8" t="str">
        <f t="shared" si="22"/>
        <v/>
      </c>
      <c r="BD179" s="8" t="str">
        <f t="shared" si="22"/>
        <v/>
      </c>
      <c r="BE179" s="8" t="str">
        <f t="shared" si="22"/>
        <v/>
      </c>
      <c r="BF179" s="8" t="str">
        <f t="shared" si="22"/>
        <v/>
      </c>
      <c r="BG179" s="8" t="str">
        <f t="shared" si="21"/>
        <v/>
      </c>
      <c r="BH179" s="8" t="str">
        <f t="shared" si="21"/>
        <v/>
      </c>
    </row>
    <row r="180" spans="1:60">
      <c r="A180" t="s">
        <v>404</v>
      </c>
      <c r="B180" t="s">
        <v>404</v>
      </c>
      <c r="C180" t="s">
        <v>386</v>
      </c>
      <c r="E180">
        <v>733</v>
      </c>
      <c r="F180">
        <v>485431204</v>
      </c>
      <c r="G180">
        <v>1</v>
      </c>
      <c r="H180">
        <v>333032</v>
      </c>
      <c r="I180" s="1">
        <v>44777.875</v>
      </c>
      <c r="J180" t="s">
        <v>619</v>
      </c>
      <c r="K180">
        <v>0</v>
      </c>
      <c r="L180" s="1"/>
      <c r="M180" s="1">
        <v>44777.875</v>
      </c>
      <c r="N180" s="1">
        <v>12811.916666666666</v>
      </c>
      <c r="O180" s="1">
        <v>44745.875</v>
      </c>
      <c r="P180" s="1">
        <v>44741.875</v>
      </c>
      <c r="Q180" s="1">
        <v>44286.875</v>
      </c>
      <c r="R180">
        <v>81346463</v>
      </c>
      <c r="T180" t="s">
        <v>621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389</v>
      </c>
      <c r="AB180">
        <v>15</v>
      </c>
      <c r="AC180" t="s">
        <v>622</v>
      </c>
      <c r="AD180">
        <v>277535</v>
      </c>
      <c r="AE180">
        <v>2137.0100000000002</v>
      </c>
      <c r="AF180">
        <v>2775.35</v>
      </c>
      <c r="AG180" t="s">
        <v>408</v>
      </c>
      <c r="AP180" s="7">
        <v>177</v>
      </c>
      <c r="AQ180" s="7" t="str">
        <f t="shared" si="22"/>
        <v/>
      </c>
      <c r="AR180" s="7" t="str">
        <f t="shared" si="22"/>
        <v/>
      </c>
      <c r="AS180" s="7" t="str">
        <f t="shared" si="22"/>
        <v/>
      </c>
      <c r="AT180" s="7" t="str">
        <f t="shared" si="22"/>
        <v/>
      </c>
      <c r="AU180" s="7" t="str">
        <f t="shared" si="22"/>
        <v/>
      </c>
      <c r="AV180" s="7" t="str">
        <f t="shared" si="22"/>
        <v/>
      </c>
      <c r="AW180" s="7" t="str">
        <f t="shared" si="22"/>
        <v/>
      </c>
      <c r="AX180" s="7" t="str">
        <f t="shared" si="22"/>
        <v/>
      </c>
      <c r="AY180" s="7" t="str">
        <f t="shared" si="22"/>
        <v/>
      </c>
      <c r="AZ180" s="7" t="str">
        <f t="shared" si="22"/>
        <v/>
      </c>
      <c r="BA180" s="7" t="str">
        <f t="shared" si="22"/>
        <v/>
      </c>
      <c r="BB180" s="7" t="str">
        <f t="shared" si="22"/>
        <v/>
      </c>
      <c r="BC180" s="7" t="str">
        <f t="shared" si="22"/>
        <v/>
      </c>
      <c r="BD180" s="7" t="str">
        <f t="shared" si="22"/>
        <v/>
      </c>
      <c r="BE180" s="7" t="str">
        <f t="shared" si="22"/>
        <v/>
      </c>
      <c r="BF180" s="7" t="str">
        <f t="shared" si="22"/>
        <v/>
      </c>
      <c r="BG180" s="7" t="str">
        <f t="shared" si="21"/>
        <v/>
      </c>
      <c r="BH180" s="7" t="str">
        <f t="shared" si="21"/>
        <v/>
      </c>
    </row>
    <row r="181" spans="1:60">
      <c r="A181" t="s">
        <v>404</v>
      </c>
      <c r="B181" t="s">
        <v>404</v>
      </c>
      <c r="C181" t="s">
        <v>386</v>
      </c>
      <c r="E181">
        <v>733</v>
      </c>
      <c r="F181">
        <v>485433201</v>
      </c>
      <c r="G181">
        <v>1</v>
      </c>
      <c r="H181">
        <v>333486</v>
      </c>
      <c r="I181" s="1">
        <v>44777.875</v>
      </c>
      <c r="J181" t="s">
        <v>619</v>
      </c>
      <c r="K181">
        <v>0</v>
      </c>
      <c r="L181" s="1"/>
      <c r="M181" s="1">
        <v>44777.875</v>
      </c>
      <c r="N181" s="1">
        <v>16395.916666666668</v>
      </c>
      <c r="O181" s="1">
        <v>44745.875</v>
      </c>
      <c r="P181" s="1">
        <v>44741.875</v>
      </c>
      <c r="Q181" s="1">
        <v>44286.875</v>
      </c>
      <c r="R181">
        <v>81346462</v>
      </c>
      <c r="T181" t="s">
        <v>623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389</v>
      </c>
      <c r="AB181">
        <v>15</v>
      </c>
      <c r="AC181" t="s">
        <v>403</v>
      </c>
      <c r="AD181">
        <v>256976</v>
      </c>
      <c r="AE181">
        <v>1978.72</v>
      </c>
      <c r="AF181">
        <v>2569.7600000000002</v>
      </c>
      <c r="AG181" t="s">
        <v>408</v>
      </c>
      <c r="AP181" s="8">
        <v>178</v>
      </c>
      <c r="AQ181" s="8" t="str">
        <f t="shared" si="22"/>
        <v/>
      </c>
      <c r="AR181" s="8" t="str">
        <f t="shared" si="22"/>
        <v/>
      </c>
      <c r="AS181" s="8" t="str">
        <f t="shared" si="22"/>
        <v/>
      </c>
      <c r="AT181" s="8" t="str">
        <f t="shared" si="22"/>
        <v/>
      </c>
      <c r="AU181" s="8" t="str">
        <f t="shared" si="22"/>
        <v/>
      </c>
      <c r="AV181" s="8" t="str">
        <f t="shared" si="22"/>
        <v/>
      </c>
      <c r="AW181" s="8" t="str">
        <f t="shared" si="22"/>
        <v/>
      </c>
      <c r="AX181" s="8" t="str">
        <f t="shared" si="22"/>
        <v/>
      </c>
      <c r="AY181" s="8" t="str">
        <f t="shared" si="22"/>
        <v/>
      </c>
      <c r="AZ181" s="8" t="str">
        <f t="shared" si="22"/>
        <v/>
      </c>
      <c r="BA181" s="8" t="str">
        <f t="shared" si="22"/>
        <v/>
      </c>
      <c r="BB181" s="8" t="str">
        <f t="shared" si="22"/>
        <v/>
      </c>
      <c r="BC181" s="8" t="str">
        <f t="shared" si="22"/>
        <v/>
      </c>
      <c r="BD181" s="8" t="str">
        <f t="shared" si="22"/>
        <v/>
      </c>
      <c r="BE181" s="8" t="str">
        <f t="shared" si="22"/>
        <v/>
      </c>
      <c r="BF181" s="8" t="str">
        <f t="shared" si="22"/>
        <v/>
      </c>
      <c r="BG181" s="8" t="str">
        <f t="shared" si="21"/>
        <v/>
      </c>
      <c r="BH181" s="8" t="str">
        <f t="shared" si="21"/>
        <v/>
      </c>
    </row>
    <row r="182" spans="1:60">
      <c r="A182" t="s">
        <v>404</v>
      </c>
      <c r="B182" t="s">
        <v>404</v>
      </c>
      <c r="C182" t="s">
        <v>386</v>
      </c>
      <c r="E182">
        <v>733</v>
      </c>
      <c r="F182">
        <v>485421207</v>
      </c>
      <c r="G182">
        <v>1</v>
      </c>
      <c r="H182">
        <v>334284</v>
      </c>
      <c r="I182" s="1">
        <v>44777.875</v>
      </c>
      <c r="J182" t="s">
        <v>619</v>
      </c>
      <c r="K182">
        <v>0</v>
      </c>
      <c r="L182" s="1"/>
      <c r="M182" s="1">
        <v>44777.875</v>
      </c>
      <c r="N182" s="1">
        <v>27754.916666666668</v>
      </c>
      <c r="O182" s="1">
        <v>44745.875</v>
      </c>
      <c r="P182" s="1">
        <v>44741.875</v>
      </c>
      <c r="Q182" s="1">
        <v>44286.875</v>
      </c>
      <c r="R182">
        <v>81346474</v>
      </c>
      <c r="T182" t="s">
        <v>624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389</v>
      </c>
      <c r="AB182">
        <v>15</v>
      </c>
      <c r="AC182" t="s">
        <v>625</v>
      </c>
      <c r="AD182">
        <v>216404</v>
      </c>
      <c r="AE182">
        <v>1666.31</v>
      </c>
      <c r="AF182">
        <v>2164.04</v>
      </c>
      <c r="AG182" t="s">
        <v>408</v>
      </c>
      <c r="AP182" s="7">
        <v>179</v>
      </c>
      <c r="AQ182" s="7" t="str">
        <f t="shared" si="22"/>
        <v/>
      </c>
      <c r="AR182" s="7" t="str">
        <f t="shared" si="22"/>
        <v/>
      </c>
      <c r="AS182" s="7" t="str">
        <f t="shared" si="22"/>
        <v/>
      </c>
      <c r="AT182" s="7" t="str">
        <f t="shared" si="22"/>
        <v/>
      </c>
      <c r="AU182" s="7" t="str">
        <f t="shared" si="22"/>
        <v/>
      </c>
      <c r="AV182" s="7" t="str">
        <f t="shared" si="22"/>
        <v/>
      </c>
      <c r="AW182" s="7" t="str">
        <f t="shared" si="22"/>
        <v/>
      </c>
      <c r="AX182" s="7" t="str">
        <f t="shared" si="22"/>
        <v/>
      </c>
      <c r="AY182" s="7" t="str">
        <f t="shared" si="22"/>
        <v/>
      </c>
      <c r="AZ182" s="7" t="str">
        <f t="shared" si="22"/>
        <v/>
      </c>
      <c r="BA182" s="7" t="str">
        <f t="shared" si="22"/>
        <v/>
      </c>
      <c r="BB182" s="7" t="str">
        <f t="shared" si="22"/>
        <v/>
      </c>
      <c r="BC182" s="7" t="str">
        <f t="shared" si="22"/>
        <v/>
      </c>
      <c r="BD182" s="7" t="str">
        <f t="shared" si="22"/>
        <v/>
      </c>
      <c r="BE182" s="7" t="str">
        <f t="shared" si="22"/>
        <v/>
      </c>
      <c r="BF182" s="7" t="str">
        <f t="shared" si="22"/>
        <v/>
      </c>
      <c r="BG182" s="7" t="str">
        <f t="shared" si="21"/>
        <v/>
      </c>
      <c r="BH182" s="7" t="str">
        <f t="shared" si="21"/>
        <v/>
      </c>
    </row>
    <row r="183" spans="1:60">
      <c r="A183" t="s">
        <v>404</v>
      </c>
      <c r="B183" t="s">
        <v>404</v>
      </c>
      <c r="C183" t="s">
        <v>386</v>
      </c>
      <c r="E183">
        <v>733</v>
      </c>
      <c r="F183">
        <v>485431204</v>
      </c>
      <c r="G183">
        <v>1</v>
      </c>
      <c r="H183">
        <v>334286</v>
      </c>
      <c r="I183" s="1">
        <v>44777.875</v>
      </c>
      <c r="J183" t="s">
        <v>619</v>
      </c>
      <c r="K183">
        <v>0</v>
      </c>
      <c r="L183" s="1"/>
      <c r="M183" s="1">
        <v>44777.875</v>
      </c>
      <c r="N183" s="1">
        <v>18378.875</v>
      </c>
      <c r="O183" s="1">
        <v>44745.875</v>
      </c>
      <c r="P183" s="1">
        <v>44741.875</v>
      </c>
      <c r="Q183" s="1">
        <v>44286.875</v>
      </c>
      <c r="R183">
        <v>81346517</v>
      </c>
      <c r="T183" t="s">
        <v>626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389</v>
      </c>
      <c r="AB183">
        <v>15</v>
      </c>
      <c r="AC183" t="s">
        <v>622</v>
      </c>
      <c r="AD183">
        <v>277535</v>
      </c>
      <c r="AE183">
        <v>2137.0100000000002</v>
      </c>
      <c r="AF183">
        <v>2775.35</v>
      </c>
      <c r="AG183" t="s">
        <v>408</v>
      </c>
      <c r="AP183" s="8">
        <v>180</v>
      </c>
      <c r="AQ183" s="8" t="str">
        <f t="shared" si="22"/>
        <v/>
      </c>
      <c r="AR183" s="8" t="str">
        <f t="shared" si="22"/>
        <v/>
      </c>
      <c r="AS183" s="8" t="str">
        <f t="shared" si="22"/>
        <v/>
      </c>
      <c r="AT183" s="8" t="str">
        <f t="shared" si="22"/>
        <v/>
      </c>
      <c r="AU183" s="8" t="str">
        <f t="shared" si="22"/>
        <v/>
      </c>
      <c r="AV183" s="8" t="str">
        <f t="shared" si="22"/>
        <v/>
      </c>
      <c r="AW183" s="8" t="str">
        <f t="shared" si="22"/>
        <v/>
      </c>
      <c r="AX183" s="8" t="str">
        <f t="shared" si="22"/>
        <v/>
      </c>
      <c r="AY183" s="8" t="str">
        <f t="shared" si="22"/>
        <v/>
      </c>
      <c r="AZ183" s="8" t="str">
        <f t="shared" si="22"/>
        <v/>
      </c>
      <c r="BA183" s="8" t="str">
        <f t="shared" si="22"/>
        <v/>
      </c>
      <c r="BB183" s="8" t="str">
        <f t="shared" si="22"/>
        <v/>
      </c>
      <c r="BC183" s="8" t="str">
        <f t="shared" si="22"/>
        <v/>
      </c>
      <c r="BD183" s="8" t="str">
        <f t="shared" si="22"/>
        <v/>
      </c>
      <c r="BE183" s="8" t="str">
        <f t="shared" si="22"/>
        <v/>
      </c>
      <c r="BF183" s="8" t="str">
        <f t="shared" si="22"/>
        <v/>
      </c>
      <c r="BG183" s="8" t="str">
        <f t="shared" si="21"/>
        <v/>
      </c>
      <c r="BH183" s="8" t="str">
        <f t="shared" si="21"/>
        <v/>
      </c>
    </row>
    <row r="184" spans="1:60">
      <c r="A184" t="s">
        <v>404</v>
      </c>
      <c r="B184" t="s">
        <v>404</v>
      </c>
      <c r="C184" t="s">
        <v>386</v>
      </c>
      <c r="E184">
        <v>733</v>
      </c>
      <c r="F184">
        <v>485433201</v>
      </c>
      <c r="G184">
        <v>1</v>
      </c>
      <c r="H184">
        <v>334824</v>
      </c>
      <c r="I184" s="1">
        <v>44777.875</v>
      </c>
      <c r="J184" t="s">
        <v>619</v>
      </c>
      <c r="K184">
        <v>0</v>
      </c>
      <c r="L184" s="1"/>
      <c r="M184" s="1">
        <v>44777.875</v>
      </c>
      <c r="N184" s="1">
        <v>35736.875</v>
      </c>
      <c r="O184" s="1">
        <v>44745.875</v>
      </c>
      <c r="P184" s="1">
        <v>44741.875</v>
      </c>
      <c r="Q184" s="1">
        <v>44286.875</v>
      </c>
      <c r="R184">
        <v>81346468</v>
      </c>
      <c r="T184" t="s">
        <v>627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389</v>
      </c>
      <c r="AB184">
        <v>15</v>
      </c>
      <c r="AC184" t="s">
        <v>403</v>
      </c>
      <c r="AD184">
        <v>61642</v>
      </c>
      <c r="AE184">
        <v>474.65</v>
      </c>
      <c r="AF184">
        <v>616.41999999999996</v>
      </c>
      <c r="AG184" t="s">
        <v>408</v>
      </c>
      <c r="AP184" s="7">
        <v>181</v>
      </c>
      <c r="AQ184" s="7" t="str">
        <f t="shared" si="22"/>
        <v/>
      </c>
      <c r="AR184" s="7" t="str">
        <f t="shared" si="22"/>
        <v/>
      </c>
      <c r="AS184" s="7" t="str">
        <f t="shared" si="22"/>
        <v/>
      </c>
      <c r="AT184" s="7" t="str">
        <f t="shared" si="22"/>
        <v/>
      </c>
      <c r="AU184" s="7" t="str">
        <f t="shared" si="22"/>
        <v/>
      </c>
      <c r="AV184" s="7" t="str">
        <f t="shared" si="22"/>
        <v/>
      </c>
      <c r="AW184" s="7" t="str">
        <f t="shared" si="22"/>
        <v/>
      </c>
      <c r="AX184" s="7" t="str">
        <f t="shared" si="22"/>
        <v/>
      </c>
      <c r="AY184" s="7" t="str">
        <f t="shared" si="22"/>
        <v/>
      </c>
      <c r="AZ184" s="7" t="str">
        <f t="shared" si="22"/>
        <v/>
      </c>
      <c r="BA184" s="7" t="str">
        <f t="shared" si="22"/>
        <v/>
      </c>
      <c r="BB184" s="7" t="str">
        <f t="shared" si="22"/>
        <v/>
      </c>
      <c r="BC184" s="7" t="str">
        <f t="shared" si="22"/>
        <v/>
      </c>
      <c r="BD184" s="7" t="str">
        <f t="shared" si="22"/>
        <v/>
      </c>
      <c r="BE184" s="7" t="str">
        <f t="shared" si="22"/>
        <v/>
      </c>
      <c r="BF184" s="7" t="str">
        <f t="shared" si="22"/>
        <v/>
      </c>
      <c r="BG184" s="7" t="str">
        <f t="shared" si="21"/>
        <v/>
      </c>
      <c r="BH184" s="7" t="str">
        <f t="shared" si="21"/>
        <v/>
      </c>
    </row>
    <row r="185" spans="1:60">
      <c r="A185" t="s">
        <v>404</v>
      </c>
      <c r="B185" t="s">
        <v>404</v>
      </c>
      <c r="C185" t="s">
        <v>386</v>
      </c>
      <c r="E185">
        <v>733</v>
      </c>
      <c r="F185">
        <v>485431204</v>
      </c>
      <c r="G185">
        <v>1</v>
      </c>
      <c r="H185">
        <v>334826</v>
      </c>
      <c r="I185" s="1">
        <v>44777.875</v>
      </c>
      <c r="J185" t="s">
        <v>619</v>
      </c>
      <c r="K185">
        <v>0</v>
      </c>
      <c r="L185" s="1"/>
      <c r="M185" s="1">
        <v>44777.875</v>
      </c>
      <c r="N185" s="1">
        <v>22919.875</v>
      </c>
      <c r="O185" s="1">
        <v>44745.875</v>
      </c>
      <c r="P185" s="1">
        <v>44741.875</v>
      </c>
      <c r="Q185" s="1">
        <v>44286.875</v>
      </c>
      <c r="R185">
        <v>81346552</v>
      </c>
      <c r="T185" t="s">
        <v>628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389</v>
      </c>
      <c r="AB185">
        <v>15</v>
      </c>
      <c r="AC185" t="s">
        <v>622</v>
      </c>
      <c r="AD185">
        <v>277535</v>
      </c>
      <c r="AE185">
        <v>2137.0100000000002</v>
      </c>
      <c r="AF185">
        <v>2775.35</v>
      </c>
      <c r="AG185" t="s">
        <v>408</v>
      </c>
      <c r="AP185" s="8">
        <v>182</v>
      </c>
      <c r="AQ185" s="8" t="str">
        <f t="shared" si="22"/>
        <v/>
      </c>
      <c r="AR185" s="8" t="str">
        <f t="shared" si="22"/>
        <v/>
      </c>
      <c r="AS185" s="8" t="str">
        <f t="shared" si="22"/>
        <v/>
      </c>
      <c r="AT185" s="8" t="str">
        <f t="shared" si="22"/>
        <v/>
      </c>
      <c r="AU185" s="8" t="str">
        <f t="shared" si="22"/>
        <v/>
      </c>
      <c r="AV185" s="8" t="str">
        <f t="shared" si="22"/>
        <v/>
      </c>
      <c r="AW185" s="8" t="str">
        <f t="shared" si="22"/>
        <v/>
      </c>
      <c r="AX185" s="8" t="str">
        <f t="shared" si="22"/>
        <v/>
      </c>
      <c r="AY185" s="8" t="str">
        <f t="shared" si="22"/>
        <v/>
      </c>
      <c r="AZ185" s="8" t="str">
        <f t="shared" si="22"/>
        <v/>
      </c>
      <c r="BA185" s="8" t="str">
        <f t="shared" si="22"/>
        <v/>
      </c>
      <c r="BB185" s="8" t="str">
        <f t="shared" si="22"/>
        <v/>
      </c>
      <c r="BC185" s="8" t="str">
        <f t="shared" si="22"/>
        <v/>
      </c>
      <c r="BD185" s="8" t="str">
        <f t="shared" si="22"/>
        <v/>
      </c>
      <c r="BE185" s="8" t="str">
        <f t="shared" si="22"/>
        <v/>
      </c>
      <c r="BF185" s="8" t="str">
        <f t="shared" si="22"/>
        <v/>
      </c>
      <c r="BG185" s="8" t="str">
        <f t="shared" si="21"/>
        <v/>
      </c>
      <c r="BH185" s="8" t="str">
        <f t="shared" si="21"/>
        <v/>
      </c>
    </row>
    <row r="186" spans="1:60">
      <c r="A186" t="s">
        <v>404</v>
      </c>
      <c r="B186" t="s">
        <v>404</v>
      </c>
      <c r="C186" t="s">
        <v>386</v>
      </c>
      <c r="E186">
        <v>733</v>
      </c>
      <c r="F186">
        <v>485431204</v>
      </c>
      <c r="G186">
        <v>1</v>
      </c>
      <c r="H186">
        <v>336086</v>
      </c>
      <c r="I186" s="1">
        <v>44777.875</v>
      </c>
      <c r="J186" t="s">
        <v>619</v>
      </c>
      <c r="K186">
        <v>0</v>
      </c>
      <c r="L186" s="1"/>
      <c r="M186" s="1">
        <v>44777.875</v>
      </c>
      <c r="N186" s="1">
        <v>20823.916666666668</v>
      </c>
      <c r="O186" s="1">
        <v>44745.875</v>
      </c>
      <c r="P186" s="1">
        <v>44741.875</v>
      </c>
      <c r="Q186" s="1">
        <v>44286.875</v>
      </c>
      <c r="R186">
        <v>81346554</v>
      </c>
      <c r="T186" t="s">
        <v>629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389</v>
      </c>
      <c r="AB186">
        <v>15</v>
      </c>
      <c r="AC186" t="s">
        <v>622</v>
      </c>
      <c r="AD186">
        <v>277535</v>
      </c>
      <c r="AE186">
        <v>2137.0100000000002</v>
      </c>
      <c r="AF186">
        <v>2775.35</v>
      </c>
      <c r="AG186" t="s">
        <v>408</v>
      </c>
      <c r="AP186" s="7">
        <v>183</v>
      </c>
      <c r="AQ186" s="7" t="str">
        <f t="shared" si="22"/>
        <v/>
      </c>
      <c r="AR186" s="7" t="str">
        <f t="shared" si="22"/>
        <v/>
      </c>
      <c r="AS186" s="7" t="str">
        <f t="shared" si="22"/>
        <v/>
      </c>
      <c r="AT186" s="7" t="str">
        <f t="shared" si="22"/>
        <v/>
      </c>
      <c r="AU186" s="7" t="str">
        <f t="shared" si="22"/>
        <v/>
      </c>
      <c r="AV186" s="7" t="str">
        <f t="shared" si="22"/>
        <v/>
      </c>
      <c r="AW186" s="7" t="str">
        <f t="shared" si="22"/>
        <v/>
      </c>
      <c r="AX186" s="7" t="str">
        <f t="shared" si="22"/>
        <v/>
      </c>
      <c r="AY186" s="7" t="str">
        <f t="shared" si="22"/>
        <v/>
      </c>
      <c r="AZ186" s="7" t="str">
        <f t="shared" si="22"/>
        <v/>
      </c>
      <c r="BA186" s="7" t="str">
        <f t="shared" si="22"/>
        <v/>
      </c>
      <c r="BB186" s="7" t="str">
        <f t="shared" si="22"/>
        <v/>
      </c>
      <c r="BC186" s="7" t="str">
        <f t="shared" si="22"/>
        <v/>
      </c>
      <c r="BD186" s="7" t="str">
        <f t="shared" si="22"/>
        <v/>
      </c>
      <c r="BE186" s="7" t="str">
        <f t="shared" si="22"/>
        <v/>
      </c>
      <c r="BF186" s="7" t="str">
        <f t="shared" si="22"/>
        <v/>
      </c>
      <c r="BG186" s="7" t="str">
        <f t="shared" si="21"/>
        <v/>
      </c>
      <c r="BH186" s="7" t="str">
        <f t="shared" si="21"/>
        <v/>
      </c>
    </row>
    <row r="187" spans="1:60">
      <c r="A187" t="s">
        <v>404</v>
      </c>
      <c r="B187" t="s">
        <v>404</v>
      </c>
      <c r="C187" t="s">
        <v>386</v>
      </c>
      <c r="E187">
        <v>733</v>
      </c>
      <c r="F187">
        <v>485421207</v>
      </c>
      <c r="G187">
        <v>1</v>
      </c>
      <c r="H187">
        <v>336171</v>
      </c>
      <c r="I187" s="1">
        <v>44777.875</v>
      </c>
      <c r="J187" t="s">
        <v>619</v>
      </c>
      <c r="K187">
        <v>0</v>
      </c>
      <c r="L187" s="1"/>
      <c r="M187" s="1">
        <v>44777.875</v>
      </c>
      <c r="N187" s="1">
        <v>29333.875</v>
      </c>
      <c r="O187" s="1">
        <v>44745.875</v>
      </c>
      <c r="P187" s="1">
        <v>44741.875</v>
      </c>
      <c r="Q187" s="1">
        <v>44286.875</v>
      </c>
      <c r="R187">
        <v>81346573</v>
      </c>
      <c r="T187" t="s">
        <v>630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389</v>
      </c>
      <c r="AB187">
        <v>15</v>
      </c>
      <c r="AC187" t="s">
        <v>625</v>
      </c>
      <c r="AD187">
        <v>173121</v>
      </c>
      <c r="AE187">
        <v>1333.04</v>
      </c>
      <c r="AF187">
        <v>1731.21</v>
      </c>
      <c r="AG187" t="s">
        <v>408</v>
      </c>
      <c r="AP187" s="8">
        <v>184</v>
      </c>
      <c r="AQ187" s="8" t="str">
        <f t="shared" si="22"/>
        <v/>
      </c>
      <c r="AR187" s="8" t="str">
        <f t="shared" si="22"/>
        <v/>
      </c>
      <c r="AS187" s="8" t="str">
        <f t="shared" si="22"/>
        <v/>
      </c>
      <c r="AT187" s="8" t="str">
        <f t="shared" si="22"/>
        <v/>
      </c>
      <c r="AU187" s="8" t="str">
        <f t="shared" si="22"/>
        <v/>
      </c>
      <c r="AV187" s="8" t="str">
        <f t="shared" si="22"/>
        <v/>
      </c>
      <c r="AW187" s="8" t="str">
        <f t="shared" si="22"/>
        <v/>
      </c>
      <c r="AX187" s="8" t="str">
        <f t="shared" si="22"/>
        <v/>
      </c>
      <c r="AY187" s="8" t="str">
        <f t="shared" si="22"/>
        <v/>
      </c>
      <c r="AZ187" s="8" t="str">
        <f t="shared" si="22"/>
        <v/>
      </c>
      <c r="BA187" s="8" t="str">
        <f t="shared" si="22"/>
        <v/>
      </c>
      <c r="BB187" s="8" t="str">
        <f t="shared" si="22"/>
        <v/>
      </c>
      <c r="BC187" s="8" t="str">
        <f t="shared" si="22"/>
        <v/>
      </c>
      <c r="BD187" s="8" t="str">
        <f t="shared" si="22"/>
        <v/>
      </c>
      <c r="BE187" s="8" t="str">
        <f t="shared" si="22"/>
        <v/>
      </c>
      <c r="BF187" s="8" t="str">
        <f t="shared" si="22"/>
        <v/>
      </c>
      <c r="BG187" s="8" t="str">
        <f t="shared" si="21"/>
        <v/>
      </c>
      <c r="BH187" s="8" t="str">
        <f t="shared" si="21"/>
        <v/>
      </c>
    </row>
    <row r="188" spans="1:60">
      <c r="A188" t="s">
        <v>404</v>
      </c>
      <c r="B188" t="s">
        <v>404</v>
      </c>
      <c r="C188" t="s">
        <v>386</v>
      </c>
      <c r="E188">
        <v>733</v>
      </c>
      <c r="F188">
        <v>485421207</v>
      </c>
      <c r="G188">
        <v>1</v>
      </c>
      <c r="H188">
        <v>336527</v>
      </c>
      <c r="I188" s="1">
        <v>44777.875</v>
      </c>
      <c r="J188" t="s">
        <v>619</v>
      </c>
      <c r="K188">
        <v>0</v>
      </c>
      <c r="L188" s="1"/>
      <c r="M188" s="1">
        <v>44777.875</v>
      </c>
      <c r="N188" s="1">
        <v>29982.916666666668</v>
      </c>
      <c r="O188" s="1">
        <v>44745.875</v>
      </c>
      <c r="P188" s="1">
        <v>44741.875</v>
      </c>
      <c r="Q188" s="1">
        <v>44286.875</v>
      </c>
      <c r="R188">
        <v>81346252</v>
      </c>
      <c r="T188" t="s">
        <v>631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389</v>
      </c>
      <c r="AB188">
        <v>15</v>
      </c>
      <c r="AC188" t="s">
        <v>625</v>
      </c>
      <c r="AD188">
        <v>173121</v>
      </c>
      <c r="AE188">
        <v>1333.04</v>
      </c>
      <c r="AF188">
        <v>1731.21</v>
      </c>
      <c r="AG188" t="s">
        <v>408</v>
      </c>
      <c r="AP188" s="7">
        <v>185</v>
      </c>
      <c r="AQ188" s="7" t="str">
        <f t="shared" si="22"/>
        <v/>
      </c>
      <c r="AR188" s="7" t="str">
        <f t="shared" si="22"/>
        <v/>
      </c>
      <c r="AS188" s="7" t="str">
        <f t="shared" si="22"/>
        <v/>
      </c>
      <c r="AT188" s="7" t="str">
        <f t="shared" si="22"/>
        <v/>
      </c>
      <c r="AU188" s="7" t="str">
        <f t="shared" si="22"/>
        <v/>
      </c>
      <c r="AV188" s="7" t="str">
        <f t="shared" si="22"/>
        <v/>
      </c>
      <c r="AW188" s="7" t="str">
        <f t="shared" si="22"/>
        <v/>
      </c>
      <c r="AX188" s="7" t="str">
        <f t="shared" si="22"/>
        <v/>
      </c>
      <c r="AY188" s="7" t="str">
        <f t="shared" si="22"/>
        <v/>
      </c>
      <c r="AZ188" s="7" t="str">
        <f t="shared" si="22"/>
        <v/>
      </c>
      <c r="BA188" s="7" t="str">
        <f t="shared" si="22"/>
        <v/>
      </c>
      <c r="BB188" s="7" t="str">
        <f t="shared" si="22"/>
        <v/>
      </c>
      <c r="BC188" s="7" t="str">
        <f t="shared" si="22"/>
        <v/>
      </c>
      <c r="BD188" s="7" t="str">
        <f t="shared" si="22"/>
        <v/>
      </c>
      <c r="BE188" s="7" t="str">
        <f t="shared" si="22"/>
        <v/>
      </c>
      <c r="BF188" s="7" t="str">
        <f t="shared" si="22"/>
        <v/>
      </c>
      <c r="BG188" s="7" t="str">
        <f t="shared" si="21"/>
        <v/>
      </c>
      <c r="BH188" s="7" t="str">
        <f t="shared" si="21"/>
        <v/>
      </c>
    </row>
    <row r="189" spans="1:60">
      <c r="A189" t="s">
        <v>404</v>
      </c>
      <c r="B189" t="s">
        <v>404</v>
      </c>
      <c r="C189" t="s">
        <v>386</v>
      </c>
      <c r="E189">
        <v>733</v>
      </c>
      <c r="F189">
        <v>485431204</v>
      </c>
      <c r="G189">
        <v>1</v>
      </c>
      <c r="H189">
        <v>336528</v>
      </c>
      <c r="I189" s="1">
        <v>44777.875</v>
      </c>
      <c r="J189" t="s">
        <v>619</v>
      </c>
      <c r="K189">
        <v>0</v>
      </c>
      <c r="L189" s="1"/>
      <c r="M189" s="1">
        <v>44777.875</v>
      </c>
      <c r="N189" s="1">
        <v>34683.916666666664</v>
      </c>
      <c r="O189" s="1">
        <v>44745.875</v>
      </c>
      <c r="P189" s="1">
        <v>44741.875</v>
      </c>
      <c r="Q189" s="1">
        <v>44286.875</v>
      </c>
      <c r="R189">
        <v>81346557</v>
      </c>
      <c r="T189" t="s">
        <v>632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389</v>
      </c>
      <c r="AB189">
        <v>15</v>
      </c>
      <c r="AC189" t="s">
        <v>622</v>
      </c>
      <c r="AD189">
        <v>66574</v>
      </c>
      <c r="AE189">
        <v>512.62</v>
      </c>
      <c r="AF189">
        <v>665.74</v>
      </c>
      <c r="AG189" t="s">
        <v>408</v>
      </c>
      <c r="AP189" s="8">
        <v>186</v>
      </c>
      <c r="AQ189" s="8" t="str">
        <f t="shared" si="22"/>
        <v/>
      </c>
      <c r="AR189" s="8" t="str">
        <f t="shared" si="22"/>
        <v/>
      </c>
      <c r="AS189" s="8" t="str">
        <f t="shared" si="22"/>
        <v/>
      </c>
      <c r="AT189" s="8" t="str">
        <f t="shared" si="22"/>
        <v/>
      </c>
      <c r="AU189" s="8" t="str">
        <f t="shared" si="22"/>
        <v/>
      </c>
      <c r="AV189" s="8" t="str">
        <f t="shared" si="22"/>
        <v/>
      </c>
      <c r="AW189" s="8" t="str">
        <f t="shared" si="22"/>
        <v/>
      </c>
      <c r="AX189" s="8" t="str">
        <f t="shared" si="22"/>
        <v/>
      </c>
      <c r="AY189" s="8" t="str">
        <f t="shared" si="22"/>
        <v/>
      </c>
      <c r="AZ189" s="8" t="str">
        <f t="shared" si="22"/>
        <v/>
      </c>
      <c r="BA189" s="8" t="str">
        <f t="shared" si="22"/>
        <v/>
      </c>
      <c r="BB189" s="8" t="str">
        <f t="shared" si="22"/>
        <v/>
      </c>
      <c r="BC189" s="8" t="str">
        <f t="shared" si="22"/>
        <v/>
      </c>
      <c r="BD189" s="8" t="str">
        <f t="shared" si="22"/>
        <v/>
      </c>
      <c r="BE189" s="8" t="str">
        <f t="shared" si="22"/>
        <v/>
      </c>
      <c r="BF189" s="8" t="str">
        <f t="shared" si="22"/>
        <v/>
      </c>
      <c r="BG189" s="8" t="str">
        <f t="shared" si="21"/>
        <v/>
      </c>
      <c r="BH189" s="8" t="str">
        <f t="shared" si="21"/>
        <v/>
      </c>
    </row>
    <row r="190" spans="1:60">
      <c r="A190" t="s">
        <v>404</v>
      </c>
      <c r="B190" t="s">
        <v>404</v>
      </c>
      <c r="C190" t="s">
        <v>386</v>
      </c>
      <c r="E190">
        <v>733</v>
      </c>
      <c r="F190">
        <v>485431204</v>
      </c>
      <c r="G190">
        <v>1</v>
      </c>
      <c r="H190">
        <v>336531</v>
      </c>
      <c r="I190" s="1">
        <v>44777.875</v>
      </c>
      <c r="J190" t="s">
        <v>619</v>
      </c>
      <c r="K190">
        <v>0</v>
      </c>
      <c r="L190" s="1"/>
      <c r="M190" s="1">
        <v>44777.875</v>
      </c>
      <c r="N190" s="1">
        <v>11699.916666666666</v>
      </c>
      <c r="O190" s="1">
        <v>44745.875</v>
      </c>
      <c r="P190" s="1">
        <v>44741.875</v>
      </c>
      <c r="Q190" s="1">
        <v>44286.875</v>
      </c>
      <c r="R190">
        <v>81346577</v>
      </c>
      <c r="T190" t="s">
        <v>633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389</v>
      </c>
      <c r="AB190">
        <v>15</v>
      </c>
      <c r="AC190" t="s">
        <v>622</v>
      </c>
      <c r="AD190">
        <v>277535</v>
      </c>
      <c r="AE190">
        <v>2137.0100000000002</v>
      </c>
      <c r="AF190">
        <v>2775.35</v>
      </c>
      <c r="AG190" t="s">
        <v>408</v>
      </c>
      <c r="AP190" s="7">
        <v>187</v>
      </c>
      <c r="AQ190" s="7" t="str">
        <f t="shared" si="22"/>
        <v/>
      </c>
      <c r="AR190" s="7" t="str">
        <f t="shared" si="22"/>
        <v/>
      </c>
      <c r="AS190" s="7" t="str">
        <f t="shared" si="22"/>
        <v/>
      </c>
      <c r="AT190" s="7" t="str">
        <f t="shared" si="22"/>
        <v/>
      </c>
      <c r="AU190" s="7" t="str">
        <f t="shared" si="22"/>
        <v/>
      </c>
      <c r="AV190" s="7" t="str">
        <f t="shared" si="22"/>
        <v/>
      </c>
      <c r="AW190" s="7" t="str">
        <f t="shared" si="22"/>
        <v/>
      </c>
      <c r="AX190" s="7" t="str">
        <f t="shared" si="22"/>
        <v/>
      </c>
      <c r="AY190" s="7" t="str">
        <f t="shared" si="22"/>
        <v/>
      </c>
      <c r="AZ190" s="7" t="str">
        <f t="shared" si="22"/>
        <v/>
      </c>
      <c r="BA190" s="7" t="str">
        <f t="shared" si="22"/>
        <v/>
      </c>
      <c r="BB190" s="7" t="str">
        <f t="shared" si="22"/>
        <v/>
      </c>
      <c r="BC190" s="7" t="str">
        <f t="shared" si="22"/>
        <v/>
      </c>
      <c r="BD190" s="7" t="str">
        <f t="shared" si="22"/>
        <v/>
      </c>
      <c r="BE190" s="7" t="str">
        <f t="shared" si="22"/>
        <v/>
      </c>
      <c r="BF190" s="7" t="str">
        <f t="shared" si="22"/>
        <v/>
      </c>
      <c r="BG190" s="7" t="str">
        <f t="shared" si="21"/>
        <v/>
      </c>
      <c r="BH190" s="7" t="str">
        <f t="shared" si="21"/>
        <v/>
      </c>
    </row>
    <row r="191" spans="1:60">
      <c r="A191" t="s">
        <v>404</v>
      </c>
      <c r="B191" t="s">
        <v>404</v>
      </c>
      <c r="C191" t="s">
        <v>386</v>
      </c>
      <c r="E191">
        <v>733</v>
      </c>
      <c r="F191">
        <v>485433201</v>
      </c>
      <c r="G191">
        <v>1</v>
      </c>
      <c r="H191">
        <v>336533</v>
      </c>
      <c r="I191" s="1">
        <v>44777.875</v>
      </c>
      <c r="J191" t="s">
        <v>619</v>
      </c>
      <c r="K191">
        <v>0</v>
      </c>
      <c r="L191" s="1"/>
      <c r="M191" s="1">
        <v>44777.875</v>
      </c>
      <c r="N191" s="1">
        <v>22302.916666666668</v>
      </c>
      <c r="O191" s="1">
        <v>44745.875</v>
      </c>
      <c r="P191" s="1">
        <v>44741.875</v>
      </c>
      <c r="Q191" s="1">
        <v>44286.875</v>
      </c>
      <c r="R191">
        <v>81346625</v>
      </c>
      <c r="T191" t="s">
        <v>634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389</v>
      </c>
      <c r="AB191">
        <v>15</v>
      </c>
      <c r="AC191" t="s">
        <v>403</v>
      </c>
      <c r="AD191">
        <v>256976</v>
      </c>
      <c r="AE191">
        <v>1978.72</v>
      </c>
      <c r="AF191">
        <v>2569.7600000000002</v>
      </c>
      <c r="AG191" t="s">
        <v>408</v>
      </c>
      <c r="AP191" s="8">
        <v>188</v>
      </c>
      <c r="AQ191" s="8" t="str">
        <f t="shared" si="22"/>
        <v/>
      </c>
      <c r="AR191" s="8" t="str">
        <f t="shared" si="22"/>
        <v/>
      </c>
      <c r="AS191" s="8" t="str">
        <f t="shared" si="22"/>
        <v/>
      </c>
      <c r="AT191" s="8" t="str">
        <f t="shared" si="22"/>
        <v/>
      </c>
      <c r="AU191" s="8" t="str">
        <f t="shared" si="22"/>
        <v/>
      </c>
      <c r="AV191" s="8" t="str">
        <f t="shared" si="22"/>
        <v/>
      </c>
      <c r="AW191" s="8" t="str">
        <f t="shared" si="22"/>
        <v/>
      </c>
      <c r="AX191" s="8" t="str">
        <f t="shared" si="22"/>
        <v/>
      </c>
      <c r="AY191" s="8" t="str">
        <f t="shared" si="22"/>
        <v/>
      </c>
      <c r="AZ191" s="8" t="str">
        <f t="shared" si="22"/>
        <v/>
      </c>
      <c r="BA191" s="8" t="str">
        <f t="shared" si="22"/>
        <v/>
      </c>
      <c r="BB191" s="8" t="str">
        <f t="shared" si="22"/>
        <v/>
      </c>
      <c r="BC191" s="8" t="str">
        <f t="shared" si="22"/>
        <v/>
      </c>
      <c r="BD191" s="8" t="str">
        <f t="shared" si="22"/>
        <v/>
      </c>
      <c r="BE191" s="8" t="str">
        <f t="shared" si="22"/>
        <v/>
      </c>
      <c r="BF191" s="8" t="str">
        <f t="shared" si="22"/>
        <v/>
      </c>
      <c r="BG191" s="8" t="str">
        <f t="shared" si="21"/>
        <v/>
      </c>
      <c r="BH191" s="8" t="str">
        <f t="shared" si="21"/>
        <v/>
      </c>
    </row>
    <row r="192" spans="1:60">
      <c r="A192" t="s">
        <v>404</v>
      </c>
      <c r="B192" t="s">
        <v>404</v>
      </c>
      <c r="C192" t="s">
        <v>386</v>
      </c>
      <c r="E192">
        <v>733</v>
      </c>
      <c r="F192">
        <v>485433201</v>
      </c>
      <c r="G192">
        <v>1</v>
      </c>
      <c r="H192">
        <v>336533</v>
      </c>
      <c r="I192" s="1">
        <v>44777.875</v>
      </c>
      <c r="J192" t="s">
        <v>619</v>
      </c>
      <c r="K192">
        <v>1</v>
      </c>
      <c r="L192" s="1"/>
      <c r="M192" s="1">
        <v>44777.875</v>
      </c>
      <c r="N192" s="1">
        <v>36122.916666666664</v>
      </c>
      <c r="O192" s="1">
        <v>44745.875</v>
      </c>
      <c r="P192" s="1"/>
      <c r="Q192" s="1">
        <v>44286.875</v>
      </c>
      <c r="R192">
        <v>81435971</v>
      </c>
      <c r="T192" t="s">
        <v>635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389</v>
      </c>
      <c r="AB192">
        <v>15</v>
      </c>
      <c r="AC192" t="s">
        <v>403</v>
      </c>
      <c r="AD192">
        <v>50526</v>
      </c>
      <c r="AE192">
        <v>389.05</v>
      </c>
      <c r="AF192">
        <v>505.26</v>
      </c>
      <c r="AG192" t="s">
        <v>408</v>
      </c>
      <c r="AP192" s="7">
        <v>189</v>
      </c>
      <c r="AQ192" s="7" t="str">
        <f t="shared" si="22"/>
        <v/>
      </c>
      <c r="AR192" s="7" t="str">
        <f t="shared" si="22"/>
        <v/>
      </c>
      <c r="AS192" s="7" t="str">
        <f t="shared" si="22"/>
        <v/>
      </c>
      <c r="AT192" s="7" t="str">
        <f t="shared" si="22"/>
        <v/>
      </c>
      <c r="AU192" s="7" t="str">
        <f t="shared" si="22"/>
        <v/>
      </c>
      <c r="AV192" s="7" t="str">
        <f t="shared" si="22"/>
        <v/>
      </c>
      <c r="AW192" s="7" t="str">
        <f t="shared" si="22"/>
        <v/>
      </c>
      <c r="AX192" s="7" t="str">
        <f t="shared" si="22"/>
        <v/>
      </c>
      <c r="AY192" s="7" t="str">
        <f t="shared" si="22"/>
        <v/>
      </c>
      <c r="AZ192" s="7" t="str">
        <f t="shared" si="22"/>
        <v/>
      </c>
      <c r="BA192" s="7" t="str">
        <f t="shared" si="22"/>
        <v/>
      </c>
      <c r="BB192" s="7" t="str">
        <f t="shared" si="22"/>
        <v/>
      </c>
      <c r="BC192" s="7" t="str">
        <f t="shared" si="22"/>
        <v/>
      </c>
      <c r="BD192" s="7" t="str">
        <f t="shared" si="22"/>
        <v/>
      </c>
      <c r="BE192" s="7" t="str">
        <f t="shared" si="22"/>
        <v/>
      </c>
      <c r="BF192" s="7" t="str">
        <f t="shared" si="22"/>
        <v/>
      </c>
      <c r="BG192" s="7" t="str">
        <f t="shared" si="21"/>
        <v/>
      </c>
      <c r="BH192" s="7" t="str">
        <f t="shared" si="21"/>
        <v/>
      </c>
    </row>
    <row r="193" spans="1:60">
      <c r="A193" t="s">
        <v>404</v>
      </c>
      <c r="B193" t="s">
        <v>404</v>
      </c>
      <c r="C193" t="s">
        <v>386</v>
      </c>
      <c r="E193">
        <v>733</v>
      </c>
      <c r="F193">
        <v>485431204</v>
      </c>
      <c r="G193">
        <v>1</v>
      </c>
      <c r="H193">
        <v>336543</v>
      </c>
      <c r="I193" s="1">
        <v>44777.875</v>
      </c>
      <c r="J193" t="s">
        <v>619</v>
      </c>
      <c r="K193">
        <v>0</v>
      </c>
      <c r="L193" s="1"/>
      <c r="M193" s="1">
        <v>44777.875</v>
      </c>
      <c r="N193" s="1">
        <v>13723.875</v>
      </c>
      <c r="O193" s="1">
        <v>44745.875</v>
      </c>
      <c r="P193" s="1">
        <v>44741.875</v>
      </c>
      <c r="Q193" s="1">
        <v>44286.875</v>
      </c>
      <c r="R193">
        <v>81346635</v>
      </c>
      <c r="T193" t="s">
        <v>636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389</v>
      </c>
      <c r="AB193">
        <v>15</v>
      </c>
      <c r="AC193" t="s">
        <v>622</v>
      </c>
      <c r="AD193">
        <v>277535</v>
      </c>
      <c r="AE193">
        <v>2137.0100000000002</v>
      </c>
      <c r="AF193">
        <v>2775.35</v>
      </c>
      <c r="AG193" t="s">
        <v>408</v>
      </c>
      <c r="AP193" s="8">
        <v>190</v>
      </c>
      <c r="AQ193" s="8" t="str">
        <f t="shared" si="22"/>
        <v/>
      </c>
      <c r="AR193" s="8" t="str">
        <f t="shared" si="22"/>
        <v/>
      </c>
      <c r="AS193" s="8" t="str">
        <f t="shared" si="22"/>
        <v/>
      </c>
      <c r="AT193" s="8" t="str">
        <f t="shared" si="22"/>
        <v/>
      </c>
      <c r="AU193" s="8" t="str">
        <f t="shared" si="22"/>
        <v/>
      </c>
      <c r="AV193" s="8" t="str">
        <f t="shared" si="22"/>
        <v/>
      </c>
      <c r="AW193" s="8" t="str">
        <f t="shared" si="22"/>
        <v/>
      </c>
      <c r="AX193" s="8" t="str">
        <f t="shared" si="22"/>
        <v/>
      </c>
      <c r="AY193" s="8" t="str">
        <f t="shared" si="22"/>
        <v/>
      </c>
      <c r="AZ193" s="8" t="str">
        <f t="shared" si="22"/>
        <v/>
      </c>
      <c r="BA193" s="8" t="str">
        <f t="shared" si="22"/>
        <v/>
      </c>
      <c r="BB193" s="8" t="str">
        <f t="shared" si="22"/>
        <v/>
      </c>
      <c r="BC193" s="8" t="str">
        <f t="shared" si="22"/>
        <v/>
      </c>
      <c r="BD193" s="8" t="str">
        <f t="shared" si="22"/>
        <v/>
      </c>
      <c r="BE193" s="8" t="str">
        <f t="shared" si="22"/>
        <v/>
      </c>
      <c r="BF193" s="8" t="str">
        <f t="shared" si="22"/>
        <v/>
      </c>
      <c r="BG193" s="8" t="str">
        <f t="shared" si="21"/>
        <v/>
      </c>
      <c r="BH193" s="8" t="str">
        <f t="shared" si="21"/>
        <v/>
      </c>
    </row>
    <row r="194" spans="1:60">
      <c r="A194" t="s">
        <v>404</v>
      </c>
      <c r="B194" t="s">
        <v>404</v>
      </c>
      <c r="C194" t="s">
        <v>386</v>
      </c>
      <c r="E194">
        <v>733</v>
      </c>
      <c r="F194">
        <v>485433201</v>
      </c>
      <c r="G194">
        <v>1</v>
      </c>
      <c r="H194">
        <v>336574</v>
      </c>
      <c r="I194" s="1">
        <v>44777.875</v>
      </c>
      <c r="J194" t="s">
        <v>619</v>
      </c>
      <c r="K194">
        <v>0</v>
      </c>
      <c r="L194" s="1"/>
      <c r="M194" s="1">
        <v>44777.875</v>
      </c>
      <c r="N194" s="1">
        <v>17847.916666666668</v>
      </c>
      <c r="O194" s="1">
        <v>44745.875</v>
      </c>
      <c r="P194" s="1">
        <v>44741.875</v>
      </c>
      <c r="Q194" s="1">
        <v>44286.875</v>
      </c>
      <c r="R194">
        <v>81346638</v>
      </c>
      <c r="T194" t="s">
        <v>637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389</v>
      </c>
      <c r="AB194">
        <v>15</v>
      </c>
      <c r="AC194" t="s">
        <v>403</v>
      </c>
      <c r="AD194">
        <v>256976</v>
      </c>
      <c r="AE194">
        <v>1978.72</v>
      </c>
      <c r="AF194">
        <v>2569.7600000000002</v>
      </c>
      <c r="AG194" t="s">
        <v>408</v>
      </c>
      <c r="AP194" s="7">
        <v>191</v>
      </c>
      <c r="AQ194" s="7" t="str">
        <f t="shared" si="22"/>
        <v/>
      </c>
      <c r="AR194" s="7" t="str">
        <f t="shared" si="22"/>
        <v/>
      </c>
      <c r="AS194" s="7" t="str">
        <f t="shared" si="22"/>
        <v/>
      </c>
      <c r="AT194" s="7" t="str">
        <f t="shared" si="22"/>
        <v/>
      </c>
      <c r="AU194" s="7" t="str">
        <f t="shared" si="22"/>
        <v/>
      </c>
      <c r="AV194" s="7" t="str">
        <f t="shared" si="22"/>
        <v/>
      </c>
      <c r="AW194" s="7" t="str">
        <f t="shared" si="22"/>
        <v/>
      </c>
      <c r="AX194" s="7" t="str">
        <f t="shared" si="22"/>
        <v/>
      </c>
      <c r="AY194" s="7" t="str">
        <f t="shared" si="22"/>
        <v/>
      </c>
      <c r="AZ194" s="7" t="str">
        <f t="shared" si="22"/>
        <v/>
      </c>
      <c r="BA194" s="7" t="str">
        <f t="shared" si="22"/>
        <v/>
      </c>
      <c r="BB194" s="7" t="str">
        <f t="shared" si="22"/>
        <v/>
      </c>
      <c r="BC194" s="7" t="str">
        <f t="shared" si="22"/>
        <v/>
      </c>
      <c r="BD194" s="7" t="str">
        <f t="shared" si="22"/>
        <v/>
      </c>
      <c r="BE194" s="7" t="str">
        <f t="shared" si="22"/>
        <v/>
      </c>
      <c r="BF194" s="7" t="str">
        <f t="shared" ref="BF194:BH209" si="23">IF(BF$3=$D194,$AP194,"")</f>
        <v/>
      </c>
      <c r="BG194" s="7" t="str">
        <f t="shared" si="23"/>
        <v/>
      </c>
      <c r="BH194" s="7" t="str">
        <f t="shared" si="23"/>
        <v/>
      </c>
    </row>
    <row r="195" spans="1:60">
      <c r="A195" t="s">
        <v>404</v>
      </c>
      <c r="B195" t="s">
        <v>404</v>
      </c>
      <c r="C195" t="s">
        <v>386</v>
      </c>
      <c r="E195">
        <v>733</v>
      </c>
      <c r="F195">
        <v>485433201</v>
      </c>
      <c r="G195">
        <v>1</v>
      </c>
      <c r="H195">
        <v>336575</v>
      </c>
      <c r="I195" s="1">
        <v>44777.875</v>
      </c>
      <c r="J195" t="s">
        <v>619</v>
      </c>
      <c r="K195">
        <v>0</v>
      </c>
      <c r="L195" s="1"/>
      <c r="M195" s="1">
        <v>44777.875</v>
      </c>
      <c r="N195" s="1">
        <v>30785.875</v>
      </c>
      <c r="O195" s="1">
        <v>44745.875</v>
      </c>
      <c r="P195" s="1">
        <v>44741.875</v>
      </c>
      <c r="Q195" s="1">
        <v>44286.875</v>
      </c>
      <c r="R195">
        <v>81346646</v>
      </c>
      <c r="T195" t="s">
        <v>638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389</v>
      </c>
      <c r="AB195">
        <v>15</v>
      </c>
      <c r="AC195" t="s">
        <v>403</v>
      </c>
      <c r="AD195">
        <v>7767</v>
      </c>
      <c r="AE195">
        <v>598.05999999999995</v>
      </c>
      <c r="AF195">
        <v>776.7</v>
      </c>
      <c r="AG195" t="s">
        <v>408</v>
      </c>
      <c r="AP195" s="8">
        <v>192</v>
      </c>
      <c r="AQ195" s="8" t="str">
        <f t="shared" ref="AQ195:BF210" si="24">IF(AQ$3=$D195,$AP195,"")</f>
        <v/>
      </c>
      <c r="AR195" s="8" t="str">
        <f t="shared" si="24"/>
        <v/>
      </c>
      <c r="AS195" s="8" t="str">
        <f t="shared" si="24"/>
        <v/>
      </c>
      <c r="AT195" s="8" t="str">
        <f t="shared" si="24"/>
        <v/>
      </c>
      <c r="AU195" s="8" t="str">
        <f t="shared" si="24"/>
        <v/>
      </c>
      <c r="AV195" s="8" t="str">
        <f t="shared" si="24"/>
        <v/>
      </c>
      <c r="AW195" s="8" t="str">
        <f t="shared" si="24"/>
        <v/>
      </c>
      <c r="AX195" s="8" t="str">
        <f t="shared" si="24"/>
        <v/>
      </c>
      <c r="AY195" s="8" t="str">
        <f t="shared" si="24"/>
        <v/>
      </c>
      <c r="AZ195" s="8" t="str">
        <f t="shared" si="24"/>
        <v/>
      </c>
      <c r="BA195" s="8" t="str">
        <f t="shared" si="24"/>
        <v/>
      </c>
      <c r="BB195" s="8" t="str">
        <f t="shared" si="24"/>
        <v/>
      </c>
      <c r="BC195" s="8" t="str">
        <f t="shared" si="24"/>
        <v/>
      </c>
      <c r="BD195" s="8" t="str">
        <f t="shared" si="24"/>
        <v/>
      </c>
      <c r="BE195" s="8" t="str">
        <f t="shared" si="24"/>
        <v/>
      </c>
      <c r="BF195" s="8" t="str">
        <f t="shared" si="24"/>
        <v/>
      </c>
      <c r="BG195" s="8" t="str">
        <f t="shared" si="23"/>
        <v/>
      </c>
      <c r="BH195" s="8" t="str">
        <f t="shared" si="23"/>
        <v/>
      </c>
    </row>
    <row r="196" spans="1:60">
      <c r="A196" t="s">
        <v>404</v>
      </c>
      <c r="B196" t="s">
        <v>404</v>
      </c>
      <c r="C196" t="s">
        <v>386</v>
      </c>
      <c r="E196">
        <v>733</v>
      </c>
      <c r="F196">
        <v>485431204</v>
      </c>
      <c r="G196">
        <v>1</v>
      </c>
      <c r="H196">
        <v>336600</v>
      </c>
      <c r="I196" s="1">
        <v>44777.875</v>
      </c>
      <c r="J196" t="s">
        <v>619</v>
      </c>
      <c r="K196">
        <v>0</v>
      </c>
      <c r="L196" s="1"/>
      <c r="M196" s="1">
        <v>44777.875</v>
      </c>
      <c r="N196" s="1">
        <v>23795.875</v>
      </c>
      <c r="O196" s="1">
        <v>44745.875</v>
      </c>
      <c r="P196" s="1">
        <v>44741.875</v>
      </c>
      <c r="Q196" s="1">
        <v>44286.875</v>
      </c>
      <c r="R196">
        <v>81346647</v>
      </c>
      <c r="T196" t="s">
        <v>639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389</v>
      </c>
      <c r="AB196">
        <v>15</v>
      </c>
      <c r="AC196" t="s">
        <v>622</v>
      </c>
      <c r="AD196">
        <v>158592</v>
      </c>
      <c r="AE196">
        <v>1221.1500000000001</v>
      </c>
      <c r="AF196">
        <v>1585.92</v>
      </c>
      <c r="AG196" t="s">
        <v>408</v>
      </c>
      <c r="AP196" s="7">
        <v>193</v>
      </c>
      <c r="AQ196" s="7" t="str">
        <f t="shared" si="24"/>
        <v/>
      </c>
      <c r="AR196" s="7" t="str">
        <f t="shared" si="24"/>
        <v/>
      </c>
      <c r="AS196" s="7" t="str">
        <f t="shared" si="24"/>
        <v/>
      </c>
      <c r="AT196" s="7" t="str">
        <f t="shared" si="24"/>
        <v/>
      </c>
      <c r="AU196" s="7" t="str">
        <f t="shared" si="24"/>
        <v/>
      </c>
      <c r="AV196" s="7" t="str">
        <f t="shared" si="24"/>
        <v/>
      </c>
      <c r="AW196" s="7" t="str">
        <f t="shared" si="24"/>
        <v/>
      </c>
      <c r="AX196" s="7" t="str">
        <f t="shared" si="24"/>
        <v/>
      </c>
      <c r="AY196" s="7" t="str">
        <f t="shared" si="24"/>
        <v/>
      </c>
      <c r="AZ196" s="7" t="str">
        <f t="shared" si="24"/>
        <v/>
      </c>
      <c r="BA196" s="7" t="str">
        <f t="shared" si="24"/>
        <v/>
      </c>
      <c r="BB196" s="7" t="str">
        <f t="shared" si="24"/>
        <v/>
      </c>
      <c r="BC196" s="7" t="str">
        <f t="shared" si="24"/>
        <v/>
      </c>
      <c r="BD196" s="7" t="str">
        <f t="shared" si="24"/>
        <v/>
      </c>
      <c r="BE196" s="7" t="str">
        <f t="shared" si="24"/>
        <v/>
      </c>
      <c r="BF196" s="7" t="str">
        <f t="shared" si="24"/>
        <v/>
      </c>
      <c r="BG196" s="7" t="str">
        <f t="shared" si="23"/>
        <v/>
      </c>
      <c r="BH196" s="7" t="str">
        <f t="shared" si="23"/>
        <v/>
      </c>
    </row>
    <row r="197" spans="1:60">
      <c r="A197" t="s">
        <v>404</v>
      </c>
      <c r="B197" t="s">
        <v>404</v>
      </c>
      <c r="C197" t="s">
        <v>386</v>
      </c>
      <c r="E197">
        <v>733</v>
      </c>
      <c r="F197">
        <v>485431204</v>
      </c>
      <c r="G197">
        <v>1</v>
      </c>
      <c r="H197">
        <v>336600</v>
      </c>
      <c r="I197" s="1">
        <v>44777.875</v>
      </c>
      <c r="J197" t="s">
        <v>619</v>
      </c>
      <c r="K197">
        <v>1</v>
      </c>
      <c r="L197" s="1"/>
      <c r="M197" s="1">
        <v>44777.875</v>
      </c>
      <c r="N197" s="1">
        <v>33471.875</v>
      </c>
      <c r="O197" s="1">
        <v>44745.875</v>
      </c>
      <c r="P197" s="1"/>
      <c r="Q197" s="1">
        <v>44286.875</v>
      </c>
      <c r="R197">
        <v>81435968</v>
      </c>
      <c r="T197" t="s">
        <v>640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389</v>
      </c>
      <c r="AB197">
        <v>15</v>
      </c>
      <c r="AC197" t="s">
        <v>622</v>
      </c>
      <c r="AD197">
        <v>79888</v>
      </c>
      <c r="AE197">
        <v>615.13</v>
      </c>
      <c r="AF197">
        <v>798.88</v>
      </c>
      <c r="AG197" t="s">
        <v>408</v>
      </c>
      <c r="AP197" s="8">
        <v>194</v>
      </c>
      <c r="AQ197" s="8" t="str">
        <f t="shared" si="24"/>
        <v/>
      </c>
      <c r="AR197" s="8" t="str">
        <f t="shared" si="24"/>
        <v/>
      </c>
      <c r="AS197" s="8" t="str">
        <f t="shared" si="24"/>
        <v/>
      </c>
      <c r="AT197" s="8" t="str">
        <f t="shared" si="24"/>
        <v/>
      </c>
      <c r="AU197" s="8" t="str">
        <f t="shared" si="24"/>
        <v/>
      </c>
      <c r="AV197" s="8" t="str">
        <f t="shared" si="24"/>
        <v/>
      </c>
      <c r="AW197" s="8" t="str">
        <f t="shared" si="24"/>
        <v/>
      </c>
      <c r="AX197" s="8" t="str">
        <f t="shared" si="24"/>
        <v/>
      </c>
      <c r="AY197" s="8" t="str">
        <f t="shared" si="24"/>
        <v/>
      </c>
      <c r="AZ197" s="8" t="str">
        <f t="shared" si="24"/>
        <v/>
      </c>
      <c r="BA197" s="8" t="str">
        <f t="shared" si="24"/>
        <v/>
      </c>
      <c r="BB197" s="8" t="str">
        <f t="shared" si="24"/>
        <v/>
      </c>
      <c r="BC197" s="8" t="str">
        <f t="shared" si="24"/>
        <v/>
      </c>
      <c r="BD197" s="8" t="str">
        <f t="shared" si="24"/>
        <v/>
      </c>
      <c r="BE197" s="8" t="str">
        <f t="shared" si="24"/>
        <v/>
      </c>
      <c r="BF197" s="8" t="str">
        <f t="shared" si="24"/>
        <v/>
      </c>
      <c r="BG197" s="8" t="str">
        <f t="shared" si="23"/>
        <v/>
      </c>
      <c r="BH197" s="8" t="str">
        <f t="shared" si="23"/>
        <v/>
      </c>
    </row>
    <row r="198" spans="1:60">
      <c r="A198" t="s">
        <v>404</v>
      </c>
      <c r="B198" t="s">
        <v>404</v>
      </c>
      <c r="C198" t="s">
        <v>386</v>
      </c>
      <c r="E198">
        <v>733</v>
      </c>
      <c r="F198">
        <v>485433201</v>
      </c>
      <c r="G198">
        <v>1</v>
      </c>
      <c r="H198">
        <v>336601</v>
      </c>
      <c r="I198" s="1">
        <v>44777.875</v>
      </c>
      <c r="J198" t="s">
        <v>619</v>
      </c>
      <c r="K198">
        <v>0</v>
      </c>
      <c r="L198" s="1"/>
      <c r="M198" s="1">
        <v>44777.875</v>
      </c>
      <c r="N198" s="1">
        <v>29649.875</v>
      </c>
      <c r="O198" s="1">
        <v>44745.875</v>
      </c>
      <c r="P198" s="1">
        <v>44741.875</v>
      </c>
      <c r="Q198" s="1">
        <v>44286.875</v>
      </c>
      <c r="R198">
        <v>81346668</v>
      </c>
      <c r="T198" t="s">
        <v>641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389</v>
      </c>
      <c r="AB198">
        <v>15</v>
      </c>
      <c r="AC198" t="s">
        <v>403</v>
      </c>
      <c r="AD198">
        <v>85436</v>
      </c>
      <c r="AE198">
        <v>657.86</v>
      </c>
      <c r="AF198">
        <v>854.36</v>
      </c>
      <c r="AG198" t="s">
        <v>408</v>
      </c>
      <c r="AP198" s="7">
        <v>195</v>
      </c>
      <c r="AQ198" s="7" t="str">
        <f t="shared" si="24"/>
        <v/>
      </c>
      <c r="AR198" s="7" t="str">
        <f t="shared" si="24"/>
        <v/>
      </c>
      <c r="AS198" s="7" t="str">
        <f t="shared" si="24"/>
        <v/>
      </c>
      <c r="AT198" s="7" t="str">
        <f t="shared" si="24"/>
        <v/>
      </c>
      <c r="AU198" s="7" t="str">
        <f t="shared" si="24"/>
        <v/>
      </c>
      <c r="AV198" s="7" t="str">
        <f t="shared" si="24"/>
        <v/>
      </c>
      <c r="AW198" s="7" t="str">
        <f t="shared" si="24"/>
        <v/>
      </c>
      <c r="AX198" s="7" t="str">
        <f t="shared" si="24"/>
        <v/>
      </c>
      <c r="AY198" s="7" t="str">
        <f t="shared" si="24"/>
        <v/>
      </c>
      <c r="AZ198" s="7" t="str">
        <f t="shared" si="24"/>
        <v/>
      </c>
      <c r="BA198" s="7" t="str">
        <f t="shared" si="24"/>
        <v/>
      </c>
      <c r="BB198" s="7" t="str">
        <f t="shared" si="24"/>
        <v/>
      </c>
      <c r="BC198" s="7" t="str">
        <f t="shared" si="24"/>
        <v/>
      </c>
      <c r="BD198" s="7" t="str">
        <f t="shared" si="24"/>
        <v/>
      </c>
      <c r="BE198" s="7" t="str">
        <f t="shared" si="24"/>
        <v/>
      </c>
      <c r="BF198" s="7" t="str">
        <f t="shared" si="24"/>
        <v/>
      </c>
      <c r="BG198" s="7" t="str">
        <f t="shared" si="23"/>
        <v/>
      </c>
      <c r="BH198" s="7" t="str">
        <f t="shared" si="23"/>
        <v/>
      </c>
    </row>
    <row r="199" spans="1:60">
      <c r="A199" t="s">
        <v>404</v>
      </c>
      <c r="B199" t="s">
        <v>404</v>
      </c>
      <c r="C199" t="s">
        <v>386</v>
      </c>
      <c r="E199">
        <v>733</v>
      </c>
      <c r="F199">
        <v>485421207</v>
      </c>
      <c r="G199">
        <v>1</v>
      </c>
      <c r="H199">
        <v>336602</v>
      </c>
      <c r="I199" s="1">
        <v>44777.875</v>
      </c>
      <c r="J199" t="s">
        <v>619</v>
      </c>
      <c r="K199">
        <v>0</v>
      </c>
      <c r="L199" s="1"/>
      <c r="M199" s="1">
        <v>44777.875</v>
      </c>
      <c r="N199" s="1">
        <v>28587.875</v>
      </c>
      <c r="O199" s="1">
        <v>44745.875</v>
      </c>
      <c r="P199" s="1">
        <v>44741.875</v>
      </c>
      <c r="Q199" s="1">
        <v>44286.875</v>
      </c>
      <c r="R199">
        <v>81330194</v>
      </c>
      <c r="T199" t="s">
        <v>642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389</v>
      </c>
      <c r="AB199">
        <v>15</v>
      </c>
      <c r="AC199" t="s">
        <v>625</v>
      </c>
      <c r="AD199">
        <v>216404</v>
      </c>
      <c r="AE199">
        <v>1666.31</v>
      </c>
      <c r="AF199">
        <v>2164.04</v>
      </c>
      <c r="AG199" t="s">
        <v>408</v>
      </c>
      <c r="AP199" s="8">
        <v>196</v>
      </c>
      <c r="AQ199" s="8" t="str">
        <f t="shared" si="24"/>
        <v/>
      </c>
      <c r="AR199" s="8" t="str">
        <f t="shared" si="24"/>
        <v/>
      </c>
      <c r="AS199" s="8" t="str">
        <f t="shared" si="24"/>
        <v/>
      </c>
      <c r="AT199" s="8" t="str">
        <f t="shared" si="24"/>
        <v/>
      </c>
      <c r="AU199" s="8" t="str">
        <f t="shared" si="24"/>
        <v/>
      </c>
      <c r="AV199" s="8" t="str">
        <f t="shared" si="24"/>
        <v/>
      </c>
      <c r="AW199" s="8" t="str">
        <f t="shared" si="24"/>
        <v/>
      </c>
      <c r="AX199" s="8" t="str">
        <f t="shared" si="24"/>
        <v/>
      </c>
      <c r="AY199" s="8" t="str">
        <f t="shared" si="24"/>
        <v/>
      </c>
      <c r="AZ199" s="8" t="str">
        <f t="shared" si="24"/>
        <v/>
      </c>
      <c r="BA199" s="8" t="str">
        <f t="shared" si="24"/>
        <v/>
      </c>
      <c r="BB199" s="8" t="str">
        <f t="shared" si="24"/>
        <v/>
      </c>
      <c r="BC199" s="8" t="str">
        <f t="shared" si="24"/>
        <v/>
      </c>
      <c r="BD199" s="8" t="str">
        <f t="shared" si="24"/>
        <v/>
      </c>
      <c r="BE199" s="8" t="str">
        <f t="shared" si="24"/>
        <v/>
      </c>
      <c r="BF199" s="8" t="str">
        <f t="shared" si="24"/>
        <v/>
      </c>
      <c r="BG199" s="8" t="str">
        <f t="shared" si="23"/>
        <v/>
      </c>
      <c r="BH199" s="8" t="str">
        <f t="shared" si="23"/>
        <v/>
      </c>
    </row>
    <row r="200" spans="1:60">
      <c r="A200" t="s">
        <v>404</v>
      </c>
      <c r="B200" t="s">
        <v>404</v>
      </c>
      <c r="C200" t="s">
        <v>386</v>
      </c>
      <c r="E200">
        <v>733</v>
      </c>
      <c r="F200">
        <v>485421207</v>
      </c>
      <c r="G200">
        <v>1</v>
      </c>
      <c r="H200">
        <v>336602</v>
      </c>
      <c r="I200" s="1">
        <v>44777.875</v>
      </c>
      <c r="J200" t="s">
        <v>619</v>
      </c>
      <c r="K200">
        <v>1</v>
      </c>
      <c r="L200" s="1"/>
      <c r="M200" s="1">
        <v>44777.875</v>
      </c>
      <c r="N200" s="1">
        <v>43392.875</v>
      </c>
      <c r="O200" s="1">
        <v>44745.875</v>
      </c>
      <c r="P200" s="1"/>
      <c r="Q200" s="1">
        <v>44286.875</v>
      </c>
      <c r="R200">
        <v>81435576</v>
      </c>
      <c r="T200" t="s">
        <v>643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389</v>
      </c>
      <c r="AB200">
        <v>15</v>
      </c>
      <c r="AC200" t="s">
        <v>625</v>
      </c>
      <c r="AD200">
        <v>87508</v>
      </c>
      <c r="AE200">
        <v>673.81</v>
      </c>
      <c r="AF200">
        <v>875.08</v>
      </c>
      <c r="AG200" t="s">
        <v>408</v>
      </c>
      <c r="AP200" s="7">
        <v>197</v>
      </c>
      <c r="AQ200" s="7" t="str">
        <f t="shared" si="24"/>
        <v/>
      </c>
      <c r="AR200" s="7" t="str">
        <f t="shared" si="24"/>
        <v/>
      </c>
      <c r="AS200" s="7" t="str">
        <f t="shared" si="24"/>
        <v/>
      </c>
      <c r="AT200" s="7" t="str">
        <f t="shared" si="24"/>
        <v/>
      </c>
      <c r="AU200" s="7" t="str">
        <f t="shared" si="24"/>
        <v/>
      </c>
      <c r="AV200" s="7" t="str">
        <f t="shared" si="24"/>
        <v/>
      </c>
      <c r="AW200" s="7" t="str">
        <f t="shared" si="24"/>
        <v/>
      </c>
      <c r="AX200" s="7" t="str">
        <f t="shared" si="24"/>
        <v/>
      </c>
      <c r="AY200" s="7" t="str">
        <f t="shared" si="24"/>
        <v/>
      </c>
      <c r="AZ200" s="7" t="str">
        <f t="shared" si="24"/>
        <v/>
      </c>
      <c r="BA200" s="7" t="str">
        <f t="shared" si="24"/>
        <v/>
      </c>
      <c r="BB200" s="7" t="str">
        <f t="shared" si="24"/>
        <v/>
      </c>
      <c r="BC200" s="7" t="str">
        <f t="shared" si="24"/>
        <v/>
      </c>
      <c r="BD200" s="7" t="str">
        <f t="shared" si="24"/>
        <v/>
      </c>
      <c r="BE200" s="7" t="str">
        <f t="shared" si="24"/>
        <v/>
      </c>
      <c r="BF200" s="7" t="str">
        <f t="shared" si="24"/>
        <v/>
      </c>
      <c r="BG200" s="7" t="str">
        <f t="shared" si="23"/>
        <v/>
      </c>
      <c r="BH200" s="7" t="str">
        <f t="shared" si="23"/>
        <v/>
      </c>
    </row>
    <row r="201" spans="1:60">
      <c r="A201" t="s">
        <v>404</v>
      </c>
      <c r="B201" t="s">
        <v>404</v>
      </c>
      <c r="C201" t="s">
        <v>386</v>
      </c>
      <c r="E201">
        <v>733</v>
      </c>
      <c r="F201">
        <v>485421207</v>
      </c>
      <c r="G201">
        <v>1</v>
      </c>
      <c r="H201">
        <v>336603</v>
      </c>
      <c r="I201" s="1">
        <v>44777.875</v>
      </c>
      <c r="J201" t="s">
        <v>619</v>
      </c>
      <c r="K201">
        <v>0</v>
      </c>
      <c r="L201" s="1"/>
      <c r="M201" s="1">
        <v>44777.875</v>
      </c>
      <c r="N201" s="1">
        <v>17604.875</v>
      </c>
      <c r="O201" s="1">
        <v>44745.875</v>
      </c>
      <c r="P201" s="1">
        <v>44741.875</v>
      </c>
      <c r="Q201" s="1">
        <v>44286.875</v>
      </c>
      <c r="R201">
        <v>81330196</v>
      </c>
      <c r="T201" t="s">
        <v>644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389</v>
      </c>
      <c r="AB201">
        <v>15</v>
      </c>
      <c r="AC201" t="s">
        <v>625</v>
      </c>
      <c r="AD201">
        <v>520719</v>
      </c>
      <c r="AE201">
        <v>4009.54</v>
      </c>
      <c r="AF201">
        <v>5207.1899999999996</v>
      </c>
      <c r="AG201" t="s">
        <v>408</v>
      </c>
      <c r="AP201" s="8">
        <v>198</v>
      </c>
      <c r="AQ201" s="8" t="str">
        <f t="shared" si="24"/>
        <v/>
      </c>
      <c r="AR201" s="8" t="str">
        <f t="shared" si="24"/>
        <v/>
      </c>
      <c r="AS201" s="8" t="str">
        <f t="shared" si="24"/>
        <v/>
      </c>
      <c r="AT201" s="8" t="str">
        <f t="shared" si="24"/>
        <v/>
      </c>
      <c r="AU201" s="8" t="str">
        <f t="shared" si="24"/>
        <v/>
      </c>
      <c r="AV201" s="8" t="str">
        <f t="shared" si="24"/>
        <v/>
      </c>
      <c r="AW201" s="8" t="str">
        <f t="shared" si="24"/>
        <v/>
      </c>
      <c r="AX201" s="8" t="str">
        <f t="shared" si="24"/>
        <v/>
      </c>
      <c r="AY201" s="8" t="str">
        <f t="shared" si="24"/>
        <v/>
      </c>
      <c r="AZ201" s="8" t="str">
        <f t="shared" si="24"/>
        <v/>
      </c>
      <c r="BA201" s="8" t="str">
        <f t="shared" si="24"/>
        <v/>
      </c>
      <c r="BB201" s="8" t="str">
        <f t="shared" si="24"/>
        <v/>
      </c>
      <c r="BC201" s="8" t="str">
        <f t="shared" si="24"/>
        <v/>
      </c>
      <c r="BD201" s="8" t="str">
        <f t="shared" si="24"/>
        <v/>
      </c>
      <c r="BE201" s="8" t="str">
        <f t="shared" si="24"/>
        <v/>
      </c>
      <c r="BF201" s="8" t="str">
        <f t="shared" si="24"/>
        <v/>
      </c>
      <c r="BG201" s="8" t="str">
        <f t="shared" si="23"/>
        <v/>
      </c>
      <c r="BH201" s="8" t="str">
        <f t="shared" si="23"/>
        <v/>
      </c>
    </row>
    <row r="202" spans="1:60">
      <c r="A202" t="s">
        <v>404</v>
      </c>
      <c r="B202" t="s">
        <v>404</v>
      </c>
      <c r="C202" t="s">
        <v>386</v>
      </c>
      <c r="E202">
        <v>733</v>
      </c>
      <c r="F202">
        <v>485431204</v>
      </c>
      <c r="G202">
        <v>1</v>
      </c>
      <c r="H202">
        <v>336604</v>
      </c>
      <c r="I202" s="1">
        <v>44777.875</v>
      </c>
      <c r="J202" t="s">
        <v>619</v>
      </c>
      <c r="K202">
        <v>0</v>
      </c>
      <c r="L202" s="1"/>
      <c r="M202" s="1">
        <v>44777.875</v>
      </c>
      <c r="N202" s="1">
        <v>25745.875</v>
      </c>
      <c r="O202" s="1">
        <v>44745.875</v>
      </c>
      <c r="P202" s="1">
        <v>44741.875</v>
      </c>
      <c r="Q202" s="1">
        <v>44286.875</v>
      </c>
      <c r="R202">
        <v>81346651</v>
      </c>
      <c r="T202" t="s">
        <v>645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389</v>
      </c>
      <c r="AB202">
        <v>15</v>
      </c>
      <c r="AC202" t="s">
        <v>622</v>
      </c>
      <c r="AD202">
        <v>126873</v>
      </c>
      <c r="AE202">
        <v>976.92</v>
      </c>
      <c r="AF202">
        <v>1268.73</v>
      </c>
      <c r="AG202" t="s">
        <v>408</v>
      </c>
      <c r="AP202" s="7">
        <v>199</v>
      </c>
      <c r="AQ202" s="7" t="str">
        <f t="shared" si="24"/>
        <v/>
      </c>
      <c r="AR202" s="7" t="str">
        <f t="shared" si="24"/>
        <v/>
      </c>
      <c r="AS202" s="7" t="str">
        <f t="shared" si="24"/>
        <v/>
      </c>
      <c r="AT202" s="7" t="str">
        <f t="shared" si="24"/>
        <v/>
      </c>
      <c r="AU202" s="7" t="str">
        <f t="shared" si="24"/>
        <v/>
      </c>
      <c r="AV202" s="7" t="str">
        <f t="shared" si="24"/>
        <v/>
      </c>
      <c r="AW202" s="7" t="str">
        <f t="shared" si="24"/>
        <v/>
      </c>
      <c r="AX202" s="7" t="str">
        <f t="shared" si="24"/>
        <v/>
      </c>
      <c r="AY202" s="7" t="str">
        <f t="shared" si="24"/>
        <v/>
      </c>
      <c r="AZ202" s="7" t="str">
        <f t="shared" si="24"/>
        <v/>
      </c>
      <c r="BA202" s="7" t="str">
        <f t="shared" si="24"/>
        <v/>
      </c>
      <c r="BB202" s="7" t="str">
        <f t="shared" si="24"/>
        <v/>
      </c>
      <c r="BC202" s="7" t="str">
        <f t="shared" si="24"/>
        <v/>
      </c>
      <c r="BD202" s="7" t="str">
        <f t="shared" si="24"/>
        <v/>
      </c>
      <c r="BE202" s="7" t="str">
        <f t="shared" si="24"/>
        <v/>
      </c>
      <c r="BF202" s="7" t="str">
        <f t="shared" si="24"/>
        <v/>
      </c>
      <c r="BG202" s="7" t="str">
        <f t="shared" si="23"/>
        <v/>
      </c>
      <c r="BH202" s="7" t="str">
        <f t="shared" si="23"/>
        <v/>
      </c>
    </row>
    <row r="203" spans="1:60">
      <c r="A203" t="s">
        <v>404</v>
      </c>
      <c r="B203" t="s">
        <v>404</v>
      </c>
      <c r="C203" t="s">
        <v>386</v>
      </c>
      <c r="E203">
        <v>733</v>
      </c>
      <c r="F203">
        <v>485431204</v>
      </c>
      <c r="G203">
        <v>1</v>
      </c>
      <c r="H203">
        <v>336604</v>
      </c>
      <c r="I203" s="1">
        <v>44777.875</v>
      </c>
      <c r="J203" t="s">
        <v>619</v>
      </c>
      <c r="K203">
        <v>1</v>
      </c>
      <c r="L203" s="1"/>
      <c r="M203" s="1">
        <v>44777.875</v>
      </c>
      <c r="N203" s="1">
        <v>43271.875</v>
      </c>
      <c r="O203" s="1">
        <v>44745.875</v>
      </c>
      <c r="P203" s="1"/>
      <c r="Q203" s="1">
        <v>44286.875</v>
      </c>
      <c r="R203">
        <v>81435970</v>
      </c>
      <c r="T203" t="s">
        <v>646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389</v>
      </c>
      <c r="AB203">
        <v>15</v>
      </c>
      <c r="AC203" t="s">
        <v>622</v>
      </c>
      <c r="AD203">
        <v>4664</v>
      </c>
      <c r="AE203">
        <v>359.12</v>
      </c>
      <c r="AF203">
        <v>466.4</v>
      </c>
      <c r="AG203" t="s">
        <v>408</v>
      </c>
      <c r="AP203" s="8">
        <v>200</v>
      </c>
      <c r="AQ203" s="8" t="str">
        <f t="shared" si="24"/>
        <v/>
      </c>
      <c r="AR203" s="8" t="str">
        <f t="shared" si="24"/>
        <v/>
      </c>
      <c r="AS203" s="8" t="str">
        <f t="shared" si="24"/>
        <v/>
      </c>
      <c r="AT203" s="8" t="str">
        <f t="shared" si="24"/>
        <v/>
      </c>
      <c r="AU203" s="8" t="str">
        <f t="shared" si="24"/>
        <v/>
      </c>
      <c r="AV203" s="8" t="str">
        <f t="shared" si="24"/>
        <v/>
      </c>
      <c r="AW203" s="8" t="str">
        <f t="shared" si="24"/>
        <v/>
      </c>
      <c r="AX203" s="8" t="str">
        <f t="shared" si="24"/>
        <v/>
      </c>
      <c r="AY203" s="8" t="str">
        <f t="shared" si="24"/>
        <v/>
      </c>
      <c r="AZ203" s="8" t="str">
        <f t="shared" si="24"/>
        <v/>
      </c>
      <c r="BA203" s="8" t="str">
        <f t="shared" si="24"/>
        <v/>
      </c>
      <c r="BB203" s="8" t="str">
        <f t="shared" si="24"/>
        <v/>
      </c>
      <c r="BC203" s="8" t="str">
        <f t="shared" si="24"/>
        <v/>
      </c>
      <c r="BD203" s="8" t="str">
        <f t="shared" si="24"/>
        <v/>
      </c>
      <c r="BE203" s="8" t="str">
        <f t="shared" si="24"/>
        <v/>
      </c>
      <c r="BF203" s="8" t="str">
        <f t="shared" si="24"/>
        <v/>
      </c>
      <c r="BG203" s="8" t="str">
        <f t="shared" si="23"/>
        <v/>
      </c>
      <c r="BH203" s="8" t="str">
        <f t="shared" si="23"/>
        <v/>
      </c>
    </row>
    <row r="204" spans="1:60">
      <c r="A204" t="s">
        <v>404</v>
      </c>
      <c r="B204" t="s">
        <v>404</v>
      </c>
      <c r="C204" t="s">
        <v>386</v>
      </c>
      <c r="E204">
        <v>733</v>
      </c>
      <c r="F204">
        <v>485431204</v>
      </c>
      <c r="G204">
        <v>1</v>
      </c>
      <c r="H204">
        <v>336710</v>
      </c>
      <c r="I204" s="1">
        <v>44777.875</v>
      </c>
      <c r="J204" t="s">
        <v>619</v>
      </c>
      <c r="K204">
        <v>0</v>
      </c>
      <c r="L204" s="1"/>
      <c r="M204" s="1">
        <v>44777.875</v>
      </c>
      <c r="N204" s="1">
        <v>18370.875</v>
      </c>
      <c r="O204" s="1">
        <v>44745.875</v>
      </c>
      <c r="P204" s="1">
        <v>44741.875</v>
      </c>
      <c r="Q204" s="1">
        <v>44316.875</v>
      </c>
      <c r="R204">
        <v>81581791</v>
      </c>
      <c r="T204" t="s">
        <v>647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389</v>
      </c>
      <c r="AB204">
        <v>14</v>
      </c>
      <c r="AC204" t="s">
        <v>622</v>
      </c>
      <c r="AD204">
        <v>277535</v>
      </c>
      <c r="AE204">
        <v>2137.0100000000002</v>
      </c>
      <c r="AF204">
        <v>2775.35</v>
      </c>
      <c r="AG204" t="s">
        <v>408</v>
      </c>
      <c r="AP204" s="7">
        <v>201</v>
      </c>
      <c r="AQ204" s="7" t="str">
        <f t="shared" si="24"/>
        <v/>
      </c>
      <c r="AR204" s="7" t="str">
        <f t="shared" si="24"/>
        <v/>
      </c>
      <c r="AS204" s="7" t="str">
        <f t="shared" si="24"/>
        <v/>
      </c>
      <c r="AT204" s="7" t="str">
        <f t="shared" si="24"/>
        <v/>
      </c>
      <c r="AU204" s="7" t="str">
        <f t="shared" si="24"/>
        <v/>
      </c>
      <c r="AV204" s="7" t="str">
        <f t="shared" si="24"/>
        <v/>
      </c>
      <c r="AW204" s="7" t="str">
        <f t="shared" si="24"/>
        <v/>
      </c>
      <c r="AX204" s="7" t="str">
        <f t="shared" si="24"/>
        <v/>
      </c>
      <c r="AY204" s="7" t="str">
        <f t="shared" si="24"/>
        <v/>
      </c>
      <c r="AZ204" s="7" t="str">
        <f t="shared" si="24"/>
        <v/>
      </c>
      <c r="BA204" s="7" t="str">
        <f t="shared" si="24"/>
        <v/>
      </c>
      <c r="BB204" s="7" t="str">
        <f t="shared" si="24"/>
        <v/>
      </c>
      <c r="BC204" s="7" t="str">
        <f t="shared" si="24"/>
        <v/>
      </c>
      <c r="BD204" s="7" t="str">
        <f t="shared" si="24"/>
        <v/>
      </c>
      <c r="BE204" s="7" t="str">
        <f t="shared" si="24"/>
        <v/>
      </c>
      <c r="BF204" s="7" t="str">
        <f t="shared" si="24"/>
        <v/>
      </c>
      <c r="BG204" s="7" t="str">
        <f t="shared" si="23"/>
        <v/>
      </c>
      <c r="BH204" s="7" t="str">
        <f t="shared" si="23"/>
        <v/>
      </c>
    </row>
    <row r="205" spans="1:60">
      <c r="A205" t="s">
        <v>404</v>
      </c>
      <c r="B205" t="s">
        <v>404</v>
      </c>
      <c r="C205" t="s">
        <v>386</v>
      </c>
      <c r="E205">
        <v>733</v>
      </c>
      <c r="F205">
        <v>485433201</v>
      </c>
      <c r="G205">
        <v>1</v>
      </c>
      <c r="H205">
        <v>336750</v>
      </c>
      <c r="I205" s="1">
        <v>44777.875</v>
      </c>
      <c r="J205" t="s">
        <v>619</v>
      </c>
      <c r="K205">
        <v>0</v>
      </c>
      <c r="L205" s="1"/>
      <c r="M205" s="1">
        <v>44777.875</v>
      </c>
      <c r="N205" s="1">
        <v>30913.875</v>
      </c>
      <c r="O205" s="1">
        <v>44745.875</v>
      </c>
      <c r="P205" s="1">
        <v>44741.875</v>
      </c>
      <c r="Q205" s="1">
        <v>44316.875</v>
      </c>
      <c r="R205">
        <v>81571077</v>
      </c>
      <c r="T205" t="s">
        <v>648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389</v>
      </c>
      <c r="AB205">
        <v>14</v>
      </c>
      <c r="AC205" t="s">
        <v>403</v>
      </c>
      <c r="AD205">
        <v>7767</v>
      </c>
      <c r="AE205">
        <v>598.05999999999995</v>
      </c>
      <c r="AF205">
        <v>776.7</v>
      </c>
      <c r="AG205" t="s">
        <v>408</v>
      </c>
      <c r="AP205" s="8">
        <v>202</v>
      </c>
      <c r="AQ205" s="8" t="str">
        <f t="shared" si="24"/>
        <v/>
      </c>
      <c r="AR205" s="8" t="str">
        <f t="shared" si="24"/>
        <v/>
      </c>
      <c r="AS205" s="8" t="str">
        <f t="shared" si="24"/>
        <v/>
      </c>
      <c r="AT205" s="8" t="str">
        <f t="shared" si="24"/>
        <v/>
      </c>
      <c r="AU205" s="8" t="str">
        <f t="shared" si="24"/>
        <v/>
      </c>
      <c r="AV205" s="8" t="str">
        <f t="shared" si="24"/>
        <v/>
      </c>
      <c r="AW205" s="8" t="str">
        <f t="shared" si="24"/>
        <v/>
      </c>
      <c r="AX205" s="8" t="str">
        <f t="shared" si="24"/>
        <v/>
      </c>
      <c r="AY205" s="8" t="str">
        <f t="shared" si="24"/>
        <v/>
      </c>
      <c r="AZ205" s="8" t="str">
        <f t="shared" si="24"/>
        <v/>
      </c>
      <c r="BA205" s="8" t="str">
        <f t="shared" si="24"/>
        <v/>
      </c>
      <c r="BB205" s="8" t="str">
        <f t="shared" si="24"/>
        <v/>
      </c>
      <c r="BC205" s="8" t="str">
        <f t="shared" si="24"/>
        <v/>
      </c>
      <c r="BD205" s="8" t="str">
        <f t="shared" si="24"/>
        <v/>
      </c>
      <c r="BE205" s="8" t="str">
        <f t="shared" si="24"/>
        <v/>
      </c>
      <c r="BF205" s="8" t="str">
        <f t="shared" si="24"/>
        <v/>
      </c>
      <c r="BG205" s="8" t="str">
        <f t="shared" si="23"/>
        <v/>
      </c>
      <c r="BH205" s="8" t="str">
        <f t="shared" si="23"/>
        <v/>
      </c>
    </row>
    <row r="206" spans="1:60">
      <c r="A206" t="s">
        <v>404</v>
      </c>
      <c r="B206" t="s">
        <v>404</v>
      </c>
      <c r="C206" t="s">
        <v>386</v>
      </c>
      <c r="E206">
        <v>733</v>
      </c>
      <c r="F206">
        <v>485431204</v>
      </c>
      <c r="G206">
        <v>1</v>
      </c>
      <c r="H206">
        <v>337245</v>
      </c>
      <c r="I206" s="1">
        <v>44777.875</v>
      </c>
      <c r="J206" t="s">
        <v>619</v>
      </c>
      <c r="K206">
        <v>0</v>
      </c>
      <c r="L206" s="1"/>
      <c r="M206" s="1">
        <v>44777.875</v>
      </c>
      <c r="N206" s="1">
        <v>20444.916666666668</v>
      </c>
      <c r="O206" s="1">
        <v>44745.875</v>
      </c>
      <c r="P206" s="1">
        <v>44741.875</v>
      </c>
      <c r="Q206" s="1">
        <v>44316.875</v>
      </c>
      <c r="R206">
        <v>81571079</v>
      </c>
      <c r="T206" t="s">
        <v>649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389</v>
      </c>
      <c r="AB206">
        <v>14</v>
      </c>
      <c r="AC206" t="s">
        <v>622</v>
      </c>
      <c r="AD206">
        <v>277535</v>
      </c>
      <c r="AE206">
        <v>2137.0100000000002</v>
      </c>
      <c r="AF206">
        <v>2775.35</v>
      </c>
      <c r="AG206" t="s">
        <v>408</v>
      </c>
      <c r="AP206" s="7">
        <v>203</v>
      </c>
      <c r="AQ206" s="7" t="str">
        <f t="shared" si="24"/>
        <v/>
      </c>
      <c r="AR206" s="7" t="str">
        <f t="shared" si="24"/>
        <v/>
      </c>
      <c r="AS206" s="7" t="str">
        <f t="shared" si="24"/>
        <v/>
      </c>
      <c r="AT206" s="7" t="str">
        <f t="shared" si="24"/>
        <v/>
      </c>
      <c r="AU206" s="7" t="str">
        <f t="shared" si="24"/>
        <v/>
      </c>
      <c r="AV206" s="7" t="str">
        <f t="shared" si="24"/>
        <v/>
      </c>
      <c r="AW206" s="7" t="str">
        <f t="shared" si="24"/>
        <v/>
      </c>
      <c r="AX206" s="7" t="str">
        <f t="shared" si="24"/>
        <v/>
      </c>
      <c r="AY206" s="7" t="str">
        <f t="shared" si="24"/>
        <v/>
      </c>
      <c r="AZ206" s="7" t="str">
        <f t="shared" si="24"/>
        <v/>
      </c>
      <c r="BA206" s="7" t="str">
        <f t="shared" si="24"/>
        <v/>
      </c>
      <c r="BB206" s="7" t="str">
        <f t="shared" si="24"/>
        <v/>
      </c>
      <c r="BC206" s="7" t="str">
        <f t="shared" si="24"/>
        <v/>
      </c>
      <c r="BD206" s="7" t="str">
        <f t="shared" si="24"/>
        <v/>
      </c>
      <c r="BE206" s="7" t="str">
        <f t="shared" si="24"/>
        <v/>
      </c>
      <c r="BF206" s="7" t="str">
        <f t="shared" si="24"/>
        <v/>
      </c>
      <c r="BG206" s="7" t="str">
        <f t="shared" si="23"/>
        <v/>
      </c>
      <c r="BH206" s="7" t="str">
        <f t="shared" si="23"/>
        <v/>
      </c>
    </row>
    <row r="207" spans="1:60">
      <c r="A207" t="s">
        <v>404</v>
      </c>
      <c r="B207" t="s">
        <v>404</v>
      </c>
      <c r="C207" t="s">
        <v>386</v>
      </c>
      <c r="E207">
        <v>733</v>
      </c>
      <c r="F207">
        <v>485431204</v>
      </c>
      <c r="G207">
        <v>1</v>
      </c>
      <c r="H207">
        <v>337246</v>
      </c>
      <c r="I207" s="1">
        <v>44777.875</v>
      </c>
      <c r="J207" t="s">
        <v>619</v>
      </c>
      <c r="K207">
        <v>0</v>
      </c>
      <c r="L207" s="1"/>
      <c r="M207" s="1">
        <v>44777.875</v>
      </c>
      <c r="N207" s="1">
        <v>10850.875</v>
      </c>
      <c r="O207" s="1">
        <v>44745.875</v>
      </c>
      <c r="P207" s="1">
        <v>44741.875</v>
      </c>
      <c r="Q207" s="1">
        <v>44316.875</v>
      </c>
      <c r="R207">
        <v>81571086</v>
      </c>
      <c r="T207" t="s">
        <v>650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389</v>
      </c>
      <c r="AB207">
        <v>14</v>
      </c>
      <c r="AC207" t="s">
        <v>622</v>
      </c>
      <c r="AD207">
        <v>277535</v>
      </c>
      <c r="AE207">
        <v>2137.0100000000002</v>
      </c>
      <c r="AF207">
        <v>2775.35</v>
      </c>
      <c r="AG207" t="s">
        <v>408</v>
      </c>
      <c r="AP207" s="8">
        <v>204</v>
      </c>
      <c r="AQ207" s="8" t="str">
        <f t="shared" si="24"/>
        <v/>
      </c>
      <c r="AR207" s="8" t="str">
        <f t="shared" si="24"/>
        <v/>
      </c>
      <c r="AS207" s="8" t="str">
        <f t="shared" si="24"/>
        <v/>
      </c>
      <c r="AT207" s="8" t="str">
        <f t="shared" si="24"/>
        <v/>
      </c>
      <c r="AU207" s="8" t="str">
        <f t="shared" si="24"/>
        <v/>
      </c>
      <c r="AV207" s="8" t="str">
        <f t="shared" si="24"/>
        <v/>
      </c>
      <c r="AW207" s="8" t="str">
        <f t="shared" si="24"/>
        <v/>
      </c>
      <c r="AX207" s="8" t="str">
        <f t="shared" si="24"/>
        <v/>
      </c>
      <c r="AY207" s="8" t="str">
        <f t="shared" si="24"/>
        <v/>
      </c>
      <c r="AZ207" s="8" t="str">
        <f t="shared" si="24"/>
        <v/>
      </c>
      <c r="BA207" s="8" t="str">
        <f t="shared" si="24"/>
        <v/>
      </c>
      <c r="BB207" s="8" t="str">
        <f t="shared" si="24"/>
        <v/>
      </c>
      <c r="BC207" s="8" t="str">
        <f t="shared" si="24"/>
        <v/>
      </c>
      <c r="BD207" s="8" t="str">
        <f t="shared" si="24"/>
        <v/>
      </c>
      <c r="BE207" s="8" t="str">
        <f t="shared" si="24"/>
        <v/>
      </c>
      <c r="BF207" s="8" t="str">
        <f t="shared" si="24"/>
        <v/>
      </c>
      <c r="BG207" s="8" t="str">
        <f t="shared" si="23"/>
        <v/>
      </c>
      <c r="BH207" s="8" t="str">
        <f t="shared" si="23"/>
        <v/>
      </c>
    </row>
    <row r="208" spans="1:60">
      <c r="A208" t="s">
        <v>404</v>
      </c>
      <c r="B208" t="s">
        <v>404</v>
      </c>
      <c r="C208" t="s">
        <v>386</v>
      </c>
      <c r="E208">
        <v>733</v>
      </c>
      <c r="F208">
        <v>485433201</v>
      </c>
      <c r="G208">
        <v>1</v>
      </c>
      <c r="H208">
        <v>337621</v>
      </c>
      <c r="I208" s="1">
        <v>44777.875</v>
      </c>
      <c r="J208" t="s">
        <v>619</v>
      </c>
      <c r="K208">
        <v>0</v>
      </c>
      <c r="L208" s="1"/>
      <c r="M208" s="1">
        <v>44777.875</v>
      </c>
      <c r="N208" s="1">
        <v>20767.916666666668</v>
      </c>
      <c r="O208" s="1">
        <v>44745.875</v>
      </c>
      <c r="P208" s="1">
        <v>44741.875</v>
      </c>
      <c r="Q208" s="1">
        <v>44316.875</v>
      </c>
      <c r="R208">
        <v>81571096</v>
      </c>
      <c r="T208" t="s">
        <v>651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389</v>
      </c>
      <c r="AB208">
        <v>14</v>
      </c>
      <c r="AC208" t="s">
        <v>403</v>
      </c>
      <c r="AD208">
        <v>256976</v>
      </c>
      <c r="AE208">
        <v>1978.72</v>
      </c>
      <c r="AF208">
        <v>2569.7600000000002</v>
      </c>
      <c r="AG208" t="s">
        <v>408</v>
      </c>
      <c r="AP208" s="7">
        <v>205</v>
      </c>
      <c r="AQ208" s="7" t="str">
        <f t="shared" si="24"/>
        <v/>
      </c>
      <c r="AR208" s="7" t="str">
        <f t="shared" si="24"/>
        <v/>
      </c>
      <c r="AS208" s="7" t="str">
        <f t="shared" si="24"/>
        <v/>
      </c>
      <c r="AT208" s="7" t="str">
        <f t="shared" si="24"/>
        <v/>
      </c>
      <c r="AU208" s="7" t="str">
        <f t="shared" si="24"/>
        <v/>
      </c>
      <c r="AV208" s="7" t="str">
        <f t="shared" si="24"/>
        <v/>
      </c>
      <c r="AW208" s="7" t="str">
        <f t="shared" si="24"/>
        <v/>
      </c>
      <c r="AX208" s="7" t="str">
        <f t="shared" si="24"/>
        <v/>
      </c>
      <c r="AY208" s="7" t="str">
        <f t="shared" si="24"/>
        <v/>
      </c>
      <c r="AZ208" s="7" t="str">
        <f t="shared" si="24"/>
        <v/>
      </c>
      <c r="BA208" s="7" t="str">
        <f t="shared" si="24"/>
        <v/>
      </c>
      <c r="BB208" s="7" t="str">
        <f t="shared" si="24"/>
        <v/>
      </c>
      <c r="BC208" s="7" t="str">
        <f t="shared" si="24"/>
        <v/>
      </c>
      <c r="BD208" s="7" t="str">
        <f t="shared" si="24"/>
        <v/>
      </c>
      <c r="BE208" s="7" t="str">
        <f t="shared" si="24"/>
        <v/>
      </c>
      <c r="BF208" s="7" t="str">
        <f t="shared" si="24"/>
        <v/>
      </c>
      <c r="BG208" s="7" t="str">
        <f t="shared" si="23"/>
        <v/>
      </c>
      <c r="BH208" s="7" t="str">
        <f t="shared" si="23"/>
        <v/>
      </c>
    </row>
    <row r="209" spans="1:60">
      <c r="A209" t="s">
        <v>404</v>
      </c>
      <c r="B209" t="s">
        <v>404</v>
      </c>
      <c r="C209" t="s">
        <v>386</v>
      </c>
      <c r="E209">
        <v>733</v>
      </c>
      <c r="F209">
        <v>485433201</v>
      </c>
      <c r="G209">
        <v>1</v>
      </c>
      <c r="H209">
        <v>338956</v>
      </c>
      <c r="I209" s="1">
        <v>44777.875</v>
      </c>
      <c r="J209" t="s">
        <v>619</v>
      </c>
      <c r="K209">
        <v>0</v>
      </c>
      <c r="L209" s="1"/>
      <c r="M209" s="1">
        <v>44777.875</v>
      </c>
      <c r="N209" s="1">
        <v>35772.916666666664</v>
      </c>
      <c r="O209" s="1">
        <v>44745.875</v>
      </c>
      <c r="P209" s="1">
        <v>44741.875</v>
      </c>
      <c r="Q209" s="1">
        <v>44316.875</v>
      </c>
      <c r="R209">
        <v>81571085</v>
      </c>
      <c r="T209" t="s">
        <v>652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389</v>
      </c>
      <c r="AB209">
        <v>14</v>
      </c>
      <c r="AC209" t="s">
        <v>403</v>
      </c>
      <c r="AD209">
        <v>61642</v>
      </c>
      <c r="AE209">
        <v>474.65</v>
      </c>
      <c r="AF209">
        <v>616.41999999999996</v>
      </c>
      <c r="AG209" t="s">
        <v>408</v>
      </c>
      <c r="AP209" s="8">
        <v>206</v>
      </c>
      <c r="AQ209" s="8" t="str">
        <f t="shared" si="24"/>
        <v/>
      </c>
      <c r="AR209" s="8" t="str">
        <f t="shared" si="24"/>
        <v/>
      </c>
      <c r="AS209" s="8" t="str">
        <f t="shared" si="24"/>
        <v/>
      </c>
      <c r="AT209" s="8" t="str">
        <f t="shared" si="24"/>
        <v/>
      </c>
      <c r="AU209" s="8" t="str">
        <f t="shared" si="24"/>
        <v/>
      </c>
      <c r="AV209" s="8" t="str">
        <f t="shared" si="24"/>
        <v/>
      </c>
      <c r="AW209" s="8" t="str">
        <f t="shared" si="24"/>
        <v/>
      </c>
      <c r="AX209" s="8" t="str">
        <f t="shared" si="24"/>
        <v/>
      </c>
      <c r="AY209" s="8" t="str">
        <f t="shared" si="24"/>
        <v/>
      </c>
      <c r="AZ209" s="8" t="str">
        <f t="shared" si="24"/>
        <v/>
      </c>
      <c r="BA209" s="8" t="str">
        <f t="shared" si="24"/>
        <v/>
      </c>
      <c r="BB209" s="8" t="str">
        <f t="shared" si="24"/>
        <v/>
      </c>
      <c r="BC209" s="8" t="str">
        <f t="shared" si="24"/>
        <v/>
      </c>
      <c r="BD209" s="8" t="str">
        <f t="shared" si="24"/>
        <v/>
      </c>
      <c r="BE209" s="8" t="str">
        <f t="shared" si="24"/>
        <v/>
      </c>
      <c r="BF209" s="8" t="str">
        <f t="shared" si="24"/>
        <v/>
      </c>
      <c r="BG209" s="8" t="str">
        <f t="shared" si="23"/>
        <v/>
      </c>
      <c r="BH209" s="8" t="str">
        <f t="shared" si="23"/>
        <v/>
      </c>
    </row>
    <row r="210" spans="1:60">
      <c r="A210" t="s">
        <v>404</v>
      </c>
      <c r="B210" t="s">
        <v>404</v>
      </c>
      <c r="C210" t="s">
        <v>386</v>
      </c>
      <c r="E210">
        <v>733</v>
      </c>
      <c r="F210">
        <v>485431204</v>
      </c>
      <c r="G210">
        <v>1</v>
      </c>
      <c r="H210">
        <v>338958</v>
      </c>
      <c r="I210" s="1">
        <v>44777.875</v>
      </c>
      <c r="J210" t="s">
        <v>619</v>
      </c>
      <c r="K210">
        <v>0</v>
      </c>
      <c r="L210" s="1"/>
      <c r="M210" s="1">
        <v>44777.875</v>
      </c>
      <c r="N210" s="1">
        <v>19331.916666666668</v>
      </c>
      <c r="O210" s="1">
        <v>44745.875</v>
      </c>
      <c r="P210" s="1">
        <v>44741.875</v>
      </c>
      <c r="Q210" s="1">
        <v>44316.875</v>
      </c>
      <c r="R210">
        <v>81565821</v>
      </c>
      <c r="T210" t="s">
        <v>653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389</v>
      </c>
      <c r="AB210">
        <v>14</v>
      </c>
      <c r="AC210" t="s">
        <v>622</v>
      </c>
      <c r="AD210">
        <v>277535</v>
      </c>
      <c r="AE210">
        <v>2137.0100000000002</v>
      </c>
      <c r="AF210">
        <v>2775.35</v>
      </c>
      <c r="AG210" t="s">
        <v>408</v>
      </c>
      <c r="AP210" s="7">
        <v>207</v>
      </c>
      <c r="AQ210" s="7" t="str">
        <f t="shared" si="24"/>
        <v/>
      </c>
      <c r="AR210" s="7" t="str">
        <f t="shared" si="24"/>
        <v/>
      </c>
      <c r="AS210" s="7" t="str">
        <f t="shared" si="24"/>
        <v/>
      </c>
      <c r="AT210" s="7" t="str">
        <f t="shared" si="24"/>
        <v/>
      </c>
      <c r="AU210" s="7" t="str">
        <f t="shared" si="24"/>
        <v/>
      </c>
      <c r="AV210" s="7" t="str">
        <f t="shared" si="24"/>
        <v/>
      </c>
      <c r="AW210" s="7" t="str">
        <f t="shared" si="24"/>
        <v/>
      </c>
      <c r="AX210" s="7" t="str">
        <f t="shared" si="24"/>
        <v/>
      </c>
      <c r="AY210" s="7" t="str">
        <f t="shared" si="24"/>
        <v/>
      </c>
      <c r="AZ210" s="7" t="str">
        <f t="shared" si="24"/>
        <v/>
      </c>
      <c r="BA210" s="7" t="str">
        <f t="shared" si="24"/>
        <v/>
      </c>
      <c r="BB210" s="7" t="str">
        <f t="shared" si="24"/>
        <v/>
      </c>
      <c r="BC210" s="7" t="str">
        <f t="shared" si="24"/>
        <v/>
      </c>
      <c r="BD210" s="7" t="str">
        <f t="shared" si="24"/>
        <v/>
      </c>
      <c r="BE210" s="7" t="str">
        <f t="shared" si="24"/>
        <v/>
      </c>
      <c r="BF210" s="7" t="str">
        <f t="shared" ref="BF210:BH225" si="25">IF(BF$3=$D210,$AP210,"")</f>
        <v/>
      </c>
      <c r="BG210" s="7" t="str">
        <f t="shared" si="25"/>
        <v/>
      </c>
      <c r="BH210" s="7" t="str">
        <f t="shared" si="25"/>
        <v/>
      </c>
    </row>
    <row r="211" spans="1:60">
      <c r="A211" t="s">
        <v>404</v>
      </c>
      <c r="B211" t="s">
        <v>386</v>
      </c>
      <c r="C211" t="s">
        <v>386</v>
      </c>
      <c r="E211">
        <v>733</v>
      </c>
      <c r="F211">
        <v>485433201</v>
      </c>
      <c r="G211">
        <v>1</v>
      </c>
      <c r="H211">
        <v>339415</v>
      </c>
      <c r="I211" s="1">
        <v>44777.875</v>
      </c>
      <c r="J211" t="s">
        <v>619</v>
      </c>
      <c r="K211">
        <v>0</v>
      </c>
      <c r="L211" s="1">
        <v>44693.875</v>
      </c>
      <c r="M211" s="1">
        <v>44777.875</v>
      </c>
      <c r="N211" s="1">
        <v>29706.875</v>
      </c>
      <c r="O211" s="1">
        <v>44693.875</v>
      </c>
      <c r="P211" s="1">
        <v>44549.875</v>
      </c>
      <c r="Q211" s="1">
        <v>44316.875</v>
      </c>
      <c r="R211">
        <v>81571019</v>
      </c>
      <c r="T211" t="s">
        <v>654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389</v>
      </c>
      <c r="AB211">
        <v>14</v>
      </c>
      <c r="AC211" t="s">
        <v>403</v>
      </c>
      <c r="AD211">
        <v>71256</v>
      </c>
      <c r="AE211">
        <v>548.66999999999996</v>
      </c>
      <c r="AF211">
        <v>712.56</v>
      </c>
      <c r="AG211" t="s">
        <v>391</v>
      </c>
      <c r="AP211" s="8">
        <v>208</v>
      </c>
      <c r="AQ211" s="8" t="str">
        <f t="shared" ref="AQ211:BF226" si="26">IF(AQ$3=$D211,$AP211,"")</f>
        <v/>
      </c>
      <c r="AR211" s="8" t="str">
        <f t="shared" si="26"/>
        <v/>
      </c>
      <c r="AS211" s="8" t="str">
        <f t="shared" si="26"/>
        <v/>
      </c>
      <c r="AT211" s="8" t="str">
        <f t="shared" si="26"/>
        <v/>
      </c>
      <c r="AU211" s="8" t="str">
        <f t="shared" si="26"/>
        <v/>
      </c>
      <c r="AV211" s="8" t="str">
        <f t="shared" si="26"/>
        <v/>
      </c>
      <c r="AW211" s="8" t="str">
        <f t="shared" si="26"/>
        <v/>
      </c>
      <c r="AX211" s="8" t="str">
        <f t="shared" si="26"/>
        <v/>
      </c>
      <c r="AY211" s="8" t="str">
        <f t="shared" si="26"/>
        <v/>
      </c>
      <c r="AZ211" s="8" t="str">
        <f t="shared" si="26"/>
        <v/>
      </c>
      <c r="BA211" s="8" t="str">
        <f t="shared" si="26"/>
        <v/>
      </c>
      <c r="BB211" s="8" t="str">
        <f t="shared" si="26"/>
        <v/>
      </c>
      <c r="BC211" s="8" t="str">
        <f t="shared" si="26"/>
        <v/>
      </c>
      <c r="BD211" s="8" t="str">
        <f t="shared" si="26"/>
        <v/>
      </c>
      <c r="BE211" s="8" t="str">
        <f t="shared" si="26"/>
        <v/>
      </c>
      <c r="BF211" s="8" t="str">
        <f t="shared" si="26"/>
        <v/>
      </c>
      <c r="BG211" s="8" t="str">
        <f t="shared" si="25"/>
        <v/>
      </c>
      <c r="BH211" s="8" t="str">
        <f t="shared" si="25"/>
        <v/>
      </c>
    </row>
    <row r="212" spans="1:60">
      <c r="A212" t="s">
        <v>404</v>
      </c>
      <c r="B212" t="s">
        <v>386</v>
      </c>
      <c r="C212" t="s">
        <v>386</v>
      </c>
      <c r="E212">
        <v>733</v>
      </c>
      <c r="F212">
        <v>485433201</v>
      </c>
      <c r="G212">
        <v>1</v>
      </c>
      <c r="H212">
        <v>339415</v>
      </c>
      <c r="I212" s="1">
        <v>44777.875</v>
      </c>
      <c r="J212" t="s">
        <v>619</v>
      </c>
      <c r="K212">
        <v>1</v>
      </c>
      <c r="L212" s="1">
        <v>44693.875</v>
      </c>
      <c r="M212" s="1">
        <v>44777.875</v>
      </c>
      <c r="N212" s="1">
        <v>41063.875</v>
      </c>
      <c r="O212" s="1">
        <v>44693.875</v>
      </c>
      <c r="P212" s="1"/>
      <c r="Q212" s="1">
        <v>44316.875</v>
      </c>
      <c r="R212">
        <v>81720793</v>
      </c>
      <c r="T212" t="s">
        <v>655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389</v>
      </c>
      <c r="AB212">
        <v>14</v>
      </c>
      <c r="AC212" t="s">
        <v>403</v>
      </c>
      <c r="AD212">
        <v>36018</v>
      </c>
      <c r="AE212">
        <v>277.33999999999997</v>
      </c>
      <c r="AF212">
        <v>360.18</v>
      </c>
      <c r="AG212" t="s">
        <v>391</v>
      </c>
      <c r="AP212" s="7">
        <v>209</v>
      </c>
      <c r="AQ212" s="7" t="str">
        <f t="shared" si="26"/>
        <v/>
      </c>
      <c r="AR212" s="7" t="str">
        <f t="shared" si="26"/>
        <v/>
      </c>
      <c r="AS212" s="7" t="str">
        <f t="shared" si="26"/>
        <v/>
      </c>
      <c r="AT212" s="7" t="str">
        <f t="shared" si="26"/>
        <v/>
      </c>
      <c r="AU212" s="7" t="str">
        <f t="shared" si="26"/>
        <v/>
      </c>
      <c r="AV212" s="7" t="str">
        <f t="shared" si="26"/>
        <v/>
      </c>
      <c r="AW212" s="7" t="str">
        <f t="shared" si="26"/>
        <v/>
      </c>
      <c r="AX212" s="7" t="str">
        <f t="shared" si="26"/>
        <v/>
      </c>
      <c r="AY212" s="7" t="str">
        <f t="shared" si="26"/>
        <v/>
      </c>
      <c r="AZ212" s="7" t="str">
        <f t="shared" si="26"/>
        <v/>
      </c>
      <c r="BA212" s="7" t="str">
        <f t="shared" si="26"/>
        <v/>
      </c>
      <c r="BB212" s="7" t="str">
        <f t="shared" si="26"/>
        <v/>
      </c>
      <c r="BC212" s="7" t="str">
        <f t="shared" si="26"/>
        <v/>
      </c>
      <c r="BD212" s="7" t="str">
        <f t="shared" si="26"/>
        <v/>
      </c>
      <c r="BE212" s="7" t="str">
        <f t="shared" si="26"/>
        <v/>
      </c>
      <c r="BF212" s="7" t="str">
        <f t="shared" si="26"/>
        <v/>
      </c>
      <c r="BG212" s="7" t="str">
        <f t="shared" si="25"/>
        <v/>
      </c>
      <c r="BH212" s="7" t="str">
        <f t="shared" si="25"/>
        <v/>
      </c>
    </row>
    <row r="213" spans="1:60">
      <c r="A213" t="s">
        <v>404</v>
      </c>
      <c r="B213" t="s">
        <v>404</v>
      </c>
      <c r="C213" t="s">
        <v>386</v>
      </c>
      <c r="E213">
        <v>733</v>
      </c>
      <c r="F213">
        <v>485431204</v>
      </c>
      <c r="G213">
        <v>1</v>
      </c>
      <c r="H213">
        <v>339515</v>
      </c>
      <c r="I213" s="1">
        <v>44777.875</v>
      </c>
      <c r="J213" t="s">
        <v>619</v>
      </c>
      <c r="K213">
        <v>0</v>
      </c>
      <c r="L213" s="1"/>
      <c r="M213" s="1">
        <v>44777.875</v>
      </c>
      <c r="N213" s="1">
        <v>17969.875</v>
      </c>
      <c r="O213" s="1">
        <v>44745.875</v>
      </c>
      <c r="P213" s="1">
        <v>44741.875</v>
      </c>
      <c r="Q213" s="1">
        <v>44316.875</v>
      </c>
      <c r="R213">
        <v>81571097</v>
      </c>
      <c r="T213" t="s">
        <v>656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389</v>
      </c>
      <c r="AB213">
        <v>14</v>
      </c>
      <c r="AC213" t="s">
        <v>622</v>
      </c>
      <c r="AD213">
        <v>277535</v>
      </c>
      <c r="AE213">
        <v>2137.0100000000002</v>
      </c>
      <c r="AF213">
        <v>2775.35</v>
      </c>
      <c r="AG213" t="s">
        <v>408</v>
      </c>
      <c r="AP213" s="8">
        <v>210</v>
      </c>
      <c r="AQ213" s="8" t="str">
        <f t="shared" si="26"/>
        <v/>
      </c>
      <c r="AR213" s="8" t="str">
        <f t="shared" si="26"/>
        <v/>
      </c>
      <c r="AS213" s="8" t="str">
        <f t="shared" si="26"/>
        <v/>
      </c>
      <c r="AT213" s="8" t="str">
        <f t="shared" si="26"/>
        <v/>
      </c>
      <c r="AU213" s="8" t="str">
        <f t="shared" si="26"/>
        <v/>
      </c>
      <c r="AV213" s="8" t="str">
        <f t="shared" si="26"/>
        <v/>
      </c>
      <c r="AW213" s="8" t="str">
        <f t="shared" si="26"/>
        <v/>
      </c>
      <c r="AX213" s="8" t="str">
        <f t="shared" si="26"/>
        <v/>
      </c>
      <c r="AY213" s="8" t="str">
        <f t="shared" si="26"/>
        <v/>
      </c>
      <c r="AZ213" s="8" t="str">
        <f t="shared" si="26"/>
        <v/>
      </c>
      <c r="BA213" s="8" t="str">
        <f t="shared" si="26"/>
        <v/>
      </c>
      <c r="BB213" s="8" t="str">
        <f t="shared" si="26"/>
        <v/>
      </c>
      <c r="BC213" s="8" t="str">
        <f t="shared" si="26"/>
        <v/>
      </c>
      <c r="BD213" s="8" t="str">
        <f t="shared" si="26"/>
        <v/>
      </c>
      <c r="BE213" s="8" t="str">
        <f t="shared" si="26"/>
        <v/>
      </c>
      <c r="BF213" s="8" t="str">
        <f t="shared" si="26"/>
        <v/>
      </c>
      <c r="BG213" s="8" t="str">
        <f t="shared" si="25"/>
        <v/>
      </c>
      <c r="BH213" s="8" t="str">
        <f t="shared" si="25"/>
        <v/>
      </c>
    </row>
    <row r="214" spans="1:60">
      <c r="A214" t="s">
        <v>404</v>
      </c>
      <c r="B214" t="s">
        <v>404</v>
      </c>
      <c r="C214" t="s">
        <v>386</v>
      </c>
      <c r="E214">
        <v>733</v>
      </c>
      <c r="F214">
        <v>485431204</v>
      </c>
      <c r="G214">
        <v>1</v>
      </c>
      <c r="H214">
        <v>339768</v>
      </c>
      <c r="I214" s="1">
        <v>44777.875</v>
      </c>
      <c r="J214" t="s">
        <v>619</v>
      </c>
      <c r="K214">
        <v>0</v>
      </c>
      <c r="L214" s="1"/>
      <c r="M214" s="1">
        <v>44777.875</v>
      </c>
      <c r="N214" s="1">
        <v>18662.916666666668</v>
      </c>
      <c r="O214" s="1">
        <v>44745.875</v>
      </c>
      <c r="P214" s="1">
        <v>44741.875</v>
      </c>
      <c r="Q214" s="1">
        <v>44316.875</v>
      </c>
      <c r="R214">
        <v>81581794</v>
      </c>
      <c r="T214" t="s">
        <v>657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389</v>
      </c>
      <c r="AB214">
        <v>14</v>
      </c>
      <c r="AC214" t="s">
        <v>622</v>
      </c>
      <c r="AD214">
        <v>277535</v>
      </c>
      <c r="AE214">
        <v>2137.0100000000002</v>
      </c>
      <c r="AF214">
        <v>2775.35</v>
      </c>
      <c r="AG214" t="s">
        <v>408</v>
      </c>
      <c r="AP214" s="7">
        <v>211</v>
      </c>
      <c r="AQ214" s="7" t="str">
        <f t="shared" si="26"/>
        <v/>
      </c>
      <c r="AR214" s="7" t="str">
        <f t="shared" si="26"/>
        <v/>
      </c>
      <c r="AS214" s="7" t="str">
        <f t="shared" si="26"/>
        <v/>
      </c>
      <c r="AT214" s="7" t="str">
        <f t="shared" si="26"/>
        <v/>
      </c>
      <c r="AU214" s="7" t="str">
        <f t="shared" si="26"/>
        <v/>
      </c>
      <c r="AV214" s="7" t="str">
        <f t="shared" si="26"/>
        <v/>
      </c>
      <c r="AW214" s="7" t="str">
        <f t="shared" si="26"/>
        <v/>
      </c>
      <c r="AX214" s="7" t="str">
        <f t="shared" si="26"/>
        <v/>
      </c>
      <c r="AY214" s="7" t="str">
        <f t="shared" si="26"/>
        <v/>
      </c>
      <c r="AZ214" s="7" t="str">
        <f t="shared" si="26"/>
        <v/>
      </c>
      <c r="BA214" s="7" t="str">
        <f t="shared" si="26"/>
        <v/>
      </c>
      <c r="BB214" s="7" t="str">
        <f t="shared" si="26"/>
        <v/>
      </c>
      <c r="BC214" s="7" t="str">
        <f t="shared" si="26"/>
        <v/>
      </c>
      <c r="BD214" s="7" t="str">
        <f t="shared" si="26"/>
        <v/>
      </c>
      <c r="BE214" s="7" t="str">
        <f t="shared" si="26"/>
        <v/>
      </c>
      <c r="BF214" s="7" t="str">
        <f t="shared" si="26"/>
        <v/>
      </c>
      <c r="BG214" s="7" t="str">
        <f t="shared" si="25"/>
        <v/>
      </c>
      <c r="BH214" s="7" t="str">
        <f t="shared" si="25"/>
        <v/>
      </c>
    </row>
    <row r="215" spans="1:60">
      <c r="A215" t="s">
        <v>404</v>
      </c>
      <c r="B215" t="s">
        <v>404</v>
      </c>
      <c r="C215" t="s">
        <v>386</v>
      </c>
      <c r="E215">
        <v>733</v>
      </c>
      <c r="F215">
        <v>485431204</v>
      </c>
      <c r="G215">
        <v>1</v>
      </c>
      <c r="H215">
        <v>340122</v>
      </c>
      <c r="I215" s="1">
        <v>44777.875</v>
      </c>
      <c r="J215" t="s">
        <v>619</v>
      </c>
      <c r="K215">
        <v>0</v>
      </c>
      <c r="L215" s="1"/>
      <c r="M215" s="1">
        <v>44777.875</v>
      </c>
      <c r="N215" s="1">
        <v>15689.916666666666</v>
      </c>
      <c r="O215" s="1">
        <v>44745.875</v>
      </c>
      <c r="P215" s="1">
        <v>44741.875</v>
      </c>
      <c r="Q215" s="1">
        <v>44316.875</v>
      </c>
      <c r="R215">
        <v>81581792</v>
      </c>
      <c r="T215" t="s">
        <v>658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389</v>
      </c>
      <c r="AB215">
        <v>14</v>
      </c>
      <c r="AC215" t="s">
        <v>622</v>
      </c>
      <c r="AD215">
        <v>277535</v>
      </c>
      <c r="AE215">
        <v>2137.0100000000002</v>
      </c>
      <c r="AF215">
        <v>2775.35</v>
      </c>
      <c r="AG215" t="s">
        <v>408</v>
      </c>
      <c r="AP215" s="8">
        <v>212</v>
      </c>
      <c r="AQ215" s="8" t="str">
        <f t="shared" si="26"/>
        <v/>
      </c>
      <c r="AR215" s="8" t="str">
        <f t="shared" si="26"/>
        <v/>
      </c>
      <c r="AS215" s="8" t="str">
        <f t="shared" si="26"/>
        <v/>
      </c>
      <c r="AT215" s="8" t="str">
        <f t="shared" si="26"/>
        <v/>
      </c>
      <c r="AU215" s="8" t="str">
        <f t="shared" si="26"/>
        <v/>
      </c>
      <c r="AV215" s="8" t="str">
        <f t="shared" si="26"/>
        <v/>
      </c>
      <c r="AW215" s="8" t="str">
        <f t="shared" si="26"/>
        <v/>
      </c>
      <c r="AX215" s="8" t="str">
        <f t="shared" si="26"/>
        <v/>
      </c>
      <c r="AY215" s="8" t="str">
        <f t="shared" si="26"/>
        <v/>
      </c>
      <c r="AZ215" s="8" t="str">
        <f t="shared" si="26"/>
        <v/>
      </c>
      <c r="BA215" s="8" t="str">
        <f t="shared" si="26"/>
        <v/>
      </c>
      <c r="BB215" s="8" t="str">
        <f t="shared" si="26"/>
        <v/>
      </c>
      <c r="BC215" s="8" t="str">
        <f t="shared" si="26"/>
        <v/>
      </c>
      <c r="BD215" s="8" t="str">
        <f t="shared" si="26"/>
        <v/>
      </c>
      <c r="BE215" s="8" t="str">
        <f t="shared" si="26"/>
        <v/>
      </c>
      <c r="BF215" s="8" t="str">
        <f t="shared" si="26"/>
        <v/>
      </c>
      <c r="BG215" s="8" t="str">
        <f t="shared" si="25"/>
        <v/>
      </c>
      <c r="BH215" s="8" t="str">
        <f t="shared" si="25"/>
        <v/>
      </c>
    </row>
    <row r="216" spans="1:60">
      <c r="A216" t="s">
        <v>404</v>
      </c>
      <c r="B216" t="s">
        <v>404</v>
      </c>
      <c r="C216" t="s">
        <v>386</v>
      </c>
      <c r="E216">
        <v>733</v>
      </c>
      <c r="F216">
        <v>485431204</v>
      </c>
      <c r="G216">
        <v>1</v>
      </c>
      <c r="H216">
        <v>340169</v>
      </c>
      <c r="I216" s="1">
        <v>44777.875</v>
      </c>
      <c r="J216" t="s">
        <v>619</v>
      </c>
      <c r="K216">
        <v>0</v>
      </c>
      <c r="L216" s="1"/>
      <c r="M216" s="1">
        <v>44777.875</v>
      </c>
      <c r="N216" s="1">
        <v>8275.875</v>
      </c>
      <c r="O216" s="1">
        <v>44745.875</v>
      </c>
      <c r="P216" s="1">
        <v>44741.875</v>
      </c>
      <c r="Q216" s="1">
        <v>44316.875</v>
      </c>
      <c r="R216">
        <v>81582215</v>
      </c>
      <c r="T216" t="s">
        <v>659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389</v>
      </c>
      <c r="AB216">
        <v>14</v>
      </c>
      <c r="AC216" t="s">
        <v>622</v>
      </c>
      <c r="AD216">
        <v>277535</v>
      </c>
      <c r="AE216">
        <v>2137.0100000000002</v>
      </c>
      <c r="AF216">
        <v>2775.35</v>
      </c>
      <c r="AG216" t="s">
        <v>408</v>
      </c>
      <c r="AP216" s="7">
        <v>213</v>
      </c>
      <c r="AQ216" s="7" t="str">
        <f t="shared" si="26"/>
        <v/>
      </c>
      <c r="AR216" s="7" t="str">
        <f t="shared" si="26"/>
        <v/>
      </c>
      <c r="AS216" s="7" t="str">
        <f t="shared" si="26"/>
        <v/>
      </c>
      <c r="AT216" s="7" t="str">
        <f t="shared" si="26"/>
        <v/>
      </c>
      <c r="AU216" s="7" t="str">
        <f t="shared" si="26"/>
        <v/>
      </c>
      <c r="AV216" s="7" t="str">
        <f t="shared" si="26"/>
        <v/>
      </c>
      <c r="AW216" s="7" t="str">
        <f t="shared" si="26"/>
        <v/>
      </c>
      <c r="AX216" s="7" t="str">
        <f t="shared" si="26"/>
        <v/>
      </c>
      <c r="AY216" s="7" t="str">
        <f t="shared" si="26"/>
        <v/>
      </c>
      <c r="AZ216" s="7" t="str">
        <f t="shared" si="26"/>
        <v/>
      </c>
      <c r="BA216" s="7" t="str">
        <f t="shared" si="26"/>
        <v/>
      </c>
      <c r="BB216" s="7" t="str">
        <f t="shared" si="26"/>
        <v/>
      </c>
      <c r="BC216" s="7" t="str">
        <f t="shared" si="26"/>
        <v/>
      </c>
      <c r="BD216" s="7" t="str">
        <f t="shared" si="26"/>
        <v/>
      </c>
      <c r="BE216" s="7" t="str">
        <f t="shared" si="26"/>
        <v/>
      </c>
      <c r="BF216" s="7" t="str">
        <f t="shared" si="26"/>
        <v/>
      </c>
      <c r="BG216" s="7" t="str">
        <f t="shared" si="25"/>
        <v/>
      </c>
      <c r="BH216" s="7" t="str">
        <f t="shared" si="25"/>
        <v/>
      </c>
    </row>
    <row r="217" spans="1:60">
      <c r="A217" t="s">
        <v>404</v>
      </c>
      <c r="B217" t="s">
        <v>404</v>
      </c>
      <c r="C217" t="s">
        <v>386</v>
      </c>
      <c r="E217">
        <v>733</v>
      </c>
      <c r="F217">
        <v>485429202</v>
      </c>
      <c r="G217">
        <v>1</v>
      </c>
      <c r="H217">
        <v>340509</v>
      </c>
      <c r="I217" s="1">
        <v>44777.875</v>
      </c>
      <c r="J217" t="s">
        <v>619</v>
      </c>
      <c r="K217">
        <v>0</v>
      </c>
      <c r="L217" s="1"/>
      <c r="M217" s="1">
        <v>44777.875</v>
      </c>
      <c r="N217" s="1">
        <v>12152.875</v>
      </c>
      <c r="O217" s="1">
        <v>44745.875</v>
      </c>
      <c r="P217" s="1">
        <v>44741.875</v>
      </c>
      <c r="Q217" s="1">
        <v>44316.875</v>
      </c>
      <c r="R217">
        <v>81640493</v>
      </c>
      <c r="T217" t="s">
        <v>660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389</v>
      </c>
      <c r="AB217">
        <v>14</v>
      </c>
      <c r="AC217" t="s">
        <v>661</v>
      </c>
      <c r="AD217">
        <v>319561</v>
      </c>
      <c r="AE217">
        <v>2460.61</v>
      </c>
      <c r="AF217">
        <v>3195.61</v>
      </c>
      <c r="AG217" t="s">
        <v>408</v>
      </c>
      <c r="AP217" s="8">
        <v>214</v>
      </c>
      <c r="AQ217" s="8" t="str">
        <f t="shared" si="26"/>
        <v/>
      </c>
      <c r="AR217" s="8" t="str">
        <f t="shared" si="26"/>
        <v/>
      </c>
      <c r="AS217" s="8" t="str">
        <f t="shared" si="26"/>
        <v/>
      </c>
      <c r="AT217" s="8" t="str">
        <f t="shared" si="26"/>
        <v/>
      </c>
      <c r="AU217" s="8" t="str">
        <f t="shared" si="26"/>
        <v/>
      </c>
      <c r="AV217" s="8" t="str">
        <f t="shared" si="26"/>
        <v/>
      </c>
      <c r="AW217" s="8" t="str">
        <f t="shared" si="26"/>
        <v/>
      </c>
      <c r="AX217" s="8" t="str">
        <f t="shared" si="26"/>
        <v/>
      </c>
      <c r="AY217" s="8" t="str">
        <f t="shared" si="26"/>
        <v/>
      </c>
      <c r="AZ217" s="8" t="str">
        <f t="shared" si="26"/>
        <v/>
      </c>
      <c r="BA217" s="8" t="str">
        <f t="shared" si="26"/>
        <v/>
      </c>
      <c r="BB217" s="8" t="str">
        <f t="shared" si="26"/>
        <v/>
      </c>
      <c r="BC217" s="8" t="str">
        <f t="shared" si="26"/>
        <v/>
      </c>
      <c r="BD217" s="8" t="str">
        <f t="shared" si="26"/>
        <v/>
      </c>
      <c r="BE217" s="8" t="str">
        <f t="shared" si="26"/>
        <v/>
      </c>
      <c r="BF217" s="8" t="str">
        <f t="shared" si="26"/>
        <v/>
      </c>
      <c r="BG217" s="8" t="str">
        <f t="shared" si="25"/>
        <v/>
      </c>
      <c r="BH217" s="8" t="str">
        <f t="shared" si="25"/>
        <v/>
      </c>
    </row>
    <row r="218" spans="1:60">
      <c r="A218" t="s">
        <v>404</v>
      </c>
      <c r="B218" t="s">
        <v>404</v>
      </c>
      <c r="C218" t="s">
        <v>386</v>
      </c>
      <c r="E218">
        <v>733</v>
      </c>
      <c r="F218">
        <v>485431204</v>
      </c>
      <c r="G218">
        <v>1</v>
      </c>
      <c r="H218">
        <v>340510</v>
      </c>
      <c r="I218" s="1">
        <v>44777.875</v>
      </c>
      <c r="J218" t="s">
        <v>619</v>
      </c>
      <c r="K218">
        <v>0</v>
      </c>
      <c r="L218" s="1"/>
      <c r="M218" s="1">
        <v>44777.875</v>
      </c>
      <c r="N218" s="1">
        <v>17549.916666666668</v>
      </c>
      <c r="O218" s="1">
        <v>44745.875</v>
      </c>
      <c r="P218" s="1">
        <v>44741.875</v>
      </c>
      <c r="Q218" s="1">
        <v>44316.875</v>
      </c>
      <c r="R218">
        <v>81571098</v>
      </c>
      <c r="T218" t="s">
        <v>662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389</v>
      </c>
      <c r="AB218">
        <v>14</v>
      </c>
      <c r="AC218" t="s">
        <v>622</v>
      </c>
      <c r="AD218">
        <v>277535</v>
      </c>
      <c r="AE218">
        <v>2137.0100000000002</v>
      </c>
      <c r="AF218">
        <v>2775.35</v>
      </c>
      <c r="AG218" t="s">
        <v>408</v>
      </c>
      <c r="AP218" s="7">
        <v>215</v>
      </c>
      <c r="AQ218" s="7" t="str">
        <f t="shared" si="26"/>
        <v/>
      </c>
      <c r="AR218" s="7" t="str">
        <f t="shared" si="26"/>
        <v/>
      </c>
      <c r="AS218" s="7" t="str">
        <f t="shared" si="26"/>
        <v/>
      </c>
      <c r="AT218" s="7" t="str">
        <f t="shared" si="26"/>
        <v/>
      </c>
      <c r="AU218" s="7" t="str">
        <f t="shared" si="26"/>
        <v/>
      </c>
      <c r="AV218" s="7" t="str">
        <f t="shared" si="26"/>
        <v/>
      </c>
      <c r="AW218" s="7" t="str">
        <f t="shared" si="26"/>
        <v/>
      </c>
      <c r="AX218" s="7" t="str">
        <f t="shared" si="26"/>
        <v/>
      </c>
      <c r="AY218" s="7" t="str">
        <f t="shared" si="26"/>
        <v/>
      </c>
      <c r="AZ218" s="7" t="str">
        <f t="shared" si="26"/>
        <v/>
      </c>
      <c r="BA218" s="7" t="str">
        <f t="shared" si="26"/>
        <v/>
      </c>
      <c r="BB218" s="7" t="str">
        <f t="shared" si="26"/>
        <v/>
      </c>
      <c r="BC218" s="7" t="str">
        <f t="shared" si="26"/>
        <v/>
      </c>
      <c r="BD218" s="7" t="str">
        <f t="shared" si="26"/>
        <v/>
      </c>
      <c r="BE218" s="7" t="str">
        <f t="shared" si="26"/>
        <v/>
      </c>
      <c r="BF218" s="7" t="str">
        <f t="shared" si="26"/>
        <v/>
      </c>
      <c r="BG218" s="7" t="str">
        <f t="shared" si="25"/>
        <v/>
      </c>
      <c r="BH218" s="7" t="str">
        <f t="shared" si="25"/>
        <v/>
      </c>
    </row>
    <row r="219" spans="1:60">
      <c r="A219" t="s">
        <v>404</v>
      </c>
      <c r="B219" t="s">
        <v>404</v>
      </c>
      <c r="C219" t="s">
        <v>404</v>
      </c>
      <c r="E219">
        <v>810</v>
      </c>
      <c r="F219">
        <v>485442200</v>
      </c>
      <c r="G219">
        <v>1</v>
      </c>
      <c r="H219">
        <v>358334</v>
      </c>
      <c r="I219" s="1">
        <v>44777.875</v>
      </c>
      <c r="J219" t="s">
        <v>401</v>
      </c>
      <c r="K219">
        <v>0</v>
      </c>
      <c r="L219" s="1"/>
      <c r="M219" s="1">
        <v>44777.875</v>
      </c>
      <c r="N219" s="1">
        <v>30048.875</v>
      </c>
      <c r="O219" s="1">
        <v>44472.875</v>
      </c>
      <c r="P219" s="1"/>
      <c r="Q219" s="1">
        <v>44469.875</v>
      </c>
      <c r="R219">
        <v>82610189</v>
      </c>
      <c r="T219" t="s">
        <v>663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389</v>
      </c>
      <c r="AB219">
        <v>9</v>
      </c>
      <c r="AC219" t="s">
        <v>664</v>
      </c>
      <c r="AD219">
        <v>32095</v>
      </c>
      <c r="AE219">
        <v>276.68</v>
      </c>
      <c r="AF219">
        <v>320.95</v>
      </c>
      <c r="AG219" t="s">
        <v>408</v>
      </c>
      <c r="AP219" s="8">
        <v>216</v>
      </c>
      <c r="AQ219" s="8" t="str">
        <f t="shared" si="26"/>
        <v/>
      </c>
      <c r="AR219" s="8" t="str">
        <f t="shared" si="26"/>
        <v/>
      </c>
      <c r="AS219" s="8" t="str">
        <f t="shared" si="26"/>
        <v/>
      </c>
      <c r="AT219" s="8" t="str">
        <f t="shared" si="26"/>
        <v/>
      </c>
      <c r="AU219" s="8" t="str">
        <f t="shared" si="26"/>
        <v/>
      </c>
      <c r="AV219" s="8" t="str">
        <f t="shared" si="26"/>
        <v/>
      </c>
      <c r="AW219" s="8" t="str">
        <f t="shared" si="26"/>
        <v/>
      </c>
      <c r="AX219" s="8" t="str">
        <f t="shared" si="26"/>
        <v/>
      </c>
      <c r="AY219" s="8" t="str">
        <f t="shared" si="26"/>
        <v/>
      </c>
      <c r="AZ219" s="8" t="str">
        <f t="shared" si="26"/>
        <v/>
      </c>
      <c r="BA219" s="8" t="str">
        <f t="shared" si="26"/>
        <v/>
      </c>
      <c r="BB219" s="8" t="str">
        <f t="shared" si="26"/>
        <v/>
      </c>
      <c r="BC219" s="8" t="str">
        <f t="shared" si="26"/>
        <v/>
      </c>
      <c r="BD219" s="8" t="str">
        <f t="shared" si="26"/>
        <v/>
      </c>
      <c r="BE219" s="8" t="str">
        <f t="shared" si="26"/>
        <v/>
      </c>
      <c r="BF219" s="8" t="str">
        <f t="shared" si="26"/>
        <v/>
      </c>
      <c r="BG219" s="8" t="str">
        <f t="shared" si="25"/>
        <v/>
      </c>
      <c r="BH219" s="8" t="str">
        <f t="shared" si="25"/>
        <v/>
      </c>
    </row>
    <row r="220" spans="1:60">
      <c r="A220" t="s">
        <v>386</v>
      </c>
      <c r="B220" t="s">
        <v>386</v>
      </c>
      <c r="C220" t="s">
        <v>386</v>
      </c>
      <c r="E220">
        <v>810</v>
      </c>
      <c r="F220">
        <v>0</v>
      </c>
      <c r="G220">
        <v>1</v>
      </c>
      <c r="H220">
        <v>359234</v>
      </c>
      <c r="I220" s="1">
        <v>44777.875</v>
      </c>
      <c r="J220" t="s">
        <v>401</v>
      </c>
      <c r="K220">
        <v>0</v>
      </c>
      <c r="L220" s="1">
        <v>44711.875</v>
      </c>
      <c r="M220" s="1">
        <v>44777.875</v>
      </c>
      <c r="N220" s="1">
        <v>27729.916666666668</v>
      </c>
      <c r="O220" s="1">
        <v>44711.875</v>
      </c>
      <c r="P220" s="1">
        <v>44711.875</v>
      </c>
      <c r="Q220" s="1">
        <v>44469.875</v>
      </c>
      <c r="R220">
        <v>82610693</v>
      </c>
      <c r="T220" t="s">
        <v>665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389</v>
      </c>
      <c r="AC220" t="s">
        <v>666</v>
      </c>
      <c r="AD220">
        <v>40621</v>
      </c>
      <c r="AE220">
        <v>350.18</v>
      </c>
      <c r="AF220">
        <v>406.21</v>
      </c>
      <c r="AG220" t="s">
        <v>391</v>
      </c>
      <c r="AP220" s="7">
        <v>217</v>
      </c>
      <c r="AQ220" s="7" t="str">
        <f t="shared" si="26"/>
        <v/>
      </c>
      <c r="AR220" s="7" t="str">
        <f t="shared" si="26"/>
        <v/>
      </c>
      <c r="AS220" s="7" t="str">
        <f t="shared" si="26"/>
        <v/>
      </c>
      <c r="AT220" s="7" t="str">
        <f t="shared" si="26"/>
        <v/>
      </c>
      <c r="AU220" s="7" t="str">
        <f t="shared" si="26"/>
        <v/>
      </c>
      <c r="AV220" s="7" t="str">
        <f t="shared" si="26"/>
        <v/>
      </c>
      <c r="AW220" s="7" t="str">
        <f t="shared" si="26"/>
        <v/>
      </c>
      <c r="AX220" s="7" t="str">
        <f t="shared" si="26"/>
        <v/>
      </c>
      <c r="AY220" s="7" t="str">
        <f t="shared" si="26"/>
        <v/>
      </c>
      <c r="AZ220" s="7" t="str">
        <f t="shared" si="26"/>
        <v/>
      </c>
      <c r="BA220" s="7" t="str">
        <f t="shared" si="26"/>
        <v/>
      </c>
      <c r="BB220" s="7" t="str">
        <f t="shared" si="26"/>
        <v/>
      </c>
      <c r="BC220" s="7" t="str">
        <f t="shared" si="26"/>
        <v/>
      </c>
      <c r="BD220" s="7" t="str">
        <f t="shared" si="26"/>
        <v/>
      </c>
      <c r="BE220" s="7" t="str">
        <f t="shared" si="26"/>
        <v/>
      </c>
      <c r="BF220" s="7" t="str">
        <f t="shared" si="26"/>
        <v/>
      </c>
      <c r="BG220" s="7" t="str">
        <f t="shared" si="25"/>
        <v/>
      </c>
      <c r="BH220" s="7" t="str">
        <f t="shared" si="25"/>
        <v/>
      </c>
    </row>
    <row r="221" spans="1:60">
      <c r="A221" t="s">
        <v>404</v>
      </c>
      <c r="B221" t="s">
        <v>404</v>
      </c>
      <c r="C221" t="s">
        <v>404</v>
      </c>
      <c r="E221">
        <v>810</v>
      </c>
      <c r="F221">
        <v>485423203</v>
      </c>
      <c r="G221">
        <v>1</v>
      </c>
      <c r="H221">
        <v>359952</v>
      </c>
      <c r="I221" s="1">
        <v>44777.875</v>
      </c>
      <c r="J221" t="s">
        <v>401</v>
      </c>
      <c r="K221">
        <v>0</v>
      </c>
      <c r="L221" s="1"/>
      <c r="M221" s="1">
        <v>44777.875</v>
      </c>
      <c r="N221" s="1">
        <v>23516.875</v>
      </c>
      <c r="O221" s="1">
        <v>44472.875</v>
      </c>
      <c r="P221" s="1"/>
      <c r="Q221" s="1">
        <v>44469.875</v>
      </c>
      <c r="R221">
        <v>82610697</v>
      </c>
      <c r="T221" t="s">
        <v>667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389</v>
      </c>
      <c r="AB221">
        <v>9</v>
      </c>
      <c r="AC221" t="s">
        <v>668</v>
      </c>
      <c r="AD221">
        <v>197907</v>
      </c>
      <c r="AE221">
        <v>1706.17</v>
      </c>
      <c r="AF221">
        <v>1979.07</v>
      </c>
      <c r="AG221" t="s">
        <v>408</v>
      </c>
      <c r="AP221" s="8">
        <v>218</v>
      </c>
      <c r="AQ221" s="8" t="str">
        <f t="shared" si="26"/>
        <v/>
      </c>
      <c r="AR221" s="8" t="str">
        <f t="shared" si="26"/>
        <v/>
      </c>
      <c r="AS221" s="8" t="str">
        <f t="shared" si="26"/>
        <v/>
      </c>
      <c r="AT221" s="8" t="str">
        <f t="shared" si="26"/>
        <v/>
      </c>
      <c r="AU221" s="8" t="str">
        <f t="shared" si="26"/>
        <v/>
      </c>
      <c r="AV221" s="8" t="str">
        <f t="shared" si="26"/>
        <v/>
      </c>
      <c r="AW221" s="8" t="str">
        <f t="shared" si="26"/>
        <v/>
      </c>
      <c r="AX221" s="8" t="str">
        <f t="shared" si="26"/>
        <v/>
      </c>
      <c r="AY221" s="8" t="str">
        <f t="shared" si="26"/>
        <v/>
      </c>
      <c r="AZ221" s="8" t="str">
        <f t="shared" si="26"/>
        <v/>
      </c>
      <c r="BA221" s="8" t="str">
        <f t="shared" si="26"/>
        <v/>
      </c>
      <c r="BB221" s="8" t="str">
        <f t="shared" si="26"/>
        <v/>
      </c>
      <c r="BC221" s="8" t="str">
        <f t="shared" si="26"/>
        <v/>
      </c>
      <c r="BD221" s="8" t="str">
        <f t="shared" si="26"/>
        <v/>
      </c>
      <c r="BE221" s="8" t="str">
        <f t="shared" si="26"/>
        <v/>
      </c>
      <c r="BF221" s="8" t="str">
        <f t="shared" si="26"/>
        <v/>
      </c>
      <c r="BG221" s="8" t="str">
        <f t="shared" si="25"/>
        <v/>
      </c>
      <c r="BH221" s="8" t="str">
        <f t="shared" si="25"/>
        <v/>
      </c>
    </row>
    <row r="222" spans="1:60">
      <c r="A222" t="s">
        <v>404</v>
      </c>
      <c r="B222" t="s">
        <v>404</v>
      </c>
      <c r="C222" t="s">
        <v>404</v>
      </c>
      <c r="E222">
        <v>810</v>
      </c>
      <c r="F222">
        <v>485421207</v>
      </c>
      <c r="G222">
        <v>1</v>
      </c>
      <c r="H222">
        <v>361185</v>
      </c>
      <c r="I222" s="1">
        <v>44777.875</v>
      </c>
      <c r="J222" t="s">
        <v>401</v>
      </c>
      <c r="K222">
        <v>0</v>
      </c>
      <c r="L222" s="1"/>
      <c r="M222" s="1">
        <v>44777.875</v>
      </c>
      <c r="N222" s="1">
        <v>21006.875</v>
      </c>
      <c r="O222" s="1">
        <v>44472.875</v>
      </c>
      <c r="P222" s="1"/>
      <c r="Q222" s="1">
        <v>44469.875</v>
      </c>
      <c r="R222">
        <v>82610692</v>
      </c>
      <c r="T222" t="s">
        <v>669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389</v>
      </c>
      <c r="AB222">
        <v>9</v>
      </c>
      <c r="AC222" t="s">
        <v>670</v>
      </c>
      <c r="AD222">
        <v>309537</v>
      </c>
      <c r="AE222">
        <v>2668.42</v>
      </c>
      <c r="AF222">
        <v>3095.37</v>
      </c>
      <c r="AG222" t="s">
        <v>408</v>
      </c>
      <c r="AP222" s="7">
        <v>219</v>
      </c>
      <c r="AQ222" s="7" t="str">
        <f t="shared" si="26"/>
        <v/>
      </c>
      <c r="AR222" s="7" t="str">
        <f t="shared" si="26"/>
        <v/>
      </c>
      <c r="AS222" s="7" t="str">
        <f t="shared" si="26"/>
        <v/>
      </c>
      <c r="AT222" s="7" t="str">
        <f t="shared" si="26"/>
        <v/>
      </c>
      <c r="AU222" s="7" t="str">
        <f t="shared" si="26"/>
        <v/>
      </c>
      <c r="AV222" s="7" t="str">
        <f t="shared" si="26"/>
        <v/>
      </c>
      <c r="AW222" s="7" t="str">
        <f t="shared" si="26"/>
        <v/>
      </c>
      <c r="AX222" s="7" t="str">
        <f t="shared" si="26"/>
        <v/>
      </c>
      <c r="AY222" s="7" t="str">
        <f t="shared" si="26"/>
        <v/>
      </c>
      <c r="AZ222" s="7" t="str">
        <f t="shared" si="26"/>
        <v/>
      </c>
      <c r="BA222" s="7" t="str">
        <f t="shared" si="26"/>
        <v/>
      </c>
      <c r="BB222" s="7" t="str">
        <f t="shared" si="26"/>
        <v/>
      </c>
      <c r="BC222" s="7" t="str">
        <f t="shared" si="26"/>
        <v/>
      </c>
      <c r="BD222" s="7" t="str">
        <f t="shared" si="26"/>
        <v/>
      </c>
      <c r="BE222" s="7" t="str">
        <f t="shared" si="26"/>
        <v/>
      </c>
      <c r="BF222" s="7" t="str">
        <f t="shared" si="26"/>
        <v/>
      </c>
      <c r="BG222" s="7" t="str">
        <f t="shared" si="25"/>
        <v/>
      </c>
      <c r="BH222" s="7" t="str">
        <f t="shared" si="25"/>
        <v/>
      </c>
    </row>
    <row r="223" spans="1:60">
      <c r="A223" t="s">
        <v>404</v>
      </c>
      <c r="B223" t="s">
        <v>404</v>
      </c>
      <c r="C223" t="s">
        <v>404</v>
      </c>
      <c r="E223">
        <v>810</v>
      </c>
      <c r="F223">
        <v>0</v>
      </c>
      <c r="G223">
        <v>1</v>
      </c>
      <c r="H223">
        <v>361832</v>
      </c>
      <c r="I223" s="1">
        <v>44777.875</v>
      </c>
      <c r="J223" t="s">
        <v>401</v>
      </c>
      <c r="K223">
        <v>0</v>
      </c>
      <c r="L223" s="1"/>
      <c r="M223" s="1">
        <v>44777.875</v>
      </c>
      <c r="N223" s="1">
        <v>29571.916666666668</v>
      </c>
      <c r="O223" s="1">
        <v>44530.875</v>
      </c>
      <c r="P223" s="1">
        <v>44529.875</v>
      </c>
      <c r="Q223" s="1">
        <v>44469.875</v>
      </c>
      <c r="R223">
        <v>82590007</v>
      </c>
      <c r="T223" t="s">
        <v>671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389</v>
      </c>
      <c r="AB223">
        <v>9</v>
      </c>
      <c r="AC223" t="s">
        <v>666</v>
      </c>
      <c r="AD223">
        <v>35269</v>
      </c>
      <c r="AE223">
        <v>304.04000000000002</v>
      </c>
      <c r="AF223">
        <v>352.69</v>
      </c>
      <c r="AG223" t="s">
        <v>408</v>
      </c>
      <c r="AP223" s="8">
        <v>220</v>
      </c>
      <c r="AQ223" s="8" t="str">
        <f t="shared" si="26"/>
        <v/>
      </c>
      <c r="AR223" s="8" t="str">
        <f t="shared" si="26"/>
        <v/>
      </c>
      <c r="AS223" s="8" t="str">
        <f t="shared" si="26"/>
        <v/>
      </c>
      <c r="AT223" s="8" t="str">
        <f t="shared" si="26"/>
        <v/>
      </c>
      <c r="AU223" s="8" t="str">
        <f t="shared" si="26"/>
        <v/>
      </c>
      <c r="AV223" s="8" t="str">
        <f t="shared" si="26"/>
        <v/>
      </c>
      <c r="AW223" s="8" t="str">
        <f t="shared" si="26"/>
        <v/>
      </c>
      <c r="AX223" s="8" t="str">
        <f t="shared" si="26"/>
        <v/>
      </c>
      <c r="AY223" s="8" t="str">
        <f t="shared" si="26"/>
        <v/>
      </c>
      <c r="AZ223" s="8" t="str">
        <f t="shared" si="26"/>
        <v/>
      </c>
      <c r="BA223" s="8" t="str">
        <f t="shared" si="26"/>
        <v/>
      </c>
      <c r="BB223" s="8" t="str">
        <f t="shared" si="26"/>
        <v/>
      </c>
      <c r="BC223" s="8" t="str">
        <f t="shared" si="26"/>
        <v/>
      </c>
      <c r="BD223" s="8" t="str">
        <f t="shared" si="26"/>
        <v/>
      </c>
      <c r="BE223" s="8" t="str">
        <f t="shared" si="26"/>
        <v/>
      </c>
      <c r="BF223" s="8" t="str">
        <f t="shared" si="26"/>
        <v/>
      </c>
      <c r="BG223" s="8" t="str">
        <f t="shared" si="25"/>
        <v/>
      </c>
      <c r="BH223" s="8" t="str">
        <f t="shared" si="25"/>
        <v/>
      </c>
    </row>
    <row r="224" spans="1:60">
      <c r="A224" t="s">
        <v>404</v>
      </c>
      <c r="B224" t="s">
        <v>404</v>
      </c>
      <c r="C224" t="s">
        <v>404</v>
      </c>
      <c r="E224">
        <v>810</v>
      </c>
      <c r="F224">
        <v>0</v>
      </c>
      <c r="G224">
        <v>1</v>
      </c>
      <c r="H224">
        <v>361832</v>
      </c>
      <c r="I224" s="1">
        <v>44777.875</v>
      </c>
      <c r="J224" t="s">
        <v>401</v>
      </c>
      <c r="K224">
        <v>1</v>
      </c>
      <c r="L224" s="1"/>
      <c r="M224" s="1">
        <v>44777.875</v>
      </c>
      <c r="N224" s="1">
        <v>37929.916666666664</v>
      </c>
      <c r="O224" s="1">
        <v>44530.875</v>
      </c>
      <c r="P224" s="1"/>
      <c r="Q224" s="1">
        <v>44469.875</v>
      </c>
      <c r="R224">
        <v>82652340</v>
      </c>
      <c r="T224" t="s">
        <v>672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389</v>
      </c>
      <c r="AB224">
        <v>9</v>
      </c>
      <c r="AC224" t="s">
        <v>666</v>
      </c>
      <c r="AD224">
        <v>19806</v>
      </c>
      <c r="AE224">
        <v>170.75</v>
      </c>
      <c r="AF224">
        <v>198.06</v>
      </c>
      <c r="AG224" t="s">
        <v>408</v>
      </c>
      <c r="AP224" s="7">
        <v>221</v>
      </c>
      <c r="AQ224" s="7" t="str">
        <f t="shared" si="26"/>
        <v/>
      </c>
      <c r="AR224" s="7" t="str">
        <f t="shared" si="26"/>
        <v/>
      </c>
      <c r="AS224" s="7" t="str">
        <f t="shared" si="26"/>
        <v/>
      </c>
      <c r="AT224" s="7" t="str">
        <f t="shared" si="26"/>
        <v/>
      </c>
      <c r="AU224" s="7" t="str">
        <f t="shared" si="26"/>
        <v/>
      </c>
      <c r="AV224" s="7" t="str">
        <f t="shared" si="26"/>
        <v/>
      </c>
      <c r="AW224" s="7" t="str">
        <f t="shared" si="26"/>
        <v/>
      </c>
      <c r="AX224" s="7" t="str">
        <f t="shared" si="26"/>
        <v/>
      </c>
      <c r="AY224" s="7" t="str">
        <f t="shared" si="26"/>
        <v/>
      </c>
      <c r="AZ224" s="7" t="str">
        <f t="shared" si="26"/>
        <v/>
      </c>
      <c r="BA224" s="7" t="str">
        <f t="shared" si="26"/>
        <v/>
      </c>
      <c r="BB224" s="7" t="str">
        <f t="shared" si="26"/>
        <v/>
      </c>
      <c r="BC224" s="7" t="str">
        <f t="shared" si="26"/>
        <v/>
      </c>
      <c r="BD224" s="7" t="str">
        <f t="shared" si="26"/>
        <v/>
      </c>
      <c r="BE224" s="7" t="str">
        <f t="shared" si="26"/>
        <v/>
      </c>
      <c r="BF224" s="7" t="str">
        <f t="shared" si="26"/>
        <v/>
      </c>
      <c r="BG224" s="7" t="str">
        <f t="shared" si="25"/>
        <v/>
      </c>
      <c r="BH224" s="7" t="str">
        <f t="shared" si="25"/>
        <v/>
      </c>
    </row>
    <row r="225" spans="1:60">
      <c r="A225" t="s">
        <v>404</v>
      </c>
      <c r="B225" t="s">
        <v>404</v>
      </c>
      <c r="C225" t="s">
        <v>404</v>
      </c>
      <c r="E225">
        <v>810</v>
      </c>
      <c r="F225">
        <v>0</v>
      </c>
      <c r="G225">
        <v>1</v>
      </c>
      <c r="H225">
        <v>362704</v>
      </c>
      <c r="I225" s="1">
        <v>44777.875</v>
      </c>
      <c r="J225" t="s">
        <v>401</v>
      </c>
      <c r="K225">
        <v>0</v>
      </c>
      <c r="L225" s="1"/>
      <c r="M225" s="1">
        <v>44777.875</v>
      </c>
      <c r="N225" s="1">
        <v>25602.916666666668</v>
      </c>
      <c r="O225" s="1">
        <v>44745.875</v>
      </c>
      <c r="P225" s="1">
        <v>44741.875</v>
      </c>
      <c r="Q225" s="1">
        <v>44469.875</v>
      </c>
      <c r="R225">
        <v>82610695</v>
      </c>
      <c r="T225" t="s">
        <v>673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389</v>
      </c>
      <c r="AB225">
        <v>9</v>
      </c>
      <c r="AC225" t="s">
        <v>666</v>
      </c>
      <c r="AD225">
        <v>58154</v>
      </c>
      <c r="AE225">
        <v>501.33</v>
      </c>
      <c r="AF225">
        <v>581.54</v>
      </c>
      <c r="AG225" t="s">
        <v>408</v>
      </c>
      <c r="AP225" s="8">
        <v>222</v>
      </c>
      <c r="AQ225" s="8" t="str">
        <f t="shared" si="26"/>
        <v/>
      </c>
      <c r="AR225" s="8" t="str">
        <f t="shared" si="26"/>
        <v/>
      </c>
      <c r="AS225" s="8" t="str">
        <f t="shared" si="26"/>
        <v/>
      </c>
      <c r="AT225" s="8" t="str">
        <f t="shared" si="26"/>
        <v/>
      </c>
      <c r="AU225" s="8" t="str">
        <f t="shared" si="26"/>
        <v/>
      </c>
      <c r="AV225" s="8" t="str">
        <f t="shared" si="26"/>
        <v/>
      </c>
      <c r="AW225" s="8" t="str">
        <f t="shared" si="26"/>
        <v/>
      </c>
      <c r="AX225" s="8" t="str">
        <f t="shared" si="26"/>
        <v/>
      </c>
      <c r="AY225" s="8" t="str">
        <f t="shared" si="26"/>
        <v/>
      </c>
      <c r="AZ225" s="8" t="str">
        <f t="shared" si="26"/>
        <v/>
      </c>
      <c r="BA225" s="8" t="str">
        <f t="shared" si="26"/>
        <v/>
      </c>
      <c r="BB225" s="8" t="str">
        <f t="shared" si="26"/>
        <v/>
      </c>
      <c r="BC225" s="8" t="str">
        <f t="shared" si="26"/>
        <v/>
      </c>
      <c r="BD225" s="8" t="str">
        <f t="shared" si="26"/>
        <v/>
      </c>
      <c r="BE225" s="8" t="str">
        <f t="shared" si="26"/>
        <v/>
      </c>
      <c r="BF225" s="8" t="str">
        <f t="shared" si="26"/>
        <v/>
      </c>
      <c r="BG225" s="8" t="str">
        <f t="shared" si="25"/>
        <v/>
      </c>
      <c r="BH225" s="8" t="str">
        <f t="shared" si="25"/>
        <v/>
      </c>
    </row>
    <row r="226" spans="1:60">
      <c r="A226" t="s">
        <v>404</v>
      </c>
      <c r="B226" t="s">
        <v>404</v>
      </c>
      <c r="C226" t="s">
        <v>404</v>
      </c>
      <c r="E226">
        <v>810</v>
      </c>
      <c r="F226">
        <v>0</v>
      </c>
      <c r="G226">
        <v>1</v>
      </c>
      <c r="H226">
        <v>362759</v>
      </c>
      <c r="I226" s="1">
        <v>44777.875</v>
      </c>
      <c r="J226" t="s">
        <v>401</v>
      </c>
      <c r="K226">
        <v>0</v>
      </c>
      <c r="L226" s="1"/>
      <c r="M226" s="1">
        <v>44777.875</v>
      </c>
      <c r="N226" s="1">
        <v>28359.875</v>
      </c>
      <c r="O226" s="1">
        <v>44472.875</v>
      </c>
      <c r="P226" s="1"/>
      <c r="Q226" s="1">
        <v>44469.875</v>
      </c>
      <c r="R226">
        <v>82590010</v>
      </c>
      <c r="T226" t="s">
        <v>674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389</v>
      </c>
      <c r="AB226">
        <v>9</v>
      </c>
      <c r="AC226" t="s">
        <v>666</v>
      </c>
      <c r="AD226">
        <v>48705</v>
      </c>
      <c r="AE226">
        <v>419.87</v>
      </c>
      <c r="AF226">
        <v>487.05</v>
      </c>
      <c r="AG226" t="s">
        <v>408</v>
      </c>
      <c r="AP226" s="7">
        <v>223</v>
      </c>
      <c r="AQ226" s="7" t="str">
        <f t="shared" si="26"/>
        <v/>
      </c>
      <c r="AR226" s="7" t="str">
        <f t="shared" si="26"/>
        <v/>
      </c>
      <c r="AS226" s="7" t="str">
        <f t="shared" si="26"/>
        <v/>
      </c>
      <c r="AT226" s="7" t="str">
        <f t="shared" si="26"/>
        <v/>
      </c>
      <c r="AU226" s="7" t="str">
        <f t="shared" si="26"/>
        <v/>
      </c>
      <c r="AV226" s="7" t="str">
        <f t="shared" si="26"/>
        <v/>
      </c>
      <c r="AW226" s="7" t="str">
        <f t="shared" si="26"/>
        <v/>
      </c>
      <c r="AX226" s="7" t="str">
        <f t="shared" si="26"/>
        <v/>
      </c>
      <c r="AY226" s="7" t="str">
        <f t="shared" si="26"/>
        <v/>
      </c>
      <c r="AZ226" s="7" t="str">
        <f t="shared" si="26"/>
        <v/>
      </c>
      <c r="BA226" s="7" t="str">
        <f t="shared" si="26"/>
        <v/>
      </c>
      <c r="BB226" s="7" t="str">
        <f t="shared" si="26"/>
        <v/>
      </c>
      <c r="BC226" s="7" t="str">
        <f t="shared" si="26"/>
        <v/>
      </c>
      <c r="BD226" s="7" t="str">
        <f t="shared" si="26"/>
        <v/>
      </c>
      <c r="BE226" s="7" t="str">
        <f t="shared" si="26"/>
        <v/>
      </c>
      <c r="BF226" s="7" t="str">
        <f t="shared" ref="BF226:BH241" si="27">IF(BF$3=$D226,$AP226,"")</f>
        <v/>
      </c>
      <c r="BG226" s="7" t="str">
        <f t="shared" si="27"/>
        <v/>
      </c>
      <c r="BH226" s="7" t="str">
        <f t="shared" si="27"/>
        <v/>
      </c>
    </row>
    <row r="227" spans="1:60">
      <c r="A227" t="s">
        <v>404</v>
      </c>
      <c r="B227" t="s">
        <v>404</v>
      </c>
      <c r="C227" t="s">
        <v>404</v>
      </c>
      <c r="E227">
        <v>810</v>
      </c>
      <c r="F227">
        <v>0</v>
      </c>
      <c r="G227">
        <v>1</v>
      </c>
      <c r="H227">
        <v>364740</v>
      </c>
      <c r="I227" s="1">
        <v>44777.875</v>
      </c>
      <c r="J227" t="s">
        <v>401</v>
      </c>
      <c r="K227">
        <v>0</v>
      </c>
      <c r="L227" s="1"/>
      <c r="M227" s="1">
        <v>44777.875</v>
      </c>
      <c r="N227" s="1">
        <v>32463.916666666668</v>
      </c>
      <c r="O227" s="1">
        <v>44742.875</v>
      </c>
      <c r="P227" s="1">
        <v>44741.875</v>
      </c>
      <c r="Q227" s="1">
        <v>44500.875</v>
      </c>
      <c r="R227">
        <v>82756843</v>
      </c>
      <c r="T227" t="s">
        <v>675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389</v>
      </c>
      <c r="AB227">
        <v>8</v>
      </c>
      <c r="AC227" t="s">
        <v>666</v>
      </c>
      <c r="AD227">
        <v>31573</v>
      </c>
      <c r="AE227">
        <v>272.18</v>
      </c>
      <c r="AF227">
        <v>315.73</v>
      </c>
      <c r="AG227" t="s">
        <v>408</v>
      </c>
      <c r="AP227" s="8">
        <v>224</v>
      </c>
      <c r="AQ227" s="8" t="str">
        <f t="shared" ref="AQ227:BF242" si="28">IF(AQ$3=$D227,$AP227,"")</f>
        <v/>
      </c>
      <c r="AR227" s="8" t="str">
        <f t="shared" si="28"/>
        <v/>
      </c>
      <c r="AS227" s="8" t="str">
        <f t="shared" si="28"/>
        <v/>
      </c>
      <c r="AT227" s="8" t="str">
        <f t="shared" si="28"/>
        <v/>
      </c>
      <c r="AU227" s="8" t="str">
        <f t="shared" si="28"/>
        <v/>
      </c>
      <c r="AV227" s="8" t="str">
        <f t="shared" si="28"/>
        <v/>
      </c>
      <c r="AW227" s="8" t="str">
        <f t="shared" si="28"/>
        <v/>
      </c>
      <c r="AX227" s="8" t="str">
        <f t="shared" si="28"/>
        <v/>
      </c>
      <c r="AY227" s="8" t="str">
        <f t="shared" si="28"/>
        <v/>
      </c>
      <c r="AZ227" s="8" t="str">
        <f t="shared" si="28"/>
        <v/>
      </c>
      <c r="BA227" s="8" t="str">
        <f t="shared" si="28"/>
        <v/>
      </c>
      <c r="BB227" s="8" t="str">
        <f t="shared" si="28"/>
        <v/>
      </c>
      <c r="BC227" s="8" t="str">
        <f t="shared" si="28"/>
        <v/>
      </c>
      <c r="BD227" s="8" t="str">
        <f t="shared" si="28"/>
        <v/>
      </c>
      <c r="BE227" s="8" t="str">
        <f t="shared" si="28"/>
        <v/>
      </c>
      <c r="BF227" s="8" t="str">
        <f t="shared" si="28"/>
        <v/>
      </c>
      <c r="BG227" s="8" t="str">
        <f t="shared" si="27"/>
        <v/>
      </c>
      <c r="BH227" s="8" t="str">
        <f t="shared" si="27"/>
        <v/>
      </c>
    </row>
    <row r="228" spans="1:60">
      <c r="A228" t="s">
        <v>386</v>
      </c>
      <c r="B228" t="s">
        <v>386</v>
      </c>
      <c r="C228" t="s">
        <v>386</v>
      </c>
      <c r="E228">
        <v>810</v>
      </c>
      <c r="F228">
        <v>485423203</v>
      </c>
      <c r="G228">
        <v>1</v>
      </c>
      <c r="H228">
        <v>366190</v>
      </c>
      <c r="I228" s="1">
        <v>44777.875</v>
      </c>
      <c r="J228" t="s">
        <v>401</v>
      </c>
      <c r="K228">
        <v>0</v>
      </c>
      <c r="L228" s="1">
        <v>44711.875</v>
      </c>
      <c r="M228" s="1">
        <v>44777.875</v>
      </c>
      <c r="N228" s="1">
        <v>31363.916666666668</v>
      </c>
      <c r="O228" s="1">
        <v>44711.875</v>
      </c>
      <c r="P228" s="1">
        <v>44679.875</v>
      </c>
      <c r="Q228" s="1">
        <v>44500.875</v>
      </c>
      <c r="R228">
        <v>82762739</v>
      </c>
      <c r="T228" t="s">
        <v>676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389</v>
      </c>
      <c r="AC228" t="s">
        <v>668</v>
      </c>
      <c r="AD228">
        <v>87305</v>
      </c>
      <c r="AE228">
        <v>752.65</v>
      </c>
      <c r="AF228">
        <v>873.05</v>
      </c>
      <c r="AG228" t="s">
        <v>391</v>
      </c>
      <c r="AP228" s="7">
        <v>225</v>
      </c>
      <c r="AQ228" s="7" t="str">
        <f t="shared" si="28"/>
        <v/>
      </c>
      <c r="AR228" s="7" t="str">
        <f t="shared" si="28"/>
        <v/>
      </c>
      <c r="AS228" s="7" t="str">
        <f t="shared" si="28"/>
        <v/>
      </c>
      <c r="AT228" s="7" t="str">
        <f t="shared" si="28"/>
        <v/>
      </c>
      <c r="AU228" s="7" t="str">
        <f t="shared" si="28"/>
        <v/>
      </c>
      <c r="AV228" s="7" t="str">
        <f t="shared" si="28"/>
        <v/>
      </c>
      <c r="AW228" s="7" t="str">
        <f t="shared" si="28"/>
        <v/>
      </c>
      <c r="AX228" s="7" t="str">
        <f t="shared" si="28"/>
        <v/>
      </c>
      <c r="AY228" s="7" t="str">
        <f t="shared" si="28"/>
        <v/>
      </c>
      <c r="AZ228" s="7" t="str">
        <f t="shared" si="28"/>
        <v/>
      </c>
      <c r="BA228" s="7" t="str">
        <f t="shared" si="28"/>
        <v/>
      </c>
      <c r="BB228" s="7" t="str">
        <f t="shared" si="28"/>
        <v/>
      </c>
      <c r="BC228" s="7" t="str">
        <f t="shared" si="28"/>
        <v/>
      </c>
      <c r="BD228" s="7" t="str">
        <f t="shared" si="28"/>
        <v/>
      </c>
      <c r="BE228" s="7" t="str">
        <f t="shared" si="28"/>
        <v/>
      </c>
      <c r="BF228" s="7" t="str">
        <f t="shared" si="28"/>
        <v/>
      </c>
      <c r="BG228" s="7" t="str">
        <f t="shared" si="27"/>
        <v/>
      </c>
      <c r="BH228" s="7" t="str">
        <f t="shared" si="27"/>
        <v/>
      </c>
    </row>
    <row r="229" spans="1:60">
      <c r="A229" t="s">
        <v>404</v>
      </c>
      <c r="B229" t="s">
        <v>404</v>
      </c>
      <c r="C229" t="s">
        <v>404</v>
      </c>
      <c r="E229">
        <v>810</v>
      </c>
      <c r="F229">
        <v>485442200</v>
      </c>
      <c r="G229">
        <v>1</v>
      </c>
      <c r="H229">
        <v>367257</v>
      </c>
      <c r="I229" s="1">
        <v>44777.875</v>
      </c>
      <c r="J229" t="s">
        <v>401</v>
      </c>
      <c r="K229">
        <v>0</v>
      </c>
      <c r="L229" s="1"/>
      <c r="M229" s="1">
        <v>44777.875</v>
      </c>
      <c r="N229" s="1">
        <v>27185.875</v>
      </c>
      <c r="O229" s="1">
        <v>44500.875</v>
      </c>
      <c r="P229" s="1"/>
      <c r="Q229" s="1">
        <v>44500.875</v>
      </c>
      <c r="R229">
        <v>82756834</v>
      </c>
      <c r="T229" t="s">
        <v>677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389</v>
      </c>
      <c r="AB229">
        <v>8</v>
      </c>
      <c r="AC229" t="s">
        <v>664</v>
      </c>
      <c r="AD229">
        <v>44322</v>
      </c>
      <c r="AE229">
        <v>382.1</v>
      </c>
      <c r="AF229">
        <v>443.22</v>
      </c>
      <c r="AG229" t="s">
        <v>408</v>
      </c>
      <c r="AP229" s="8">
        <v>226</v>
      </c>
      <c r="AQ229" s="8" t="str">
        <f t="shared" si="28"/>
        <v/>
      </c>
      <c r="AR229" s="8" t="str">
        <f t="shared" si="28"/>
        <v/>
      </c>
      <c r="AS229" s="8" t="str">
        <f t="shared" si="28"/>
        <v/>
      </c>
      <c r="AT229" s="8" t="str">
        <f t="shared" si="28"/>
        <v/>
      </c>
      <c r="AU229" s="8" t="str">
        <f t="shared" si="28"/>
        <v/>
      </c>
      <c r="AV229" s="8" t="str">
        <f t="shared" si="28"/>
        <v/>
      </c>
      <c r="AW229" s="8" t="str">
        <f t="shared" si="28"/>
        <v/>
      </c>
      <c r="AX229" s="8" t="str">
        <f t="shared" si="28"/>
        <v/>
      </c>
      <c r="AY229" s="8" t="str">
        <f t="shared" si="28"/>
        <v/>
      </c>
      <c r="AZ229" s="8" t="str">
        <f t="shared" si="28"/>
        <v/>
      </c>
      <c r="BA229" s="8" t="str">
        <f t="shared" si="28"/>
        <v/>
      </c>
      <c r="BB229" s="8" t="str">
        <f t="shared" si="28"/>
        <v/>
      </c>
      <c r="BC229" s="8" t="str">
        <f t="shared" si="28"/>
        <v/>
      </c>
      <c r="BD229" s="8" t="str">
        <f t="shared" si="28"/>
        <v/>
      </c>
      <c r="BE229" s="8" t="str">
        <f t="shared" si="28"/>
        <v/>
      </c>
      <c r="BF229" s="8" t="str">
        <f t="shared" si="28"/>
        <v/>
      </c>
      <c r="BG229" s="8" t="str">
        <f t="shared" si="27"/>
        <v/>
      </c>
      <c r="BH229" s="8" t="str">
        <f t="shared" si="27"/>
        <v/>
      </c>
    </row>
    <row r="230" spans="1:60">
      <c r="A230" t="s">
        <v>404</v>
      </c>
      <c r="B230" t="s">
        <v>404</v>
      </c>
      <c r="C230" t="s">
        <v>404</v>
      </c>
      <c r="E230">
        <v>810</v>
      </c>
      <c r="F230">
        <v>485442200</v>
      </c>
      <c r="G230">
        <v>1</v>
      </c>
      <c r="H230">
        <v>367257</v>
      </c>
      <c r="I230" s="1">
        <v>44777.875</v>
      </c>
      <c r="J230" t="s">
        <v>401</v>
      </c>
      <c r="K230">
        <v>1</v>
      </c>
      <c r="L230" s="1"/>
      <c r="M230" s="1">
        <v>44777.875</v>
      </c>
      <c r="N230" s="1">
        <v>35773.916666666664</v>
      </c>
      <c r="O230" s="1">
        <v>44500.875</v>
      </c>
      <c r="P230" s="1"/>
      <c r="Q230" s="1">
        <v>44500.875</v>
      </c>
      <c r="R230">
        <v>82756835</v>
      </c>
      <c r="T230" t="s">
        <v>678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389</v>
      </c>
      <c r="AB230">
        <v>8</v>
      </c>
      <c r="AC230" t="s">
        <v>664</v>
      </c>
      <c r="AD230">
        <v>28733</v>
      </c>
      <c r="AE230">
        <v>247.7</v>
      </c>
      <c r="AF230">
        <v>287.33</v>
      </c>
      <c r="AG230" t="s">
        <v>408</v>
      </c>
      <c r="AP230" s="7">
        <v>227</v>
      </c>
      <c r="AQ230" s="7" t="str">
        <f t="shared" si="28"/>
        <v/>
      </c>
      <c r="AR230" s="7" t="str">
        <f t="shared" si="28"/>
        <v/>
      </c>
      <c r="AS230" s="7" t="str">
        <f t="shared" si="28"/>
        <v/>
      </c>
      <c r="AT230" s="7" t="str">
        <f t="shared" si="28"/>
        <v/>
      </c>
      <c r="AU230" s="7" t="str">
        <f t="shared" si="28"/>
        <v/>
      </c>
      <c r="AV230" s="7" t="str">
        <f t="shared" si="28"/>
        <v/>
      </c>
      <c r="AW230" s="7" t="str">
        <f t="shared" si="28"/>
        <v/>
      </c>
      <c r="AX230" s="7" t="str">
        <f t="shared" si="28"/>
        <v/>
      </c>
      <c r="AY230" s="7" t="str">
        <f t="shared" si="28"/>
        <v/>
      </c>
      <c r="AZ230" s="7" t="str">
        <f t="shared" si="28"/>
        <v/>
      </c>
      <c r="BA230" s="7" t="str">
        <f t="shared" si="28"/>
        <v/>
      </c>
      <c r="BB230" s="7" t="str">
        <f t="shared" si="28"/>
        <v/>
      </c>
      <c r="BC230" s="7" t="str">
        <f t="shared" si="28"/>
        <v/>
      </c>
      <c r="BD230" s="7" t="str">
        <f t="shared" si="28"/>
        <v/>
      </c>
      <c r="BE230" s="7" t="str">
        <f t="shared" si="28"/>
        <v/>
      </c>
      <c r="BF230" s="7" t="str">
        <f t="shared" si="28"/>
        <v/>
      </c>
      <c r="BG230" s="7" t="str">
        <f t="shared" si="27"/>
        <v/>
      </c>
      <c r="BH230" s="7" t="str">
        <f t="shared" si="27"/>
        <v/>
      </c>
    </row>
    <row r="231" spans="1:60">
      <c r="A231" t="s">
        <v>404</v>
      </c>
      <c r="B231" t="s">
        <v>404</v>
      </c>
      <c r="C231" t="s">
        <v>404</v>
      </c>
      <c r="E231">
        <v>810</v>
      </c>
      <c r="F231">
        <v>485442200</v>
      </c>
      <c r="G231">
        <v>1</v>
      </c>
      <c r="H231">
        <v>367257</v>
      </c>
      <c r="I231" s="1">
        <v>44777.875</v>
      </c>
      <c r="J231" t="s">
        <v>401</v>
      </c>
      <c r="K231">
        <v>2</v>
      </c>
      <c r="L231" s="1"/>
      <c r="M231" s="1">
        <v>44777.875</v>
      </c>
      <c r="N231" s="1">
        <v>23673.875</v>
      </c>
      <c r="O231" s="1">
        <v>44500.875</v>
      </c>
      <c r="P231" s="1"/>
      <c r="Q231" s="1">
        <v>44500.875</v>
      </c>
      <c r="R231">
        <v>82756836</v>
      </c>
      <c r="T231" t="s">
        <v>679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389</v>
      </c>
      <c r="AB231">
        <v>8</v>
      </c>
      <c r="AC231" t="s">
        <v>664</v>
      </c>
      <c r="AD231">
        <v>76101</v>
      </c>
      <c r="AE231">
        <v>656.06</v>
      </c>
      <c r="AF231">
        <v>761.01</v>
      </c>
      <c r="AG231" t="s">
        <v>408</v>
      </c>
      <c r="AP231" s="8">
        <v>228</v>
      </c>
      <c r="AQ231" s="8" t="str">
        <f t="shared" si="28"/>
        <v/>
      </c>
      <c r="AR231" s="8" t="str">
        <f t="shared" si="28"/>
        <v/>
      </c>
      <c r="AS231" s="8" t="str">
        <f t="shared" si="28"/>
        <v/>
      </c>
      <c r="AT231" s="8" t="str">
        <f t="shared" si="28"/>
        <v/>
      </c>
      <c r="AU231" s="8" t="str">
        <f t="shared" si="28"/>
        <v/>
      </c>
      <c r="AV231" s="8" t="str">
        <f t="shared" si="28"/>
        <v/>
      </c>
      <c r="AW231" s="8" t="str">
        <f t="shared" si="28"/>
        <v/>
      </c>
      <c r="AX231" s="8" t="str">
        <f t="shared" si="28"/>
        <v/>
      </c>
      <c r="AY231" s="8" t="str">
        <f t="shared" si="28"/>
        <v/>
      </c>
      <c r="AZ231" s="8" t="str">
        <f t="shared" si="28"/>
        <v/>
      </c>
      <c r="BA231" s="8" t="str">
        <f t="shared" si="28"/>
        <v/>
      </c>
      <c r="BB231" s="8" t="str">
        <f t="shared" si="28"/>
        <v/>
      </c>
      <c r="BC231" s="8" t="str">
        <f t="shared" si="28"/>
        <v/>
      </c>
      <c r="BD231" s="8" t="str">
        <f t="shared" si="28"/>
        <v/>
      </c>
      <c r="BE231" s="8" t="str">
        <f t="shared" si="28"/>
        <v/>
      </c>
      <c r="BF231" s="8" t="str">
        <f t="shared" si="28"/>
        <v/>
      </c>
      <c r="BG231" s="8" t="str">
        <f t="shared" si="27"/>
        <v/>
      </c>
      <c r="BH231" s="8" t="str">
        <f t="shared" si="27"/>
        <v/>
      </c>
    </row>
    <row r="232" spans="1:60">
      <c r="A232" t="s">
        <v>404</v>
      </c>
      <c r="B232" t="s">
        <v>404</v>
      </c>
      <c r="C232" t="s">
        <v>404</v>
      </c>
      <c r="E232">
        <v>810</v>
      </c>
      <c r="F232">
        <v>485442200</v>
      </c>
      <c r="G232">
        <v>1</v>
      </c>
      <c r="H232">
        <v>367275</v>
      </c>
      <c r="I232" s="1">
        <v>44777.875</v>
      </c>
      <c r="J232" t="s">
        <v>401</v>
      </c>
      <c r="K232">
        <v>0</v>
      </c>
      <c r="L232" s="1"/>
      <c r="M232" s="1">
        <v>44777.875</v>
      </c>
      <c r="N232" s="1">
        <v>32657.875</v>
      </c>
      <c r="O232" s="1">
        <v>44500.875</v>
      </c>
      <c r="P232" s="1"/>
      <c r="Q232" s="1">
        <v>44500.875</v>
      </c>
      <c r="R232">
        <v>82756838</v>
      </c>
      <c r="T232" t="s">
        <v>680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389</v>
      </c>
      <c r="AB232">
        <v>8</v>
      </c>
      <c r="AC232" t="s">
        <v>664</v>
      </c>
      <c r="AD232">
        <v>28733</v>
      </c>
      <c r="AE232">
        <v>247.7</v>
      </c>
      <c r="AF232">
        <v>287.33</v>
      </c>
      <c r="AG232" t="s">
        <v>408</v>
      </c>
      <c r="AP232" s="7">
        <v>229</v>
      </c>
      <c r="AQ232" s="7" t="str">
        <f t="shared" si="28"/>
        <v/>
      </c>
      <c r="AR232" s="7" t="str">
        <f t="shared" si="28"/>
        <v/>
      </c>
      <c r="AS232" s="7" t="str">
        <f t="shared" si="28"/>
        <v/>
      </c>
      <c r="AT232" s="7" t="str">
        <f t="shared" si="28"/>
        <v/>
      </c>
      <c r="AU232" s="7" t="str">
        <f t="shared" si="28"/>
        <v/>
      </c>
      <c r="AV232" s="7" t="str">
        <f t="shared" si="28"/>
        <v/>
      </c>
      <c r="AW232" s="7" t="str">
        <f t="shared" si="28"/>
        <v/>
      </c>
      <c r="AX232" s="7" t="str">
        <f t="shared" si="28"/>
        <v/>
      </c>
      <c r="AY232" s="7" t="str">
        <f t="shared" si="28"/>
        <v/>
      </c>
      <c r="AZ232" s="7" t="str">
        <f t="shared" si="28"/>
        <v/>
      </c>
      <c r="BA232" s="7" t="str">
        <f t="shared" si="28"/>
        <v/>
      </c>
      <c r="BB232" s="7" t="str">
        <f t="shared" si="28"/>
        <v/>
      </c>
      <c r="BC232" s="7" t="str">
        <f t="shared" si="28"/>
        <v/>
      </c>
      <c r="BD232" s="7" t="str">
        <f t="shared" si="28"/>
        <v/>
      </c>
      <c r="BE232" s="7" t="str">
        <f t="shared" si="28"/>
        <v/>
      </c>
      <c r="BF232" s="7" t="str">
        <f t="shared" si="28"/>
        <v/>
      </c>
      <c r="BG232" s="7" t="str">
        <f t="shared" si="27"/>
        <v/>
      </c>
      <c r="BH232" s="7" t="str">
        <f t="shared" si="27"/>
        <v/>
      </c>
    </row>
    <row r="233" spans="1:60">
      <c r="A233" t="s">
        <v>404</v>
      </c>
      <c r="B233" t="s">
        <v>404</v>
      </c>
      <c r="C233" t="s">
        <v>404</v>
      </c>
      <c r="E233">
        <v>810</v>
      </c>
      <c r="F233">
        <v>485427206</v>
      </c>
      <c r="G233">
        <v>1</v>
      </c>
      <c r="H233">
        <v>369566</v>
      </c>
      <c r="I233" s="1">
        <v>44777.875</v>
      </c>
      <c r="J233" t="s">
        <v>401</v>
      </c>
      <c r="K233">
        <v>0</v>
      </c>
      <c r="L233" s="1"/>
      <c r="M233" s="1">
        <v>44777.875</v>
      </c>
      <c r="N233" s="1">
        <v>30877.875</v>
      </c>
      <c r="O233" s="1">
        <v>44529.875</v>
      </c>
      <c r="P233" s="1"/>
      <c r="Q233" s="1">
        <v>44530.875</v>
      </c>
      <c r="R233">
        <v>82957169</v>
      </c>
      <c r="T233" t="s">
        <v>681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389</v>
      </c>
      <c r="AB233">
        <v>7</v>
      </c>
      <c r="AC233" t="s">
        <v>682</v>
      </c>
      <c r="AD233">
        <v>72911</v>
      </c>
      <c r="AE233">
        <v>628.54999999999995</v>
      </c>
      <c r="AF233">
        <v>729.11</v>
      </c>
      <c r="AG233" t="s">
        <v>408</v>
      </c>
      <c r="AP233" s="8">
        <v>230</v>
      </c>
      <c r="AQ233" s="8" t="str">
        <f t="shared" si="28"/>
        <v/>
      </c>
      <c r="AR233" s="8" t="str">
        <f t="shared" si="28"/>
        <v/>
      </c>
      <c r="AS233" s="8" t="str">
        <f t="shared" si="28"/>
        <v/>
      </c>
      <c r="AT233" s="8" t="str">
        <f t="shared" si="28"/>
        <v/>
      </c>
      <c r="AU233" s="8" t="str">
        <f t="shared" si="28"/>
        <v/>
      </c>
      <c r="AV233" s="8" t="str">
        <f t="shared" si="28"/>
        <v/>
      </c>
      <c r="AW233" s="8" t="str">
        <f t="shared" si="28"/>
        <v/>
      </c>
      <c r="AX233" s="8" t="str">
        <f t="shared" si="28"/>
        <v/>
      </c>
      <c r="AY233" s="8" t="str">
        <f t="shared" si="28"/>
        <v/>
      </c>
      <c r="AZ233" s="8" t="str">
        <f t="shared" si="28"/>
        <v/>
      </c>
      <c r="BA233" s="8" t="str">
        <f t="shared" si="28"/>
        <v/>
      </c>
      <c r="BB233" s="8" t="str">
        <f t="shared" si="28"/>
        <v/>
      </c>
      <c r="BC233" s="8" t="str">
        <f t="shared" si="28"/>
        <v/>
      </c>
      <c r="BD233" s="8" t="str">
        <f t="shared" si="28"/>
        <v/>
      </c>
      <c r="BE233" s="8" t="str">
        <f t="shared" si="28"/>
        <v/>
      </c>
      <c r="BF233" s="8" t="str">
        <f t="shared" si="28"/>
        <v/>
      </c>
      <c r="BG233" s="8" t="str">
        <f t="shared" si="27"/>
        <v/>
      </c>
      <c r="BH233" s="8" t="str">
        <f t="shared" si="27"/>
        <v/>
      </c>
    </row>
    <row r="234" spans="1:60">
      <c r="A234" t="s">
        <v>404</v>
      </c>
      <c r="B234" t="s">
        <v>404</v>
      </c>
      <c r="C234" t="s">
        <v>404</v>
      </c>
      <c r="E234">
        <v>810</v>
      </c>
      <c r="F234">
        <v>0</v>
      </c>
      <c r="G234">
        <v>1</v>
      </c>
      <c r="H234">
        <v>370606</v>
      </c>
      <c r="I234" s="1">
        <v>44777.875</v>
      </c>
      <c r="J234" t="s">
        <v>401</v>
      </c>
      <c r="K234">
        <v>0</v>
      </c>
      <c r="L234" s="1"/>
      <c r="M234" s="1">
        <v>44777.875</v>
      </c>
      <c r="N234" s="1">
        <v>33039.875</v>
      </c>
      <c r="O234" s="1">
        <v>44529.875</v>
      </c>
      <c r="P234" s="1"/>
      <c r="Q234" s="1">
        <v>44530.875</v>
      </c>
      <c r="R234">
        <v>82957229</v>
      </c>
      <c r="T234" t="s">
        <v>683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389</v>
      </c>
      <c r="AB234">
        <v>7</v>
      </c>
      <c r="AC234" t="s">
        <v>666</v>
      </c>
      <c r="AD234">
        <v>31573</v>
      </c>
      <c r="AE234">
        <v>272.18</v>
      </c>
      <c r="AF234">
        <v>315.73</v>
      </c>
      <c r="AG234" t="s">
        <v>408</v>
      </c>
      <c r="AP234" s="7">
        <v>231</v>
      </c>
      <c r="AQ234" s="7" t="str">
        <f t="shared" si="28"/>
        <v/>
      </c>
      <c r="AR234" s="7" t="str">
        <f t="shared" si="28"/>
        <v/>
      </c>
      <c r="AS234" s="7" t="str">
        <f t="shared" si="28"/>
        <v/>
      </c>
      <c r="AT234" s="7" t="str">
        <f t="shared" si="28"/>
        <v/>
      </c>
      <c r="AU234" s="7" t="str">
        <f t="shared" si="28"/>
        <v/>
      </c>
      <c r="AV234" s="7" t="str">
        <f t="shared" si="28"/>
        <v/>
      </c>
      <c r="AW234" s="7" t="str">
        <f t="shared" si="28"/>
        <v/>
      </c>
      <c r="AX234" s="7" t="str">
        <f t="shared" si="28"/>
        <v/>
      </c>
      <c r="AY234" s="7" t="str">
        <f t="shared" si="28"/>
        <v/>
      </c>
      <c r="AZ234" s="7" t="str">
        <f t="shared" si="28"/>
        <v/>
      </c>
      <c r="BA234" s="7" t="str">
        <f t="shared" si="28"/>
        <v/>
      </c>
      <c r="BB234" s="7" t="str">
        <f t="shared" si="28"/>
        <v/>
      </c>
      <c r="BC234" s="7" t="str">
        <f t="shared" si="28"/>
        <v/>
      </c>
      <c r="BD234" s="7" t="str">
        <f t="shared" si="28"/>
        <v/>
      </c>
      <c r="BE234" s="7" t="str">
        <f t="shared" si="28"/>
        <v/>
      </c>
      <c r="BF234" s="7" t="str">
        <f t="shared" si="28"/>
        <v/>
      </c>
      <c r="BG234" s="7" t="str">
        <f t="shared" si="27"/>
        <v/>
      </c>
      <c r="BH234" s="7" t="str">
        <f t="shared" si="27"/>
        <v/>
      </c>
    </row>
    <row r="235" spans="1:60">
      <c r="A235" t="s">
        <v>404</v>
      </c>
      <c r="B235" t="s">
        <v>404</v>
      </c>
      <c r="C235" t="s">
        <v>404</v>
      </c>
      <c r="E235">
        <v>810</v>
      </c>
      <c r="F235">
        <v>485421207</v>
      </c>
      <c r="G235">
        <v>1</v>
      </c>
      <c r="H235">
        <v>370765</v>
      </c>
      <c r="I235" s="1">
        <v>44777.875</v>
      </c>
      <c r="J235" t="s">
        <v>401</v>
      </c>
      <c r="K235">
        <v>0</v>
      </c>
      <c r="L235" s="1"/>
      <c r="M235" s="1">
        <v>44777.875</v>
      </c>
      <c r="N235" s="1">
        <v>26497.875</v>
      </c>
      <c r="O235" s="1">
        <v>44529.875</v>
      </c>
      <c r="P235" s="1"/>
      <c r="Q235" s="1">
        <v>44530.875</v>
      </c>
      <c r="R235">
        <v>82957580</v>
      </c>
      <c r="T235" t="s">
        <v>684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389</v>
      </c>
      <c r="AB235">
        <v>7</v>
      </c>
      <c r="AC235" t="s">
        <v>670</v>
      </c>
      <c r="AD235">
        <v>210522</v>
      </c>
      <c r="AE235">
        <v>1814.91</v>
      </c>
      <c r="AF235">
        <v>2105.2199999999998</v>
      </c>
      <c r="AG235" t="s">
        <v>408</v>
      </c>
      <c r="AP235" s="8">
        <v>232</v>
      </c>
      <c r="AQ235" s="8" t="str">
        <f t="shared" si="28"/>
        <v/>
      </c>
      <c r="AR235" s="8" t="str">
        <f t="shared" si="28"/>
        <v/>
      </c>
      <c r="AS235" s="8" t="str">
        <f t="shared" si="28"/>
        <v/>
      </c>
      <c r="AT235" s="8" t="str">
        <f t="shared" si="28"/>
        <v/>
      </c>
      <c r="AU235" s="8" t="str">
        <f t="shared" si="28"/>
        <v/>
      </c>
      <c r="AV235" s="8" t="str">
        <f t="shared" si="28"/>
        <v/>
      </c>
      <c r="AW235" s="8" t="str">
        <f t="shared" si="28"/>
        <v/>
      </c>
      <c r="AX235" s="8" t="str">
        <f t="shared" si="28"/>
        <v/>
      </c>
      <c r="AY235" s="8" t="str">
        <f t="shared" si="28"/>
        <v/>
      </c>
      <c r="AZ235" s="8" t="str">
        <f t="shared" si="28"/>
        <v/>
      </c>
      <c r="BA235" s="8" t="str">
        <f t="shared" si="28"/>
        <v/>
      </c>
      <c r="BB235" s="8" t="str">
        <f t="shared" si="28"/>
        <v/>
      </c>
      <c r="BC235" s="8" t="str">
        <f t="shared" si="28"/>
        <v/>
      </c>
      <c r="BD235" s="8" t="str">
        <f t="shared" si="28"/>
        <v/>
      </c>
      <c r="BE235" s="8" t="str">
        <f t="shared" si="28"/>
        <v/>
      </c>
      <c r="BF235" s="8" t="str">
        <f t="shared" si="28"/>
        <v/>
      </c>
      <c r="BG235" s="8" t="str">
        <f t="shared" si="27"/>
        <v/>
      </c>
      <c r="BH235" s="8" t="str">
        <f t="shared" si="27"/>
        <v/>
      </c>
    </row>
    <row r="236" spans="1:60">
      <c r="A236" t="s">
        <v>404</v>
      </c>
      <c r="B236" t="s">
        <v>404</v>
      </c>
      <c r="C236" t="s">
        <v>404</v>
      </c>
      <c r="E236">
        <v>810</v>
      </c>
      <c r="F236">
        <v>0</v>
      </c>
      <c r="G236">
        <v>1</v>
      </c>
      <c r="H236">
        <v>370849</v>
      </c>
      <c r="I236" s="1">
        <v>44777.875</v>
      </c>
      <c r="J236" t="s">
        <v>401</v>
      </c>
      <c r="K236">
        <v>0</v>
      </c>
      <c r="L236" s="1"/>
      <c r="M236" s="1">
        <v>44777.875</v>
      </c>
      <c r="N236" s="1">
        <v>27773.916666666668</v>
      </c>
      <c r="O236" s="1">
        <v>44529.875</v>
      </c>
      <c r="P236" s="1"/>
      <c r="Q236" s="1">
        <v>44530.875</v>
      </c>
      <c r="R236">
        <v>82957493</v>
      </c>
      <c r="T236" t="s">
        <v>685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389</v>
      </c>
      <c r="AB236">
        <v>7</v>
      </c>
      <c r="AC236" t="s">
        <v>666</v>
      </c>
      <c r="AD236">
        <v>48705</v>
      </c>
      <c r="AE236">
        <v>419.87</v>
      </c>
      <c r="AF236">
        <v>487.05</v>
      </c>
      <c r="AG236" t="s">
        <v>408</v>
      </c>
      <c r="AP236" s="7">
        <v>233</v>
      </c>
      <c r="AQ236" s="7" t="str">
        <f t="shared" si="28"/>
        <v/>
      </c>
      <c r="AR236" s="7" t="str">
        <f t="shared" si="28"/>
        <v/>
      </c>
      <c r="AS236" s="7" t="str">
        <f t="shared" si="28"/>
        <v/>
      </c>
      <c r="AT236" s="7" t="str">
        <f t="shared" si="28"/>
        <v/>
      </c>
      <c r="AU236" s="7" t="str">
        <f t="shared" si="28"/>
        <v/>
      </c>
      <c r="AV236" s="7" t="str">
        <f t="shared" si="28"/>
        <v/>
      </c>
      <c r="AW236" s="7" t="str">
        <f t="shared" si="28"/>
        <v/>
      </c>
      <c r="AX236" s="7" t="str">
        <f t="shared" si="28"/>
        <v/>
      </c>
      <c r="AY236" s="7" t="str">
        <f t="shared" si="28"/>
        <v/>
      </c>
      <c r="AZ236" s="7" t="str">
        <f t="shared" si="28"/>
        <v/>
      </c>
      <c r="BA236" s="7" t="str">
        <f t="shared" si="28"/>
        <v/>
      </c>
      <c r="BB236" s="7" t="str">
        <f t="shared" si="28"/>
        <v/>
      </c>
      <c r="BC236" s="7" t="str">
        <f t="shared" si="28"/>
        <v/>
      </c>
      <c r="BD236" s="7" t="str">
        <f t="shared" si="28"/>
        <v/>
      </c>
      <c r="BE236" s="7" t="str">
        <f t="shared" si="28"/>
        <v/>
      </c>
      <c r="BF236" s="7" t="str">
        <f t="shared" si="28"/>
        <v/>
      </c>
      <c r="BG236" s="7" t="str">
        <f t="shared" si="27"/>
        <v/>
      </c>
      <c r="BH236" s="7" t="str">
        <f t="shared" si="27"/>
        <v/>
      </c>
    </row>
    <row r="237" spans="1:60">
      <c r="A237" t="s">
        <v>404</v>
      </c>
      <c r="B237" t="s">
        <v>404</v>
      </c>
      <c r="C237" t="s">
        <v>404</v>
      </c>
      <c r="E237">
        <v>810</v>
      </c>
      <c r="F237">
        <v>0</v>
      </c>
      <c r="G237">
        <v>1</v>
      </c>
      <c r="H237">
        <v>370849</v>
      </c>
      <c r="I237" s="1">
        <v>44777.875</v>
      </c>
      <c r="J237" t="s">
        <v>401</v>
      </c>
      <c r="K237">
        <v>1</v>
      </c>
      <c r="L237" s="1"/>
      <c r="M237" s="1">
        <v>44777.875</v>
      </c>
      <c r="N237" s="1">
        <v>28287.875</v>
      </c>
      <c r="O237" s="1">
        <v>44529.875</v>
      </c>
      <c r="P237" s="1"/>
      <c r="Q237" s="1">
        <v>44530.875</v>
      </c>
      <c r="R237">
        <v>82957494</v>
      </c>
      <c r="T237" t="s">
        <v>686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389</v>
      </c>
      <c r="AB237">
        <v>7</v>
      </c>
      <c r="AC237" t="s">
        <v>666</v>
      </c>
      <c r="AD237">
        <v>48705</v>
      </c>
      <c r="AE237">
        <v>419.87</v>
      </c>
      <c r="AF237">
        <v>487.05</v>
      </c>
      <c r="AG237" t="s">
        <v>408</v>
      </c>
      <c r="AP237" s="8">
        <v>234</v>
      </c>
      <c r="AQ237" s="8" t="str">
        <f t="shared" si="28"/>
        <v/>
      </c>
      <c r="AR237" s="8" t="str">
        <f t="shared" si="28"/>
        <v/>
      </c>
      <c r="AS237" s="8" t="str">
        <f t="shared" si="28"/>
        <v/>
      </c>
      <c r="AT237" s="8" t="str">
        <f t="shared" si="28"/>
        <v/>
      </c>
      <c r="AU237" s="8" t="str">
        <f t="shared" si="28"/>
        <v/>
      </c>
      <c r="AV237" s="8" t="str">
        <f t="shared" si="28"/>
        <v/>
      </c>
      <c r="AW237" s="8" t="str">
        <f t="shared" si="28"/>
        <v/>
      </c>
      <c r="AX237" s="8" t="str">
        <f t="shared" si="28"/>
        <v/>
      </c>
      <c r="AY237" s="8" t="str">
        <f t="shared" si="28"/>
        <v/>
      </c>
      <c r="AZ237" s="8" t="str">
        <f t="shared" si="28"/>
        <v/>
      </c>
      <c r="BA237" s="8" t="str">
        <f t="shared" si="28"/>
        <v/>
      </c>
      <c r="BB237" s="8" t="str">
        <f t="shared" si="28"/>
        <v/>
      </c>
      <c r="BC237" s="8" t="str">
        <f t="shared" si="28"/>
        <v/>
      </c>
      <c r="BD237" s="8" t="str">
        <f t="shared" si="28"/>
        <v/>
      </c>
      <c r="BE237" s="8" t="str">
        <f t="shared" si="28"/>
        <v/>
      </c>
      <c r="BF237" s="8" t="str">
        <f t="shared" si="28"/>
        <v/>
      </c>
      <c r="BG237" s="8" t="str">
        <f t="shared" si="27"/>
        <v/>
      </c>
      <c r="BH237" s="8" t="str">
        <f t="shared" si="27"/>
        <v/>
      </c>
    </row>
    <row r="238" spans="1:60">
      <c r="A238" t="s">
        <v>404</v>
      </c>
      <c r="B238" t="s">
        <v>404</v>
      </c>
      <c r="C238" t="s">
        <v>404</v>
      </c>
      <c r="E238">
        <v>810</v>
      </c>
      <c r="F238">
        <v>485429202</v>
      </c>
      <c r="G238">
        <v>1</v>
      </c>
      <c r="H238">
        <v>371337</v>
      </c>
      <c r="I238" s="1">
        <v>44777.875</v>
      </c>
      <c r="J238" t="s">
        <v>401</v>
      </c>
      <c r="K238">
        <v>0</v>
      </c>
      <c r="L238" s="1"/>
      <c r="M238" s="1">
        <v>44777.875</v>
      </c>
      <c r="N238" s="1">
        <v>33056.875</v>
      </c>
      <c r="O238" s="1">
        <v>44529.875</v>
      </c>
      <c r="P238" s="1"/>
      <c r="Q238" s="1">
        <v>44530.875</v>
      </c>
      <c r="R238">
        <v>82957528</v>
      </c>
      <c r="T238" t="s">
        <v>687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389</v>
      </c>
      <c r="AB238">
        <v>7</v>
      </c>
      <c r="AC238" t="s">
        <v>661</v>
      </c>
      <c r="AD238">
        <v>82159</v>
      </c>
      <c r="AE238">
        <v>708.3</v>
      </c>
      <c r="AF238">
        <v>821.59</v>
      </c>
      <c r="AG238" t="s">
        <v>408</v>
      </c>
      <c r="AP238" s="7">
        <v>235</v>
      </c>
      <c r="AQ238" s="7" t="str">
        <f t="shared" si="28"/>
        <v/>
      </c>
      <c r="AR238" s="7" t="str">
        <f t="shared" si="28"/>
        <v/>
      </c>
      <c r="AS238" s="7" t="str">
        <f t="shared" si="28"/>
        <v/>
      </c>
      <c r="AT238" s="7" t="str">
        <f t="shared" si="28"/>
        <v/>
      </c>
      <c r="AU238" s="7" t="str">
        <f t="shared" si="28"/>
        <v/>
      </c>
      <c r="AV238" s="7" t="str">
        <f t="shared" si="28"/>
        <v/>
      </c>
      <c r="AW238" s="7" t="str">
        <f t="shared" si="28"/>
        <v/>
      </c>
      <c r="AX238" s="7" t="str">
        <f t="shared" si="28"/>
        <v/>
      </c>
      <c r="AY238" s="7" t="str">
        <f t="shared" si="28"/>
        <v/>
      </c>
      <c r="AZ238" s="7" t="str">
        <f t="shared" si="28"/>
        <v/>
      </c>
      <c r="BA238" s="7" t="str">
        <f t="shared" si="28"/>
        <v/>
      </c>
      <c r="BB238" s="7" t="str">
        <f t="shared" si="28"/>
        <v/>
      </c>
      <c r="BC238" s="7" t="str">
        <f t="shared" si="28"/>
        <v/>
      </c>
      <c r="BD238" s="7" t="str">
        <f t="shared" si="28"/>
        <v/>
      </c>
      <c r="BE238" s="7" t="str">
        <f t="shared" si="28"/>
        <v/>
      </c>
      <c r="BF238" s="7" t="str">
        <f t="shared" si="28"/>
        <v/>
      </c>
      <c r="BG238" s="7" t="str">
        <f t="shared" si="27"/>
        <v/>
      </c>
      <c r="BH238" s="7" t="str">
        <f t="shared" si="27"/>
        <v/>
      </c>
    </row>
    <row r="239" spans="1:60">
      <c r="A239" t="s">
        <v>404</v>
      </c>
      <c r="B239" t="s">
        <v>404</v>
      </c>
      <c r="C239" t="s">
        <v>404</v>
      </c>
      <c r="E239">
        <v>810</v>
      </c>
      <c r="F239">
        <v>485425200</v>
      </c>
      <c r="G239">
        <v>1</v>
      </c>
      <c r="H239">
        <v>372800</v>
      </c>
      <c r="I239" s="1">
        <v>44777.875</v>
      </c>
      <c r="J239" t="s">
        <v>401</v>
      </c>
      <c r="K239">
        <v>0</v>
      </c>
      <c r="L239" s="1"/>
      <c r="M239" s="1">
        <v>44777.875</v>
      </c>
      <c r="N239" s="1">
        <v>34547.875</v>
      </c>
      <c r="O239" s="1">
        <v>44529.875</v>
      </c>
      <c r="P239" s="1"/>
      <c r="Q239" s="1">
        <v>44530.875</v>
      </c>
      <c r="R239">
        <v>82957565</v>
      </c>
      <c r="T239" t="s">
        <v>688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389</v>
      </c>
      <c r="AB239">
        <v>7</v>
      </c>
      <c r="AC239" t="s">
        <v>689</v>
      </c>
      <c r="AD239">
        <v>74843</v>
      </c>
      <c r="AE239">
        <v>645.22</v>
      </c>
      <c r="AF239">
        <v>748.43</v>
      </c>
      <c r="AG239" t="s">
        <v>408</v>
      </c>
      <c r="AP239" s="8">
        <v>236</v>
      </c>
      <c r="AQ239" s="8" t="str">
        <f t="shared" si="28"/>
        <v/>
      </c>
      <c r="AR239" s="8" t="str">
        <f t="shared" si="28"/>
        <v/>
      </c>
      <c r="AS239" s="8" t="str">
        <f t="shared" si="28"/>
        <v/>
      </c>
      <c r="AT239" s="8" t="str">
        <f t="shared" si="28"/>
        <v/>
      </c>
      <c r="AU239" s="8" t="str">
        <f t="shared" si="28"/>
        <v/>
      </c>
      <c r="AV239" s="8" t="str">
        <f t="shared" si="28"/>
        <v/>
      </c>
      <c r="AW239" s="8" t="str">
        <f t="shared" si="28"/>
        <v/>
      </c>
      <c r="AX239" s="8" t="str">
        <f t="shared" si="28"/>
        <v/>
      </c>
      <c r="AY239" s="8" t="str">
        <f t="shared" si="28"/>
        <v/>
      </c>
      <c r="AZ239" s="8" t="str">
        <f t="shared" si="28"/>
        <v/>
      </c>
      <c r="BA239" s="8" t="str">
        <f t="shared" si="28"/>
        <v/>
      </c>
      <c r="BB239" s="8" t="str">
        <f t="shared" si="28"/>
        <v/>
      </c>
      <c r="BC239" s="8" t="str">
        <f t="shared" si="28"/>
        <v/>
      </c>
      <c r="BD239" s="8" t="str">
        <f t="shared" si="28"/>
        <v/>
      </c>
      <c r="BE239" s="8" t="str">
        <f t="shared" si="28"/>
        <v/>
      </c>
      <c r="BF239" s="8" t="str">
        <f t="shared" si="28"/>
        <v/>
      </c>
      <c r="BG239" s="8" t="str">
        <f t="shared" si="27"/>
        <v/>
      </c>
      <c r="BH239" s="8" t="str">
        <f t="shared" si="27"/>
        <v/>
      </c>
    </row>
    <row r="240" spans="1:60">
      <c r="A240" t="s">
        <v>404</v>
      </c>
      <c r="B240" t="s">
        <v>404</v>
      </c>
      <c r="C240" t="s">
        <v>404</v>
      </c>
      <c r="E240">
        <v>810</v>
      </c>
      <c r="F240">
        <v>0</v>
      </c>
      <c r="G240">
        <v>1</v>
      </c>
      <c r="H240">
        <v>372902</v>
      </c>
      <c r="I240" s="1">
        <v>44777.875</v>
      </c>
      <c r="J240" t="s">
        <v>401</v>
      </c>
      <c r="K240">
        <v>0</v>
      </c>
      <c r="L240" s="1"/>
      <c r="M240" s="1">
        <v>44777.875</v>
      </c>
      <c r="N240" s="1">
        <v>21208.916666666668</v>
      </c>
      <c r="O240" s="1">
        <v>44529.875</v>
      </c>
      <c r="P240" s="1"/>
      <c r="Q240" s="1">
        <v>44530.875</v>
      </c>
      <c r="R240">
        <v>82957462</v>
      </c>
      <c r="T240" t="s">
        <v>690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389</v>
      </c>
      <c r="AB240">
        <v>7</v>
      </c>
      <c r="AC240" t="s">
        <v>666</v>
      </c>
      <c r="AD240">
        <v>118581</v>
      </c>
      <c r="AE240">
        <v>1022.24</v>
      </c>
      <c r="AF240">
        <v>1185.81</v>
      </c>
      <c r="AG240" t="s">
        <v>408</v>
      </c>
      <c r="AP240" s="7">
        <v>237</v>
      </c>
      <c r="AQ240" s="7" t="str">
        <f t="shared" si="28"/>
        <v/>
      </c>
      <c r="AR240" s="7" t="str">
        <f t="shared" si="28"/>
        <v/>
      </c>
      <c r="AS240" s="7" t="str">
        <f t="shared" si="28"/>
        <v/>
      </c>
      <c r="AT240" s="7" t="str">
        <f t="shared" si="28"/>
        <v/>
      </c>
      <c r="AU240" s="7" t="str">
        <f t="shared" si="28"/>
        <v/>
      </c>
      <c r="AV240" s="7" t="str">
        <f t="shared" si="28"/>
        <v/>
      </c>
      <c r="AW240" s="7" t="str">
        <f t="shared" si="28"/>
        <v/>
      </c>
      <c r="AX240" s="7" t="str">
        <f t="shared" si="28"/>
        <v/>
      </c>
      <c r="AY240" s="7" t="str">
        <f t="shared" si="28"/>
        <v/>
      </c>
      <c r="AZ240" s="7" t="str">
        <f t="shared" si="28"/>
        <v/>
      </c>
      <c r="BA240" s="7" t="str">
        <f t="shared" si="28"/>
        <v/>
      </c>
      <c r="BB240" s="7" t="str">
        <f t="shared" si="28"/>
        <v/>
      </c>
      <c r="BC240" s="7" t="str">
        <f t="shared" si="28"/>
        <v/>
      </c>
      <c r="BD240" s="7" t="str">
        <f t="shared" si="28"/>
        <v/>
      </c>
      <c r="BE240" s="7" t="str">
        <f t="shared" si="28"/>
        <v/>
      </c>
      <c r="BF240" s="7" t="str">
        <f t="shared" si="28"/>
        <v/>
      </c>
      <c r="BG240" s="7" t="str">
        <f t="shared" si="27"/>
        <v/>
      </c>
      <c r="BH240" s="7" t="str">
        <f t="shared" si="27"/>
        <v/>
      </c>
    </row>
    <row r="241" spans="1:60">
      <c r="A241" t="s">
        <v>404</v>
      </c>
      <c r="B241" t="s">
        <v>404</v>
      </c>
      <c r="C241" t="s">
        <v>404</v>
      </c>
      <c r="E241">
        <v>810</v>
      </c>
      <c r="F241">
        <v>485442200</v>
      </c>
      <c r="G241">
        <v>1</v>
      </c>
      <c r="H241">
        <v>372904</v>
      </c>
      <c r="I241" s="1">
        <v>44777.875</v>
      </c>
      <c r="J241" t="s">
        <v>401</v>
      </c>
      <c r="K241">
        <v>0</v>
      </c>
      <c r="L241" s="1"/>
      <c r="M241" s="1">
        <v>44777.875</v>
      </c>
      <c r="N241" s="1">
        <v>29468.875</v>
      </c>
      <c r="O241" s="1">
        <v>44770.875</v>
      </c>
      <c r="P241" s="1">
        <v>44770.875</v>
      </c>
      <c r="Q241" s="1">
        <v>44530.875</v>
      </c>
      <c r="R241">
        <v>82958104</v>
      </c>
      <c r="T241" t="s">
        <v>691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389</v>
      </c>
      <c r="AB241">
        <v>7</v>
      </c>
      <c r="AC241" t="s">
        <v>664</v>
      </c>
      <c r="AD241">
        <v>32095</v>
      </c>
      <c r="AE241">
        <v>276.68</v>
      </c>
      <c r="AF241">
        <v>320.95</v>
      </c>
      <c r="AG241" t="s">
        <v>480</v>
      </c>
      <c r="AP241" s="8">
        <v>238</v>
      </c>
      <c r="AQ241" s="8" t="str">
        <f t="shared" si="28"/>
        <v/>
      </c>
      <c r="AR241" s="8" t="str">
        <f t="shared" si="28"/>
        <v/>
      </c>
      <c r="AS241" s="8" t="str">
        <f t="shared" si="28"/>
        <v/>
      </c>
      <c r="AT241" s="8" t="str">
        <f t="shared" si="28"/>
        <v/>
      </c>
      <c r="AU241" s="8" t="str">
        <f t="shared" si="28"/>
        <v/>
      </c>
      <c r="AV241" s="8" t="str">
        <f t="shared" si="28"/>
        <v/>
      </c>
      <c r="AW241" s="8" t="str">
        <f t="shared" si="28"/>
        <v/>
      </c>
      <c r="AX241" s="8" t="str">
        <f t="shared" si="28"/>
        <v/>
      </c>
      <c r="AY241" s="8" t="str">
        <f t="shared" si="28"/>
        <v/>
      </c>
      <c r="AZ241" s="8" t="str">
        <f t="shared" si="28"/>
        <v/>
      </c>
      <c r="BA241" s="8" t="str">
        <f t="shared" si="28"/>
        <v/>
      </c>
      <c r="BB241" s="8" t="str">
        <f t="shared" si="28"/>
        <v/>
      </c>
      <c r="BC241" s="8" t="str">
        <f t="shared" si="28"/>
        <v/>
      </c>
      <c r="BD241" s="8" t="str">
        <f t="shared" si="28"/>
        <v/>
      </c>
      <c r="BE241" s="8" t="str">
        <f t="shared" si="28"/>
        <v/>
      </c>
      <c r="BF241" s="8" t="str">
        <f t="shared" si="28"/>
        <v/>
      </c>
      <c r="BG241" s="8" t="str">
        <f t="shared" si="27"/>
        <v/>
      </c>
      <c r="BH241" s="8" t="str">
        <f t="shared" si="27"/>
        <v/>
      </c>
    </row>
    <row r="242" spans="1:60">
      <c r="A242" t="s">
        <v>404</v>
      </c>
      <c r="B242" t="s">
        <v>404</v>
      </c>
      <c r="C242" t="s">
        <v>404</v>
      </c>
      <c r="E242">
        <v>810</v>
      </c>
      <c r="F242">
        <v>485442200</v>
      </c>
      <c r="G242">
        <v>1</v>
      </c>
      <c r="H242">
        <v>372904</v>
      </c>
      <c r="I242" s="1">
        <v>44777.875</v>
      </c>
      <c r="J242" t="s">
        <v>401</v>
      </c>
      <c r="K242">
        <v>1</v>
      </c>
      <c r="L242" s="1"/>
      <c r="M242" s="1">
        <v>44777.875</v>
      </c>
      <c r="N242" s="1">
        <v>29859.875</v>
      </c>
      <c r="O242" s="1">
        <v>44770.875</v>
      </c>
      <c r="P242" s="1"/>
      <c r="Q242" s="1">
        <v>44530.875</v>
      </c>
      <c r="R242">
        <v>82958106</v>
      </c>
      <c r="T242" t="s">
        <v>692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389</v>
      </c>
      <c r="AB242">
        <v>7</v>
      </c>
      <c r="AC242" t="s">
        <v>664</v>
      </c>
      <c r="AD242">
        <v>32095</v>
      </c>
      <c r="AE242">
        <v>276.68</v>
      </c>
      <c r="AF242">
        <v>320.95</v>
      </c>
      <c r="AG242" t="s">
        <v>480</v>
      </c>
      <c r="AP242" s="7">
        <v>239</v>
      </c>
      <c r="AQ242" s="7" t="str">
        <f t="shared" si="28"/>
        <v/>
      </c>
      <c r="AR242" s="7" t="str">
        <f t="shared" si="28"/>
        <v/>
      </c>
      <c r="AS242" s="7" t="str">
        <f t="shared" si="28"/>
        <v/>
      </c>
      <c r="AT242" s="7" t="str">
        <f t="shared" si="28"/>
        <v/>
      </c>
      <c r="AU242" s="7" t="str">
        <f t="shared" si="28"/>
        <v/>
      </c>
      <c r="AV242" s="7" t="str">
        <f t="shared" si="28"/>
        <v/>
      </c>
      <c r="AW242" s="7" t="str">
        <f t="shared" si="28"/>
        <v/>
      </c>
      <c r="AX242" s="7" t="str">
        <f t="shared" si="28"/>
        <v/>
      </c>
      <c r="AY242" s="7" t="str">
        <f t="shared" si="28"/>
        <v/>
      </c>
      <c r="AZ242" s="7" t="str">
        <f t="shared" si="28"/>
        <v/>
      </c>
      <c r="BA242" s="7" t="str">
        <f t="shared" si="28"/>
        <v/>
      </c>
      <c r="BB242" s="7" t="str">
        <f t="shared" si="28"/>
        <v/>
      </c>
      <c r="BC242" s="7" t="str">
        <f t="shared" si="28"/>
        <v/>
      </c>
      <c r="BD242" s="7" t="str">
        <f t="shared" si="28"/>
        <v/>
      </c>
      <c r="BE242" s="7" t="str">
        <f t="shared" si="28"/>
        <v/>
      </c>
      <c r="BF242" s="7" t="str">
        <f t="shared" ref="BF242:BH257" si="29">IF(BF$3=$D242,$AP242,"")</f>
        <v/>
      </c>
      <c r="BG242" s="7" t="str">
        <f t="shared" si="29"/>
        <v/>
      </c>
      <c r="BH242" s="7" t="str">
        <f t="shared" si="29"/>
        <v/>
      </c>
    </row>
    <row r="243" spans="1:60">
      <c r="A243" t="s">
        <v>404</v>
      </c>
      <c r="B243" t="s">
        <v>404</v>
      </c>
      <c r="C243" t="s">
        <v>404</v>
      </c>
      <c r="E243">
        <v>810</v>
      </c>
      <c r="F243">
        <v>485442200</v>
      </c>
      <c r="G243">
        <v>1</v>
      </c>
      <c r="H243">
        <v>372904</v>
      </c>
      <c r="I243" s="1">
        <v>44777.875</v>
      </c>
      <c r="J243" t="s">
        <v>401</v>
      </c>
      <c r="K243">
        <v>2</v>
      </c>
      <c r="L243" s="1"/>
      <c r="M243" s="1">
        <v>44777.875</v>
      </c>
      <c r="N243" s="1">
        <v>40853.916666666664</v>
      </c>
      <c r="O243" s="1">
        <v>44770.875</v>
      </c>
      <c r="P243" s="1"/>
      <c r="Q243" s="1">
        <v>44530.875</v>
      </c>
      <c r="R243">
        <v>82958107</v>
      </c>
      <c r="T243" t="s">
        <v>693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389</v>
      </c>
      <c r="AB243">
        <v>7</v>
      </c>
      <c r="AC243" t="s">
        <v>664</v>
      </c>
      <c r="AD243">
        <v>18023</v>
      </c>
      <c r="AE243">
        <v>155.38</v>
      </c>
      <c r="AF243">
        <v>180.23</v>
      </c>
      <c r="AG243" t="s">
        <v>480</v>
      </c>
      <c r="AP243" s="8">
        <v>240</v>
      </c>
      <c r="AQ243" s="8" t="str">
        <f t="shared" ref="AQ243:BF258" si="30">IF(AQ$3=$D243,$AP243,"")</f>
        <v/>
      </c>
      <c r="AR243" s="8" t="str">
        <f t="shared" si="30"/>
        <v/>
      </c>
      <c r="AS243" s="8" t="str">
        <f t="shared" si="30"/>
        <v/>
      </c>
      <c r="AT243" s="8" t="str">
        <f t="shared" si="30"/>
        <v/>
      </c>
      <c r="AU243" s="8" t="str">
        <f t="shared" si="30"/>
        <v/>
      </c>
      <c r="AV243" s="8" t="str">
        <f t="shared" si="30"/>
        <v/>
      </c>
      <c r="AW243" s="8" t="str">
        <f t="shared" si="30"/>
        <v/>
      </c>
      <c r="AX243" s="8" t="str">
        <f t="shared" si="30"/>
        <v/>
      </c>
      <c r="AY243" s="8" t="str">
        <f t="shared" si="30"/>
        <v/>
      </c>
      <c r="AZ243" s="8" t="str">
        <f t="shared" si="30"/>
        <v/>
      </c>
      <c r="BA243" s="8" t="str">
        <f t="shared" si="30"/>
        <v/>
      </c>
      <c r="BB243" s="8" t="str">
        <f t="shared" si="30"/>
        <v/>
      </c>
      <c r="BC243" s="8" t="str">
        <f t="shared" si="30"/>
        <v/>
      </c>
      <c r="BD243" s="8" t="str">
        <f t="shared" si="30"/>
        <v/>
      </c>
      <c r="BE243" s="8" t="str">
        <f t="shared" si="30"/>
        <v/>
      </c>
      <c r="BF243" s="8" t="str">
        <f t="shared" si="30"/>
        <v/>
      </c>
      <c r="BG243" s="8" t="str">
        <f t="shared" si="29"/>
        <v/>
      </c>
      <c r="BH243" s="8" t="str">
        <f t="shared" si="29"/>
        <v/>
      </c>
    </row>
    <row r="244" spans="1:60">
      <c r="A244" t="s">
        <v>404</v>
      </c>
      <c r="B244" t="s">
        <v>404</v>
      </c>
      <c r="C244" t="s">
        <v>404</v>
      </c>
      <c r="E244">
        <v>810</v>
      </c>
      <c r="F244">
        <v>485442200</v>
      </c>
      <c r="G244">
        <v>1</v>
      </c>
      <c r="H244">
        <v>372904</v>
      </c>
      <c r="I244" s="1">
        <v>44777.875</v>
      </c>
      <c r="J244" t="s">
        <v>401</v>
      </c>
      <c r="K244">
        <v>3</v>
      </c>
      <c r="L244" s="1"/>
      <c r="M244" s="1">
        <v>44777.875</v>
      </c>
      <c r="N244" s="1">
        <v>44400.875</v>
      </c>
      <c r="O244" s="1">
        <v>44770.875</v>
      </c>
      <c r="P244" s="1"/>
      <c r="Q244" s="1">
        <v>44530.875</v>
      </c>
      <c r="R244">
        <v>82958105</v>
      </c>
      <c r="T244" t="s">
        <v>694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389</v>
      </c>
      <c r="AB244">
        <v>7</v>
      </c>
      <c r="AC244" t="s">
        <v>664</v>
      </c>
      <c r="AD244">
        <v>18023</v>
      </c>
      <c r="AE244">
        <v>155.38</v>
      </c>
      <c r="AF244">
        <v>180.23</v>
      </c>
      <c r="AG244" t="s">
        <v>480</v>
      </c>
      <c r="AP244" s="7">
        <v>241</v>
      </c>
      <c r="AQ244" s="7" t="str">
        <f t="shared" si="30"/>
        <v/>
      </c>
      <c r="AR244" s="7" t="str">
        <f t="shared" si="30"/>
        <v/>
      </c>
      <c r="AS244" s="7" t="str">
        <f t="shared" si="30"/>
        <v/>
      </c>
      <c r="AT244" s="7" t="str">
        <f t="shared" si="30"/>
        <v/>
      </c>
      <c r="AU244" s="7" t="str">
        <f t="shared" si="30"/>
        <v/>
      </c>
      <c r="AV244" s="7" t="str">
        <f t="shared" si="30"/>
        <v/>
      </c>
      <c r="AW244" s="7" t="str">
        <f t="shared" si="30"/>
        <v/>
      </c>
      <c r="AX244" s="7" t="str">
        <f t="shared" si="30"/>
        <v/>
      </c>
      <c r="AY244" s="7" t="str">
        <f t="shared" si="30"/>
        <v/>
      </c>
      <c r="AZ244" s="7" t="str">
        <f t="shared" si="30"/>
        <v/>
      </c>
      <c r="BA244" s="7" t="str">
        <f t="shared" si="30"/>
        <v/>
      </c>
      <c r="BB244" s="7" t="str">
        <f t="shared" si="30"/>
        <v/>
      </c>
      <c r="BC244" s="7" t="str">
        <f t="shared" si="30"/>
        <v/>
      </c>
      <c r="BD244" s="7" t="str">
        <f t="shared" si="30"/>
        <v/>
      </c>
      <c r="BE244" s="7" t="str">
        <f t="shared" si="30"/>
        <v/>
      </c>
      <c r="BF244" s="7" t="str">
        <f t="shared" si="30"/>
        <v/>
      </c>
      <c r="BG244" s="7" t="str">
        <f t="shared" si="29"/>
        <v/>
      </c>
      <c r="BH244" s="7" t="str">
        <f t="shared" si="29"/>
        <v/>
      </c>
    </row>
    <row r="245" spans="1:60">
      <c r="A245" t="s">
        <v>404</v>
      </c>
      <c r="B245" t="s">
        <v>404</v>
      </c>
      <c r="C245" t="s">
        <v>404</v>
      </c>
      <c r="E245">
        <v>810</v>
      </c>
      <c r="F245">
        <v>0</v>
      </c>
      <c r="G245">
        <v>1</v>
      </c>
      <c r="H245">
        <v>373669</v>
      </c>
      <c r="I245" s="1">
        <v>44777.875</v>
      </c>
      <c r="J245" t="s">
        <v>401</v>
      </c>
      <c r="K245">
        <v>0</v>
      </c>
      <c r="L245" s="1"/>
      <c r="M245" s="1">
        <v>44777.875</v>
      </c>
      <c r="N245" s="1">
        <v>26493.875</v>
      </c>
      <c r="O245" s="1">
        <v>44559.875</v>
      </c>
      <c r="P245" s="1"/>
      <c r="Q245" s="1">
        <v>44561.875</v>
      </c>
      <c r="R245">
        <v>83141168</v>
      </c>
      <c r="T245" t="s">
        <v>695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389</v>
      </c>
      <c r="AB245">
        <v>6</v>
      </c>
      <c r="AC245" t="s">
        <v>666</v>
      </c>
      <c r="AD245">
        <v>58154</v>
      </c>
      <c r="AE245">
        <v>501.33</v>
      </c>
      <c r="AF245">
        <v>581.54</v>
      </c>
      <c r="AG245" t="s">
        <v>408</v>
      </c>
      <c r="AP245" s="8">
        <v>242</v>
      </c>
      <c r="AQ245" s="8" t="str">
        <f t="shared" si="30"/>
        <v/>
      </c>
      <c r="AR245" s="8" t="str">
        <f t="shared" si="30"/>
        <v/>
      </c>
      <c r="AS245" s="8" t="str">
        <f t="shared" si="30"/>
        <v/>
      </c>
      <c r="AT245" s="8" t="str">
        <f t="shared" si="30"/>
        <v/>
      </c>
      <c r="AU245" s="8" t="str">
        <f t="shared" si="30"/>
        <v/>
      </c>
      <c r="AV245" s="8" t="str">
        <f t="shared" si="30"/>
        <v/>
      </c>
      <c r="AW245" s="8" t="str">
        <f t="shared" si="30"/>
        <v/>
      </c>
      <c r="AX245" s="8" t="str">
        <f t="shared" si="30"/>
        <v/>
      </c>
      <c r="AY245" s="8" t="str">
        <f t="shared" si="30"/>
        <v/>
      </c>
      <c r="AZ245" s="8" t="str">
        <f t="shared" si="30"/>
        <v/>
      </c>
      <c r="BA245" s="8" t="str">
        <f t="shared" si="30"/>
        <v/>
      </c>
      <c r="BB245" s="8" t="str">
        <f t="shared" si="30"/>
        <v/>
      </c>
      <c r="BC245" s="8" t="str">
        <f t="shared" si="30"/>
        <v/>
      </c>
      <c r="BD245" s="8" t="str">
        <f t="shared" si="30"/>
        <v/>
      </c>
      <c r="BE245" s="8" t="str">
        <f t="shared" si="30"/>
        <v/>
      </c>
      <c r="BF245" s="8" t="str">
        <f t="shared" si="30"/>
        <v/>
      </c>
      <c r="BG245" s="8" t="str">
        <f t="shared" si="29"/>
        <v/>
      </c>
      <c r="BH245" s="8" t="str">
        <f t="shared" si="29"/>
        <v/>
      </c>
    </row>
    <row r="246" spans="1:60">
      <c r="A246" t="s">
        <v>404</v>
      </c>
      <c r="B246" t="s">
        <v>404</v>
      </c>
      <c r="C246" t="s">
        <v>404</v>
      </c>
      <c r="E246">
        <v>810</v>
      </c>
      <c r="F246">
        <v>485427206</v>
      </c>
      <c r="G246">
        <v>1</v>
      </c>
      <c r="H246">
        <v>374211</v>
      </c>
      <c r="I246" s="1">
        <v>44777.875</v>
      </c>
      <c r="J246" t="s">
        <v>401</v>
      </c>
      <c r="K246">
        <v>0</v>
      </c>
      <c r="L246" s="1">
        <v>44745.875</v>
      </c>
      <c r="M246" s="1">
        <v>44777.875</v>
      </c>
      <c r="N246" s="1">
        <v>35571.875</v>
      </c>
      <c r="O246" s="1">
        <v>44745.875</v>
      </c>
      <c r="P246" s="1"/>
      <c r="Q246" s="1">
        <v>44561.875</v>
      </c>
      <c r="R246">
        <v>83141167</v>
      </c>
      <c r="T246" t="s">
        <v>696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389</v>
      </c>
      <c r="AB246">
        <v>6</v>
      </c>
      <c r="AC246" t="s">
        <v>682</v>
      </c>
      <c r="AD246">
        <v>57867</v>
      </c>
      <c r="AE246">
        <v>498.86</v>
      </c>
      <c r="AF246">
        <v>578.66999999999996</v>
      </c>
      <c r="AG246" t="s">
        <v>391</v>
      </c>
      <c r="AP246" s="7">
        <v>243</v>
      </c>
      <c r="AQ246" s="7" t="str">
        <f t="shared" si="30"/>
        <v/>
      </c>
      <c r="AR246" s="7" t="str">
        <f t="shared" si="30"/>
        <v/>
      </c>
      <c r="AS246" s="7" t="str">
        <f t="shared" si="30"/>
        <v/>
      </c>
      <c r="AT246" s="7" t="str">
        <f t="shared" si="30"/>
        <v/>
      </c>
      <c r="AU246" s="7" t="str">
        <f t="shared" si="30"/>
        <v/>
      </c>
      <c r="AV246" s="7" t="str">
        <f t="shared" si="30"/>
        <v/>
      </c>
      <c r="AW246" s="7" t="str">
        <f t="shared" si="30"/>
        <v/>
      </c>
      <c r="AX246" s="7" t="str">
        <f t="shared" si="30"/>
        <v/>
      </c>
      <c r="AY246" s="7" t="str">
        <f t="shared" si="30"/>
        <v/>
      </c>
      <c r="AZ246" s="7" t="str">
        <f t="shared" si="30"/>
        <v/>
      </c>
      <c r="BA246" s="7" t="str">
        <f t="shared" si="30"/>
        <v/>
      </c>
      <c r="BB246" s="7" t="str">
        <f t="shared" si="30"/>
        <v/>
      </c>
      <c r="BC246" s="7" t="str">
        <f t="shared" si="30"/>
        <v/>
      </c>
      <c r="BD246" s="7" t="str">
        <f t="shared" si="30"/>
        <v/>
      </c>
      <c r="BE246" s="7" t="str">
        <f t="shared" si="30"/>
        <v/>
      </c>
      <c r="BF246" s="7" t="str">
        <f t="shared" si="30"/>
        <v/>
      </c>
      <c r="BG246" s="7" t="str">
        <f t="shared" si="29"/>
        <v/>
      </c>
      <c r="BH246" s="7" t="str">
        <f t="shared" si="29"/>
        <v/>
      </c>
    </row>
    <row r="247" spans="1:60">
      <c r="A247" t="s">
        <v>404</v>
      </c>
      <c r="B247" t="s">
        <v>404</v>
      </c>
      <c r="C247" t="s">
        <v>404</v>
      </c>
      <c r="E247">
        <v>810</v>
      </c>
      <c r="F247">
        <v>485425200</v>
      </c>
      <c r="G247">
        <v>1</v>
      </c>
      <c r="H247">
        <v>376672</v>
      </c>
      <c r="I247" s="1">
        <v>44777.875</v>
      </c>
      <c r="J247" t="s">
        <v>401</v>
      </c>
      <c r="K247">
        <v>0</v>
      </c>
      <c r="L247" s="1"/>
      <c r="M247" s="1">
        <v>44777.875</v>
      </c>
      <c r="N247" s="1">
        <v>24425.916666666668</v>
      </c>
      <c r="O247" s="1">
        <v>44559.875</v>
      </c>
      <c r="P247" s="1"/>
      <c r="Q247" s="1">
        <v>44561.875</v>
      </c>
      <c r="R247">
        <v>83147478</v>
      </c>
      <c r="T247" t="s">
        <v>697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389</v>
      </c>
      <c r="AB247">
        <v>6</v>
      </c>
      <c r="AC247" t="s">
        <v>689</v>
      </c>
      <c r="AD247">
        <v>141427</v>
      </c>
      <c r="AE247">
        <v>1219.19</v>
      </c>
      <c r="AF247">
        <v>1414.27</v>
      </c>
      <c r="AG247" t="s">
        <v>408</v>
      </c>
      <c r="AP247" s="8">
        <v>244</v>
      </c>
      <c r="AQ247" s="8" t="str">
        <f t="shared" si="30"/>
        <v/>
      </c>
      <c r="AR247" s="8" t="str">
        <f t="shared" si="30"/>
        <v/>
      </c>
      <c r="AS247" s="8" t="str">
        <f t="shared" si="30"/>
        <v/>
      </c>
      <c r="AT247" s="8" t="str">
        <f t="shared" si="30"/>
        <v/>
      </c>
      <c r="AU247" s="8" t="str">
        <f t="shared" si="30"/>
        <v/>
      </c>
      <c r="AV247" s="8" t="str">
        <f t="shared" si="30"/>
        <v/>
      </c>
      <c r="AW247" s="8" t="str">
        <f t="shared" si="30"/>
        <v/>
      </c>
      <c r="AX247" s="8" t="str">
        <f t="shared" si="30"/>
        <v/>
      </c>
      <c r="AY247" s="8" t="str">
        <f t="shared" si="30"/>
        <v/>
      </c>
      <c r="AZ247" s="8" t="str">
        <f t="shared" si="30"/>
        <v/>
      </c>
      <c r="BA247" s="8" t="str">
        <f t="shared" si="30"/>
        <v/>
      </c>
      <c r="BB247" s="8" t="str">
        <f t="shared" si="30"/>
        <v/>
      </c>
      <c r="BC247" s="8" t="str">
        <f t="shared" si="30"/>
        <v/>
      </c>
      <c r="BD247" s="8" t="str">
        <f t="shared" si="30"/>
        <v/>
      </c>
      <c r="BE247" s="8" t="str">
        <f t="shared" si="30"/>
        <v/>
      </c>
      <c r="BF247" s="8" t="str">
        <f t="shared" si="30"/>
        <v/>
      </c>
      <c r="BG247" s="8" t="str">
        <f t="shared" si="29"/>
        <v/>
      </c>
      <c r="BH247" s="8" t="str">
        <f t="shared" si="29"/>
        <v/>
      </c>
    </row>
    <row r="248" spans="1:60">
      <c r="A248" t="s">
        <v>404</v>
      </c>
      <c r="B248" t="s">
        <v>404</v>
      </c>
      <c r="C248" t="s">
        <v>404</v>
      </c>
      <c r="E248">
        <v>810</v>
      </c>
      <c r="F248">
        <v>0</v>
      </c>
      <c r="G248">
        <v>1</v>
      </c>
      <c r="H248">
        <v>377067</v>
      </c>
      <c r="I248" s="1">
        <v>44777.875</v>
      </c>
      <c r="J248" t="s">
        <v>401</v>
      </c>
      <c r="K248">
        <v>0</v>
      </c>
      <c r="L248" s="1"/>
      <c r="M248" s="1">
        <v>44777.875</v>
      </c>
      <c r="N248" s="1">
        <v>32259.875</v>
      </c>
      <c r="O248" s="1">
        <v>44559.875</v>
      </c>
      <c r="P248" s="1"/>
      <c r="Q248" s="1">
        <v>44561.875</v>
      </c>
      <c r="R248">
        <v>83141180</v>
      </c>
      <c r="T248" t="s">
        <v>698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389</v>
      </c>
      <c r="AB248">
        <v>6</v>
      </c>
      <c r="AC248" t="s">
        <v>666</v>
      </c>
      <c r="AD248">
        <v>31573</v>
      </c>
      <c r="AE248">
        <v>272.18</v>
      </c>
      <c r="AF248">
        <v>315.73</v>
      </c>
      <c r="AG248" t="s">
        <v>408</v>
      </c>
      <c r="AP248" s="7">
        <v>245</v>
      </c>
      <c r="AQ248" s="7" t="str">
        <f t="shared" si="30"/>
        <v/>
      </c>
      <c r="AR248" s="7" t="str">
        <f t="shared" si="30"/>
        <v/>
      </c>
      <c r="AS248" s="7" t="str">
        <f t="shared" si="30"/>
        <v/>
      </c>
      <c r="AT248" s="7" t="str">
        <f t="shared" si="30"/>
        <v/>
      </c>
      <c r="AU248" s="7" t="str">
        <f t="shared" si="30"/>
        <v/>
      </c>
      <c r="AV248" s="7" t="str">
        <f t="shared" si="30"/>
        <v/>
      </c>
      <c r="AW248" s="7" t="str">
        <f t="shared" si="30"/>
        <v/>
      </c>
      <c r="AX248" s="7" t="str">
        <f t="shared" si="30"/>
        <v/>
      </c>
      <c r="AY248" s="7" t="str">
        <f t="shared" si="30"/>
        <v/>
      </c>
      <c r="AZ248" s="7" t="str">
        <f t="shared" si="30"/>
        <v/>
      </c>
      <c r="BA248" s="7" t="str">
        <f t="shared" si="30"/>
        <v/>
      </c>
      <c r="BB248" s="7" t="str">
        <f t="shared" si="30"/>
        <v/>
      </c>
      <c r="BC248" s="7" t="str">
        <f t="shared" si="30"/>
        <v/>
      </c>
      <c r="BD248" s="7" t="str">
        <f t="shared" si="30"/>
        <v/>
      </c>
      <c r="BE248" s="7" t="str">
        <f t="shared" si="30"/>
        <v/>
      </c>
      <c r="BF248" s="7" t="str">
        <f t="shared" si="30"/>
        <v/>
      </c>
      <c r="BG248" s="7" t="str">
        <f t="shared" si="29"/>
        <v/>
      </c>
      <c r="BH248" s="7" t="str">
        <f t="shared" si="29"/>
        <v/>
      </c>
    </row>
    <row r="249" spans="1:60">
      <c r="A249" t="s">
        <v>404</v>
      </c>
      <c r="B249" t="s">
        <v>404</v>
      </c>
      <c r="C249" t="s">
        <v>404</v>
      </c>
      <c r="E249">
        <v>810</v>
      </c>
      <c r="F249">
        <v>0</v>
      </c>
      <c r="G249">
        <v>1</v>
      </c>
      <c r="H249">
        <v>377858</v>
      </c>
      <c r="I249" s="1">
        <v>44777.875</v>
      </c>
      <c r="J249" t="s">
        <v>401</v>
      </c>
      <c r="K249">
        <v>0</v>
      </c>
      <c r="L249" s="1"/>
      <c r="M249" s="1">
        <v>44777.875</v>
      </c>
      <c r="N249" s="1">
        <v>35735.875</v>
      </c>
      <c r="O249" s="1">
        <v>44559.875</v>
      </c>
      <c r="P249" s="1"/>
      <c r="Q249" s="1">
        <v>44561.875</v>
      </c>
      <c r="R249">
        <v>83141181</v>
      </c>
      <c r="T249" t="s">
        <v>699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389</v>
      </c>
      <c r="AB249">
        <v>6</v>
      </c>
      <c r="AC249" t="s">
        <v>666</v>
      </c>
      <c r="AD249">
        <v>31573</v>
      </c>
      <c r="AE249">
        <v>272.18</v>
      </c>
      <c r="AF249">
        <v>315.73</v>
      </c>
      <c r="AG249" t="s">
        <v>408</v>
      </c>
      <c r="AP249" s="8">
        <v>246</v>
      </c>
      <c r="AQ249" s="8" t="str">
        <f t="shared" si="30"/>
        <v/>
      </c>
      <c r="AR249" s="8" t="str">
        <f t="shared" si="30"/>
        <v/>
      </c>
      <c r="AS249" s="8" t="str">
        <f t="shared" si="30"/>
        <v/>
      </c>
      <c r="AT249" s="8" t="str">
        <f t="shared" si="30"/>
        <v/>
      </c>
      <c r="AU249" s="8" t="str">
        <f t="shared" si="30"/>
        <v/>
      </c>
      <c r="AV249" s="8" t="str">
        <f t="shared" si="30"/>
        <v/>
      </c>
      <c r="AW249" s="8" t="str">
        <f t="shared" si="30"/>
        <v/>
      </c>
      <c r="AX249" s="8" t="str">
        <f t="shared" si="30"/>
        <v/>
      </c>
      <c r="AY249" s="8" t="str">
        <f t="shared" si="30"/>
        <v/>
      </c>
      <c r="AZ249" s="8" t="str">
        <f t="shared" si="30"/>
        <v/>
      </c>
      <c r="BA249" s="8" t="str">
        <f t="shared" si="30"/>
        <v/>
      </c>
      <c r="BB249" s="8" t="str">
        <f t="shared" si="30"/>
        <v/>
      </c>
      <c r="BC249" s="8" t="str">
        <f t="shared" si="30"/>
        <v/>
      </c>
      <c r="BD249" s="8" t="str">
        <f t="shared" si="30"/>
        <v/>
      </c>
      <c r="BE249" s="8" t="str">
        <f t="shared" si="30"/>
        <v/>
      </c>
      <c r="BF249" s="8" t="str">
        <f t="shared" si="30"/>
        <v/>
      </c>
      <c r="BG249" s="8" t="str">
        <f t="shared" si="29"/>
        <v/>
      </c>
      <c r="BH249" s="8" t="str">
        <f t="shared" si="29"/>
        <v/>
      </c>
    </row>
    <row r="250" spans="1:60">
      <c r="A250" t="s">
        <v>404</v>
      </c>
      <c r="B250" t="s">
        <v>404</v>
      </c>
      <c r="C250" t="s">
        <v>404</v>
      </c>
      <c r="E250">
        <v>810</v>
      </c>
      <c r="F250">
        <v>0</v>
      </c>
      <c r="G250">
        <v>1</v>
      </c>
      <c r="H250">
        <v>377858</v>
      </c>
      <c r="I250" s="1">
        <v>44777.875</v>
      </c>
      <c r="J250" t="s">
        <v>401</v>
      </c>
      <c r="K250">
        <v>1</v>
      </c>
      <c r="L250" s="1"/>
      <c r="M250" s="1">
        <v>44777.875</v>
      </c>
      <c r="N250" s="1">
        <v>44487.875</v>
      </c>
      <c r="O250" s="1">
        <v>44559.875</v>
      </c>
      <c r="P250" s="1"/>
      <c r="Q250" s="1">
        <v>44561.875</v>
      </c>
      <c r="R250">
        <v>83141182</v>
      </c>
      <c r="T250" t="s">
        <v>700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389</v>
      </c>
      <c r="AB250">
        <v>6</v>
      </c>
      <c r="AC250" t="s">
        <v>666</v>
      </c>
      <c r="AD250">
        <v>19806</v>
      </c>
      <c r="AE250">
        <v>170.75</v>
      </c>
      <c r="AF250">
        <v>198.06</v>
      </c>
      <c r="AG250" t="s">
        <v>408</v>
      </c>
      <c r="AP250" s="7">
        <v>247</v>
      </c>
      <c r="AQ250" s="7" t="str">
        <f t="shared" si="30"/>
        <v/>
      </c>
      <c r="AR250" s="7" t="str">
        <f t="shared" si="30"/>
        <v/>
      </c>
      <c r="AS250" s="7" t="str">
        <f t="shared" si="30"/>
        <v/>
      </c>
      <c r="AT250" s="7" t="str">
        <f t="shared" si="30"/>
        <v/>
      </c>
      <c r="AU250" s="7" t="str">
        <f t="shared" si="30"/>
        <v/>
      </c>
      <c r="AV250" s="7" t="str">
        <f t="shared" si="30"/>
        <v/>
      </c>
      <c r="AW250" s="7" t="str">
        <f t="shared" si="30"/>
        <v/>
      </c>
      <c r="AX250" s="7" t="str">
        <f t="shared" si="30"/>
        <v/>
      </c>
      <c r="AY250" s="7" t="str">
        <f t="shared" si="30"/>
        <v/>
      </c>
      <c r="AZ250" s="7" t="str">
        <f t="shared" si="30"/>
        <v/>
      </c>
      <c r="BA250" s="7" t="str">
        <f t="shared" si="30"/>
        <v/>
      </c>
      <c r="BB250" s="7" t="str">
        <f t="shared" si="30"/>
        <v/>
      </c>
      <c r="BC250" s="7" t="str">
        <f t="shared" si="30"/>
        <v/>
      </c>
      <c r="BD250" s="7" t="str">
        <f t="shared" si="30"/>
        <v/>
      </c>
      <c r="BE250" s="7" t="str">
        <f t="shared" si="30"/>
        <v/>
      </c>
      <c r="BF250" s="7" t="str">
        <f t="shared" si="30"/>
        <v/>
      </c>
      <c r="BG250" s="7" t="str">
        <f t="shared" si="29"/>
        <v/>
      </c>
      <c r="BH250" s="7" t="str">
        <f t="shared" si="29"/>
        <v/>
      </c>
    </row>
    <row r="251" spans="1:60">
      <c r="A251" t="s">
        <v>404</v>
      </c>
      <c r="B251" t="s">
        <v>404</v>
      </c>
      <c r="C251" t="s">
        <v>404</v>
      </c>
      <c r="E251">
        <v>810</v>
      </c>
      <c r="F251">
        <v>0</v>
      </c>
      <c r="G251">
        <v>1</v>
      </c>
      <c r="H251">
        <v>377875</v>
      </c>
      <c r="I251" s="1">
        <v>44777.875</v>
      </c>
      <c r="J251" t="s">
        <v>401</v>
      </c>
      <c r="K251">
        <v>0</v>
      </c>
      <c r="L251" s="1"/>
      <c r="M251" s="1">
        <v>44777.875</v>
      </c>
      <c r="N251" s="1">
        <v>29840.875</v>
      </c>
      <c r="O251" s="1">
        <v>44559.875</v>
      </c>
      <c r="P251" s="1"/>
      <c r="Q251" s="1">
        <v>44561.875</v>
      </c>
      <c r="R251">
        <v>83141184</v>
      </c>
      <c r="T251" t="s">
        <v>701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389</v>
      </c>
      <c r="AB251">
        <v>6</v>
      </c>
      <c r="AC251" t="s">
        <v>666</v>
      </c>
      <c r="AD251">
        <v>35269</v>
      </c>
      <c r="AE251">
        <v>304.04000000000002</v>
      </c>
      <c r="AF251">
        <v>352.69</v>
      </c>
      <c r="AG251" t="s">
        <v>408</v>
      </c>
      <c r="AP251" s="8">
        <v>248</v>
      </c>
      <c r="AQ251" s="8" t="str">
        <f t="shared" si="30"/>
        <v/>
      </c>
      <c r="AR251" s="8" t="str">
        <f t="shared" si="30"/>
        <v/>
      </c>
      <c r="AS251" s="8" t="str">
        <f t="shared" si="30"/>
        <v/>
      </c>
      <c r="AT251" s="8" t="str">
        <f t="shared" si="30"/>
        <v/>
      </c>
      <c r="AU251" s="8" t="str">
        <f t="shared" si="30"/>
        <v/>
      </c>
      <c r="AV251" s="8" t="str">
        <f t="shared" si="30"/>
        <v/>
      </c>
      <c r="AW251" s="8" t="str">
        <f t="shared" si="30"/>
        <v/>
      </c>
      <c r="AX251" s="8" t="str">
        <f t="shared" si="30"/>
        <v/>
      </c>
      <c r="AY251" s="8" t="str">
        <f t="shared" si="30"/>
        <v/>
      </c>
      <c r="AZ251" s="8" t="str">
        <f t="shared" si="30"/>
        <v/>
      </c>
      <c r="BA251" s="8" t="str">
        <f t="shared" si="30"/>
        <v/>
      </c>
      <c r="BB251" s="8" t="str">
        <f t="shared" si="30"/>
        <v/>
      </c>
      <c r="BC251" s="8" t="str">
        <f t="shared" si="30"/>
        <v/>
      </c>
      <c r="BD251" s="8" t="str">
        <f t="shared" si="30"/>
        <v/>
      </c>
      <c r="BE251" s="8" t="str">
        <f t="shared" si="30"/>
        <v/>
      </c>
      <c r="BF251" s="8" t="str">
        <f t="shared" si="30"/>
        <v/>
      </c>
      <c r="BG251" s="8" t="str">
        <f t="shared" si="29"/>
        <v/>
      </c>
      <c r="BH251" s="8" t="str">
        <f t="shared" si="29"/>
        <v/>
      </c>
    </row>
    <row r="252" spans="1:60">
      <c r="A252" t="s">
        <v>404</v>
      </c>
      <c r="B252" t="s">
        <v>404</v>
      </c>
      <c r="C252" t="s">
        <v>404</v>
      </c>
      <c r="E252">
        <v>810</v>
      </c>
      <c r="F252">
        <v>485423203</v>
      </c>
      <c r="G252">
        <v>1</v>
      </c>
      <c r="H252">
        <v>377883</v>
      </c>
      <c r="I252" s="1">
        <v>44777.875</v>
      </c>
      <c r="J252" t="s">
        <v>401</v>
      </c>
      <c r="K252">
        <v>0</v>
      </c>
      <c r="L252" s="1"/>
      <c r="M252" s="1">
        <v>44777.875</v>
      </c>
      <c r="N252" s="1">
        <v>35268.875</v>
      </c>
      <c r="O252" s="1">
        <v>44559.875</v>
      </c>
      <c r="P252" s="1"/>
      <c r="Q252" s="1">
        <v>44561.875</v>
      </c>
      <c r="R252">
        <v>83141183</v>
      </c>
      <c r="T252" t="s">
        <v>702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389</v>
      </c>
      <c r="AB252">
        <v>6</v>
      </c>
      <c r="AC252" t="s">
        <v>668</v>
      </c>
      <c r="AD252">
        <v>65899</v>
      </c>
      <c r="AE252">
        <v>568.1</v>
      </c>
      <c r="AF252">
        <v>658.99</v>
      </c>
      <c r="AG252" t="s">
        <v>408</v>
      </c>
      <c r="AP252" s="7">
        <v>249</v>
      </c>
      <c r="AQ252" s="7" t="str">
        <f t="shared" si="30"/>
        <v/>
      </c>
      <c r="AR252" s="7" t="str">
        <f t="shared" si="30"/>
        <v/>
      </c>
      <c r="AS252" s="7" t="str">
        <f t="shared" si="30"/>
        <v/>
      </c>
      <c r="AT252" s="7" t="str">
        <f t="shared" si="30"/>
        <v/>
      </c>
      <c r="AU252" s="7" t="str">
        <f t="shared" si="30"/>
        <v/>
      </c>
      <c r="AV252" s="7" t="str">
        <f t="shared" si="30"/>
        <v/>
      </c>
      <c r="AW252" s="7" t="str">
        <f t="shared" si="30"/>
        <v/>
      </c>
      <c r="AX252" s="7" t="str">
        <f t="shared" si="30"/>
        <v/>
      </c>
      <c r="AY252" s="7" t="str">
        <f t="shared" si="30"/>
        <v/>
      </c>
      <c r="AZ252" s="7" t="str">
        <f t="shared" si="30"/>
        <v/>
      </c>
      <c r="BA252" s="7" t="str">
        <f t="shared" si="30"/>
        <v/>
      </c>
      <c r="BB252" s="7" t="str">
        <f t="shared" si="30"/>
        <v/>
      </c>
      <c r="BC252" s="7" t="str">
        <f t="shared" si="30"/>
        <v/>
      </c>
      <c r="BD252" s="7" t="str">
        <f t="shared" si="30"/>
        <v/>
      </c>
      <c r="BE252" s="7" t="str">
        <f t="shared" si="30"/>
        <v/>
      </c>
      <c r="BF252" s="7" t="str">
        <f t="shared" si="30"/>
        <v/>
      </c>
      <c r="BG252" s="7" t="str">
        <f t="shared" si="29"/>
        <v/>
      </c>
      <c r="BH252" s="7" t="str">
        <f t="shared" si="29"/>
        <v/>
      </c>
    </row>
    <row r="253" spans="1:60">
      <c r="A253" t="s">
        <v>404</v>
      </c>
      <c r="B253" t="s">
        <v>404</v>
      </c>
      <c r="C253" t="s">
        <v>404</v>
      </c>
      <c r="E253">
        <v>810</v>
      </c>
      <c r="F253">
        <v>0</v>
      </c>
      <c r="G253">
        <v>1</v>
      </c>
      <c r="H253">
        <v>377901</v>
      </c>
      <c r="I253" s="1">
        <v>44777.875</v>
      </c>
      <c r="J253" t="s">
        <v>401</v>
      </c>
      <c r="K253">
        <v>0</v>
      </c>
      <c r="L253" s="1"/>
      <c r="M253" s="1">
        <v>44777.875</v>
      </c>
      <c r="N253" s="1">
        <v>22846.875</v>
      </c>
      <c r="O253" s="1">
        <v>44770.875</v>
      </c>
      <c r="P253" s="1">
        <v>44770.875</v>
      </c>
      <c r="Q253" s="1">
        <v>44561.875</v>
      </c>
      <c r="R253">
        <v>83141185</v>
      </c>
      <c r="T253" t="s">
        <v>703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389</v>
      </c>
      <c r="AB253">
        <v>6</v>
      </c>
      <c r="AC253" t="s">
        <v>666</v>
      </c>
      <c r="AD253">
        <v>118581</v>
      </c>
      <c r="AE253">
        <v>1022.24</v>
      </c>
      <c r="AF253">
        <v>1185.81</v>
      </c>
      <c r="AG253" t="s">
        <v>480</v>
      </c>
      <c r="AP253" s="8">
        <v>250</v>
      </c>
      <c r="AQ253" s="8" t="str">
        <f t="shared" si="30"/>
        <v/>
      </c>
      <c r="AR253" s="8" t="str">
        <f t="shared" si="30"/>
        <v/>
      </c>
      <c r="AS253" s="8" t="str">
        <f t="shared" si="30"/>
        <v/>
      </c>
      <c r="AT253" s="8" t="str">
        <f t="shared" si="30"/>
        <v/>
      </c>
      <c r="AU253" s="8" t="str">
        <f t="shared" si="30"/>
        <v/>
      </c>
      <c r="AV253" s="8" t="str">
        <f t="shared" si="30"/>
        <v/>
      </c>
      <c r="AW253" s="8" t="str">
        <f t="shared" si="30"/>
        <v/>
      </c>
      <c r="AX253" s="8" t="str">
        <f t="shared" si="30"/>
        <v/>
      </c>
      <c r="AY253" s="8" t="str">
        <f t="shared" si="30"/>
        <v/>
      </c>
      <c r="AZ253" s="8" t="str">
        <f t="shared" si="30"/>
        <v/>
      </c>
      <c r="BA253" s="8" t="str">
        <f t="shared" si="30"/>
        <v/>
      </c>
      <c r="BB253" s="8" t="str">
        <f t="shared" si="30"/>
        <v/>
      </c>
      <c r="BC253" s="8" t="str">
        <f t="shared" si="30"/>
        <v/>
      </c>
      <c r="BD253" s="8" t="str">
        <f t="shared" si="30"/>
        <v/>
      </c>
      <c r="BE253" s="8" t="str">
        <f t="shared" si="30"/>
        <v/>
      </c>
      <c r="BF253" s="8" t="str">
        <f t="shared" si="30"/>
        <v/>
      </c>
      <c r="BG253" s="8" t="str">
        <f t="shared" si="29"/>
        <v/>
      </c>
      <c r="BH253" s="8" t="str">
        <f t="shared" si="29"/>
        <v/>
      </c>
    </row>
    <row r="254" spans="1:60">
      <c r="A254" t="s">
        <v>404</v>
      </c>
      <c r="B254" t="s">
        <v>404</v>
      </c>
      <c r="C254" t="s">
        <v>404</v>
      </c>
      <c r="E254">
        <v>810</v>
      </c>
      <c r="F254">
        <v>0</v>
      </c>
      <c r="G254">
        <v>1</v>
      </c>
      <c r="H254">
        <v>377982</v>
      </c>
      <c r="I254" s="1">
        <v>44777.875</v>
      </c>
      <c r="J254" t="s">
        <v>401</v>
      </c>
      <c r="K254">
        <v>0</v>
      </c>
      <c r="L254" s="1"/>
      <c r="M254" s="1">
        <v>44777.875</v>
      </c>
      <c r="N254" s="1">
        <v>31521.875</v>
      </c>
      <c r="O254" s="1">
        <v>44557.875</v>
      </c>
      <c r="P254" s="1"/>
      <c r="Q254" s="1">
        <v>44561.875</v>
      </c>
      <c r="R254">
        <v>83141787</v>
      </c>
      <c r="T254" t="s">
        <v>704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389</v>
      </c>
      <c r="AB254">
        <v>6</v>
      </c>
      <c r="AC254" t="s">
        <v>666</v>
      </c>
      <c r="AD254">
        <v>31573</v>
      </c>
      <c r="AE254">
        <v>272.18</v>
      </c>
      <c r="AF254">
        <v>315.73</v>
      </c>
      <c r="AG254" t="s">
        <v>408</v>
      </c>
      <c r="AP254" s="7">
        <v>251</v>
      </c>
      <c r="AQ254" s="7" t="str">
        <f t="shared" si="30"/>
        <v/>
      </c>
      <c r="AR254" s="7" t="str">
        <f t="shared" si="30"/>
        <v/>
      </c>
      <c r="AS254" s="7" t="str">
        <f t="shared" si="30"/>
        <v/>
      </c>
      <c r="AT254" s="7" t="str">
        <f t="shared" si="30"/>
        <v/>
      </c>
      <c r="AU254" s="7" t="str">
        <f t="shared" si="30"/>
        <v/>
      </c>
      <c r="AV254" s="7" t="str">
        <f t="shared" si="30"/>
        <v/>
      </c>
      <c r="AW254" s="7" t="str">
        <f t="shared" si="30"/>
        <v/>
      </c>
      <c r="AX254" s="7" t="str">
        <f t="shared" si="30"/>
        <v/>
      </c>
      <c r="AY254" s="7" t="str">
        <f t="shared" si="30"/>
        <v/>
      </c>
      <c r="AZ254" s="7" t="str">
        <f t="shared" si="30"/>
        <v/>
      </c>
      <c r="BA254" s="7" t="str">
        <f t="shared" si="30"/>
        <v/>
      </c>
      <c r="BB254" s="7" t="str">
        <f t="shared" si="30"/>
        <v/>
      </c>
      <c r="BC254" s="7" t="str">
        <f t="shared" si="30"/>
        <v/>
      </c>
      <c r="BD254" s="7" t="str">
        <f t="shared" si="30"/>
        <v/>
      </c>
      <c r="BE254" s="7" t="str">
        <f t="shared" si="30"/>
        <v/>
      </c>
      <c r="BF254" s="7" t="str">
        <f t="shared" si="30"/>
        <v/>
      </c>
      <c r="BG254" s="7" t="str">
        <f t="shared" si="29"/>
        <v/>
      </c>
      <c r="BH254" s="7" t="str">
        <f t="shared" si="29"/>
        <v/>
      </c>
    </row>
    <row r="255" spans="1:60">
      <c r="A255" t="s">
        <v>404</v>
      </c>
      <c r="B255" t="s">
        <v>386</v>
      </c>
      <c r="C255" t="s">
        <v>386</v>
      </c>
      <c r="E255">
        <v>810</v>
      </c>
      <c r="F255">
        <v>0</v>
      </c>
      <c r="G255">
        <v>1</v>
      </c>
      <c r="H255">
        <v>377995</v>
      </c>
      <c r="I255" s="1">
        <v>44777.875</v>
      </c>
      <c r="J255" t="s">
        <v>401</v>
      </c>
      <c r="K255">
        <v>0</v>
      </c>
      <c r="L255" s="1">
        <v>44741.875</v>
      </c>
      <c r="M255" s="1">
        <v>44777.875</v>
      </c>
      <c r="N255" s="1">
        <v>32561.875</v>
      </c>
      <c r="O255" s="1">
        <v>44741.875</v>
      </c>
      <c r="P255" s="1">
        <v>44711.875</v>
      </c>
      <c r="Q255" s="1">
        <v>44561.875</v>
      </c>
      <c r="R255">
        <v>83141788</v>
      </c>
      <c r="T255" t="s">
        <v>705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389</v>
      </c>
      <c r="AB255">
        <v>6</v>
      </c>
      <c r="AC255" t="s">
        <v>666</v>
      </c>
      <c r="AD255">
        <v>26333</v>
      </c>
      <c r="AE255">
        <v>227.01</v>
      </c>
      <c r="AF255">
        <v>263.33</v>
      </c>
      <c r="AG255" t="s">
        <v>391</v>
      </c>
      <c r="AP255" s="8">
        <v>252</v>
      </c>
      <c r="AQ255" s="8" t="str">
        <f t="shared" si="30"/>
        <v/>
      </c>
      <c r="AR255" s="8" t="str">
        <f t="shared" si="30"/>
        <v/>
      </c>
      <c r="AS255" s="8" t="str">
        <f t="shared" si="30"/>
        <v/>
      </c>
      <c r="AT255" s="8" t="str">
        <f t="shared" si="30"/>
        <v/>
      </c>
      <c r="AU255" s="8" t="str">
        <f t="shared" si="30"/>
        <v/>
      </c>
      <c r="AV255" s="8" t="str">
        <f t="shared" si="30"/>
        <v/>
      </c>
      <c r="AW255" s="8" t="str">
        <f t="shared" si="30"/>
        <v/>
      </c>
      <c r="AX255" s="8" t="str">
        <f t="shared" si="30"/>
        <v/>
      </c>
      <c r="AY255" s="8" t="str">
        <f t="shared" si="30"/>
        <v/>
      </c>
      <c r="AZ255" s="8" t="str">
        <f t="shared" si="30"/>
        <v/>
      </c>
      <c r="BA255" s="8" t="str">
        <f t="shared" si="30"/>
        <v/>
      </c>
      <c r="BB255" s="8" t="str">
        <f t="shared" si="30"/>
        <v/>
      </c>
      <c r="BC255" s="8" t="str">
        <f t="shared" si="30"/>
        <v/>
      </c>
      <c r="BD255" s="8" t="str">
        <f t="shared" si="30"/>
        <v/>
      </c>
      <c r="BE255" s="8" t="str">
        <f t="shared" si="30"/>
        <v/>
      </c>
      <c r="BF255" s="8" t="str">
        <f t="shared" si="30"/>
        <v/>
      </c>
      <c r="BG255" s="8" t="str">
        <f t="shared" si="29"/>
        <v/>
      </c>
      <c r="BH255" s="8" t="str">
        <f t="shared" si="29"/>
        <v/>
      </c>
    </row>
    <row r="256" spans="1:60">
      <c r="A256" t="s">
        <v>386</v>
      </c>
      <c r="B256" t="s">
        <v>386</v>
      </c>
      <c r="C256" t="s">
        <v>386</v>
      </c>
      <c r="E256">
        <v>810</v>
      </c>
      <c r="F256">
        <v>485420209</v>
      </c>
      <c r="G256">
        <v>1</v>
      </c>
      <c r="H256">
        <v>380280</v>
      </c>
      <c r="I256" s="1">
        <v>44777.875</v>
      </c>
      <c r="J256" t="s">
        <v>401</v>
      </c>
      <c r="K256">
        <v>0</v>
      </c>
      <c r="L256" s="1">
        <v>44711.875</v>
      </c>
      <c r="M256" s="1">
        <v>44777.875</v>
      </c>
      <c r="N256" s="1">
        <v>32693.875</v>
      </c>
      <c r="O256" s="1">
        <v>44711.875</v>
      </c>
      <c r="P256" s="1">
        <v>44711.875</v>
      </c>
      <c r="Q256" s="1">
        <v>44592.875</v>
      </c>
      <c r="R256">
        <v>83327069</v>
      </c>
      <c r="T256" t="s">
        <v>706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389</v>
      </c>
      <c r="AC256" t="s">
        <v>707</v>
      </c>
      <c r="AD256">
        <v>63163</v>
      </c>
      <c r="AE256">
        <v>544.53</v>
      </c>
      <c r="AF256">
        <v>631.63</v>
      </c>
      <c r="AG256" t="s">
        <v>391</v>
      </c>
      <c r="AP256" s="7">
        <v>253</v>
      </c>
      <c r="AQ256" s="7" t="str">
        <f t="shared" si="30"/>
        <v/>
      </c>
      <c r="AR256" s="7" t="str">
        <f t="shared" si="30"/>
        <v/>
      </c>
      <c r="AS256" s="7" t="str">
        <f t="shared" si="30"/>
        <v/>
      </c>
      <c r="AT256" s="7" t="str">
        <f t="shared" si="30"/>
        <v/>
      </c>
      <c r="AU256" s="7" t="str">
        <f t="shared" si="30"/>
        <v/>
      </c>
      <c r="AV256" s="7" t="str">
        <f t="shared" si="30"/>
        <v/>
      </c>
      <c r="AW256" s="7" t="str">
        <f t="shared" si="30"/>
        <v/>
      </c>
      <c r="AX256" s="7" t="str">
        <f t="shared" si="30"/>
        <v/>
      </c>
      <c r="AY256" s="7" t="str">
        <f t="shared" si="30"/>
        <v/>
      </c>
      <c r="AZ256" s="7" t="str">
        <f t="shared" si="30"/>
        <v/>
      </c>
      <c r="BA256" s="7" t="str">
        <f t="shared" si="30"/>
        <v/>
      </c>
      <c r="BB256" s="7" t="str">
        <f t="shared" si="30"/>
        <v/>
      </c>
      <c r="BC256" s="7" t="str">
        <f t="shared" si="30"/>
        <v/>
      </c>
      <c r="BD256" s="7" t="str">
        <f t="shared" si="30"/>
        <v/>
      </c>
      <c r="BE256" s="7" t="str">
        <f t="shared" si="30"/>
        <v/>
      </c>
      <c r="BF256" s="7" t="str">
        <f t="shared" si="30"/>
        <v/>
      </c>
      <c r="BG256" s="7" t="str">
        <f t="shared" si="29"/>
        <v/>
      </c>
      <c r="BH256" s="7" t="str">
        <f t="shared" si="29"/>
        <v/>
      </c>
    </row>
    <row r="257" spans="1:60">
      <c r="A257" t="s">
        <v>386</v>
      </c>
      <c r="B257" t="s">
        <v>386</v>
      </c>
      <c r="C257" t="s">
        <v>386</v>
      </c>
      <c r="E257">
        <v>810</v>
      </c>
      <c r="F257">
        <v>485420209</v>
      </c>
      <c r="G257">
        <v>1</v>
      </c>
      <c r="H257">
        <v>380280</v>
      </c>
      <c r="I257" s="1">
        <v>44777.875</v>
      </c>
      <c r="J257" t="s">
        <v>401</v>
      </c>
      <c r="K257">
        <v>1</v>
      </c>
      <c r="L257" s="1">
        <v>44711.875</v>
      </c>
      <c r="M257" s="1">
        <v>44777.875</v>
      </c>
      <c r="N257" s="1">
        <v>39296.875</v>
      </c>
      <c r="O257" s="1">
        <v>44711.875</v>
      </c>
      <c r="P257" s="1"/>
      <c r="Q257" s="1">
        <v>44592.875</v>
      </c>
      <c r="R257">
        <v>83327073</v>
      </c>
      <c r="T257" t="s">
        <v>708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389</v>
      </c>
      <c r="AC257" t="s">
        <v>707</v>
      </c>
      <c r="AD257">
        <v>36875</v>
      </c>
      <c r="AE257">
        <v>317.89999999999998</v>
      </c>
      <c r="AF257">
        <v>368.75</v>
      </c>
      <c r="AG257" t="s">
        <v>391</v>
      </c>
      <c r="AP257" s="8">
        <v>254</v>
      </c>
      <c r="AQ257" s="8" t="str">
        <f t="shared" si="30"/>
        <v/>
      </c>
      <c r="AR257" s="8" t="str">
        <f t="shared" si="30"/>
        <v/>
      </c>
      <c r="AS257" s="8" t="str">
        <f t="shared" si="30"/>
        <v/>
      </c>
      <c r="AT257" s="8" t="str">
        <f t="shared" si="30"/>
        <v/>
      </c>
      <c r="AU257" s="8" t="str">
        <f t="shared" si="30"/>
        <v/>
      </c>
      <c r="AV257" s="8" t="str">
        <f t="shared" si="30"/>
        <v/>
      </c>
      <c r="AW257" s="8" t="str">
        <f t="shared" si="30"/>
        <v/>
      </c>
      <c r="AX257" s="8" t="str">
        <f t="shared" si="30"/>
        <v/>
      </c>
      <c r="AY257" s="8" t="str">
        <f t="shared" si="30"/>
        <v/>
      </c>
      <c r="AZ257" s="8" t="str">
        <f t="shared" si="30"/>
        <v/>
      </c>
      <c r="BA257" s="8" t="str">
        <f t="shared" si="30"/>
        <v/>
      </c>
      <c r="BB257" s="8" t="str">
        <f t="shared" si="30"/>
        <v/>
      </c>
      <c r="BC257" s="8" t="str">
        <f t="shared" si="30"/>
        <v/>
      </c>
      <c r="BD257" s="8" t="str">
        <f t="shared" si="30"/>
        <v/>
      </c>
      <c r="BE257" s="8" t="str">
        <f t="shared" si="30"/>
        <v/>
      </c>
      <c r="BF257" s="8" t="str">
        <f t="shared" si="30"/>
        <v/>
      </c>
      <c r="BG257" s="8" t="str">
        <f t="shared" si="29"/>
        <v/>
      </c>
      <c r="BH257" s="8" t="str">
        <f t="shared" si="29"/>
        <v/>
      </c>
    </row>
    <row r="258" spans="1:60">
      <c r="A258" t="s">
        <v>386</v>
      </c>
      <c r="B258" t="s">
        <v>386</v>
      </c>
      <c r="C258" t="s">
        <v>386</v>
      </c>
      <c r="E258">
        <v>810</v>
      </c>
      <c r="F258">
        <v>485420209</v>
      </c>
      <c r="G258">
        <v>1</v>
      </c>
      <c r="H258">
        <v>380280</v>
      </c>
      <c r="I258" s="1">
        <v>44777.875</v>
      </c>
      <c r="J258" t="s">
        <v>401</v>
      </c>
      <c r="K258">
        <v>2</v>
      </c>
      <c r="L258" s="1">
        <v>44711.875</v>
      </c>
      <c r="M258" s="1">
        <v>44777.875</v>
      </c>
      <c r="N258" s="1">
        <v>38679.916666666664</v>
      </c>
      <c r="O258" s="1">
        <v>44711.875</v>
      </c>
      <c r="P258" s="1"/>
      <c r="Q258" s="1">
        <v>44592.875</v>
      </c>
      <c r="R258">
        <v>83327070</v>
      </c>
      <c r="T258" t="s">
        <v>709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389</v>
      </c>
      <c r="AC258" t="s">
        <v>707</v>
      </c>
      <c r="AD258">
        <v>36875</v>
      </c>
      <c r="AE258">
        <v>317.89999999999998</v>
      </c>
      <c r="AF258">
        <v>368.75</v>
      </c>
      <c r="AG258" t="s">
        <v>391</v>
      </c>
      <c r="AP258" s="7">
        <v>255</v>
      </c>
      <c r="AQ258" s="7" t="str">
        <f t="shared" si="30"/>
        <v/>
      </c>
      <c r="AR258" s="7" t="str">
        <f t="shared" si="30"/>
        <v/>
      </c>
      <c r="AS258" s="7" t="str">
        <f t="shared" si="30"/>
        <v/>
      </c>
      <c r="AT258" s="7" t="str">
        <f t="shared" si="30"/>
        <v/>
      </c>
      <c r="AU258" s="7" t="str">
        <f t="shared" si="30"/>
        <v/>
      </c>
      <c r="AV258" s="7" t="str">
        <f t="shared" si="30"/>
        <v/>
      </c>
      <c r="AW258" s="7" t="str">
        <f t="shared" si="30"/>
        <v/>
      </c>
      <c r="AX258" s="7" t="str">
        <f t="shared" si="30"/>
        <v/>
      </c>
      <c r="AY258" s="7" t="str">
        <f t="shared" si="30"/>
        <v/>
      </c>
      <c r="AZ258" s="7" t="str">
        <f t="shared" si="30"/>
        <v/>
      </c>
      <c r="BA258" s="7" t="str">
        <f t="shared" si="30"/>
        <v/>
      </c>
      <c r="BB258" s="7" t="str">
        <f t="shared" si="30"/>
        <v/>
      </c>
      <c r="BC258" s="7" t="str">
        <f t="shared" si="30"/>
        <v/>
      </c>
      <c r="BD258" s="7" t="str">
        <f t="shared" si="30"/>
        <v/>
      </c>
      <c r="BE258" s="7" t="str">
        <f t="shared" si="30"/>
        <v/>
      </c>
      <c r="BF258" s="7" t="str">
        <f t="shared" ref="BF258:BH273" si="31">IF(BF$3=$D258,$AP258,"")</f>
        <v/>
      </c>
      <c r="BG258" s="7" t="str">
        <f t="shared" si="31"/>
        <v/>
      </c>
      <c r="BH258" s="7" t="str">
        <f t="shared" si="31"/>
        <v/>
      </c>
    </row>
    <row r="259" spans="1:60">
      <c r="A259" t="s">
        <v>386</v>
      </c>
      <c r="B259" t="s">
        <v>386</v>
      </c>
      <c r="C259" t="s">
        <v>386</v>
      </c>
      <c r="E259">
        <v>810</v>
      </c>
      <c r="F259">
        <v>485420209</v>
      </c>
      <c r="G259">
        <v>1</v>
      </c>
      <c r="H259">
        <v>380280</v>
      </c>
      <c r="I259" s="1">
        <v>44777.875</v>
      </c>
      <c r="J259" t="s">
        <v>401</v>
      </c>
      <c r="K259">
        <v>3</v>
      </c>
      <c r="L259" s="1">
        <v>44711.875</v>
      </c>
      <c r="M259" s="1">
        <v>44777.875</v>
      </c>
      <c r="N259" s="1">
        <v>40732.875</v>
      </c>
      <c r="O259" s="1">
        <v>44711.875</v>
      </c>
      <c r="P259" s="1"/>
      <c r="Q259" s="1">
        <v>44592.875</v>
      </c>
      <c r="R259">
        <v>83327074</v>
      </c>
      <c r="T259" t="s">
        <v>710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389</v>
      </c>
      <c r="AC259" t="s">
        <v>707</v>
      </c>
      <c r="AD259">
        <v>36875</v>
      </c>
      <c r="AE259">
        <v>317.89999999999998</v>
      </c>
      <c r="AF259">
        <v>368.75</v>
      </c>
      <c r="AG259" t="s">
        <v>391</v>
      </c>
      <c r="AP259" s="8">
        <v>256</v>
      </c>
      <c r="AQ259" s="8" t="str">
        <f t="shared" ref="AQ259:BF274" si="32">IF(AQ$3=$D259,$AP259,"")</f>
        <v/>
      </c>
      <c r="AR259" s="8" t="str">
        <f t="shared" si="32"/>
        <v/>
      </c>
      <c r="AS259" s="8" t="str">
        <f t="shared" si="32"/>
        <v/>
      </c>
      <c r="AT259" s="8" t="str">
        <f t="shared" si="32"/>
        <v/>
      </c>
      <c r="AU259" s="8" t="str">
        <f t="shared" si="32"/>
        <v/>
      </c>
      <c r="AV259" s="8" t="str">
        <f t="shared" si="32"/>
        <v/>
      </c>
      <c r="AW259" s="8" t="str">
        <f t="shared" si="32"/>
        <v/>
      </c>
      <c r="AX259" s="8" t="str">
        <f t="shared" si="32"/>
        <v/>
      </c>
      <c r="AY259" s="8" t="str">
        <f t="shared" si="32"/>
        <v/>
      </c>
      <c r="AZ259" s="8" t="str">
        <f t="shared" si="32"/>
        <v/>
      </c>
      <c r="BA259" s="8" t="str">
        <f t="shared" si="32"/>
        <v/>
      </c>
      <c r="BB259" s="8" t="str">
        <f t="shared" si="32"/>
        <v/>
      </c>
      <c r="BC259" s="8" t="str">
        <f t="shared" si="32"/>
        <v/>
      </c>
      <c r="BD259" s="8" t="str">
        <f t="shared" si="32"/>
        <v/>
      </c>
      <c r="BE259" s="8" t="str">
        <f t="shared" si="32"/>
        <v/>
      </c>
      <c r="BF259" s="8" t="str">
        <f t="shared" si="32"/>
        <v/>
      </c>
      <c r="BG259" s="8" t="str">
        <f t="shared" si="31"/>
        <v/>
      </c>
      <c r="BH259" s="8" t="str">
        <f t="shared" si="31"/>
        <v/>
      </c>
    </row>
    <row r="260" spans="1:60">
      <c r="A260" t="s">
        <v>386</v>
      </c>
      <c r="B260" t="s">
        <v>386</v>
      </c>
      <c r="C260" t="s">
        <v>386</v>
      </c>
      <c r="E260">
        <v>810</v>
      </c>
      <c r="F260">
        <v>485420209</v>
      </c>
      <c r="G260">
        <v>1</v>
      </c>
      <c r="H260">
        <v>380280</v>
      </c>
      <c r="I260" s="1">
        <v>44777.875</v>
      </c>
      <c r="J260" t="s">
        <v>401</v>
      </c>
      <c r="K260">
        <v>4</v>
      </c>
      <c r="L260" s="1">
        <v>44711.875</v>
      </c>
      <c r="M260" s="1">
        <v>44777.875</v>
      </c>
      <c r="N260" s="1">
        <v>43688.875</v>
      </c>
      <c r="O260" s="1">
        <v>44711.875</v>
      </c>
      <c r="P260" s="1"/>
      <c r="Q260" s="1">
        <v>44592.875</v>
      </c>
      <c r="R260">
        <v>83327071</v>
      </c>
      <c r="T260" t="s">
        <v>711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389</v>
      </c>
      <c r="AC260" t="s">
        <v>707</v>
      </c>
      <c r="AD260">
        <v>36875</v>
      </c>
      <c r="AE260">
        <v>317.89999999999998</v>
      </c>
      <c r="AF260">
        <v>368.75</v>
      </c>
      <c r="AG260" t="s">
        <v>391</v>
      </c>
      <c r="AP260" s="7">
        <v>257</v>
      </c>
      <c r="AQ260" s="7" t="str">
        <f t="shared" si="32"/>
        <v/>
      </c>
      <c r="AR260" s="7" t="str">
        <f t="shared" si="32"/>
        <v/>
      </c>
      <c r="AS260" s="7" t="str">
        <f t="shared" si="32"/>
        <v/>
      </c>
      <c r="AT260" s="7" t="str">
        <f t="shared" si="32"/>
        <v/>
      </c>
      <c r="AU260" s="7" t="str">
        <f t="shared" si="32"/>
        <v/>
      </c>
      <c r="AV260" s="7" t="str">
        <f t="shared" si="32"/>
        <v/>
      </c>
      <c r="AW260" s="7" t="str">
        <f t="shared" si="32"/>
        <v/>
      </c>
      <c r="AX260" s="7" t="str">
        <f t="shared" si="32"/>
        <v/>
      </c>
      <c r="AY260" s="7" t="str">
        <f t="shared" si="32"/>
        <v/>
      </c>
      <c r="AZ260" s="7" t="str">
        <f t="shared" si="32"/>
        <v/>
      </c>
      <c r="BA260" s="7" t="str">
        <f t="shared" si="32"/>
        <v/>
      </c>
      <c r="BB260" s="7" t="str">
        <f t="shared" si="32"/>
        <v/>
      </c>
      <c r="BC260" s="7" t="str">
        <f t="shared" si="32"/>
        <v/>
      </c>
      <c r="BD260" s="7" t="str">
        <f t="shared" si="32"/>
        <v/>
      </c>
      <c r="BE260" s="7" t="str">
        <f t="shared" si="32"/>
        <v/>
      </c>
      <c r="BF260" s="7" t="str">
        <f t="shared" si="32"/>
        <v/>
      </c>
      <c r="BG260" s="7" t="str">
        <f t="shared" si="31"/>
        <v/>
      </c>
      <c r="BH260" s="7" t="str">
        <f t="shared" si="31"/>
        <v/>
      </c>
    </row>
    <row r="261" spans="1:60">
      <c r="A261" t="s">
        <v>386</v>
      </c>
      <c r="B261" t="s">
        <v>386</v>
      </c>
      <c r="C261" t="s">
        <v>386</v>
      </c>
      <c r="E261">
        <v>810</v>
      </c>
      <c r="F261">
        <v>485420209</v>
      </c>
      <c r="G261">
        <v>1</v>
      </c>
      <c r="H261">
        <v>380280</v>
      </c>
      <c r="I261" s="1">
        <v>44777.875</v>
      </c>
      <c r="J261" t="s">
        <v>401</v>
      </c>
      <c r="K261">
        <v>5</v>
      </c>
      <c r="L261" s="1">
        <v>44711.875</v>
      </c>
      <c r="M261" s="1">
        <v>44777.875</v>
      </c>
      <c r="N261" s="1">
        <v>44204.875</v>
      </c>
      <c r="O261" s="1">
        <v>44711.875</v>
      </c>
      <c r="P261" s="1"/>
      <c r="Q261" s="1">
        <v>44592.875</v>
      </c>
      <c r="R261">
        <v>83327072</v>
      </c>
      <c r="T261" t="s">
        <v>712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389</v>
      </c>
      <c r="AC261" t="s">
        <v>707</v>
      </c>
      <c r="AD261">
        <v>36875</v>
      </c>
      <c r="AE261">
        <v>317.89999999999998</v>
      </c>
      <c r="AF261">
        <v>368.75</v>
      </c>
      <c r="AG261" t="s">
        <v>391</v>
      </c>
      <c r="AP261" s="8">
        <v>258</v>
      </c>
      <c r="AQ261" s="8" t="str">
        <f t="shared" si="32"/>
        <v/>
      </c>
      <c r="AR261" s="8" t="str">
        <f t="shared" si="32"/>
        <v/>
      </c>
      <c r="AS261" s="8" t="str">
        <f t="shared" si="32"/>
        <v/>
      </c>
      <c r="AT261" s="8" t="str">
        <f t="shared" si="32"/>
        <v/>
      </c>
      <c r="AU261" s="8" t="str">
        <f t="shared" si="32"/>
        <v/>
      </c>
      <c r="AV261" s="8" t="str">
        <f t="shared" si="32"/>
        <v/>
      </c>
      <c r="AW261" s="8" t="str">
        <f t="shared" si="32"/>
        <v/>
      </c>
      <c r="AX261" s="8" t="str">
        <f t="shared" si="32"/>
        <v/>
      </c>
      <c r="AY261" s="8" t="str">
        <f t="shared" si="32"/>
        <v/>
      </c>
      <c r="AZ261" s="8" t="str">
        <f t="shared" si="32"/>
        <v/>
      </c>
      <c r="BA261" s="8" t="str">
        <f t="shared" si="32"/>
        <v/>
      </c>
      <c r="BB261" s="8" t="str">
        <f t="shared" si="32"/>
        <v/>
      </c>
      <c r="BC261" s="8" t="str">
        <f t="shared" si="32"/>
        <v/>
      </c>
      <c r="BD261" s="8" t="str">
        <f t="shared" si="32"/>
        <v/>
      </c>
      <c r="BE261" s="8" t="str">
        <f t="shared" si="32"/>
        <v/>
      </c>
      <c r="BF261" s="8" t="str">
        <f t="shared" si="32"/>
        <v/>
      </c>
      <c r="BG261" s="8" t="str">
        <f t="shared" si="31"/>
        <v/>
      </c>
      <c r="BH261" s="8" t="str">
        <f t="shared" si="31"/>
        <v/>
      </c>
    </row>
    <row r="262" spans="1:60">
      <c r="A262" t="s">
        <v>404</v>
      </c>
      <c r="B262" t="s">
        <v>404</v>
      </c>
      <c r="C262" t="s">
        <v>404</v>
      </c>
      <c r="E262">
        <v>810</v>
      </c>
      <c r="F262">
        <v>485423203</v>
      </c>
      <c r="G262">
        <v>1</v>
      </c>
      <c r="H262">
        <v>380284</v>
      </c>
      <c r="I262" s="1">
        <v>44777.875</v>
      </c>
      <c r="J262" t="s">
        <v>401</v>
      </c>
      <c r="K262">
        <v>0</v>
      </c>
      <c r="L262" s="1"/>
      <c r="M262" s="1">
        <v>44777.875</v>
      </c>
      <c r="N262" s="1">
        <v>25589.916666666668</v>
      </c>
      <c r="O262" s="1">
        <v>44592.875</v>
      </c>
      <c r="P262" s="1"/>
      <c r="Q262" s="1">
        <v>44592.875</v>
      </c>
      <c r="R262">
        <v>83323442</v>
      </c>
      <c r="T262" t="s">
        <v>713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389</v>
      </c>
      <c r="AB262">
        <v>5</v>
      </c>
      <c r="AC262" t="s">
        <v>668</v>
      </c>
      <c r="AD262">
        <v>125589</v>
      </c>
      <c r="AE262">
        <v>1082.6600000000001</v>
      </c>
      <c r="AF262">
        <v>1255.8900000000001</v>
      </c>
      <c r="AG262" t="s">
        <v>408</v>
      </c>
      <c r="AP262" s="7">
        <v>259</v>
      </c>
      <c r="AQ262" s="7" t="str">
        <f t="shared" si="32"/>
        <v/>
      </c>
      <c r="AR262" s="7" t="str">
        <f t="shared" si="32"/>
        <v/>
      </c>
      <c r="AS262" s="7" t="str">
        <f t="shared" si="32"/>
        <v/>
      </c>
      <c r="AT262" s="7" t="str">
        <f t="shared" si="32"/>
        <v/>
      </c>
      <c r="AU262" s="7" t="str">
        <f t="shared" si="32"/>
        <v/>
      </c>
      <c r="AV262" s="7" t="str">
        <f t="shared" si="32"/>
        <v/>
      </c>
      <c r="AW262" s="7" t="str">
        <f t="shared" si="32"/>
        <v/>
      </c>
      <c r="AX262" s="7" t="str">
        <f t="shared" si="32"/>
        <v/>
      </c>
      <c r="AY262" s="7" t="str">
        <f t="shared" si="32"/>
        <v/>
      </c>
      <c r="AZ262" s="7" t="str">
        <f t="shared" si="32"/>
        <v/>
      </c>
      <c r="BA262" s="7" t="str">
        <f t="shared" si="32"/>
        <v/>
      </c>
      <c r="BB262" s="7" t="str">
        <f t="shared" si="32"/>
        <v/>
      </c>
      <c r="BC262" s="7" t="str">
        <f t="shared" si="32"/>
        <v/>
      </c>
      <c r="BD262" s="7" t="str">
        <f t="shared" si="32"/>
        <v/>
      </c>
      <c r="BE262" s="7" t="str">
        <f t="shared" si="32"/>
        <v/>
      </c>
      <c r="BF262" s="7" t="str">
        <f t="shared" si="32"/>
        <v/>
      </c>
      <c r="BG262" s="7" t="str">
        <f t="shared" si="31"/>
        <v/>
      </c>
      <c r="BH262" s="7" t="str">
        <f t="shared" si="31"/>
        <v/>
      </c>
    </row>
    <row r="263" spans="1:60">
      <c r="A263" t="s">
        <v>386</v>
      </c>
      <c r="B263" t="s">
        <v>386</v>
      </c>
      <c r="C263" t="s">
        <v>386</v>
      </c>
      <c r="E263">
        <v>810</v>
      </c>
      <c r="F263">
        <v>485420209</v>
      </c>
      <c r="G263">
        <v>1</v>
      </c>
      <c r="H263">
        <v>380598</v>
      </c>
      <c r="I263" s="1">
        <v>44777.875</v>
      </c>
      <c r="J263" t="s">
        <v>401</v>
      </c>
      <c r="K263">
        <v>0</v>
      </c>
      <c r="L263" s="1">
        <v>44711.875</v>
      </c>
      <c r="M263" s="1">
        <v>44777.875</v>
      </c>
      <c r="N263" s="1">
        <v>32979.875</v>
      </c>
      <c r="O263" s="1">
        <v>44711.875</v>
      </c>
      <c r="P263" s="1">
        <v>44711.875</v>
      </c>
      <c r="Q263" s="1">
        <v>44592.875</v>
      </c>
      <c r="R263">
        <v>83327079</v>
      </c>
      <c r="T263" t="s">
        <v>714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389</v>
      </c>
      <c r="AC263" t="s">
        <v>707</v>
      </c>
      <c r="AD263">
        <v>63163</v>
      </c>
      <c r="AE263">
        <v>544.53</v>
      </c>
      <c r="AF263">
        <v>631.63</v>
      </c>
      <c r="AG263" t="s">
        <v>391</v>
      </c>
      <c r="AP263" s="8">
        <v>260</v>
      </c>
      <c r="AQ263" s="8" t="str">
        <f t="shared" si="32"/>
        <v/>
      </c>
      <c r="AR263" s="8" t="str">
        <f t="shared" si="32"/>
        <v/>
      </c>
      <c r="AS263" s="8" t="str">
        <f t="shared" si="32"/>
        <v/>
      </c>
      <c r="AT263" s="8" t="str">
        <f t="shared" si="32"/>
        <v/>
      </c>
      <c r="AU263" s="8" t="str">
        <f t="shared" si="32"/>
        <v/>
      </c>
      <c r="AV263" s="8" t="str">
        <f t="shared" si="32"/>
        <v/>
      </c>
      <c r="AW263" s="8" t="str">
        <f t="shared" si="32"/>
        <v/>
      </c>
      <c r="AX263" s="8" t="str">
        <f t="shared" si="32"/>
        <v/>
      </c>
      <c r="AY263" s="8" t="str">
        <f t="shared" si="32"/>
        <v/>
      </c>
      <c r="AZ263" s="8" t="str">
        <f t="shared" si="32"/>
        <v/>
      </c>
      <c r="BA263" s="8" t="str">
        <f t="shared" si="32"/>
        <v/>
      </c>
      <c r="BB263" s="8" t="str">
        <f t="shared" si="32"/>
        <v/>
      </c>
      <c r="BC263" s="8" t="str">
        <f t="shared" si="32"/>
        <v/>
      </c>
      <c r="BD263" s="8" t="str">
        <f t="shared" si="32"/>
        <v/>
      </c>
      <c r="BE263" s="8" t="str">
        <f t="shared" si="32"/>
        <v/>
      </c>
      <c r="BF263" s="8" t="str">
        <f t="shared" si="32"/>
        <v/>
      </c>
      <c r="BG263" s="8" t="str">
        <f t="shared" si="31"/>
        <v/>
      </c>
      <c r="BH263" s="8" t="str">
        <f t="shared" si="31"/>
        <v/>
      </c>
    </row>
    <row r="264" spans="1:60">
      <c r="A264" t="s">
        <v>386</v>
      </c>
      <c r="B264" t="s">
        <v>386</v>
      </c>
      <c r="C264" t="s">
        <v>386</v>
      </c>
      <c r="E264">
        <v>810</v>
      </c>
      <c r="F264">
        <v>485420209</v>
      </c>
      <c r="G264">
        <v>1</v>
      </c>
      <c r="H264">
        <v>380598</v>
      </c>
      <c r="I264" s="1">
        <v>44777.875</v>
      </c>
      <c r="J264" t="s">
        <v>401</v>
      </c>
      <c r="K264">
        <v>1</v>
      </c>
      <c r="L264" s="1">
        <v>44711.875</v>
      </c>
      <c r="M264" s="1">
        <v>44777.875</v>
      </c>
      <c r="N264" s="1">
        <v>39186.875</v>
      </c>
      <c r="O264" s="1">
        <v>44711.875</v>
      </c>
      <c r="P264" s="1"/>
      <c r="Q264" s="1">
        <v>44592.875</v>
      </c>
      <c r="R264">
        <v>83327081</v>
      </c>
      <c r="T264" t="s">
        <v>715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389</v>
      </c>
      <c r="AC264" t="s">
        <v>707</v>
      </c>
      <c r="AD264">
        <v>36875</v>
      </c>
      <c r="AE264">
        <v>317.89999999999998</v>
      </c>
      <c r="AF264">
        <v>368.75</v>
      </c>
      <c r="AG264" t="s">
        <v>391</v>
      </c>
      <c r="AP264" s="7">
        <v>261</v>
      </c>
      <c r="AQ264" s="7" t="str">
        <f t="shared" si="32"/>
        <v/>
      </c>
      <c r="AR264" s="7" t="str">
        <f t="shared" si="32"/>
        <v/>
      </c>
      <c r="AS264" s="7" t="str">
        <f t="shared" si="32"/>
        <v/>
      </c>
      <c r="AT264" s="7" t="str">
        <f t="shared" si="32"/>
        <v/>
      </c>
      <c r="AU264" s="7" t="str">
        <f t="shared" si="32"/>
        <v/>
      </c>
      <c r="AV264" s="7" t="str">
        <f t="shared" si="32"/>
        <v/>
      </c>
      <c r="AW264" s="7" t="str">
        <f t="shared" si="32"/>
        <v/>
      </c>
      <c r="AX264" s="7" t="str">
        <f t="shared" si="32"/>
        <v/>
      </c>
      <c r="AY264" s="7" t="str">
        <f t="shared" si="32"/>
        <v/>
      </c>
      <c r="AZ264" s="7" t="str">
        <f t="shared" si="32"/>
        <v/>
      </c>
      <c r="BA264" s="7" t="str">
        <f t="shared" si="32"/>
        <v/>
      </c>
      <c r="BB264" s="7" t="str">
        <f t="shared" si="32"/>
        <v/>
      </c>
      <c r="BC264" s="7" t="str">
        <f t="shared" si="32"/>
        <v/>
      </c>
      <c r="BD264" s="7" t="str">
        <f t="shared" si="32"/>
        <v/>
      </c>
      <c r="BE264" s="7" t="str">
        <f t="shared" si="32"/>
        <v/>
      </c>
      <c r="BF264" s="7" t="str">
        <f t="shared" si="32"/>
        <v/>
      </c>
      <c r="BG264" s="7" t="str">
        <f t="shared" si="31"/>
        <v/>
      </c>
      <c r="BH264" s="7" t="str">
        <f t="shared" si="31"/>
        <v/>
      </c>
    </row>
    <row r="265" spans="1:60">
      <c r="A265" t="s">
        <v>386</v>
      </c>
      <c r="B265" t="s">
        <v>386</v>
      </c>
      <c r="C265" t="s">
        <v>386</v>
      </c>
      <c r="E265">
        <v>810</v>
      </c>
      <c r="F265">
        <v>485420209</v>
      </c>
      <c r="G265">
        <v>1</v>
      </c>
      <c r="H265">
        <v>380598</v>
      </c>
      <c r="I265" s="1">
        <v>44777.875</v>
      </c>
      <c r="J265" t="s">
        <v>401</v>
      </c>
      <c r="K265">
        <v>2</v>
      </c>
      <c r="L265" s="1">
        <v>44711.875</v>
      </c>
      <c r="M265" s="1">
        <v>44777.875</v>
      </c>
      <c r="N265" s="1">
        <v>40230.875</v>
      </c>
      <c r="O265" s="1">
        <v>44711.875</v>
      </c>
      <c r="P265" s="1"/>
      <c r="Q265" s="1">
        <v>44592.875</v>
      </c>
      <c r="R265">
        <v>83327082</v>
      </c>
      <c r="T265" t="s">
        <v>715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389</v>
      </c>
      <c r="AC265" t="s">
        <v>707</v>
      </c>
      <c r="AD265">
        <v>36875</v>
      </c>
      <c r="AE265">
        <v>317.89999999999998</v>
      </c>
      <c r="AF265">
        <v>368.75</v>
      </c>
      <c r="AG265" t="s">
        <v>391</v>
      </c>
      <c r="AP265" s="8">
        <v>262</v>
      </c>
      <c r="AQ265" s="8" t="str">
        <f t="shared" si="32"/>
        <v/>
      </c>
      <c r="AR265" s="8" t="str">
        <f t="shared" si="32"/>
        <v/>
      </c>
      <c r="AS265" s="8" t="str">
        <f t="shared" si="32"/>
        <v/>
      </c>
      <c r="AT265" s="8" t="str">
        <f t="shared" si="32"/>
        <v/>
      </c>
      <c r="AU265" s="8" t="str">
        <f t="shared" si="32"/>
        <v/>
      </c>
      <c r="AV265" s="8" t="str">
        <f t="shared" si="32"/>
        <v/>
      </c>
      <c r="AW265" s="8" t="str">
        <f t="shared" si="32"/>
        <v/>
      </c>
      <c r="AX265" s="8" t="str">
        <f t="shared" si="32"/>
        <v/>
      </c>
      <c r="AY265" s="8" t="str">
        <f t="shared" si="32"/>
        <v/>
      </c>
      <c r="AZ265" s="8" t="str">
        <f t="shared" si="32"/>
        <v/>
      </c>
      <c r="BA265" s="8" t="str">
        <f t="shared" si="32"/>
        <v/>
      </c>
      <c r="BB265" s="8" t="str">
        <f t="shared" si="32"/>
        <v/>
      </c>
      <c r="BC265" s="8" t="str">
        <f t="shared" si="32"/>
        <v/>
      </c>
      <c r="BD265" s="8" t="str">
        <f t="shared" si="32"/>
        <v/>
      </c>
      <c r="BE265" s="8" t="str">
        <f t="shared" si="32"/>
        <v/>
      </c>
      <c r="BF265" s="8" t="str">
        <f t="shared" si="32"/>
        <v/>
      </c>
      <c r="BG265" s="8" t="str">
        <f t="shared" si="31"/>
        <v/>
      </c>
      <c r="BH265" s="8" t="str">
        <f t="shared" si="31"/>
        <v/>
      </c>
    </row>
    <row r="266" spans="1:60">
      <c r="A266" t="s">
        <v>386</v>
      </c>
      <c r="B266" t="s">
        <v>386</v>
      </c>
      <c r="C266" t="s">
        <v>386</v>
      </c>
      <c r="E266">
        <v>810</v>
      </c>
      <c r="F266">
        <v>485420209</v>
      </c>
      <c r="G266">
        <v>1</v>
      </c>
      <c r="H266">
        <v>380598</v>
      </c>
      <c r="I266" s="1">
        <v>44777.875</v>
      </c>
      <c r="J266" t="s">
        <v>401</v>
      </c>
      <c r="K266">
        <v>3</v>
      </c>
      <c r="L266" s="1">
        <v>44711.875</v>
      </c>
      <c r="M266" s="1">
        <v>44777.875</v>
      </c>
      <c r="N266" s="1">
        <v>44172.875</v>
      </c>
      <c r="O266" s="1">
        <v>44711.875</v>
      </c>
      <c r="P266" s="1"/>
      <c r="Q266" s="1">
        <v>44592.875</v>
      </c>
      <c r="R266">
        <v>83327080</v>
      </c>
      <c r="T266" t="s">
        <v>716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389</v>
      </c>
      <c r="AC266" t="s">
        <v>707</v>
      </c>
      <c r="AD266">
        <v>36875</v>
      </c>
      <c r="AE266">
        <v>317.89999999999998</v>
      </c>
      <c r="AF266">
        <v>368.75</v>
      </c>
      <c r="AG266" t="s">
        <v>391</v>
      </c>
      <c r="AP266" s="7">
        <v>263</v>
      </c>
      <c r="AQ266" s="7" t="str">
        <f t="shared" si="32"/>
        <v/>
      </c>
      <c r="AR266" s="7" t="str">
        <f t="shared" si="32"/>
        <v/>
      </c>
      <c r="AS266" s="7" t="str">
        <f t="shared" si="32"/>
        <v/>
      </c>
      <c r="AT266" s="7" t="str">
        <f t="shared" si="32"/>
        <v/>
      </c>
      <c r="AU266" s="7" t="str">
        <f t="shared" si="32"/>
        <v/>
      </c>
      <c r="AV266" s="7" t="str">
        <f t="shared" si="32"/>
        <v/>
      </c>
      <c r="AW266" s="7" t="str">
        <f t="shared" si="32"/>
        <v/>
      </c>
      <c r="AX266" s="7" t="str">
        <f t="shared" si="32"/>
        <v/>
      </c>
      <c r="AY266" s="7" t="str">
        <f t="shared" si="32"/>
        <v/>
      </c>
      <c r="AZ266" s="7" t="str">
        <f t="shared" si="32"/>
        <v/>
      </c>
      <c r="BA266" s="7" t="str">
        <f t="shared" si="32"/>
        <v/>
      </c>
      <c r="BB266" s="7" t="str">
        <f t="shared" si="32"/>
        <v/>
      </c>
      <c r="BC266" s="7" t="str">
        <f t="shared" si="32"/>
        <v/>
      </c>
      <c r="BD266" s="7" t="str">
        <f t="shared" si="32"/>
        <v/>
      </c>
      <c r="BE266" s="7" t="str">
        <f t="shared" si="32"/>
        <v/>
      </c>
      <c r="BF266" s="7" t="str">
        <f t="shared" si="32"/>
        <v/>
      </c>
      <c r="BG266" s="7" t="str">
        <f t="shared" si="31"/>
        <v/>
      </c>
      <c r="BH266" s="7" t="str">
        <f t="shared" si="31"/>
        <v/>
      </c>
    </row>
    <row r="267" spans="1:60">
      <c r="A267" t="s">
        <v>404</v>
      </c>
      <c r="B267" t="s">
        <v>404</v>
      </c>
      <c r="C267" t="s">
        <v>404</v>
      </c>
      <c r="E267">
        <v>810</v>
      </c>
      <c r="F267">
        <v>485442200</v>
      </c>
      <c r="G267">
        <v>1</v>
      </c>
      <c r="H267">
        <v>381879</v>
      </c>
      <c r="I267" s="1">
        <v>44777.875</v>
      </c>
      <c r="J267" t="s">
        <v>401</v>
      </c>
      <c r="K267">
        <v>0</v>
      </c>
      <c r="L267" s="1"/>
      <c r="M267" s="1">
        <v>44777.875</v>
      </c>
      <c r="N267" s="1">
        <v>28888.916666666668</v>
      </c>
      <c r="O267" s="1">
        <v>44592.875</v>
      </c>
      <c r="P267" s="1"/>
      <c r="Q267" s="1">
        <v>44592.875</v>
      </c>
      <c r="R267">
        <v>83327084</v>
      </c>
      <c r="T267" t="s">
        <v>717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389</v>
      </c>
      <c r="AB267">
        <v>5</v>
      </c>
      <c r="AC267" t="s">
        <v>664</v>
      </c>
      <c r="AD267">
        <v>32095</v>
      </c>
      <c r="AE267">
        <v>276.68</v>
      </c>
      <c r="AF267">
        <v>320.95</v>
      </c>
      <c r="AG267" t="s">
        <v>408</v>
      </c>
      <c r="AP267" s="8">
        <v>264</v>
      </c>
      <c r="AQ267" s="8" t="str">
        <f t="shared" si="32"/>
        <v/>
      </c>
      <c r="AR267" s="8" t="str">
        <f t="shared" si="32"/>
        <v/>
      </c>
      <c r="AS267" s="8" t="str">
        <f t="shared" si="32"/>
        <v/>
      </c>
      <c r="AT267" s="8" t="str">
        <f t="shared" si="32"/>
        <v/>
      </c>
      <c r="AU267" s="8" t="str">
        <f t="shared" si="32"/>
        <v/>
      </c>
      <c r="AV267" s="8" t="str">
        <f t="shared" si="32"/>
        <v/>
      </c>
      <c r="AW267" s="8" t="str">
        <f t="shared" si="32"/>
        <v/>
      </c>
      <c r="AX267" s="8" t="str">
        <f t="shared" si="32"/>
        <v/>
      </c>
      <c r="AY267" s="8" t="str">
        <f t="shared" si="32"/>
        <v/>
      </c>
      <c r="AZ267" s="8" t="str">
        <f t="shared" si="32"/>
        <v/>
      </c>
      <c r="BA267" s="8" t="str">
        <f t="shared" si="32"/>
        <v/>
      </c>
      <c r="BB267" s="8" t="str">
        <f t="shared" si="32"/>
        <v/>
      </c>
      <c r="BC267" s="8" t="str">
        <f t="shared" si="32"/>
        <v/>
      </c>
      <c r="BD267" s="8" t="str">
        <f t="shared" si="32"/>
        <v/>
      </c>
      <c r="BE267" s="8" t="str">
        <f t="shared" si="32"/>
        <v/>
      </c>
      <c r="BF267" s="8" t="str">
        <f t="shared" si="32"/>
        <v/>
      </c>
      <c r="BG267" s="8" t="str">
        <f t="shared" si="31"/>
        <v/>
      </c>
      <c r="BH267" s="8" t="str">
        <f t="shared" si="31"/>
        <v/>
      </c>
    </row>
    <row r="268" spans="1:60">
      <c r="A268" t="s">
        <v>404</v>
      </c>
      <c r="B268" t="s">
        <v>404</v>
      </c>
      <c r="C268" t="s">
        <v>404</v>
      </c>
      <c r="E268">
        <v>810</v>
      </c>
      <c r="F268">
        <v>485423203</v>
      </c>
      <c r="G268">
        <v>1</v>
      </c>
      <c r="H268">
        <v>381976</v>
      </c>
      <c r="I268" s="1">
        <v>44777.875</v>
      </c>
      <c r="J268" t="s">
        <v>401</v>
      </c>
      <c r="K268">
        <v>0</v>
      </c>
      <c r="L268" s="1"/>
      <c r="M268" s="1">
        <v>44777.875</v>
      </c>
      <c r="N268" s="1">
        <v>32018.875</v>
      </c>
      <c r="O268" s="1">
        <v>44592.875</v>
      </c>
      <c r="P268" s="1"/>
      <c r="Q268" s="1">
        <v>44592.875</v>
      </c>
      <c r="R268">
        <v>83327078</v>
      </c>
      <c r="T268" t="s">
        <v>718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389</v>
      </c>
      <c r="AB268">
        <v>5</v>
      </c>
      <c r="AC268" t="s">
        <v>668</v>
      </c>
      <c r="AD268">
        <v>83034</v>
      </c>
      <c r="AE268">
        <v>715.81</v>
      </c>
      <c r="AF268">
        <v>830.34</v>
      </c>
      <c r="AG268" t="s">
        <v>408</v>
      </c>
      <c r="AP268" s="7">
        <v>265</v>
      </c>
      <c r="AQ268" s="7" t="str">
        <f t="shared" si="32"/>
        <v/>
      </c>
      <c r="AR268" s="7" t="str">
        <f t="shared" si="32"/>
        <v/>
      </c>
      <c r="AS268" s="7" t="str">
        <f t="shared" si="32"/>
        <v/>
      </c>
      <c r="AT268" s="7" t="str">
        <f t="shared" si="32"/>
        <v/>
      </c>
      <c r="AU268" s="7" t="str">
        <f t="shared" si="32"/>
        <v/>
      </c>
      <c r="AV268" s="7" t="str">
        <f t="shared" si="32"/>
        <v/>
      </c>
      <c r="AW268" s="7" t="str">
        <f t="shared" si="32"/>
        <v/>
      </c>
      <c r="AX268" s="7" t="str">
        <f t="shared" si="32"/>
        <v/>
      </c>
      <c r="AY268" s="7" t="str">
        <f t="shared" si="32"/>
        <v/>
      </c>
      <c r="AZ268" s="7" t="str">
        <f t="shared" si="32"/>
        <v/>
      </c>
      <c r="BA268" s="7" t="str">
        <f t="shared" si="32"/>
        <v/>
      </c>
      <c r="BB268" s="7" t="str">
        <f t="shared" si="32"/>
        <v/>
      </c>
      <c r="BC268" s="7" t="str">
        <f t="shared" si="32"/>
        <v/>
      </c>
      <c r="BD268" s="7" t="str">
        <f t="shared" si="32"/>
        <v/>
      </c>
      <c r="BE268" s="7" t="str">
        <f t="shared" si="32"/>
        <v/>
      </c>
      <c r="BF268" s="7" t="str">
        <f t="shared" si="32"/>
        <v/>
      </c>
      <c r="BG268" s="7" t="str">
        <f t="shared" si="31"/>
        <v/>
      </c>
      <c r="BH268" s="7" t="str">
        <f t="shared" si="31"/>
        <v/>
      </c>
    </row>
    <row r="269" spans="1:60">
      <c r="A269" t="s">
        <v>404</v>
      </c>
      <c r="B269" t="s">
        <v>404</v>
      </c>
      <c r="C269" t="s">
        <v>404</v>
      </c>
      <c r="E269">
        <v>810</v>
      </c>
      <c r="F269">
        <v>485421207</v>
      </c>
      <c r="G269">
        <v>1</v>
      </c>
      <c r="H269">
        <v>382950</v>
      </c>
      <c r="I269" s="1">
        <v>44777.875</v>
      </c>
      <c r="J269" t="s">
        <v>401</v>
      </c>
      <c r="K269">
        <v>0</v>
      </c>
      <c r="L269" s="1"/>
      <c r="M269" s="1">
        <v>44777.875</v>
      </c>
      <c r="N269" s="1">
        <v>34819.875</v>
      </c>
      <c r="O269" s="1">
        <v>44770.875</v>
      </c>
      <c r="P269" s="1">
        <v>44770.875</v>
      </c>
      <c r="Q269" s="1">
        <v>44592.875</v>
      </c>
      <c r="R269">
        <v>83327077</v>
      </c>
      <c r="T269" t="s">
        <v>719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389</v>
      </c>
      <c r="AB269">
        <v>5</v>
      </c>
      <c r="AC269" t="s">
        <v>625</v>
      </c>
      <c r="AD269">
        <v>74988</v>
      </c>
      <c r="AE269">
        <v>646.45000000000005</v>
      </c>
      <c r="AF269">
        <v>749.88</v>
      </c>
      <c r="AG269" t="s">
        <v>480</v>
      </c>
      <c r="AP269" s="8">
        <v>266</v>
      </c>
      <c r="AQ269" s="8" t="str">
        <f t="shared" si="32"/>
        <v/>
      </c>
      <c r="AR269" s="8" t="str">
        <f t="shared" si="32"/>
        <v/>
      </c>
      <c r="AS269" s="8" t="str">
        <f t="shared" si="32"/>
        <v/>
      </c>
      <c r="AT269" s="8" t="str">
        <f t="shared" si="32"/>
        <v/>
      </c>
      <c r="AU269" s="8" t="str">
        <f t="shared" si="32"/>
        <v/>
      </c>
      <c r="AV269" s="8" t="str">
        <f t="shared" si="32"/>
        <v/>
      </c>
      <c r="AW269" s="8" t="str">
        <f t="shared" si="32"/>
        <v/>
      </c>
      <c r="AX269" s="8" t="str">
        <f t="shared" si="32"/>
        <v/>
      </c>
      <c r="AY269" s="8" t="str">
        <f t="shared" si="32"/>
        <v/>
      </c>
      <c r="AZ269" s="8" t="str">
        <f t="shared" si="32"/>
        <v/>
      </c>
      <c r="BA269" s="8" t="str">
        <f t="shared" si="32"/>
        <v/>
      </c>
      <c r="BB269" s="8" t="str">
        <f t="shared" si="32"/>
        <v/>
      </c>
      <c r="BC269" s="8" t="str">
        <f t="shared" si="32"/>
        <v/>
      </c>
      <c r="BD269" s="8" t="str">
        <f t="shared" si="32"/>
        <v/>
      </c>
      <c r="BE269" s="8" t="str">
        <f t="shared" si="32"/>
        <v/>
      </c>
      <c r="BF269" s="8" t="str">
        <f t="shared" si="32"/>
        <v/>
      </c>
      <c r="BG269" s="8" t="str">
        <f t="shared" si="31"/>
        <v/>
      </c>
      <c r="BH269" s="8" t="str">
        <f t="shared" si="31"/>
        <v/>
      </c>
    </row>
    <row r="270" spans="1:60">
      <c r="A270" t="s">
        <v>404</v>
      </c>
      <c r="B270" t="s">
        <v>386</v>
      </c>
      <c r="C270" t="s">
        <v>386</v>
      </c>
      <c r="E270">
        <v>810</v>
      </c>
      <c r="F270">
        <v>0</v>
      </c>
      <c r="G270">
        <v>1</v>
      </c>
      <c r="H270">
        <v>392206</v>
      </c>
      <c r="I270" s="1">
        <v>44777.875</v>
      </c>
      <c r="J270" t="s">
        <v>401</v>
      </c>
      <c r="K270">
        <v>0</v>
      </c>
      <c r="L270" s="1">
        <v>44741.875</v>
      </c>
      <c r="M270" s="1">
        <v>44777.875</v>
      </c>
      <c r="N270" s="1">
        <v>34839.875</v>
      </c>
      <c r="O270" s="1">
        <v>44741.875</v>
      </c>
      <c r="P270" s="1">
        <v>44711.875</v>
      </c>
      <c r="Q270" s="1">
        <v>44620.875</v>
      </c>
      <c r="R270">
        <v>83490363</v>
      </c>
      <c r="T270" t="s">
        <v>720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389</v>
      </c>
      <c r="AB270">
        <v>4</v>
      </c>
      <c r="AC270" t="s">
        <v>666</v>
      </c>
      <c r="AD270">
        <v>26333</v>
      </c>
      <c r="AE270">
        <v>227.01</v>
      </c>
      <c r="AF270">
        <v>263.33</v>
      </c>
      <c r="AG270" t="s">
        <v>391</v>
      </c>
      <c r="AP270" s="7">
        <v>267</v>
      </c>
      <c r="AQ270" s="7" t="str">
        <f t="shared" si="32"/>
        <v/>
      </c>
      <c r="AR270" s="7" t="str">
        <f t="shared" si="32"/>
        <v/>
      </c>
      <c r="AS270" s="7" t="str">
        <f t="shared" si="32"/>
        <v/>
      </c>
      <c r="AT270" s="7" t="str">
        <f t="shared" si="32"/>
        <v/>
      </c>
      <c r="AU270" s="7" t="str">
        <f t="shared" si="32"/>
        <v/>
      </c>
      <c r="AV270" s="7" t="str">
        <f t="shared" si="32"/>
        <v/>
      </c>
      <c r="AW270" s="7" t="str">
        <f t="shared" si="32"/>
        <v/>
      </c>
      <c r="AX270" s="7" t="str">
        <f t="shared" si="32"/>
        <v/>
      </c>
      <c r="AY270" s="7" t="str">
        <f t="shared" si="32"/>
        <v/>
      </c>
      <c r="AZ270" s="7" t="str">
        <f t="shared" si="32"/>
        <v/>
      </c>
      <c r="BA270" s="7" t="str">
        <f t="shared" si="32"/>
        <v/>
      </c>
      <c r="BB270" s="7" t="str">
        <f t="shared" si="32"/>
        <v/>
      </c>
      <c r="BC270" s="7" t="str">
        <f t="shared" si="32"/>
        <v/>
      </c>
      <c r="BD270" s="7" t="str">
        <f t="shared" si="32"/>
        <v/>
      </c>
      <c r="BE270" s="7" t="str">
        <f t="shared" si="32"/>
        <v/>
      </c>
      <c r="BF270" s="7" t="str">
        <f t="shared" si="32"/>
        <v/>
      </c>
      <c r="BG270" s="7" t="str">
        <f t="shared" si="31"/>
        <v/>
      </c>
      <c r="BH270" s="7" t="str">
        <f t="shared" si="31"/>
        <v/>
      </c>
    </row>
    <row r="271" spans="1:60">
      <c r="A271" t="s">
        <v>404</v>
      </c>
      <c r="B271" t="s">
        <v>404</v>
      </c>
      <c r="C271" t="s">
        <v>404</v>
      </c>
      <c r="E271">
        <v>810</v>
      </c>
      <c r="F271">
        <v>485426208</v>
      </c>
      <c r="G271">
        <v>1</v>
      </c>
      <c r="H271">
        <v>392211</v>
      </c>
      <c r="I271" s="1">
        <v>44777.875</v>
      </c>
      <c r="J271" t="s">
        <v>401</v>
      </c>
      <c r="K271">
        <v>0</v>
      </c>
      <c r="L271" s="1"/>
      <c r="M271" s="1">
        <v>44777.875</v>
      </c>
      <c r="N271" s="1">
        <v>32159.916666666668</v>
      </c>
      <c r="O271" s="1">
        <v>44621.875</v>
      </c>
      <c r="P271" s="1"/>
      <c r="Q271" s="1">
        <v>44620.875</v>
      </c>
      <c r="R271">
        <v>83490366</v>
      </c>
      <c r="T271" t="s">
        <v>721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389</v>
      </c>
      <c r="AB271">
        <v>4</v>
      </c>
      <c r="AC271" t="s">
        <v>722</v>
      </c>
      <c r="AD271">
        <v>81397</v>
      </c>
      <c r="AE271">
        <v>701.71</v>
      </c>
      <c r="AF271">
        <v>813.97</v>
      </c>
      <c r="AG271" t="s">
        <v>408</v>
      </c>
      <c r="AP271" s="8">
        <v>268</v>
      </c>
      <c r="AQ271" s="8" t="str">
        <f t="shared" si="32"/>
        <v/>
      </c>
      <c r="AR271" s="8" t="str">
        <f t="shared" si="32"/>
        <v/>
      </c>
      <c r="AS271" s="8" t="str">
        <f t="shared" si="32"/>
        <v/>
      </c>
      <c r="AT271" s="8" t="str">
        <f t="shared" si="32"/>
        <v/>
      </c>
      <c r="AU271" s="8" t="str">
        <f t="shared" si="32"/>
        <v/>
      </c>
      <c r="AV271" s="8" t="str">
        <f t="shared" si="32"/>
        <v/>
      </c>
      <c r="AW271" s="8" t="str">
        <f t="shared" si="32"/>
        <v/>
      </c>
      <c r="AX271" s="8" t="str">
        <f t="shared" si="32"/>
        <v/>
      </c>
      <c r="AY271" s="8" t="str">
        <f t="shared" si="32"/>
        <v/>
      </c>
      <c r="AZ271" s="8" t="str">
        <f t="shared" si="32"/>
        <v/>
      </c>
      <c r="BA271" s="8" t="str">
        <f t="shared" si="32"/>
        <v/>
      </c>
      <c r="BB271" s="8" t="str">
        <f t="shared" si="32"/>
        <v/>
      </c>
      <c r="BC271" s="8" t="str">
        <f t="shared" si="32"/>
        <v/>
      </c>
      <c r="BD271" s="8" t="str">
        <f t="shared" si="32"/>
        <v/>
      </c>
      <c r="BE271" s="8" t="str">
        <f t="shared" si="32"/>
        <v/>
      </c>
      <c r="BF271" s="8" t="str">
        <f t="shared" si="32"/>
        <v/>
      </c>
      <c r="BG271" s="8" t="str">
        <f t="shared" si="31"/>
        <v/>
      </c>
      <c r="BH271" s="8" t="str">
        <f t="shared" si="31"/>
        <v/>
      </c>
    </row>
    <row r="272" spans="1:60">
      <c r="A272" t="s">
        <v>404</v>
      </c>
      <c r="B272" t="s">
        <v>404</v>
      </c>
      <c r="C272" t="s">
        <v>404</v>
      </c>
      <c r="E272">
        <v>810</v>
      </c>
      <c r="F272">
        <v>0</v>
      </c>
      <c r="G272">
        <v>1</v>
      </c>
      <c r="H272">
        <v>392214</v>
      </c>
      <c r="I272" s="1">
        <v>44777.875</v>
      </c>
      <c r="J272" t="s">
        <v>401</v>
      </c>
      <c r="K272">
        <v>0</v>
      </c>
      <c r="L272" s="1">
        <v>44755.875</v>
      </c>
      <c r="M272" s="1">
        <v>44777.875</v>
      </c>
      <c r="N272" s="1">
        <v>35784.916666666664</v>
      </c>
      <c r="O272" s="1">
        <v>44755.875</v>
      </c>
      <c r="P272" s="1"/>
      <c r="Q272" s="1">
        <v>44620.875</v>
      </c>
      <c r="R272">
        <v>83490364</v>
      </c>
      <c r="T272" t="s">
        <v>723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389</v>
      </c>
      <c r="AB272">
        <v>4</v>
      </c>
      <c r="AC272" t="s">
        <v>666</v>
      </c>
      <c r="AD272">
        <v>31573</v>
      </c>
      <c r="AE272">
        <v>272.18</v>
      </c>
      <c r="AF272">
        <v>315.73</v>
      </c>
      <c r="AG272" t="s">
        <v>391</v>
      </c>
      <c r="AP272" s="7">
        <v>269</v>
      </c>
      <c r="AQ272" s="7" t="str">
        <f t="shared" si="32"/>
        <v/>
      </c>
      <c r="AR272" s="7" t="str">
        <f t="shared" si="32"/>
        <v/>
      </c>
      <c r="AS272" s="7" t="str">
        <f t="shared" si="32"/>
        <v/>
      </c>
      <c r="AT272" s="7" t="str">
        <f t="shared" si="32"/>
        <v/>
      </c>
      <c r="AU272" s="7" t="str">
        <f t="shared" si="32"/>
        <v/>
      </c>
      <c r="AV272" s="7" t="str">
        <f t="shared" si="32"/>
        <v/>
      </c>
      <c r="AW272" s="7" t="str">
        <f t="shared" si="32"/>
        <v/>
      </c>
      <c r="AX272" s="7" t="str">
        <f t="shared" si="32"/>
        <v/>
      </c>
      <c r="AY272" s="7" t="str">
        <f t="shared" si="32"/>
        <v/>
      </c>
      <c r="AZ272" s="7" t="str">
        <f t="shared" si="32"/>
        <v/>
      </c>
      <c r="BA272" s="7" t="str">
        <f t="shared" si="32"/>
        <v/>
      </c>
      <c r="BB272" s="7" t="str">
        <f t="shared" si="32"/>
        <v/>
      </c>
      <c r="BC272" s="7" t="str">
        <f t="shared" si="32"/>
        <v/>
      </c>
      <c r="BD272" s="7" t="str">
        <f t="shared" si="32"/>
        <v/>
      </c>
      <c r="BE272" s="7" t="str">
        <f t="shared" si="32"/>
        <v/>
      </c>
      <c r="BF272" s="7" t="str">
        <f t="shared" si="32"/>
        <v/>
      </c>
      <c r="BG272" s="7" t="str">
        <f t="shared" si="31"/>
        <v/>
      </c>
      <c r="BH272" s="7" t="str">
        <f t="shared" si="31"/>
        <v/>
      </c>
    </row>
    <row r="273" spans="1:60">
      <c r="A273" t="s">
        <v>404</v>
      </c>
      <c r="B273" t="s">
        <v>404</v>
      </c>
      <c r="C273" t="s">
        <v>404</v>
      </c>
      <c r="E273">
        <v>810</v>
      </c>
      <c r="F273">
        <v>0</v>
      </c>
      <c r="G273">
        <v>1</v>
      </c>
      <c r="H273">
        <v>392214</v>
      </c>
      <c r="I273" s="1">
        <v>44777.875</v>
      </c>
      <c r="J273" t="s">
        <v>401</v>
      </c>
      <c r="K273">
        <v>1</v>
      </c>
      <c r="L273" s="1">
        <v>44755.875</v>
      </c>
      <c r="M273" s="1">
        <v>44777.875</v>
      </c>
      <c r="N273" s="1">
        <v>44565.875</v>
      </c>
      <c r="O273" s="1">
        <v>44755.875</v>
      </c>
      <c r="P273" s="1"/>
      <c r="Q273" s="1">
        <v>44620.875</v>
      </c>
      <c r="R273">
        <v>83490365</v>
      </c>
      <c r="T273" t="s">
        <v>724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389</v>
      </c>
      <c r="AB273">
        <v>4</v>
      </c>
      <c r="AC273" t="s">
        <v>666</v>
      </c>
      <c r="AD273">
        <v>19806</v>
      </c>
      <c r="AE273">
        <v>170.75</v>
      </c>
      <c r="AF273">
        <v>198.06</v>
      </c>
      <c r="AG273" t="s">
        <v>391</v>
      </c>
      <c r="AP273" s="8">
        <v>270</v>
      </c>
      <c r="AQ273" s="8" t="str">
        <f t="shared" si="32"/>
        <v/>
      </c>
      <c r="AR273" s="8" t="str">
        <f t="shared" si="32"/>
        <v/>
      </c>
      <c r="AS273" s="8" t="str">
        <f t="shared" si="32"/>
        <v/>
      </c>
      <c r="AT273" s="8" t="str">
        <f t="shared" si="32"/>
        <v/>
      </c>
      <c r="AU273" s="8" t="str">
        <f t="shared" si="32"/>
        <v/>
      </c>
      <c r="AV273" s="8" t="str">
        <f t="shared" si="32"/>
        <v/>
      </c>
      <c r="AW273" s="8" t="str">
        <f t="shared" si="32"/>
        <v/>
      </c>
      <c r="AX273" s="8" t="str">
        <f t="shared" si="32"/>
        <v/>
      </c>
      <c r="AY273" s="8" t="str">
        <f t="shared" si="32"/>
        <v/>
      </c>
      <c r="AZ273" s="8" t="str">
        <f t="shared" si="32"/>
        <v/>
      </c>
      <c r="BA273" s="8" t="str">
        <f t="shared" si="32"/>
        <v/>
      </c>
      <c r="BB273" s="8" t="str">
        <f t="shared" si="32"/>
        <v/>
      </c>
      <c r="BC273" s="8" t="str">
        <f t="shared" si="32"/>
        <v/>
      </c>
      <c r="BD273" s="8" t="str">
        <f t="shared" si="32"/>
        <v/>
      </c>
      <c r="BE273" s="8" t="str">
        <f t="shared" si="32"/>
        <v/>
      </c>
      <c r="BF273" s="8" t="str">
        <f t="shared" si="32"/>
        <v/>
      </c>
      <c r="BG273" s="8" t="str">
        <f t="shared" si="31"/>
        <v/>
      </c>
      <c r="BH273" s="8" t="str">
        <f t="shared" si="31"/>
        <v/>
      </c>
    </row>
    <row r="274" spans="1:60">
      <c r="A274" t="s">
        <v>404</v>
      </c>
      <c r="B274" t="s">
        <v>404</v>
      </c>
      <c r="C274" t="s">
        <v>404</v>
      </c>
      <c r="E274">
        <v>810</v>
      </c>
      <c r="F274">
        <v>485423203</v>
      </c>
      <c r="G274">
        <v>1</v>
      </c>
      <c r="H274">
        <v>397993</v>
      </c>
      <c r="I274" s="1">
        <v>44777.875</v>
      </c>
      <c r="J274" t="s">
        <v>401</v>
      </c>
      <c r="K274">
        <v>0</v>
      </c>
      <c r="L274" s="1"/>
      <c r="M274" s="1">
        <v>44777.875</v>
      </c>
      <c r="N274" s="1">
        <v>26718.875</v>
      </c>
      <c r="O274" s="1">
        <v>44651.875</v>
      </c>
      <c r="P274" s="1"/>
      <c r="Q274" s="1">
        <v>44651.875</v>
      </c>
      <c r="R274">
        <v>83649089</v>
      </c>
      <c r="T274" t="s">
        <v>725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389</v>
      </c>
      <c r="AB274">
        <v>3</v>
      </c>
      <c r="AC274" t="s">
        <v>668</v>
      </c>
      <c r="AD274">
        <v>125589</v>
      </c>
      <c r="AE274">
        <v>1082.6600000000001</v>
      </c>
      <c r="AF274">
        <v>1255.8900000000001</v>
      </c>
      <c r="AG274" t="s">
        <v>408</v>
      </c>
      <c r="AP274" s="7">
        <v>271</v>
      </c>
      <c r="AQ274" s="7" t="str">
        <f t="shared" si="32"/>
        <v/>
      </c>
      <c r="AR274" s="7" t="str">
        <f t="shared" si="32"/>
        <v/>
      </c>
      <c r="AS274" s="7" t="str">
        <f t="shared" si="32"/>
        <v/>
      </c>
      <c r="AT274" s="7" t="str">
        <f t="shared" si="32"/>
        <v/>
      </c>
      <c r="AU274" s="7" t="str">
        <f t="shared" si="32"/>
        <v/>
      </c>
      <c r="AV274" s="7" t="str">
        <f t="shared" si="32"/>
        <v/>
      </c>
      <c r="AW274" s="7" t="str">
        <f t="shared" si="32"/>
        <v/>
      </c>
      <c r="AX274" s="7" t="str">
        <f t="shared" si="32"/>
        <v/>
      </c>
      <c r="AY274" s="7" t="str">
        <f t="shared" si="32"/>
        <v/>
      </c>
      <c r="AZ274" s="7" t="str">
        <f t="shared" si="32"/>
        <v/>
      </c>
      <c r="BA274" s="7" t="str">
        <f t="shared" si="32"/>
        <v/>
      </c>
      <c r="BB274" s="7" t="str">
        <f t="shared" si="32"/>
        <v/>
      </c>
      <c r="BC274" s="7" t="str">
        <f t="shared" si="32"/>
        <v/>
      </c>
      <c r="BD274" s="7" t="str">
        <f t="shared" si="32"/>
        <v/>
      </c>
      <c r="BE274" s="7" t="str">
        <f t="shared" si="32"/>
        <v/>
      </c>
      <c r="BF274" s="7" t="str">
        <f t="shared" ref="BF274:BH289" si="33">IF(BF$3=$D274,$AP274,"")</f>
        <v/>
      </c>
      <c r="BG274" s="7" t="str">
        <f t="shared" si="33"/>
        <v/>
      </c>
      <c r="BH274" s="7" t="str">
        <f t="shared" si="33"/>
        <v/>
      </c>
    </row>
    <row r="275" spans="1:60">
      <c r="A275" t="s">
        <v>404</v>
      </c>
      <c r="B275" t="s">
        <v>404</v>
      </c>
      <c r="C275" t="s">
        <v>404</v>
      </c>
      <c r="E275">
        <v>810</v>
      </c>
      <c r="F275">
        <v>0</v>
      </c>
      <c r="G275">
        <v>1</v>
      </c>
      <c r="H275">
        <v>397994</v>
      </c>
      <c r="I275" s="1">
        <v>44777.875</v>
      </c>
      <c r="J275" t="s">
        <v>401</v>
      </c>
      <c r="K275">
        <v>0</v>
      </c>
      <c r="L275" s="1"/>
      <c r="M275" s="1">
        <v>44777.875</v>
      </c>
      <c r="N275" s="1">
        <v>33859.875</v>
      </c>
      <c r="O275" s="1">
        <v>44651.875</v>
      </c>
      <c r="P275" s="1"/>
      <c r="Q275" s="1">
        <v>44651.875</v>
      </c>
      <c r="R275">
        <v>83649090</v>
      </c>
      <c r="T275" t="s">
        <v>726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389</v>
      </c>
      <c r="AB275">
        <v>3</v>
      </c>
      <c r="AC275" t="s">
        <v>666</v>
      </c>
      <c r="AD275">
        <v>31573</v>
      </c>
      <c r="AE275">
        <v>272.18</v>
      </c>
      <c r="AF275">
        <v>315.73</v>
      </c>
      <c r="AG275" t="s">
        <v>408</v>
      </c>
      <c r="AP275" s="8">
        <v>272</v>
      </c>
      <c r="AQ275" s="8" t="str">
        <f t="shared" ref="AQ275:BF290" si="34">IF(AQ$3=$D275,$AP275,"")</f>
        <v/>
      </c>
      <c r="AR275" s="8" t="str">
        <f t="shared" si="34"/>
        <v/>
      </c>
      <c r="AS275" s="8" t="str">
        <f t="shared" si="34"/>
        <v/>
      </c>
      <c r="AT275" s="8" t="str">
        <f t="shared" si="34"/>
        <v/>
      </c>
      <c r="AU275" s="8" t="str">
        <f t="shared" si="34"/>
        <v/>
      </c>
      <c r="AV275" s="8" t="str">
        <f t="shared" si="34"/>
        <v/>
      </c>
      <c r="AW275" s="8" t="str">
        <f t="shared" si="34"/>
        <v/>
      </c>
      <c r="AX275" s="8" t="str">
        <f t="shared" si="34"/>
        <v/>
      </c>
      <c r="AY275" s="8" t="str">
        <f t="shared" si="34"/>
        <v/>
      </c>
      <c r="AZ275" s="8" t="str">
        <f t="shared" si="34"/>
        <v/>
      </c>
      <c r="BA275" s="8" t="str">
        <f t="shared" si="34"/>
        <v/>
      </c>
      <c r="BB275" s="8" t="str">
        <f t="shared" si="34"/>
        <v/>
      </c>
      <c r="BC275" s="8" t="str">
        <f t="shared" si="34"/>
        <v/>
      </c>
      <c r="BD275" s="8" t="str">
        <f t="shared" si="34"/>
        <v/>
      </c>
      <c r="BE275" s="8" t="str">
        <f t="shared" si="34"/>
        <v/>
      </c>
      <c r="BF275" s="8" t="str">
        <f t="shared" si="34"/>
        <v/>
      </c>
      <c r="BG275" s="8" t="str">
        <f t="shared" si="33"/>
        <v/>
      </c>
      <c r="BH275" s="8" t="str">
        <f t="shared" si="33"/>
        <v/>
      </c>
    </row>
    <row r="276" spans="1:60">
      <c r="A276" t="s">
        <v>404</v>
      </c>
      <c r="B276" t="s">
        <v>404</v>
      </c>
      <c r="C276" t="s">
        <v>404</v>
      </c>
      <c r="E276">
        <v>810</v>
      </c>
      <c r="F276">
        <v>485425200</v>
      </c>
      <c r="G276">
        <v>1</v>
      </c>
      <c r="H276">
        <v>400650</v>
      </c>
      <c r="I276" s="1">
        <v>44777.875</v>
      </c>
      <c r="J276" t="s">
        <v>401</v>
      </c>
      <c r="K276">
        <v>0</v>
      </c>
      <c r="L276" s="1"/>
      <c r="M276" s="1">
        <v>44777.875</v>
      </c>
      <c r="N276" s="1">
        <v>31931.875</v>
      </c>
      <c r="O276" s="1">
        <v>44679.875</v>
      </c>
      <c r="P276" s="1"/>
      <c r="Q276" s="1">
        <v>44681.875</v>
      </c>
      <c r="R276">
        <v>83792066</v>
      </c>
      <c r="T276" t="s">
        <v>727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389</v>
      </c>
      <c r="AB276">
        <v>2</v>
      </c>
      <c r="AC276" t="s">
        <v>689</v>
      </c>
      <c r="AD276">
        <v>74804</v>
      </c>
      <c r="AE276">
        <v>644.87</v>
      </c>
      <c r="AF276">
        <v>748.04</v>
      </c>
      <c r="AG276" t="s">
        <v>408</v>
      </c>
      <c r="AP276" s="7">
        <v>273</v>
      </c>
      <c r="AQ276" s="7" t="str">
        <f t="shared" si="34"/>
        <v/>
      </c>
      <c r="AR276" s="7" t="str">
        <f t="shared" si="34"/>
        <v/>
      </c>
      <c r="AS276" s="7" t="str">
        <f t="shared" si="34"/>
        <v/>
      </c>
      <c r="AT276" s="7" t="str">
        <f t="shared" si="34"/>
        <v/>
      </c>
      <c r="AU276" s="7" t="str">
        <f t="shared" si="34"/>
        <v/>
      </c>
      <c r="AV276" s="7" t="str">
        <f t="shared" si="34"/>
        <v/>
      </c>
      <c r="AW276" s="7" t="str">
        <f t="shared" si="34"/>
        <v/>
      </c>
      <c r="AX276" s="7" t="str">
        <f t="shared" si="34"/>
        <v/>
      </c>
      <c r="AY276" s="7" t="str">
        <f t="shared" si="34"/>
        <v/>
      </c>
      <c r="AZ276" s="7" t="str">
        <f t="shared" si="34"/>
        <v/>
      </c>
      <c r="BA276" s="7" t="str">
        <f t="shared" si="34"/>
        <v/>
      </c>
      <c r="BB276" s="7" t="str">
        <f t="shared" si="34"/>
        <v/>
      </c>
      <c r="BC276" s="7" t="str">
        <f t="shared" si="34"/>
        <v/>
      </c>
      <c r="BD276" s="7" t="str">
        <f t="shared" si="34"/>
        <v/>
      </c>
      <c r="BE276" s="7" t="str">
        <f t="shared" si="34"/>
        <v/>
      </c>
      <c r="BF276" s="7" t="str">
        <f t="shared" si="34"/>
        <v/>
      </c>
      <c r="BG276" s="7" t="str">
        <f t="shared" si="33"/>
        <v/>
      </c>
      <c r="BH276" s="7" t="str">
        <f t="shared" si="33"/>
        <v/>
      </c>
    </row>
    <row r="277" spans="1:60">
      <c r="A277" t="s">
        <v>404</v>
      </c>
      <c r="B277" t="s">
        <v>404</v>
      </c>
      <c r="C277" t="s">
        <v>404</v>
      </c>
      <c r="E277">
        <v>810</v>
      </c>
      <c r="F277">
        <v>485421207</v>
      </c>
      <c r="G277">
        <v>1</v>
      </c>
      <c r="H277">
        <v>403654</v>
      </c>
      <c r="I277" s="1">
        <v>44777.875</v>
      </c>
      <c r="J277" t="s">
        <v>401</v>
      </c>
      <c r="K277">
        <v>0</v>
      </c>
      <c r="L277" s="1">
        <v>44770.875</v>
      </c>
      <c r="M277" s="1">
        <v>44777.875</v>
      </c>
      <c r="N277" s="1">
        <v>31525.875</v>
      </c>
      <c r="O277" s="1">
        <v>44770.875</v>
      </c>
      <c r="P277" s="1"/>
      <c r="Q277" s="1">
        <v>44681.875</v>
      </c>
      <c r="R277">
        <v>83792067</v>
      </c>
      <c r="T277" t="s">
        <v>728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389</v>
      </c>
      <c r="AB277">
        <v>2</v>
      </c>
      <c r="AC277" t="s">
        <v>670</v>
      </c>
      <c r="AD277">
        <v>93556</v>
      </c>
      <c r="AE277">
        <v>806.51</v>
      </c>
      <c r="AF277">
        <v>935.56</v>
      </c>
      <c r="AG277" t="s">
        <v>391</v>
      </c>
      <c r="AP277" s="8">
        <v>274</v>
      </c>
      <c r="AQ277" s="8" t="str">
        <f t="shared" si="34"/>
        <v/>
      </c>
      <c r="AR277" s="8" t="str">
        <f t="shared" si="34"/>
        <v/>
      </c>
      <c r="AS277" s="8" t="str">
        <f t="shared" si="34"/>
        <v/>
      </c>
      <c r="AT277" s="8" t="str">
        <f t="shared" si="34"/>
        <v/>
      </c>
      <c r="AU277" s="8" t="str">
        <f t="shared" si="34"/>
        <v/>
      </c>
      <c r="AV277" s="8" t="str">
        <f t="shared" si="34"/>
        <v/>
      </c>
      <c r="AW277" s="8" t="str">
        <f t="shared" si="34"/>
        <v/>
      </c>
      <c r="AX277" s="8" t="str">
        <f t="shared" si="34"/>
        <v/>
      </c>
      <c r="AY277" s="8" t="str">
        <f t="shared" si="34"/>
        <v/>
      </c>
      <c r="AZ277" s="8" t="str">
        <f t="shared" si="34"/>
        <v/>
      </c>
      <c r="BA277" s="8" t="str">
        <f t="shared" si="34"/>
        <v/>
      </c>
      <c r="BB277" s="8" t="str">
        <f t="shared" si="34"/>
        <v/>
      </c>
      <c r="BC277" s="8" t="str">
        <f t="shared" si="34"/>
        <v/>
      </c>
      <c r="BD277" s="8" t="str">
        <f t="shared" si="34"/>
        <v/>
      </c>
      <c r="BE277" s="8" t="str">
        <f t="shared" si="34"/>
        <v/>
      </c>
      <c r="BF277" s="8" t="str">
        <f t="shared" si="34"/>
        <v/>
      </c>
      <c r="BG277" s="8" t="str">
        <f t="shared" si="33"/>
        <v/>
      </c>
      <c r="BH277" s="8" t="str">
        <f t="shared" si="33"/>
        <v/>
      </c>
    </row>
    <row r="278" spans="1:60">
      <c r="A278" t="s">
        <v>404</v>
      </c>
      <c r="B278" t="s">
        <v>404</v>
      </c>
      <c r="C278" t="s">
        <v>404</v>
      </c>
      <c r="E278">
        <v>810</v>
      </c>
      <c r="F278">
        <v>0</v>
      </c>
      <c r="G278">
        <v>1</v>
      </c>
      <c r="H278">
        <v>405951</v>
      </c>
      <c r="I278" s="1">
        <v>44777.875</v>
      </c>
      <c r="J278" t="s">
        <v>401</v>
      </c>
      <c r="K278">
        <v>0</v>
      </c>
      <c r="L278" s="1"/>
      <c r="M278" s="1">
        <v>44777.875</v>
      </c>
      <c r="N278" s="1">
        <v>27934.875</v>
      </c>
      <c r="O278" s="1">
        <v>44710.875</v>
      </c>
      <c r="P278" s="1"/>
      <c r="Q278" s="1">
        <v>44712.875</v>
      </c>
      <c r="R278">
        <v>83967045</v>
      </c>
      <c r="T278" t="s">
        <v>729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389</v>
      </c>
      <c r="AB278">
        <v>1</v>
      </c>
      <c r="AC278" t="s">
        <v>666</v>
      </c>
      <c r="AD278">
        <v>48705</v>
      </c>
      <c r="AE278">
        <v>419.87</v>
      </c>
      <c r="AF278">
        <v>487.05</v>
      </c>
      <c r="AG278" t="s">
        <v>408</v>
      </c>
      <c r="AP278" s="7">
        <v>275</v>
      </c>
      <c r="AQ278" s="7" t="str">
        <f t="shared" si="34"/>
        <v/>
      </c>
      <c r="AR278" s="7" t="str">
        <f t="shared" si="34"/>
        <v/>
      </c>
      <c r="AS278" s="7" t="str">
        <f t="shared" si="34"/>
        <v/>
      </c>
      <c r="AT278" s="7" t="str">
        <f t="shared" si="34"/>
        <v/>
      </c>
      <c r="AU278" s="7" t="str">
        <f t="shared" si="34"/>
        <v/>
      </c>
      <c r="AV278" s="7" t="str">
        <f t="shared" si="34"/>
        <v/>
      </c>
      <c r="AW278" s="7" t="str">
        <f t="shared" si="34"/>
        <v/>
      </c>
      <c r="AX278" s="7" t="str">
        <f t="shared" si="34"/>
        <v/>
      </c>
      <c r="AY278" s="7" t="str">
        <f t="shared" si="34"/>
        <v/>
      </c>
      <c r="AZ278" s="7" t="str">
        <f t="shared" si="34"/>
        <v/>
      </c>
      <c r="BA278" s="7" t="str">
        <f t="shared" si="34"/>
        <v/>
      </c>
      <c r="BB278" s="7" t="str">
        <f t="shared" si="34"/>
        <v/>
      </c>
      <c r="BC278" s="7" t="str">
        <f t="shared" si="34"/>
        <v/>
      </c>
      <c r="BD278" s="7" t="str">
        <f t="shared" si="34"/>
        <v/>
      </c>
      <c r="BE278" s="7" t="str">
        <f t="shared" si="34"/>
        <v/>
      </c>
      <c r="BF278" s="7" t="str">
        <f t="shared" si="34"/>
        <v/>
      </c>
      <c r="BG278" s="7" t="str">
        <f t="shared" si="33"/>
        <v/>
      </c>
      <c r="BH278" s="7" t="str">
        <f t="shared" si="33"/>
        <v/>
      </c>
    </row>
    <row r="279" spans="1:60">
      <c r="A279" t="s">
        <v>404</v>
      </c>
      <c r="B279" t="s">
        <v>404</v>
      </c>
      <c r="C279" t="s">
        <v>404</v>
      </c>
      <c r="E279">
        <v>810</v>
      </c>
      <c r="F279">
        <v>0</v>
      </c>
      <c r="G279">
        <v>1</v>
      </c>
      <c r="H279">
        <v>405951</v>
      </c>
      <c r="I279" s="1">
        <v>44777.875</v>
      </c>
      <c r="J279" t="s">
        <v>401</v>
      </c>
      <c r="K279">
        <v>1</v>
      </c>
      <c r="L279" s="1"/>
      <c r="M279" s="1">
        <v>44777.875</v>
      </c>
      <c r="N279" s="1">
        <v>27095.875</v>
      </c>
      <c r="O279" s="1">
        <v>44710.875</v>
      </c>
      <c r="P279" s="1"/>
      <c r="Q279" s="1">
        <v>44712.875</v>
      </c>
      <c r="R279">
        <v>83967047</v>
      </c>
      <c r="T279" t="s">
        <v>730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389</v>
      </c>
      <c r="AB279">
        <v>1</v>
      </c>
      <c r="AC279" t="s">
        <v>666</v>
      </c>
      <c r="AD279">
        <v>48705</v>
      </c>
      <c r="AE279">
        <v>419.87</v>
      </c>
      <c r="AF279">
        <v>487.05</v>
      </c>
      <c r="AG279" t="s">
        <v>408</v>
      </c>
      <c r="AP279" s="8">
        <v>276</v>
      </c>
      <c r="AQ279" s="8" t="str">
        <f t="shared" si="34"/>
        <v/>
      </c>
      <c r="AR279" s="8" t="str">
        <f t="shared" si="34"/>
        <v/>
      </c>
      <c r="AS279" s="8" t="str">
        <f t="shared" si="34"/>
        <v/>
      </c>
      <c r="AT279" s="8" t="str">
        <f t="shared" si="34"/>
        <v/>
      </c>
      <c r="AU279" s="8" t="str">
        <f t="shared" si="34"/>
        <v/>
      </c>
      <c r="AV279" s="8" t="str">
        <f t="shared" si="34"/>
        <v/>
      </c>
      <c r="AW279" s="8" t="str">
        <f t="shared" si="34"/>
        <v/>
      </c>
      <c r="AX279" s="8" t="str">
        <f t="shared" si="34"/>
        <v/>
      </c>
      <c r="AY279" s="8" t="str">
        <f t="shared" si="34"/>
        <v/>
      </c>
      <c r="AZ279" s="8" t="str">
        <f t="shared" si="34"/>
        <v/>
      </c>
      <c r="BA279" s="8" t="str">
        <f t="shared" si="34"/>
        <v/>
      </c>
      <c r="BB279" s="8" t="str">
        <f t="shared" si="34"/>
        <v/>
      </c>
      <c r="BC279" s="8" t="str">
        <f t="shared" si="34"/>
        <v/>
      </c>
      <c r="BD279" s="8" t="str">
        <f t="shared" si="34"/>
        <v/>
      </c>
      <c r="BE279" s="8" t="str">
        <f t="shared" si="34"/>
        <v/>
      </c>
      <c r="BF279" s="8" t="str">
        <f t="shared" si="34"/>
        <v/>
      </c>
      <c r="BG279" s="8" t="str">
        <f t="shared" si="33"/>
        <v/>
      </c>
      <c r="BH279" s="8" t="str">
        <f t="shared" si="33"/>
        <v/>
      </c>
    </row>
    <row r="280" spans="1:60">
      <c r="A280" t="s">
        <v>404</v>
      </c>
      <c r="B280" t="s">
        <v>404</v>
      </c>
      <c r="C280" t="s">
        <v>404</v>
      </c>
      <c r="E280">
        <v>810</v>
      </c>
      <c r="F280">
        <v>0</v>
      </c>
      <c r="G280">
        <v>1</v>
      </c>
      <c r="H280">
        <v>405951</v>
      </c>
      <c r="I280" s="1">
        <v>44777.875</v>
      </c>
      <c r="J280" t="s">
        <v>401</v>
      </c>
      <c r="K280">
        <v>2</v>
      </c>
      <c r="L280" s="1"/>
      <c r="M280" s="1">
        <v>44777.875</v>
      </c>
      <c r="N280" s="1">
        <v>38678.916666666664</v>
      </c>
      <c r="O280" s="1">
        <v>44710.875</v>
      </c>
      <c r="P280" s="1"/>
      <c r="Q280" s="1">
        <v>44712.875</v>
      </c>
      <c r="R280">
        <v>83967048</v>
      </c>
      <c r="T280" t="s">
        <v>731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389</v>
      </c>
      <c r="AB280">
        <v>1</v>
      </c>
      <c r="AC280" t="s">
        <v>666</v>
      </c>
      <c r="AD280">
        <v>19806</v>
      </c>
      <c r="AE280">
        <v>170.75</v>
      </c>
      <c r="AF280">
        <v>198.06</v>
      </c>
      <c r="AG280" t="s">
        <v>408</v>
      </c>
      <c r="AP280" s="7">
        <v>277</v>
      </c>
      <c r="AQ280" s="7" t="str">
        <f t="shared" si="34"/>
        <v/>
      </c>
      <c r="AR280" s="7" t="str">
        <f t="shared" si="34"/>
        <v/>
      </c>
      <c r="AS280" s="7" t="str">
        <f t="shared" si="34"/>
        <v/>
      </c>
      <c r="AT280" s="7" t="str">
        <f t="shared" si="34"/>
        <v/>
      </c>
      <c r="AU280" s="7" t="str">
        <f t="shared" si="34"/>
        <v/>
      </c>
      <c r="AV280" s="7" t="str">
        <f t="shared" si="34"/>
        <v/>
      </c>
      <c r="AW280" s="7" t="str">
        <f t="shared" si="34"/>
        <v/>
      </c>
      <c r="AX280" s="7" t="str">
        <f t="shared" si="34"/>
        <v/>
      </c>
      <c r="AY280" s="7" t="str">
        <f t="shared" si="34"/>
        <v/>
      </c>
      <c r="AZ280" s="7" t="str">
        <f t="shared" si="34"/>
        <v/>
      </c>
      <c r="BA280" s="7" t="str">
        <f t="shared" si="34"/>
        <v/>
      </c>
      <c r="BB280" s="7" t="str">
        <f t="shared" si="34"/>
        <v/>
      </c>
      <c r="BC280" s="7" t="str">
        <f t="shared" si="34"/>
        <v/>
      </c>
      <c r="BD280" s="7" t="str">
        <f t="shared" si="34"/>
        <v/>
      </c>
      <c r="BE280" s="7" t="str">
        <f t="shared" si="34"/>
        <v/>
      </c>
      <c r="BF280" s="7" t="str">
        <f t="shared" si="34"/>
        <v/>
      </c>
      <c r="BG280" s="7" t="str">
        <f t="shared" si="33"/>
        <v/>
      </c>
      <c r="BH280" s="7" t="str">
        <f t="shared" si="33"/>
        <v/>
      </c>
    </row>
    <row r="281" spans="1:60">
      <c r="A281" t="s">
        <v>404</v>
      </c>
      <c r="B281" t="s">
        <v>404</v>
      </c>
      <c r="C281" t="s">
        <v>404</v>
      </c>
      <c r="E281">
        <v>810</v>
      </c>
      <c r="F281">
        <v>0</v>
      </c>
      <c r="G281">
        <v>1</v>
      </c>
      <c r="H281">
        <v>405951</v>
      </c>
      <c r="I281" s="1">
        <v>44777.875</v>
      </c>
      <c r="J281" t="s">
        <v>401</v>
      </c>
      <c r="K281">
        <v>3</v>
      </c>
      <c r="L281" s="1"/>
      <c r="M281" s="1">
        <v>44777.875</v>
      </c>
      <c r="N281" s="1">
        <v>41959.916666666664</v>
      </c>
      <c r="O281" s="1">
        <v>44710.875</v>
      </c>
      <c r="P281" s="1"/>
      <c r="Q281" s="1">
        <v>44712.875</v>
      </c>
      <c r="R281">
        <v>83967046</v>
      </c>
      <c r="T281" t="s">
        <v>732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389</v>
      </c>
      <c r="AB281">
        <v>1</v>
      </c>
      <c r="AC281" t="s">
        <v>666</v>
      </c>
      <c r="AD281">
        <v>19806</v>
      </c>
      <c r="AE281">
        <v>170.75</v>
      </c>
      <c r="AF281">
        <v>198.06</v>
      </c>
      <c r="AG281" t="s">
        <v>408</v>
      </c>
      <c r="AP281" s="8">
        <v>278</v>
      </c>
      <c r="AQ281" s="8" t="str">
        <f t="shared" si="34"/>
        <v/>
      </c>
      <c r="AR281" s="8" t="str">
        <f t="shared" si="34"/>
        <v/>
      </c>
      <c r="AS281" s="8" t="str">
        <f t="shared" si="34"/>
        <v/>
      </c>
      <c r="AT281" s="8" t="str">
        <f t="shared" si="34"/>
        <v/>
      </c>
      <c r="AU281" s="8" t="str">
        <f t="shared" si="34"/>
        <v/>
      </c>
      <c r="AV281" s="8" t="str">
        <f t="shared" si="34"/>
        <v/>
      </c>
      <c r="AW281" s="8" t="str">
        <f t="shared" si="34"/>
        <v/>
      </c>
      <c r="AX281" s="8" t="str">
        <f t="shared" si="34"/>
        <v/>
      </c>
      <c r="AY281" s="8" t="str">
        <f t="shared" si="34"/>
        <v/>
      </c>
      <c r="AZ281" s="8" t="str">
        <f t="shared" si="34"/>
        <v/>
      </c>
      <c r="BA281" s="8" t="str">
        <f t="shared" si="34"/>
        <v/>
      </c>
      <c r="BB281" s="8" t="str">
        <f t="shared" si="34"/>
        <v/>
      </c>
      <c r="BC281" s="8" t="str">
        <f t="shared" si="34"/>
        <v/>
      </c>
      <c r="BD281" s="8" t="str">
        <f t="shared" si="34"/>
        <v/>
      </c>
      <c r="BE281" s="8" t="str">
        <f t="shared" si="34"/>
        <v/>
      </c>
      <c r="BF281" s="8" t="str">
        <f t="shared" si="34"/>
        <v/>
      </c>
      <c r="BG281" s="8" t="str">
        <f t="shared" si="33"/>
        <v/>
      </c>
      <c r="BH281" s="8" t="str">
        <f t="shared" si="33"/>
        <v/>
      </c>
    </row>
    <row r="282" spans="1:60">
      <c r="A282" t="s">
        <v>404</v>
      </c>
      <c r="B282" t="s">
        <v>404</v>
      </c>
      <c r="C282" t="s">
        <v>404</v>
      </c>
      <c r="E282">
        <v>810</v>
      </c>
      <c r="F282">
        <v>485421207</v>
      </c>
      <c r="G282">
        <v>1</v>
      </c>
      <c r="H282">
        <v>407305</v>
      </c>
      <c r="I282" s="1">
        <v>44777.875</v>
      </c>
      <c r="J282" t="s">
        <v>401</v>
      </c>
      <c r="K282">
        <v>0</v>
      </c>
      <c r="L282" s="1"/>
      <c r="M282" s="1">
        <v>44777.875</v>
      </c>
      <c r="N282" s="1">
        <v>31930.875</v>
      </c>
      <c r="O282" s="1">
        <v>44710.875</v>
      </c>
      <c r="P282" s="1"/>
      <c r="Q282" s="1">
        <v>44712.875</v>
      </c>
      <c r="R282">
        <v>83962567</v>
      </c>
      <c r="T282" t="s">
        <v>733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389</v>
      </c>
      <c r="AB282">
        <v>1</v>
      </c>
      <c r="AC282" t="s">
        <v>670</v>
      </c>
      <c r="AD282">
        <v>93556</v>
      </c>
      <c r="AE282">
        <v>806.51</v>
      </c>
      <c r="AF282">
        <v>935.56</v>
      </c>
      <c r="AG282" t="s">
        <v>408</v>
      </c>
      <c r="AP282" s="7">
        <v>279</v>
      </c>
      <c r="AQ282" s="7" t="str">
        <f t="shared" si="34"/>
        <v/>
      </c>
      <c r="AR282" s="7" t="str">
        <f t="shared" si="34"/>
        <v/>
      </c>
      <c r="AS282" s="7" t="str">
        <f t="shared" si="34"/>
        <v/>
      </c>
      <c r="AT282" s="7" t="str">
        <f t="shared" si="34"/>
        <v/>
      </c>
      <c r="AU282" s="7" t="str">
        <f t="shared" si="34"/>
        <v/>
      </c>
      <c r="AV282" s="7" t="str">
        <f t="shared" si="34"/>
        <v/>
      </c>
      <c r="AW282" s="7" t="str">
        <f t="shared" si="34"/>
        <v/>
      </c>
      <c r="AX282" s="7" t="str">
        <f t="shared" si="34"/>
        <v/>
      </c>
      <c r="AY282" s="7" t="str">
        <f t="shared" si="34"/>
        <v/>
      </c>
      <c r="AZ282" s="7" t="str">
        <f t="shared" si="34"/>
        <v/>
      </c>
      <c r="BA282" s="7" t="str">
        <f t="shared" si="34"/>
        <v/>
      </c>
      <c r="BB282" s="7" t="str">
        <f t="shared" si="34"/>
        <v/>
      </c>
      <c r="BC282" s="7" t="str">
        <f t="shared" si="34"/>
        <v/>
      </c>
      <c r="BD282" s="7" t="str">
        <f t="shared" si="34"/>
        <v/>
      </c>
      <c r="BE282" s="7" t="str">
        <f t="shared" si="34"/>
        <v/>
      </c>
      <c r="BF282" s="7" t="str">
        <f t="shared" si="34"/>
        <v/>
      </c>
      <c r="BG282" s="7" t="str">
        <f t="shared" si="33"/>
        <v/>
      </c>
      <c r="BH282" s="7" t="str">
        <f t="shared" si="33"/>
        <v/>
      </c>
    </row>
    <row r="283" spans="1:60">
      <c r="A283" t="s">
        <v>386</v>
      </c>
      <c r="B283" t="s">
        <v>386</v>
      </c>
      <c r="C283" t="s">
        <v>386</v>
      </c>
      <c r="E283">
        <v>19</v>
      </c>
      <c r="F283">
        <v>0</v>
      </c>
      <c r="G283">
        <v>1</v>
      </c>
      <c r="H283">
        <v>172341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35149.875</v>
      </c>
      <c r="O283" s="1">
        <v>44755.875</v>
      </c>
      <c r="P283" s="1">
        <v>44693.875</v>
      </c>
      <c r="Q283" s="1">
        <v>43418.916666666664</v>
      </c>
      <c r="R283">
        <v>74065772</v>
      </c>
      <c r="T283" t="s">
        <v>734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389</v>
      </c>
      <c r="AC283" t="s">
        <v>476</v>
      </c>
      <c r="AD283">
        <v>193102</v>
      </c>
      <c r="AE283">
        <v>1622.05</v>
      </c>
      <c r="AF283">
        <v>1931.02</v>
      </c>
      <c r="AG283" t="s">
        <v>408</v>
      </c>
      <c r="AP283" s="8">
        <v>280</v>
      </c>
      <c r="AQ283" s="8" t="str">
        <f t="shared" si="34"/>
        <v/>
      </c>
      <c r="AR283" s="8" t="str">
        <f t="shared" si="34"/>
        <v/>
      </c>
      <c r="AS283" s="8" t="str">
        <f t="shared" si="34"/>
        <v/>
      </c>
      <c r="AT283" s="8" t="str">
        <f t="shared" si="34"/>
        <v/>
      </c>
      <c r="AU283" s="8" t="str">
        <f t="shared" si="34"/>
        <v/>
      </c>
      <c r="AV283" s="8" t="str">
        <f t="shared" si="34"/>
        <v/>
      </c>
      <c r="AW283" s="8" t="str">
        <f t="shared" si="34"/>
        <v/>
      </c>
      <c r="AX283" s="8" t="str">
        <f t="shared" si="34"/>
        <v/>
      </c>
      <c r="AY283" s="8" t="str">
        <f t="shared" si="34"/>
        <v/>
      </c>
      <c r="AZ283" s="8" t="str">
        <f t="shared" si="34"/>
        <v/>
      </c>
      <c r="BA283" s="8" t="str">
        <f t="shared" si="34"/>
        <v/>
      </c>
      <c r="BB283" s="8" t="str">
        <f t="shared" si="34"/>
        <v/>
      </c>
      <c r="BC283" s="8" t="str">
        <f t="shared" si="34"/>
        <v/>
      </c>
      <c r="BD283" s="8" t="str">
        <f t="shared" si="34"/>
        <v/>
      </c>
      <c r="BE283" s="8" t="str">
        <f t="shared" si="34"/>
        <v/>
      </c>
      <c r="BF283" s="8" t="str">
        <f t="shared" si="34"/>
        <v/>
      </c>
      <c r="BG283" s="8" t="str">
        <f t="shared" si="33"/>
        <v/>
      </c>
      <c r="BH283" s="8" t="str">
        <f t="shared" si="33"/>
        <v/>
      </c>
    </row>
    <row r="284" spans="1:60">
      <c r="A284" t="s">
        <v>404</v>
      </c>
      <c r="B284" t="s">
        <v>386</v>
      </c>
      <c r="C284" t="s">
        <v>386</v>
      </c>
      <c r="E284">
        <v>57</v>
      </c>
      <c r="F284">
        <v>0</v>
      </c>
      <c r="G284">
        <v>1</v>
      </c>
      <c r="H284">
        <v>160957</v>
      </c>
      <c r="I284" s="1">
        <v>44761.875</v>
      </c>
      <c r="J284" t="s">
        <v>392</v>
      </c>
      <c r="K284">
        <v>0</v>
      </c>
      <c r="L284" s="1">
        <v>44676.875</v>
      </c>
      <c r="M284" s="1">
        <v>44761.875</v>
      </c>
      <c r="N284" s="1">
        <v>30424.875</v>
      </c>
      <c r="O284" s="1">
        <v>44676.875</v>
      </c>
      <c r="P284" s="1">
        <v>44633.875</v>
      </c>
      <c r="Q284" s="1">
        <v>43326.875</v>
      </c>
      <c r="R284">
        <v>73389985</v>
      </c>
      <c r="T284" t="s">
        <v>735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389</v>
      </c>
      <c r="AB284">
        <v>46</v>
      </c>
      <c r="AC284" t="s">
        <v>476</v>
      </c>
      <c r="AD284">
        <v>139569</v>
      </c>
      <c r="AE284">
        <v>1172.3599999999999</v>
      </c>
      <c r="AF284">
        <v>1395.69</v>
      </c>
      <c r="AG284" t="s">
        <v>391</v>
      </c>
      <c r="AP284" s="7">
        <v>281</v>
      </c>
      <c r="AQ284" s="7" t="str">
        <f t="shared" si="34"/>
        <v/>
      </c>
      <c r="AR284" s="7" t="str">
        <f t="shared" si="34"/>
        <v/>
      </c>
      <c r="AS284" s="7" t="str">
        <f t="shared" si="34"/>
        <v/>
      </c>
      <c r="AT284" s="7" t="str">
        <f t="shared" si="34"/>
        <v/>
      </c>
      <c r="AU284" s="7" t="str">
        <f t="shared" si="34"/>
        <v/>
      </c>
      <c r="AV284" s="7" t="str">
        <f t="shared" si="34"/>
        <v/>
      </c>
      <c r="AW284" s="7" t="str">
        <f t="shared" si="34"/>
        <v/>
      </c>
      <c r="AX284" s="7" t="str">
        <f t="shared" si="34"/>
        <v/>
      </c>
      <c r="AY284" s="7" t="str">
        <f t="shared" si="34"/>
        <v/>
      </c>
      <c r="AZ284" s="7" t="str">
        <f t="shared" si="34"/>
        <v/>
      </c>
      <c r="BA284" s="7" t="str">
        <f t="shared" si="34"/>
        <v/>
      </c>
      <c r="BB284" s="7" t="str">
        <f t="shared" si="34"/>
        <v/>
      </c>
      <c r="BC284" s="7" t="str">
        <f t="shared" si="34"/>
        <v/>
      </c>
      <c r="BD284" s="7" t="str">
        <f t="shared" si="34"/>
        <v/>
      </c>
      <c r="BE284" s="7" t="str">
        <f t="shared" si="34"/>
        <v/>
      </c>
      <c r="BF284" s="7" t="str">
        <f t="shared" si="34"/>
        <v/>
      </c>
      <c r="BG284" s="7" t="str">
        <f t="shared" si="33"/>
        <v/>
      </c>
      <c r="BH284" s="7" t="str">
        <f t="shared" si="33"/>
        <v/>
      </c>
    </row>
    <row r="285" spans="1:60">
      <c r="A285" t="s">
        <v>386</v>
      </c>
      <c r="B285" t="s">
        <v>386</v>
      </c>
      <c r="C285" t="s">
        <v>386</v>
      </c>
      <c r="E285">
        <v>19</v>
      </c>
      <c r="F285">
        <v>0</v>
      </c>
      <c r="G285">
        <v>1</v>
      </c>
      <c r="H285">
        <v>161072</v>
      </c>
      <c r="I285" s="1">
        <v>44761.875</v>
      </c>
      <c r="J285" t="s">
        <v>387</v>
      </c>
      <c r="K285">
        <v>0</v>
      </c>
      <c r="L285" s="1">
        <v>44693.875</v>
      </c>
      <c r="M285" s="1">
        <v>44761.875</v>
      </c>
      <c r="N285" s="1">
        <v>39135.916666666664</v>
      </c>
      <c r="O285" s="1">
        <v>44693.875</v>
      </c>
      <c r="P285" s="1">
        <v>44664.875</v>
      </c>
      <c r="Q285" s="1">
        <v>43326.875</v>
      </c>
      <c r="R285">
        <v>73392367</v>
      </c>
      <c r="T285" t="s">
        <v>736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389</v>
      </c>
      <c r="AC285" t="s">
        <v>476</v>
      </c>
      <c r="AD285">
        <v>77338</v>
      </c>
      <c r="AE285">
        <v>649.63</v>
      </c>
      <c r="AF285">
        <v>773.38</v>
      </c>
      <c r="AG285" t="s">
        <v>391</v>
      </c>
      <c r="AP285" s="8">
        <v>282</v>
      </c>
      <c r="AQ285" s="8" t="str">
        <f t="shared" si="34"/>
        <v/>
      </c>
      <c r="AR285" s="8" t="str">
        <f t="shared" si="34"/>
        <v/>
      </c>
      <c r="AS285" s="8" t="str">
        <f t="shared" si="34"/>
        <v/>
      </c>
      <c r="AT285" s="8" t="str">
        <f t="shared" si="34"/>
        <v/>
      </c>
      <c r="AU285" s="8" t="str">
        <f t="shared" si="34"/>
        <v/>
      </c>
      <c r="AV285" s="8" t="str">
        <f t="shared" si="34"/>
        <v/>
      </c>
      <c r="AW285" s="8" t="str">
        <f t="shared" si="34"/>
        <v/>
      </c>
      <c r="AX285" s="8" t="str">
        <f t="shared" si="34"/>
        <v/>
      </c>
      <c r="AY285" s="8" t="str">
        <f t="shared" si="34"/>
        <v/>
      </c>
      <c r="AZ285" s="8" t="str">
        <f t="shared" si="34"/>
        <v/>
      </c>
      <c r="BA285" s="8" t="str">
        <f t="shared" si="34"/>
        <v/>
      </c>
      <c r="BB285" s="8" t="str">
        <f t="shared" si="34"/>
        <v/>
      </c>
      <c r="BC285" s="8" t="str">
        <f t="shared" si="34"/>
        <v/>
      </c>
      <c r="BD285" s="8" t="str">
        <f t="shared" si="34"/>
        <v/>
      </c>
      <c r="BE285" s="8" t="str">
        <f t="shared" si="34"/>
        <v/>
      </c>
      <c r="BF285" s="8" t="str">
        <f t="shared" si="34"/>
        <v/>
      </c>
      <c r="BG285" s="8" t="str">
        <f t="shared" si="33"/>
        <v/>
      </c>
      <c r="BH285" s="8" t="str">
        <f t="shared" si="33"/>
        <v/>
      </c>
    </row>
    <row r="286" spans="1:60">
      <c r="A286" t="s">
        <v>386</v>
      </c>
      <c r="B286" t="s">
        <v>386</v>
      </c>
      <c r="C286" t="s">
        <v>386</v>
      </c>
      <c r="E286">
        <v>19</v>
      </c>
      <c r="F286">
        <v>0</v>
      </c>
      <c r="G286">
        <v>1</v>
      </c>
      <c r="H286">
        <v>164565</v>
      </c>
      <c r="I286" s="1">
        <v>44761.875</v>
      </c>
      <c r="J286" t="s">
        <v>387</v>
      </c>
      <c r="K286">
        <v>0</v>
      </c>
      <c r="L286" s="1">
        <v>44678.875</v>
      </c>
      <c r="M286" s="1">
        <v>44761.875</v>
      </c>
      <c r="N286" s="1">
        <v>39715.875</v>
      </c>
      <c r="O286" s="1">
        <v>44678.875</v>
      </c>
      <c r="P286" s="1">
        <v>44664.875</v>
      </c>
      <c r="Q286" s="1">
        <v>43357.875</v>
      </c>
      <c r="R286">
        <v>73611786</v>
      </c>
      <c r="T286" t="s">
        <v>737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389</v>
      </c>
      <c r="AC286" t="s">
        <v>390</v>
      </c>
      <c r="AD286">
        <v>87928</v>
      </c>
      <c r="AE286">
        <v>738.6</v>
      </c>
      <c r="AF286">
        <v>879.28</v>
      </c>
      <c r="AG286" t="s">
        <v>391</v>
      </c>
      <c r="AP286" s="7">
        <v>283</v>
      </c>
      <c r="AQ286" s="7" t="str">
        <f t="shared" si="34"/>
        <v/>
      </c>
      <c r="AR286" s="7" t="str">
        <f t="shared" si="34"/>
        <v/>
      </c>
      <c r="AS286" s="7" t="str">
        <f t="shared" si="34"/>
        <v/>
      </c>
      <c r="AT286" s="7" t="str">
        <f t="shared" si="34"/>
        <v/>
      </c>
      <c r="AU286" s="7" t="str">
        <f t="shared" si="34"/>
        <v/>
      </c>
      <c r="AV286" s="7" t="str">
        <f t="shared" si="34"/>
        <v/>
      </c>
      <c r="AW286" s="7" t="str">
        <f t="shared" si="34"/>
        <v/>
      </c>
      <c r="AX286" s="7" t="str">
        <f t="shared" si="34"/>
        <v/>
      </c>
      <c r="AY286" s="7" t="str">
        <f t="shared" si="34"/>
        <v/>
      </c>
      <c r="AZ286" s="7" t="str">
        <f t="shared" si="34"/>
        <v/>
      </c>
      <c r="BA286" s="7" t="str">
        <f t="shared" si="34"/>
        <v/>
      </c>
      <c r="BB286" s="7" t="str">
        <f t="shared" si="34"/>
        <v/>
      </c>
      <c r="BC286" s="7" t="str">
        <f t="shared" si="34"/>
        <v/>
      </c>
      <c r="BD286" s="7" t="str">
        <f t="shared" si="34"/>
        <v/>
      </c>
      <c r="BE286" s="7" t="str">
        <f t="shared" si="34"/>
        <v/>
      </c>
      <c r="BF286" s="7" t="str">
        <f t="shared" si="34"/>
        <v/>
      </c>
      <c r="BG286" s="7" t="str">
        <f t="shared" si="33"/>
        <v/>
      </c>
      <c r="BH286" s="7" t="str">
        <f t="shared" si="33"/>
        <v/>
      </c>
    </row>
    <row r="287" spans="1:60">
      <c r="A287" t="s">
        <v>386</v>
      </c>
      <c r="B287" t="s">
        <v>386</v>
      </c>
      <c r="C287" t="s">
        <v>386</v>
      </c>
      <c r="E287">
        <v>19</v>
      </c>
      <c r="F287">
        <v>0</v>
      </c>
      <c r="G287">
        <v>1</v>
      </c>
      <c r="H287">
        <v>164699</v>
      </c>
      <c r="I287" s="1">
        <v>44761.875</v>
      </c>
      <c r="J287" t="s">
        <v>387</v>
      </c>
      <c r="K287">
        <v>0</v>
      </c>
      <c r="L287" s="1"/>
      <c r="M287" s="1">
        <v>44761.875</v>
      </c>
      <c r="N287" s="1">
        <v>37433.875</v>
      </c>
      <c r="O287" s="1">
        <v>44633.875</v>
      </c>
      <c r="P287" s="1">
        <v>44605.875</v>
      </c>
      <c r="Q287" s="1">
        <v>43357.875</v>
      </c>
      <c r="R287">
        <v>73599795</v>
      </c>
      <c r="T287" t="s">
        <v>738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389</v>
      </c>
      <c r="AC287" t="s">
        <v>476</v>
      </c>
      <c r="AD287">
        <v>88755</v>
      </c>
      <c r="AE287">
        <v>1297.6600000000001</v>
      </c>
      <c r="AF287">
        <v>887.55</v>
      </c>
      <c r="AG287" t="s">
        <v>408</v>
      </c>
      <c r="AP287" s="8">
        <v>284</v>
      </c>
      <c r="AQ287" s="8" t="str">
        <f t="shared" si="34"/>
        <v/>
      </c>
      <c r="AR287" s="8" t="str">
        <f t="shared" si="34"/>
        <v/>
      </c>
      <c r="AS287" s="8" t="str">
        <f t="shared" si="34"/>
        <v/>
      </c>
      <c r="AT287" s="8" t="str">
        <f t="shared" si="34"/>
        <v/>
      </c>
      <c r="AU287" s="8" t="str">
        <f t="shared" si="34"/>
        <v/>
      </c>
      <c r="AV287" s="8" t="str">
        <f t="shared" si="34"/>
        <v/>
      </c>
      <c r="AW287" s="8" t="str">
        <f t="shared" si="34"/>
        <v/>
      </c>
      <c r="AX287" s="8" t="str">
        <f t="shared" si="34"/>
        <v/>
      </c>
      <c r="AY287" s="8" t="str">
        <f t="shared" si="34"/>
        <v/>
      </c>
      <c r="AZ287" s="8" t="str">
        <f t="shared" si="34"/>
        <v/>
      </c>
      <c r="BA287" s="8" t="str">
        <f t="shared" si="34"/>
        <v/>
      </c>
      <c r="BB287" s="8" t="str">
        <f t="shared" si="34"/>
        <v/>
      </c>
      <c r="BC287" s="8" t="str">
        <f t="shared" si="34"/>
        <v/>
      </c>
      <c r="BD287" s="8" t="str">
        <f t="shared" si="34"/>
        <v/>
      </c>
      <c r="BE287" s="8" t="str">
        <f t="shared" si="34"/>
        <v/>
      </c>
      <c r="BF287" s="8" t="str">
        <f t="shared" si="34"/>
        <v/>
      </c>
      <c r="BG287" s="8" t="str">
        <f t="shared" si="33"/>
        <v/>
      </c>
      <c r="BH287" s="8" t="str">
        <f t="shared" si="33"/>
        <v/>
      </c>
    </row>
    <row r="288" spans="1:60">
      <c r="A288" t="s">
        <v>386</v>
      </c>
      <c r="B288" t="s">
        <v>386</v>
      </c>
      <c r="C288" t="s">
        <v>386</v>
      </c>
      <c r="E288">
        <v>220</v>
      </c>
      <c r="F288">
        <v>0</v>
      </c>
      <c r="G288">
        <v>1</v>
      </c>
      <c r="H288">
        <v>176556</v>
      </c>
      <c r="I288" s="1">
        <v>44761.875</v>
      </c>
      <c r="J288" t="s">
        <v>473</v>
      </c>
      <c r="K288">
        <v>0</v>
      </c>
      <c r="L288" s="1">
        <v>44657.875</v>
      </c>
      <c r="M288" s="1">
        <v>44761.875</v>
      </c>
      <c r="N288" s="1">
        <v>25024.875</v>
      </c>
      <c r="O288" s="1">
        <v>44657.875</v>
      </c>
      <c r="P288" s="1">
        <v>44633.875</v>
      </c>
      <c r="Q288" s="1">
        <v>43448.916666666664</v>
      </c>
      <c r="R288">
        <v>74314014</v>
      </c>
      <c r="T288" t="s">
        <v>739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389</v>
      </c>
      <c r="AC288" t="s">
        <v>476</v>
      </c>
      <c r="AD288">
        <v>211099</v>
      </c>
      <c r="AE288">
        <v>1773.23</v>
      </c>
      <c r="AF288">
        <v>2110.9899999999998</v>
      </c>
      <c r="AG288" t="s">
        <v>391</v>
      </c>
      <c r="AP288" s="7">
        <v>285</v>
      </c>
      <c r="AQ288" s="7" t="str">
        <f t="shared" si="34"/>
        <v/>
      </c>
      <c r="AR288" s="7" t="str">
        <f t="shared" si="34"/>
        <v/>
      </c>
      <c r="AS288" s="7" t="str">
        <f t="shared" si="34"/>
        <v/>
      </c>
      <c r="AT288" s="7" t="str">
        <f t="shared" si="34"/>
        <v/>
      </c>
      <c r="AU288" s="7" t="str">
        <f t="shared" si="34"/>
        <v/>
      </c>
      <c r="AV288" s="7" t="str">
        <f t="shared" si="34"/>
        <v/>
      </c>
      <c r="AW288" s="7" t="str">
        <f t="shared" si="34"/>
        <v/>
      </c>
      <c r="AX288" s="7" t="str">
        <f t="shared" si="34"/>
        <v/>
      </c>
      <c r="AY288" s="7" t="str">
        <f t="shared" si="34"/>
        <v/>
      </c>
      <c r="AZ288" s="7" t="str">
        <f t="shared" si="34"/>
        <v/>
      </c>
      <c r="BA288" s="7" t="str">
        <f t="shared" si="34"/>
        <v/>
      </c>
      <c r="BB288" s="7" t="str">
        <f t="shared" si="34"/>
        <v/>
      </c>
      <c r="BC288" s="7" t="str">
        <f t="shared" si="34"/>
        <v/>
      </c>
      <c r="BD288" s="7" t="str">
        <f t="shared" si="34"/>
        <v/>
      </c>
      <c r="BE288" s="7" t="str">
        <f t="shared" si="34"/>
        <v/>
      </c>
      <c r="BF288" s="7" t="str">
        <f t="shared" si="34"/>
        <v/>
      </c>
      <c r="BG288" s="7" t="str">
        <f t="shared" si="33"/>
        <v/>
      </c>
      <c r="BH288" s="7" t="str">
        <f t="shared" si="33"/>
        <v/>
      </c>
    </row>
    <row r="289" spans="1:60">
      <c r="A289" t="s">
        <v>386</v>
      </c>
      <c r="B289" t="s">
        <v>386</v>
      </c>
      <c r="C289" t="s">
        <v>386</v>
      </c>
      <c r="E289">
        <v>19</v>
      </c>
      <c r="F289">
        <v>0</v>
      </c>
      <c r="G289">
        <v>1</v>
      </c>
      <c r="H289">
        <v>212926</v>
      </c>
      <c r="I289" s="1">
        <v>44761.875</v>
      </c>
      <c r="J289" t="s">
        <v>387</v>
      </c>
      <c r="K289">
        <v>0</v>
      </c>
      <c r="L289" s="1">
        <v>44693.875</v>
      </c>
      <c r="M289" s="1">
        <v>44761.875</v>
      </c>
      <c r="N289" s="1">
        <v>37426.875</v>
      </c>
      <c r="O289" s="1">
        <v>44693.875</v>
      </c>
      <c r="P289" s="1">
        <v>44664.875</v>
      </c>
      <c r="Q289" s="1">
        <v>43599.875</v>
      </c>
      <c r="R289">
        <v>76090654</v>
      </c>
      <c r="T289" t="s">
        <v>740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389</v>
      </c>
      <c r="AC289" t="s">
        <v>394</v>
      </c>
      <c r="AD289">
        <v>37889</v>
      </c>
      <c r="AE289">
        <v>318.26</v>
      </c>
      <c r="AF289">
        <v>378.89</v>
      </c>
      <c r="AG289" t="s">
        <v>391</v>
      </c>
      <c r="AP289" s="8">
        <v>286</v>
      </c>
      <c r="AQ289" s="8" t="str">
        <f t="shared" si="34"/>
        <v/>
      </c>
      <c r="AR289" s="8" t="str">
        <f t="shared" si="34"/>
        <v/>
      </c>
      <c r="AS289" s="8" t="str">
        <f t="shared" si="34"/>
        <v/>
      </c>
      <c r="AT289" s="8" t="str">
        <f t="shared" si="34"/>
        <v/>
      </c>
      <c r="AU289" s="8" t="str">
        <f t="shared" si="34"/>
        <v/>
      </c>
      <c r="AV289" s="8" t="str">
        <f t="shared" si="34"/>
        <v/>
      </c>
      <c r="AW289" s="8" t="str">
        <f t="shared" si="34"/>
        <v/>
      </c>
      <c r="AX289" s="8" t="str">
        <f t="shared" si="34"/>
        <v/>
      </c>
      <c r="AY289" s="8" t="str">
        <f t="shared" si="34"/>
        <v/>
      </c>
      <c r="AZ289" s="8" t="str">
        <f t="shared" si="34"/>
        <v/>
      </c>
      <c r="BA289" s="8" t="str">
        <f t="shared" si="34"/>
        <v/>
      </c>
      <c r="BB289" s="8" t="str">
        <f t="shared" si="34"/>
        <v/>
      </c>
      <c r="BC289" s="8" t="str">
        <f t="shared" si="34"/>
        <v/>
      </c>
      <c r="BD289" s="8" t="str">
        <f t="shared" si="34"/>
        <v/>
      </c>
      <c r="BE289" s="8" t="str">
        <f t="shared" si="34"/>
        <v/>
      </c>
      <c r="BF289" s="8" t="str">
        <f t="shared" si="34"/>
        <v/>
      </c>
      <c r="BG289" s="8" t="str">
        <f t="shared" si="33"/>
        <v/>
      </c>
      <c r="BH289" s="8" t="str">
        <f t="shared" si="33"/>
        <v/>
      </c>
    </row>
    <row r="290" spans="1:60">
      <c r="A290" t="s">
        <v>404</v>
      </c>
      <c r="B290" t="s">
        <v>404</v>
      </c>
      <c r="C290" t="s">
        <v>404</v>
      </c>
      <c r="E290">
        <v>220</v>
      </c>
      <c r="F290">
        <v>0</v>
      </c>
      <c r="G290">
        <v>1</v>
      </c>
      <c r="H290">
        <v>172359</v>
      </c>
      <c r="I290" s="1">
        <v>44761.875</v>
      </c>
      <c r="J290" t="s">
        <v>473</v>
      </c>
      <c r="K290">
        <v>0</v>
      </c>
      <c r="L290" s="1"/>
      <c r="M290" s="1">
        <v>44761.875</v>
      </c>
      <c r="N290" s="1">
        <v>32188.875</v>
      </c>
      <c r="O290" s="1">
        <v>44056.875</v>
      </c>
      <c r="P290" s="1"/>
      <c r="Q290" s="1">
        <v>43418.916666666664</v>
      </c>
      <c r="R290">
        <v>74065782</v>
      </c>
      <c r="T290" t="s">
        <v>741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389</v>
      </c>
      <c r="AB290">
        <v>43</v>
      </c>
      <c r="AC290" t="s">
        <v>476</v>
      </c>
      <c r="AD290">
        <v>125913</v>
      </c>
      <c r="AE290">
        <v>1873.43</v>
      </c>
      <c r="AF290">
        <v>1259.1300000000001</v>
      </c>
      <c r="AG290" t="s">
        <v>408</v>
      </c>
      <c r="AP290" s="7">
        <v>287</v>
      </c>
      <c r="AQ290" s="7" t="str">
        <f t="shared" si="34"/>
        <v/>
      </c>
      <c r="AR290" s="7" t="str">
        <f t="shared" si="34"/>
        <v/>
      </c>
      <c r="AS290" s="7" t="str">
        <f t="shared" si="34"/>
        <v/>
      </c>
      <c r="AT290" s="7" t="str">
        <f t="shared" si="34"/>
        <v/>
      </c>
      <c r="AU290" s="7" t="str">
        <f t="shared" si="34"/>
        <v/>
      </c>
      <c r="AV290" s="7" t="str">
        <f t="shared" si="34"/>
        <v/>
      </c>
      <c r="AW290" s="7" t="str">
        <f t="shared" si="34"/>
        <v/>
      </c>
      <c r="AX290" s="7" t="str">
        <f t="shared" si="34"/>
        <v/>
      </c>
      <c r="AY290" s="7" t="str">
        <f t="shared" si="34"/>
        <v/>
      </c>
      <c r="AZ290" s="7" t="str">
        <f t="shared" si="34"/>
        <v/>
      </c>
      <c r="BA290" s="7" t="str">
        <f t="shared" si="34"/>
        <v/>
      </c>
      <c r="BB290" s="7" t="str">
        <f t="shared" si="34"/>
        <v/>
      </c>
      <c r="BC290" s="7" t="str">
        <f t="shared" si="34"/>
        <v/>
      </c>
      <c r="BD290" s="7" t="str">
        <f t="shared" si="34"/>
        <v/>
      </c>
      <c r="BE290" s="7" t="str">
        <f t="shared" si="34"/>
        <v/>
      </c>
      <c r="BF290" s="7" t="str">
        <f t="shared" ref="BF290:BH305" si="35">IF(BF$3=$D290,$AP290,"")</f>
        <v/>
      </c>
      <c r="BG290" s="7" t="str">
        <f t="shared" si="35"/>
        <v/>
      </c>
      <c r="BH290" s="7" t="str">
        <f t="shared" si="35"/>
        <v/>
      </c>
    </row>
    <row r="291" spans="1:60">
      <c r="A291" t="s">
        <v>404</v>
      </c>
      <c r="B291" t="s">
        <v>404</v>
      </c>
      <c r="C291" t="s">
        <v>404</v>
      </c>
      <c r="E291">
        <v>220</v>
      </c>
      <c r="F291">
        <v>0</v>
      </c>
      <c r="G291">
        <v>1</v>
      </c>
      <c r="H291">
        <v>172371</v>
      </c>
      <c r="I291" s="1">
        <v>44761.875</v>
      </c>
      <c r="J291" t="s">
        <v>473</v>
      </c>
      <c r="K291">
        <v>0</v>
      </c>
      <c r="L291" s="1"/>
      <c r="M291" s="1">
        <v>44761.875</v>
      </c>
      <c r="N291" s="1">
        <v>25373.875</v>
      </c>
      <c r="O291" s="1">
        <v>43412.916666666664</v>
      </c>
      <c r="P291" s="1"/>
      <c r="Q291" s="1">
        <v>43418.916666666664</v>
      </c>
      <c r="R291">
        <v>74065788</v>
      </c>
      <c r="T291" t="s">
        <v>742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389</v>
      </c>
      <c r="AB291">
        <v>43</v>
      </c>
      <c r="AC291" t="s">
        <v>476</v>
      </c>
      <c r="AD291">
        <v>337336</v>
      </c>
      <c r="AE291">
        <v>2833.62</v>
      </c>
      <c r="AF291">
        <v>3373.36</v>
      </c>
      <c r="AG291" t="s">
        <v>408</v>
      </c>
      <c r="AP291" s="8">
        <v>288</v>
      </c>
      <c r="AQ291" s="8" t="str">
        <f t="shared" ref="AQ291:BF306" si="36">IF(AQ$3=$D291,$AP291,"")</f>
        <v/>
      </c>
      <c r="AR291" s="8" t="str">
        <f t="shared" si="36"/>
        <v/>
      </c>
      <c r="AS291" s="8" t="str">
        <f t="shared" si="36"/>
        <v/>
      </c>
      <c r="AT291" s="8" t="str">
        <f t="shared" si="36"/>
        <v/>
      </c>
      <c r="AU291" s="8" t="str">
        <f t="shared" si="36"/>
        <v/>
      </c>
      <c r="AV291" s="8" t="str">
        <f t="shared" si="36"/>
        <v/>
      </c>
      <c r="AW291" s="8" t="str">
        <f t="shared" si="36"/>
        <v/>
      </c>
      <c r="AX291" s="8" t="str">
        <f t="shared" si="36"/>
        <v/>
      </c>
      <c r="AY291" s="8" t="str">
        <f t="shared" si="36"/>
        <v/>
      </c>
      <c r="AZ291" s="8" t="str">
        <f t="shared" si="36"/>
        <v/>
      </c>
      <c r="BA291" s="8" t="str">
        <f t="shared" si="36"/>
        <v/>
      </c>
      <c r="BB291" s="8" t="str">
        <f t="shared" si="36"/>
        <v/>
      </c>
      <c r="BC291" s="8" t="str">
        <f t="shared" si="36"/>
        <v/>
      </c>
      <c r="BD291" s="8" t="str">
        <f t="shared" si="36"/>
        <v/>
      </c>
      <c r="BE291" s="8" t="str">
        <f t="shared" si="36"/>
        <v/>
      </c>
      <c r="BF291" s="8" t="str">
        <f t="shared" si="36"/>
        <v/>
      </c>
      <c r="BG291" s="8" t="str">
        <f t="shared" si="35"/>
        <v/>
      </c>
      <c r="BH291" s="8" t="str">
        <f t="shared" si="35"/>
        <v/>
      </c>
    </row>
    <row r="292" spans="1:60">
      <c r="A292" t="s">
        <v>404</v>
      </c>
      <c r="B292" t="s">
        <v>404</v>
      </c>
      <c r="C292" t="s">
        <v>404</v>
      </c>
      <c r="D292">
        <v>0</v>
      </c>
      <c r="E292">
        <v>57</v>
      </c>
      <c r="F292">
        <v>0</v>
      </c>
      <c r="G292">
        <v>1</v>
      </c>
      <c r="H292">
        <v>168090</v>
      </c>
      <c r="I292" s="1">
        <v>44761.875</v>
      </c>
      <c r="J292" t="s">
        <v>392</v>
      </c>
      <c r="K292">
        <v>0</v>
      </c>
      <c r="L292" s="1">
        <v>44754.875</v>
      </c>
      <c r="M292" s="1">
        <v>44761.875</v>
      </c>
      <c r="N292" s="1">
        <v>30803.875</v>
      </c>
      <c r="O292" s="1">
        <v>44754.875</v>
      </c>
      <c r="P292" s="1"/>
      <c r="Q292" s="1">
        <v>43387.875</v>
      </c>
      <c r="R292">
        <v>73799332</v>
      </c>
      <c r="T292" t="s">
        <v>743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389</v>
      </c>
      <c r="AB292">
        <v>44</v>
      </c>
      <c r="AC292" t="s">
        <v>400</v>
      </c>
      <c r="AD292">
        <v>79106</v>
      </c>
      <c r="AE292">
        <v>664.5</v>
      </c>
      <c r="AF292">
        <v>791.06</v>
      </c>
      <c r="AG292" t="s">
        <v>391</v>
      </c>
      <c r="AP292" s="7">
        <v>289</v>
      </c>
      <c r="AQ292" s="7" t="str">
        <f t="shared" si="36"/>
        <v/>
      </c>
      <c r="AR292" s="7" t="str">
        <f t="shared" si="36"/>
        <v/>
      </c>
      <c r="AS292" s="7" t="str">
        <f t="shared" si="36"/>
        <v/>
      </c>
      <c r="AT292" s="7" t="str">
        <f t="shared" si="36"/>
        <v/>
      </c>
      <c r="AU292" s="7" t="str">
        <f t="shared" si="36"/>
        <v/>
      </c>
      <c r="AV292" s="7" t="str">
        <f t="shared" si="36"/>
        <v/>
      </c>
      <c r="AW292" s="7" t="str">
        <f t="shared" si="36"/>
        <v/>
      </c>
      <c r="AX292" s="7" t="str">
        <f t="shared" si="36"/>
        <v/>
      </c>
      <c r="AY292" s="7" t="str">
        <f t="shared" si="36"/>
        <v/>
      </c>
      <c r="AZ292" s="7" t="str">
        <f t="shared" si="36"/>
        <v/>
      </c>
      <c r="BA292" s="7" t="str">
        <f t="shared" si="36"/>
        <v/>
      </c>
      <c r="BB292" s="7" t="str">
        <f t="shared" si="36"/>
        <v/>
      </c>
      <c r="BC292" s="7" t="str">
        <f t="shared" si="36"/>
        <v/>
      </c>
      <c r="BD292" s="7" t="str">
        <f t="shared" si="36"/>
        <v/>
      </c>
      <c r="BE292" s="7" t="str">
        <f t="shared" si="36"/>
        <v/>
      </c>
      <c r="BF292" s="7" t="str">
        <f t="shared" si="36"/>
        <v/>
      </c>
      <c r="BG292" s="7" t="str">
        <f t="shared" si="35"/>
        <v/>
      </c>
      <c r="BH292" s="7" t="str">
        <f t="shared" si="35"/>
        <v/>
      </c>
    </row>
    <row r="293" spans="1:60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168093</v>
      </c>
      <c r="I293" s="1">
        <v>44761.875</v>
      </c>
      <c r="J293" t="s">
        <v>387</v>
      </c>
      <c r="K293">
        <v>0</v>
      </c>
      <c r="L293" s="1"/>
      <c r="M293" s="1">
        <v>44761.875</v>
      </c>
      <c r="N293" s="1">
        <v>39168.875</v>
      </c>
      <c r="O293" s="1">
        <v>44179.875</v>
      </c>
      <c r="P293" s="1">
        <v>44178.875</v>
      </c>
      <c r="Q293" s="1">
        <v>43387.875</v>
      </c>
      <c r="R293">
        <v>73799956</v>
      </c>
      <c r="T293" t="s">
        <v>744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389</v>
      </c>
      <c r="AB293">
        <v>44</v>
      </c>
      <c r="AC293" t="s">
        <v>394</v>
      </c>
      <c r="AD293">
        <v>48439</v>
      </c>
      <c r="AE293">
        <v>406.85</v>
      </c>
      <c r="AF293">
        <v>484.39</v>
      </c>
      <c r="AG293" t="s">
        <v>408</v>
      </c>
      <c r="AP293" s="8">
        <v>290</v>
      </c>
      <c r="AQ293" s="8" t="str">
        <f t="shared" si="36"/>
        <v/>
      </c>
      <c r="AR293" s="8" t="str">
        <f t="shared" si="36"/>
        <v/>
      </c>
      <c r="AS293" s="8" t="str">
        <f t="shared" si="36"/>
        <v/>
      </c>
      <c r="AT293" s="8" t="str">
        <f t="shared" si="36"/>
        <v/>
      </c>
      <c r="AU293" s="8" t="str">
        <f t="shared" si="36"/>
        <v/>
      </c>
      <c r="AV293" s="8" t="str">
        <f t="shared" si="36"/>
        <v/>
      </c>
      <c r="AW293" s="8" t="str">
        <f t="shared" si="36"/>
        <v/>
      </c>
      <c r="AX293" s="8" t="str">
        <f t="shared" si="36"/>
        <v/>
      </c>
      <c r="AY293" s="8" t="str">
        <f t="shared" si="36"/>
        <v/>
      </c>
      <c r="AZ293" s="8" t="str">
        <f t="shared" si="36"/>
        <v/>
      </c>
      <c r="BA293" s="8" t="str">
        <f t="shared" si="36"/>
        <v/>
      </c>
      <c r="BB293" s="8" t="str">
        <f t="shared" si="36"/>
        <v/>
      </c>
      <c r="BC293" s="8" t="str">
        <f t="shared" si="36"/>
        <v/>
      </c>
      <c r="BD293" s="8" t="str">
        <f t="shared" si="36"/>
        <v/>
      </c>
      <c r="BE293" s="8" t="str">
        <f t="shared" si="36"/>
        <v/>
      </c>
      <c r="BF293" s="8" t="str">
        <f t="shared" si="36"/>
        <v/>
      </c>
      <c r="BG293" s="8" t="str">
        <f t="shared" si="35"/>
        <v/>
      </c>
      <c r="BH293" s="8" t="str">
        <f t="shared" si="35"/>
        <v/>
      </c>
    </row>
    <row r="294" spans="1:60">
      <c r="A294" t="s">
        <v>404</v>
      </c>
      <c r="B294" t="s">
        <v>404</v>
      </c>
      <c r="C294" t="s">
        <v>386</v>
      </c>
      <c r="E294">
        <v>57</v>
      </c>
      <c r="F294">
        <v>0</v>
      </c>
      <c r="G294">
        <v>1</v>
      </c>
      <c r="H294">
        <v>172386</v>
      </c>
      <c r="I294" s="1">
        <v>44761.875</v>
      </c>
      <c r="J294" t="s">
        <v>392</v>
      </c>
      <c r="K294">
        <v>0</v>
      </c>
      <c r="L294" s="1">
        <v>44696.875</v>
      </c>
      <c r="M294" s="1">
        <v>44761.875</v>
      </c>
      <c r="N294" s="1">
        <v>31583.875</v>
      </c>
      <c r="O294" s="1">
        <v>44696.875</v>
      </c>
      <c r="P294" s="1"/>
      <c r="Q294" s="1">
        <v>43418.916666666664</v>
      </c>
      <c r="R294">
        <v>74065795</v>
      </c>
      <c r="T294" t="s">
        <v>745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389</v>
      </c>
      <c r="AB294">
        <v>43</v>
      </c>
      <c r="AC294" t="s">
        <v>476</v>
      </c>
      <c r="AD294">
        <v>139569</v>
      </c>
      <c r="AE294">
        <v>1172.3599999999999</v>
      </c>
      <c r="AF294">
        <v>1395.69</v>
      </c>
      <c r="AG294" t="s">
        <v>391</v>
      </c>
      <c r="AP294" s="7">
        <v>291</v>
      </c>
      <c r="AQ294" s="7" t="str">
        <f t="shared" si="36"/>
        <v/>
      </c>
      <c r="AR294" s="7" t="str">
        <f t="shared" si="36"/>
        <v/>
      </c>
      <c r="AS294" s="7" t="str">
        <f t="shared" si="36"/>
        <v/>
      </c>
      <c r="AT294" s="7" t="str">
        <f t="shared" si="36"/>
        <v/>
      </c>
      <c r="AU294" s="7" t="str">
        <f t="shared" si="36"/>
        <v/>
      </c>
      <c r="AV294" s="7" t="str">
        <f t="shared" si="36"/>
        <v/>
      </c>
      <c r="AW294" s="7" t="str">
        <f t="shared" si="36"/>
        <v/>
      </c>
      <c r="AX294" s="7" t="str">
        <f t="shared" si="36"/>
        <v/>
      </c>
      <c r="AY294" s="7" t="str">
        <f t="shared" si="36"/>
        <v/>
      </c>
      <c r="AZ294" s="7" t="str">
        <f t="shared" si="36"/>
        <v/>
      </c>
      <c r="BA294" s="7" t="str">
        <f t="shared" si="36"/>
        <v/>
      </c>
      <c r="BB294" s="7" t="str">
        <f t="shared" si="36"/>
        <v/>
      </c>
      <c r="BC294" s="7" t="str">
        <f t="shared" si="36"/>
        <v/>
      </c>
      <c r="BD294" s="7" t="str">
        <f t="shared" si="36"/>
        <v/>
      </c>
      <c r="BE294" s="7" t="str">
        <f t="shared" si="36"/>
        <v/>
      </c>
      <c r="BF294" s="7" t="str">
        <f t="shared" si="36"/>
        <v/>
      </c>
      <c r="BG294" s="7" t="str">
        <f t="shared" si="35"/>
        <v/>
      </c>
      <c r="BH294" s="7" t="str">
        <f t="shared" si="35"/>
        <v/>
      </c>
    </row>
    <row r="295" spans="1:60">
      <c r="A295" t="s">
        <v>404</v>
      </c>
      <c r="B295" t="s">
        <v>386</v>
      </c>
      <c r="C295" t="s">
        <v>386</v>
      </c>
      <c r="E295">
        <v>57</v>
      </c>
      <c r="F295">
        <v>0</v>
      </c>
      <c r="G295">
        <v>1</v>
      </c>
      <c r="H295">
        <v>172463</v>
      </c>
      <c r="I295" s="1">
        <v>44761.875</v>
      </c>
      <c r="J295" t="s">
        <v>392</v>
      </c>
      <c r="K295">
        <v>0</v>
      </c>
      <c r="L295" s="1">
        <v>44696.875</v>
      </c>
      <c r="M295" s="1">
        <v>44761.875</v>
      </c>
      <c r="N295" s="1">
        <v>33434.875</v>
      </c>
      <c r="O295" s="1">
        <v>44696.875</v>
      </c>
      <c r="P295" s="1"/>
      <c r="Q295" s="1">
        <v>43418.916666666664</v>
      </c>
      <c r="R295">
        <v>74065816</v>
      </c>
      <c r="T295" t="s">
        <v>746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389</v>
      </c>
      <c r="AB295">
        <v>43</v>
      </c>
      <c r="AC295" t="s">
        <v>581</v>
      </c>
      <c r="AD295">
        <v>140134</v>
      </c>
      <c r="AE295">
        <v>1177.1099999999999</v>
      </c>
      <c r="AF295">
        <v>1401.34</v>
      </c>
      <c r="AG295" t="s">
        <v>391</v>
      </c>
      <c r="AP295" s="8">
        <v>292</v>
      </c>
      <c r="AQ295" s="8" t="str">
        <f t="shared" si="36"/>
        <v/>
      </c>
      <c r="AR295" s="8" t="str">
        <f t="shared" si="36"/>
        <v/>
      </c>
      <c r="AS295" s="8" t="str">
        <f t="shared" si="36"/>
        <v/>
      </c>
      <c r="AT295" s="8" t="str">
        <f t="shared" si="36"/>
        <v/>
      </c>
      <c r="AU295" s="8" t="str">
        <f t="shared" si="36"/>
        <v/>
      </c>
      <c r="AV295" s="8" t="str">
        <f t="shared" si="36"/>
        <v/>
      </c>
      <c r="AW295" s="8" t="str">
        <f t="shared" si="36"/>
        <v/>
      </c>
      <c r="AX295" s="8" t="str">
        <f t="shared" si="36"/>
        <v/>
      </c>
      <c r="AY295" s="8" t="str">
        <f t="shared" si="36"/>
        <v/>
      </c>
      <c r="AZ295" s="8" t="str">
        <f t="shared" si="36"/>
        <v/>
      </c>
      <c r="BA295" s="8" t="str">
        <f t="shared" si="36"/>
        <v/>
      </c>
      <c r="BB295" s="8" t="str">
        <f t="shared" si="36"/>
        <v/>
      </c>
      <c r="BC295" s="8" t="str">
        <f t="shared" si="36"/>
        <v/>
      </c>
      <c r="BD295" s="8" t="str">
        <f t="shared" si="36"/>
        <v/>
      </c>
      <c r="BE295" s="8" t="str">
        <f t="shared" si="36"/>
        <v/>
      </c>
      <c r="BF295" s="8" t="str">
        <f t="shared" si="36"/>
        <v/>
      </c>
      <c r="BG295" s="8" t="str">
        <f t="shared" si="35"/>
        <v/>
      </c>
      <c r="BH295" s="8" t="str">
        <f t="shared" si="35"/>
        <v/>
      </c>
    </row>
    <row r="296" spans="1:60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168099</v>
      </c>
      <c r="I296" s="1">
        <v>44761.875</v>
      </c>
      <c r="J296" t="s">
        <v>387</v>
      </c>
      <c r="K296">
        <v>0</v>
      </c>
      <c r="L296" s="1">
        <v>44756.875</v>
      </c>
      <c r="M296" s="1">
        <v>44761.875</v>
      </c>
      <c r="N296" s="1">
        <v>36910.916666666664</v>
      </c>
      <c r="O296" s="1">
        <v>44756.875</v>
      </c>
      <c r="P296" s="1"/>
      <c r="Q296" s="1">
        <v>43387.875</v>
      </c>
      <c r="R296">
        <v>73797739</v>
      </c>
      <c r="T296" t="s">
        <v>747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389</v>
      </c>
      <c r="AB296">
        <v>44</v>
      </c>
      <c r="AC296" t="s">
        <v>394</v>
      </c>
      <c r="AD296">
        <v>60547</v>
      </c>
      <c r="AE296">
        <v>508.58</v>
      </c>
      <c r="AF296">
        <v>605.47</v>
      </c>
      <c r="AG296" t="s">
        <v>391</v>
      </c>
      <c r="AP296" s="7">
        <v>293</v>
      </c>
      <c r="AQ296" s="7" t="str">
        <f t="shared" si="36"/>
        <v/>
      </c>
      <c r="AR296" s="7" t="str">
        <f t="shared" si="36"/>
        <v/>
      </c>
      <c r="AS296" s="7" t="str">
        <f t="shared" si="36"/>
        <v/>
      </c>
      <c r="AT296" s="7" t="str">
        <f t="shared" si="36"/>
        <v/>
      </c>
      <c r="AU296" s="7" t="str">
        <f t="shared" si="36"/>
        <v/>
      </c>
      <c r="AV296" s="7" t="str">
        <f t="shared" si="36"/>
        <v/>
      </c>
      <c r="AW296" s="7" t="str">
        <f t="shared" si="36"/>
        <v/>
      </c>
      <c r="AX296" s="7" t="str">
        <f t="shared" si="36"/>
        <v/>
      </c>
      <c r="AY296" s="7" t="str">
        <f t="shared" si="36"/>
        <v/>
      </c>
      <c r="AZ296" s="7" t="str">
        <f t="shared" si="36"/>
        <v/>
      </c>
      <c r="BA296" s="7" t="str">
        <f t="shared" si="36"/>
        <v/>
      </c>
      <c r="BB296" s="7" t="str">
        <f t="shared" si="36"/>
        <v/>
      </c>
      <c r="BC296" s="7" t="str">
        <f t="shared" si="36"/>
        <v/>
      </c>
      <c r="BD296" s="7" t="str">
        <f t="shared" si="36"/>
        <v/>
      </c>
      <c r="BE296" s="7" t="str">
        <f t="shared" si="36"/>
        <v/>
      </c>
      <c r="BF296" s="7" t="str">
        <f t="shared" si="36"/>
        <v/>
      </c>
      <c r="BG296" s="7" t="str">
        <f t="shared" si="35"/>
        <v/>
      </c>
      <c r="BH296" s="7" t="str">
        <f t="shared" si="35"/>
        <v/>
      </c>
    </row>
    <row r="297" spans="1:60">
      <c r="A297" t="s">
        <v>404</v>
      </c>
      <c r="B297" t="s">
        <v>404</v>
      </c>
      <c r="C297" t="s">
        <v>404</v>
      </c>
      <c r="E297">
        <v>57</v>
      </c>
      <c r="F297">
        <v>0</v>
      </c>
      <c r="G297">
        <v>1</v>
      </c>
      <c r="H297">
        <v>172591</v>
      </c>
      <c r="I297" s="1">
        <v>44761.875</v>
      </c>
      <c r="J297" t="s">
        <v>392</v>
      </c>
      <c r="K297">
        <v>0</v>
      </c>
      <c r="L297" s="1"/>
      <c r="M297" s="1">
        <v>44761.875</v>
      </c>
      <c r="N297" s="1">
        <v>22250.916666666668</v>
      </c>
      <c r="O297" s="1">
        <v>43416.916666666664</v>
      </c>
      <c r="P297" s="1"/>
      <c r="Q297" s="1">
        <v>43418.916666666664</v>
      </c>
      <c r="R297">
        <v>74071040</v>
      </c>
      <c r="T297" t="s">
        <v>748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389</v>
      </c>
      <c r="AB297">
        <v>43</v>
      </c>
      <c r="AC297" t="s">
        <v>478</v>
      </c>
      <c r="AD297">
        <v>229786</v>
      </c>
      <c r="AE297">
        <v>5268.93</v>
      </c>
      <c r="AF297">
        <v>2297.86</v>
      </c>
      <c r="AG297" t="s">
        <v>408</v>
      </c>
      <c r="AP297" s="8">
        <v>294</v>
      </c>
      <c r="AQ297" s="8" t="str">
        <f t="shared" si="36"/>
        <v/>
      </c>
      <c r="AR297" s="8" t="str">
        <f t="shared" si="36"/>
        <v/>
      </c>
      <c r="AS297" s="8" t="str">
        <f t="shared" si="36"/>
        <v/>
      </c>
      <c r="AT297" s="8" t="str">
        <f t="shared" si="36"/>
        <v/>
      </c>
      <c r="AU297" s="8" t="str">
        <f t="shared" si="36"/>
        <v/>
      </c>
      <c r="AV297" s="8" t="str">
        <f t="shared" si="36"/>
        <v/>
      </c>
      <c r="AW297" s="8" t="str">
        <f t="shared" si="36"/>
        <v/>
      </c>
      <c r="AX297" s="8" t="str">
        <f t="shared" si="36"/>
        <v/>
      </c>
      <c r="AY297" s="8" t="str">
        <f t="shared" si="36"/>
        <v/>
      </c>
      <c r="AZ297" s="8" t="str">
        <f t="shared" si="36"/>
        <v/>
      </c>
      <c r="BA297" s="8" t="str">
        <f t="shared" si="36"/>
        <v/>
      </c>
      <c r="BB297" s="8" t="str">
        <f t="shared" si="36"/>
        <v/>
      </c>
      <c r="BC297" s="8" t="str">
        <f t="shared" si="36"/>
        <v/>
      </c>
      <c r="BD297" s="8" t="str">
        <f t="shared" si="36"/>
        <v/>
      </c>
      <c r="BE297" s="8" t="str">
        <f t="shared" si="36"/>
        <v/>
      </c>
      <c r="BF297" s="8" t="str">
        <f t="shared" si="36"/>
        <v/>
      </c>
      <c r="BG297" s="8" t="str">
        <f t="shared" si="35"/>
        <v/>
      </c>
      <c r="BH297" s="8" t="str">
        <f t="shared" si="35"/>
        <v/>
      </c>
    </row>
    <row r="298" spans="1:60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172645</v>
      </c>
      <c r="I298" s="1">
        <v>44761.875</v>
      </c>
      <c r="J298" t="s">
        <v>387</v>
      </c>
      <c r="K298">
        <v>0</v>
      </c>
      <c r="L298" s="1"/>
      <c r="M298" s="1">
        <v>44761.875</v>
      </c>
      <c r="N298" s="1">
        <v>30085.875</v>
      </c>
      <c r="O298" s="1">
        <v>44755.875</v>
      </c>
      <c r="P298" s="1">
        <v>44755.875</v>
      </c>
      <c r="Q298" s="1">
        <v>43418.916666666664</v>
      </c>
      <c r="R298">
        <v>74067073</v>
      </c>
      <c r="T298" t="s">
        <v>749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389</v>
      </c>
      <c r="AB298">
        <v>43</v>
      </c>
      <c r="AC298" t="s">
        <v>476</v>
      </c>
      <c r="AD298">
        <v>245335</v>
      </c>
      <c r="AE298">
        <v>2060.81</v>
      </c>
      <c r="AF298">
        <v>2453.35</v>
      </c>
      <c r="AG298" t="s">
        <v>480</v>
      </c>
      <c r="AP298" s="7">
        <v>295</v>
      </c>
      <c r="AQ298" s="7" t="str">
        <f t="shared" si="36"/>
        <v/>
      </c>
      <c r="AR298" s="7" t="str">
        <f t="shared" si="36"/>
        <v/>
      </c>
      <c r="AS298" s="7" t="str">
        <f t="shared" si="36"/>
        <v/>
      </c>
      <c r="AT298" s="7" t="str">
        <f t="shared" si="36"/>
        <v/>
      </c>
      <c r="AU298" s="7" t="str">
        <f t="shared" si="36"/>
        <v/>
      </c>
      <c r="AV298" s="7" t="str">
        <f t="shared" si="36"/>
        <v/>
      </c>
      <c r="AW298" s="7" t="str">
        <f t="shared" si="36"/>
        <v/>
      </c>
      <c r="AX298" s="7" t="str">
        <f t="shared" si="36"/>
        <v/>
      </c>
      <c r="AY298" s="7" t="str">
        <f t="shared" si="36"/>
        <v/>
      </c>
      <c r="AZ298" s="7" t="str">
        <f t="shared" si="36"/>
        <v/>
      </c>
      <c r="BA298" s="7" t="str">
        <f t="shared" si="36"/>
        <v/>
      </c>
      <c r="BB298" s="7" t="str">
        <f t="shared" si="36"/>
        <v/>
      </c>
      <c r="BC298" s="7" t="str">
        <f t="shared" si="36"/>
        <v/>
      </c>
      <c r="BD298" s="7" t="str">
        <f t="shared" si="36"/>
        <v/>
      </c>
      <c r="BE298" s="7" t="str">
        <f t="shared" si="36"/>
        <v/>
      </c>
      <c r="BF298" s="7" t="str">
        <f t="shared" si="36"/>
        <v/>
      </c>
      <c r="BG298" s="7" t="str">
        <f t="shared" si="35"/>
        <v/>
      </c>
      <c r="BH298" s="7" t="str">
        <f t="shared" si="35"/>
        <v/>
      </c>
    </row>
    <row r="299" spans="1:60">
      <c r="A299" t="s">
        <v>404</v>
      </c>
      <c r="B299" t="s">
        <v>404</v>
      </c>
      <c r="C299" t="s">
        <v>404</v>
      </c>
      <c r="E299">
        <v>57</v>
      </c>
      <c r="F299">
        <v>0</v>
      </c>
      <c r="G299">
        <v>1</v>
      </c>
      <c r="H299">
        <v>168118</v>
      </c>
      <c r="I299" s="1">
        <v>44761.875</v>
      </c>
      <c r="J299" t="s">
        <v>392</v>
      </c>
      <c r="K299">
        <v>0</v>
      </c>
      <c r="L299" s="1">
        <v>44753.875</v>
      </c>
      <c r="M299" s="1">
        <v>44761.875</v>
      </c>
      <c r="N299" s="1">
        <v>23048.916666666668</v>
      </c>
      <c r="O299" s="1">
        <v>44753.875</v>
      </c>
      <c r="P299" s="1">
        <v>44693.875</v>
      </c>
      <c r="Q299" s="1">
        <v>43387.875</v>
      </c>
      <c r="R299">
        <v>73799985</v>
      </c>
      <c r="T299" t="s">
        <v>750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389</v>
      </c>
      <c r="AB299">
        <v>44</v>
      </c>
      <c r="AC299" t="s">
        <v>394</v>
      </c>
      <c r="AD299">
        <v>289216</v>
      </c>
      <c r="AE299">
        <v>2429.42</v>
      </c>
      <c r="AF299">
        <v>2892.16</v>
      </c>
      <c r="AG299" t="s">
        <v>391</v>
      </c>
      <c r="AP299" s="8">
        <v>296</v>
      </c>
      <c r="AQ299" s="8" t="str">
        <f t="shared" si="36"/>
        <v/>
      </c>
      <c r="AR299" s="8" t="str">
        <f t="shared" si="36"/>
        <v/>
      </c>
      <c r="AS299" s="8" t="str">
        <f t="shared" si="36"/>
        <v/>
      </c>
      <c r="AT299" s="8" t="str">
        <f t="shared" si="36"/>
        <v/>
      </c>
      <c r="AU299" s="8" t="str">
        <f t="shared" si="36"/>
        <v/>
      </c>
      <c r="AV299" s="8" t="str">
        <f t="shared" si="36"/>
        <v/>
      </c>
      <c r="AW299" s="8" t="str">
        <f t="shared" si="36"/>
        <v/>
      </c>
      <c r="AX299" s="8" t="str">
        <f t="shared" si="36"/>
        <v/>
      </c>
      <c r="AY299" s="8" t="str">
        <f t="shared" si="36"/>
        <v/>
      </c>
      <c r="AZ299" s="8" t="str">
        <f t="shared" si="36"/>
        <v/>
      </c>
      <c r="BA299" s="8" t="str">
        <f t="shared" si="36"/>
        <v/>
      </c>
      <c r="BB299" s="8" t="str">
        <f t="shared" si="36"/>
        <v/>
      </c>
      <c r="BC299" s="8" t="str">
        <f t="shared" si="36"/>
        <v/>
      </c>
      <c r="BD299" s="8" t="str">
        <f t="shared" si="36"/>
        <v/>
      </c>
      <c r="BE299" s="8" t="str">
        <f t="shared" si="36"/>
        <v/>
      </c>
      <c r="BF299" s="8" t="str">
        <f t="shared" si="36"/>
        <v/>
      </c>
      <c r="BG299" s="8" t="str">
        <f t="shared" si="35"/>
        <v/>
      </c>
      <c r="BH299" s="8" t="str">
        <f t="shared" si="35"/>
        <v/>
      </c>
    </row>
    <row r="300" spans="1:60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168163</v>
      </c>
      <c r="I300" s="1">
        <v>44761.875</v>
      </c>
      <c r="J300" t="s">
        <v>387</v>
      </c>
      <c r="K300">
        <v>0</v>
      </c>
      <c r="L300" s="1"/>
      <c r="M300" s="1">
        <v>44761.875</v>
      </c>
      <c r="N300" s="1">
        <v>23336.916666666668</v>
      </c>
      <c r="O300" s="1">
        <v>43382.875</v>
      </c>
      <c r="P300" s="1"/>
      <c r="Q300" s="1">
        <v>43387.875</v>
      </c>
      <c r="R300">
        <v>73814641</v>
      </c>
      <c r="T300" t="s">
        <v>751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389</v>
      </c>
      <c r="AB300">
        <v>44</v>
      </c>
      <c r="AC300" t="s">
        <v>398</v>
      </c>
      <c r="AD300">
        <v>522987</v>
      </c>
      <c r="AE300">
        <v>4393.0600000000004</v>
      </c>
      <c r="AF300">
        <v>5229.87</v>
      </c>
      <c r="AG300" t="s">
        <v>408</v>
      </c>
      <c r="AP300" s="7">
        <v>297</v>
      </c>
      <c r="AQ300" s="7" t="str">
        <f t="shared" si="36"/>
        <v/>
      </c>
      <c r="AR300" s="7" t="str">
        <f t="shared" si="36"/>
        <v/>
      </c>
      <c r="AS300" s="7" t="str">
        <f t="shared" si="36"/>
        <v/>
      </c>
      <c r="AT300" s="7" t="str">
        <f t="shared" si="36"/>
        <v/>
      </c>
      <c r="AU300" s="7" t="str">
        <f t="shared" si="36"/>
        <v/>
      </c>
      <c r="AV300" s="7" t="str">
        <f t="shared" si="36"/>
        <v/>
      </c>
      <c r="AW300" s="7" t="str">
        <f t="shared" si="36"/>
        <v/>
      </c>
      <c r="AX300" s="7" t="str">
        <f t="shared" si="36"/>
        <v/>
      </c>
      <c r="AY300" s="7" t="str">
        <f t="shared" si="36"/>
        <v/>
      </c>
      <c r="AZ300" s="7" t="str">
        <f t="shared" si="36"/>
        <v/>
      </c>
      <c r="BA300" s="7" t="str">
        <f t="shared" si="36"/>
        <v/>
      </c>
      <c r="BB300" s="7" t="str">
        <f t="shared" si="36"/>
        <v/>
      </c>
      <c r="BC300" s="7" t="str">
        <f t="shared" si="36"/>
        <v/>
      </c>
      <c r="BD300" s="7" t="str">
        <f t="shared" si="36"/>
        <v/>
      </c>
      <c r="BE300" s="7" t="str">
        <f t="shared" si="36"/>
        <v/>
      </c>
      <c r="BF300" s="7" t="str">
        <f t="shared" si="36"/>
        <v/>
      </c>
      <c r="BG300" s="7" t="str">
        <f t="shared" si="35"/>
        <v/>
      </c>
      <c r="BH300" s="7" t="str">
        <f t="shared" si="35"/>
        <v/>
      </c>
    </row>
    <row r="301" spans="1:60">
      <c r="A301" t="s">
        <v>404</v>
      </c>
      <c r="B301" t="s">
        <v>386</v>
      </c>
      <c r="C301" t="s">
        <v>386</v>
      </c>
      <c r="E301">
        <v>57</v>
      </c>
      <c r="F301">
        <v>0</v>
      </c>
      <c r="G301">
        <v>1</v>
      </c>
      <c r="H301">
        <v>168203</v>
      </c>
      <c r="I301" s="1">
        <v>44761.875</v>
      </c>
      <c r="J301" t="s">
        <v>392</v>
      </c>
      <c r="K301">
        <v>0</v>
      </c>
      <c r="L301" s="1">
        <v>44663.875</v>
      </c>
      <c r="M301" s="1">
        <v>44761.875</v>
      </c>
      <c r="N301" s="1">
        <v>30383.875</v>
      </c>
      <c r="O301" s="1">
        <v>44663.875</v>
      </c>
      <c r="P301" s="1"/>
      <c r="Q301" s="1">
        <v>43387.875</v>
      </c>
      <c r="R301">
        <v>73800102</v>
      </c>
      <c r="T301" t="s">
        <v>752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389</v>
      </c>
      <c r="AB301">
        <v>44</v>
      </c>
      <c r="AC301" t="s">
        <v>476</v>
      </c>
      <c r="AD301">
        <v>153526</v>
      </c>
      <c r="AE301">
        <v>1289.6199999999999</v>
      </c>
      <c r="AF301">
        <v>1535.26</v>
      </c>
      <c r="AG301" t="s">
        <v>391</v>
      </c>
      <c r="AP301" s="8">
        <v>298</v>
      </c>
      <c r="AQ301" s="8" t="str">
        <f t="shared" si="36"/>
        <v/>
      </c>
      <c r="AR301" s="8" t="str">
        <f t="shared" si="36"/>
        <v/>
      </c>
      <c r="AS301" s="8" t="str">
        <f t="shared" si="36"/>
        <v/>
      </c>
      <c r="AT301" s="8" t="str">
        <f t="shared" si="36"/>
        <v/>
      </c>
      <c r="AU301" s="8" t="str">
        <f t="shared" si="36"/>
        <v/>
      </c>
      <c r="AV301" s="8" t="str">
        <f t="shared" si="36"/>
        <v/>
      </c>
      <c r="AW301" s="8" t="str">
        <f t="shared" si="36"/>
        <v/>
      </c>
      <c r="AX301" s="8" t="str">
        <f t="shared" si="36"/>
        <v/>
      </c>
      <c r="AY301" s="8" t="str">
        <f t="shared" si="36"/>
        <v/>
      </c>
      <c r="AZ301" s="8" t="str">
        <f t="shared" si="36"/>
        <v/>
      </c>
      <c r="BA301" s="8" t="str">
        <f t="shared" si="36"/>
        <v/>
      </c>
      <c r="BB301" s="8" t="str">
        <f t="shared" si="36"/>
        <v/>
      </c>
      <c r="BC301" s="8" t="str">
        <f t="shared" si="36"/>
        <v/>
      </c>
      <c r="BD301" s="8" t="str">
        <f t="shared" si="36"/>
        <v/>
      </c>
      <c r="BE301" s="8" t="str">
        <f t="shared" si="36"/>
        <v/>
      </c>
      <c r="BF301" s="8" t="str">
        <f t="shared" si="36"/>
        <v/>
      </c>
      <c r="BG301" s="8" t="str">
        <f t="shared" si="35"/>
        <v/>
      </c>
      <c r="BH301" s="8" t="str">
        <f t="shared" si="35"/>
        <v/>
      </c>
    </row>
    <row r="302" spans="1:60">
      <c r="A302" t="s">
        <v>404</v>
      </c>
      <c r="B302" t="s">
        <v>404</v>
      </c>
      <c r="C302" t="s">
        <v>404</v>
      </c>
      <c r="E302">
        <v>57</v>
      </c>
      <c r="F302">
        <v>0</v>
      </c>
      <c r="G302">
        <v>1</v>
      </c>
      <c r="H302">
        <v>168229</v>
      </c>
      <c r="I302" s="1">
        <v>44761.875</v>
      </c>
      <c r="J302" t="s">
        <v>392</v>
      </c>
      <c r="K302">
        <v>0</v>
      </c>
      <c r="L302" s="1"/>
      <c r="M302" s="1">
        <v>44761.875</v>
      </c>
      <c r="N302" s="1">
        <v>30529.875</v>
      </c>
      <c r="O302" s="1">
        <v>43380.875</v>
      </c>
      <c r="P302" s="1"/>
      <c r="Q302" s="1">
        <v>43387.875</v>
      </c>
      <c r="R302">
        <v>73800105</v>
      </c>
      <c r="T302" t="s">
        <v>753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389</v>
      </c>
      <c r="AB302">
        <v>44</v>
      </c>
      <c r="AC302" t="s">
        <v>478</v>
      </c>
      <c r="AD302">
        <v>18958</v>
      </c>
      <c r="AE302">
        <v>1592.45</v>
      </c>
      <c r="AF302">
        <v>1895.8</v>
      </c>
      <c r="AG302" t="s">
        <v>408</v>
      </c>
      <c r="AP302" s="7">
        <v>299</v>
      </c>
      <c r="AQ302" s="7" t="str">
        <f t="shared" si="36"/>
        <v/>
      </c>
      <c r="AR302" s="7" t="str">
        <f t="shared" si="36"/>
        <v/>
      </c>
      <c r="AS302" s="7" t="str">
        <f t="shared" si="36"/>
        <v/>
      </c>
      <c r="AT302" s="7" t="str">
        <f t="shared" si="36"/>
        <v/>
      </c>
      <c r="AU302" s="7" t="str">
        <f t="shared" si="36"/>
        <v/>
      </c>
      <c r="AV302" s="7" t="str">
        <f t="shared" si="36"/>
        <v/>
      </c>
      <c r="AW302" s="7" t="str">
        <f t="shared" si="36"/>
        <v/>
      </c>
      <c r="AX302" s="7" t="str">
        <f t="shared" si="36"/>
        <v/>
      </c>
      <c r="AY302" s="7" t="str">
        <f t="shared" si="36"/>
        <v/>
      </c>
      <c r="AZ302" s="7" t="str">
        <f t="shared" si="36"/>
        <v/>
      </c>
      <c r="BA302" s="7" t="str">
        <f t="shared" si="36"/>
        <v/>
      </c>
      <c r="BB302" s="7" t="str">
        <f t="shared" si="36"/>
        <v/>
      </c>
      <c r="BC302" s="7" t="str">
        <f t="shared" si="36"/>
        <v/>
      </c>
      <c r="BD302" s="7" t="str">
        <f t="shared" si="36"/>
        <v/>
      </c>
      <c r="BE302" s="7" t="str">
        <f t="shared" si="36"/>
        <v/>
      </c>
      <c r="BF302" s="7" t="str">
        <f t="shared" si="36"/>
        <v/>
      </c>
      <c r="BG302" s="7" t="str">
        <f t="shared" si="35"/>
        <v/>
      </c>
      <c r="BH302" s="7" t="str">
        <f t="shared" si="35"/>
        <v/>
      </c>
    </row>
    <row r="303" spans="1:60">
      <c r="A303" t="s">
        <v>404</v>
      </c>
      <c r="B303" t="s">
        <v>404</v>
      </c>
      <c r="C303" t="s">
        <v>404</v>
      </c>
      <c r="E303">
        <v>57</v>
      </c>
      <c r="F303">
        <v>0</v>
      </c>
      <c r="G303">
        <v>1</v>
      </c>
      <c r="H303">
        <v>168256</v>
      </c>
      <c r="I303" s="1">
        <v>44761.875</v>
      </c>
      <c r="J303" t="s">
        <v>392</v>
      </c>
      <c r="K303">
        <v>0</v>
      </c>
      <c r="L303" s="1">
        <v>44755.875</v>
      </c>
      <c r="M303" s="1">
        <v>44761.875</v>
      </c>
      <c r="N303" s="1">
        <v>30647.916666666668</v>
      </c>
      <c r="O303" s="1">
        <v>44755.875</v>
      </c>
      <c r="P303" s="1"/>
      <c r="Q303" s="1">
        <v>43387.875</v>
      </c>
      <c r="R303">
        <v>73800108</v>
      </c>
      <c r="T303" t="s">
        <v>754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389</v>
      </c>
      <c r="AB303">
        <v>44</v>
      </c>
      <c r="AC303" t="s">
        <v>398</v>
      </c>
      <c r="AD303">
        <v>276623</v>
      </c>
      <c r="AE303">
        <v>2323.64</v>
      </c>
      <c r="AF303">
        <v>2766.23</v>
      </c>
      <c r="AG303" t="s">
        <v>391</v>
      </c>
      <c r="AP303" s="8">
        <v>300</v>
      </c>
      <c r="AQ303" s="8" t="str">
        <f t="shared" si="36"/>
        <v/>
      </c>
      <c r="AR303" s="8" t="str">
        <f t="shared" si="36"/>
        <v/>
      </c>
      <c r="AS303" s="8" t="str">
        <f t="shared" si="36"/>
        <v/>
      </c>
      <c r="AT303" s="8" t="str">
        <f t="shared" si="36"/>
        <v/>
      </c>
      <c r="AU303" s="8" t="str">
        <f t="shared" si="36"/>
        <v/>
      </c>
      <c r="AV303" s="8" t="str">
        <f t="shared" si="36"/>
        <v/>
      </c>
      <c r="AW303" s="8" t="str">
        <f t="shared" si="36"/>
        <v/>
      </c>
      <c r="AX303" s="8" t="str">
        <f t="shared" si="36"/>
        <v/>
      </c>
      <c r="AY303" s="8" t="str">
        <f t="shared" si="36"/>
        <v/>
      </c>
      <c r="AZ303" s="8" t="str">
        <f t="shared" si="36"/>
        <v/>
      </c>
      <c r="BA303" s="8" t="str">
        <f t="shared" si="36"/>
        <v/>
      </c>
      <c r="BB303" s="8" t="str">
        <f t="shared" si="36"/>
        <v/>
      </c>
      <c r="BC303" s="8" t="str">
        <f t="shared" si="36"/>
        <v/>
      </c>
      <c r="BD303" s="8" t="str">
        <f t="shared" si="36"/>
        <v/>
      </c>
      <c r="BE303" s="8" t="str">
        <f t="shared" si="36"/>
        <v/>
      </c>
      <c r="BF303" s="8" t="str">
        <f t="shared" si="36"/>
        <v/>
      </c>
      <c r="BG303" s="8" t="str">
        <f t="shared" si="35"/>
        <v/>
      </c>
      <c r="BH303" s="8" t="str">
        <f t="shared" si="35"/>
        <v/>
      </c>
    </row>
    <row r="304" spans="1:60">
      <c r="A304" t="s">
        <v>404</v>
      </c>
      <c r="B304" t="s">
        <v>404</v>
      </c>
      <c r="C304" t="s">
        <v>404</v>
      </c>
      <c r="E304">
        <v>57</v>
      </c>
      <c r="F304">
        <v>0</v>
      </c>
      <c r="G304">
        <v>1</v>
      </c>
      <c r="H304">
        <v>168275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30084.875</v>
      </c>
      <c r="O304" s="1">
        <v>43381.875</v>
      </c>
      <c r="P304" s="1"/>
      <c r="Q304" s="1">
        <v>43387.875</v>
      </c>
      <c r="R304">
        <v>73805829</v>
      </c>
      <c r="T304" t="s">
        <v>755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389</v>
      </c>
      <c r="AB304">
        <v>44</v>
      </c>
      <c r="AC304" t="s">
        <v>494</v>
      </c>
      <c r="AD304">
        <v>126824</v>
      </c>
      <c r="AE304">
        <v>1991.6</v>
      </c>
      <c r="AF304">
        <v>1268.24</v>
      </c>
      <c r="AG304" t="s">
        <v>408</v>
      </c>
      <c r="AP304" s="7">
        <v>301</v>
      </c>
      <c r="AQ304" s="7" t="str">
        <f t="shared" si="36"/>
        <v/>
      </c>
      <c r="AR304" s="7" t="str">
        <f t="shared" si="36"/>
        <v/>
      </c>
      <c r="AS304" s="7" t="str">
        <f t="shared" si="36"/>
        <v/>
      </c>
      <c r="AT304" s="7" t="str">
        <f t="shared" si="36"/>
        <v/>
      </c>
      <c r="AU304" s="7" t="str">
        <f t="shared" si="36"/>
        <v/>
      </c>
      <c r="AV304" s="7" t="str">
        <f t="shared" si="36"/>
        <v/>
      </c>
      <c r="AW304" s="7" t="str">
        <f t="shared" si="36"/>
        <v/>
      </c>
      <c r="AX304" s="7" t="str">
        <f t="shared" si="36"/>
        <v/>
      </c>
      <c r="AY304" s="7" t="str">
        <f t="shared" si="36"/>
        <v/>
      </c>
      <c r="AZ304" s="7" t="str">
        <f t="shared" si="36"/>
        <v/>
      </c>
      <c r="BA304" s="7" t="str">
        <f t="shared" si="36"/>
        <v/>
      </c>
      <c r="BB304" s="7" t="str">
        <f t="shared" si="36"/>
        <v/>
      </c>
      <c r="BC304" s="7" t="str">
        <f t="shared" si="36"/>
        <v/>
      </c>
      <c r="BD304" s="7" t="str">
        <f t="shared" si="36"/>
        <v/>
      </c>
      <c r="BE304" s="7" t="str">
        <f t="shared" si="36"/>
        <v/>
      </c>
      <c r="BF304" s="7" t="str">
        <f t="shared" si="36"/>
        <v/>
      </c>
      <c r="BG304" s="7" t="str">
        <f t="shared" si="35"/>
        <v/>
      </c>
      <c r="BH304" s="7" t="str">
        <f t="shared" si="35"/>
        <v/>
      </c>
    </row>
    <row r="305" spans="1:60">
      <c r="A305" t="s">
        <v>386</v>
      </c>
      <c r="B305" t="s">
        <v>386</v>
      </c>
      <c r="C305" t="s">
        <v>386</v>
      </c>
      <c r="E305">
        <v>57</v>
      </c>
      <c r="F305">
        <v>0</v>
      </c>
      <c r="G305">
        <v>1</v>
      </c>
      <c r="H305">
        <v>168278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22537.875</v>
      </c>
      <c r="O305" s="1">
        <v>44361.875</v>
      </c>
      <c r="P305" s="1">
        <v>44361.875</v>
      </c>
      <c r="Q305" s="1">
        <v>43387.875</v>
      </c>
      <c r="R305">
        <v>73805851</v>
      </c>
      <c r="T305" t="s">
        <v>756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389</v>
      </c>
      <c r="AC305" t="s">
        <v>398</v>
      </c>
      <c r="AD305">
        <v>27762</v>
      </c>
      <c r="AE305">
        <v>7687.87</v>
      </c>
      <c r="AF305">
        <v>2776.2</v>
      </c>
      <c r="AG305" t="s">
        <v>408</v>
      </c>
      <c r="AP305" s="8">
        <v>302</v>
      </c>
      <c r="AQ305" s="8" t="str">
        <f t="shared" si="36"/>
        <v/>
      </c>
      <c r="AR305" s="8" t="str">
        <f t="shared" si="36"/>
        <v/>
      </c>
      <c r="AS305" s="8" t="str">
        <f t="shared" si="36"/>
        <v/>
      </c>
      <c r="AT305" s="8" t="str">
        <f t="shared" si="36"/>
        <v/>
      </c>
      <c r="AU305" s="8" t="str">
        <f t="shared" si="36"/>
        <v/>
      </c>
      <c r="AV305" s="8" t="str">
        <f t="shared" si="36"/>
        <v/>
      </c>
      <c r="AW305" s="8" t="str">
        <f t="shared" si="36"/>
        <v/>
      </c>
      <c r="AX305" s="8" t="str">
        <f t="shared" si="36"/>
        <v/>
      </c>
      <c r="AY305" s="8" t="str">
        <f t="shared" si="36"/>
        <v/>
      </c>
      <c r="AZ305" s="8" t="str">
        <f t="shared" si="36"/>
        <v/>
      </c>
      <c r="BA305" s="8" t="str">
        <f t="shared" si="36"/>
        <v/>
      </c>
      <c r="BB305" s="8" t="str">
        <f t="shared" si="36"/>
        <v/>
      </c>
      <c r="BC305" s="8" t="str">
        <f t="shared" si="36"/>
        <v/>
      </c>
      <c r="BD305" s="8" t="str">
        <f t="shared" si="36"/>
        <v/>
      </c>
      <c r="BE305" s="8" t="str">
        <f t="shared" si="36"/>
        <v/>
      </c>
      <c r="BF305" s="8" t="str">
        <f t="shared" si="36"/>
        <v/>
      </c>
      <c r="BG305" s="8" t="str">
        <f t="shared" si="35"/>
        <v/>
      </c>
      <c r="BH305" s="8" t="str">
        <f t="shared" si="35"/>
        <v/>
      </c>
    </row>
    <row r="306" spans="1:60">
      <c r="A306" t="s">
        <v>404</v>
      </c>
      <c r="B306" t="s">
        <v>404</v>
      </c>
      <c r="C306" t="s">
        <v>404</v>
      </c>
      <c r="E306">
        <v>57</v>
      </c>
      <c r="F306">
        <v>0</v>
      </c>
      <c r="G306">
        <v>1</v>
      </c>
      <c r="H306">
        <v>168281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29567.916666666668</v>
      </c>
      <c r="O306" s="1">
        <v>43391.875</v>
      </c>
      <c r="P306" s="1"/>
      <c r="Q306" s="1">
        <v>43387.875</v>
      </c>
      <c r="R306">
        <v>73879464</v>
      </c>
      <c r="T306" t="s">
        <v>757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389</v>
      </c>
      <c r="AB306">
        <v>44</v>
      </c>
      <c r="AC306" t="s">
        <v>476</v>
      </c>
      <c r="AD306">
        <v>245335</v>
      </c>
      <c r="AE306">
        <v>2060.81</v>
      </c>
      <c r="AF306">
        <v>2453.35</v>
      </c>
      <c r="AG306" t="s">
        <v>408</v>
      </c>
      <c r="AP306" s="7">
        <v>303</v>
      </c>
      <c r="AQ306" s="7" t="str">
        <f t="shared" si="36"/>
        <v/>
      </c>
      <c r="AR306" s="7" t="str">
        <f t="shared" si="36"/>
        <v/>
      </c>
      <c r="AS306" s="7" t="str">
        <f t="shared" si="36"/>
        <v/>
      </c>
      <c r="AT306" s="7" t="str">
        <f t="shared" si="36"/>
        <v/>
      </c>
      <c r="AU306" s="7" t="str">
        <f t="shared" si="36"/>
        <v/>
      </c>
      <c r="AV306" s="7" t="str">
        <f t="shared" si="36"/>
        <v/>
      </c>
      <c r="AW306" s="7" t="str">
        <f t="shared" si="36"/>
        <v/>
      </c>
      <c r="AX306" s="7" t="str">
        <f t="shared" si="36"/>
        <v/>
      </c>
      <c r="AY306" s="7" t="str">
        <f t="shared" si="36"/>
        <v/>
      </c>
      <c r="AZ306" s="7" t="str">
        <f t="shared" si="36"/>
        <v/>
      </c>
      <c r="BA306" s="7" t="str">
        <f t="shared" si="36"/>
        <v/>
      </c>
      <c r="BB306" s="7" t="str">
        <f t="shared" si="36"/>
        <v/>
      </c>
      <c r="BC306" s="7" t="str">
        <f t="shared" si="36"/>
        <v/>
      </c>
      <c r="BD306" s="7" t="str">
        <f t="shared" si="36"/>
        <v/>
      </c>
      <c r="BE306" s="7" t="str">
        <f t="shared" si="36"/>
        <v/>
      </c>
      <c r="BF306" s="7" t="str">
        <f t="shared" ref="BF306:BH321" si="37">IF(BF$3=$D306,$AP306,"")</f>
        <v/>
      </c>
      <c r="BG306" s="7" t="str">
        <f t="shared" si="37"/>
        <v/>
      </c>
      <c r="BH306" s="7" t="str">
        <f t="shared" si="37"/>
        <v/>
      </c>
    </row>
    <row r="307" spans="1:60">
      <c r="A307" t="s">
        <v>404</v>
      </c>
      <c r="B307" t="s">
        <v>404</v>
      </c>
      <c r="C307" t="s">
        <v>404</v>
      </c>
      <c r="E307">
        <v>57</v>
      </c>
      <c r="F307">
        <v>0</v>
      </c>
      <c r="G307">
        <v>1</v>
      </c>
      <c r="H307">
        <v>168281</v>
      </c>
      <c r="I307" s="1">
        <v>44761.875</v>
      </c>
      <c r="J307" t="s">
        <v>392</v>
      </c>
      <c r="K307">
        <v>1</v>
      </c>
      <c r="L307" s="1"/>
      <c r="M307" s="1">
        <v>44761.875</v>
      </c>
      <c r="N307" s="1">
        <v>40374.875</v>
      </c>
      <c r="O307" s="1">
        <v>43391.875</v>
      </c>
      <c r="P307" s="1"/>
      <c r="Q307" s="1">
        <v>43387.875</v>
      </c>
      <c r="R307">
        <v>73879465</v>
      </c>
      <c r="T307" t="s">
        <v>758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389</v>
      </c>
      <c r="AB307">
        <v>44</v>
      </c>
      <c r="AC307" t="s">
        <v>476</v>
      </c>
      <c r="AD307">
        <v>123586</v>
      </c>
      <c r="AE307">
        <v>1038.1099999999999</v>
      </c>
      <c r="AF307">
        <v>1235.8599999999999</v>
      </c>
      <c r="AG307" t="s">
        <v>408</v>
      </c>
      <c r="AP307" s="8">
        <v>304</v>
      </c>
      <c r="AQ307" s="8" t="str">
        <f t="shared" ref="AQ307:BF322" si="38">IF(AQ$3=$D307,$AP307,"")</f>
        <v/>
      </c>
      <c r="AR307" s="8" t="str">
        <f t="shared" si="38"/>
        <v/>
      </c>
      <c r="AS307" s="8" t="str">
        <f t="shared" si="38"/>
        <v/>
      </c>
      <c r="AT307" s="8" t="str">
        <f t="shared" si="38"/>
        <v/>
      </c>
      <c r="AU307" s="8" t="str">
        <f t="shared" si="38"/>
        <v/>
      </c>
      <c r="AV307" s="8" t="str">
        <f t="shared" si="38"/>
        <v/>
      </c>
      <c r="AW307" s="8" t="str">
        <f t="shared" si="38"/>
        <v/>
      </c>
      <c r="AX307" s="8" t="str">
        <f t="shared" si="38"/>
        <v/>
      </c>
      <c r="AY307" s="8" t="str">
        <f t="shared" si="38"/>
        <v/>
      </c>
      <c r="AZ307" s="8" t="str">
        <f t="shared" si="38"/>
        <v/>
      </c>
      <c r="BA307" s="8" t="str">
        <f t="shared" si="38"/>
        <v/>
      </c>
      <c r="BB307" s="8" t="str">
        <f t="shared" si="38"/>
        <v/>
      </c>
      <c r="BC307" s="8" t="str">
        <f t="shared" si="38"/>
        <v/>
      </c>
      <c r="BD307" s="8" t="str">
        <f t="shared" si="38"/>
        <v/>
      </c>
      <c r="BE307" s="8" t="str">
        <f t="shared" si="38"/>
        <v/>
      </c>
      <c r="BF307" s="8" t="str">
        <f t="shared" si="38"/>
        <v/>
      </c>
      <c r="BG307" s="8" t="str">
        <f t="shared" si="37"/>
        <v/>
      </c>
      <c r="BH307" s="8" t="str">
        <f t="shared" si="37"/>
        <v/>
      </c>
    </row>
    <row r="308" spans="1:60">
      <c r="A308" t="s">
        <v>404</v>
      </c>
      <c r="B308" t="s">
        <v>404</v>
      </c>
      <c r="C308" t="s">
        <v>404</v>
      </c>
      <c r="E308">
        <v>57</v>
      </c>
      <c r="F308">
        <v>0</v>
      </c>
      <c r="G308">
        <v>1</v>
      </c>
      <c r="H308">
        <v>168281</v>
      </c>
      <c r="I308" s="1">
        <v>44761.875</v>
      </c>
      <c r="J308" t="s">
        <v>392</v>
      </c>
      <c r="K308">
        <v>2</v>
      </c>
      <c r="L308" s="1"/>
      <c r="M308" s="1">
        <v>44761.875</v>
      </c>
      <c r="N308" s="1">
        <v>42020.916666666664</v>
      </c>
      <c r="O308" s="1">
        <v>43391.875</v>
      </c>
      <c r="P308" s="1"/>
      <c r="Q308" s="1">
        <v>43387.875</v>
      </c>
      <c r="R308">
        <v>73879466</v>
      </c>
      <c r="T308" t="s">
        <v>759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389</v>
      </c>
      <c r="AB308">
        <v>44</v>
      </c>
      <c r="AC308" t="s">
        <v>476</v>
      </c>
      <c r="AD308">
        <v>123586</v>
      </c>
      <c r="AE308">
        <v>1038.1099999999999</v>
      </c>
      <c r="AF308">
        <v>1235.8599999999999</v>
      </c>
      <c r="AG308" t="s">
        <v>408</v>
      </c>
      <c r="AP308" s="7">
        <v>305</v>
      </c>
      <c r="AQ308" s="7" t="str">
        <f t="shared" si="38"/>
        <v/>
      </c>
      <c r="AR308" s="7" t="str">
        <f t="shared" si="38"/>
        <v/>
      </c>
      <c r="AS308" s="7" t="str">
        <f t="shared" si="38"/>
        <v/>
      </c>
      <c r="AT308" s="7" t="str">
        <f t="shared" si="38"/>
        <v/>
      </c>
      <c r="AU308" s="7" t="str">
        <f t="shared" si="38"/>
        <v/>
      </c>
      <c r="AV308" s="7" t="str">
        <f t="shared" si="38"/>
        <v/>
      </c>
      <c r="AW308" s="7" t="str">
        <f t="shared" si="38"/>
        <v/>
      </c>
      <c r="AX308" s="7" t="str">
        <f t="shared" si="38"/>
        <v/>
      </c>
      <c r="AY308" s="7" t="str">
        <f t="shared" si="38"/>
        <v/>
      </c>
      <c r="AZ308" s="7" t="str">
        <f t="shared" si="38"/>
        <v/>
      </c>
      <c r="BA308" s="7" t="str">
        <f t="shared" si="38"/>
        <v/>
      </c>
      <c r="BB308" s="7" t="str">
        <f t="shared" si="38"/>
        <v/>
      </c>
      <c r="BC308" s="7" t="str">
        <f t="shared" si="38"/>
        <v/>
      </c>
      <c r="BD308" s="7" t="str">
        <f t="shared" si="38"/>
        <v/>
      </c>
      <c r="BE308" s="7" t="str">
        <f t="shared" si="38"/>
        <v/>
      </c>
      <c r="BF308" s="7" t="str">
        <f t="shared" si="38"/>
        <v/>
      </c>
      <c r="BG308" s="7" t="str">
        <f t="shared" si="37"/>
        <v/>
      </c>
      <c r="BH308" s="7" t="str">
        <f t="shared" si="37"/>
        <v/>
      </c>
    </row>
    <row r="309" spans="1:60">
      <c r="A309" t="s">
        <v>386</v>
      </c>
      <c r="B309" t="s">
        <v>386</v>
      </c>
      <c r="C309" t="s">
        <v>386</v>
      </c>
      <c r="E309">
        <v>57</v>
      </c>
      <c r="F309">
        <v>0</v>
      </c>
      <c r="G309">
        <v>1</v>
      </c>
      <c r="H309">
        <v>168283</v>
      </c>
      <c r="I309" s="1">
        <v>44761.875</v>
      </c>
      <c r="J309" t="s">
        <v>392</v>
      </c>
      <c r="K309">
        <v>0</v>
      </c>
      <c r="L309" s="1">
        <v>44664.875</v>
      </c>
      <c r="M309" s="1">
        <v>44761.875</v>
      </c>
      <c r="N309" s="1">
        <v>29774.875</v>
      </c>
      <c r="O309" s="1">
        <v>44664.875</v>
      </c>
      <c r="P309" s="1">
        <v>44633.875</v>
      </c>
      <c r="Q309" s="1">
        <v>43387.875</v>
      </c>
      <c r="R309">
        <v>73808580</v>
      </c>
      <c r="T309" t="s">
        <v>760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389</v>
      </c>
      <c r="AC309" t="s">
        <v>476</v>
      </c>
      <c r="AD309">
        <v>153526</v>
      </c>
      <c r="AE309">
        <v>1289.6199999999999</v>
      </c>
      <c r="AF309">
        <v>1535.26</v>
      </c>
      <c r="AG309" t="s">
        <v>391</v>
      </c>
      <c r="AP309" s="8">
        <v>306</v>
      </c>
      <c r="AQ309" s="8" t="str">
        <f t="shared" si="38"/>
        <v/>
      </c>
      <c r="AR309" s="8" t="str">
        <f t="shared" si="38"/>
        <v/>
      </c>
      <c r="AS309" s="8" t="str">
        <f t="shared" si="38"/>
        <v/>
      </c>
      <c r="AT309" s="8" t="str">
        <f t="shared" si="38"/>
        <v/>
      </c>
      <c r="AU309" s="8" t="str">
        <f t="shared" si="38"/>
        <v/>
      </c>
      <c r="AV309" s="8" t="str">
        <f t="shared" si="38"/>
        <v/>
      </c>
      <c r="AW309" s="8" t="str">
        <f t="shared" si="38"/>
        <v/>
      </c>
      <c r="AX309" s="8" t="str">
        <f t="shared" si="38"/>
        <v/>
      </c>
      <c r="AY309" s="8" t="str">
        <f t="shared" si="38"/>
        <v/>
      </c>
      <c r="AZ309" s="8" t="str">
        <f t="shared" si="38"/>
        <v/>
      </c>
      <c r="BA309" s="8" t="str">
        <f t="shared" si="38"/>
        <v/>
      </c>
      <c r="BB309" s="8" t="str">
        <f t="shared" si="38"/>
        <v/>
      </c>
      <c r="BC309" s="8" t="str">
        <f t="shared" si="38"/>
        <v/>
      </c>
      <c r="BD309" s="8" t="str">
        <f t="shared" si="38"/>
        <v/>
      </c>
      <c r="BE309" s="8" t="str">
        <f t="shared" si="38"/>
        <v/>
      </c>
      <c r="BF309" s="8" t="str">
        <f t="shared" si="38"/>
        <v/>
      </c>
      <c r="BG309" s="8" t="str">
        <f t="shared" si="37"/>
        <v/>
      </c>
      <c r="BH309" s="8" t="str">
        <f t="shared" si="37"/>
        <v/>
      </c>
    </row>
    <row r="310" spans="1:60">
      <c r="A310" t="s">
        <v>404</v>
      </c>
      <c r="B310" t="s">
        <v>404</v>
      </c>
      <c r="C310" t="s">
        <v>404</v>
      </c>
      <c r="E310">
        <v>19</v>
      </c>
      <c r="F310">
        <v>0</v>
      </c>
      <c r="G310">
        <v>1</v>
      </c>
      <c r="H310">
        <v>168292</v>
      </c>
      <c r="I310" s="1">
        <v>44761.875</v>
      </c>
      <c r="J310" t="s">
        <v>387</v>
      </c>
      <c r="K310">
        <v>0</v>
      </c>
      <c r="L310" s="1"/>
      <c r="M310" s="1">
        <v>44761.875</v>
      </c>
      <c r="N310" s="1">
        <v>36218.875</v>
      </c>
      <c r="O310" s="1">
        <v>43381.875</v>
      </c>
      <c r="P310" s="1"/>
      <c r="Q310" s="1">
        <v>43387.875</v>
      </c>
      <c r="R310">
        <v>73804178</v>
      </c>
      <c r="T310" t="s">
        <v>761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389</v>
      </c>
      <c r="AB310">
        <v>44</v>
      </c>
      <c r="AC310" t="s">
        <v>398</v>
      </c>
      <c r="AD310">
        <v>191602</v>
      </c>
      <c r="AE310">
        <v>1609.46</v>
      </c>
      <c r="AF310">
        <v>1916.02</v>
      </c>
      <c r="AG310" t="s">
        <v>408</v>
      </c>
      <c r="AP310" s="7">
        <v>307</v>
      </c>
      <c r="AQ310" s="7" t="str">
        <f t="shared" si="38"/>
        <v/>
      </c>
      <c r="AR310" s="7" t="str">
        <f t="shared" si="38"/>
        <v/>
      </c>
      <c r="AS310" s="7" t="str">
        <f t="shared" si="38"/>
        <v/>
      </c>
      <c r="AT310" s="7" t="str">
        <f t="shared" si="38"/>
        <v/>
      </c>
      <c r="AU310" s="7" t="str">
        <f t="shared" si="38"/>
        <v/>
      </c>
      <c r="AV310" s="7" t="str">
        <f t="shared" si="38"/>
        <v/>
      </c>
      <c r="AW310" s="7" t="str">
        <f t="shared" si="38"/>
        <v/>
      </c>
      <c r="AX310" s="7" t="str">
        <f t="shared" si="38"/>
        <v/>
      </c>
      <c r="AY310" s="7" t="str">
        <f t="shared" si="38"/>
        <v/>
      </c>
      <c r="AZ310" s="7" t="str">
        <f t="shared" si="38"/>
        <v/>
      </c>
      <c r="BA310" s="7" t="str">
        <f t="shared" si="38"/>
        <v/>
      </c>
      <c r="BB310" s="7" t="str">
        <f t="shared" si="38"/>
        <v/>
      </c>
      <c r="BC310" s="7" t="str">
        <f t="shared" si="38"/>
        <v/>
      </c>
      <c r="BD310" s="7" t="str">
        <f t="shared" si="38"/>
        <v/>
      </c>
      <c r="BE310" s="7" t="str">
        <f t="shared" si="38"/>
        <v/>
      </c>
      <c r="BF310" s="7" t="str">
        <f t="shared" si="38"/>
        <v/>
      </c>
      <c r="BG310" s="7" t="str">
        <f t="shared" si="37"/>
        <v/>
      </c>
      <c r="BH310" s="7" t="str">
        <f t="shared" si="37"/>
        <v/>
      </c>
    </row>
    <row r="311" spans="1:60">
      <c r="A311" t="s">
        <v>404</v>
      </c>
      <c r="B311" t="s">
        <v>404</v>
      </c>
      <c r="C311" t="s">
        <v>404</v>
      </c>
      <c r="E311">
        <v>19</v>
      </c>
      <c r="F311">
        <v>0</v>
      </c>
      <c r="G311">
        <v>1</v>
      </c>
      <c r="H311">
        <v>168325</v>
      </c>
      <c r="I311" s="1">
        <v>44761.875</v>
      </c>
      <c r="J311" t="s">
        <v>387</v>
      </c>
      <c r="K311">
        <v>0</v>
      </c>
      <c r="L311" s="1"/>
      <c r="M311" s="1">
        <v>44761.875</v>
      </c>
      <c r="N311" s="1">
        <v>37189.875</v>
      </c>
      <c r="O311" s="1">
        <v>43381.875</v>
      </c>
      <c r="P311" s="1"/>
      <c r="Q311" s="1">
        <v>43387.875</v>
      </c>
      <c r="R311">
        <v>73804191</v>
      </c>
      <c r="T311" t="s">
        <v>762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389</v>
      </c>
      <c r="AB311">
        <v>44</v>
      </c>
      <c r="AC311" t="s">
        <v>390</v>
      </c>
      <c r="AD311">
        <v>82674</v>
      </c>
      <c r="AE311">
        <v>1475.34</v>
      </c>
      <c r="AF311">
        <v>826.74</v>
      </c>
      <c r="AG311" t="s">
        <v>408</v>
      </c>
      <c r="AP311" s="8">
        <v>308</v>
      </c>
      <c r="AQ311" s="8" t="str">
        <f t="shared" si="38"/>
        <v/>
      </c>
      <c r="AR311" s="8" t="str">
        <f t="shared" si="38"/>
        <v/>
      </c>
      <c r="AS311" s="8" t="str">
        <f t="shared" si="38"/>
        <v/>
      </c>
      <c r="AT311" s="8" t="str">
        <f t="shared" si="38"/>
        <v/>
      </c>
      <c r="AU311" s="8" t="str">
        <f t="shared" si="38"/>
        <v/>
      </c>
      <c r="AV311" s="8" t="str">
        <f t="shared" si="38"/>
        <v/>
      </c>
      <c r="AW311" s="8" t="str">
        <f t="shared" si="38"/>
        <v/>
      </c>
      <c r="AX311" s="8" t="str">
        <f t="shared" si="38"/>
        <v/>
      </c>
      <c r="AY311" s="8" t="str">
        <f t="shared" si="38"/>
        <v/>
      </c>
      <c r="AZ311" s="8" t="str">
        <f t="shared" si="38"/>
        <v/>
      </c>
      <c r="BA311" s="8" t="str">
        <f t="shared" si="38"/>
        <v/>
      </c>
      <c r="BB311" s="8" t="str">
        <f t="shared" si="38"/>
        <v/>
      </c>
      <c r="BC311" s="8" t="str">
        <f t="shared" si="38"/>
        <v/>
      </c>
      <c r="BD311" s="8" t="str">
        <f t="shared" si="38"/>
        <v/>
      </c>
      <c r="BE311" s="8" t="str">
        <f t="shared" si="38"/>
        <v/>
      </c>
      <c r="BF311" s="8" t="str">
        <f t="shared" si="38"/>
        <v/>
      </c>
      <c r="BG311" s="8" t="str">
        <f t="shared" si="37"/>
        <v/>
      </c>
      <c r="BH311" s="8" t="str">
        <f t="shared" si="37"/>
        <v/>
      </c>
    </row>
    <row r="312" spans="1:60">
      <c r="A312" t="s">
        <v>404</v>
      </c>
      <c r="B312" t="s">
        <v>404</v>
      </c>
      <c r="C312" t="s">
        <v>404</v>
      </c>
      <c r="E312">
        <v>19</v>
      </c>
      <c r="F312">
        <v>0</v>
      </c>
      <c r="G312">
        <v>1</v>
      </c>
      <c r="H312">
        <v>168456</v>
      </c>
      <c r="I312" s="1">
        <v>44761.875</v>
      </c>
      <c r="J312" t="s">
        <v>387</v>
      </c>
      <c r="K312">
        <v>0</v>
      </c>
      <c r="L312" s="1">
        <v>44755.875</v>
      </c>
      <c r="M312" s="1">
        <v>44761.875</v>
      </c>
      <c r="N312" s="1">
        <v>37820.875</v>
      </c>
      <c r="O312" s="1">
        <v>44755.875</v>
      </c>
      <c r="P312" s="1">
        <v>44693.875</v>
      </c>
      <c r="Q312" s="1">
        <v>43387.875</v>
      </c>
      <c r="R312">
        <v>73804205</v>
      </c>
      <c r="T312" t="s">
        <v>763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389</v>
      </c>
      <c r="AB312">
        <v>44</v>
      </c>
      <c r="AC312" t="s">
        <v>476</v>
      </c>
      <c r="AD312">
        <v>123586</v>
      </c>
      <c r="AE312">
        <v>1038.1099999999999</v>
      </c>
      <c r="AF312">
        <v>1235.8599999999999</v>
      </c>
      <c r="AG312" t="s">
        <v>391</v>
      </c>
      <c r="AP312" s="7">
        <v>309</v>
      </c>
      <c r="AQ312" s="7" t="str">
        <f t="shared" si="38"/>
        <v/>
      </c>
      <c r="AR312" s="7" t="str">
        <f t="shared" si="38"/>
        <v/>
      </c>
      <c r="AS312" s="7" t="str">
        <f t="shared" si="38"/>
        <v/>
      </c>
      <c r="AT312" s="7" t="str">
        <f t="shared" si="38"/>
        <v/>
      </c>
      <c r="AU312" s="7" t="str">
        <f t="shared" si="38"/>
        <v/>
      </c>
      <c r="AV312" s="7" t="str">
        <f t="shared" si="38"/>
        <v/>
      </c>
      <c r="AW312" s="7" t="str">
        <f t="shared" si="38"/>
        <v/>
      </c>
      <c r="AX312" s="7" t="str">
        <f t="shared" si="38"/>
        <v/>
      </c>
      <c r="AY312" s="7" t="str">
        <f t="shared" si="38"/>
        <v/>
      </c>
      <c r="AZ312" s="7" t="str">
        <f t="shared" si="38"/>
        <v/>
      </c>
      <c r="BA312" s="7" t="str">
        <f t="shared" si="38"/>
        <v/>
      </c>
      <c r="BB312" s="7" t="str">
        <f t="shared" si="38"/>
        <v/>
      </c>
      <c r="BC312" s="7" t="str">
        <f t="shared" si="38"/>
        <v/>
      </c>
      <c r="BD312" s="7" t="str">
        <f t="shared" si="38"/>
        <v/>
      </c>
      <c r="BE312" s="7" t="str">
        <f t="shared" si="38"/>
        <v/>
      </c>
      <c r="BF312" s="7" t="str">
        <f t="shared" si="38"/>
        <v/>
      </c>
      <c r="BG312" s="7" t="str">
        <f t="shared" si="37"/>
        <v/>
      </c>
      <c r="BH312" s="7" t="str">
        <f t="shared" si="37"/>
        <v/>
      </c>
    </row>
    <row r="313" spans="1:60">
      <c r="A313" t="s">
        <v>404</v>
      </c>
      <c r="B313" t="s">
        <v>404</v>
      </c>
      <c r="C313" t="s">
        <v>404</v>
      </c>
      <c r="E313">
        <v>19</v>
      </c>
      <c r="F313">
        <v>0</v>
      </c>
      <c r="G313">
        <v>1</v>
      </c>
      <c r="H313">
        <v>168828</v>
      </c>
      <c r="I313" s="1">
        <v>44761.875</v>
      </c>
      <c r="J313" t="s">
        <v>387</v>
      </c>
      <c r="K313">
        <v>0</v>
      </c>
      <c r="L313" s="1"/>
      <c r="M313" s="1">
        <v>44761.875</v>
      </c>
      <c r="N313" s="1">
        <v>38102.875</v>
      </c>
      <c r="O313" s="1">
        <v>43383.875</v>
      </c>
      <c r="P313" s="1"/>
      <c r="Q313" s="1">
        <v>43387.875</v>
      </c>
      <c r="R313">
        <v>73818614</v>
      </c>
      <c r="T313" t="s">
        <v>764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389</v>
      </c>
      <c r="AB313">
        <v>44</v>
      </c>
      <c r="AC313" t="s">
        <v>476</v>
      </c>
      <c r="AD313">
        <v>123586</v>
      </c>
      <c r="AE313">
        <v>1038.1099999999999</v>
      </c>
      <c r="AF313">
        <v>1235.8599999999999</v>
      </c>
      <c r="AG313" t="s">
        <v>408</v>
      </c>
      <c r="AP313" s="8">
        <v>310</v>
      </c>
      <c r="AQ313" s="8" t="str">
        <f t="shared" si="38"/>
        <v/>
      </c>
      <c r="AR313" s="8" t="str">
        <f t="shared" si="38"/>
        <v/>
      </c>
      <c r="AS313" s="8" t="str">
        <f t="shared" si="38"/>
        <v/>
      </c>
      <c r="AT313" s="8" t="str">
        <f t="shared" si="38"/>
        <v/>
      </c>
      <c r="AU313" s="8" t="str">
        <f t="shared" si="38"/>
        <v/>
      </c>
      <c r="AV313" s="8" t="str">
        <f t="shared" si="38"/>
        <v/>
      </c>
      <c r="AW313" s="8" t="str">
        <f t="shared" si="38"/>
        <v/>
      </c>
      <c r="AX313" s="8" t="str">
        <f t="shared" si="38"/>
        <v/>
      </c>
      <c r="AY313" s="8" t="str">
        <f t="shared" si="38"/>
        <v/>
      </c>
      <c r="AZ313" s="8" t="str">
        <f t="shared" si="38"/>
        <v/>
      </c>
      <c r="BA313" s="8" t="str">
        <f t="shared" si="38"/>
        <v/>
      </c>
      <c r="BB313" s="8" t="str">
        <f t="shared" si="38"/>
        <v/>
      </c>
      <c r="BC313" s="8" t="str">
        <f t="shared" si="38"/>
        <v/>
      </c>
      <c r="BD313" s="8" t="str">
        <f t="shared" si="38"/>
        <v/>
      </c>
      <c r="BE313" s="8" t="str">
        <f t="shared" si="38"/>
        <v/>
      </c>
      <c r="BF313" s="8" t="str">
        <f t="shared" si="38"/>
        <v/>
      </c>
      <c r="BG313" s="8" t="str">
        <f t="shared" si="37"/>
        <v/>
      </c>
      <c r="BH313" s="8" t="str">
        <f t="shared" si="37"/>
        <v/>
      </c>
    </row>
    <row r="314" spans="1:60">
      <c r="A314" t="s">
        <v>404</v>
      </c>
      <c r="B314" t="s">
        <v>404</v>
      </c>
      <c r="C314" t="s">
        <v>404</v>
      </c>
      <c r="E314">
        <v>19</v>
      </c>
      <c r="F314">
        <v>0</v>
      </c>
      <c r="G314">
        <v>1</v>
      </c>
      <c r="H314">
        <v>172324</v>
      </c>
      <c r="I314" s="1">
        <v>44761.875</v>
      </c>
      <c r="J314" t="s">
        <v>387</v>
      </c>
      <c r="K314">
        <v>0</v>
      </c>
      <c r="L314" s="1"/>
      <c r="M314" s="1">
        <v>44761.875</v>
      </c>
      <c r="N314" s="1">
        <v>34376.916666666664</v>
      </c>
      <c r="O314" s="1">
        <v>43412.916666666664</v>
      </c>
      <c r="P314" s="1"/>
      <c r="Q314" s="1">
        <v>43418.916666666664</v>
      </c>
      <c r="R314">
        <v>74065759</v>
      </c>
      <c r="T314" t="s">
        <v>765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389</v>
      </c>
      <c r="AB314">
        <v>43</v>
      </c>
      <c r="AC314" t="s">
        <v>476</v>
      </c>
      <c r="AD314">
        <v>193102</v>
      </c>
      <c r="AE314">
        <v>1622.05</v>
      </c>
      <c r="AF314">
        <v>1931.02</v>
      </c>
      <c r="AG314" t="s">
        <v>408</v>
      </c>
      <c r="AP314" s="7">
        <v>311</v>
      </c>
      <c r="AQ314" s="7" t="str">
        <f t="shared" si="38"/>
        <v/>
      </c>
      <c r="AR314" s="7" t="str">
        <f t="shared" si="38"/>
        <v/>
      </c>
      <c r="AS314" s="7" t="str">
        <f t="shared" si="38"/>
        <v/>
      </c>
      <c r="AT314" s="7" t="str">
        <f t="shared" si="38"/>
        <v/>
      </c>
      <c r="AU314" s="7" t="str">
        <f t="shared" si="38"/>
        <v/>
      </c>
      <c r="AV314" s="7" t="str">
        <f t="shared" si="38"/>
        <v/>
      </c>
      <c r="AW314" s="7" t="str">
        <f t="shared" si="38"/>
        <v/>
      </c>
      <c r="AX314" s="7" t="str">
        <f t="shared" si="38"/>
        <v/>
      </c>
      <c r="AY314" s="7" t="str">
        <f t="shared" si="38"/>
        <v/>
      </c>
      <c r="AZ314" s="7" t="str">
        <f t="shared" si="38"/>
        <v/>
      </c>
      <c r="BA314" s="7" t="str">
        <f t="shared" si="38"/>
        <v/>
      </c>
      <c r="BB314" s="7" t="str">
        <f t="shared" si="38"/>
        <v/>
      </c>
      <c r="BC314" s="7" t="str">
        <f t="shared" si="38"/>
        <v/>
      </c>
      <c r="BD314" s="7" t="str">
        <f t="shared" si="38"/>
        <v/>
      </c>
      <c r="BE314" s="7" t="str">
        <f t="shared" si="38"/>
        <v/>
      </c>
      <c r="BF314" s="7" t="str">
        <f t="shared" si="38"/>
        <v/>
      </c>
      <c r="BG314" s="7" t="str">
        <f t="shared" si="37"/>
        <v/>
      </c>
      <c r="BH314" s="7" t="str">
        <f t="shared" si="37"/>
        <v/>
      </c>
    </row>
    <row r="315" spans="1:60">
      <c r="A315" t="s">
        <v>404</v>
      </c>
      <c r="B315" t="s">
        <v>404</v>
      </c>
      <c r="C315" t="s">
        <v>404</v>
      </c>
      <c r="E315">
        <v>234</v>
      </c>
      <c r="F315">
        <v>0</v>
      </c>
      <c r="G315">
        <v>1</v>
      </c>
      <c r="H315">
        <v>172337</v>
      </c>
      <c r="I315" s="1">
        <v>44761.875</v>
      </c>
      <c r="J315" t="s">
        <v>766</v>
      </c>
      <c r="K315">
        <v>0</v>
      </c>
      <c r="L315" s="1">
        <v>44753.875</v>
      </c>
      <c r="M315" s="1">
        <v>44761.875</v>
      </c>
      <c r="N315" s="1">
        <v>30267.916666666668</v>
      </c>
      <c r="O315" s="1">
        <v>44753.875</v>
      </c>
      <c r="P315" s="1"/>
      <c r="Q315" s="1">
        <v>43418.916666666664</v>
      </c>
      <c r="R315">
        <v>74065769</v>
      </c>
      <c r="T315" t="s">
        <v>767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389</v>
      </c>
      <c r="AB315">
        <v>43</v>
      </c>
      <c r="AC315" t="s">
        <v>476</v>
      </c>
      <c r="AD315">
        <v>205281</v>
      </c>
      <c r="AE315">
        <v>1703.84</v>
      </c>
      <c r="AF315">
        <v>2052.81</v>
      </c>
      <c r="AG315" t="s">
        <v>391</v>
      </c>
      <c r="AP315" s="8">
        <v>312</v>
      </c>
      <c r="AQ315" s="8" t="str">
        <f t="shared" si="38"/>
        <v/>
      </c>
      <c r="AR315" s="8" t="str">
        <f t="shared" si="38"/>
        <v/>
      </c>
      <c r="AS315" s="8" t="str">
        <f t="shared" si="38"/>
        <v/>
      </c>
      <c r="AT315" s="8" t="str">
        <f t="shared" si="38"/>
        <v/>
      </c>
      <c r="AU315" s="8" t="str">
        <f t="shared" si="38"/>
        <v/>
      </c>
      <c r="AV315" s="8" t="str">
        <f t="shared" si="38"/>
        <v/>
      </c>
      <c r="AW315" s="8" t="str">
        <f t="shared" si="38"/>
        <v/>
      </c>
      <c r="AX315" s="8" t="str">
        <f t="shared" si="38"/>
        <v/>
      </c>
      <c r="AY315" s="8" t="str">
        <f t="shared" si="38"/>
        <v/>
      </c>
      <c r="AZ315" s="8" t="str">
        <f t="shared" si="38"/>
        <v/>
      </c>
      <c r="BA315" s="8" t="str">
        <f t="shared" si="38"/>
        <v/>
      </c>
      <c r="BB315" s="8" t="str">
        <f t="shared" si="38"/>
        <v/>
      </c>
      <c r="BC315" s="8" t="str">
        <f t="shared" si="38"/>
        <v/>
      </c>
      <c r="BD315" s="8" t="str">
        <f t="shared" si="38"/>
        <v/>
      </c>
      <c r="BE315" s="8" t="str">
        <f t="shared" si="38"/>
        <v/>
      </c>
      <c r="BF315" s="8" t="str">
        <f t="shared" si="38"/>
        <v/>
      </c>
      <c r="BG315" s="8" t="str">
        <f t="shared" si="37"/>
        <v/>
      </c>
      <c r="BH315" s="8" t="str">
        <f t="shared" si="37"/>
        <v/>
      </c>
    </row>
    <row r="316" spans="1:60">
      <c r="A316" t="s">
        <v>404</v>
      </c>
      <c r="B316" t="s">
        <v>404</v>
      </c>
      <c r="C316" t="s">
        <v>404</v>
      </c>
      <c r="E316">
        <v>108</v>
      </c>
      <c r="F316">
        <v>55</v>
      </c>
      <c r="G316">
        <v>1</v>
      </c>
      <c r="H316">
        <v>61745</v>
      </c>
      <c r="I316" s="1">
        <v>44761.875</v>
      </c>
      <c r="J316" t="s">
        <v>768</v>
      </c>
      <c r="K316">
        <v>0</v>
      </c>
      <c r="L316" s="1"/>
      <c r="M316" s="1">
        <v>44761.875</v>
      </c>
      <c r="N316" s="1">
        <v>30446.875</v>
      </c>
      <c r="O316" s="1">
        <v>41043.875</v>
      </c>
      <c r="P316" s="1"/>
      <c r="Q316" s="1">
        <v>41043.875</v>
      </c>
      <c r="R316">
        <v>131737643</v>
      </c>
      <c r="T316" t="s">
        <v>769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389</v>
      </c>
      <c r="AB316">
        <v>121</v>
      </c>
      <c r="AC316" t="s">
        <v>770</v>
      </c>
      <c r="AD316">
        <v>69128</v>
      </c>
      <c r="AE316">
        <v>628.4</v>
      </c>
      <c r="AF316">
        <v>691.28</v>
      </c>
      <c r="AG316" t="s">
        <v>408</v>
      </c>
      <c r="AP316" s="7">
        <v>313</v>
      </c>
      <c r="AQ316" s="7" t="str">
        <f t="shared" si="38"/>
        <v/>
      </c>
      <c r="AR316" s="7" t="str">
        <f t="shared" si="38"/>
        <v/>
      </c>
      <c r="AS316" s="7" t="str">
        <f t="shared" si="38"/>
        <v/>
      </c>
      <c r="AT316" s="7" t="str">
        <f t="shared" si="38"/>
        <v/>
      </c>
      <c r="AU316" s="7" t="str">
        <f t="shared" si="38"/>
        <v/>
      </c>
      <c r="AV316" s="7" t="str">
        <f t="shared" si="38"/>
        <v/>
      </c>
      <c r="AW316" s="7" t="str">
        <f t="shared" si="38"/>
        <v/>
      </c>
      <c r="AX316" s="7" t="str">
        <f t="shared" si="38"/>
        <v/>
      </c>
      <c r="AY316" s="7" t="str">
        <f t="shared" si="38"/>
        <v/>
      </c>
      <c r="AZ316" s="7" t="str">
        <f t="shared" si="38"/>
        <v/>
      </c>
      <c r="BA316" s="7" t="str">
        <f t="shared" si="38"/>
        <v/>
      </c>
      <c r="BB316" s="7" t="str">
        <f t="shared" si="38"/>
        <v/>
      </c>
      <c r="BC316" s="7" t="str">
        <f t="shared" si="38"/>
        <v/>
      </c>
      <c r="BD316" s="7" t="str">
        <f t="shared" si="38"/>
        <v/>
      </c>
      <c r="BE316" s="7" t="str">
        <f t="shared" si="38"/>
        <v/>
      </c>
      <c r="BF316" s="7" t="str">
        <f t="shared" si="38"/>
        <v/>
      </c>
      <c r="BG316" s="7" t="str">
        <f t="shared" si="37"/>
        <v/>
      </c>
      <c r="BH316" s="7" t="str">
        <f t="shared" si="37"/>
        <v/>
      </c>
    </row>
    <row r="317" spans="1:60">
      <c r="A317" t="s">
        <v>404</v>
      </c>
      <c r="B317" t="s">
        <v>404</v>
      </c>
      <c r="C317" t="s">
        <v>404</v>
      </c>
      <c r="E317">
        <v>108</v>
      </c>
      <c r="F317">
        <v>26173391</v>
      </c>
      <c r="G317">
        <v>1</v>
      </c>
      <c r="H317">
        <v>61886</v>
      </c>
      <c r="I317" s="1">
        <v>44761.875</v>
      </c>
      <c r="J317" t="s">
        <v>768</v>
      </c>
      <c r="K317">
        <v>0</v>
      </c>
      <c r="L317" s="1">
        <v>44755.875</v>
      </c>
      <c r="M317" s="1">
        <v>44761.875</v>
      </c>
      <c r="N317" s="1">
        <v>28698.875</v>
      </c>
      <c r="O317" s="1">
        <v>44755.875</v>
      </c>
      <c r="P317" s="1"/>
      <c r="Q317" s="1">
        <v>41288.916666666664</v>
      </c>
      <c r="R317">
        <v>133085309</v>
      </c>
      <c r="T317" t="s">
        <v>771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389</v>
      </c>
      <c r="AB317">
        <v>113</v>
      </c>
      <c r="AC317" t="s">
        <v>772</v>
      </c>
      <c r="AD317">
        <v>92571</v>
      </c>
      <c r="AE317">
        <v>841.55</v>
      </c>
      <c r="AF317">
        <v>925.71</v>
      </c>
      <c r="AG317" t="s">
        <v>391</v>
      </c>
      <c r="AP317" s="8">
        <v>314</v>
      </c>
      <c r="AQ317" s="8" t="str">
        <f t="shared" si="38"/>
        <v/>
      </c>
      <c r="AR317" s="8" t="str">
        <f t="shared" si="38"/>
        <v/>
      </c>
      <c r="AS317" s="8" t="str">
        <f t="shared" si="38"/>
        <v/>
      </c>
      <c r="AT317" s="8" t="str">
        <f t="shared" si="38"/>
        <v/>
      </c>
      <c r="AU317" s="8" t="str">
        <f t="shared" si="38"/>
        <v/>
      </c>
      <c r="AV317" s="8" t="str">
        <f t="shared" si="38"/>
        <v/>
      </c>
      <c r="AW317" s="8" t="str">
        <f t="shared" si="38"/>
        <v/>
      </c>
      <c r="AX317" s="8" t="str">
        <f t="shared" si="38"/>
        <v/>
      </c>
      <c r="AY317" s="8" t="str">
        <f t="shared" si="38"/>
        <v/>
      </c>
      <c r="AZ317" s="8" t="str">
        <f t="shared" si="38"/>
        <v/>
      </c>
      <c r="BA317" s="8" t="str">
        <f t="shared" si="38"/>
        <v/>
      </c>
      <c r="BB317" s="8" t="str">
        <f t="shared" si="38"/>
        <v/>
      </c>
      <c r="BC317" s="8" t="str">
        <f t="shared" si="38"/>
        <v/>
      </c>
      <c r="BD317" s="8" t="str">
        <f t="shared" si="38"/>
        <v/>
      </c>
      <c r="BE317" s="8" t="str">
        <f t="shared" si="38"/>
        <v/>
      </c>
      <c r="BF317" s="8" t="str">
        <f t="shared" si="38"/>
        <v/>
      </c>
      <c r="BG317" s="8" t="str">
        <f t="shared" si="37"/>
        <v/>
      </c>
      <c r="BH317" s="8" t="str">
        <f t="shared" si="37"/>
        <v/>
      </c>
    </row>
    <row r="318" spans="1:60">
      <c r="A318" t="s">
        <v>404</v>
      </c>
      <c r="B318" t="s">
        <v>404</v>
      </c>
      <c r="C318" t="s">
        <v>404</v>
      </c>
      <c r="D318">
        <v>927264000</v>
      </c>
      <c r="E318">
        <v>113</v>
      </c>
      <c r="F318">
        <v>26609679</v>
      </c>
      <c r="G318">
        <v>1</v>
      </c>
      <c r="H318">
        <v>61922</v>
      </c>
      <c r="I318" s="1">
        <v>44761.875</v>
      </c>
      <c r="J318" t="s">
        <v>405</v>
      </c>
      <c r="K318">
        <v>0</v>
      </c>
      <c r="L318" s="1"/>
      <c r="M318" s="1">
        <v>44761.875</v>
      </c>
      <c r="N318" s="1">
        <v>32488.916666666668</v>
      </c>
      <c r="O318" s="1">
        <v>44760.875</v>
      </c>
      <c r="P318" s="1">
        <v>44755.875</v>
      </c>
      <c r="Q318" s="1">
        <v>41408.875</v>
      </c>
      <c r="R318">
        <v>290440718</v>
      </c>
      <c r="T318" t="s">
        <v>773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389</v>
      </c>
      <c r="AB318">
        <v>109</v>
      </c>
      <c r="AC318" t="s">
        <v>774</v>
      </c>
      <c r="AD318">
        <v>22791</v>
      </c>
      <c r="AE318">
        <v>2028.44</v>
      </c>
      <c r="AF318">
        <v>2279.1</v>
      </c>
      <c r="AG318" t="s">
        <v>408</v>
      </c>
      <c r="AP318" s="7">
        <v>315</v>
      </c>
      <c r="AQ318" s="7" t="str">
        <f t="shared" si="38"/>
        <v/>
      </c>
      <c r="AR318" s="7" t="str">
        <f t="shared" si="38"/>
        <v/>
      </c>
      <c r="AS318" s="7" t="str">
        <f t="shared" si="38"/>
        <v/>
      </c>
      <c r="AT318" s="7" t="str">
        <f t="shared" si="38"/>
        <v/>
      </c>
      <c r="AU318" s="7" t="str">
        <f t="shared" si="38"/>
        <v/>
      </c>
      <c r="AV318" s="7" t="str">
        <f t="shared" si="38"/>
        <v/>
      </c>
      <c r="AW318" s="7" t="str">
        <f t="shared" si="38"/>
        <v/>
      </c>
      <c r="AX318" s="7" t="str">
        <f t="shared" si="38"/>
        <v/>
      </c>
      <c r="AY318" s="7" t="str">
        <f t="shared" si="38"/>
        <v/>
      </c>
      <c r="AZ318" s="7" t="str">
        <f t="shared" si="38"/>
        <v/>
      </c>
      <c r="BA318" s="7" t="str">
        <f t="shared" si="38"/>
        <v/>
      </c>
      <c r="BB318" s="7" t="str">
        <f t="shared" si="38"/>
        <v/>
      </c>
      <c r="BC318" s="7" t="str">
        <f t="shared" si="38"/>
        <v/>
      </c>
      <c r="BD318" s="7" t="str">
        <f t="shared" si="38"/>
        <v/>
      </c>
      <c r="BE318" s="7" t="str">
        <f t="shared" si="38"/>
        <v/>
      </c>
      <c r="BF318" s="7" t="str">
        <f t="shared" si="38"/>
        <v/>
      </c>
      <c r="BG318" s="7" t="str">
        <f t="shared" si="37"/>
        <v/>
      </c>
      <c r="BH318" s="7" t="str">
        <f t="shared" si="37"/>
        <v/>
      </c>
    </row>
    <row r="319" spans="1:60">
      <c r="A319" t="s">
        <v>404</v>
      </c>
      <c r="B319" t="s">
        <v>404</v>
      </c>
      <c r="C319" t="s">
        <v>404</v>
      </c>
      <c r="D319">
        <v>927264000</v>
      </c>
      <c r="E319">
        <v>113</v>
      </c>
      <c r="F319">
        <v>26609673</v>
      </c>
      <c r="G319">
        <v>1</v>
      </c>
      <c r="H319">
        <v>61984</v>
      </c>
      <c r="I319" s="1">
        <v>44761.875</v>
      </c>
      <c r="J319" t="s">
        <v>405</v>
      </c>
      <c r="K319">
        <v>0</v>
      </c>
      <c r="L319" s="1"/>
      <c r="M319" s="1">
        <v>44761.875</v>
      </c>
      <c r="N319" s="1">
        <v>29979.916666666668</v>
      </c>
      <c r="O319" s="1">
        <v>41428.875</v>
      </c>
      <c r="P319" s="1"/>
      <c r="Q319" s="1">
        <v>41439.875</v>
      </c>
      <c r="R319">
        <v>290462797</v>
      </c>
      <c r="S319">
        <v>290462797</v>
      </c>
      <c r="T319" t="s">
        <v>775</v>
      </c>
      <c r="U319">
        <v>4022</v>
      </c>
      <c r="V319">
        <v>3579</v>
      </c>
      <c r="W319">
        <v>35.79</v>
      </c>
      <c r="X319">
        <v>3579</v>
      </c>
      <c r="Y319">
        <v>40.22</v>
      </c>
      <c r="Z319">
        <v>4022</v>
      </c>
      <c r="AA319" t="s">
        <v>389</v>
      </c>
      <c r="AB319">
        <v>108</v>
      </c>
      <c r="AC319" t="s">
        <v>776</v>
      </c>
      <c r="AD319">
        <v>115622</v>
      </c>
      <c r="AE319">
        <v>2292.06</v>
      </c>
      <c r="AF319">
        <v>1156.22</v>
      </c>
      <c r="AG319" t="s">
        <v>408</v>
      </c>
      <c r="AP319" s="8">
        <v>316</v>
      </c>
      <c r="AQ319" s="8" t="str">
        <f t="shared" si="38"/>
        <v/>
      </c>
      <c r="AR319" s="8" t="str">
        <f t="shared" si="38"/>
        <v/>
      </c>
      <c r="AS319" s="8" t="str">
        <f t="shared" si="38"/>
        <v/>
      </c>
      <c r="AT319" s="8" t="str">
        <f t="shared" si="38"/>
        <v/>
      </c>
      <c r="AU319" s="8" t="str">
        <f t="shared" si="38"/>
        <v/>
      </c>
      <c r="AV319" s="8" t="str">
        <f t="shared" si="38"/>
        <v/>
      </c>
      <c r="AW319" s="8" t="str">
        <f t="shared" si="38"/>
        <v/>
      </c>
      <c r="AX319" s="8" t="str">
        <f t="shared" si="38"/>
        <v/>
      </c>
      <c r="AY319" s="8" t="str">
        <f t="shared" si="38"/>
        <v/>
      </c>
      <c r="AZ319" s="8" t="str">
        <f t="shared" si="38"/>
        <v/>
      </c>
      <c r="BA319" s="8" t="str">
        <f t="shared" si="38"/>
        <v/>
      </c>
      <c r="BB319" s="8" t="str">
        <f t="shared" si="38"/>
        <v/>
      </c>
      <c r="BC319" s="8" t="str">
        <f t="shared" si="38"/>
        <v/>
      </c>
      <c r="BD319" s="8" t="str">
        <f t="shared" si="38"/>
        <v/>
      </c>
      <c r="BE319" s="8" t="str">
        <f t="shared" si="38"/>
        <v/>
      </c>
      <c r="BF319" s="8" t="str">
        <f t="shared" si="38"/>
        <v/>
      </c>
      <c r="BG319" s="8" t="str">
        <f t="shared" si="37"/>
        <v/>
      </c>
      <c r="BH319" s="8" t="str">
        <f t="shared" si="37"/>
        <v/>
      </c>
    </row>
    <row r="320" spans="1:60">
      <c r="A320" t="s">
        <v>404</v>
      </c>
      <c r="B320" t="s">
        <v>404</v>
      </c>
      <c r="C320" t="s">
        <v>404</v>
      </c>
      <c r="D320">
        <v>927627000</v>
      </c>
      <c r="E320">
        <v>119</v>
      </c>
      <c r="F320">
        <v>26650516</v>
      </c>
      <c r="G320">
        <v>1</v>
      </c>
      <c r="H320">
        <v>62011</v>
      </c>
      <c r="I320" s="1">
        <v>44761.875</v>
      </c>
      <c r="J320" t="s">
        <v>417</v>
      </c>
      <c r="K320">
        <v>0</v>
      </c>
      <c r="L320" s="1">
        <v>44756.875</v>
      </c>
      <c r="M320" s="1">
        <v>44761.875</v>
      </c>
      <c r="N320" s="1">
        <v>28430.916666666668</v>
      </c>
      <c r="O320" s="1">
        <v>44756.875</v>
      </c>
      <c r="P320" s="1"/>
      <c r="Q320" s="1">
        <v>41469.875</v>
      </c>
      <c r="R320">
        <v>290495431</v>
      </c>
      <c r="T320" t="s">
        <v>777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389</v>
      </c>
      <c r="AB320">
        <v>107</v>
      </c>
      <c r="AC320" t="s">
        <v>422</v>
      </c>
      <c r="AD320">
        <v>436494</v>
      </c>
      <c r="AE320">
        <v>3932.36</v>
      </c>
      <c r="AF320">
        <v>4364.9399999999996</v>
      </c>
      <c r="AG320" t="s">
        <v>391</v>
      </c>
      <c r="AP320" s="7">
        <v>317</v>
      </c>
      <c r="AQ320" s="7" t="str">
        <f t="shared" si="38"/>
        <v/>
      </c>
      <c r="AR320" s="7" t="str">
        <f t="shared" si="38"/>
        <v/>
      </c>
      <c r="AS320" s="7" t="str">
        <f t="shared" si="38"/>
        <v/>
      </c>
      <c r="AT320" s="7" t="str">
        <f t="shared" si="38"/>
        <v/>
      </c>
      <c r="AU320" s="7" t="str">
        <f t="shared" si="38"/>
        <v/>
      </c>
      <c r="AV320" s="7" t="str">
        <f t="shared" si="38"/>
        <v/>
      </c>
      <c r="AW320" s="7" t="str">
        <f t="shared" si="38"/>
        <v/>
      </c>
      <c r="AX320" s="7" t="str">
        <f t="shared" si="38"/>
        <v/>
      </c>
      <c r="AY320" s="7" t="str">
        <f t="shared" si="38"/>
        <v/>
      </c>
      <c r="AZ320" s="7" t="str">
        <f t="shared" si="38"/>
        <v/>
      </c>
      <c r="BA320" s="7" t="str">
        <f t="shared" si="38"/>
        <v/>
      </c>
      <c r="BB320" s="7" t="str">
        <f t="shared" si="38"/>
        <v/>
      </c>
      <c r="BC320" s="7" t="str">
        <f t="shared" si="38"/>
        <v/>
      </c>
      <c r="BD320" s="7" t="str">
        <f t="shared" si="38"/>
        <v/>
      </c>
      <c r="BE320" s="7" t="str">
        <f t="shared" si="38"/>
        <v/>
      </c>
      <c r="BF320" s="7" t="str">
        <f t="shared" si="38"/>
        <v/>
      </c>
      <c r="BG320" s="7" t="str">
        <f t="shared" si="37"/>
        <v/>
      </c>
      <c r="BH320" s="7" t="str">
        <f t="shared" si="37"/>
        <v/>
      </c>
    </row>
    <row r="321" spans="1:60">
      <c r="A321" t="s">
        <v>404</v>
      </c>
      <c r="B321" t="s">
        <v>404</v>
      </c>
      <c r="C321" t="s">
        <v>404</v>
      </c>
      <c r="D321">
        <v>927614000</v>
      </c>
      <c r="E321">
        <v>119</v>
      </c>
      <c r="F321">
        <v>26650516</v>
      </c>
      <c r="G321">
        <v>1</v>
      </c>
      <c r="H321">
        <v>62011</v>
      </c>
      <c r="I321" s="1">
        <v>44761.875</v>
      </c>
      <c r="J321" t="s">
        <v>417</v>
      </c>
      <c r="K321">
        <v>1</v>
      </c>
      <c r="L321" s="1">
        <v>44756.875</v>
      </c>
      <c r="M321" s="1">
        <v>44761.875</v>
      </c>
      <c r="N321" s="1">
        <v>41876.875</v>
      </c>
      <c r="O321" s="1">
        <v>44756.875</v>
      </c>
      <c r="P321" s="1"/>
      <c r="Q321" s="1">
        <v>41897.875</v>
      </c>
      <c r="R321">
        <v>291017290</v>
      </c>
      <c r="T321" t="s">
        <v>778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389</v>
      </c>
      <c r="AB321">
        <v>107</v>
      </c>
      <c r="AC321" t="s">
        <v>422</v>
      </c>
      <c r="AD321">
        <v>17818</v>
      </c>
      <c r="AE321">
        <v>1605.21</v>
      </c>
      <c r="AF321">
        <v>1781.8</v>
      </c>
      <c r="AG321" t="s">
        <v>391</v>
      </c>
      <c r="AP321" s="8">
        <v>318</v>
      </c>
      <c r="AQ321" s="8" t="str">
        <f t="shared" si="38"/>
        <v/>
      </c>
      <c r="AR321" s="8" t="str">
        <f t="shared" si="38"/>
        <v/>
      </c>
      <c r="AS321" s="8" t="str">
        <f t="shared" si="38"/>
        <v/>
      </c>
      <c r="AT321" s="8" t="str">
        <f t="shared" si="38"/>
        <v/>
      </c>
      <c r="AU321" s="8" t="str">
        <f t="shared" si="38"/>
        <v/>
      </c>
      <c r="AV321" s="8" t="str">
        <f t="shared" si="38"/>
        <v/>
      </c>
      <c r="AW321" s="8" t="str">
        <f t="shared" si="38"/>
        <v/>
      </c>
      <c r="AX321" s="8" t="str">
        <f t="shared" si="38"/>
        <v/>
      </c>
      <c r="AY321" s="8" t="str">
        <f t="shared" si="38"/>
        <v/>
      </c>
      <c r="AZ321" s="8" t="str">
        <f t="shared" si="38"/>
        <v/>
      </c>
      <c r="BA321" s="8" t="str">
        <f t="shared" si="38"/>
        <v/>
      </c>
      <c r="BB321" s="8" t="str">
        <f t="shared" si="38"/>
        <v/>
      </c>
      <c r="BC321" s="8" t="str">
        <f t="shared" si="38"/>
        <v/>
      </c>
      <c r="BD321" s="8" t="str">
        <f t="shared" si="38"/>
        <v/>
      </c>
      <c r="BE321" s="8" t="str">
        <f t="shared" si="38"/>
        <v/>
      </c>
      <c r="BF321" s="8" t="str">
        <f t="shared" si="38"/>
        <v/>
      </c>
      <c r="BG321" s="8" t="str">
        <f t="shared" si="37"/>
        <v/>
      </c>
      <c r="BH321" s="8" t="str">
        <f t="shared" si="37"/>
        <v/>
      </c>
    </row>
    <row r="322" spans="1:60">
      <c r="A322" t="s">
        <v>404</v>
      </c>
      <c r="B322" t="s">
        <v>404</v>
      </c>
      <c r="C322" t="s">
        <v>404</v>
      </c>
      <c r="D322">
        <v>927614000</v>
      </c>
      <c r="E322">
        <v>119</v>
      </c>
      <c r="F322">
        <v>26650516</v>
      </c>
      <c r="G322">
        <v>1</v>
      </c>
      <c r="H322">
        <v>62011</v>
      </c>
      <c r="I322" s="1">
        <v>44761.875</v>
      </c>
      <c r="J322" t="s">
        <v>417</v>
      </c>
      <c r="K322">
        <v>2</v>
      </c>
      <c r="L322" s="1">
        <v>44756.875</v>
      </c>
      <c r="M322" s="1">
        <v>44761.875</v>
      </c>
      <c r="N322" s="1">
        <v>43519.875</v>
      </c>
      <c r="O322" s="1">
        <v>44756.875</v>
      </c>
      <c r="P322" s="1"/>
      <c r="Q322" s="1">
        <v>43531.875</v>
      </c>
      <c r="R322">
        <v>74912309</v>
      </c>
      <c r="T322" t="s">
        <v>779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389</v>
      </c>
      <c r="AB322">
        <v>107</v>
      </c>
      <c r="AC322" t="s">
        <v>422</v>
      </c>
      <c r="AD322">
        <v>17818</v>
      </c>
      <c r="AE322">
        <v>1605.21</v>
      </c>
      <c r="AF322">
        <v>1781.8</v>
      </c>
      <c r="AG322" t="s">
        <v>391</v>
      </c>
      <c r="AP322" s="7">
        <v>319</v>
      </c>
      <c r="AQ322" s="7" t="str">
        <f t="shared" si="38"/>
        <v/>
      </c>
      <c r="AR322" s="7" t="str">
        <f t="shared" si="38"/>
        <v/>
      </c>
      <c r="AS322" s="7" t="str">
        <f t="shared" si="38"/>
        <v/>
      </c>
      <c r="AT322" s="7" t="str">
        <f t="shared" si="38"/>
        <v/>
      </c>
      <c r="AU322" s="7" t="str">
        <f t="shared" si="38"/>
        <v/>
      </c>
      <c r="AV322" s="7" t="str">
        <f t="shared" si="38"/>
        <v/>
      </c>
      <c r="AW322" s="7" t="str">
        <f t="shared" si="38"/>
        <v/>
      </c>
      <c r="AX322" s="7" t="str">
        <f t="shared" si="38"/>
        <v/>
      </c>
      <c r="AY322" s="7" t="str">
        <f t="shared" si="38"/>
        <v/>
      </c>
      <c r="AZ322" s="7" t="str">
        <f t="shared" si="38"/>
        <v/>
      </c>
      <c r="BA322" s="7" t="str">
        <f t="shared" si="38"/>
        <v/>
      </c>
      <c r="BB322" s="7" t="str">
        <f t="shared" si="38"/>
        <v/>
      </c>
      <c r="BC322" s="7" t="str">
        <f t="shared" si="38"/>
        <v/>
      </c>
      <c r="BD322" s="7" t="str">
        <f t="shared" si="38"/>
        <v/>
      </c>
      <c r="BE322" s="7" t="str">
        <f t="shared" si="38"/>
        <v/>
      </c>
      <c r="BF322" s="7" t="str">
        <f t="shared" ref="BF322:BH337" si="39">IF(BF$3=$D322,$AP322,"")</f>
        <v/>
      </c>
      <c r="BG322" s="7" t="str">
        <f t="shared" si="39"/>
        <v/>
      </c>
      <c r="BH322" s="7" t="str">
        <f t="shared" si="39"/>
        <v/>
      </c>
    </row>
    <row r="323" spans="1:60">
      <c r="A323" t="s">
        <v>404</v>
      </c>
      <c r="B323" t="s">
        <v>386</v>
      </c>
      <c r="C323" t="s">
        <v>386</v>
      </c>
      <c r="D323">
        <v>927630000</v>
      </c>
      <c r="E323">
        <v>116</v>
      </c>
      <c r="F323">
        <v>26651200</v>
      </c>
      <c r="G323">
        <v>1</v>
      </c>
      <c r="H323">
        <v>62263</v>
      </c>
      <c r="I323" s="1">
        <v>44761.875</v>
      </c>
      <c r="J323" t="s">
        <v>414</v>
      </c>
      <c r="K323">
        <v>0</v>
      </c>
      <c r="L323" s="1">
        <v>44693.875</v>
      </c>
      <c r="M323" s="1">
        <v>44761.875</v>
      </c>
      <c r="N323" s="1">
        <v>21717.875</v>
      </c>
      <c r="O323" s="1">
        <v>44693.875</v>
      </c>
      <c r="P323" s="1"/>
      <c r="Q323" s="1">
        <v>41531.875</v>
      </c>
      <c r="R323">
        <v>290568099</v>
      </c>
      <c r="T323" t="s">
        <v>780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389</v>
      </c>
      <c r="AB323">
        <v>105</v>
      </c>
      <c r="AC323" t="s">
        <v>781</v>
      </c>
      <c r="AD323">
        <v>350441</v>
      </c>
      <c r="AE323">
        <v>3157.14</v>
      </c>
      <c r="AF323">
        <v>3504.41</v>
      </c>
      <c r="AG323" t="s">
        <v>391</v>
      </c>
      <c r="AP323" s="8">
        <v>320</v>
      </c>
      <c r="AQ323" s="8" t="str">
        <f t="shared" ref="AQ323:BF338" si="40">IF(AQ$3=$D323,$AP323,"")</f>
        <v/>
      </c>
      <c r="AR323" s="8" t="str">
        <f t="shared" si="40"/>
        <v/>
      </c>
      <c r="AS323" s="8" t="str">
        <f t="shared" si="40"/>
        <v/>
      </c>
      <c r="AT323" s="8" t="str">
        <f t="shared" si="40"/>
        <v/>
      </c>
      <c r="AU323" s="8" t="str">
        <f t="shared" si="40"/>
        <v/>
      </c>
      <c r="AV323" s="8" t="str">
        <f t="shared" si="40"/>
        <v/>
      </c>
      <c r="AW323" s="8" t="str">
        <f t="shared" si="40"/>
        <v/>
      </c>
      <c r="AX323" s="8" t="str">
        <f t="shared" si="40"/>
        <v/>
      </c>
      <c r="AY323" s="8" t="str">
        <f t="shared" si="40"/>
        <v/>
      </c>
      <c r="AZ323" s="8" t="str">
        <f t="shared" si="40"/>
        <v/>
      </c>
      <c r="BA323" s="8" t="str">
        <f t="shared" si="40"/>
        <v/>
      </c>
      <c r="BB323" s="8" t="str">
        <f t="shared" si="40"/>
        <v/>
      </c>
      <c r="BC323" s="8" t="str">
        <f t="shared" si="40"/>
        <v/>
      </c>
      <c r="BD323" s="8" t="str">
        <f t="shared" si="40"/>
        <v/>
      </c>
      <c r="BE323" s="8" t="str">
        <f t="shared" si="40"/>
        <v/>
      </c>
      <c r="BF323" s="8" t="str">
        <f t="shared" si="40"/>
        <v/>
      </c>
      <c r="BG323" s="8" t="str">
        <f t="shared" si="39"/>
        <v/>
      </c>
      <c r="BH323" s="8" t="str">
        <f t="shared" si="39"/>
        <v/>
      </c>
    </row>
    <row r="324" spans="1:60">
      <c r="A324" t="s">
        <v>404</v>
      </c>
      <c r="B324" t="s">
        <v>404</v>
      </c>
      <c r="C324" t="s">
        <v>404</v>
      </c>
      <c r="D324">
        <v>927627000</v>
      </c>
      <c r="E324">
        <v>119</v>
      </c>
      <c r="F324">
        <v>26647047</v>
      </c>
      <c r="G324">
        <v>1</v>
      </c>
      <c r="H324">
        <v>62349</v>
      </c>
      <c r="I324" s="1">
        <v>44761.875</v>
      </c>
      <c r="J324" t="s">
        <v>417</v>
      </c>
      <c r="K324">
        <v>0</v>
      </c>
      <c r="L324" s="1"/>
      <c r="M324" s="1">
        <v>44761.875</v>
      </c>
      <c r="N324" s="1">
        <v>20933.875</v>
      </c>
      <c r="O324" s="1">
        <v>44062.875</v>
      </c>
      <c r="P324" s="1"/>
      <c r="Q324" s="1">
        <v>41561.875</v>
      </c>
      <c r="R324">
        <v>290613159</v>
      </c>
      <c r="T324" t="s">
        <v>782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389</v>
      </c>
      <c r="AB324">
        <v>104</v>
      </c>
      <c r="AC324" t="s">
        <v>783</v>
      </c>
      <c r="AD324">
        <v>139408</v>
      </c>
      <c r="AE324">
        <v>6726.78</v>
      </c>
      <c r="AF324">
        <v>1394.08</v>
      </c>
      <c r="AG324" t="s">
        <v>408</v>
      </c>
      <c r="AP324" s="7">
        <v>321</v>
      </c>
      <c r="AQ324" s="7" t="str">
        <f t="shared" si="40"/>
        <v/>
      </c>
      <c r="AR324" s="7" t="str">
        <f t="shared" si="40"/>
        <v/>
      </c>
      <c r="AS324" s="7" t="str">
        <f t="shared" si="40"/>
        <v/>
      </c>
      <c r="AT324" s="7" t="str">
        <f t="shared" si="40"/>
        <v/>
      </c>
      <c r="AU324" s="7" t="str">
        <f t="shared" si="40"/>
        <v/>
      </c>
      <c r="AV324" s="7" t="str">
        <f t="shared" si="40"/>
        <v/>
      </c>
      <c r="AW324" s="7" t="str">
        <f t="shared" si="40"/>
        <v/>
      </c>
      <c r="AX324" s="7" t="str">
        <f t="shared" si="40"/>
        <v/>
      </c>
      <c r="AY324" s="7" t="str">
        <f t="shared" si="40"/>
        <v/>
      </c>
      <c r="AZ324" s="7" t="str">
        <f t="shared" si="40"/>
        <v/>
      </c>
      <c r="BA324" s="7" t="str">
        <f t="shared" si="40"/>
        <v/>
      </c>
      <c r="BB324" s="7" t="str">
        <f t="shared" si="40"/>
        <v/>
      </c>
      <c r="BC324" s="7" t="str">
        <f t="shared" si="40"/>
        <v/>
      </c>
      <c r="BD324" s="7" t="str">
        <f t="shared" si="40"/>
        <v/>
      </c>
      <c r="BE324" s="7" t="str">
        <f t="shared" si="40"/>
        <v/>
      </c>
      <c r="BF324" s="7" t="str">
        <f t="shared" si="40"/>
        <v/>
      </c>
      <c r="BG324" s="7" t="str">
        <f t="shared" si="39"/>
        <v/>
      </c>
      <c r="BH324" s="7" t="str">
        <f t="shared" si="39"/>
        <v/>
      </c>
    </row>
    <row r="325" spans="1:60">
      <c r="A325" t="s">
        <v>404</v>
      </c>
      <c r="B325" t="s">
        <v>404</v>
      </c>
      <c r="C325" t="s">
        <v>404</v>
      </c>
      <c r="D325">
        <v>927632000</v>
      </c>
      <c r="E325">
        <v>122</v>
      </c>
      <c r="F325">
        <v>26650516</v>
      </c>
      <c r="G325">
        <v>1</v>
      </c>
      <c r="H325">
        <v>62556</v>
      </c>
      <c r="I325" s="1">
        <v>44761.875</v>
      </c>
      <c r="J325" t="s">
        <v>784</v>
      </c>
      <c r="K325">
        <v>0</v>
      </c>
      <c r="L325" s="1"/>
      <c r="M325" s="1">
        <v>44761.875</v>
      </c>
      <c r="N325" s="1">
        <v>20799.916666666668</v>
      </c>
      <c r="O325" s="1">
        <v>44511.875</v>
      </c>
      <c r="P325" s="1">
        <v>44511.875</v>
      </c>
      <c r="Q325" s="1">
        <v>41592.916666666664</v>
      </c>
      <c r="R325">
        <v>290750830</v>
      </c>
      <c r="T325" t="s">
        <v>785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389</v>
      </c>
      <c r="AB325">
        <v>103</v>
      </c>
      <c r="AC325" t="s">
        <v>422</v>
      </c>
      <c r="AD325">
        <v>133195</v>
      </c>
      <c r="AE325">
        <v>9609.99</v>
      </c>
      <c r="AF325">
        <v>1331.95</v>
      </c>
      <c r="AG325" t="s">
        <v>408</v>
      </c>
      <c r="AP325" s="8">
        <v>322</v>
      </c>
      <c r="AQ325" s="8" t="str">
        <f t="shared" si="40"/>
        <v/>
      </c>
      <c r="AR325" s="8" t="str">
        <f t="shared" si="40"/>
        <v/>
      </c>
      <c r="AS325" s="8" t="str">
        <f t="shared" si="40"/>
        <v/>
      </c>
      <c r="AT325" s="8" t="str">
        <f t="shared" si="40"/>
        <v/>
      </c>
      <c r="AU325" s="8" t="str">
        <f t="shared" si="40"/>
        <v/>
      </c>
      <c r="AV325" s="8" t="str">
        <f t="shared" si="40"/>
        <v/>
      </c>
      <c r="AW325" s="8" t="str">
        <f t="shared" si="40"/>
        <v/>
      </c>
      <c r="AX325" s="8" t="str">
        <f t="shared" si="40"/>
        <v/>
      </c>
      <c r="AY325" s="8" t="str">
        <f t="shared" si="40"/>
        <v/>
      </c>
      <c r="AZ325" s="8" t="str">
        <f t="shared" si="40"/>
        <v/>
      </c>
      <c r="BA325" s="8" t="str">
        <f t="shared" si="40"/>
        <v/>
      </c>
      <c r="BB325" s="8" t="str">
        <f t="shared" si="40"/>
        <v/>
      </c>
      <c r="BC325" s="8" t="str">
        <f t="shared" si="40"/>
        <v/>
      </c>
      <c r="BD325" s="8" t="str">
        <f t="shared" si="40"/>
        <v/>
      </c>
      <c r="BE325" s="8" t="str">
        <f t="shared" si="40"/>
        <v/>
      </c>
      <c r="BF325" s="8" t="str">
        <f t="shared" si="40"/>
        <v/>
      </c>
      <c r="BG325" s="8" t="str">
        <f t="shared" si="39"/>
        <v/>
      </c>
      <c r="BH325" s="8" t="str">
        <f t="shared" si="39"/>
        <v/>
      </c>
    </row>
    <row r="326" spans="1:60">
      <c r="A326" t="s">
        <v>404</v>
      </c>
      <c r="B326" t="s">
        <v>404</v>
      </c>
      <c r="C326" t="s">
        <v>404</v>
      </c>
      <c r="D326">
        <v>927632000</v>
      </c>
      <c r="E326">
        <v>122</v>
      </c>
      <c r="F326">
        <v>26650516</v>
      </c>
      <c r="G326">
        <v>1</v>
      </c>
      <c r="H326">
        <v>62556</v>
      </c>
      <c r="I326" s="1">
        <v>44761.875</v>
      </c>
      <c r="J326" t="s">
        <v>784</v>
      </c>
      <c r="K326">
        <v>1</v>
      </c>
      <c r="L326" s="1"/>
      <c r="M326" s="1">
        <v>44761.875</v>
      </c>
      <c r="N326" s="1">
        <v>22218.875</v>
      </c>
      <c r="O326" s="1">
        <v>44511.875</v>
      </c>
      <c r="P326" s="1"/>
      <c r="Q326" s="1">
        <v>41592.916666666664</v>
      </c>
      <c r="R326">
        <v>290750857</v>
      </c>
      <c r="T326" t="s">
        <v>786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389</v>
      </c>
      <c r="AB326">
        <v>103</v>
      </c>
      <c r="AC326" t="s">
        <v>422</v>
      </c>
      <c r="AD326">
        <v>133195</v>
      </c>
      <c r="AE326">
        <v>9609.99</v>
      </c>
      <c r="AF326">
        <v>1331.95</v>
      </c>
      <c r="AG326" t="s">
        <v>408</v>
      </c>
      <c r="AP326" s="7">
        <v>323</v>
      </c>
      <c r="AQ326" s="7" t="str">
        <f t="shared" si="40"/>
        <v/>
      </c>
      <c r="AR326" s="7" t="str">
        <f t="shared" si="40"/>
        <v/>
      </c>
      <c r="AS326" s="7" t="str">
        <f t="shared" si="40"/>
        <v/>
      </c>
      <c r="AT326" s="7" t="str">
        <f t="shared" si="40"/>
        <v/>
      </c>
      <c r="AU326" s="7" t="str">
        <f t="shared" si="40"/>
        <v/>
      </c>
      <c r="AV326" s="7" t="str">
        <f t="shared" si="40"/>
        <v/>
      </c>
      <c r="AW326" s="7" t="str">
        <f t="shared" si="40"/>
        <v/>
      </c>
      <c r="AX326" s="7" t="str">
        <f t="shared" si="40"/>
        <v/>
      </c>
      <c r="AY326" s="7" t="str">
        <f t="shared" si="40"/>
        <v/>
      </c>
      <c r="AZ326" s="7" t="str">
        <f t="shared" si="40"/>
        <v/>
      </c>
      <c r="BA326" s="7" t="str">
        <f t="shared" si="40"/>
        <v/>
      </c>
      <c r="BB326" s="7" t="str">
        <f t="shared" si="40"/>
        <v/>
      </c>
      <c r="BC326" s="7" t="str">
        <f t="shared" si="40"/>
        <v/>
      </c>
      <c r="BD326" s="7" t="str">
        <f t="shared" si="40"/>
        <v/>
      </c>
      <c r="BE326" s="7" t="str">
        <f t="shared" si="40"/>
        <v/>
      </c>
      <c r="BF326" s="7" t="str">
        <f t="shared" si="40"/>
        <v/>
      </c>
      <c r="BG326" s="7" t="str">
        <f t="shared" si="39"/>
        <v/>
      </c>
      <c r="BH326" s="7" t="str">
        <f t="shared" si="39"/>
        <v/>
      </c>
    </row>
    <row r="327" spans="1:60">
      <c r="A327" t="s">
        <v>404</v>
      </c>
      <c r="B327" t="s">
        <v>404</v>
      </c>
      <c r="C327" t="s">
        <v>404</v>
      </c>
      <c r="D327">
        <v>927632000</v>
      </c>
      <c r="E327">
        <v>122</v>
      </c>
      <c r="F327">
        <v>26650516</v>
      </c>
      <c r="G327">
        <v>1</v>
      </c>
      <c r="H327">
        <v>62556</v>
      </c>
      <c r="I327" s="1">
        <v>44761.875</v>
      </c>
      <c r="J327" t="s">
        <v>784</v>
      </c>
      <c r="K327">
        <v>2</v>
      </c>
      <c r="L327" s="1"/>
      <c r="M327" s="1">
        <v>44761.875</v>
      </c>
      <c r="N327" s="1">
        <v>29952.916666666668</v>
      </c>
      <c r="O327" s="1">
        <v>44511.875</v>
      </c>
      <c r="P327" s="1"/>
      <c r="Q327" s="1">
        <v>41592.916666666664</v>
      </c>
      <c r="R327">
        <v>290750865</v>
      </c>
      <c r="T327" t="s">
        <v>787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389</v>
      </c>
      <c r="AB327">
        <v>103</v>
      </c>
      <c r="AC327" t="s">
        <v>422</v>
      </c>
      <c r="AD327">
        <v>107175</v>
      </c>
      <c r="AE327">
        <v>3027.32</v>
      </c>
      <c r="AF327">
        <v>1071.75</v>
      </c>
      <c r="AG327" t="s">
        <v>408</v>
      </c>
      <c r="AP327" s="8">
        <v>324</v>
      </c>
      <c r="AQ327" s="8" t="str">
        <f t="shared" si="40"/>
        <v/>
      </c>
      <c r="AR327" s="8" t="str">
        <f t="shared" si="40"/>
        <v/>
      </c>
      <c r="AS327" s="8" t="str">
        <f t="shared" si="40"/>
        <v/>
      </c>
      <c r="AT327" s="8" t="str">
        <f t="shared" si="40"/>
        <v/>
      </c>
      <c r="AU327" s="8" t="str">
        <f t="shared" si="40"/>
        <v/>
      </c>
      <c r="AV327" s="8" t="str">
        <f t="shared" si="40"/>
        <v/>
      </c>
      <c r="AW327" s="8" t="str">
        <f t="shared" si="40"/>
        <v/>
      </c>
      <c r="AX327" s="8" t="str">
        <f t="shared" si="40"/>
        <v/>
      </c>
      <c r="AY327" s="8" t="str">
        <f t="shared" si="40"/>
        <v/>
      </c>
      <c r="AZ327" s="8" t="str">
        <f t="shared" si="40"/>
        <v/>
      </c>
      <c r="BA327" s="8" t="str">
        <f t="shared" si="40"/>
        <v/>
      </c>
      <c r="BB327" s="8" t="str">
        <f t="shared" si="40"/>
        <v/>
      </c>
      <c r="BC327" s="8" t="str">
        <f t="shared" si="40"/>
        <v/>
      </c>
      <c r="BD327" s="8" t="str">
        <f t="shared" si="40"/>
        <v/>
      </c>
      <c r="BE327" s="8" t="str">
        <f t="shared" si="40"/>
        <v/>
      </c>
      <c r="BF327" s="8" t="str">
        <f t="shared" si="40"/>
        <v/>
      </c>
      <c r="BG327" s="8" t="str">
        <f t="shared" si="39"/>
        <v/>
      </c>
      <c r="BH327" s="8" t="str">
        <f t="shared" si="39"/>
        <v/>
      </c>
    </row>
    <row r="328" spans="1:60">
      <c r="A328" t="s">
        <v>404</v>
      </c>
      <c r="B328" t="s">
        <v>404</v>
      </c>
      <c r="C328" t="s">
        <v>404</v>
      </c>
      <c r="D328">
        <v>927632000</v>
      </c>
      <c r="E328">
        <v>122</v>
      </c>
      <c r="F328">
        <v>26650516</v>
      </c>
      <c r="G328">
        <v>1</v>
      </c>
      <c r="H328">
        <v>62556</v>
      </c>
      <c r="I328" s="1">
        <v>44761.875</v>
      </c>
      <c r="J328" t="s">
        <v>784</v>
      </c>
      <c r="K328">
        <v>3</v>
      </c>
      <c r="L328" s="1"/>
      <c r="M328" s="1">
        <v>44761.875</v>
      </c>
      <c r="N328" s="1">
        <v>32204.875</v>
      </c>
      <c r="O328" s="1">
        <v>44511.875</v>
      </c>
      <c r="P328" s="1"/>
      <c r="Q328" s="1">
        <v>41592.916666666664</v>
      </c>
      <c r="R328">
        <v>290750849</v>
      </c>
      <c r="T328" t="s">
        <v>788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389</v>
      </c>
      <c r="AB328">
        <v>103</v>
      </c>
      <c r="AC328" t="s">
        <v>422</v>
      </c>
      <c r="AD328">
        <v>9744</v>
      </c>
      <c r="AE328">
        <v>2752.01</v>
      </c>
      <c r="AF328">
        <v>974.4</v>
      </c>
      <c r="AG328" t="s">
        <v>408</v>
      </c>
      <c r="AP328" s="7">
        <v>325</v>
      </c>
      <c r="AQ328" s="7" t="str">
        <f t="shared" si="40"/>
        <v/>
      </c>
      <c r="AR328" s="7" t="str">
        <f t="shared" si="40"/>
        <v/>
      </c>
      <c r="AS328" s="7" t="str">
        <f t="shared" si="40"/>
        <v/>
      </c>
      <c r="AT328" s="7" t="str">
        <f t="shared" si="40"/>
        <v/>
      </c>
      <c r="AU328" s="7" t="str">
        <f t="shared" si="40"/>
        <v/>
      </c>
      <c r="AV328" s="7" t="str">
        <f t="shared" si="40"/>
        <v/>
      </c>
      <c r="AW328" s="7" t="str">
        <f t="shared" si="40"/>
        <v/>
      </c>
      <c r="AX328" s="7" t="str">
        <f t="shared" si="40"/>
        <v/>
      </c>
      <c r="AY328" s="7" t="str">
        <f t="shared" si="40"/>
        <v/>
      </c>
      <c r="AZ328" s="7" t="str">
        <f t="shared" si="40"/>
        <v/>
      </c>
      <c r="BA328" s="7" t="str">
        <f t="shared" si="40"/>
        <v/>
      </c>
      <c r="BB328" s="7" t="str">
        <f t="shared" si="40"/>
        <v/>
      </c>
      <c r="BC328" s="7" t="str">
        <f t="shared" si="40"/>
        <v/>
      </c>
      <c r="BD328" s="7" t="str">
        <f t="shared" si="40"/>
        <v/>
      </c>
      <c r="BE328" s="7" t="str">
        <f t="shared" si="40"/>
        <v/>
      </c>
      <c r="BF328" s="7" t="str">
        <f t="shared" si="40"/>
        <v/>
      </c>
      <c r="BG328" s="7" t="str">
        <f t="shared" si="39"/>
        <v/>
      </c>
      <c r="BH328" s="7" t="str">
        <f t="shared" si="39"/>
        <v/>
      </c>
    </row>
    <row r="329" spans="1:60">
      <c r="A329" t="s">
        <v>404</v>
      </c>
      <c r="B329" t="s">
        <v>386</v>
      </c>
      <c r="C329" t="s">
        <v>386</v>
      </c>
      <c r="D329">
        <v>927627000</v>
      </c>
      <c r="E329">
        <v>119</v>
      </c>
      <c r="F329">
        <v>26650667</v>
      </c>
      <c r="G329">
        <v>1</v>
      </c>
      <c r="H329">
        <v>62836</v>
      </c>
      <c r="I329" s="1">
        <v>44761.875</v>
      </c>
      <c r="J329" t="s">
        <v>417</v>
      </c>
      <c r="K329">
        <v>0</v>
      </c>
      <c r="L329" s="1"/>
      <c r="M329" s="1">
        <v>44761.875</v>
      </c>
      <c r="N329" s="1">
        <v>31854.875</v>
      </c>
      <c r="O329" s="1">
        <v>44704.875</v>
      </c>
      <c r="P329" s="1">
        <v>44704.875</v>
      </c>
      <c r="Q329" s="1">
        <v>41684.916666666664</v>
      </c>
      <c r="R329">
        <v>290838347</v>
      </c>
      <c r="T329" t="s">
        <v>789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389</v>
      </c>
      <c r="AB329">
        <v>100</v>
      </c>
      <c r="AC329" t="s">
        <v>790</v>
      </c>
      <c r="AD329">
        <v>325848</v>
      </c>
      <c r="AE329">
        <v>2935.56</v>
      </c>
      <c r="AF329">
        <v>3258.48</v>
      </c>
      <c r="AG329" t="s">
        <v>480</v>
      </c>
      <c r="AP329" s="8">
        <v>326</v>
      </c>
      <c r="AQ329" s="8" t="str">
        <f t="shared" si="40"/>
        <v/>
      </c>
      <c r="AR329" s="8" t="str">
        <f t="shared" si="40"/>
        <v/>
      </c>
      <c r="AS329" s="8" t="str">
        <f t="shared" si="40"/>
        <v/>
      </c>
      <c r="AT329" s="8" t="str">
        <f t="shared" si="40"/>
        <v/>
      </c>
      <c r="AU329" s="8" t="str">
        <f t="shared" si="40"/>
        <v/>
      </c>
      <c r="AV329" s="8" t="str">
        <f t="shared" si="40"/>
        <v/>
      </c>
      <c r="AW329" s="8" t="str">
        <f t="shared" si="40"/>
        <v/>
      </c>
      <c r="AX329" s="8" t="str">
        <f t="shared" si="40"/>
        <v/>
      </c>
      <c r="AY329" s="8" t="str">
        <f t="shared" si="40"/>
        <v/>
      </c>
      <c r="AZ329" s="8" t="str">
        <f t="shared" si="40"/>
        <v/>
      </c>
      <c r="BA329" s="8" t="str">
        <f t="shared" si="40"/>
        <v/>
      </c>
      <c r="BB329" s="8" t="str">
        <f t="shared" si="40"/>
        <v/>
      </c>
      <c r="BC329" s="8" t="str">
        <f t="shared" si="40"/>
        <v/>
      </c>
      <c r="BD329" s="8" t="str">
        <f t="shared" si="40"/>
        <v/>
      </c>
      <c r="BE329" s="8" t="str">
        <f t="shared" si="40"/>
        <v/>
      </c>
      <c r="BF329" s="8" t="str">
        <f t="shared" si="40"/>
        <v/>
      </c>
      <c r="BG329" s="8" t="str">
        <f t="shared" si="39"/>
        <v/>
      </c>
      <c r="BH329" s="8" t="str">
        <f t="shared" si="39"/>
        <v/>
      </c>
    </row>
    <row r="330" spans="1:60">
      <c r="A330" t="s">
        <v>404</v>
      </c>
      <c r="B330" t="s">
        <v>404</v>
      </c>
      <c r="C330" t="s">
        <v>404</v>
      </c>
      <c r="D330">
        <v>927630000</v>
      </c>
      <c r="E330">
        <v>116</v>
      </c>
      <c r="F330">
        <v>26650667</v>
      </c>
      <c r="G330">
        <v>1</v>
      </c>
      <c r="H330">
        <v>62887</v>
      </c>
      <c r="I330" s="1">
        <v>44761.875</v>
      </c>
      <c r="J330" t="s">
        <v>414</v>
      </c>
      <c r="K330">
        <v>0</v>
      </c>
      <c r="L330" s="1"/>
      <c r="M330" s="1">
        <v>44761.875</v>
      </c>
      <c r="N330" s="1">
        <v>29162.875</v>
      </c>
      <c r="O330" s="1">
        <v>41673.916666666664</v>
      </c>
      <c r="P330" s="1"/>
      <c r="Q330" s="1">
        <v>41684.916666666664</v>
      </c>
      <c r="R330">
        <v>290839696</v>
      </c>
      <c r="T330" t="s">
        <v>791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389</v>
      </c>
      <c r="AB330">
        <v>100</v>
      </c>
      <c r="AC330" t="s">
        <v>790</v>
      </c>
      <c r="AD330">
        <v>35842</v>
      </c>
      <c r="AE330">
        <v>3228.98</v>
      </c>
      <c r="AF330">
        <v>3584.2</v>
      </c>
      <c r="AG330" t="s">
        <v>408</v>
      </c>
      <c r="AP330" s="7">
        <v>327</v>
      </c>
      <c r="AQ330" s="7" t="str">
        <f t="shared" si="40"/>
        <v/>
      </c>
      <c r="AR330" s="7" t="str">
        <f t="shared" si="40"/>
        <v/>
      </c>
      <c r="AS330" s="7" t="str">
        <f t="shared" si="40"/>
        <v/>
      </c>
      <c r="AT330" s="7" t="str">
        <f t="shared" si="40"/>
        <v/>
      </c>
      <c r="AU330" s="7" t="str">
        <f t="shared" si="40"/>
        <v/>
      </c>
      <c r="AV330" s="7" t="str">
        <f t="shared" si="40"/>
        <v/>
      </c>
      <c r="AW330" s="7" t="str">
        <f t="shared" si="40"/>
        <v/>
      </c>
      <c r="AX330" s="7" t="str">
        <f t="shared" si="40"/>
        <v/>
      </c>
      <c r="AY330" s="7" t="str">
        <f t="shared" si="40"/>
        <v/>
      </c>
      <c r="AZ330" s="7" t="str">
        <f t="shared" si="40"/>
        <v/>
      </c>
      <c r="BA330" s="7" t="str">
        <f t="shared" si="40"/>
        <v/>
      </c>
      <c r="BB330" s="7" t="str">
        <f t="shared" si="40"/>
        <v/>
      </c>
      <c r="BC330" s="7" t="str">
        <f t="shared" si="40"/>
        <v/>
      </c>
      <c r="BD330" s="7" t="str">
        <f t="shared" si="40"/>
        <v/>
      </c>
      <c r="BE330" s="7" t="str">
        <f t="shared" si="40"/>
        <v/>
      </c>
      <c r="BF330" s="7" t="str">
        <f t="shared" si="40"/>
        <v/>
      </c>
      <c r="BG330" s="7" t="str">
        <f t="shared" si="39"/>
        <v/>
      </c>
      <c r="BH330" s="7" t="str">
        <f t="shared" si="39"/>
        <v/>
      </c>
    </row>
    <row r="331" spans="1:60">
      <c r="A331" t="s">
        <v>404</v>
      </c>
      <c r="B331" t="s">
        <v>404</v>
      </c>
      <c r="C331" t="s">
        <v>404</v>
      </c>
      <c r="D331">
        <v>927627000</v>
      </c>
      <c r="E331">
        <v>119</v>
      </c>
      <c r="F331">
        <v>26650448</v>
      </c>
      <c r="G331">
        <v>1</v>
      </c>
      <c r="H331">
        <v>62995</v>
      </c>
      <c r="I331" s="1">
        <v>44761.875</v>
      </c>
      <c r="J331" t="s">
        <v>417</v>
      </c>
      <c r="K331">
        <v>0</v>
      </c>
      <c r="L331" s="1"/>
      <c r="M331" s="1">
        <v>44761.875</v>
      </c>
      <c r="N331" s="1">
        <v>30413.875</v>
      </c>
      <c r="O331" s="1">
        <v>44755.875</v>
      </c>
      <c r="P331" s="1">
        <v>44755.875</v>
      </c>
      <c r="Q331" s="1">
        <v>41712.875</v>
      </c>
      <c r="R331">
        <v>290861713</v>
      </c>
      <c r="T331" t="s">
        <v>792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389</v>
      </c>
      <c r="AB331">
        <v>99</v>
      </c>
      <c r="AC331" t="s">
        <v>419</v>
      </c>
      <c r="AD331">
        <v>97727</v>
      </c>
      <c r="AE331">
        <v>2825.26</v>
      </c>
      <c r="AF331">
        <v>977.27</v>
      </c>
      <c r="AG331" t="s">
        <v>480</v>
      </c>
      <c r="AP331" s="8">
        <v>328</v>
      </c>
      <c r="AQ331" s="8" t="str">
        <f t="shared" si="40"/>
        <v/>
      </c>
      <c r="AR331" s="8" t="str">
        <f t="shared" si="40"/>
        <v/>
      </c>
      <c r="AS331" s="8" t="str">
        <f t="shared" si="40"/>
        <v/>
      </c>
      <c r="AT331" s="8" t="str">
        <f t="shared" si="40"/>
        <v/>
      </c>
      <c r="AU331" s="8" t="str">
        <f t="shared" si="40"/>
        <v/>
      </c>
      <c r="AV331" s="8" t="str">
        <f t="shared" si="40"/>
        <v/>
      </c>
      <c r="AW331" s="8" t="str">
        <f t="shared" si="40"/>
        <v/>
      </c>
      <c r="AX331" s="8" t="str">
        <f t="shared" si="40"/>
        <v/>
      </c>
      <c r="AY331" s="8" t="str">
        <f t="shared" si="40"/>
        <v/>
      </c>
      <c r="AZ331" s="8" t="str">
        <f t="shared" si="40"/>
        <v/>
      </c>
      <c r="BA331" s="8" t="str">
        <f t="shared" si="40"/>
        <v/>
      </c>
      <c r="BB331" s="8" t="str">
        <f t="shared" si="40"/>
        <v/>
      </c>
      <c r="BC331" s="8" t="str">
        <f t="shared" si="40"/>
        <v/>
      </c>
      <c r="BD331" s="8" t="str">
        <f t="shared" si="40"/>
        <v/>
      </c>
      <c r="BE331" s="8" t="str">
        <f t="shared" si="40"/>
        <v/>
      </c>
      <c r="BF331" s="8" t="str">
        <f t="shared" si="40"/>
        <v/>
      </c>
      <c r="BG331" s="8" t="str">
        <f t="shared" si="39"/>
        <v/>
      </c>
      <c r="BH331" s="8" t="str">
        <f t="shared" si="39"/>
        <v/>
      </c>
    </row>
    <row r="332" spans="1:60">
      <c r="A332" t="s">
        <v>404</v>
      </c>
      <c r="B332" t="s">
        <v>404</v>
      </c>
      <c r="C332" t="s">
        <v>404</v>
      </c>
      <c r="D332">
        <v>15033000</v>
      </c>
      <c r="E332">
        <v>115</v>
      </c>
      <c r="F332">
        <v>26649007</v>
      </c>
      <c r="G332">
        <v>1</v>
      </c>
      <c r="H332">
        <v>63343</v>
      </c>
      <c r="I332" s="1">
        <v>44761.875</v>
      </c>
      <c r="J332" t="s">
        <v>793</v>
      </c>
      <c r="K332">
        <v>0</v>
      </c>
      <c r="L332" s="1"/>
      <c r="M332" s="1">
        <v>44761.875</v>
      </c>
      <c r="N332" s="1">
        <v>20719.875</v>
      </c>
      <c r="O332" s="1">
        <v>44062.875</v>
      </c>
      <c r="P332" s="1"/>
      <c r="Q332" s="1">
        <v>41804.875</v>
      </c>
      <c r="R332">
        <v>290941865</v>
      </c>
      <c r="T332" t="s">
        <v>794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389</v>
      </c>
      <c r="AB332">
        <v>96</v>
      </c>
      <c r="AC332" t="s">
        <v>416</v>
      </c>
      <c r="AD332">
        <v>205699</v>
      </c>
      <c r="AE332">
        <v>7687.71</v>
      </c>
      <c r="AF332">
        <v>2056.9899999999998</v>
      </c>
      <c r="AG332" t="s">
        <v>408</v>
      </c>
      <c r="AP332" s="7">
        <v>329</v>
      </c>
      <c r="AQ332" s="7" t="str">
        <f t="shared" si="40"/>
        <v/>
      </c>
      <c r="AR332" s="7" t="str">
        <f t="shared" si="40"/>
        <v/>
      </c>
      <c r="AS332" s="7" t="str">
        <f t="shared" si="40"/>
        <v/>
      </c>
      <c r="AT332" s="7" t="str">
        <f t="shared" si="40"/>
        <v/>
      </c>
      <c r="AU332" s="7" t="str">
        <f t="shared" si="40"/>
        <v/>
      </c>
      <c r="AV332" s="7" t="str">
        <f t="shared" si="40"/>
        <v/>
      </c>
      <c r="AW332" s="7" t="str">
        <f t="shared" si="40"/>
        <v/>
      </c>
      <c r="AX332" s="7" t="str">
        <f t="shared" si="40"/>
        <v/>
      </c>
      <c r="AY332" s="7" t="str">
        <f t="shared" si="40"/>
        <v/>
      </c>
      <c r="AZ332" s="7" t="str">
        <f t="shared" si="40"/>
        <v/>
      </c>
      <c r="BA332" s="7" t="str">
        <f t="shared" si="40"/>
        <v/>
      </c>
      <c r="BB332" s="7" t="str">
        <f t="shared" si="40"/>
        <v/>
      </c>
      <c r="BC332" s="7" t="str">
        <f t="shared" si="40"/>
        <v/>
      </c>
      <c r="BD332" s="7" t="str">
        <f t="shared" si="40"/>
        <v/>
      </c>
      <c r="BE332" s="7" t="str">
        <f t="shared" si="40"/>
        <v/>
      </c>
      <c r="BF332" s="7" t="str">
        <f t="shared" si="40"/>
        <v/>
      </c>
      <c r="BG332" s="7" t="str">
        <f t="shared" si="39"/>
        <v/>
      </c>
      <c r="BH332" s="7" t="str">
        <f t="shared" si="39"/>
        <v/>
      </c>
    </row>
    <row r="333" spans="1:60">
      <c r="A333" t="s">
        <v>404</v>
      </c>
      <c r="B333" t="s">
        <v>404</v>
      </c>
      <c r="C333" t="s">
        <v>404</v>
      </c>
      <c r="D333">
        <v>326288000</v>
      </c>
      <c r="E333">
        <v>127</v>
      </c>
      <c r="F333">
        <v>26650516</v>
      </c>
      <c r="G333">
        <v>1</v>
      </c>
      <c r="H333">
        <v>63398</v>
      </c>
      <c r="I333" s="1">
        <v>44761.875</v>
      </c>
      <c r="J333" t="s">
        <v>434</v>
      </c>
      <c r="K333">
        <v>0</v>
      </c>
      <c r="L333" s="1"/>
      <c r="M333" s="1">
        <v>44761.875</v>
      </c>
      <c r="N333" s="1">
        <v>31258.875</v>
      </c>
      <c r="O333" s="1">
        <v>44755.875</v>
      </c>
      <c r="P333" s="1">
        <v>44755.875</v>
      </c>
      <c r="Q333" s="1">
        <v>41834.875</v>
      </c>
      <c r="R333">
        <v>290963435</v>
      </c>
      <c r="T333" t="s">
        <v>795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389</v>
      </c>
      <c r="AB333">
        <v>95</v>
      </c>
      <c r="AC333" t="s">
        <v>442</v>
      </c>
      <c r="AD333">
        <v>308288</v>
      </c>
      <c r="AE333">
        <v>2728.23</v>
      </c>
      <c r="AF333">
        <v>3082.88</v>
      </c>
      <c r="AG333" t="s">
        <v>480</v>
      </c>
      <c r="AP333" s="8">
        <v>330</v>
      </c>
      <c r="AQ333" s="8" t="str">
        <f t="shared" si="40"/>
        <v/>
      </c>
      <c r="AR333" s="8" t="str">
        <f t="shared" si="40"/>
        <v/>
      </c>
      <c r="AS333" s="8" t="str">
        <f t="shared" si="40"/>
        <v/>
      </c>
      <c r="AT333" s="8" t="str">
        <f t="shared" si="40"/>
        <v/>
      </c>
      <c r="AU333" s="8" t="str">
        <f t="shared" si="40"/>
        <v/>
      </c>
      <c r="AV333" s="8" t="str">
        <f t="shared" si="40"/>
        <v/>
      </c>
      <c r="AW333" s="8" t="str">
        <f t="shared" si="40"/>
        <v/>
      </c>
      <c r="AX333" s="8" t="str">
        <f t="shared" si="40"/>
        <v/>
      </c>
      <c r="AY333" s="8" t="str">
        <f t="shared" si="40"/>
        <v/>
      </c>
      <c r="AZ333" s="8" t="str">
        <f t="shared" si="40"/>
        <v/>
      </c>
      <c r="BA333" s="8" t="str">
        <f t="shared" si="40"/>
        <v/>
      </c>
      <c r="BB333" s="8" t="str">
        <f t="shared" si="40"/>
        <v/>
      </c>
      <c r="BC333" s="8" t="str">
        <f t="shared" si="40"/>
        <v/>
      </c>
      <c r="BD333" s="8" t="str">
        <f t="shared" si="40"/>
        <v/>
      </c>
      <c r="BE333" s="8" t="str">
        <f t="shared" si="40"/>
        <v/>
      </c>
      <c r="BF333" s="8" t="str">
        <f t="shared" si="40"/>
        <v/>
      </c>
      <c r="BG333" s="8" t="str">
        <f t="shared" si="39"/>
        <v/>
      </c>
      <c r="BH333" s="8" t="str">
        <f t="shared" si="39"/>
        <v/>
      </c>
    </row>
    <row r="334" spans="1:60">
      <c r="A334" t="s">
        <v>404</v>
      </c>
      <c r="B334" t="s">
        <v>404</v>
      </c>
      <c r="C334" t="s">
        <v>404</v>
      </c>
      <c r="D334">
        <v>310450000</v>
      </c>
      <c r="E334">
        <v>139</v>
      </c>
      <c r="F334">
        <v>26650448</v>
      </c>
      <c r="G334">
        <v>1</v>
      </c>
      <c r="H334">
        <v>63458</v>
      </c>
      <c r="I334" s="1">
        <v>44761.875</v>
      </c>
      <c r="J334" t="s">
        <v>796</v>
      </c>
      <c r="K334">
        <v>0</v>
      </c>
      <c r="L334" s="1"/>
      <c r="M334" s="1">
        <v>44761.875</v>
      </c>
      <c r="N334" s="1">
        <v>23542.875</v>
      </c>
      <c r="O334" s="1">
        <v>44062.875</v>
      </c>
      <c r="P334" s="1"/>
      <c r="Q334" s="1">
        <v>41865.875</v>
      </c>
      <c r="R334">
        <v>851939406</v>
      </c>
      <c r="T334" t="s">
        <v>797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389</v>
      </c>
      <c r="AB334">
        <v>94</v>
      </c>
      <c r="AC334" t="s">
        <v>798</v>
      </c>
      <c r="AD334">
        <v>317682</v>
      </c>
      <c r="AE334">
        <v>5094.46</v>
      </c>
      <c r="AF334">
        <v>3176.82</v>
      </c>
      <c r="AG334" t="s">
        <v>408</v>
      </c>
      <c r="AP334" s="7">
        <v>331</v>
      </c>
      <c r="AQ334" s="7" t="str">
        <f t="shared" si="40"/>
        <v/>
      </c>
      <c r="AR334" s="7" t="str">
        <f t="shared" si="40"/>
        <v/>
      </c>
      <c r="AS334" s="7" t="str">
        <f t="shared" si="40"/>
        <v/>
      </c>
      <c r="AT334" s="7" t="str">
        <f t="shared" si="40"/>
        <v/>
      </c>
      <c r="AU334" s="7" t="str">
        <f t="shared" si="40"/>
        <v/>
      </c>
      <c r="AV334" s="7" t="str">
        <f t="shared" si="40"/>
        <v/>
      </c>
      <c r="AW334" s="7" t="str">
        <f t="shared" si="40"/>
        <v/>
      </c>
      <c r="AX334" s="7" t="str">
        <f t="shared" si="40"/>
        <v/>
      </c>
      <c r="AY334" s="7" t="str">
        <f t="shared" si="40"/>
        <v/>
      </c>
      <c r="AZ334" s="7" t="str">
        <f t="shared" si="40"/>
        <v/>
      </c>
      <c r="BA334" s="7" t="str">
        <f t="shared" si="40"/>
        <v/>
      </c>
      <c r="BB334" s="7" t="str">
        <f t="shared" si="40"/>
        <v/>
      </c>
      <c r="BC334" s="7" t="str">
        <f t="shared" si="40"/>
        <v/>
      </c>
      <c r="BD334" s="7" t="str">
        <f t="shared" si="40"/>
        <v/>
      </c>
      <c r="BE334" s="7" t="str">
        <f t="shared" si="40"/>
        <v/>
      </c>
      <c r="BF334" s="7" t="str">
        <f t="shared" si="40"/>
        <v/>
      </c>
      <c r="BG334" s="7" t="str">
        <f t="shared" si="39"/>
        <v/>
      </c>
      <c r="BH334" s="7" t="str">
        <f t="shared" si="39"/>
        <v/>
      </c>
    </row>
    <row r="335" spans="1:60">
      <c r="A335" t="s">
        <v>404</v>
      </c>
      <c r="B335" t="s">
        <v>404</v>
      </c>
      <c r="C335" t="s">
        <v>404</v>
      </c>
      <c r="D335">
        <v>310603000</v>
      </c>
      <c r="E335">
        <v>138</v>
      </c>
      <c r="F335">
        <v>26650516</v>
      </c>
      <c r="G335">
        <v>1</v>
      </c>
      <c r="H335">
        <v>64030</v>
      </c>
      <c r="I335" s="1">
        <v>44761.875</v>
      </c>
      <c r="J335" t="s">
        <v>799</v>
      </c>
      <c r="K335">
        <v>0</v>
      </c>
      <c r="L335" s="1"/>
      <c r="M335" s="1">
        <v>44761.875</v>
      </c>
      <c r="N335" s="1">
        <v>21473.875</v>
      </c>
      <c r="O335" s="1">
        <v>44062.875</v>
      </c>
      <c r="P335" s="1"/>
      <c r="Q335" s="1">
        <v>42049.916666666664</v>
      </c>
      <c r="R335">
        <v>503787</v>
      </c>
      <c r="T335" t="s">
        <v>800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389</v>
      </c>
      <c r="AB335">
        <v>88</v>
      </c>
      <c r="AC335" t="s">
        <v>442</v>
      </c>
      <c r="AD335">
        <v>341181</v>
      </c>
      <c r="AE335">
        <v>9526.59</v>
      </c>
      <c r="AF335">
        <v>3411.81</v>
      </c>
      <c r="AG335" t="s">
        <v>408</v>
      </c>
      <c r="AP335" s="8">
        <v>332</v>
      </c>
      <c r="AQ335" s="8" t="str">
        <f t="shared" si="40"/>
        <v/>
      </c>
      <c r="AR335" s="8" t="str">
        <f t="shared" si="40"/>
        <v/>
      </c>
      <c r="AS335" s="8" t="str">
        <f t="shared" si="40"/>
        <v/>
      </c>
      <c r="AT335" s="8" t="str">
        <f t="shared" si="40"/>
        <v/>
      </c>
      <c r="AU335" s="8" t="str">
        <f t="shared" si="40"/>
        <v/>
      </c>
      <c r="AV335" s="8" t="str">
        <f t="shared" si="40"/>
        <v/>
      </c>
      <c r="AW335" s="8" t="str">
        <f t="shared" si="40"/>
        <v/>
      </c>
      <c r="AX335" s="8" t="str">
        <f t="shared" si="40"/>
        <v/>
      </c>
      <c r="AY335" s="8" t="str">
        <f t="shared" si="40"/>
        <v/>
      </c>
      <c r="AZ335" s="8" t="str">
        <f t="shared" si="40"/>
        <v/>
      </c>
      <c r="BA335" s="8" t="str">
        <f t="shared" si="40"/>
        <v/>
      </c>
      <c r="BB335" s="8" t="str">
        <f t="shared" si="40"/>
        <v/>
      </c>
      <c r="BC335" s="8" t="str">
        <f t="shared" si="40"/>
        <v/>
      </c>
      <c r="BD335" s="8" t="str">
        <f t="shared" si="40"/>
        <v/>
      </c>
      <c r="BE335" s="8" t="str">
        <f t="shared" si="40"/>
        <v/>
      </c>
      <c r="BF335" s="8" t="str">
        <f t="shared" si="40"/>
        <v/>
      </c>
      <c r="BG335" s="8" t="str">
        <f t="shared" si="39"/>
        <v/>
      </c>
      <c r="BH335" s="8" t="str">
        <f t="shared" si="39"/>
        <v/>
      </c>
    </row>
    <row r="336" spans="1:60">
      <c r="A336" t="s">
        <v>404</v>
      </c>
      <c r="B336" t="s">
        <v>404</v>
      </c>
      <c r="C336" t="s">
        <v>404</v>
      </c>
      <c r="D336">
        <v>310603000</v>
      </c>
      <c r="E336">
        <v>138</v>
      </c>
      <c r="F336">
        <v>26650448</v>
      </c>
      <c r="G336">
        <v>1</v>
      </c>
      <c r="H336">
        <v>64176</v>
      </c>
      <c r="I336" s="1">
        <v>44761.875</v>
      </c>
      <c r="J336" t="s">
        <v>799</v>
      </c>
      <c r="K336">
        <v>0</v>
      </c>
      <c r="L336" s="1"/>
      <c r="M336" s="1">
        <v>44761.875</v>
      </c>
      <c r="N336" s="1">
        <v>30478.875</v>
      </c>
      <c r="O336" s="1">
        <v>44222.875</v>
      </c>
      <c r="P336" s="1">
        <v>44220.875</v>
      </c>
      <c r="Q336" s="1">
        <v>42077.875</v>
      </c>
      <c r="R336">
        <v>291146163</v>
      </c>
      <c r="S336">
        <v>291146171</v>
      </c>
      <c r="T336" t="s">
        <v>801</v>
      </c>
      <c r="U336">
        <v>3981</v>
      </c>
      <c r="V336">
        <v>3522</v>
      </c>
      <c r="W336">
        <v>35.22</v>
      </c>
      <c r="X336">
        <v>3522</v>
      </c>
      <c r="Y336">
        <v>39.81</v>
      </c>
      <c r="Z336">
        <v>3981</v>
      </c>
      <c r="AA336" t="s">
        <v>389</v>
      </c>
      <c r="AB336">
        <v>87</v>
      </c>
      <c r="AC336" t="s">
        <v>798</v>
      </c>
      <c r="AD336">
        <v>101772</v>
      </c>
      <c r="AE336">
        <v>2800.8</v>
      </c>
      <c r="AF336">
        <v>1017.72</v>
      </c>
      <c r="AG336" t="s">
        <v>408</v>
      </c>
      <c r="AP336" s="7">
        <v>333</v>
      </c>
      <c r="AQ336" s="7" t="str">
        <f t="shared" si="40"/>
        <v/>
      </c>
      <c r="AR336" s="7" t="str">
        <f t="shared" si="40"/>
        <v/>
      </c>
      <c r="AS336" s="7" t="str">
        <f t="shared" si="40"/>
        <v/>
      </c>
      <c r="AT336" s="7" t="str">
        <f t="shared" si="40"/>
        <v/>
      </c>
      <c r="AU336" s="7" t="str">
        <f t="shared" si="40"/>
        <v/>
      </c>
      <c r="AV336" s="7" t="str">
        <f t="shared" si="40"/>
        <v/>
      </c>
      <c r="AW336" s="7" t="str">
        <f t="shared" si="40"/>
        <v/>
      </c>
      <c r="AX336" s="7" t="str">
        <f t="shared" si="40"/>
        <v/>
      </c>
      <c r="AY336" s="7" t="str">
        <f t="shared" si="40"/>
        <v/>
      </c>
      <c r="AZ336" s="7" t="str">
        <f t="shared" si="40"/>
        <v/>
      </c>
      <c r="BA336" s="7" t="str">
        <f t="shared" si="40"/>
        <v/>
      </c>
      <c r="BB336" s="7" t="str">
        <f t="shared" si="40"/>
        <v/>
      </c>
      <c r="BC336" s="7" t="str">
        <f t="shared" si="40"/>
        <v/>
      </c>
      <c r="BD336" s="7" t="str">
        <f t="shared" si="40"/>
        <v/>
      </c>
      <c r="BE336" s="7" t="str">
        <f t="shared" si="40"/>
        <v/>
      </c>
      <c r="BF336" s="7" t="str">
        <f t="shared" si="40"/>
        <v/>
      </c>
      <c r="BG336" s="7" t="str">
        <f t="shared" si="39"/>
        <v/>
      </c>
      <c r="BH336" s="7" t="str">
        <f t="shared" si="39"/>
        <v/>
      </c>
    </row>
    <row r="337" spans="1:60">
      <c r="A337" t="s">
        <v>404</v>
      </c>
      <c r="B337" t="s">
        <v>404</v>
      </c>
      <c r="C337" t="s">
        <v>404</v>
      </c>
      <c r="D337">
        <v>326288000</v>
      </c>
      <c r="E337">
        <v>127</v>
      </c>
      <c r="F337">
        <v>26650516</v>
      </c>
      <c r="G337">
        <v>1</v>
      </c>
      <c r="H337">
        <v>64411</v>
      </c>
      <c r="I337" s="1">
        <v>44761.875</v>
      </c>
      <c r="J337" t="s">
        <v>434</v>
      </c>
      <c r="K337">
        <v>0</v>
      </c>
      <c r="L337" s="1"/>
      <c r="M337" s="1">
        <v>44761.875</v>
      </c>
      <c r="N337" s="1">
        <v>27637.875</v>
      </c>
      <c r="O337" s="1">
        <v>42095.875</v>
      </c>
      <c r="P337" s="1"/>
      <c r="Q337" s="1">
        <v>42108.875</v>
      </c>
      <c r="R337">
        <v>291171680</v>
      </c>
      <c r="S337">
        <v>291171702</v>
      </c>
      <c r="T337" t="s">
        <v>802</v>
      </c>
      <c r="U337">
        <v>3981</v>
      </c>
      <c r="V337">
        <v>3522</v>
      </c>
      <c r="W337">
        <v>35.22</v>
      </c>
      <c r="X337">
        <v>3522</v>
      </c>
      <c r="Y337">
        <v>39.81</v>
      </c>
      <c r="Z337">
        <v>3981</v>
      </c>
      <c r="AA337" t="s">
        <v>389</v>
      </c>
      <c r="AB337">
        <v>86</v>
      </c>
      <c r="AC337" t="s">
        <v>442</v>
      </c>
      <c r="AD337">
        <v>440505</v>
      </c>
      <c r="AE337">
        <v>3898.29</v>
      </c>
      <c r="AF337">
        <v>4405.05</v>
      </c>
      <c r="AG337" t="s">
        <v>408</v>
      </c>
      <c r="AP337" s="8">
        <v>334</v>
      </c>
      <c r="AQ337" s="8" t="str">
        <f t="shared" si="40"/>
        <v/>
      </c>
      <c r="AR337" s="8" t="str">
        <f t="shared" si="40"/>
        <v/>
      </c>
      <c r="AS337" s="8" t="str">
        <f t="shared" si="40"/>
        <v/>
      </c>
      <c r="AT337" s="8" t="str">
        <f t="shared" si="40"/>
        <v/>
      </c>
      <c r="AU337" s="8" t="str">
        <f t="shared" si="40"/>
        <v/>
      </c>
      <c r="AV337" s="8" t="str">
        <f t="shared" si="40"/>
        <v/>
      </c>
      <c r="AW337" s="8" t="str">
        <f t="shared" si="40"/>
        <v/>
      </c>
      <c r="AX337" s="8" t="str">
        <f t="shared" si="40"/>
        <v/>
      </c>
      <c r="AY337" s="8" t="str">
        <f t="shared" si="40"/>
        <v/>
      </c>
      <c r="AZ337" s="8" t="str">
        <f t="shared" si="40"/>
        <v/>
      </c>
      <c r="BA337" s="8" t="str">
        <f t="shared" si="40"/>
        <v/>
      </c>
      <c r="BB337" s="8" t="str">
        <f t="shared" si="40"/>
        <v/>
      </c>
      <c r="BC337" s="8" t="str">
        <f t="shared" si="40"/>
        <v/>
      </c>
      <c r="BD337" s="8" t="str">
        <f t="shared" si="40"/>
        <v/>
      </c>
      <c r="BE337" s="8" t="str">
        <f t="shared" si="40"/>
        <v/>
      </c>
      <c r="BF337" s="8" t="str">
        <f t="shared" si="40"/>
        <v/>
      </c>
      <c r="BG337" s="8" t="str">
        <f t="shared" si="39"/>
        <v/>
      </c>
      <c r="BH337" s="8" t="str">
        <f t="shared" si="39"/>
        <v/>
      </c>
    </row>
    <row r="338" spans="1:60">
      <c r="A338" t="s">
        <v>404</v>
      </c>
      <c r="B338" t="s">
        <v>404</v>
      </c>
      <c r="C338" t="s">
        <v>404</v>
      </c>
      <c r="D338">
        <v>326288000</v>
      </c>
      <c r="E338">
        <v>127</v>
      </c>
      <c r="F338">
        <v>26650516</v>
      </c>
      <c r="G338">
        <v>1</v>
      </c>
      <c r="H338">
        <v>64411</v>
      </c>
      <c r="I338" s="1">
        <v>44761.875</v>
      </c>
      <c r="J338" t="s">
        <v>434</v>
      </c>
      <c r="K338">
        <v>1</v>
      </c>
      <c r="L338" s="1"/>
      <c r="M338" s="1">
        <v>44761.875</v>
      </c>
      <c r="N338" s="1">
        <v>30266.916666666668</v>
      </c>
      <c r="O338" s="1">
        <v>42095.875</v>
      </c>
      <c r="P338" s="1"/>
      <c r="Q338" s="1">
        <v>42108.875</v>
      </c>
      <c r="R338">
        <v>291171699</v>
      </c>
      <c r="T338" t="s">
        <v>803</v>
      </c>
      <c r="U338">
        <v>3981</v>
      </c>
      <c r="V338">
        <v>3522</v>
      </c>
      <c r="W338">
        <v>35.22</v>
      </c>
      <c r="X338">
        <v>3522</v>
      </c>
      <c r="Y338">
        <v>39.81</v>
      </c>
      <c r="Z338">
        <v>3981</v>
      </c>
      <c r="AA338" t="s">
        <v>389</v>
      </c>
      <c r="AB338">
        <v>86</v>
      </c>
      <c r="AC338" t="s">
        <v>442</v>
      </c>
      <c r="AD338">
        <v>339108</v>
      </c>
      <c r="AE338">
        <v>3000.88</v>
      </c>
      <c r="AF338">
        <v>3391.08</v>
      </c>
      <c r="AG338" t="s">
        <v>408</v>
      </c>
      <c r="AP338" s="7">
        <v>335</v>
      </c>
      <c r="AQ338" s="7" t="str">
        <f t="shared" si="40"/>
        <v/>
      </c>
      <c r="AR338" s="7" t="str">
        <f t="shared" si="40"/>
        <v/>
      </c>
      <c r="AS338" s="7" t="str">
        <f t="shared" si="40"/>
        <v/>
      </c>
      <c r="AT338" s="7" t="str">
        <f t="shared" si="40"/>
        <v/>
      </c>
      <c r="AU338" s="7" t="str">
        <f t="shared" si="40"/>
        <v/>
      </c>
      <c r="AV338" s="7" t="str">
        <f t="shared" si="40"/>
        <v/>
      </c>
      <c r="AW338" s="7" t="str">
        <f t="shared" si="40"/>
        <v/>
      </c>
      <c r="AX338" s="7" t="str">
        <f t="shared" si="40"/>
        <v/>
      </c>
      <c r="AY338" s="7" t="str">
        <f t="shared" si="40"/>
        <v/>
      </c>
      <c r="AZ338" s="7" t="str">
        <f t="shared" si="40"/>
        <v/>
      </c>
      <c r="BA338" s="7" t="str">
        <f t="shared" si="40"/>
        <v/>
      </c>
      <c r="BB338" s="7" t="str">
        <f t="shared" si="40"/>
        <v/>
      </c>
      <c r="BC338" s="7" t="str">
        <f t="shared" si="40"/>
        <v/>
      </c>
      <c r="BD338" s="7" t="str">
        <f t="shared" si="40"/>
        <v/>
      </c>
      <c r="BE338" s="7" t="str">
        <f t="shared" si="40"/>
        <v/>
      </c>
      <c r="BF338" s="7" t="str">
        <f t="shared" ref="BF338:BH353" si="41">IF(BF$3=$D338,$AP338,"")</f>
        <v/>
      </c>
      <c r="BG338" s="7" t="str">
        <f t="shared" si="41"/>
        <v/>
      </c>
      <c r="BH338" s="7" t="str">
        <f t="shared" si="41"/>
        <v/>
      </c>
    </row>
    <row r="339" spans="1:60">
      <c r="A339" t="s">
        <v>404</v>
      </c>
      <c r="B339" t="s">
        <v>404</v>
      </c>
      <c r="C339" t="s">
        <v>404</v>
      </c>
      <c r="D339">
        <v>326288000</v>
      </c>
      <c r="E339">
        <v>127</v>
      </c>
      <c r="F339">
        <v>26649007</v>
      </c>
      <c r="G339">
        <v>1</v>
      </c>
      <c r="H339">
        <v>64897</v>
      </c>
      <c r="I339" s="1">
        <v>44761.875</v>
      </c>
      <c r="J339" t="s">
        <v>434</v>
      </c>
      <c r="K339">
        <v>0</v>
      </c>
      <c r="L339" s="1"/>
      <c r="M339" s="1">
        <v>44761.875</v>
      </c>
      <c r="N339" s="1">
        <v>23345.916666666668</v>
      </c>
      <c r="O339" s="1">
        <v>44229.875</v>
      </c>
      <c r="P339" s="1">
        <v>44220.875</v>
      </c>
      <c r="Q339" s="1">
        <v>42169.875</v>
      </c>
      <c r="R339">
        <v>291222269</v>
      </c>
      <c r="S339">
        <v>291222277</v>
      </c>
      <c r="T339" t="s">
        <v>804</v>
      </c>
      <c r="U339">
        <v>3981</v>
      </c>
      <c r="V339">
        <v>3522</v>
      </c>
      <c r="W339">
        <v>35.22</v>
      </c>
      <c r="X339">
        <v>3522</v>
      </c>
      <c r="Y339">
        <v>39.81</v>
      </c>
      <c r="Z339">
        <v>3981</v>
      </c>
      <c r="AA339" t="s">
        <v>389</v>
      </c>
      <c r="AB339">
        <v>84</v>
      </c>
      <c r="AC339" t="s">
        <v>430</v>
      </c>
      <c r="AD339">
        <v>506566</v>
      </c>
      <c r="AE339">
        <v>4482.8900000000003</v>
      </c>
      <c r="AF339">
        <v>5065.66</v>
      </c>
      <c r="AG339" t="s">
        <v>408</v>
      </c>
      <c r="AP339" s="8">
        <v>336</v>
      </c>
      <c r="AQ339" s="8" t="str">
        <f t="shared" ref="AQ339:BF354" si="42">IF(AQ$3=$D339,$AP339,"")</f>
        <v/>
      </c>
      <c r="AR339" s="8" t="str">
        <f t="shared" si="42"/>
        <v/>
      </c>
      <c r="AS339" s="8" t="str">
        <f t="shared" si="42"/>
        <v/>
      </c>
      <c r="AT339" s="8" t="str">
        <f t="shared" si="42"/>
        <v/>
      </c>
      <c r="AU339" s="8" t="str">
        <f t="shared" si="42"/>
        <v/>
      </c>
      <c r="AV339" s="8" t="str">
        <f t="shared" si="42"/>
        <v/>
      </c>
      <c r="AW339" s="8" t="str">
        <f t="shared" si="42"/>
        <v/>
      </c>
      <c r="AX339" s="8" t="str">
        <f t="shared" si="42"/>
        <v/>
      </c>
      <c r="AY339" s="8" t="str">
        <f t="shared" si="42"/>
        <v/>
      </c>
      <c r="AZ339" s="8" t="str">
        <f t="shared" si="42"/>
        <v/>
      </c>
      <c r="BA339" s="8" t="str">
        <f t="shared" si="42"/>
        <v/>
      </c>
      <c r="BB339" s="8" t="str">
        <f t="shared" si="42"/>
        <v/>
      </c>
      <c r="BC339" s="8" t="str">
        <f t="shared" si="42"/>
        <v/>
      </c>
      <c r="BD339" s="8" t="str">
        <f t="shared" si="42"/>
        <v/>
      </c>
      <c r="BE339" s="8" t="str">
        <f t="shared" si="42"/>
        <v/>
      </c>
      <c r="BF339" s="8" t="str">
        <f t="shared" si="42"/>
        <v/>
      </c>
      <c r="BG339" s="8" t="str">
        <f t="shared" si="41"/>
        <v/>
      </c>
      <c r="BH339" s="8" t="str">
        <f t="shared" si="41"/>
        <v/>
      </c>
    </row>
    <row r="340" spans="1:60">
      <c r="A340" t="s">
        <v>404</v>
      </c>
      <c r="B340" t="s">
        <v>404</v>
      </c>
      <c r="C340" t="s">
        <v>386</v>
      </c>
      <c r="D340">
        <v>326288000</v>
      </c>
      <c r="E340">
        <v>127</v>
      </c>
      <c r="F340">
        <v>26650516</v>
      </c>
      <c r="G340">
        <v>1</v>
      </c>
      <c r="H340">
        <v>65036</v>
      </c>
      <c r="I340" s="1">
        <v>44761.875</v>
      </c>
      <c r="J340" t="s">
        <v>434</v>
      </c>
      <c r="K340">
        <v>0</v>
      </c>
      <c r="L340" s="1">
        <v>44724.875</v>
      </c>
      <c r="M340" s="1">
        <v>44761.875</v>
      </c>
      <c r="N340" s="1">
        <v>33149.875</v>
      </c>
      <c r="O340" s="1">
        <v>44724.875</v>
      </c>
      <c r="P340" s="1"/>
      <c r="Q340" s="1">
        <v>42169.875</v>
      </c>
      <c r="R340">
        <v>291227023</v>
      </c>
      <c r="T340" t="s">
        <v>805</v>
      </c>
      <c r="U340">
        <v>3773</v>
      </c>
      <c r="V340">
        <v>3338</v>
      </c>
      <c r="W340">
        <v>33.380000000000003</v>
      </c>
      <c r="X340">
        <v>3338</v>
      </c>
      <c r="Y340">
        <v>37.729999999999997</v>
      </c>
      <c r="Z340">
        <v>3773</v>
      </c>
      <c r="AA340" t="s">
        <v>389</v>
      </c>
      <c r="AB340">
        <v>84</v>
      </c>
      <c r="AC340" t="s">
        <v>442</v>
      </c>
      <c r="AD340">
        <v>175382</v>
      </c>
      <c r="AE340">
        <v>1552.06</v>
      </c>
      <c r="AF340">
        <v>1753.82</v>
      </c>
      <c r="AG340" t="s">
        <v>391</v>
      </c>
      <c r="AP340" s="7">
        <v>337</v>
      </c>
      <c r="AQ340" s="7" t="str">
        <f t="shared" si="42"/>
        <v/>
      </c>
      <c r="AR340" s="7" t="str">
        <f t="shared" si="42"/>
        <v/>
      </c>
      <c r="AS340" s="7" t="str">
        <f t="shared" si="42"/>
        <v/>
      </c>
      <c r="AT340" s="7" t="str">
        <f t="shared" si="42"/>
        <v/>
      </c>
      <c r="AU340" s="7" t="str">
        <f t="shared" si="42"/>
        <v/>
      </c>
      <c r="AV340" s="7" t="str">
        <f t="shared" si="42"/>
        <v/>
      </c>
      <c r="AW340" s="7" t="str">
        <f t="shared" si="42"/>
        <v/>
      </c>
      <c r="AX340" s="7" t="str">
        <f t="shared" si="42"/>
        <v/>
      </c>
      <c r="AY340" s="7" t="str">
        <f t="shared" si="42"/>
        <v/>
      </c>
      <c r="AZ340" s="7" t="str">
        <f t="shared" si="42"/>
        <v/>
      </c>
      <c r="BA340" s="7" t="str">
        <f t="shared" si="42"/>
        <v/>
      </c>
      <c r="BB340" s="7" t="str">
        <f t="shared" si="42"/>
        <v/>
      </c>
      <c r="BC340" s="7" t="str">
        <f t="shared" si="42"/>
        <v/>
      </c>
      <c r="BD340" s="7" t="str">
        <f t="shared" si="42"/>
        <v/>
      </c>
      <c r="BE340" s="7" t="str">
        <f t="shared" si="42"/>
        <v/>
      </c>
      <c r="BF340" s="7" t="str">
        <f t="shared" si="42"/>
        <v/>
      </c>
      <c r="BG340" s="7" t="str">
        <f t="shared" si="41"/>
        <v/>
      </c>
      <c r="BH340" s="7" t="str">
        <f t="shared" si="41"/>
        <v/>
      </c>
    </row>
    <row r="341" spans="1:60">
      <c r="A341" t="s">
        <v>404</v>
      </c>
      <c r="B341" t="s">
        <v>404</v>
      </c>
      <c r="C341" t="s">
        <v>404</v>
      </c>
      <c r="D341">
        <v>326288000</v>
      </c>
      <c r="E341">
        <v>127</v>
      </c>
      <c r="F341">
        <v>26654268</v>
      </c>
      <c r="G341">
        <v>1</v>
      </c>
      <c r="H341">
        <v>65994</v>
      </c>
      <c r="I341" s="1">
        <v>44761.875</v>
      </c>
      <c r="J341" t="s">
        <v>434</v>
      </c>
      <c r="K341">
        <v>0</v>
      </c>
      <c r="L341" s="1"/>
      <c r="M341" s="1">
        <v>44761.875</v>
      </c>
      <c r="N341" s="1">
        <v>33483.875</v>
      </c>
      <c r="O341" s="1">
        <v>42250.875</v>
      </c>
      <c r="P341" s="1"/>
      <c r="Q341" s="1">
        <v>42261.875</v>
      </c>
      <c r="R341">
        <v>291296238</v>
      </c>
      <c r="S341">
        <v>291296246</v>
      </c>
      <c r="T341" t="s">
        <v>806</v>
      </c>
      <c r="U341">
        <v>3981</v>
      </c>
      <c r="V341">
        <v>3522</v>
      </c>
      <c r="W341">
        <v>35.22</v>
      </c>
      <c r="X341">
        <v>3522</v>
      </c>
      <c r="Y341">
        <v>39.81</v>
      </c>
      <c r="Z341">
        <v>3981</v>
      </c>
      <c r="AA341" t="s">
        <v>389</v>
      </c>
      <c r="AB341">
        <v>81</v>
      </c>
      <c r="AC341" t="s">
        <v>807</v>
      </c>
      <c r="AD341">
        <v>190568</v>
      </c>
      <c r="AE341">
        <v>1686.39</v>
      </c>
      <c r="AF341">
        <v>1905.68</v>
      </c>
      <c r="AG341" t="s">
        <v>408</v>
      </c>
      <c r="AP341" s="8">
        <v>338</v>
      </c>
      <c r="AQ341" s="8" t="str">
        <f t="shared" si="42"/>
        <v/>
      </c>
      <c r="AR341" s="8" t="str">
        <f t="shared" si="42"/>
        <v/>
      </c>
      <c r="AS341" s="8" t="str">
        <f t="shared" si="42"/>
        <v/>
      </c>
      <c r="AT341" s="8" t="str">
        <f t="shared" si="42"/>
        <v/>
      </c>
      <c r="AU341" s="8" t="str">
        <f t="shared" si="42"/>
        <v/>
      </c>
      <c r="AV341" s="8" t="str">
        <f t="shared" si="42"/>
        <v/>
      </c>
      <c r="AW341" s="8" t="str">
        <f t="shared" si="42"/>
        <v/>
      </c>
      <c r="AX341" s="8" t="str">
        <f t="shared" si="42"/>
        <v/>
      </c>
      <c r="AY341" s="8" t="str">
        <f t="shared" si="42"/>
        <v/>
      </c>
      <c r="AZ341" s="8" t="str">
        <f t="shared" si="42"/>
        <v/>
      </c>
      <c r="BA341" s="8" t="str">
        <f t="shared" si="42"/>
        <v/>
      </c>
      <c r="BB341" s="8" t="str">
        <f t="shared" si="42"/>
        <v/>
      </c>
      <c r="BC341" s="8" t="str">
        <f t="shared" si="42"/>
        <v/>
      </c>
      <c r="BD341" s="8" t="str">
        <f t="shared" si="42"/>
        <v/>
      </c>
      <c r="BE341" s="8" t="str">
        <f t="shared" si="42"/>
        <v/>
      </c>
      <c r="BF341" s="8" t="str">
        <f t="shared" si="42"/>
        <v/>
      </c>
      <c r="BG341" s="8" t="str">
        <f t="shared" si="41"/>
        <v/>
      </c>
      <c r="BH341" s="8" t="str">
        <f t="shared" si="41"/>
        <v/>
      </c>
    </row>
    <row r="342" spans="1:60">
      <c r="A342" t="s">
        <v>386</v>
      </c>
      <c r="B342" t="s">
        <v>386</v>
      </c>
      <c r="C342" t="s">
        <v>386</v>
      </c>
      <c r="D342">
        <v>326376000</v>
      </c>
      <c r="E342">
        <v>132</v>
      </c>
      <c r="F342">
        <v>26649128</v>
      </c>
      <c r="G342">
        <v>1</v>
      </c>
      <c r="H342">
        <v>66003</v>
      </c>
      <c r="I342" s="1">
        <v>44761.875</v>
      </c>
      <c r="J342" t="s">
        <v>808</v>
      </c>
      <c r="K342">
        <v>0</v>
      </c>
      <c r="L342" s="1"/>
      <c r="M342" s="1">
        <v>44761.875</v>
      </c>
      <c r="N342" s="1">
        <v>32555.875</v>
      </c>
      <c r="O342" s="1">
        <v>44735.875</v>
      </c>
      <c r="P342" s="1">
        <v>44615.875</v>
      </c>
      <c r="Q342" s="1">
        <v>42261.875</v>
      </c>
      <c r="R342">
        <v>291294006</v>
      </c>
      <c r="T342" t="s">
        <v>809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389</v>
      </c>
      <c r="AC342" t="s">
        <v>457</v>
      </c>
      <c r="AD342">
        <v>90873</v>
      </c>
      <c r="AE342">
        <v>2398.1</v>
      </c>
      <c r="AF342">
        <v>908.73</v>
      </c>
      <c r="AG342" t="s">
        <v>408</v>
      </c>
      <c r="AP342" s="7">
        <v>339</v>
      </c>
      <c r="AQ342" s="7" t="str">
        <f t="shared" si="42"/>
        <v/>
      </c>
      <c r="AR342" s="7" t="str">
        <f t="shared" si="42"/>
        <v/>
      </c>
      <c r="AS342" s="7" t="str">
        <f t="shared" si="42"/>
        <v/>
      </c>
      <c r="AT342" s="7" t="str">
        <f t="shared" si="42"/>
        <v/>
      </c>
      <c r="AU342" s="7" t="str">
        <f t="shared" si="42"/>
        <v/>
      </c>
      <c r="AV342" s="7" t="str">
        <f t="shared" si="42"/>
        <v/>
      </c>
      <c r="AW342" s="7" t="str">
        <f t="shared" si="42"/>
        <v/>
      </c>
      <c r="AX342" s="7" t="str">
        <f t="shared" si="42"/>
        <v/>
      </c>
      <c r="AY342" s="7" t="str">
        <f t="shared" si="42"/>
        <v/>
      </c>
      <c r="AZ342" s="7" t="str">
        <f t="shared" si="42"/>
        <v/>
      </c>
      <c r="BA342" s="7" t="str">
        <f t="shared" si="42"/>
        <v/>
      </c>
      <c r="BB342" s="7" t="str">
        <f t="shared" si="42"/>
        <v/>
      </c>
      <c r="BC342" s="7" t="str">
        <f t="shared" si="42"/>
        <v/>
      </c>
      <c r="BD342" s="7" t="str">
        <f t="shared" si="42"/>
        <v/>
      </c>
      <c r="BE342" s="7" t="str">
        <f t="shared" si="42"/>
        <v/>
      </c>
      <c r="BF342" s="7" t="str">
        <f t="shared" si="42"/>
        <v/>
      </c>
      <c r="BG342" s="7" t="str">
        <f t="shared" si="41"/>
        <v/>
      </c>
      <c r="BH342" s="7" t="str">
        <f t="shared" si="41"/>
        <v/>
      </c>
    </row>
    <row r="343" spans="1:60">
      <c r="A343" t="s">
        <v>404</v>
      </c>
      <c r="B343" t="s">
        <v>404</v>
      </c>
      <c r="C343" t="s">
        <v>404</v>
      </c>
      <c r="D343">
        <v>108739000</v>
      </c>
      <c r="E343">
        <v>144</v>
      </c>
      <c r="F343">
        <v>27447319</v>
      </c>
      <c r="G343">
        <v>1</v>
      </c>
      <c r="H343">
        <v>66770</v>
      </c>
      <c r="I343" s="1">
        <v>44761.875</v>
      </c>
      <c r="J343" t="s">
        <v>445</v>
      </c>
      <c r="K343">
        <v>0</v>
      </c>
      <c r="L343" s="1"/>
      <c r="M343" s="1">
        <v>44761.875</v>
      </c>
      <c r="N343" s="1">
        <v>29125.875</v>
      </c>
      <c r="O343" s="1">
        <v>42313.916666666664</v>
      </c>
      <c r="P343" s="1"/>
      <c r="Q343" s="1">
        <v>42322.916666666664</v>
      </c>
      <c r="R343">
        <v>291350909</v>
      </c>
      <c r="S343">
        <v>291350917</v>
      </c>
      <c r="T343" t="s">
        <v>810</v>
      </c>
      <c r="U343">
        <v>3981</v>
      </c>
      <c r="V343">
        <v>3522</v>
      </c>
      <c r="W343">
        <v>35.22</v>
      </c>
      <c r="X343">
        <v>3522</v>
      </c>
      <c r="Y343">
        <v>39.81</v>
      </c>
      <c r="Z343">
        <v>3981</v>
      </c>
      <c r="AA343" t="s">
        <v>389</v>
      </c>
      <c r="AB343">
        <v>79</v>
      </c>
      <c r="AC343" t="s">
        <v>450</v>
      </c>
      <c r="AD343">
        <v>320292</v>
      </c>
      <c r="AE343">
        <v>2834.42</v>
      </c>
      <c r="AF343">
        <v>3202.92</v>
      </c>
      <c r="AG343" t="s">
        <v>408</v>
      </c>
      <c r="AP343" s="8">
        <v>340</v>
      </c>
      <c r="AQ343" s="8" t="str">
        <f t="shared" si="42"/>
        <v/>
      </c>
      <c r="AR343" s="8" t="str">
        <f t="shared" si="42"/>
        <v/>
      </c>
      <c r="AS343" s="8" t="str">
        <f t="shared" si="42"/>
        <v/>
      </c>
      <c r="AT343" s="8" t="str">
        <f t="shared" si="42"/>
        <v/>
      </c>
      <c r="AU343" s="8" t="str">
        <f t="shared" si="42"/>
        <v/>
      </c>
      <c r="AV343" s="8" t="str">
        <f t="shared" si="42"/>
        <v/>
      </c>
      <c r="AW343" s="8" t="str">
        <f t="shared" si="42"/>
        <v/>
      </c>
      <c r="AX343" s="8" t="str">
        <f t="shared" si="42"/>
        <v/>
      </c>
      <c r="AY343" s="8" t="str">
        <f t="shared" si="42"/>
        <v/>
      </c>
      <c r="AZ343" s="8" t="str">
        <f t="shared" si="42"/>
        <v/>
      </c>
      <c r="BA343" s="8" t="str">
        <f t="shared" si="42"/>
        <v/>
      </c>
      <c r="BB343" s="8" t="str">
        <f t="shared" si="42"/>
        <v/>
      </c>
      <c r="BC343" s="8" t="str">
        <f t="shared" si="42"/>
        <v/>
      </c>
      <c r="BD343" s="8" t="str">
        <f t="shared" si="42"/>
        <v/>
      </c>
      <c r="BE343" s="8" t="str">
        <f t="shared" si="42"/>
        <v/>
      </c>
      <c r="BF343" s="8" t="str">
        <f t="shared" si="42"/>
        <v/>
      </c>
      <c r="BG343" s="8" t="str">
        <f t="shared" si="41"/>
        <v/>
      </c>
      <c r="BH343" s="8" t="str">
        <f t="shared" si="41"/>
        <v/>
      </c>
    </row>
    <row r="344" spans="1:60">
      <c r="A344" t="s">
        <v>386</v>
      </c>
      <c r="B344" t="s">
        <v>386</v>
      </c>
      <c r="C344" t="s">
        <v>386</v>
      </c>
      <c r="D344">
        <v>108739000</v>
      </c>
      <c r="E344">
        <v>144</v>
      </c>
      <c r="F344">
        <v>27447142</v>
      </c>
      <c r="G344">
        <v>1</v>
      </c>
      <c r="H344">
        <v>68208</v>
      </c>
      <c r="I344" s="1">
        <v>44761.875</v>
      </c>
      <c r="J344" t="s">
        <v>445</v>
      </c>
      <c r="K344">
        <v>0</v>
      </c>
      <c r="L344" s="1"/>
      <c r="M344" s="1">
        <v>44761.875</v>
      </c>
      <c r="N344" s="1">
        <v>24153.875</v>
      </c>
      <c r="O344" s="1">
        <v>44390.875</v>
      </c>
      <c r="P344" s="1">
        <v>44390.875</v>
      </c>
      <c r="Q344" s="1">
        <v>42443.875</v>
      </c>
      <c r="R344">
        <v>291428789</v>
      </c>
      <c r="T344" t="s">
        <v>811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389</v>
      </c>
      <c r="AC344" t="s">
        <v>469</v>
      </c>
      <c r="AD344">
        <v>103702</v>
      </c>
      <c r="AE344">
        <v>4284.99</v>
      </c>
      <c r="AF344">
        <v>1037.02</v>
      </c>
      <c r="AG344" t="s">
        <v>408</v>
      </c>
      <c r="AP344" s="7">
        <v>341</v>
      </c>
      <c r="AQ344" s="7" t="str">
        <f t="shared" si="42"/>
        <v/>
      </c>
      <c r="AR344" s="7" t="str">
        <f t="shared" si="42"/>
        <v/>
      </c>
      <c r="AS344" s="7" t="str">
        <f t="shared" si="42"/>
        <v/>
      </c>
      <c r="AT344" s="7" t="str">
        <f t="shared" si="42"/>
        <v/>
      </c>
      <c r="AU344" s="7" t="str">
        <f t="shared" si="42"/>
        <v/>
      </c>
      <c r="AV344" s="7" t="str">
        <f t="shared" si="42"/>
        <v/>
      </c>
      <c r="AW344" s="7" t="str">
        <f t="shared" si="42"/>
        <v/>
      </c>
      <c r="AX344" s="7" t="str">
        <f t="shared" si="42"/>
        <v/>
      </c>
      <c r="AY344" s="7" t="str">
        <f t="shared" si="42"/>
        <v/>
      </c>
      <c r="AZ344" s="7" t="str">
        <f t="shared" si="42"/>
        <v/>
      </c>
      <c r="BA344" s="7" t="str">
        <f t="shared" si="42"/>
        <v/>
      </c>
      <c r="BB344" s="7" t="str">
        <f t="shared" si="42"/>
        <v/>
      </c>
      <c r="BC344" s="7" t="str">
        <f t="shared" si="42"/>
        <v/>
      </c>
      <c r="BD344" s="7" t="str">
        <f t="shared" si="42"/>
        <v/>
      </c>
      <c r="BE344" s="7" t="str">
        <f t="shared" si="42"/>
        <v/>
      </c>
      <c r="BF344" s="7" t="str">
        <f t="shared" si="42"/>
        <v/>
      </c>
      <c r="BG344" s="7" t="str">
        <f t="shared" si="41"/>
        <v/>
      </c>
      <c r="BH344" s="7" t="str">
        <f t="shared" si="41"/>
        <v/>
      </c>
    </row>
    <row r="345" spans="1:60">
      <c r="A345" t="s">
        <v>404</v>
      </c>
      <c r="B345" t="s">
        <v>404</v>
      </c>
      <c r="C345" t="s">
        <v>404</v>
      </c>
      <c r="D345">
        <v>108739000</v>
      </c>
      <c r="E345">
        <v>144</v>
      </c>
      <c r="F345">
        <v>27447269</v>
      </c>
      <c r="G345">
        <v>1</v>
      </c>
      <c r="H345">
        <v>69719</v>
      </c>
      <c r="I345" s="1">
        <v>44761.875</v>
      </c>
      <c r="J345" t="s">
        <v>445</v>
      </c>
      <c r="K345">
        <v>0</v>
      </c>
      <c r="L345" s="1"/>
      <c r="M345" s="1">
        <v>44761.875</v>
      </c>
      <c r="N345" s="1">
        <v>23165.875</v>
      </c>
      <c r="O345" s="1">
        <v>42527.875</v>
      </c>
      <c r="P345" s="1"/>
      <c r="Q345" s="1">
        <v>42535.875</v>
      </c>
      <c r="R345">
        <v>291493696</v>
      </c>
      <c r="T345" t="s">
        <v>812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389</v>
      </c>
      <c r="AB345">
        <v>72</v>
      </c>
      <c r="AC345" t="s">
        <v>467</v>
      </c>
      <c r="AD345">
        <v>105095</v>
      </c>
      <c r="AE345">
        <v>9300.42</v>
      </c>
      <c r="AF345">
        <v>10509.5</v>
      </c>
      <c r="AG345" t="s">
        <v>408</v>
      </c>
      <c r="AP345" s="8">
        <v>342</v>
      </c>
      <c r="AQ345" s="8" t="str">
        <f t="shared" si="42"/>
        <v/>
      </c>
      <c r="AR345" s="8" t="str">
        <f t="shared" si="42"/>
        <v/>
      </c>
      <c r="AS345" s="8" t="str">
        <f t="shared" si="42"/>
        <v/>
      </c>
      <c r="AT345" s="8" t="str">
        <f t="shared" si="42"/>
        <v/>
      </c>
      <c r="AU345" s="8" t="str">
        <f t="shared" si="42"/>
        <v/>
      </c>
      <c r="AV345" s="8" t="str">
        <f t="shared" si="42"/>
        <v/>
      </c>
      <c r="AW345" s="8" t="str">
        <f t="shared" si="42"/>
        <v/>
      </c>
      <c r="AX345" s="8" t="str">
        <f t="shared" si="42"/>
        <v/>
      </c>
      <c r="AY345" s="8" t="str">
        <f t="shared" si="42"/>
        <v/>
      </c>
      <c r="AZ345" s="8" t="str">
        <f t="shared" si="42"/>
        <v/>
      </c>
      <c r="BA345" s="8" t="str">
        <f t="shared" si="42"/>
        <v/>
      </c>
      <c r="BB345" s="8" t="str">
        <f t="shared" si="42"/>
        <v/>
      </c>
      <c r="BC345" s="8" t="str">
        <f t="shared" si="42"/>
        <v/>
      </c>
      <c r="BD345" s="8" t="str">
        <f t="shared" si="42"/>
        <v/>
      </c>
      <c r="BE345" s="8" t="str">
        <f t="shared" si="42"/>
        <v/>
      </c>
      <c r="BF345" s="8" t="str">
        <f t="shared" si="42"/>
        <v/>
      </c>
      <c r="BG345" s="8" t="str">
        <f t="shared" si="41"/>
        <v/>
      </c>
      <c r="BH345" s="8" t="str">
        <f t="shared" si="41"/>
        <v/>
      </c>
    </row>
    <row r="346" spans="1:60">
      <c r="A346" t="s">
        <v>404</v>
      </c>
      <c r="B346" t="s">
        <v>404</v>
      </c>
      <c r="C346" t="s">
        <v>404</v>
      </c>
      <c r="D346">
        <v>108739000</v>
      </c>
      <c r="E346">
        <v>144</v>
      </c>
      <c r="F346">
        <v>27447269</v>
      </c>
      <c r="G346">
        <v>1</v>
      </c>
      <c r="H346">
        <v>69719</v>
      </c>
      <c r="I346" s="1">
        <v>44761.875</v>
      </c>
      <c r="J346" t="s">
        <v>445</v>
      </c>
      <c r="K346">
        <v>1</v>
      </c>
      <c r="L346" s="1"/>
      <c r="M346" s="1">
        <v>44761.875</v>
      </c>
      <c r="N346" s="1">
        <v>21327.875</v>
      </c>
      <c r="O346" s="1">
        <v>42527.875</v>
      </c>
      <c r="P346" s="1"/>
      <c r="Q346" s="1">
        <v>42535.875</v>
      </c>
      <c r="R346">
        <v>291493718</v>
      </c>
      <c r="T346" t="s">
        <v>813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389</v>
      </c>
      <c r="AB346">
        <v>72</v>
      </c>
      <c r="AC346" t="s">
        <v>467</v>
      </c>
      <c r="AD346">
        <v>105095</v>
      </c>
      <c r="AE346">
        <v>9300.42</v>
      </c>
      <c r="AF346">
        <v>10509.5</v>
      </c>
      <c r="AG346" t="s">
        <v>408</v>
      </c>
      <c r="AP346" s="7">
        <v>343</v>
      </c>
      <c r="AQ346" s="7" t="str">
        <f t="shared" si="42"/>
        <v/>
      </c>
      <c r="AR346" s="7" t="str">
        <f t="shared" si="42"/>
        <v/>
      </c>
      <c r="AS346" s="7" t="str">
        <f t="shared" si="42"/>
        <v/>
      </c>
      <c r="AT346" s="7" t="str">
        <f t="shared" si="42"/>
        <v/>
      </c>
      <c r="AU346" s="7" t="str">
        <f t="shared" si="42"/>
        <v/>
      </c>
      <c r="AV346" s="7" t="str">
        <f t="shared" si="42"/>
        <v/>
      </c>
      <c r="AW346" s="7" t="str">
        <f t="shared" si="42"/>
        <v/>
      </c>
      <c r="AX346" s="7" t="str">
        <f t="shared" si="42"/>
        <v/>
      </c>
      <c r="AY346" s="7" t="str">
        <f t="shared" si="42"/>
        <v/>
      </c>
      <c r="AZ346" s="7" t="str">
        <f t="shared" si="42"/>
        <v/>
      </c>
      <c r="BA346" s="7" t="str">
        <f t="shared" si="42"/>
        <v/>
      </c>
      <c r="BB346" s="7" t="str">
        <f t="shared" si="42"/>
        <v/>
      </c>
      <c r="BC346" s="7" t="str">
        <f t="shared" si="42"/>
        <v/>
      </c>
      <c r="BD346" s="7" t="str">
        <f t="shared" si="42"/>
        <v/>
      </c>
      <c r="BE346" s="7" t="str">
        <f t="shared" si="42"/>
        <v/>
      </c>
      <c r="BF346" s="7" t="str">
        <f t="shared" si="42"/>
        <v/>
      </c>
      <c r="BG346" s="7" t="str">
        <f t="shared" si="41"/>
        <v/>
      </c>
      <c r="BH346" s="7" t="str">
        <f t="shared" si="41"/>
        <v/>
      </c>
    </row>
    <row r="347" spans="1:60">
      <c r="A347" t="s">
        <v>404</v>
      </c>
      <c r="B347" t="s">
        <v>404</v>
      </c>
      <c r="C347" t="s">
        <v>404</v>
      </c>
      <c r="D347">
        <v>108739000</v>
      </c>
      <c r="E347">
        <v>144</v>
      </c>
      <c r="F347">
        <v>27447269</v>
      </c>
      <c r="G347">
        <v>1</v>
      </c>
      <c r="H347">
        <v>69719</v>
      </c>
      <c r="I347" s="1">
        <v>44761.875</v>
      </c>
      <c r="J347" t="s">
        <v>445</v>
      </c>
      <c r="K347">
        <v>2</v>
      </c>
      <c r="L347" s="1"/>
      <c r="M347" s="1">
        <v>44761.875</v>
      </c>
      <c r="N347" s="1">
        <v>33557.916666666664</v>
      </c>
      <c r="O347" s="1">
        <v>42527.875</v>
      </c>
      <c r="P347" s="1"/>
      <c r="Q347" s="1">
        <v>42535.875</v>
      </c>
      <c r="R347">
        <v>291493726</v>
      </c>
      <c r="T347" t="s">
        <v>814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389</v>
      </c>
      <c r="AB347">
        <v>72</v>
      </c>
      <c r="AC347" t="s">
        <v>467</v>
      </c>
      <c r="AD347">
        <v>302517</v>
      </c>
      <c r="AE347">
        <v>2677.08</v>
      </c>
      <c r="AF347">
        <v>3025.17</v>
      </c>
      <c r="AG347" t="s">
        <v>408</v>
      </c>
      <c r="AP347" s="8">
        <v>344</v>
      </c>
      <c r="AQ347" s="8" t="str">
        <f t="shared" si="42"/>
        <v/>
      </c>
      <c r="AR347" s="8" t="str">
        <f t="shared" si="42"/>
        <v/>
      </c>
      <c r="AS347" s="8" t="str">
        <f t="shared" si="42"/>
        <v/>
      </c>
      <c r="AT347" s="8" t="str">
        <f t="shared" si="42"/>
        <v/>
      </c>
      <c r="AU347" s="8" t="str">
        <f t="shared" si="42"/>
        <v/>
      </c>
      <c r="AV347" s="8" t="str">
        <f t="shared" si="42"/>
        <v/>
      </c>
      <c r="AW347" s="8" t="str">
        <f t="shared" si="42"/>
        <v/>
      </c>
      <c r="AX347" s="8" t="str">
        <f t="shared" si="42"/>
        <v/>
      </c>
      <c r="AY347" s="8" t="str">
        <f t="shared" si="42"/>
        <v/>
      </c>
      <c r="AZ347" s="8" t="str">
        <f t="shared" si="42"/>
        <v/>
      </c>
      <c r="BA347" s="8" t="str">
        <f t="shared" si="42"/>
        <v/>
      </c>
      <c r="BB347" s="8" t="str">
        <f t="shared" si="42"/>
        <v/>
      </c>
      <c r="BC347" s="8" t="str">
        <f t="shared" si="42"/>
        <v/>
      </c>
      <c r="BD347" s="8" t="str">
        <f t="shared" si="42"/>
        <v/>
      </c>
      <c r="BE347" s="8" t="str">
        <f t="shared" si="42"/>
        <v/>
      </c>
      <c r="BF347" s="8" t="str">
        <f t="shared" si="42"/>
        <v/>
      </c>
      <c r="BG347" s="8" t="str">
        <f t="shared" si="41"/>
        <v/>
      </c>
      <c r="BH347" s="8" t="str">
        <f t="shared" si="41"/>
        <v/>
      </c>
    </row>
    <row r="348" spans="1:60">
      <c r="A348" t="s">
        <v>404</v>
      </c>
      <c r="B348" t="s">
        <v>404</v>
      </c>
      <c r="C348" t="s">
        <v>404</v>
      </c>
      <c r="D348">
        <v>108739000</v>
      </c>
      <c r="E348">
        <v>144</v>
      </c>
      <c r="F348">
        <v>27447269</v>
      </c>
      <c r="G348">
        <v>1</v>
      </c>
      <c r="H348">
        <v>69719</v>
      </c>
      <c r="I348" s="1">
        <v>44761.875</v>
      </c>
      <c r="J348" t="s">
        <v>445</v>
      </c>
      <c r="K348">
        <v>3</v>
      </c>
      <c r="L348" s="1"/>
      <c r="M348" s="1">
        <v>44761.875</v>
      </c>
      <c r="N348" s="1">
        <v>33908.875</v>
      </c>
      <c r="O348" s="1">
        <v>42527.875</v>
      </c>
      <c r="P348" s="1"/>
      <c r="Q348" s="1">
        <v>42535.875</v>
      </c>
      <c r="R348">
        <v>291493700</v>
      </c>
      <c r="T348" t="s">
        <v>815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389</v>
      </c>
      <c r="AB348">
        <v>72</v>
      </c>
      <c r="AC348" t="s">
        <v>467</v>
      </c>
      <c r="AD348">
        <v>302517</v>
      </c>
      <c r="AE348">
        <v>2677.08</v>
      </c>
      <c r="AF348">
        <v>3025.17</v>
      </c>
      <c r="AG348" t="s">
        <v>408</v>
      </c>
      <c r="AP348" s="7">
        <v>345</v>
      </c>
      <c r="AQ348" s="7" t="str">
        <f t="shared" si="42"/>
        <v/>
      </c>
      <c r="AR348" s="7" t="str">
        <f t="shared" si="42"/>
        <v/>
      </c>
      <c r="AS348" s="7" t="str">
        <f t="shared" si="42"/>
        <v/>
      </c>
      <c r="AT348" s="7" t="str">
        <f t="shared" si="42"/>
        <v/>
      </c>
      <c r="AU348" s="7" t="str">
        <f t="shared" si="42"/>
        <v/>
      </c>
      <c r="AV348" s="7" t="str">
        <f t="shared" si="42"/>
        <v/>
      </c>
      <c r="AW348" s="7" t="str">
        <f t="shared" si="42"/>
        <v/>
      </c>
      <c r="AX348" s="7" t="str">
        <f t="shared" si="42"/>
        <v/>
      </c>
      <c r="AY348" s="7" t="str">
        <f t="shared" si="42"/>
        <v/>
      </c>
      <c r="AZ348" s="7" t="str">
        <f t="shared" si="42"/>
        <v/>
      </c>
      <c r="BA348" s="7" t="str">
        <f t="shared" si="42"/>
        <v/>
      </c>
      <c r="BB348" s="7" t="str">
        <f t="shared" si="42"/>
        <v/>
      </c>
      <c r="BC348" s="7" t="str">
        <f t="shared" si="42"/>
        <v/>
      </c>
      <c r="BD348" s="7" t="str">
        <f t="shared" si="42"/>
        <v/>
      </c>
      <c r="BE348" s="7" t="str">
        <f t="shared" si="42"/>
        <v/>
      </c>
      <c r="BF348" s="7" t="str">
        <f t="shared" si="42"/>
        <v/>
      </c>
      <c r="BG348" s="7" t="str">
        <f t="shared" si="41"/>
        <v/>
      </c>
      <c r="BH348" s="7" t="str">
        <f t="shared" si="41"/>
        <v/>
      </c>
    </row>
    <row r="349" spans="1:60">
      <c r="A349" t="s">
        <v>404</v>
      </c>
      <c r="B349" t="s">
        <v>404</v>
      </c>
      <c r="C349" t="s">
        <v>404</v>
      </c>
      <c r="D349">
        <v>108739000</v>
      </c>
      <c r="E349">
        <v>144</v>
      </c>
      <c r="F349">
        <v>27450783</v>
      </c>
      <c r="G349">
        <v>1</v>
      </c>
      <c r="H349">
        <v>70253</v>
      </c>
      <c r="I349" s="1">
        <v>44761.875</v>
      </c>
      <c r="J349" t="s">
        <v>445</v>
      </c>
      <c r="K349">
        <v>0</v>
      </c>
      <c r="L349" s="1"/>
      <c r="M349" s="1">
        <v>44761.875</v>
      </c>
      <c r="N349" s="1">
        <v>28909.875</v>
      </c>
      <c r="O349" s="1">
        <v>42555.875</v>
      </c>
      <c r="P349" s="1"/>
      <c r="Q349" s="1">
        <v>42565.875</v>
      </c>
      <c r="R349">
        <v>291515690</v>
      </c>
      <c r="T349" t="s">
        <v>816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389</v>
      </c>
      <c r="AB349">
        <v>71</v>
      </c>
      <c r="AC349" t="s">
        <v>817</v>
      </c>
      <c r="AD349">
        <v>272243</v>
      </c>
      <c r="AE349">
        <v>2409.27</v>
      </c>
      <c r="AF349">
        <v>2722.43</v>
      </c>
      <c r="AG349" t="s">
        <v>408</v>
      </c>
      <c r="AP349" s="8">
        <v>346</v>
      </c>
      <c r="AQ349" s="8" t="str">
        <f t="shared" si="42"/>
        <v/>
      </c>
      <c r="AR349" s="8" t="str">
        <f t="shared" si="42"/>
        <v/>
      </c>
      <c r="AS349" s="8" t="str">
        <f t="shared" si="42"/>
        <v/>
      </c>
      <c r="AT349" s="8" t="str">
        <f t="shared" si="42"/>
        <v/>
      </c>
      <c r="AU349" s="8" t="str">
        <f t="shared" si="42"/>
        <v/>
      </c>
      <c r="AV349" s="8" t="str">
        <f t="shared" si="42"/>
        <v/>
      </c>
      <c r="AW349" s="8" t="str">
        <f t="shared" si="42"/>
        <v/>
      </c>
      <c r="AX349" s="8" t="str">
        <f t="shared" si="42"/>
        <v/>
      </c>
      <c r="AY349" s="8" t="str">
        <f t="shared" si="42"/>
        <v/>
      </c>
      <c r="AZ349" s="8" t="str">
        <f t="shared" si="42"/>
        <v/>
      </c>
      <c r="BA349" s="8" t="str">
        <f t="shared" si="42"/>
        <v/>
      </c>
      <c r="BB349" s="8" t="str">
        <f t="shared" si="42"/>
        <v/>
      </c>
      <c r="BC349" s="8" t="str">
        <f t="shared" si="42"/>
        <v/>
      </c>
      <c r="BD349" s="8" t="str">
        <f t="shared" si="42"/>
        <v/>
      </c>
      <c r="BE349" s="8" t="str">
        <f t="shared" si="42"/>
        <v/>
      </c>
      <c r="BF349" s="8" t="str">
        <f t="shared" si="42"/>
        <v/>
      </c>
      <c r="BG349" s="8" t="str">
        <f t="shared" si="41"/>
        <v/>
      </c>
      <c r="BH349" s="8" t="str">
        <f t="shared" si="41"/>
        <v/>
      </c>
    </row>
    <row r="350" spans="1:60">
      <c r="A350" t="s">
        <v>404</v>
      </c>
      <c r="B350" t="s">
        <v>404</v>
      </c>
      <c r="C350" t="s">
        <v>404</v>
      </c>
      <c r="D350">
        <v>108739000</v>
      </c>
      <c r="E350">
        <v>144</v>
      </c>
      <c r="F350">
        <v>27450783</v>
      </c>
      <c r="G350">
        <v>1</v>
      </c>
      <c r="H350">
        <v>70253</v>
      </c>
      <c r="I350" s="1">
        <v>44761.875</v>
      </c>
      <c r="J350" t="s">
        <v>445</v>
      </c>
      <c r="K350">
        <v>1</v>
      </c>
      <c r="L350" s="1"/>
      <c r="M350" s="1">
        <v>44761.875</v>
      </c>
      <c r="N350" s="1">
        <v>36057.875</v>
      </c>
      <c r="O350" s="1">
        <v>42555.875</v>
      </c>
      <c r="P350" s="1"/>
      <c r="Q350" s="1">
        <v>42565.875</v>
      </c>
      <c r="R350">
        <v>291515703</v>
      </c>
      <c r="T350" t="s">
        <v>818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389</v>
      </c>
      <c r="AB350">
        <v>71</v>
      </c>
      <c r="AC350" t="s">
        <v>817</v>
      </c>
      <c r="AD350">
        <v>171433</v>
      </c>
      <c r="AE350">
        <v>1517.14</v>
      </c>
      <c r="AF350">
        <v>1714.33</v>
      </c>
      <c r="AG350" t="s">
        <v>408</v>
      </c>
      <c r="AP350" s="7">
        <v>347</v>
      </c>
      <c r="AQ350" s="7" t="str">
        <f t="shared" si="42"/>
        <v/>
      </c>
      <c r="AR350" s="7" t="str">
        <f t="shared" si="42"/>
        <v/>
      </c>
      <c r="AS350" s="7" t="str">
        <f t="shared" si="42"/>
        <v/>
      </c>
      <c r="AT350" s="7" t="str">
        <f t="shared" si="42"/>
        <v/>
      </c>
      <c r="AU350" s="7" t="str">
        <f t="shared" si="42"/>
        <v/>
      </c>
      <c r="AV350" s="7" t="str">
        <f t="shared" si="42"/>
        <v/>
      </c>
      <c r="AW350" s="7" t="str">
        <f t="shared" si="42"/>
        <v/>
      </c>
      <c r="AX350" s="7" t="str">
        <f t="shared" si="42"/>
        <v/>
      </c>
      <c r="AY350" s="7" t="str">
        <f t="shared" si="42"/>
        <v/>
      </c>
      <c r="AZ350" s="7" t="str">
        <f t="shared" si="42"/>
        <v/>
      </c>
      <c r="BA350" s="7" t="str">
        <f t="shared" si="42"/>
        <v/>
      </c>
      <c r="BB350" s="7" t="str">
        <f t="shared" si="42"/>
        <v/>
      </c>
      <c r="BC350" s="7" t="str">
        <f t="shared" si="42"/>
        <v/>
      </c>
      <c r="BD350" s="7" t="str">
        <f t="shared" si="42"/>
        <v/>
      </c>
      <c r="BE350" s="7" t="str">
        <f t="shared" si="42"/>
        <v/>
      </c>
      <c r="BF350" s="7" t="str">
        <f t="shared" si="42"/>
        <v/>
      </c>
      <c r="BG350" s="7" t="str">
        <f t="shared" si="41"/>
        <v/>
      </c>
      <c r="BH350" s="7" t="str">
        <f t="shared" si="41"/>
        <v/>
      </c>
    </row>
    <row r="351" spans="1:60">
      <c r="A351" t="s">
        <v>404</v>
      </c>
      <c r="B351" t="s">
        <v>404</v>
      </c>
      <c r="C351" t="s">
        <v>404</v>
      </c>
      <c r="D351">
        <v>108739000</v>
      </c>
      <c r="E351">
        <v>144</v>
      </c>
      <c r="F351">
        <v>27450783</v>
      </c>
      <c r="G351">
        <v>1</v>
      </c>
      <c r="H351">
        <v>70253</v>
      </c>
      <c r="I351" s="1">
        <v>44761.875</v>
      </c>
      <c r="J351" t="s">
        <v>445</v>
      </c>
      <c r="K351">
        <v>2</v>
      </c>
      <c r="L351" s="1"/>
      <c r="M351" s="1">
        <v>44761.875</v>
      </c>
      <c r="N351" s="1">
        <v>40261.875</v>
      </c>
      <c r="O351" s="1">
        <v>42555.875</v>
      </c>
      <c r="P351" s="1"/>
      <c r="Q351" s="1">
        <v>42565.875</v>
      </c>
      <c r="R351">
        <v>291515711</v>
      </c>
      <c r="T351" t="s">
        <v>819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389</v>
      </c>
      <c r="AB351">
        <v>71</v>
      </c>
      <c r="AC351" t="s">
        <v>817</v>
      </c>
      <c r="AD351">
        <v>137142</v>
      </c>
      <c r="AE351">
        <v>1213.5999999999999</v>
      </c>
      <c r="AF351">
        <v>1371.42</v>
      </c>
      <c r="AG351" t="s">
        <v>408</v>
      </c>
      <c r="AP351" s="8">
        <v>348</v>
      </c>
      <c r="AQ351" s="8" t="str">
        <f t="shared" si="42"/>
        <v/>
      </c>
      <c r="AR351" s="8" t="str">
        <f t="shared" si="42"/>
        <v/>
      </c>
      <c r="AS351" s="8" t="str">
        <f t="shared" si="42"/>
        <v/>
      </c>
      <c r="AT351" s="8" t="str">
        <f t="shared" si="42"/>
        <v/>
      </c>
      <c r="AU351" s="8" t="str">
        <f t="shared" si="42"/>
        <v/>
      </c>
      <c r="AV351" s="8" t="str">
        <f t="shared" si="42"/>
        <v/>
      </c>
      <c r="AW351" s="8" t="str">
        <f t="shared" si="42"/>
        <v/>
      </c>
      <c r="AX351" s="8" t="str">
        <f t="shared" si="42"/>
        <v/>
      </c>
      <c r="AY351" s="8" t="str">
        <f t="shared" si="42"/>
        <v/>
      </c>
      <c r="AZ351" s="8" t="str">
        <f t="shared" si="42"/>
        <v/>
      </c>
      <c r="BA351" s="8" t="str">
        <f t="shared" si="42"/>
        <v/>
      </c>
      <c r="BB351" s="8" t="str">
        <f t="shared" si="42"/>
        <v/>
      </c>
      <c r="BC351" s="8" t="str">
        <f t="shared" si="42"/>
        <v/>
      </c>
      <c r="BD351" s="8" t="str">
        <f t="shared" si="42"/>
        <v/>
      </c>
      <c r="BE351" s="8" t="str">
        <f t="shared" si="42"/>
        <v/>
      </c>
      <c r="BF351" s="8" t="str">
        <f t="shared" si="42"/>
        <v/>
      </c>
      <c r="BG351" s="8" t="str">
        <f t="shared" si="41"/>
        <v/>
      </c>
      <c r="BH351" s="8" t="str">
        <f t="shared" si="41"/>
        <v/>
      </c>
    </row>
    <row r="352" spans="1:60">
      <c r="A352" t="s">
        <v>404</v>
      </c>
      <c r="B352" t="s">
        <v>404</v>
      </c>
      <c r="C352" t="s">
        <v>404</v>
      </c>
      <c r="D352">
        <v>108739000</v>
      </c>
      <c r="E352">
        <v>144</v>
      </c>
      <c r="F352">
        <v>27447362</v>
      </c>
      <c r="G352">
        <v>1</v>
      </c>
      <c r="H352">
        <v>70263</v>
      </c>
      <c r="I352" s="1">
        <v>44761.875</v>
      </c>
      <c r="J352" t="s">
        <v>445</v>
      </c>
      <c r="K352">
        <v>0</v>
      </c>
      <c r="L352" s="1"/>
      <c r="M352" s="1">
        <v>44761.875</v>
      </c>
      <c r="N352" s="1">
        <v>25867.875</v>
      </c>
      <c r="O352" s="1">
        <v>42555.875</v>
      </c>
      <c r="P352" s="1"/>
      <c r="Q352" s="1">
        <v>42565.875</v>
      </c>
      <c r="R352">
        <v>291517307</v>
      </c>
      <c r="T352" t="s">
        <v>820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389</v>
      </c>
      <c r="AB352">
        <v>71</v>
      </c>
      <c r="AC352" t="s">
        <v>821</v>
      </c>
      <c r="AD352">
        <v>32926</v>
      </c>
      <c r="AE352">
        <v>2913.83</v>
      </c>
      <c r="AF352">
        <v>3292.6</v>
      </c>
      <c r="AG352" t="s">
        <v>408</v>
      </c>
      <c r="AP352" s="7">
        <v>349</v>
      </c>
      <c r="AQ352" s="7" t="str">
        <f t="shared" si="42"/>
        <v/>
      </c>
      <c r="AR352" s="7" t="str">
        <f t="shared" si="42"/>
        <v/>
      </c>
      <c r="AS352" s="7" t="str">
        <f t="shared" si="42"/>
        <v/>
      </c>
      <c r="AT352" s="7" t="str">
        <f t="shared" si="42"/>
        <v/>
      </c>
      <c r="AU352" s="7" t="str">
        <f t="shared" si="42"/>
        <v/>
      </c>
      <c r="AV352" s="7" t="str">
        <f t="shared" si="42"/>
        <v/>
      </c>
      <c r="AW352" s="7" t="str">
        <f t="shared" si="42"/>
        <v/>
      </c>
      <c r="AX352" s="7" t="str">
        <f t="shared" si="42"/>
        <v/>
      </c>
      <c r="AY352" s="7" t="str">
        <f t="shared" si="42"/>
        <v/>
      </c>
      <c r="AZ352" s="7" t="str">
        <f t="shared" si="42"/>
        <v/>
      </c>
      <c r="BA352" s="7" t="str">
        <f t="shared" si="42"/>
        <v/>
      </c>
      <c r="BB352" s="7" t="str">
        <f t="shared" si="42"/>
        <v/>
      </c>
      <c r="BC352" s="7" t="str">
        <f t="shared" si="42"/>
        <v/>
      </c>
      <c r="BD352" s="7" t="str">
        <f t="shared" si="42"/>
        <v/>
      </c>
      <c r="BE352" s="7" t="str">
        <f t="shared" si="42"/>
        <v/>
      </c>
      <c r="BF352" s="7" t="str">
        <f t="shared" si="42"/>
        <v/>
      </c>
      <c r="BG352" s="7" t="str">
        <f t="shared" si="41"/>
        <v/>
      </c>
      <c r="BH352" s="7" t="str">
        <f t="shared" si="41"/>
        <v/>
      </c>
    </row>
    <row r="353" spans="1:60">
      <c r="A353" t="s">
        <v>404</v>
      </c>
      <c r="B353" t="s">
        <v>404</v>
      </c>
      <c r="C353" t="s">
        <v>404</v>
      </c>
      <c r="D353">
        <v>310453000</v>
      </c>
      <c r="E353">
        <v>142</v>
      </c>
      <c r="F353">
        <v>26649128</v>
      </c>
      <c r="G353">
        <v>1</v>
      </c>
      <c r="H353">
        <v>72466</v>
      </c>
      <c r="I353" s="1">
        <v>44761.875</v>
      </c>
      <c r="J353" t="s">
        <v>454</v>
      </c>
      <c r="K353">
        <v>0</v>
      </c>
      <c r="L353" s="1"/>
      <c r="M353" s="1">
        <v>44761.875</v>
      </c>
      <c r="N353" s="1">
        <v>38520.875</v>
      </c>
      <c r="O353" s="1">
        <v>42681.916666666664</v>
      </c>
      <c r="P353" s="1"/>
      <c r="Q353" s="1">
        <v>41865.875</v>
      </c>
      <c r="R353">
        <v>493875</v>
      </c>
      <c r="T353" t="s">
        <v>822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389</v>
      </c>
      <c r="AB353">
        <v>94</v>
      </c>
      <c r="AC353" t="s">
        <v>457</v>
      </c>
      <c r="AD353">
        <v>173859</v>
      </c>
      <c r="AE353">
        <v>1538.59</v>
      </c>
      <c r="AF353">
        <v>1738.59</v>
      </c>
      <c r="AG353" t="s">
        <v>408</v>
      </c>
      <c r="AP353" s="8">
        <v>350</v>
      </c>
      <c r="AQ353" s="8" t="str">
        <f t="shared" si="42"/>
        <v/>
      </c>
      <c r="AR353" s="8" t="str">
        <f t="shared" si="42"/>
        <v/>
      </c>
      <c r="AS353" s="8" t="str">
        <f t="shared" si="42"/>
        <v/>
      </c>
      <c r="AT353" s="8" t="str">
        <f t="shared" si="42"/>
        <v/>
      </c>
      <c r="AU353" s="8" t="str">
        <f t="shared" si="42"/>
        <v/>
      </c>
      <c r="AV353" s="8" t="str">
        <f t="shared" si="42"/>
        <v/>
      </c>
      <c r="AW353" s="8" t="str">
        <f t="shared" si="42"/>
        <v/>
      </c>
      <c r="AX353" s="8" t="str">
        <f t="shared" si="42"/>
        <v/>
      </c>
      <c r="AY353" s="8" t="str">
        <f t="shared" si="42"/>
        <v/>
      </c>
      <c r="AZ353" s="8" t="str">
        <f t="shared" si="42"/>
        <v/>
      </c>
      <c r="BA353" s="8" t="str">
        <f t="shared" si="42"/>
        <v/>
      </c>
      <c r="BB353" s="8" t="str">
        <f t="shared" si="42"/>
        <v/>
      </c>
      <c r="BC353" s="8" t="str">
        <f t="shared" si="42"/>
        <v/>
      </c>
      <c r="BD353" s="8" t="str">
        <f t="shared" si="42"/>
        <v/>
      </c>
      <c r="BE353" s="8" t="str">
        <f t="shared" si="42"/>
        <v/>
      </c>
      <c r="BF353" s="8" t="str">
        <f t="shared" si="42"/>
        <v/>
      </c>
      <c r="BG353" s="8" t="str">
        <f t="shared" si="41"/>
        <v/>
      </c>
      <c r="BH353" s="8" t="str">
        <f t="shared" si="41"/>
        <v/>
      </c>
    </row>
    <row r="354" spans="1:60">
      <c r="A354" t="s">
        <v>404</v>
      </c>
      <c r="B354" t="s">
        <v>404</v>
      </c>
      <c r="C354" t="s">
        <v>386</v>
      </c>
      <c r="D354">
        <v>310453000</v>
      </c>
      <c r="E354">
        <v>142</v>
      </c>
      <c r="F354">
        <v>26650516</v>
      </c>
      <c r="G354">
        <v>1</v>
      </c>
      <c r="H354">
        <v>72706</v>
      </c>
      <c r="I354" s="1">
        <v>44761.875</v>
      </c>
      <c r="J354" t="s">
        <v>454</v>
      </c>
      <c r="K354">
        <v>0</v>
      </c>
      <c r="L354" s="1"/>
      <c r="M354" s="1">
        <v>44761.875</v>
      </c>
      <c r="N354" s="1">
        <v>41290.916666666664</v>
      </c>
      <c r="O354" s="1">
        <v>44704.875</v>
      </c>
      <c r="P354" s="1">
        <v>44704.875</v>
      </c>
      <c r="Q354" s="1">
        <v>42077.875</v>
      </c>
      <c r="R354">
        <v>291151124</v>
      </c>
      <c r="T354" t="s">
        <v>823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389</v>
      </c>
      <c r="AB354">
        <v>87</v>
      </c>
      <c r="AC354" t="s">
        <v>442</v>
      </c>
      <c r="AD354">
        <v>200608</v>
      </c>
      <c r="AE354">
        <v>1775.36</v>
      </c>
      <c r="AF354">
        <v>2006.08</v>
      </c>
      <c r="AG354" t="s">
        <v>408</v>
      </c>
      <c r="AP354" s="7">
        <v>351</v>
      </c>
      <c r="AQ354" s="7" t="str">
        <f t="shared" si="42"/>
        <v/>
      </c>
      <c r="AR354" s="7" t="str">
        <f t="shared" si="42"/>
        <v/>
      </c>
      <c r="AS354" s="7" t="str">
        <f t="shared" si="42"/>
        <v/>
      </c>
      <c r="AT354" s="7" t="str">
        <f t="shared" si="42"/>
        <v/>
      </c>
      <c r="AU354" s="7" t="str">
        <f t="shared" si="42"/>
        <v/>
      </c>
      <c r="AV354" s="7" t="str">
        <f t="shared" si="42"/>
        <v/>
      </c>
      <c r="AW354" s="7" t="str">
        <f t="shared" si="42"/>
        <v/>
      </c>
      <c r="AX354" s="7" t="str">
        <f t="shared" si="42"/>
        <v/>
      </c>
      <c r="AY354" s="7" t="str">
        <f t="shared" si="42"/>
        <v/>
      </c>
      <c r="AZ354" s="7" t="str">
        <f t="shared" si="42"/>
        <v/>
      </c>
      <c r="BA354" s="7" t="str">
        <f t="shared" si="42"/>
        <v/>
      </c>
      <c r="BB354" s="7" t="str">
        <f t="shared" si="42"/>
        <v/>
      </c>
      <c r="BC354" s="7" t="str">
        <f t="shared" si="42"/>
        <v/>
      </c>
      <c r="BD354" s="7" t="str">
        <f t="shared" si="42"/>
        <v/>
      </c>
      <c r="BE354" s="7" t="str">
        <f t="shared" si="42"/>
        <v/>
      </c>
      <c r="BF354" s="7" t="str">
        <f t="shared" ref="BF354:BH369" si="43">IF(BF$3=$D354,$AP354,"")</f>
        <v/>
      </c>
      <c r="BG354" s="7" t="str">
        <f t="shared" si="43"/>
        <v/>
      </c>
      <c r="BH354" s="7" t="str">
        <f t="shared" si="43"/>
        <v/>
      </c>
    </row>
    <row r="355" spans="1:60">
      <c r="A355" t="s">
        <v>404</v>
      </c>
      <c r="B355" t="s">
        <v>404</v>
      </c>
      <c r="C355" t="s">
        <v>404</v>
      </c>
      <c r="E355">
        <v>176</v>
      </c>
      <c r="F355">
        <v>26650935</v>
      </c>
      <c r="G355">
        <v>1</v>
      </c>
      <c r="H355">
        <v>76537</v>
      </c>
      <c r="I355" s="1">
        <v>44761.875</v>
      </c>
      <c r="J355" t="s">
        <v>824</v>
      </c>
      <c r="K355">
        <v>0</v>
      </c>
      <c r="L355" s="1"/>
      <c r="M355" s="1">
        <v>44761.875</v>
      </c>
      <c r="N355" s="1">
        <v>40443.875</v>
      </c>
      <c r="O355" s="1">
        <v>42102.875</v>
      </c>
      <c r="P355" s="1"/>
      <c r="Q355" s="1">
        <v>42108.875</v>
      </c>
      <c r="R355">
        <v>142611</v>
      </c>
      <c r="T355" t="s">
        <v>825</v>
      </c>
      <c r="U355">
        <v>3981</v>
      </c>
      <c r="V355">
        <v>3522</v>
      </c>
      <c r="W355">
        <v>35.22</v>
      </c>
      <c r="X355">
        <v>3522</v>
      </c>
      <c r="Y355">
        <v>39.81</v>
      </c>
      <c r="Z355">
        <v>3981</v>
      </c>
      <c r="AA355" t="s">
        <v>389</v>
      </c>
      <c r="AB355">
        <v>86</v>
      </c>
      <c r="AC355" t="s">
        <v>826</v>
      </c>
      <c r="AD355">
        <v>32025</v>
      </c>
      <c r="AE355">
        <v>2834.04</v>
      </c>
      <c r="AF355">
        <v>3202.5</v>
      </c>
      <c r="AG355" t="s">
        <v>408</v>
      </c>
      <c r="AP355" s="8">
        <v>352</v>
      </c>
      <c r="AQ355" s="8" t="str">
        <f t="shared" ref="AQ355:BF370" si="44">IF(AQ$3=$D355,$AP355,"")</f>
        <v/>
      </c>
      <c r="AR355" s="8" t="str">
        <f t="shared" si="44"/>
        <v/>
      </c>
      <c r="AS355" s="8" t="str">
        <f t="shared" si="44"/>
        <v/>
      </c>
      <c r="AT355" s="8" t="str">
        <f t="shared" si="44"/>
        <v/>
      </c>
      <c r="AU355" s="8" t="str">
        <f t="shared" si="44"/>
        <v/>
      </c>
      <c r="AV355" s="8" t="str">
        <f t="shared" si="44"/>
        <v/>
      </c>
      <c r="AW355" s="8" t="str">
        <f t="shared" si="44"/>
        <v/>
      </c>
      <c r="AX355" s="8" t="str">
        <f t="shared" si="44"/>
        <v/>
      </c>
      <c r="AY355" s="8" t="str">
        <f t="shared" si="44"/>
        <v/>
      </c>
      <c r="AZ355" s="8" t="str">
        <f t="shared" si="44"/>
        <v/>
      </c>
      <c r="BA355" s="8" t="str">
        <f t="shared" si="44"/>
        <v/>
      </c>
      <c r="BB355" s="8" t="str">
        <f t="shared" si="44"/>
        <v/>
      </c>
      <c r="BC355" s="8" t="str">
        <f t="shared" si="44"/>
        <v/>
      </c>
      <c r="BD355" s="8" t="str">
        <f t="shared" si="44"/>
        <v/>
      </c>
      <c r="BE355" s="8" t="str">
        <f t="shared" si="44"/>
        <v/>
      </c>
      <c r="BF355" s="8" t="str">
        <f t="shared" si="44"/>
        <v/>
      </c>
      <c r="BG355" s="8" t="str">
        <f t="shared" si="43"/>
        <v/>
      </c>
      <c r="BH355" s="8" t="str">
        <f t="shared" si="43"/>
        <v/>
      </c>
    </row>
    <row r="356" spans="1:60">
      <c r="A356" t="s">
        <v>404</v>
      </c>
      <c r="B356" t="s">
        <v>404</v>
      </c>
      <c r="C356" t="s">
        <v>404</v>
      </c>
      <c r="E356">
        <v>57</v>
      </c>
      <c r="F356">
        <v>0</v>
      </c>
      <c r="G356">
        <v>1</v>
      </c>
      <c r="H356">
        <v>160953</v>
      </c>
      <c r="I356" s="1">
        <v>44761.875</v>
      </c>
      <c r="J356" t="s">
        <v>392</v>
      </c>
      <c r="K356">
        <v>0</v>
      </c>
      <c r="L356" s="1"/>
      <c r="M356" s="1">
        <v>44761.875</v>
      </c>
      <c r="N356" s="1">
        <v>31385.916666666668</v>
      </c>
      <c r="O356" s="1">
        <v>43325.875</v>
      </c>
      <c r="P356" s="1"/>
      <c r="Q356" s="1">
        <v>43326.875</v>
      </c>
      <c r="R356">
        <v>73381251</v>
      </c>
      <c r="T356" t="s">
        <v>827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389</v>
      </c>
      <c r="AB356">
        <v>46</v>
      </c>
      <c r="AC356" t="s">
        <v>390</v>
      </c>
      <c r="AD356">
        <v>253579</v>
      </c>
      <c r="AE356">
        <v>2130.0700000000002</v>
      </c>
      <c r="AF356">
        <v>2535.79</v>
      </c>
      <c r="AG356" t="s">
        <v>408</v>
      </c>
      <c r="AP356" s="7">
        <v>353</v>
      </c>
      <c r="AQ356" s="7" t="str">
        <f t="shared" si="44"/>
        <v/>
      </c>
      <c r="AR356" s="7" t="str">
        <f t="shared" si="44"/>
        <v/>
      </c>
      <c r="AS356" s="7" t="str">
        <f t="shared" si="44"/>
        <v/>
      </c>
      <c r="AT356" s="7" t="str">
        <f t="shared" si="44"/>
        <v/>
      </c>
      <c r="AU356" s="7" t="str">
        <f t="shared" si="44"/>
        <v/>
      </c>
      <c r="AV356" s="7" t="str">
        <f t="shared" si="44"/>
        <v/>
      </c>
      <c r="AW356" s="7" t="str">
        <f t="shared" si="44"/>
        <v/>
      </c>
      <c r="AX356" s="7" t="str">
        <f t="shared" si="44"/>
        <v/>
      </c>
      <c r="AY356" s="7" t="str">
        <f t="shared" si="44"/>
        <v/>
      </c>
      <c r="AZ356" s="7" t="str">
        <f t="shared" si="44"/>
        <v/>
      </c>
      <c r="BA356" s="7" t="str">
        <f t="shared" si="44"/>
        <v/>
      </c>
      <c r="BB356" s="7" t="str">
        <f t="shared" si="44"/>
        <v/>
      </c>
      <c r="BC356" s="7" t="str">
        <f t="shared" si="44"/>
        <v/>
      </c>
      <c r="BD356" s="7" t="str">
        <f t="shared" si="44"/>
        <v/>
      </c>
      <c r="BE356" s="7" t="str">
        <f t="shared" si="44"/>
        <v/>
      </c>
      <c r="BF356" s="7" t="str">
        <f t="shared" si="44"/>
        <v/>
      </c>
      <c r="BG356" s="7" t="str">
        <f t="shared" si="43"/>
        <v/>
      </c>
      <c r="BH356" s="7" t="str">
        <f t="shared" si="43"/>
        <v/>
      </c>
    </row>
    <row r="357" spans="1:60">
      <c r="A357" t="s">
        <v>386</v>
      </c>
      <c r="B357" t="s">
        <v>386</v>
      </c>
      <c r="C357" t="s">
        <v>386</v>
      </c>
      <c r="D357">
        <v>1201881000</v>
      </c>
      <c r="E357">
        <v>57</v>
      </c>
      <c r="F357">
        <v>0</v>
      </c>
      <c r="G357">
        <v>1</v>
      </c>
      <c r="H357">
        <v>160957</v>
      </c>
      <c r="I357" s="1">
        <v>44761.875</v>
      </c>
      <c r="J357" t="s">
        <v>392</v>
      </c>
      <c r="K357">
        <v>1</v>
      </c>
      <c r="L357" s="1">
        <v>44657.875</v>
      </c>
      <c r="M357" s="1">
        <v>44761.875</v>
      </c>
      <c r="N357" s="1">
        <v>44551.875</v>
      </c>
      <c r="O357" s="1">
        <v>44657.875</v>
      </c>
      <c r="P357" s="1"/>
      <c r="Q357" s="1">
        <v>44578.875</v>
      </c>
      <c r="R357">
        <v>83260647</v>
      </c>
      <c r="T357" t="s">
        <v>828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389</v>
      </c>
      <c r="AC357" t="s">
        <v>476</v>
      </c>
      <c r="AD357">
        <v>77338</v>
      </c>
      <c r="AE357">
        <v>649.63</v>
      </c>
      <c r="AF357">
        <v>773.38</v>
      </c>
      <c r="AG357" t="s">
        <v>391</v>
      </c>
      <c r="AP357" s="8">
        <v>354</v>
      </c>
      <c r="AQ357" s="8" t="str">
        <f t="shared" si="44"/>
        <v/>
      </c>
      <c r="AR357" s="8" t="str">
        <f t="shared" si="44"/>
        <v/>
      </c>
      <c r="AS357" s="8" t="str">
        <f t="shared" si="44"/>
        <v/>
      </c>
      <c r="AT357" s="8" t="str">
        <f t="shared" si="44"/>
        <v/>
      </c>
      <c r="AU357" s="8" t="str">
        <f t="shared" si="44"/>
        <v/>
      </c>
      <c r="AV357" s="8" t="str">
        <f t="shared" si="44"/>
        <v/>
      </c>
      <c r="AW357" s="8" t="str">
        <f t="shared" si="44"/>
        <v/>
      </c>
      <c r="AX357" s="8" t="str">
        <f t="shared" si="44"/>
        <v/>
      </c>
      <c r="AY357" s="8" t="str">
        <f t="shared" si="44"/>
        <v/>
      </c>
      <c r="AZ357" s="8" t="str">
        <f t="shared" si="44"/>
        <v/>
      </c>
      <c r="BA357" s="8" t="str">
        <f t="shared" si="44"/>
        <v/>
      </c>
      <c r="BB357" s="8" t="str">
        <f t="shared" si="44"/>
        <v/>
      </c>
      <c r="BC357" s="8" t="str">
        <f t="shared" si="44"/>
        <v/>
      </c>
      <c r="BD357" s="8" t="str">
        <f t="shared" si="44"/>
        <v/>
      </c>
      <c r="BE357" s="8" t="str">
        <f t="shared" si="44"/>
        <v/>
      </c>
      <c r="BF357" s="8" t="str">
        <f t="shared" si="44"/>
        <v/>
      </c>
      <c r="BG357" s="8" t="str">
        <f t="shared" si="43"/>
        <v/>
      </c>
      <c r="BH357" s="8" t="str">
        <f t="shared" si="43"/>
        <v/>
      </c>
    </row>
    <row r="358" spans="1:60">
      <c r="A358" t="s">
        <v>404</v>
      </c>
      <c r="B358" t="s">
        <v>404</v>
      </c>
      <c r="C358" t="s">
        <v>404</v>
      </c>
      <c r="E358">
        <v>19</v>
      </c>
      <c r="F358">
        <v>0</v>
      </c>
      <c r="G358">
        <v>1</v>
      </c>
      <c r="H358">
        <v>160958</v>
      </c>
      <c r="I358" s="1">
        <v>44761.875</v>
      </c>
      <c r="J358" t="s">
        <v>387</v>
      </c>
      <c r="K358">
        <v>0</v>
      </c>
      <c r="L358" s="1"/>
      <c r="M358" s="1">
        <v>44761.875</v>
      </c>
      <c r="N358" s="1">
        <v>36910.916666666664</v>
      </c>
      <c r="O358" s="1">
        <v>43325.875</v>
      </c>
      <c r="P358" s="1"/>
      <c r="Q358" s="1">
        <v>43326.875</v>
      </c>
      <c r="R358">
        <v>73391207</v>
      </c>
      <c r="T358" t="s">
        <v>829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389</v>
      </c>
      <c r="AB358">
        <v>46</v>
      </c>
      <c r="AC358" t="s">
        <v>476</v>
      </c>
      <c r="AD358">
        <v>52606</v>
      </c>
      <c r="AE358">
        <v>1297.6600000000001</v>
      </c>
      <c r="AF358">
        <v>526.05999999999995</v>
      </c>
      <c r="AG358" t="s">
        <v>408</v>
      </c>
      <c r="AP358" s="7">
        <v>355</v>
      </c>
      <c r="AQ358" s="7" t="str">
        <f t="shared" si="44"/>
        <v/>
      </c>
      <c r="AR358" s="7" t="str">
        <f t="shared" si="44"/>
        <v/>
      </c>
      <c r="AS358" s="7" t="str">
        <f t="shared" si="44"/>
        <v/>
      </c>
      <c r="AT358" s="7" t="str">
        <f t="shared" si="44"/>
        <v/>
      </c>
      <c r="AU358" s="7" t="str">
        <f t="shared" si="44"/>
        <v/>
      </c>
      <c r="AV358" s="7" t="str">
        <f t="shared" si="44"/>
        <v/>
      </c>
      <c r="AW358" s="7" t="str">
        <f t="shared" si="44"/>
        <v/>
      </c>
      <c r="AX358" s="7" t="str">
        <f t="shared" si="44"/>
        <v/>
      </c>
      <c r="AY358" s="7" t="str">
        <f t="shared" si="44"/>
        <v/>
      </c>
      <c r="AZ358" s="7" t="str">
        <f t="shared" si="44"/>
        <v/>
      </c>
      <c r="BA358" s="7" t="str">
        <f t="shared" si="44"/>
        <v/>
      </c>
      <c r="BB358" s="7" t="str">
        <f t="shared" si="44"/>
        <v/>
      </c>
      <c r="BC358" s="7" t="str">
        <f t="shared" si="44"/>
        <v/>
      </c>
      <c r="BD358" s="7" t="str">
        <f t="shared" si="44"/>
        <v/>
      </c>
      <c r="BE358" s="7" t="str">
        <f t="shared" si="44"/>
        <v/>
      </c>
      <c r="BF358" s="7" t="str">
        <f t="shared" si="44"/>
        <v/>
      </c>
      <c r="BG358" s="7" t="str">
        <f t="shared" si="43"/>
        <v/>
      </c>
      <c r="BH358" s="7" t="str">
        <f t="shared" si="43"/>
        <v/>
      </c>
    </row>
    <row r="359" spans="1:60">
      <c r="A359" t="s">
        <v>404</v>
      </c>
      <c r="B359" t="s">
        <v>404</v>
      </c>
      <c r="C359" t="s">
        <v>404</v>
      </c>
      <c r="E359">
        <v>57</v>
      </c>
      <c r="F359">
        <v>0</v>
      </c>
      <c r="G359">
        <v>1</v>
      </c>
      <c r="H359">
        <v>160996</v>
      </c>
      <c r="I359" s="1">
        <v>44761.875</v>
      </c>
      <c r="J359" t="s">
        <v>392</v>
      </c>
      <c r="K359">
        <v>0</v>
      </c>
      <c r="L359" s="1"/>
      <c r="M359" s="1">
        <v>44761.875</v>
      </c>
      <c r="N359" s="1">
        <v>33312.875</v>
      </c>
      <c r="O359" s="1">
        <v>43325.875</v>
      </c>
      <c r="P359" s="1"/>
      <c r="Q359" s="1">
        <v>43326.875</v>
      </c>
      <c r="R359">
        <v>73381258</v>
      </c>
      <c r="T359" t="s">
        <v>830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389</v>
      </c>
      <c r="AB359">
        <v>46</v>
      </c>
      <c r="AC359" t="s">
        <v>478</v>
      </c>
      <c r="AD359">
        <v>180553</v>
      </c>
      <c r="AE359">
        <v>1516.66</v>
      </c>
      <c r="AF359">
        <v>1805.53</v>
      </c>
      <c r="AG359" t="s">
        <v>408</v>
      </c>
      <c r="AP359" s="8">
        <v>356</v>
      </c>
      <c r="AQ359" s="8" t="str">
        <f t="shared" si="44"/>
        <v/>
      </c>
      <c r="AR359" s="8" t="str">
        <f t="shared" si="44"/>
        <v/>
      </c>
      <c r="AS359" s="8" t="str">
        <f t="shared" si="44"/>
        <v/>
      </c>
      <c r="AT359" s="8" t="str">
        <f t="shared" si="44"/>
        <v/>
      </c>
      <c r="AU359" s="8" t="str">
        <f t="shared" si="44"/>
        <v/>
      </c>
      <c r="AV359" s="8" t="str">
        <f t="shared" si="44"/>
        <v/>
      </c>
      <c r="AW359" s="8" t="str">
        <f t="shared" si="44"/>
        <v/>
      </c>
      <c r="AX359" s="8" t="str">
        <f t="shared" si="44"/>
        <v/>
      </c>
      <c r="AY359" s="8" t="str">
        <f t="shared" si="44"/>
        <v/>
      </c>
      <c r="AZ359" s="8" t="str">
        <f t="shared" si="44"/>
        <v/>
      </c>
      <c r="BA359" s="8" t="str">
        <f t="shared" si="44"/>
        <v/>
      </c>
      <c r="BB359" s="8" t="str">
        <f t="shared" si="44"/>
        <v/>
      </c>
      <c r="BC359" s="8" t="str">
        <f t="shared" si="44"/>
        <v/>
      </c>
      <c r="BD359" s="8" t="str">
        <f t="shared" si="44"/>
        <v/>
      </c>
      <c r="BE359" s="8" t="str">
        <f t="shared" si="44"/>
        <v/>
      </c>
      <c r="BF359" s="8" t="str">
        <f t="shared" si="44"/>
        <v/>
      </c>
      <c r="BG359" s="8" t="str">
        <f t="shared" si="43"/>
        <v/>
      </c>
      <c r="BH359" s="8" t="str">
        <f t="shared" si="43"/>
        <v/>
      </c>
    </row>
    <row r="360" spans="1:60">
      <c r="A360" t="s">
        <v>404</v>
      </c>
      <c r="B360" t="s">
        <v>404</v>
      </c>
      <c r="C360" t="s">
        <v>404</v>
      </c>
      <c r="E360">
        <v>57</v>
      </c>
      <c r="F360">
        <v>0</v>
      </c>
      <c r="G360">
        <v>1</v>
      </c>
      <c r="H360">
        <v>161003</v>
      </c>
      <c r="I360" s="1">
        <v>44761.875</v>
      </c>
      <c r="J360" t="s">
        <v>392</v>
      </c>
      <c r="K360">
        <v>0</v>
      </c>
      <c r="L360" s="1"/>
      <c r="M360" s="1">
        <v>44761.875</v>
      </c>
      <c r="N360" s="1">
        <v>31333.875</v>
      </c>
      <c r="O360" s="1">
        <v>43360.875</v>
      </c>
      <c r="P360" s="1"/>
      <c r="Q360" s="1">
        <v>43326.875</v>
      </c>
      <c r="R360">
        <v>73394844</v>
      </c>
      <c r="T360" t="s">
        <v>831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389</v>
      </c>
      <c r="AB360">
        <v>46</v>
      </c>
      <c r="AC360" t="s">
        <v>398</v>
      </c>
      <c r="AD360">
        <v>276623</v>
      </c>
      <c r="AE360">
        <v>2323.64</v>
      </c>
      <c r="AF360">
        <v>2766.23</v>
      </c>
      <c r="AG360" t="s">
        <v>408</v>
      </c>
      <c r="AP360" s="7">
        <v>357</v>
      </c>
      <c r="AQ360" s="7" t="str">
        <f t="shared" si="44"/>
        <v/>
      </c>
      <c r="AR360" s="7" t="str">
        <f t="shared" si="44"/>
        <v/>
      </c>
      <c r="AS360" s="7" t="str">
        <f t="shared" si="44"/>
        <v/>
      </c>
      <c r="AT360" s="7" t="str">
        <f t="shared" si="44"/>
        <v/>
      </c>
      <c r="AU360" s="7" t="str">
        <f t="shared" si="44"/>
        <v/>
      </c>
      <c r="AV360" s="7" t="str">
        <f t="shared" si="44"/>
        <v/>
      </c>
      <c r="AW360" s="7" t="str">
        <f t="shared" si="44"/>
        <v/>
      </c>
      <c r="AX360" s="7" t="str">
        <f t="shared" si="44"/>
        <v/>
      </c>
      <c r="AY360" s="7" t="str">
        <f t="shared" si="44"/>
        <v/>
      </c>
      <c r="AZ360" s="7" t="str">
        <f t="shared" si="44"/>
        <v/>
      </c>
      <c r="BA360" s="7" t="str">
        <f t="shared" si="44"/>
        <v/>
      </c>
      <c r="BB360" s="7" t="str">
        <f t="shared" si="44"/>
        <v/>
      </c>
      <c r="BC360" s="7" t="str">
        <f t="shared" si="44"/>
        <v/>
      </c>
      <c r="BD360" s="7" t="str">
        <f t="shared" si="44"/>
        <v/>
      </c>
      <c r="BE360" s="7" t="str">
        <f t="shared" si="44"/>
        <v/>
      </c>
      <c r="BF360" s="7" t="str">
        <f t="shared" si="44"/>
        <v/>
      </c>
      <c r="BG360" s="7" t="str">
        <f t="shared" si="43"/>
        <v/>
      </c>
      <c r="BH360" s="7" t="str">
        <f t="shared" si="43"/>
        <v/>
      </c>
    </row>
    <row r="361" spans="1:60">
      <c r="A361" t="s">
        <v>386</v>
      </c>
      <c r="B361" t="s">
        <v>386</v>
      </c>
      <c r="C361" t="s">
        <v>404</v>
      </c>
      <c r="D361">
        <v>1189445000</v>
      </c>
      <c r="E361">
        <v>57</v>
      </c>
      <c r="F361">
        <v>0</v>
      </c>
      <c r="G361">
        <v>1</v>
      </c>
      <c r="H361">
        <v>161003</v>
      </c>
      <c r="I361" s="1">
        <v>44761.875</v>
      </c>
      <c r="J361" t="s">
        <v>392</v>
      </c>
      <c r="K361">
        <v>1</v>
      </c>
      <c r="L361" s="1"/>
      <c r="M361" s="1">
        <v>44761.875</v>
      </c>
      <c r="N361" s="1">
        <v>44713.875</v>
      </c>
      <c r="O361" s="1">
        <v>44740.875</v>
      </c>
      <c r="P361" s="1"/>
      <c r="Q361" s="1">
        <v>44742.875</v>
      </c>
      <c r="R361">
        <v>84162731</v>
      </c>
      <c r="T361" t="s">
        <v>254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389</v>
      </c>
      <c r="AC361" t="s">
        <v>398</v>
      </c>
      <c r="AD361">
        <v>153282</v>
      </c>
      <c r="AE361">
        <v>1287.56</v>
      </c>
      <c r="AF361">
        <v>1532.82</v>
      </c>
      <c r="AG361" t="s">
        <v>408</v>
      </c>
      <c r="AP361" s="8">
        <v>358</v>
      </c>
      <c r="AQ361" s="8" t="str">
        <f t="shared" si="44"/>
        <v/>
      </c>
      <c r="AR361" s="8" t="str">
        <f t="shared" si="44"/>
        <v/>
      </c>
      <c r="AS361" s="8" t="str">
        <f t="shared" si="44"/>
        <v/>
      </c>
      <c r="AT361" s="8" t="str">
        <f t="shared" si="44"/>
        <v/>
      </c>
      <c r="AU361" s="8" t="str">
        <f t="shared" si="44"/>
        <v/>
      </c>
      <c r="AV361" s="8" t="str">
        <f t="shared" si="44"/>
        <v/>
      </c>
      <c r="AW361" s="8" t="str">
        <f t="shared" si="44"/>
        <v/>
      </c>
      <c r="AX361" s="8" t="str">
        <f t="shared" si="44"/>
        <v/>
      </c>
      <c r="AY361" s="8" t="str">
        <f t="shared" si="44"/>
        <v/>
      </c>
      <c r="AZ361" s="8" t="str">
        <f t="shared" si="44"/>
        <v/>
      </c>
      <c r="BA361" s="8" t="str">
        <f t="shared" si="44"/>
        <v/>
      </c>
      <c r="BB361" s="8" t="str">
        <f t="shared" si="44"/>
        <v/>
      </c>
      <c r="BC361" s="8" t="str">
        <f t="shared" si="44"/>
        <v/>
      </c>
      <c r="BD361" s="8" t="str">
        <f t="shared" si="44"/>
        <v/>
      </c>
      <c r="BE361" s="8" t="str">
        <f t="shared" si="44"/>
        <v/>
      </c>
      <c r="BF361" s="8" t="str">
        <f t="shared" si="44"/>
        <v/>
      </c>
      <c r="BG361" s="8" t="str">
        <f t="shared" si="43"/>
        <v/>
      </c>
      <c r="BH361" s="8" t="str">
        <f t="shared" si="43"/>
        <v/>
      </c>
    </row>
    <row r="362" spans="1:60">
      <c r="A362" t="s">
        <v>404</v>
      </c>
      <c r="B362" t="s">
        <v>404</v>
      </c>
      <c r="C362" t="s">
        <v>404</v>
      </c>
      <c r="E362">
        <v>57</v>
      </c>
      <c r="F362">
        <v>0</v>
      </c>
      <c r="G362">
        <v>1</v>
      </c>
      <c r="H362">
        <v>161024</v>
      </c>
      <c r="I362" s="1">
        <v>44761.875</v>
      </c>
      <c r="J362" t="s">
        <v>392</v>
      </c>
      <c r="K362">
        <v>0</v>
      </c>
      <c r="L362" s="1"/>
      <c r="M362" s="1">
        <v>44761.875</v>
      </c>
      <c r="N362" s="1">
        <v>29995.916666666668</v>
      </c>
      <c r="O362" s="1">
        <v>43325.875</v>
      </c>
      <c r="P362" s="1"/>
      <c r="Q362" s="1">
        <v>43326.875</v>
      </c>
      <c r="R362">
        <v>73381272</v>
      </c>
      <c r="T362" t="s">
        <v>832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389</v>
      </c>
      <c r="AB362">
        <v>46</v>
      </c>
      <c r="AC362" t="s">
        <v>398</v>
      </c>
      <c r="AD362">
        <v>30428</v>
      </c>
      <c r="AE362">
        <v>2555.9499999999998</v>
      </c>
      <c r="AF362">
        <v>3042.8</v>
      </c>
      <c r="AG362" t="s">
        <v>408</v>
      </c>
      <c r="AP362" s="7">
        <v>359</v>
      </c>
      <c r="AQ362" s="7" t="str">
        <f t="shared" si="44"/>
        <v/>
      </c>
      <c r="AR362" s="7" t="str">
        <f t="shared" si="44"/>
        <v/>
      </c>
      <c r="AS362" s="7" t="str">
        <f t="shared" si="44"/>
        <v/>
      </c>
      <c r="AT362" s="7" t="str">
        <f t="shared" si="44"/>
        <v/>
      </c>
      <c r="AU362" s="7" t="str">
        <f t="shared" si="44"/>
        <v/>
      </c>
      <c r="AV362" s="7" t="str">
        <f t="shared" si="44"/>
        <v/>
      </c>
      <c r="AW362" s="7" t="str">
        <f t="shared" si="44"/>
        <v/>
      </c>
      <c r="AX362" s="7" t="str">
        <f t="shared" si="44"/>
        <v/>
      </c>
      <c r="AY362" s="7" t="str">
        <f t="shared" si="44"/>
        <v/>
      </c>
      <c r="AZ362" s="7" t="str">
        <f t="shared" si="44"/>
        <v/>
      </c>
      <c r="BA362" s="7" t="str">
        <f t="shared" si="44"/>
        <v/>
      </c>
      <c r="BB362" s="7" t="str">
        <f t="shared" si="44"/>
        <v/>
      </c>
      <c r="BC362" s="7" t="str">
        <f t="shared" si="44"/>
        <v/>
      </c>
      <c r="BD362" s="7" t="str">
        <f t="shared" si="44"/>
        <v/>
      </c>
      <c r="BE362" s="7" t="str">
        <f t="shared" si="44"/>
        <v/>
      </c>
      <c r="BF362" s="7" t="str">
        <f t="shared" si="44"/>
        <v/>
      </c>
      <c r="BG362" s="7" t="str">
        <f t="shared" si="43"/>
        <v/>
      </c>
      <c r="BH362" s="7" t="str">
        <f t="shared" si="43"/>
        <v/>
      </c>
    </row>
    <row r="363" spans="1:60">
      <c r="A363" t="s">
        <v>404</v>
      </c>
      <c r="B363" t="s">
        <v>404</v>
      </c>
      <c r="C363" t="s">
        <v>404</v>
      </c>
      <c r="E363">
        <v>57</v>
      </c>
      <c r="F363">
        <v>0</v>
      </c>
      <c r="G363">
        <v>1</v>
      </c>
      <c r="H363">
        <v>161034</v>
      </c>
      <c r="I363" s="1">
        <v>44761.875</v>
      </c>
      <c r="J363" t="s">
        <v>392</v>
      </c>
      <c r="K363">
        <v>0</v>
      </c>
      <c r="L363" s="1"/>
      <c r="M363" s="1">
        <v>44761.875</v>
      </c>
      <c r="N363" s="1">
        <v>22225.916666666668</v>
      </c>
      <c r="O363" s="1">
        <v>43325.875</v>
      </c>
      <c r="P363" s="1"/>
      <c r="Q363" s="1">
        <v>43326.875</v>
      </c>
      <c r="R363">
        <v>73389206</v>
      </c>
      <c r="T363" t="s">
        <v>833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389</v>
      </c>
      <c r="AB363">
        <v>46</v>
      </c>
      <c r="AC363" t="s">
        <v>476</v>
      </c>
      <c r="AD363">
        <v>385776</v>
      </c>
      <c r="AE363">
        <v>6198.61</v>
      </c>
      <c r="AF363">
        <v>3857.76</v>
      </c>
      <c r="AG363" t="s">
        <v>408</v>
      </c>
      <c r="AP363" s="8">
        <v>360</v>
      </c>
      <c r="AQ363" s="8" t="str">
        <f t="shared" si="44"/>
        <v/>
      </c>
      <c r="AR363" s="8" t="str">
        <f t="shared" si="44"/>
        <v/>
      </c>
      <c r="AS363" s="8" t="str">
        <f t="shared" si="44"/>
        <v/>
      </c>
      <c r="AT363" s="8" t="str">
        <f t="shared" si="44"/>
        <v/>
      </c>
      <c r="AU363" s="8" t="str">
        <f t="shared" si="44"/>
        <v/>
      </c>
      <c r="AV363" s="8" t="str">
        <f t="shared" si="44"/>
        <v/>
      </c>
      <c r="AW363" s="8" t="str">
        <f t="shared" si="44"/>
        <v/>
      </c>
      <c r="AX363" s="8" t="str">
        <f t="shared" si="44"/>
        <v/>
      </c>
      <c r="AY363" s="8" t="str">
        <f t="shared" si="44"/>
        <v/>
      </c>
      <c r="AZ363" s="8" t="str">
        <f t="shared" si="44"/>
        <v/>
      </c>
      <c r="BA363" s="8" t="str">
        <f t="shared" si="44"/>
        <v/>
      </c>
      <c r="BB363" s="8" t="str">
        <f t="shared" si="44"/>
        <v/>
      </c>
      <c r="BC363" s="8" t="str">
        <f t="shared" si="44"/>
        <v/>
      </c>
      <c r="BD363" s="8" t="str">
        <f t="shared" si="44"/>
        <v/>
      </c>
      <c r="BE363" s="8" t="str">
        <f t="shared" si="44"/>
        <v/>
      </c>
      <c r="BF363" s="8" t="str">
        <f t="shared" si="44"/>
        <v/>
      </c>
      <c r="BG363" s="8" t="str">
        <f t="shared" si="43"/>
        <v/>
      </c>
      <c r="BH363" s="8" t="str">
        <f t="shared" si="43"/>
        <v/>
      </c>
    </row>
    <row r="364" spans="1:60">
      <c r="A364" t="s">
        <v>404</v>
      </c>
      <c r="B364" t="s">
        <v>404</v>
      </c>
      <c r="C364" t="s">
        <v>404</v>
      </c>
      <c r="E364">
        <v>57</v>
      </c>
      <c r="F364">
        <v>0</v>
      </c>
      <c r="G364">
        <v>1</v>
      </c>
      <c r="H364">
        <v>161059</v>
      </c>
      <c r="I364" s="1">
        <v>44761.875</v>
      </c>
      <c r="J364" t="s">
        <v>392</v>
      </c>
      <c r="K364">
        <v>0</v>
      </c>
      <c r="L364" s="1"/>
      <c r="M364" s="1">
        <v>44761.875</v>
      </c>
      <c r="N364" s="1">
        <v>26993.916666666668</v>
      </c>
      <c r="O364" s="1">
        <v>44683.875</v>
      </c>
      <c r="P364" s="1">
        <v>44664.875</v>
      </c>
      <c r="Q364" s="1">
        <v>43326.875</v>
      </c>
      <c r="R364">
        <v>73394939</v>
      </c>
      <c r="T364" t="s">
        <v>834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389</v>
      </c>
      <c r="AB364">
        <v>46</v>
      </c>
      <c r="AC364" t="s">
        <v>581</v>
      </c>
      <c r="AD364">
        <v>323307</v>
      </c>
      <c r="AE364">
        <v>2715.79</v>
      </c>
      <c r="AF364">
        <v>3233.07</v>
      </c>
      <c r="AG364" t="s">
        <v>408</v>
      </c>
      <c r="AP364" s="7">
        <v>361</v>
      </c>
      <c r="AQ364" s="7" t="str">
        <f t="shared" si="44"/>
        <v/>
      </c>
      <c r="AR364" s="7" t="str">
        <f t="shared" si="44"/>
        <v/>
      </c>
      <c r="AS364" s="7" t="str">
        <f t="shared" si="44"/>
        <v/>
      </c>
      <c r="AT364" s="7" t="str">
        <f t="shared" si="44"/>
        <v/>
      </c>
      <c r="AU364" s="7" t="str">
        <f t="shared" si="44"/>
        <v/>
      </c>
      <c r="AV364" s="7" t="str">
        <f t="shared" si="44"/>
        <v/>
      </c>
      <c r="AW364" s="7" t="str">
        <f t="shared" si="44"/>
        <v/>
      </c>
      <c r="AX364" s="7" t="str">
        <f t="shared" si="44"/>
        <v/>
      </c>
      <c r="AY364" s="7" t="str">
        <f t="shared" si="44"/>
        <v/>
      </c>
      <c r="AZ364" s="7" t="str">
        <f t="shared" si="44"/>
        <v/>
      </c>
      <c r="BA364" s="7" t="str">
        <f t="shared" si="44"/>
        <v/>
      </c>
      <c r="BB364" s="7" t="str">
        <f t="shared" si="44"/>
        <v/>
      </c>
      <c r="BC364" s="7" t="str">
        <f t="shared" si="44"/>
        <v/>
      </c>
      <c r="BD364" s="7" t="str">
        <f t="shared" si="44"/>
        <v/>
      </c>
      <c r="BE364" s="7" t="str">
        <f t="shared" si="44"/>
        <v/>
      </c>
      <c r="BF364" s="7" t="str">
        <f t="shared" si="44"/>
        <v/>
      </c>
      <c r="BG364" s="7" t="str">
        <f t="shared" si="43"/>
        <v/>
      </c>
      <c r="BH364" s="7" t="str">
        <f t="shared" si="43"/>
        <v/>
      </c>
    </row>
    <row r="365" spans="1:60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161106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37853.875</v>
      </c>
      <c r="O365" s="1">
        <v>43325.875</v>
      </c>
      <c r="P365" s="1"/>
      <c r="Q365" s="1">
        <v>43326.875</v>
      </c>
      <c r="R365">
        <v>73392380</v>
      </c>
      <c r="T365" t="s">
        <v>835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389</v>
      </c>
      <c r="AB365">
        <v>46</v>
      </c>
      <c r="AC365" t="s">
        <v>476</v>
      </c>
      <c r="AD365">
        <v>123586</v>
      </c>
      <c r="AE365">
        <v>1038.1099999999999</v>
      </c>
      <c r="AF365">
        <v>1235.8599999999999</v>
      </c>
      <c r="AG365" t="s">
        <v>408</v>
      </c>
      <c r="AP365" s="8">
        <v>362</v>
      </c>
      <c r="AQ365" s="8" t="str">
        <f t="shared" si="44"/>
        <v/>
      </c>
      <c r="AR365" s="8" t="str">
        <f t="shared" si="44"/>
        <v/>
      </c>
      <c r="AS365" s="8" t="str">
        <f t="shared" si="44"/>
        <v/>
      </c>
      <c r="AT365" s="8" t="str">
        <f t="shared" si="44"/>
        <v/>
      </c>
      <c r="AU365" s="8" t="str">
        <f t="shared" si="44"/>
        <v/>
      </c>
      <c r="AV365" s="8" t="str">
        <f t="shared" si="44"/>
        <v/>
      </c>
      <c r="AW365" s="8" t="str">
        <f t="shared" si="44"/>
        <v/>
      </c>
      <c r="AX365" s="8" t="str">
        <f t="shared" si="44"/>
        <v/>
      </c>
      <c r="AY365" s="8" t="str">
        <f t="shared" si="44"/>
        <v/>
      </c>
      <c r="AZ365" s="8" t="str">
        <f t="shared" si="44"/>
        <v/>
      </c>
      <c r="BA365" s="8" t="str">
        <f t="shared" si="44"/>
        <v/>
      </c>
      <c r="BB365" s="8" t="str">
        <f t="shared" si="44"/>
        <v/>
      </c>
      <c r="BC365" s="8" t="str">
        <f t="shared" si="44"/>
        <v/>
      </c>
      <c r="BD365" s="8" t="str">
        <f t="shared" si="44"/>
        <v/>
      </c>
      <c r="BE365" s="8" t="str">
        <f t="shared" si="44"/>
        <v/>
      </c>
      <c r="BF365" s="8" t="str">
        <f t="shared" si="44"/>
        <v/>
      </c>
      <c r="BG365" s="8" t="str">
        <f t="shared" si="43"/>
        <v/>
      </c>
      <c r="BH365" s="8" t="str">
        <f t="shared" si="43"/>
        <v/>
      </c>
    </row>
    <row r="366" spans="1:60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161123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37421.875</v>
      </c>
      <c r="O366" s="1">
        <v>43970.875</v>
      </c>
      <c r="P366" s="1">
        <v>43964.875</v>
      </c>
      <c r="Q366" s="1">
        <v>43326.875</v>
      </c>
      <c r="R366">
        <v>73392390</v>
      </c>
      <c r="T366" t="s">
        <v>836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389</v>
      </c>
      <c r="AB366">
        <v>46</v>
      </c>
      <c r="AC366" t="s">
        <v>478</v>
      </c>
      <c r="AD366">
        <v>63377</v>
      </c>
      <c r="AE366">
        <v>1103.02</v>
      </c>
      <c r="AF366">
        <v>633.77</v>
      </c>
      <c r="AG366" t="s">
        <v>408</v>
      </c>
      <c r="AP366" s="7">
        <v>363</v>
      </c>
      <c r="AQ366" s="7" t="str">
        <f t="shared" si="44"/>
        <v/>
      </c>
      <c r="AR366" s="7" t="str">
        <f t="shared" si="44"/>
        <v/>
      </c>
      <c r="AS366" s="7" t="str">
        <f t="shared" si="44"/>
        <v/>
      </c>
      <c r="AT366" s="7" t="str">
        <f t="shared" si="44"/>
        <v/>
      </c>
      <c r="AU366" s="7" t="str">
        <f t="shared" si="44"/>
        <v/>
      </c>
      <c r="AV366" s="7" t="str">
        <f t="shared" si="44"/>
        <v/>
      </c>
      <c r="AW366" s="7" t="str">
        <f t="shared" si="44"/>
        <v/>
      </c>
      <c r="AX366" s="7" t="str">
        <f t="shared" si="44"/>
        <v/>
      </c>
      <c r="AY366" s="7" t="str">
        <f t="shared" si="44"/>
        <v/>
      </c>
      <c r="AZ366" s="7" t="str">
        <f t="shared" si="44"/>
        <v/>
      </c>
      <c r="BA366" s="7" t="str">
        <f t="shared" si="44"/>
        <v/>
      </c>
      <c r="BB366" s="7" t="str">
        <f t="shared" si="44"/>
        <v/>
      </c>
      <c r="BC366" s="7" t="str">
        <f t="shared" si="44"/>
        <v/>
      </c>
      <c r="BD366" s="7" t="str">
        <f t="shared" si="44"/>
        <v/>
      </c>
      <c r="BE366" s="7" t="str">
        <f t="shared" si="44"/>
        <v/>
      </c>
      <c r="BF366" s="7" t="str">
        <f t="shared" si="44"/>
        <v/>
      </c>
      <c r="BG366" s="7" t="str">
        <f t="shared" si="43"/>
        <v/>
      </c>
      <c r="BH366" s="7" t="str">
        <f t="shared" si="43"/>
        <v/>
      </c>
    </row>
    <row r="367" spans="1:60">
      <c r="A367" t="s">
        <v>404</v>
      </c>
      <c r="B367" t="s">
        <v>404</v>
      </c>
      <c r="C367" t="s">
        <v>404</v>
      </c>
      <c r="E367">
        <v>19</v>
      </c>
      <c r="F367">
        <v>0</v>
      </c>
      <c r="G367">
        <v>1</v>
      </c>
      <c r="H367">
        <v>161123</v>
      </c>
      <c r="I367" s="1">
        <v>44761.875</v>
      </c>
      <c r="J367" t="s">
        <v>387</v>
      </c>
      <c r="K367">
        <v>1</v>
      </c>
      <c r="L367" s="1"/>
      <c r="M367" s="1">
        <v>44761.875</v>
      </c>
      <c r="N367" s="1">
        <v>38748.916666666664</v>
      </c>
      <c r="O367" s="1">
        <v>43970.875</v>
      </c>
      <c r="P367" s="1"/>
      <c r="Q367" s="1">
        <v>43326.875</v>
      </c>
      <c r="R367">
        <v>73392391</v>
      </c>
      <c r="T367" t="s">
        <v>837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389</v>
      </c>
      <c r="AB367">
        <v>46</v>
      </c>
      <c r="AC367" t="s">
        <v>478</v>
      </c>
      <c r="AD367">
        <v>63377</v>
      </c>
      <c r="AE367">
        <v>882.42</v>
      </c>
      <c r="AF367">
        <v>633.77</v>
      </c>
      <c r="AG367" t="s">
        <v>408</v>
      </c>
      <c r="AP367" s="8">
        <v>364</v>
      </c>
      <c r="AQ367" s="8" t="str">
        <f t="shared" si="44"/>
        <v/>
      </c>
      <c r="AR367" s="8" t="str">
        <f t="shared" si="44"/>
        <v/>
      </c>
      <c r="AS367" s="8" t="str">
        <f t="shared" si="44"/>
        <v/>
      </c>
      <c r="AT367" s="8" t="str">
        <f t="shared" si="44"/>
        <v/>
      </c>
      <c r="AU367" s="8" t="str">
        <f t="shared" si="44"/>
        <v/>
      </c>
      <c r="AV367" s="8" t="str">
        <f t="shared" si="44"/>
        <v/>
      </c>
      <c r="AW367" s="8" t="str">
        <f t="shared" si="44"/>
        <v/>
      </c>
      <c r="AX367" s="8" t="str">
        <f t="shared" si="44"/>
        <v/>
      </c>
      <c r="AY367" s="8" t="str">
        <f t="shared" si="44"/>
        <v/>
      </c>
      <c r="AZ367" s="8" t="str">
        <f t="shared" si="44"/>
        <v/>
      </c>
      <c r="BA367" s="8" t="str">
        <f t="shared" si="44"/>
        <v/>
      </c>
      <c r="BB367" s="8" t="str">
        <f t="shared" si="44"/>
        <v/>
      </c>
      <c r="BC367" s="8" t="str">
        <f t="shared" si="44"/>
        <v/>
      </c>
      <c r="BD367" s="8" t="str">
        <f t="shared" si="44"/>
        <v/>
      </c>
      <c r="BE367" s="8" t="str">
        <f t="shared" si="44"/>
        <v/>
      </c>
      <c r="BF367" s="8" t="str">
        <f t="shared" si="44"/>
        <v/>
      </c>
      <c r="BG367" s="8" t="str">
        <f t="shared" si="43"/>
        <v/>
      </c>
      <c r="BH367" s="8" t="str">
        <f t="shared" si="43"/>
        <v/>
      </c>
    </row>
    <row r="368" spans="1:60">
      <c r="A368" t="s">
        <v>404</v>
      </c>
      <c r="B368" t="s">
        <v>404</v>
      </c>
      <c r="C368" t="s">
        <v>404</v>
      </c>
      <c r="E368">
        <v>19</v>
      </c>
      <c r="F368">
        <v>0</v>
      </c>
      <c r="G368">
        <v>1</v>
      </c>
      <c r="H368">
        <v>161137</v>
      </c>
      <c r="I368" s="1">
        <v>44761.875</v>
      </c>
      <c r="J368" t="s">
        <v>387</v>
      </c>
      <c r="K368">
        <v>0</v>
      </c>
      <c r="L368" s="1"/>
      <c r="M368" s="1">
        <v>44761.875</v>
      </c>
      <c r="N368" s="1">
        <v>39329.875</v>
      </c>
      <c r="O368" s="1">
        <v>43586.875</v>
      </c>
      <c r="P368" s="1">
        <v>43569.875</v>
      </c>
      <c r="Q368" s="1">
        <v>43326.875</v>
      </c>
      <c r="R368">
        <v>73394930</v>
      </c>
      <c r="T368" t="s">
        <v>838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389</v>
      </c>
      <c r="AB368">
        <v>46</v>
      </c>
      <c r="AC368" t="s">
        <v>476</v>
      </c>
      <c r="AD368">
        <v>123586</v>
      </c>
      <c r="AE368">
        <v>1038.1099999999999</v>
      </c>
      <c r="AF368">
        <v>1235.8599999999999</v>
      </c>
      <c r="AG368" t="s">
        <v>408</v>
      </c>
      <c r="AP368" s="7">
        <v>365</v>
      </c>
      <c r="AQ368" s="7" t="str">
        <f t="shared" si="44"/>
        <v/>
      </c>
      <c r="AR368" s="7" t="str">
        <f t="shared" si="44"/>
        <v/>
      </c>
      <c r="AS368" s="7" t="str">
        <f t="shared" si="44"/>
        <v/>
      </c>
      <c r="AT368" s="7" t="str">
        <f t="shared" si="44"/>
        <v/>
      </c>
      <c r="AU368" s="7" t="str">
        <f t="shared" si="44"/>
        <v/>
      </c>
      <c r="AV368" s="7" t="str">
        <f t="shared" si="44"/>
        <v/>
      </c>
      <c r="AW368" s="7" t="str">
        <f t="shared" si="44"/>
        <v/>
      </c>
      <c r="AX368" s="7" t="str">
        <f t="shared" si="44"/>
        <v/>
      </c>
      <c r="AY368" s="7" t="str">
        <f t="shared" si="44"/>
        <v/>
      </c>
      <c r="AZ368" s="7" t="str">
        <f t="shared" si="44"/>
        <v/>
      </c>
      <c r="BA368" s="7" t="str">
        <f t="shared" si="44"/>
        <v/>
      </c>
      <c r="BB368" s="7" t="str">
        <f t="shared" si="44"/>
        <v/>
      </c>
      <c r="BC368" s="7" t="str">
        <f t="shared" si="44"/>
        <v/>
      </c>
      <c r="BD368" s="7" t="str">
        <f t="shared" si="44"/>
        <v/>
      </c>
      <c r="BE368" s="7" t="str">
        <f t="shared" si="44"/>
        <v/>
      </c>
      <c r="BF368" s="7" t="str">
        <f t="shared" si="44"/>
        <v/>
      </c>
      <c r="BG368" s="7" t="str">
        <f t="shared" si="43"/>
        <v/>
      </c>
      <c r="BH368" s="7" t="str">
        <f t="shared" si="43"/>
        <v/>
      </c>
    </row>
    <row r="369" spans="1:60">
      <c r="A369" t="s">
        <v>404</v>
      </c>
      <c r="B369" t="s">
        <v>404</v>
      </c>
      <c r="C369" t="s">
        <v>404</v>
      </c>
      <c r="E369">
        <v>224</v>
      </c>
      <c r="F369">
        <v>0</v>
      </c>
      <c r="G369">
        <v>1</v>
      </c>
      <c r="H369">
        <v>161215</v>
      </c>
      <c r="I369" s="1">
        <v>44761.875</v>
      </c>
      <c r="J369" t="s">
        <v>535</v>
      </c>
      <c r="K369">
        <v>0</v>
      </c>
      <c r="L369" s="1"/>
      <c r="M369" s="1">
        <v>44761.875</v>
      </c>
      <c r="N369" s="1">
        <v>29508.875</v>
      </c>
      <c r="O369" s="1">
        <v>43325.875</v>
      </c>
      <c r="P369" s="1"/>
      <c r="Q369" s="1">
        <v>43326.875</v>
      </c>
      <c r="R369">
        <v>73381292</v>
      </c>
      <c r="T369" t="s">
        <v>839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389</v>
      </c>
      <c r="AB369">
        <v>46</v>
      </c>
      <c r="AC369" t="s">
        <v>398</v>
      </c>
      <c r="AD369">
        <v>254611</v>
      </c>
      <c r="AE369">
        <v>2113.2399999999998</v>
      </c>
      <c r="AF369">
        <v>2546.11</v>
      </c>
      <c r="AG369" t="s">
        <v>408</v>
      </c>
      <c r="AP369" s="8">
        <v>366</v>
      </c>
      <c r="AQ369" s="8" t="str">
        <f t="shared" si="44"/>
        <v/>
      </c>
      <c r="AR369" s="8" t="str">
        <f t="shared" si="44"/>
        <v/>
      </c>
      <c r="AS369" s="8" t="str">
        <f t="shared" si="44"/>
        <v/>
      </c>
      <c r="AT369" s="8" t="str">
        <f t="shared" si="44"/>
        <v/>
      </c>
      <c r="AU369" s="8" t="str">
        <f t="shared" si="44"/>
        <v/>
      </c>
      <c r="AV369" s="8" t="str">
        <f t="shared" si="44"/>
        <v/>
      </c>
      <c r="AW369" s="8" t="str">
        <f t="shared" si="44"/>
        <v/>
      </c>
      <c r="AX369" s="8" t="str">
        <f t="shared" si="44"/>
        <v/>
      </c>
      <c r="AY369" s="8" t="str">
        <f t="shared" si="44"/>
        <v/>
      </c>
      <c r="AZ369" s="8" t="str">
        <f t="shared" si="44"/>
        <v/>
      </c>
      <c r="BA369" s="8" t="str">
        <f t="shared" si="44"/>
        <v/>
      </c>
      <c r="BB369" s="8" t="str">
        <f t="shared" si="44"/>
        <v/>
      </c>
      <c r="BC369" s="8" t="str">
        <f t="shared" si="44"/>
        <v/>
      </c>
      <c r="BD369" s="8" t="str">
        <f t="shared" si="44"/>
        <v/>
      </c>
      <c r="BE369" s="8" t="str">
        <f t="shared" si="44"/>
        <v/>
      </c>
      <c r="BF369" s="8" t="str">
        <f t="shared" si="44"/>
        <v/>
      </c>
      <c r="BG369" s="8" t="str">
        <f t="shared" si="43"/>
        <v/>
      </c>
      <c r="BH369" s="8" t="str">
        <f t="shared" si="43"/>
        <v/>
      </c>
    </row>
    <row r="370" spans="1:60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161277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41069.875</v>
      </c>
      <c r="O370" s="1">
        <v>44756.875</v>
      </c>
      <c r="P370" s="1">
        <v>44755.875</v>
      </c>
      <c r="Q370" s="1">
        <v>43326.875</v>
      </c>
      <c r="R370">
        <v>73389095</v>
      </c>
      <c r="T370" t="s">
        <v>840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389</v>
      </c>
      <c r="AB370">
        <v>46</v>
      </c>
      <c r="AC370" t="s">
        <v>394</v>
      </c>
      <c r="AD370">
        <v>48439</v>
      </c>
      <c r="AE370">
        <v>406.85</v>
      </c>
      <c r="AF370">
        <v>484.39</v>
      </c>
      <c r="AG370" t="s">
        <v>408</v>
      </c>
      <c r="AP370" s="7">
        <v>367</v>
      </c>
      <c r="AQ370" s="7" t="str">
        <f t="shared" si="44"/>
        <v/>
      </c>
      <c r="AR370" s="7" t="str">
        <f t="shared" si="44"/>
        <v/>
      </c>
      <c r="AS370" s="7" t="str">
        <f t="shared" si="44"/>
        <v/>
      </c>
      <c r="AT370" s="7" t="str">
        <f t="shared" si="44"/>
        <v/>
      </c>
      <c r="AU370" s="7" t="str">
        <f t="shared" si="44"/>
        <v/>
      </c>
      <c r="AV370" s="7" t="str">
        <f t="shared" si="44"/>
        <v/>
      </c>
      <c r="AW370" s="7" t="str">
        <f t="shared" si="44"/>
        <v/>
      </c>
      <c r="AX370" s="7" t="str">
        <f t="shared" si="44"/>
        <v/>
      </c>
      <c r="AY370" s="7" t="str">
        <f t="shared" si="44"/>
        <v/>
      </c>
      <c r="AZ370" s="7" t="str">
        <f t="shared" si="44"/>
        <v/>
      </c>
      <c r="BA370" s="7" t="str">
        <f t="shared" si="44"/>
        <v/>
      </c>
      <c r="BB370" s="7" t="str">
        <f t="shared" si="44"/>
        <v/>
      </c>
      <c r="BC370" s="7" t="str">
        <f t="shared" si="44"/>
        <v/>
      </c>
      <c r="BD370" s="7" t="str">
        <f t="shared" si="44"/>
        <v/>
      </c>
      <c r="BE370" s="7" t="str">
        <f t="shared" si="44"/>
        <v/>
      </c>
      <c r="BF370" s="7" t="str">
        <f t="shared" ref="BF370:BH385" si="45">IF(BF$3=$D370,$AP370,"")</f>
        <v/>
      </c>
      <c r="BG370" s="7" t="str">
        <f t="shared" si="45"/>
        <v/>
      </c>
      <c r="BH370" s="7" t="str">
        <f t="shared" si="45"/>
        <v/>
      </c>
    </row>
    <row r="371" spans="1:60">
      <c r="A371" t="s">
        <v>404</v>
      </c>
      <c r="B371" t="s">
        <v>404</v>
      </c>
      <c r="C371" t="s">
        <v>386</v>
      </c>
      <c r="D371">
        <v>0</v>
      </c>
      <c r="E371">
        <v>57</v>
      </c>
      <c r="F371">
        <v>0</v>
      </c>
      <c r="G371">
        <v>1</v>
      </c>
      <c r="H371">
        <v>161381</v>
      </c>
      <c r="I371" s="1">
        <v>44761.875</v>
      </c>
      <c r="J371" t="s">
        <v>392</v>
      </c>
      <c r="K371">
        <v>0</v>
      </c>
      <c r="L371" s="1">
        <v>44718.875</v>
      </c>
      <c r="M371" s="1">
        <v>44761.875</v>
      </c>
      <c r="N371" s="1">
        <v>30085.875</v>
      </c>
      <c r="O371" s="1">
        <v>44718.875</v>
      </c>
      <c r="P371" s="1"/>
      <c r="Q371" s="1">
        <v>43326.875</v>
      </c>
      <c r="R371">
        <v>73412061</v>
      </c>
      <c r="T371" t="s">
        <v>841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389</v>
      </c>
      <c r="AB371">
        <v>46</v>
      </c>
      <c r="AC371" t="s">
        <v>400</v>
      </c>
      <c r="AD371">
        <v>55295</v>
      </c>
      <c r="AE371">
        <v>464.46</v>
      </c>
      <c r="AF371">
        <v>552.95000000000005</v>
      </c>
      <c r="AG371" t="s">
        <v>391</v>
      </c>
      <c r="AP371" s="8">
        <v>368</v>
      </c>
      <c r="AQ371" s="8" t="str">
        <f t="shared" ref="AQ371:BF386" si="46">IF(AQ$3=$D371,$AP371,"")</f>
        <v/>
      </c>
      <c r="AR371" s="8" t="str">
        <f t="shared" si="46"/>
        <v/>
      </c>
      <c r="AS371" s="8" t="str">
        <f t="shared" si="46"/>
        <v/>
      </c>
      <c r="AT371" s="8" t="str">
        <f t="shared" si="46"/>
        <v/>
      </c>
      <c r="AU371" s="8" t="str">
        <f t="shared" si="46"/>
        <v/>
      </c>
      <c r="AV371" s="8" t="str">
        <f t="shared" si="46"/>
        <v/>
      </c>
      <c r="AW371" s="8" t="str">
        <f t="shared" si="46"/>
        <v/>
      </c>
      <c r="AX371" s="8" t="str">
        <f t="shared" si="46"/>
        <v/>
      </c>
      <c r="AY371" s="8" t="str">
        <f t="shared" si="46"/>
        <v/>
      </c>
      <c r="AZ371" s="8" t="str">
        <f t="shared" si="46"/>
        <v/>
      </c>
      <c r="BA371" s="8" t="str">
        <f t="shared" si="46"/>
        <v/>
      </c>
      <c r="BB371" s="8" t="str">
        <f t="shared" si="46"/>
        <v/>
      </c>
      <c r="BC371" s="8" t="str">
        <f t="shared" si="46"/>
        <v/>
      </c>
      <c r="BD371" s="8" t="str">
        <f t="shared" si="46"/>
        <v/>
      </c>
      <c r="BE371" s="8" t="str">
        <f t="shared" si="46"/>
        <v/>
      </c>
      <c r="BF371" s="8" t="str">
        <f t="shared" si="46"/>
        <v/>
      </c>
      <c r="BG371" s="8" t="str">
        <f t="shared" si="45"/>
        <v/>
      </c>
      <c r="BH371" s="8" t="str">
        <f t="shared" si="45"/>
        <v/>
      </c>
    </row>
    <row r="372" spans="1:60">
      <c r="A372" t="s">
        <v>404</v>
      </c>
      <c r="B372" t="s">
        <v>404</v>
      </c>
      <c r="C372" t="s">
        <v>404</v>
      </c>
      <c r="D372">
        <v>0</v>
      </c>
      <c r="E372">
        <v>57</v>
      </c>
      <c r="F372">
        <v>0</v>
      </c>
      <c r="G372">
        <v>1</v>
      </c>
      <c r="H372">
        <v>161478</v>
      </c>
      <c r="I372" s="1">
        <v>44761.875</v>
      </c>
      <c r="J372" t="s">
        <v>392</v>
      </c>
      <c r="K372">
        <v>0</v>
      </c>
      <c r="L372" s="1">
        <v>44755.875</v>
      </c>
      <c r="M372" s="1">
        <v>44761.875</v>
      </c>
      <c r="N372" s="1">
        <v>35502.875</v>
      </c>
      <c r="O372" s="1">
        <v>44755.875</v>
      </c>
      <c r="P372" s="1">
        <v>43781.875</v>
      </c>
      <c r="Q372" s="1">
        <v>43326.875</v>
      </c>
      <c r="R372">
        <v>73389248</v>
      </c>
      <c r="T372" t="s">
        <v>842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389</v>
      </c>
      <c r="AB372">
        <v>46</v>
      </c>
      <c r="AC372" t="s">
        <v>398</v>
      </c>
      <c r="AD372">
        <v>239502</v>
      </c>
      <c r="AE372">
        <v>2011.8</v>
      </c>
      <c r="AF372">
        <v>2395.02</v>
      </c>
      <c r="AG372" t="s">
        <v>391</v>
      </c>
      <c r="AP372" s="7">
        <v>369</v>
      </c>
      <c r="AQ372" s="7" t="str">
        <f t="shared" si="46"/>
        <v/>
      </c>
      <c r="AR372" s="7" t="str">
        <f t="shared" si="46"/>
        <v/>
      </c>
      <c r="AS372" s="7" t="str">
        <f t="shared" si="46"/>
        <v/>
      </c>
      <c r="AT372" s="7" t="str">
        <f t="shared" si="46"/>
        <v/>
      </c>
      <c r="AU372" s="7" t="str">
        <f t="shared" si="46"/>
        <v/>
      </c>
      <c r="AV372" s="7" t="str">
        <f t="shared" si="46"/>
        <v/>
      </c>
      <c r="AW372" s="7" t="str">
        <f t="shared" si="46"/>
        <v/>
      </c>
      <c r="AX372" s="7" t="str">
        <f t="shared" si="46"/>
        <v/>
      </c>
      <c r="AY372" s="7" t="str">
        <f t="shared" si="46"/>
        <v/>
      </c>
      <c r="AZ372" s="7" t="str">
        <f t="shared" si="46"/>
        <v/>
      </c>
      <c r="BA372" s="7" t="str">
        <f t="shared" si="46"/>
        <v/>
      </c>
      <c r="BB372" s="7" t="str">
        <f t="shared" si="46"/>
        <v/>
      </c>
      <c r="BC372" s="7" t="str">
        <f t="shared" si="46"/>
        <v/>
      </c>
      <c r="BD372" s="7" t="str">
        <f t="shared" si="46"/>
        <v/>
      </c>
      <c r="BE372" s="7" t="str">
        <f t="shared" si="46"/>
        <v/>
      </c>
      <c r="BF372" s="7" t="str">
        <f t="shared" si="46"/>
        <v/>
      </c>
      <c r="BG372" s="7" t="str">
        <f t="shared" si="45"/>
        <v/>
      </c>
      <c r="BH372" s="7" t="str">
        <f t="shared" si="45"/>
        <v/>
      </c>
    </row>
    <row r="373" spans="1:60">
      <c r="A373" t="s">
        <v>404</v>
      </c>
      <c r="B373" t="s">
        <v>404</v>
      </c>
      <c r="C373" t="s">
        <v>404</v>
      </c>
      <c r="E373">
        <v>246</v>
      </c>
      <c r="F373">
        <v>0</v>
      </c>
      <c r="G373">
        <v>1</v>
      </c>
      <c r="H373">
        <v>161689</v>
      </c>
      <c r="I373" s="1">
        <v>44761.875</v>
      </c>
      <c r="J373" t="s">
        <v>843</v>
      </c>
      <c r="K373">
        <v>0</v>
      </c>
      <c r="L373" s="1"/>
      <c r="M373" s="1">
        <v>44761.875</v>
      </c>
      <c r="N373" s="1">
        <v>31664.875</v>
      </c>
      <c r="O373" s="1">
        <v>43331.875</v>
      </c>
      <c r="P373" s="1"/>
      <c r="Q373" s="1">
        <v>43326.875</v>
      </c>
      <c r="R373">
        <v>73422263</v>
      </c>
      <c r="T373" t="s">
        <v>844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389</v>
      </c>
      <c r="AB373">
        <v>46</v>
      </c>
      <c r="AC373" t="s">
        <v>398</v>
      </c>
      <c r="AD373">
        <v>231462</v>
      </c>
      <c r="AE373">
        <v>1921.13</v>
      </c>
      <c r="AF373">
        <v>2314.62</v>
      </c>
      <c r="AG373" t="s">
        <v>408</v>
      </c>
      <c r="AP373" s="8">
        <v>370</v>
      </c>
      <c r="AQ373" s="8" t="str">
        <f t="shared" si="46"/>
        <v/>
      </c>
      <c r="AR373" s="8" t="str">
        <f t="shared" si="46"/>
        <v/>
      </c>
      <c r="AS373" s="8" t="str">
        <f t="shared" si="46"/>
        <v/>
      </c>
      <c r="AT373" s="8" t="str">
        <f t="shared" si="46"/>
        <v/>
      </c>
      <c r="AU373" s="8" t="str">
        <f t="shared" si="46"/>
        <v/>
      </c>
      <c r="AV373" s="8" t="str">
        <f t="shared" si="46"/>
        <v/>
      </c>
      <c r="AW373" s="8" t="str">
        <f t="shared" si="46"/>
        <v/>
      </c>
      <c r="AX373" s="8" t="str">
        <f t="shared" si="46"/>
        <v/>
      </c>
      <c r="AY373" s="8" t="str">
        <f t="shared" si="46"/>
        <v/>
      </c>
      <c r="AZ373" s="8" t="str">
        <f t="shared" si="46"/>
        <v/>
      </c>
      <c r="BA373" s="8" t="str">
        <f t="shared" si="46"/>
        <v/>
      </c>
      <c r="BB373" s="8" t="str">
        <f t="shared" si="46"/>
        <v/>
      </c>
      <c r="BC373" s="8" t="str">
        <f t="shared" si="46"/>
        <v/>
      </c>
      <c r="BD373" s="8" t="str">
        <f t="shared" si="46"/>
        <v/>
      </c>
      <c r="BE373" s="8" t="str">
        <f t="shared" si="46"/>
        <v/>
      </c>
      <c r="BF373" s="8" t="str">
        <f t="shared" si="46"/>
        <v/>
      </c>
      <c r="BG373" s="8" t="str">
        <f t="shared" si="45"/>
        <v/>
      </c>
      <c r="BH373" s="8" t="str">
        <f t="shared" si="45"/>
        <v/>
      </c>
    </row>
    <row r="374" spans="1:60">
      <c r="A374" t="s">
        <v>386</v>
      </c>
      <c r="B374" t="s">
        <v>386</v>
      </c>
      <c r="C374" t="s">
        <v>386</v>
      </c>
      <c r="E374">
        <v>57</v>
      </c>
      <c r="F374">
        <v>0</v>
      </c>
      <c r="G374">
        <v>1</v>
      </c>
      <c r="H374">
        <v>163236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28144.916666666668</v>
      </c>
      <c r="O374" s="1">
        <v>44635.875</v>
      </c>
      <c r="P374" s="1">
        <v>44605.875</v>
      </c>
      <c r="Q374" s="1">
        <v>43326.875</v>
      </c>
      <c r="R374">
        <v>73473260</v>
      </c>
      <c r="T374" t="s">
        <v>845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389</v>
      </c>
      <c r="AC374" t="s">
        <v>390</v>
      </c>
      <c r="AD374">
        <v>119792</v>
      </c>
      <c r="AE374">
        <v>2928.85</v>
      </c>
      <c r="AF374">
        <v>1197.92</v>
      </c>
      <c r="AG374" t="s">
        <v>408</v>
      </c>
      <c r="AP374" s="7">
        <v>371</v>
      </c>
      <c r="AQ374" s="7" t="str">
        <f t="shared" si="46"/>
        <v/>
      </c>
      <c r="AR374" s="7" t="str">
        <f t="shared" si="46"/>
        <v/>
      </c>
      <c r="AS374" s="7" t="str">
        <f t="shared" si="46"/>
        <v/>
      </c>
      <c r="AT374" s="7" t="str">
        <f t="shared" si="46"/>
        <v/>
      </c>
      <c r="AU374" s="7" t="str">
        <f t="shared" si="46"/>
        <v/>
      </c>
      <c r="AV374" s="7" t="str">
        <f t="shared" si="46"/>
        <v/>
      </c>
      <c r="AW374" s="7" t="str">
        <f t="shared" si="46"/>
        <v/>
      </c>
      <c r="AX374" s="7" t="str">
        <f t="shared" si="46"/>
        <v/>
      </c>
      <c r="AY374" s="7" t="str">
        <f t="shared" si="46"/>
        <v/>
      </c>
      <c r="AZ374" s="7" t="str">
        <f t="shared" si="46"/>
        <v/>
      </c>
      <c r="BA374" s="7" t="str">
        <f t="shared" si="46"/>
        <v/>
      </c>
      <c r="BB374" s="7" t="str">
        <f t="shared" si="46"/>
        <v/>
      </c>
      <c r="BC374" s="7" t="str">
        <f t="shared" si="46"/>
        <v/>
      </c>
      <c r="BD374" s="7" t="str">
        <f t="shared" si="46"/>
        <v/>
      </c>
      <c r="BE374" s="7" t="str">
        <f t="shared" si="46"/>
        <v/>
      </c>
      <c r="BF374" s="7" t="str">
        <f t="shared" si="46"/>
        <v/>
      </c>
      <c r="BG374" s="7" t="str">
        <f t="shared" si="45"/>
        <v/>
      </c>
      <c r="BH374" s="7" t="str">
        <f t="shared" si="45"/>
        <v/>
      </c>
    </row>
    <row r="375" spans="1:60">
      <c r="A375" t="s">
        <v>386</v>
      </c>
      <c r="B375" t="s">
        <v>386</v>
      </c>
      <c r="C375" t="s">
        <v>386</v>
      </c>
      <c r="E375">
        <v>57</v>
      </c>
      <c r="F375">
        <v>0</v>
      </c>
      <c r="G375">
        <v>1</v>
      </c>
      <c r="H375">
        <v>163236</v>
      </c>
      <c r="I375" s="1">
        <v>44761.875</v>
      </c>
      <c r="J375" t="s">
        <v>392</v>
      </c>
      <c r="K375">
        <v>1</v>
      </c>
      <c r="L375" s="1"/>
      <c r="M375" s="1">
        <v>44761.875</v>
      </c>
      <c r="N375" s="1">
        <v>42902.875</v>
      </c>
      <c r="O375" s="1">
        <v>44635.875</v>
      </c>
      <c r="P375" s="1"/>
      <c r="Q375" s="1">
        <v>43326.875</v>
      </c>
      <c r="R375">
        <v>73473261</v>
      </c>
      <c r="T375" t="s">
        <v>846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389</v>
      </c>
      <c r="AC375" t="s">
        <v>390</v>
      </c>
      <c r="AD375">
        <v>51298</v>
      </c>
      <c r="AE375">
        <v>1180.28</v>
      </c>
      <c r="AF375">
        <v>512.98</v>
      </c>
      <c r="AG375" t="s">
        <v>408</v>
      </c>
      <c r="AP375" s="8">
        <v>372</v>
      </c>
      <c r="AQ375" s="8" t="str">
        <f t="shared" si="46"/>
        <v/>
      </c>
      <c r="AR375" s="8" t="str">
        <f t="shared" si="46"/>
        <v/>
      </c>
      <c r="AS375" s="8" t="str">
        <f t="shared" si="46"/>
        <v/>
      </c>
      <c r="AT375" s="8" t="str">
        <f t="shared" si="46"/>
        <v/>
      </c>
      <c r="AU375" s="8" t="str">
        <f t="shared" si="46"/>
        <v/>
      </c>
      <c r="AV375" s="8" t="str">
        <f t="shared" si="46"/>
        <v/>
      </c>
      <c r="AW375" s="8" t="str">
        <f t="shared" si="46"/>
        <v/>
      </c>
      <c r="AX375" s="8" t="str">
        <f t="shared" si="46"/>
        <v/>
      </c>
      <c r="AY375" s="8" t="str">
        <f t="shared" si="46"/>
        <v/>
      </c>
      <c r="AZ375" s="8" t="str">
        <f t="shared" si="46"/>
        <v/>
      </c>
      <c r="BA375" s="8" t="str">
        <f t="shared" si="46"/>
        <v/>
      </c>
      <c r="BB375" s="8" t="str">
        <f t="shared" si="46"/>
        <v/>
      </c>
      <c r="BC375" s="8" t="str">
        <f t="shared" si="46"/>
        <v/>
      </c>
      <c r="BD375" s="8" t="str">
        <f t="shared" si="46"/>
        <v/>
      </c>
      <c r="BE375" s="8" t="str">
        <f t="shared" si="46"/>
        <v/>
      </c>
      <c r="BF375" s="8" t="str">
        <f t="shared" si="46"/>
        <v/>
      </c>
      <c r="BG375" s="8" t="str">
        <f t="shared" si="45"/>
        <v/>
      </c>
      <c r="BH375" s="8" t="str">
        <f t="shared" si="45"/>
        <v/>
      </c>
    </row>
    <row r="376" spans="1:60">
      <c r="A376" t="s">
        <v>386</v>
      </c>
      <c r="B376" t="s">
        <v>386</v>
      </c>
      <c r="C376" t="s">
        <v>386</v>
      </c>
      <c r="E376">
        <v>19</v>
      </c>
      <c r="F376">
        <v>0</v>
      </c>
      <c r="G376">
        <v>1</v>
      </c>
      <c r="H376">
        <v>164099</v>
      </c>
      <c r="I376" s="1">
        <v>44761.875</v>
      </c>
      <c r="J376" t="s">
        <v>387</v>
      </c>
      <c r="K376">
        <v>0</v>
      </c>
      <c r="L376" s="1">
        <v>44655.875</v>
      </c>
      <c r="M376" s="1">
        <v>44761.875</v>
      </c>
      <c r="N376" s="1">
        <v>36978.875</v>
      </c>
      <c r="O376" s="1">
        <v>44655.875</v>
      </c>
      <c r="P376" s="1">
        <v>44605.875</v>
      </c>
      <c r="Q376" s="1">
        <v>43357.875</v>
      </c>
      <c r="R376">
        <v>73599707</v>
      </c>
      <c r="T376" t="s">
        <v>847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389</v>
      </c>
      <c r="AC376" t="s">
        <v>400</v>
      </c>
      <c r="AD376">
        <v>42168</v>
      </c>
      <c r="AE376">
        <v>354.2</v>
      </c>
      <c r="AF376">
        <v>421.68</v>
      </c>
      <c r="AG376" t="s">
        <v>391</v>
      </c>
      <c r="AP376" s="7">
        <v>373</v>
      </c>
      <c r="AQ376" s="7" t="str">
        <f t="shared" si="46"/>
        <v/>
      </c>
      <c r="AR376" s="7" t="str">
        <f t="shared" si="46"/>
        <v/>
      </c>
      <c r="AS376" s="7" t="str">
        <f t="shared" si="46"/>
        <v/>
      </c>
      <c r="AT376" s="7" t="str">
        <f t="shared" si="46"/>
        <v/>
      </c>
      <c r="AU376" s="7" t="str">
        <f t="shared" si="46"/>
        <v/>
      </c>
      <c r="AV376" s="7" t="str">
        <f t="shared" si="46"/>
        <v/>
      </c>
      <c r="AW376" s="7" t="str">
        <f t="shared" si="46"/>
        <v/>
      </c>
      <c r="AX376" s="7" t="str">
        <f t="shared" si="46"/>
        <v/>
      </c>
      <c r="AY376" s="7" t="str">
        <f t="shared" si="46"/>
        <v/>
      </c>
      <c r="AZ376" s="7" t="str">
        <f t="shared" si="46"/>
        <v/>
      </c>
      <c r="BA376" s="7" t="str">
        <f t="shared" si="46"/>
        <v/>
      </c>
      <c r="BB376" s="7" t="str">
        <f t="shared" si="46"/>
        <v/>
      </c>
      <c r="BC376" s="7" t="str">
        <f t="shared" si="46"/>
        <v/>
      </c>
      <c r="BD376" s="7" t="str">
        <f t="shared" si="46"/>
        <v/>
      </c>
      <c r="BE376" s="7" t="str">
        <f t="shared" si="46"/>
        <v/>
      </c>
      <c r="BF376" s="7" t="str">
        <f t="shared" si="46"/>
        <v/>
      </c>
      <c r="BG376" s="7" t="str">
        <f t="shared" si="45"/>
        <v/>
      </c>
      <c r="BH376" s="7" t="str">
        <f t="shared" si="45"/>
        <v/>
      </c>
    </row>
    <row r="377" spans="1:60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164138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36366.875</v>
      </c>
      <c r="O377" s="1">
        <v>44755.875</v>
      </c>
      <c r="P377" s="1"/>
      <c r="Q377" s="1">
        <v>43357.875</v>
      </c>
      <c r="R377">
        <v>73599656</v>
      </c>
      <c r="T377" t="s">
        <v>848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389</v>
      </c>
      <c r="AB377">
        <v>45</v>
      </c>
      <c r="AC377" t="s">
        <v>394</v>
      </c>
      <c r="AD377">
        <v>60547</v>
      </c>
      <c r="AE377">
        <v>508.58</v>
      </c>
      <c r="AF377">
        <v>605.47</v>
      </c>
      <c r="AG377" t="s">
        <v>391</v>
      </c>
      <c r="AP377" s="8">
        <v>374</v>
      </c>
      <c r="AQ377" s="8" t="str">
        <f t="shared" si="46"/>
        <v/>
      </c>
      <c r="AR377" s="8" t="str">
        <f t="shared" si="46"/>
        <v/>
      </c>
      <c r="AS377" s="8" t="str">
        <f t="shared" si="46"/>
        <v/>
      </c>
      <c r="AT377" s="8" t="str">
        <f t="shared" si="46"/>
        <v/>
      </c>
      <c r="AU377" s="8" t="str">
        <f t="shared" si="46"/>
        <v/>
      </c>
      <c r="AV377" s="8" t="str">
        <f t="shared" si="46"/>
        <v/>
      </c>
      <c r="AW377" s="8" t="str">
        <f t="shared" si="46"/>
        <v/>
      </c>
      <c r="AX377" s="8" t="str">
        <f t="shared" si="46"/>
        <v/>
      </c>
      <c r="AY377" s="8" t="str">
        <f t="shared" si="46"/>
        <v/>
      </c>
      <c r="AZ377" s="8" t="str">
        <f t="shared" si="46"/>
        <v/>
      </c>
      <c r="BA377" s="8" t="str">
        <f t="shared" si="46"/>
        <v/>
      </c>
      <c r="BB377" s="8" t="str">
        <f t="shared" si="46"/>
        <v/>
      </c>
      <c r="BC377" s="8" t="str">
        <f t="shared" si="46"/>
        <v/>
      </c>
      <c r="BD377" s="8" t="str">
        <f t="shared" si="46"/>
        <v/>
      </c>
      <c r="BE377" s="8" t="str">
        <f t="shared" si="46"/>
        <v/>
      </c>
      <c r="BF377" s="8" t="str">
        <f t="shared" si="46"/>
        <v/>
      </c>
      <c r="BG377" s="8" t="str">
        <f t="shared" si="45"/>
        <v/>
      </c>
      <c r="BH377" s="8" t="str">
        <f t="shared" si="45"/>
        <v/>
      </c>
    </row>
    <row r="378" spans="1:60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164465</v>
      </c>
      <c r="I378" s="1">
        <v>44761.875</v>
      </c>
      <c r="J378" t="s">
        <v>387</v>
      </c>
      <c r="K378">
        <v>0</v>
      </c>
      <c r="L378" s="1"/>
      <c r="M378" s="1">
        <v>44761.875</v>
      </c>
      <c r="N378" s="1">
        <v>39109.916666666664</v>
      </c>
      <c r="O378" s="1">
        <v>44125.875</v>
      </c>
      <c r="P378" s="1">
        <v>44117.875</v>
      </c>
      <c r="Q378" s="1">
        <v>43357.875</v>
      </c>
      <c r="R378">
        <v>73611877</v>
      </c>
      <c r="T378" t="s">
        <v>849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389</v>
      </c>
      <c r="AB378">
        <v>45</v>
      </c>
      <c r="AC378" t="s">
        <v>400</v>
      </c>
      <c r="AD378">
        <v>49621</v>
      </c>
      <c r="AE378">
        <v>416.82</v>
      </c>
      <c r="AF378">
        <v>496.21</v>
      </c>
      <c r="AG378" t="s">
        <v>408</v>
      </c>
      <c r="AP378" s="7">
        <v>375</v>
      </c>
      <c r="AQ378" s="7" t="str">
        <f t="shared" si="46"/>
        <v/>
      </c>
      <c r="AR378" s="7" t="str">
        <f t="shared" si="46"/>
        <v/>
      </c>
      <c r="AS378" s="7" t="str">
        <f t="shared" si="46"/>
        <v/>
      </c>
      <c r="AT378" s="7" t="str">
        <f t="shared" si="46"/>
        <v/>
      </c>
      <c r="AU378" s="7" t="str">
        <f t="shared" si="46"/>
        <v/>
      </c>
      <c r="AV378" s="7" t="str">
        <f t="shared" si="46"/>
        <v/>
      </c>
      <c r="AW378" s="7" t="str">
        <f t="shared" si="46"/>
        <v/>
      </c>
      <c r="AX378" s="7" t="str">
        <f t="shared" si="46"/>
        <v/>
      </c>
      <c r="AY378" s="7" t="str">
        <f t="shared" si="46"/>
        <v/>
      </c>
      <c r="AZ378" s="7" t="str">
        <f t="shared" si="46"/>
        <v/>
      </c>
      <c r="BA378" s="7" t="str">
        <f t="shared" si="46"/>
        <v/>
      </c>
      <c r="BB378" s="7" t="str">
        <f t="shared" si="46"/>
        <v/>
      </c>
      <c r="BC378" s="7" t="str">
        <f t="shared" si="46"/>
        <v/>
      </c>
      <c r="BD378" s="7" t="str">
        <f t="shared" si="46"/>
        <v/>
      </c>
      <c r="BE378" s="7" t="str">
        <f t="shared" si="46"/>
        <v/>
      </c>
      <c r="BF378" s="7" t="str">
        <f t="shared" si="46"/>
        <v/>
      </c>
      <c r="BG378" s="7" t="str">
        <f t="shared" si="45"/>
        <v/>
      </c>
      <c r="BH378" s="7" t="str">
        <f t="shared" si="45"/>
        <v/>
      </c>
    </row>
    <row r="379" spans="1:60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164470</v>
      </c>
      <c r="I379" s="1">
        <v>44761.875</v>
      </c>
      <c r="J379" t="s">
        <v>387</v>
      </c>
      <c r="K379">
        <v>0</v>
      </c>
      <c r="L379" s="1"/>
      <c r="M379" s="1">
        <v>44761.875</v>
      </c>
      <c r="N379" s="1">
        <v>35525.875</v>
      </c>
      <c r="O379" s="1">
        <v>43355.875</v>
      </c>
      <c r="P379" s="1"/>
      <c r="Q379" s="1">
        <v>43357.875</v>
      </c>
      <c r="R379">
        <v>73611883</v>
      </c>
      <c r="T379" t="s">
        <v>850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389</v>
      </c>
      <c r="AB379">
        <v>45</v>
      </c>
      <c r="AC379" t="s">
        <v>400</v>
      </c>
      <c r="AD379">
        <v>79106</v>
      </c>
      <c r="AE379">
        <v>664.5</v>
      </c>
      <c r="AF379">
        <v>791.06</v>
      </c>
      <c r="AG379" t="s">
        <v>408</v>
      </c>
      <c r="AP379" s="8">
        <v>376</v>
      </c>
      <c r="AQ379" s="8" t="str">
        <f t="shared" si="46"/>
        <v/>
      </c>
      <c r="AR379" s="8" t="str">
        <f t="shared" si="46"/>
        <v/>
      </c>
      <c r="AS379" s="8" t="str">
        <f t="shared" si="46"/>
        <v/>
      </c>
      <c r="AT379" s="8" t="str">
        <f t="shared" si="46"/>
        <v/>
      </c>
      <c r="AU379" s="8" t="str">
        <f t="shared" si="46"/>
        <v/>
      </c>
      <c r="AV379" s="8" t="str">
        <f t="shared" si="46"/>
        <v/>
      </c>
      <c r="AW379" s="8" t="str">
        <f t="shared" si="46"/>
        <v/>
      </c>
      <c r="AX379" s="8" t="str">
        <f t="shared" si="46"/>
        <v/>
      </c>
      <c r="AY379" s="8" t="str">
        <f t="shared" si="46"/>
        <v/>
      </c>
      <c r="AZ379" s="8" t="str">
        <f t="shared" si="46"/>
        <v/>
      </c>
      <c r="BA379" s="8" t="str">
        <f t="shared" si="46"/>
        <v/>
      </c>
      <c r="BB379" s="8" t="str">
        <f t="shared" si="46"/>
        <v/>
      </c>
      <c r="BC379" s="8" t="str">
        <f t="shared" si="46"/>
        <v/>
      </c>
      <c r="BD379" s="8" t="str">
        <f t="shared" si="46"/>
        <v/>
      </c>
      <c r="BE379" s="8" t="str">
        <f t="shared" si="46"/>
        <v/>
      </c>
      <c r="BF379" s="8" t="str">
        <f t="shared" si="46"/>
        <v/>
      </c>
      <c r="BG379" s="8" t="str">
        <f t="shared" si="45"/>
        <v/>
      </c>
      <c r="BH379" s="8" t="str">
        <f t="shared" si="45"/>
        <v/>
      </c>
    </row>
    <row r="380" spans="1:60">
      <c r="A380" t="s">
        <v>404</v>
      </c>
      <c r="B380" t="s">
        <v>404</v>
      </c>
      <c r="C380" t="s">
        <v>404</v>
      </c>
      <c r="D380">
        <v>1191014000</v>
      </c>
      <c r="E380">
        <v>19</v>
      </c>
      <c r="F380">
        <v>0</v>
      </c>
      <c r="G380">
        <v>1</v>
      </c>
      <c r="H380">
        <v>164470</v>
      </c>
      <c r="I380" s="1">
        <v>44761.875</v>
      </c>
      <c r="J380" t="s">
        <v>387</v>
      </c>
      <c r="K380">
        <v>1</v>
      </c>
      <c r="L380" s="1"/>
      <c r="M380" s="1">
        <v>44761.875</v>
      </c>
      <c r="N380" s="1">
        <v>43539.875</v>
      </c>
      <c r="O380" s="1">
        <v>43545.875</v>
      </c>
      <c r="P380" s="1"/>
      <c r="Q380" s="1">
        <v>43545.875</v>
      </c>
      <c r="R380">
        <v>75018205</v>
      </c>
      <c r="T380" t="s">
        <v>851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389</v>
      </c>
      <c r="AB380">
        <v>45</v>
      </c>
      <c r="AC380" t="s">
        <v>400</v>
      </c>
      <c r="AD380">
        <v>49621</v>
      </c>
      <c r="AE380">
        <v>416.82</v>
      </c>
      <c r="AF380">
        <v>496.21</v>
      </c>
      <c r="AG380" t="s">
        <v>408</v>
      </c>
      <c r="AP380" s="7">
        <v>377</v>
      </c>
      <c r="AQ380" s="7" t="str">
        <f t="shared" si="46"/>
        <v/>
      </c>
      <c r="AR380" s="7" t="str">
        <f t="shared" si="46"/>
        <v/>
      </c>
      <c r="AS380" s="7" t="str">
        <f t="shared" si="46"/>
        <v/>
      </c>
      <c r="AT380" s="7" t="str">
        <f t="shared" si="46"/>
        <v/>
      </c>
      <c r="AU380" s="7" t="str">
        <f t="shared" si="46"/>
        <v/>
      </c>
      <c r="AV380" s="7" t="str">
        <f t="shared" si="46"/>
        <v/>
      </c>
      <c r="AW380" s="7" t="str">
        <f t="shared" si="46"/>
        <v/>
      </c>
      <c r="AX380" s="7" t="str">
        <f t="shared" si="46"/>
        <v/>
      </c>
      <c r="AY380" s="7" t="str">
        <f t="shared" si="46"/>
        <v/>
      </c>
      <c r="AZ380" s="7" t="str">
        <f t="shared" si="46"/>
        <v/>
      </c>
      <c r="BA380" s="7" t="str">
        <f t="shared" si="46"/>
        <v/>
      </c>
      <c r="BB380" s="7" t="str">
        <f t="shared" si="46"/>
        <v/>
      </c>
      <c r="BC380" s="7" t="str">
        <f t="shared" si="46"/>
        <v/>
      </c>
      <c r="BD380" s="7" t="str">
        <f t="shared" si="46"/>
        <v/>
      </c>
      <c r="BE380" s="7" t="str">
        <f t="shared" si="46"/>
        <v/>
      </c>
      <c r="BF380" s="7" t="str">
        <f t="shared" si="46"/>
        <v/>
      </c>
      <c r="BG380" s="7" t="str">
        <f t="shared" si="45"/>
        <v/>
      </c>
      <c r="BH380" s="7" t="str">
        <f t="shared" si="45"/>
        <v/>
      </c>
    </row>
    <row r="381" spans="1:60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164484</v>
      </c>
      <c r="I381" s="1">
        <v>44761.875</v>
      </c>
      <c r="J381" t="s">
        <v>387</v>
      </c>
      <c r="K381">
        <v>0</v>
      </c>
      <c r="L381" s="1"/>
      <c r="M381" s="1">
        <v>44761.875</v>
      </c>
      <c r="N381" s="1">
        <v>39331.875</v>
      </c>
      <c r="O381" s="1">
        <v>44756.875</v>
      </c>
      <c r="P381" s="1">
        <v>44755.875</v>
      </c>
      <c r="Q381" s="1">
        <v>43357.875</v>
      </c>
      <c r="R381">
        <v>73611941</v>
      </c>
      <c r="T381" t="s">
        <v>852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389</v>
      </c>
      <c r="AB381">
        <v>45</v>
      </c>
      <c r="AC381" t="s">
        <v>483</v>
      </c>
      <c r="AD381">
        <v>19297</v>
      </c>
      <c r="AE381">
        <v>1620.95</v>
      </c>
      <c r="AF381">
        <v>1929.7</v>
      </c>
      <c r="AG381" t="s">
        <v>408</v>
      </c>
      <c r="AP381" s="8">
        <v>378</v>
      </c>
      <c r="AQ381" s="8" t="str">
        <f t="shared" si="46"/>
        <v/>
      </c>
      <c r="AR381" s="8" t="str">
        <f t="shared" si="46"/>
        <v/>
      </c>
      <c r="AS381" s="8" t="str">
        <f t="shared" si="46"/>
        <v/>
      </c>
      <c r="AT381" s="8" t="str">
        <f t="shared" si="46"/>
        <v/>
      </c>
      <c r="AU381" s="8" t="str">
        <f t="shared" si="46"/>
        <v/>
      </c>
      <c r="AV381" s="8" t="str">
        <f t="shared" si="46"/>
        <v/>
      </c>
      <c r="AW381" s="8" t="str">
        <f t="shared" si="46"/>
        <v/>
      </c>
      <c r="AX381" s="8" t="str">
        <f t="shared" si="46"/>
        <v/>
      </c>
      <c r="AY381" s="8" t="str">
        <f t="shared" si="46"/>
        <v/>
      </c>
      <c r="AZ381" s="8" t="str">
        <f t="shared" si="46"/>
        <v/>
      </c>
      <c r="BA381" s="8" t="str">
        <f t="shared" si="46"/>
        <v/>
      </c>
      <c r="BB381" s="8" t="str">
        <f t="shared" si="46"/>
        <v/>
      </c>
      <c r="BC381" s="8" t="str">
        <f t="shared" si="46"/>
        <v/>
      </c>
      <c r="BD381" s="8" t="str">
        <f t="shared" si="46"/>
        <v/>
      </c>
      <c r="BE381" s="8" t="str">
        <f t="shared" si="46"/>
        <v/>
      </c>
      <c r="BF381" s="8" t="str">
        <f t="shared" si="46"/>
        <v/>
      </c>
      <c r="BG381" s="8" t="str">
        <f t="shared" si="45"/>
        <v/>
      </c>
      <c r="BH381" s="8" t="str">
        <f t="shared" si="45"/>
        <v/>
      </c>
    </row>
    <row r="382" spans="1:60">
      <c r="A382" t="s">
        <v>404</v>
      </c>
      <c r="B382" t="s">
        <v>404</v>
      </c>
      <c r="C382" t="s">
        <v>404</v>
      </c>
      <c r="D382">
        <v>0</v>
      </c>
      <c r="E382">
        <v>57</v>
      </c>
      <c r="F382">
        <v>0</v>
      </c>
      <c r="G382">
        <v>1</v>
      </c>
      <c r="H382">
        <v>164491</v>
      </c>
      <c r="I382" s="1">
        <v>44761.875</v>
      </c>
      <c r="J382" t="s">
        <v>392</v>
      </c>
      <c r="K382">
        <v>0</v>
      </c>
      <c r="L382" s="1">
        <v>44752.875</v>
      </c>
      <c r="M382" s="1">
        <v>44761.875</v>
      </c>
      <c r="N382" s="1">
        <v>30438.875</v>
      </c>
      <c r="O382" s="1">
        <v>44752.875</v>
      </c>
      <c r="P382" s="1">
        <v>44209.875</v>
      </c>
      <c r="Q382" s="1">
        <v>43357.875</v>
      </c>
      <c r="R382">
        <v>73599717</v>
      </c>
      <c r="T382" t="s">
        <v>853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389</v>
      </c>
      <c r="AB382">
        <v>45</v>
      </c>
      <c r="AC382" t="s">
        <v>400</v>
      </c>
      <c r="AD382">
        <v>88361</v>
      </c>
      <c r="AE382">
        <v>742.21</v>
      </c>
      <c r="AF382">
        <v>883.61</v>
      </c>
      <c r="AG382" t="s">
        <v>391</v>
      </c>
      <c r="AP382" s="7">
        <v>379</v>
      </c>
      <c r="AQ382" s="7" t="str">
        <f t="shared" si="46"/>
        <v/>
      </c>
      <c r="AR382" s="7" t="str">
        <f t="shared" si="46"/>
        <v/>
      </c>
      <c r="AS382" s="7" t="str">
        <f t="shared" si="46"/>
        <v/>
      </c>
      <c r="AT382" s="7" t="str">
        <f t="shared" si="46"/>
        <v/>
      </c>
      <c r="AU382" s="7" t="str">
        <f t="shared" si="46"/>
        <v/>
      </c>
      <c r="AV382" s="7" t="str">
        <f t="shared" si="46"/>
        <v/>
      </c>
      <c r="AW382" s="7" t="str">
        <f t="shared" si="46"/>
        <v/>
      </c>
      <c r="AX382" s="7" t="str">
        <f t="shared" si="46"/>
        <v/>
      </c>
      <c r="AY382" s="7" t="str">
        <f t="shared" si="46"/>
        <v/>
      </c>
      <c r="AZ382" s="7" t="str">
        <f t="shared" si="46"/>
        <v/>
      </c>
      <c r="BA382" s="7" t="str">
        <f t="shared" si="46"/>
        <v/>
      </c>
      <c r="BB382" s="7" t="str">
        <f t="shared" si="46"/>
        <v/>
      </c>
      <c r="BC382" s="7" t="str">
        <f t="shared" si="46"/>
        <v/>
      </c>
      <c r="BD382" s="7" t="str">
        <f t="shared" si="46"/>
        <v/>
      </c>
      <c r="BE382" s="7" t="str">
        <f t="shared" si="46"/>
        <v/>
      </c>
      <c r="BF382" s="7" t="str">
        <f t="shared" si="46"/>
        <v/>
      </c>
      <c r="BG382" s="7" t="str">
        <f t="shared" si="45"/>
        <v/>
      </c>
      <c r="BH382" s="7" t="str">
        <f t="shared" si="45"/>
        <v/>
      </c>
    </row>
    <row r="383" spans="1:60">
      <c r="A383" t="s">
        <v>404</v>
      </c>
      <c r="B383" t="s">
        <v>404</v>
      </c>
      <c r="C383" t="s">
        <v>404</v>
      </c>
      <c r="E383">
        <v>19</v>
      </c>
      <c r="F383">
        <v>0</v>
      </c>
      <c r="G383">
        <v>1</v>
      </c>
      <c r="H383">
        <v>164512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38334.916666666664</v>
      </c>
      <c r="O383" s="1">
        <v>44628.875</v>
      </c>
      <c r="P383" s="1">
        <v>44605.875</v>
      </c>
      <c r="Q383" s="1">
        <v>43357.875</v>
      </c>
      <c r="R383">
        <v>73599752</v>
      </c>
      <c r="T383" t="s">
        <v>854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389</v>
      </c>
      <c r="AB383">
        <v>45</v>
      </c>
      <c r="AC383" t="s">
        <v>476</v>
      </c>
      <c r="AD383">
        <v>123586</v>
      </c>
      <c r="AE383">
        <v>1038.1099999999999</v>
      </c>
      <c r="AF383">
        <v>1235.8599999999999</v>
      </c>
      <c r="AG383" t="s">
        <v>408</v>
      </c>
      <c r="AP383" s="8">
        <v>380</v>
      </c>
      <c r="AQ383" s="8" t="str">
        <f t="shared" si="46"/>
        <v/>
      </c>
      <c r="AR383" s="8" t="str">
        <f t="shared" si="46"/>
        <v/>
      </c>
      <c r="AS383" s="8" t="str">
        <f t="shared" si="46"/>
        <v/>
      </c>
      <c r="AT383" s="8" t="str">
        <f t="shared" si="46"/>
        <v/>
      </c>
      <c r="AU383" s="8" t="str">
        <f t="shared" si="46"/>
        <v/>
      </c>
      <c r="AV383" s="8" t="str">
        <f t="shared" si="46"/>
        <v/>
      </c>
      <c r="AW383" s="8" t="str">
        <f t="shared" si="46"/>
        <v/>
      </c>
      <c r="AX383" s="8" t="str">
        <f t="shared" si="46"/>
        <v/>
      </c>
      <c r="AY383" s="8" t="str">
        <f t="shared" si="46"/>
        <v/>
      </c>
      <c r="AZ383" s="8" t="str">
        <f t="shared" si="46"/>
        <v/>
      </c>
      <c r="BA383" s="8" t="str">
        <f t="shared" si="46"/>
        <v/>
      </c>
      <c r="BB383" s="8" t="str">
        <f t="shared" si="46"/>
        <v/>
      </c>
      <c r="BC383" s="8" t="str">
        <f t="shared" si="46"/>
        <v/>
      </c>
      <c r="BD383" s="8" t="str">
        <f t="shared" si="46"/>
        <v/>
      </c>
      <c r="BE383" s="8" t="str">
        <f t="shared" si="46"/>
        <v/>
      </c>
      <c r="BF383" s="8" t="str">
        <f t="shared" si="46"/>
        <v/>
      </c>
      <c r="BG383" s="8" t="str">
        <f t="shared" si="45"/>
        <v/>
      </c>
      <c r="BH383" s="8" t="str">
        <f t="shared" si="45"/>
        <v/>
      </c>
    </row>
    <row r="384" spans="1:60">
      <c r="A384" t="s">
        <v>386</v>
      </c>
      <c r="B384" t="s">
        <v>386</v>
      </c>
      <c r="C384" t="s">
        <v>386</v>
      </c>
      <c r="E384">
        <v>57</v>
      </c>
      <c r="F384">
        <v>0</v>
      </c>
      <c r="G384">
        <v>1</v>
      </c>
      <c r="H384">
        <v>164544</v>
      </c>
      <c r="I384" s="1">
        <v>44761.875</v>
      </c>
      <c r="J384" t="s">
        <v>392</v>
      </c>
      <c r="K384">
        <v>0</v>
      </c>
      <c r="L384" s="1">
        <v>44664.875</v>
      </c>
      <c r="M384" s="1">
        <v>44761.875</v>
      </c>
      <c r="N384" s="1">
        <v>32036.875</v>
      </c>
      <c r="O384" s="1">
        <v>44664.875</v>
      </c>
      <c r="P384" s="1">
        <v>44633.875</v>
      </c>
      <c r="Q384" s="1">
        <v>43357.875</v>
      </c>
      <c r="R384">
        <v>73611967</v>
      </c>
      <c r="T384" t="s">
        <v>855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389</v>
      </c>
      <c r="AC384" t="s">
        <v>581</v>
      </c>
      <c r="AD384">
        <v>147138</v>
      </c>
      <c r="AE384">
        <v>1235.97</v>
      </c>
      <c r="AF384">
        <v>1471.38</v>
      </c>
      <c r="AG384" t="s">
        <v>391</v>
      </c>
      <c r="AP384" s="7">
        <v>381</v>
      </c>
      <c r="AQ384" s="7" t="str">
        <f t="shared" si="46"/>
        <v/>
      </c>
      <c r="AR384" s="7" t="str">
        <f t="shared" si="46"/>
        <v/>
      </c>
      <c r="AS384" s="7" t="str">
        <f t="shared" si="46"/>
        <v/>
      </c>
      <c r="AT384" s="7" t="str">
        <f t="shared" si="46"/>
        <v/>
      </c>
      <c r="AU384" s="7" t="str">
        <f t="shared" si="46"/>
        <v/>
      </c>
      <c r="AV384" s="7" t="str">
        <f t="shared" si="46"/>
        <v/>
      </c>
      <c r="AW384" s="7" t="str">
        <f t="shared" si="46"/>
        <v/>
      </c>
      <c r="AX384" s="7" t="str">
        <f t="shared" si="46"/>
        <v/>
      </c>
      <c r="AY384" s="7" t="str">
        <f t="shared" si="46"/>
        <v/>
      </c>
      <c r="AZ384" s="7" t="str">
        <f t="shared" si="46"/>
        <v/>
      </c>
      <c r="BA384" s="7" t="str">
        <f t="shared" si="46"/>
        <v/>
      </c>
      <c r="BB384" s="7" t="str">
        <f t="shared" si="46"/>
        <v/>
      </c>
      <c r="BC384" s="7" t="str">
        <f t="shared" si="46"/>
        <v/>
      </c>
      <c r="BD384" s="7" t="str">
        <f t="shared" si="46"/>
        <v/>
      </c>
      <c r="BE384" s="7" t="str">
        <f t="shared" si="46"/>
        <v/>
      </c>
      <c r="BF384" s="7" t="str">
        <f t="shared" si="46"/>
        <v/>
      </c>
      <c r="BG384" s="7" t="str">
        <f t="shared" si="45"/>
        <v/>
      </c>
      <c r="BH384" s="7" t="str">
        <f t="shared" si="45"/>
        <v/>
      </c>
    </row>
    <row r="385" spans="1:60">
      <c r="A385" t="s">
        <v>404</v>
      </c>
      <c r="B385" t="s">
        <v>404</v>
      </c>
      <c r="C385" t="s">
        <v>386</v>
      </c>
      <c r="E385">
        <v>19</v>
      </c>
      <c r="F385">
        <v>0</v>
      </c>
      <c r="G385">
        <v>1</v>
      </c>
      <c r="H385">
        <v>164557</v>
      </c>
      <c r="I385" s="1">
        <v>44761.875</v>
      </c>
      <c r="J385" t="s">
        <v>387</v>
      </c>
      <c r="K385">
        <v>0</v>
      </c>
      <c r="L385" s="1">
        <v>44693.875</v>
      </c>
      <c r="M385" s="1">
        <v>44761.875</v>
      </c>
      <c r="N385" s="1">
        <v>40650.875</v>
      </c>
      <c r="O385" s="1">
        <v>44693.875</v>
      </c>
      <c r="P385" s="1">
        <v>44543.875</v>
      </c>
      <c r="Q385" s="1">
        <v>43357.875</v>
      </c>
      <c r="R385">
        <v>73611782</v>
      </c>
      <c r="T385" t="s">
        <v>856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389</v>
      </c>
      <c r="AB385">
        <v>45</v>
      </c>
      <c r="AC385" t="s">
        <v>476</v>
      </c>
      <c r="AD385">
        <v>77338</v>
      </c>
      <c r="AE385">
        <v>649.63</v>
      </c>
      <c r="AF385">
        <v>773.38</v>
      </c>
      <c r="AG385" t="s">
        <v>391</v>
      </c>
      <c r="AP385" s="8">
        <v>382</v>
      </c>
      <c r="AQ385" s="8" t="str">
        <f t="shared" si="46"/>
        <v/>
      </c>
      <c r="AR385" s="8" t="str">
        <f t="shared" si="46"/>
        <v/>
      </c>
      <c r="AS385" s="8" t="str">
        <f t="shared" si="46"/>
        <v/>
      </c>
      <c r="AT385" s="8" t="str">
        <f t="shared" si="46"/>
        <v/>
      </c>
      <c r="AU385" s="8" t="str">
        <f t="shared" si="46"/>
        <v/>
      </c>
      <c r="AV385" s="8" t="str">
        <f t="shared" si="46"/>
        <v/>
      </c>
      <c r="AW385" s="8" t="str">
        <f t="shared" si="46"/>
        <v/>
      </c>
      <c r="AX385" s="8" t="str">
        <f t="shared" si="46"/>
        <v/>
      </c>
      <c r="AY385" s="8" t="str">
        <f t="shared" si="46"/>
        <v/>
      </c>
      <c r="AZ385" s="8" t="str">
        <f t="shared" si="46"/>
        <v/>
      </c>
      <c r="BA385" s="8" t="str">
        <f t="shared" si="46"/>
        <v/>
      </c>
      <c r="BB385" s="8" t="str">
        <f t="shared" si="46"/>
        <v/>
      </c>
      <c r="BC385" s="8" t="str">
        <f t="shared" si="46"/>
        <v/>
      </c>
      <c r="BD385" s="8" t="str">
        <f t="shared" si="46"/>
        <v/>
      </c>
      <c r="BE385" s="8" t="str">
        <f t="shared" si="46"/>
        <v/>
      </c>
      <c r="BF385" s="8" t="str">
        <f t="shared" si="46"/>
        <v/>
      </c>
      <c r="BG385" s="8" t="str">
        <f t="shared" si="45"/>
        <v/>
      </c>
      <c r="BH385" s="8" t="str">
        <f t="shared" si="45"/>
        <v/>
      </c>
    </row>
    <row r="386" spans="1:60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164569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39862.875</v>
      </c>
      <c r="O386" s="1">
        <v>43356.875</v>
      </c>
      <c r="P386" s="1"/>
      <c r="Q386" s="1">
        <v>43357.875</v>
      </c>
      <c r="R386">
        <v>73620883</v>
      </c>
      <c r="T386" t="s">
        <v>857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389</v>
      </c>
      <c r="AB386">
        <v>45</v>
      </c>
      <c r="AC386" t="s">
        <v>476</v>
      </c>
      <c r="AD386">
        <v>123586</v>
      </c>
      <c r="AE386">
        <v>1038.1099999999999</v>
      </c>
      <c r="AF386">
        <v>1235.8599999999999</v>
      </c>
      <c r="AG386" t="s">
        <v>408</v>
      </c>
      <c r="AP386" s="7">
        <v>383</v>
      </c>
      <c r="AQ386" s="7" t="str">
        <f t="shared" si="46"/>
        <v/>
      </c>
      <c r="AR386" s="7" t="str">
        <f t="shared" si="46"/>
        <v/>
      </c>
      <c r="AS386" s="7" t="str">
        <f t="shared" si="46"/>
        <v/>
      </c>
      <c r="AT386" s="7" t="str">
        <f t="shared" si="46"/>
        <v/>
      </c>
      <c r="AU386" s="7" t="str">
        <f t="shared" si="46"/>
        <v/>
      </c>
      <c r="AV386" s="7" t="str">
        <f t="shared" si="46"/>
        <v/>
      </c>
      <c r="AW386" s="7" t="str">
        <f t="shared" si="46"/>
        <v/>
      </c>
      <c r="AX386" s="7" t="str">
        <f t="shared" si="46"/>
        <v/>
      </c>
      <c r="AY386" s="7" t="str">
        <f t="shared" si="46"/>
        <v/>
      </c>
      <c r="AZ386" s="7" t="str">
        <f t="shared" si="46"/>
        <v/>
      </c>
      <c r="BA386" s="7" t="str">
        <f t="shared" si="46"/>
        <v/>
      </c>
      <c r="BB386" s="7" t="str">
        <f t="shared" si="46"/>
        <v/>
      </c>
      <c r="BC386" s="7" t="str">
        <f t="shared" si="46"/>
        <v/>
      </c>
      <c r="BD386" s="7" t="str">
        <f t="shared" si="46"/>
        <v/>
      </c>
      <c r="BE386" s="7" t="str">
        <f t="shared" si="46"/>
        <v/>
      </c>
      <c r="BF386" s="7" t="str">
        <f t="shared" ref="BF386:BH401" si="47">IF(BF$3=$D386,$AP386,"")</f>
        <v/>
      </c>
      <c r="BG386" s="7" t="str">
        <f t="shared" si="47"/>
        <v/>
      </c>
      <c r="BH386" s="7" t="str">
        <f t="shared" si="47"/>
        <v/>
      </c>
    </row>
    <row r="387" spans="1:60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164571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34868.875</v>
      </c>
      <c r="O387" s="1">
        <v>43353.875</v>
      </c>
      <c r="P387" s="1"/>
      <c r="Q387" s="1">
        <v>43357.875</v>
      </c>
      <c r="R387">
        <v>73599770</v>
      </c>
      <c r="T387" t="s">
        <v>858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389</v>
      </c>
      <c r="AB387">
        <v>45</v>
      </c>
      <c r="AC387" t="s">
        <v>476</v>
      </c>
      <c r="AD387">
        <v>193102</v>
      </c>
      <c r="AE387">
        <v>1622.05</v>
      </c>
      <c r="AF387">
        <v>1931.02</v>
      </c>
      <c r="AG387" t="s">
        <v>408</v>
      </c>
      <c r="AP387" s="8">
        <v>384</v>
      </c>
      <c r="AQ387" s="8" t="str">
        <f t="shared" ref="AQ387:BF402" si="48">IF(AQ$3=$D387,$AP387,"")</f>
        <v/>
      </c>
      <c r="AR387" s="8" t="str">
        <f t="shared" si="48"/>
        <v/>
      </c>
      <c r="AS387" s="8" t="str">
        <f t="shared" si="48"/>
        <v/>
      </c>
      <c r="AT387" s="8" t="str">
        <f t="shared" si="48"/>
        <v/>
      </c>
      <c r="AU387" s="8" t="str">
        <f t="shared" si="48"/>
        <v/>
      </c>
      <c r="AV387" s="8" t="str">
        <f t="shared" si="48"/>
        <v/>
      </c>
      <c r="AW387" s="8" t="str">
        <f t="shared" si="48"/>
        <v/>
      </c>
      <c r="AX387" s="8" t="str">
        <f t="shared" si="48"/>
        <v/>
      </c>
      <c r="AY387" s="8" t="str">
        <f t="shared" si="48"/>
        <v/>
      </c>
      <c r="AZ387" s="8" t="str">
        <f t="shared" si="48"/>
        <v/>
      </c>
      <c r="BA387" s="8" t="str">
        <f t="shared" si="48"/>
        <v/>
      </c>
      <c r="BB387" s="8" t="str">
        <f t="shared" si="48"/>
        <v/>
      </c>
      <c r="BC387" s="8" t="str">
        <f t="shared" si="48"/>
        <v/>
      </c>
      <c r="BD387" s="8" t="str">
        <f t="shared" si="48"/>
        <v/>
      </c>
      <c r="BE387" s="8" t="str">
        <f t="shared" si="48"/>
        <v/>
      </c>
      <c r="BF387" s="8" t="str">
        <f t="shared" si="48"/>
        <v/>
      </c>
      <c r="BG387" s="8" t="str">
        <f t="shared" si="47"/>
        <v/>
      </c>
      <c r="BH387" s="8" t="str">
        <f t="shared" si="47"/>
        <v/>
      </c>
    </row>
    <row r="388" spans="1:60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164582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35984.875</v>
      </c>
      <c r="O388" s="1">
        <v>43353.875</v>
      </c>
      <c r="P388" s="1"/>
      <c r="Q388" s="1">
        <v>43357.875</v>
      </c>
      <c r="R388">
        <v>73599777</v>
      </c>
      <c r="T388" t="s">
        <v>859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389</v>
      </c>
      <c r="AB388">
        <v>45</v>
      </c>
      <c r="AC388" t="s">
        <v>483</v>
      </c>
      <c r="AD388">
        <v>24121</v>
      </c>
      <c r="AE388">
        <v>2026.2</v>
      </c>
      <c r="AF388">
        <v>2412.1</v>
      </c>
      <c r="AG388" t="s">
        <v>408</v>
      </c>
      <c r="AP388" s="7">
        <v>385</v>
      </c>
      <c r="AQ388" s="7" t="str">
        <f t="shared" si="48"/>
        <v/>
      </c>
      <c r="AR388" s="7" t="str">
        <f t="shared" si="48"/>
        <v/>
      </c>
      <c r="AS388" s="7" t="str">
        <f t="shared" si="48"/>
        <v/>
      </c>
      <c r="AT388" s="7" t="str">
        <f t="shared" si="48"/>
        <v/>
      </c>
      <c r="AU388" s="7" t="str">
        <f t="shared" si="48"/>
        <v/>
      </c>
      <c r="AV388" s="7" t="str">
        <f t="shared" si="48"/>
        <v/>
      </c>
      <c r="AW388" s="7" t="str">
        <f t="shared" si="48"/>
        <v/>
      </c>
      <c r="AX388" s="7" t="str">
        <f t="shared" si="48"/>
        <v/>
      </c>
      <c r="AY388" s="7" t="str">
        <f t="shared" si="48"/>
        <v/>
      </c>
      <c r="AZ388" s="7" t="str">
        <f t="shared" si="48"/>
        <v/>
      </c>
      <c r="BA388" s="7" t="str">
        <f t="shared" si="48"/>
        <v/>
      </c>
      <c r="BB388" s="7" t="str">
        <f t="shared" si="48"/>
        <v/>
      </c>
      <c r="BC388" s="7" t="str">
        <f t="shared" si="48"/>
        <v/>
      </c>
      <c r="BD388" s="7" t="str">
        <f t="shared" si="48"/>
        <v/>
      </c>
      <c r="BE388" s="7" t="str">
        <f t="shared" si="48"/>
        <v/>
      </c>
      <c r="BF388" s="7" t="str">
        <f t="shared" si="48"/>
        <v/>
      </c>
      <c r="BG388" s="7" t="str">
        <f t="shared" si="47"/>
        <v/>
      </c>
      <c r="BH388" s="7" t="str">
        <f t="shared" si="47"/>
        <v/>
      </c>
    </row>
    <row r="389" spans="1:60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164593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38473.875</v>
      </c>
      <c r="O389" s="1">
        <v>43355.875</v>
      </c>
      <c r="P389" s="1"/>
      <c r="Q389" s="1">
        <v>43357.875</v>
      </c>
      <c r="R389">
        <v>73617743</v>
      </c>
      <c r="T389" t="s">
        <v>860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389</v>
      </c>
      <c r="AB389">
        <v>45</v>
      </c>
      <c r="AC389" t="s">
        <v>398</v>
      </c>
      <c r="AD389">
        <v>153282</v>
      </c>
      <c r="AE389">
        <v>1287.56</v>
      </c>
      <c r="AF389">
        <v>1532.82</v>
      </c>
      <c r="AG389" t="s">
        <v>408</v>
      </c>
      <c r="AP389" s="8">
        <v>386</v>
      </c>
      <c r="AQ389" s="8" t="str">
        <f t="shared" si="48"/>
        <v/>
      </c>
      <c r="AR389" s="8" t="str">
        <f t="shared" si="48"/>
        <v/>
      </c>
      <c r="AS389" s="8" t="str">
        <f t="shared" si="48"/>
        <v/>
      </c>
      <c r="AT389" s="8" t="str">
        <f t="shared" si="48"/>
        <v/>
      </c>
      <c r="AU389" s="8" t="str">
        <f t="shared" si="48"/>
        <v/>
      </c>
      <c r="AV389" s="8" t="str">
        <f t="shared" si="48"/>
        <v/>
      </c>
      <c r="AW389" s="8" t="str">
        <f t="shared" si="48"/>
        <v/>
      </c>
      <c r="AX389" s="8" t="str">
        <f t="shared" si="48"/>
        <v/>
      </c>
      <c r="AY389" s="8" t="str">
        <f t="shared" si="48"/>
        <v/>
      </c>
      <c r="AZ389" s="8" t="str">
        <f t="shared" si="48"/>
        <v/>
      </c>
      <c r="BA389" s="8" t="str">
        <f t="shared" si="48"/>
        <v/>
      </c>
      <c r="BB389" s="8" t="str">
        <f t="shared" si="48"/>
        <v/>
      </c>
      <c r="BC389" s="8" t="str">
        <f t="shared" si="48"/>
        <v/>
      </c>
      <c r="BD389" s="8" t="str">
        <f t="shared" si="48"/>
        <v/>
      </c>
      <c r="BE389" s="8" t="str">
        <f t="shared" si="48"/>
        <v/>
      </c>
      <c r="BF389" s="8" t="str">
        <f t="shared" si="48"/>
        <v/>
      </c>
      <c r="BG389" s="8" t="str">
        <f t="shared" si="47"/>
        <v/>
      </c>
      <c r="BH389" s="8" t="str">
        <f t="shared" si="47"/>
        <v/>
      </c>
    </row>
    <row r="390" spans="1:60">
      <c r="A390" t="s">
        <v>404</v>
      </c>
      <c r="B390" t="s">
        <v>404</v>
      </c>
      <c r="C390" t="s">
        <v>386</v>
      </c>
      <c r="E390">
        <v>57</v>
      </c>
      <c r="F390">
        <v>0</v>
      </c>
      <c r="G390">
        <v>1</v>
      </c>
      <c r="H390">
        <v>164659</v>
      </c>
      <c r="I390" s="1">
        <v>44761.875</v>
      </c>
      <c r="J390" t="s">
        <v>392</v>
      </c>
      <c r="K390">
        <v>0</v>
      </c>
      <c r="L390" s="1">
        <v>44692.875</v>
      </c>
      <c r="M390" s="1">
        <v>44761.875</v>
      </c>
      <c r="N390" s="1">
        <v>24864.916666666668</v>
      </c>
      <c r="O390" s="1">
        <v>44692.875</v>
      </c>
      <c r="P390" s="1"/>
      <c r="Q390" s="1">
        <v>43357.875</v>
      </c>
      <c r="R390">
        <v>73611746</v>
      </c>
      <c r="T390" t="s">
        <v>861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389</v>
      </c>
      <c r="AB390">
        <v>45</v>
      </c>
      <c r="AC390" t="s">
        <v>394</v>
      </c>
      <c r="AD390">
        <v>103421</v>
      </c>
      <c r="AE390">
        <v>868.74</v>
      </c>
      <c r="AF390">
        <v>1034.21</v>
      </c>
      <c r="AG390" t="s">
        <v>391</v>
      </c>
      <c r="AP390" s="7">
        <v>387</v>
      </c>
      <c r="AQ390" s="7" t="str">
        <f t="shared" si="48"/>
        <v/>
      </c>
      <c r="AR390" s="7" t="str">
        <f t="shared" si="48"/>
        <v/>
      </c>
      <c r="AS390" s="7" t="str">
        <f t="shared" si="48"/>
        <v/>
      </c>
      <c r="AT390" s="7" t="str">
        <f t="shared" si="48"/>
        <v/>
      </c>
      <c r="AU390" s="7" t="str">
        <f t="shared" si="48"/>
        <v/>
      </c>
      <c r="AV390" s="7" t="str">
        <f t="shared" si="48"/>
        <v/>
      </c>
      <c r="AW390" s="7" t="str">
        <f t="shared" si="48"/>
        <v/>
      </c>
      <c r="AX390" s="7" t="str">
        <f t="shared" si="48"/>
        <v/>
      </c>
      <c r="AY390" s="7" t="str">
        <f t="shared" si="48"/>
        <v/>
      </c>
      <c r="AZ390" s="7" t="str">
        <f t="shared" si="48"/>
        <v/>
      </c>
      <c r="BA390" s="7" t="str">
        <f t="shared" si="48"/>
        <v/>
      </c>
      <c r="BB390" s="7" t="str">
        <f t="shared" si="48"/>
        <v/>
      </c>
      <c r="BC390" s="7" t="str">
        <f t="shared" si="48"/>
        <v/>
      </c>
      <c r="BD390" s="7" t="str">
        <f t="shared" si="48"/>
        <v/>
      </c>
      <c r="BE390" s="7" t="str">
        <f t="shared" si="48"/>
        <v/>
      </c>
      <c r="BF390" s="7" t="str">
        <f t="shared" si="48"/>
        <v/>
      </c>
      <c r="BG390" s="7" t="str">
        <f t="shared" si="47"/>
        <v/>
      </c>
      <c r="BH390" s="7" t="str">
        <f t="shared" si="47"/>
        <v/>
      </c>
    </row>
    <row r="391" spans="1:60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164665</v>
      </c>
      <c r="I391" s="1">
        <v>44761.875</v>
      </c>
      <c r="J391" t="s">
        <v>387</v>
      </c>
      <c r="K391">
        <v>0</v>
      </c>
      <c r="L391" s="1"/>
      <c r="M391" s="1">
        <v>44761.875</v>
      </c>
      <c r="N391" s="1">
        <v>40659.875</v>
      </c>
      <c r="O391" s="1">
        <v>43355.875</v>
      </c>
      <c r="P391" s="1"/>
      <c r="Q391" s="1">
        <v>43357.875</v>
      </c>
      <c r="R391">
        <v>73611750</v>
      </c>
      <c r="T391" t="s">
        <v>862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389</v>
      </c>
      <c r="AB391">
        <v>45</v>
      </c>
      <c r="AC391" t="s">
        <v>394</v>
      </c>
      <c r="AD391">
        <v>48439</v>
      </c>
      <c r="AE391">
        <v>406.85</v>
      </c>
      <c r="AF391">
        <v>484.39</v>
      </c>
      <c r="AG391" t="s">
        <v>408</v>
      </c>
      <c r="AP391" s="8">
        <v>388</v>
      </c>
      <c r="AQ391" s="8" t="str">
        <f t="shared" si="48"/>
        <v/>
      </c>
      <c r="AR391" s="8" t="str">
        <f t="shared" si="48"/>
        <v/>
      </c>
      <c r="AS391" s="8" t="str">
        <f t="shared" si="48"/>
        <v/>
      </c>
      <c r="AT391" s="8" t="str">
        <f t="shared" si="48"/>
        <v/>
      </c>
      <c r="AU391" s="8" t="str">
        <f t="shared" si="48"/>
        <v/>
      </c>
      <c r="AV391" s="8" t="str">
        <f t="shared" si="48"/>
        <v/>
      </c>
      <c r="AW391" s="8" t="str">
        <f t="shared" si="48"/>
        <v/>
      </c>
      <c r="AX391" s="8" t="str">
        <f t="shared" si="48"/>
        <v/>
      </c>
      <c r="AY391" s="8" t="str">
        <f t="shared" si="48"/>
        <v/>
      </c>
      <c r="AZ391" s="8" t="str">
        <f t="shared" si="48"/>
        <v/>
      </c>
      <c r="BA391" s="8" t="str">
        <f t="shared" si="48"/>
        <v/>
      </c>
      <c r="BB391" s="8" t="str">
        <f t="shared" si="48"/>
        <v/>
      </c>
      <c r="BC391" s="8" t="str">
        <f t="shared" si="48"/>
        <v/>
      </c>
      <c r="BD391" s="8" t="str">
        <f t="shared" si="48"/>
        <v/>
      </c>
      <c r="BE391" s="8" t="str">
        <f t="shared" si="48"/>
        <v/>
      </c>
      <c r="BF391" s="8" t="str">
        <f t="shared" si="48"/>
        <v/>
      </c>
      <c r="BG391" s="8" t="str">
        <f t="shared" si="47"/>
        <v/>
      </c>
      <c r="BH391" s="8" t="str">
        <f t="shared" si="47"/>
        <v/>
      </c>
    </row>
    <row r="392" spans="1:60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164683</v>
      </c>
      <c r="I392" s="1">
        <v>44761.875</v>
      </c>
      <c r="J392" t="s">
        <v>387</v>
      </c>
      <c r="K392">
        <v>0</v>
      </c>
      <c r="L392" s="1"/>
      <c r="M392" s="1">
        <v>44761.875</v>
      </c>
      <c r="N392" s="1">
        <v>39606.875</v>
      </c>
      <c r="O392" s="1">
        <v>43355.875</v>
      </c>
      <c r="P392" s="1"/>
      <c r="Q392" s="1">
        <v>43357.875</v>
      </c>
      <c r="R392">
        <v>73611796</v>
      </c>
      <c r="T392" t="s">
        <v>863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389</v>
      </c>
      <c r="AB392">
        <v>45</v>
      </c>
      <c r="AC392" t="s">
        <v>394</v>
      </c>
      <c r="AD392">
        <v>48439</v>
      </c>
      <c r="AE392">
        <v>406.85</v>
      </c>
      <c r="AF392">
        <v>484.39</v>
      </c>
      <c r="AG392" t="s">
        <v>408</v>
      </c>
      <c r="AP392" s="7">
        <v>389</v>
      </c>
      <c r="AQ392" s="7" t="str">
        <f t="shared" si="48"/>
        <v/>
      </c>
      <c r="AR392" s="7" t="str">
        <f t="shared" si="48"/>
        <v/>
      </c>
      <c r="AS392" s="7" t="str">
        <f t="shared" si="48"/>
        <v/>
      </c>
      <c r="AT392" s="7" t="str">
        <f t="shared" si="48"/>
        <v/>
      </c>
      <c r="AU392" s="7" t="str">
        <f t="shared" si="48"/>
        <v/>
      </c>
      <c r="AV392" s="7" t="str">
        <f t="shared" si="48"/>
        <v/>
      </c>
      <c r="AW392" s="7" t="str">
        <f t="shared" si="48"/>
        <v/>
      </c>
      <c r="AX392" s="7" t="str">
        <f t="shared" si="48"/>
        <v/>
      </c>
      <c r="AY392" s="7" t="str">
        <f t="shared" si="48"/>
        <v/>
      </c>
      <c r="AZ392" s="7" t="str">
        <f t="shared" si="48"/>
        <v/>
      </c>
      <c r="BA392" s="7" t="str">
        <f t="shared" si="48"/>
        <v/>
      </c>
      <c r="BB392" s="7" t="str">
        <f t="shared" si="48"/>
        <v/>
      </c>
      <c r="BC392" s="7" t="str">
        <f t="shared" si="48"/>
        <v/>
      </c>
      <c r="BD392" s="7" t="str">
        <f t="shared" si="48"/>
        <v/>
      </c>
      <c r="BE392" s="7" t="str">
        <f t="shared" si="48"/>
        <v/>
      </c>
      <c r="BF392" s="7" t="str">
        <f t="shared" si="48"/>
        <v/>
      </c>
      <c r="BG392" s="7" t="str">
        <f t="shared" si="47"/>
        <v/>
      </c>
      <c r="BH392" s="7" t="str">
        <f t="shared" si="47"/>
        <v/>
      </c>
    </row>
    <row r="393" spans="1:60">
      <c r="A393" t="s">
        <v>404</v>
      </c>
      <c r="B393" t="s">
        <v>404</v>
      </c>
      <c r="C393" t="s">
        <v>404</v>
      </c>
      <c r="E393">
        <v>57</v>
      </c>
      <c r="F393">
        <v>0</v>
      </c>
      <c r="G393">
        <v>1</v>
      </c>
      <c r="H393">
        <v>164769</v>
      </c>
      <c r="I393" s="1">
        <v>44761.875</v>
      </c>
      <c r="J393" t="s">
        <v>392</v>
      </c>
      <c r="K393">
        <v>0</v>
      </c>
      <c r="L393" s="1"/>
      <c r="M393" s="1">
        <v>44761.875</v>
      </c>
      <c r="N393" s="1">
        <v>30252.875</v>
      </c>
      <c r="O393" s="1">
        <v>43353.875</v>
      </c>
      <c r="P393" s="1"/>
      <c r="Q393" s="1">
        <v>43357.875</v>
      </c>
      <c r="R393">
        <v>73599803</v>
      </c>
      <c r="T393" t="s">
        <v>864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389</v>
      </c>
      <c r="AB393">
        <v>45</v>
      </c>
      <c r="AC393" t="s">
        <v>390</v>
      </c>
      <c r="AD393">
        <v>278937</v>
      </c>
      <c r="AE393">
        <v>2343.0700000000002</v>
      </c>
      <c r="AF393">
        <v>2789.37</v>
      </c>
      <c r="AG393" t="s">
        <v>408</v>
      </c>
      <c r="AP393" s="8">
        <v>390</v>
      </c>
      <c r="AQ393" s="8" t="str">
        <f t="shared" si="48"/>
        <v/>
      </c>
      <c r="AR393" s="8" t="str">
        <f t="shared" si="48"/>
        <v/>
      </c>
      <c r="AS393" s="8" t="str">
        <f t="shared" si="48"/>
        <v/>
      </c>
      <c r="AT393" s="8" t="str">
        <f t="shared" si="48"/>
        <v/>
      </c>
      <c r="AU393" s="8" t="str">
        <f t="shared" si="48"/>
        <v/>
      </c>
      <c r="AV393" s="8" t="str">
        <f t="shared" si="48"/>
        <v/>
      </c>
      <c r="AW393" s="8" t="str">
        <f t="shared" si="48"/>
        <v/>
      </c>
      <c r="AX393" s="8" t="str">
        <f t="shared" si="48"/>
        <v/>
      </c>
      <c r="AY393" s="8" t="str">
        <f t="shared" si="48"/>
        <v/>
      </c>
      <c r="AZ393" s="8" t="str">
        <f t="shared" si="48"/>
        <v/>
      </c>
      <c r="BA393" s="8" t="str">
        <f t="shared" si="48"/>
        <v/>
      </c>
      <c r="BB393" s="8" t="str">
        <f t="shared" si="48"/>
        <v/>
      </c>
      <c r="BC393" s="8" t="str">
        <f t="shared" si="48"/>
        <v/>
      </c>
      <c r="BD393" s="8" t="str">
        <f t="shared" si="48"/>
        <v/>
      </c>
      <c r="BE393" s="8" t="str">
        <f t="shared" si="48"/>
        <v/>
      </c>
      <c r="BF393" s="8" t="str">
        <f t="shared" si="48"/>
        <v/>
      </c>
      <c r="BG393" s="8" t="str">
        <f t="shared" si="47"/>
        <v/>
      </c>
      <c r="BH393" s="8" t="str">
        <f t="shared" si="47"/>
        <v/>
      </c>
    </row>
    <row r="394" spans="1:60">
      <c r="A394" t="s">
        <v>404</v>
      </c>
      <c r="B394" t="s">
        <v>386</v>
      </c>
      <c r="C394" t="s">
        <v>386</v>
      </c>
      <c r="E394">
        <v>57</v>
      </c>
      <c r="F394">
        <v>0</v>
      </c>
      <c r="G394">
        <v>1</v>
      </c>
      <c r="H394">
        <v>164780</v>
      </c>
      <c r="I394" s="1">
        <v>44761.875</v>
      </c>
      <c r="J394" t="s">
        <v>392</v>
      </c>
      <c r="K394">
        <v>0</v>
      </c>
      <c r="L394" s="1">
        <v>44668.875</v>
      </c>
      <c r="M394" s="1">
        <v>44761.875</v>
      </c>
      <c r="N394" s="1">
        <v>23705.916666666668</v>
      </c>
      <c r="O394" s="1">
        <v>44668.875</v>
      </c>
      <c r="P394" s="1">
        <v>44511.875</v>
      </c>
      <c r="Q394" s="1">
        <v>43357.875</v>
      </c>
      <c r="R394">
        <v>73611889</v>
      </c>
      <c r="T394" t="s">
        <v>865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389</v>
      </c>
      <c r="AB394">
        <v>45</v>
      </c>
      <c r="AC394" t="s">
        <v>398</v>
      </c>
      <c r="AD394">
        <v>327276</v>
      </c>
      <c r="AE394">
        <v>2749.1</v>
      </c>
      <c r="AF394">
        <v>3272.76</v>
      </c>
      <c r="AG394" t="s">
        <v>391</v>
      </c>
      <c r="AP394" s="7">
        <v>391</v>
      </c>
      <c r="AQ394" s="7" t="str">
        <f t="shared" si="48"/>
        <v/>
      </c>
      <c r="AR394" s="7" t="str">
        <f t="shared" si="48"/>
        <v/>
      </c>
      <c r="AS394" s="7" t="str">
        <f t="shared" si="48"/>
        <v/>
      </c>
      <c r="AT394" s="7" t="str">
        <f t="shared" si="48"/>
        <v/>
      </c>
      <c r="AU394" s="7" t="str">
        <f t="shared" si="48"/>
        <v/>
      </c>
      <c r="AV394" s="7" t="str">
        <f t="shared" si="48"/>
        <v/>
      </c>
      <c r="AW394" s="7" t="str">
        <f t="shared" si="48"/>
        <v/>
      </c>
      <c r="AX394" s="7" t="str">
        <f t="shared" si="48"/>
        <v/>
      </c>
      <c r="AY394" s="7" t="str">
        <f t="shared" si="48"/>
        <v/>
      </c>
      <c r="AZ394" s="7" t="str">
        <f t="shared" si="48"/>
        <v/>
      </c>
      <c r="BA394" s="7" t="str">
        <f t="shared" si="48"/>
        <v/>
      </c>
      <c r="BB394" s="7" t="str">
        <f t="shared" si="48"/>
        <v/>
      </c>
      <c r="BC394" s="7" t="str">
        <f t="shared" si="48"/>
        <v/>
      </c>
      <c r="BD394" s="7" t="str">
        <f t="shared" si="48"/>
        <v/>
      </c>
      <c r="BE394" s="7" t="str">
        <f t="shared" si="48"/>
        <v/>
      </c>
      <c r="BF394" s="7" t="str">
        <f t="shared" si="48"/>
        <v/>
      </c>
      <c r="BG394" s="7" t="str">
        <f t="shared" si="47"/>
        <v/>
      </c>
      <c r="BH394" s="7" t="str">
        <f t="shared" si="47"/>
        <v/>
      </c>
    </row>
    <row r="395" spans="1:60">
      <c r="A395" t="s">
        <v>404</v>
      </c>
      <c r="B395" t="s">
        <v>404</v>
      </c>
      <c r="C395" t="s">
        <v>404</v>
      </c>
      <c r="E395">
        <v>57</v>
      </c>
      <c r="F395">
        <v>0</v>
      </c>
      <c r="G395">
        <v>1</v>
      </c>
      <c r="H395">
        <v>164789</v>
      </c>
      <c r="I395" s="1">
        <v>44761.875</v>
      </c>
      <c r="J395" t="s">
        <v>392</v>
      </c>
      <c r="K395">
        <v>0</v>
      </c>
      <c r="L395" s="1"/>
      <c r="M395" s="1">
        <v>44761.875</v>
      </c>
      <c r="N395" s="1">
        <v>27082.875</v>
      </c>
      <c r="O395" s="1">
        <v>43353.875</v>
      </c>
      <c r="P395" s="1"/>
      <c r="Q395" s="1">
        <v>43357.875</v>
      </c>
      <c r="R395">
        <v>73599809</v>
      </c>
      <c r="T395" t="s">
        <v>866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389</v>
      </c>
      <c r="AB395">
        <v>45</v>
      </c>
      <c r="AC395" t="s">
        <v>581</v>
      </c>
      <c r="AD395">
        <v>323307</v>
      </c>
      <c r="AE395">
        <v>2715.79</v>
      </c>
      <c r="AF395">
        <v>3233.07</v>
      </c>
      <c r="AG395" t="s">
        <v>408</v>
      </c>
      <c r="AP395" s="8">
        <v>392</v>
      </c>
      <c r="AQ395" s="8" t="str">
        <f t="shared" si="48"/>
        <v/>
      </c>
      <c r="AR395" s="8" t="str">
        <f t="shared" si="48"/>
        <v/>
      </c>
      <c r="AS395" s="8" t="str">
        <f t="shared" si="48"/>
        <v/>
      </c>
      <c r="AT395" s="8" t="str">
        <f t="shared" si="48"/>
        <v/>
      </c>
      <c r="AU395" s="8" t="str">
        <f t="shared" si="48"/>
        <v/>
      </c>
      <c r="AV395" s="8" t="str">
        <f t="shared" si="48"/>
        <v/>
      </c>
      <c r="AW395" s="8" t="str">
        <f t="shared" si="48"/>
        <v/>
      </c>
      <c r="AX395" s="8" t="str">
        <f t="shared" si="48"/>
        <v/>
      </c>
      <c r="AY395" s="8" t="str">
        <f t="shared" si="48"/>
        <v/>
      </c>
      <c r="AZ395" s="8" t="str">
        <f t="shared" si="48"/>
        <v/>
      </c>
      <c r="BA395" s="8" t="str">
        <f t="shared" si="48"/>
        <v/>
      </c>
      <c r="BB395" s="8" t="str">
        <f t="shared" si="48"/>
        <v/>
      </c>
      <c r="BC395" s="8" t="str">
        <f t="shared" si="48"/>
        <v/>
      </c>
      <c r="BD395" s="8" t="str">
        <f t="shared" si="48"/>
        <v/>
      </c>
      <c r="BE395" s="8" t="str">
        <f t="shared" si="48"/>
        <v/>
      </c>
      <c r="BF395" s="8" t="str">
        <f t="shared" si="48"/>
        <v/>
      </c>
      <c r="BG395" s="8" t="str">
        <f t="shared" si="47"/>
        <v/>
      </c>
      <c r="BH395" s="8" t="str">
        <f t="shared" si="47"/>
        <v/>
      </c>
    </row>
    <row r="396" spans="1:60">
      <c r="A396" t="s">
        <v>404</v>
      </c>
      <c r="B396" t="s">
        <v>404</v>
      </c>
      <c r="C396" t="s">
        <v>404</v>
      </c>
      <c r="E396">
        <v>19</v>
      </c>
      <c r="F396">
        <v>0</v>
      </c>
      <c r="G396">
        <v>1</v>
      </c>
      <c r="H396">
        <v>164797</v>
      </c>
      <c r="I396" s="1">
        <v>44761.875</v>
      </c>
      <c r="J396" t="s">
        <v>387</v>
      </c>
      <c r="K396">
        <v>0</v>
      </c>
      <c r="L396" s="1"/>
      <c r="M396" s="1">
        <v>44761.875</v>
      </c>
      <c r="N396" s="1">
        <v>37349.875</v>
      </c>
      <c r="O396" s="1">
        <v>43355.875</v>
      </c>
      <c r="P396" s="1"/>
      <c r="Q396" s="1">
        <v>43357.875</v>
      </c>
      <c r="R396">
        <v>73611845</v>
      </c>
      <c r="S396">
        <v>73611847</v>
      </c>
      <c r="T396" t="s">
        <v>867</v>
      </c>
      <c r="U396">
        <v>3882</v>
      </c>
      <c r="V396">
        <v>3188</v>
      </c>
      <c r="W396">
        <v>31.88</v>
      </c>
      <c r="X396">
        <v>3188</v>
      </c>
      <c r="Y396">
        <v>38.82</v>
      </c>
      <c r="Z396">
        <v>3882</v>
      </c>
      <c r="AA396" t="s">
        <v>389</v>
      </c>
      <c r="AB396">
        <v>45</v>
      </c>
      <c r="AC396" t="s">
        <v>478</v>
      </c>
      <c r="AD396">
        <v>131312</v>
      </c>
      <c r="AE396">
        <v>1103.02</v>
      </c>
      <c r="AF396">
        <v>1313.12</v>
      </c>
      <c r="AG396" t="s">
        <v>408</v>
      </c>
      <c r="AP396" s="7">
        <v>393</v>
      </c>
      <c r="AQ396" s="7" t="str">
        <f t="shared" si="48"/>
        <v/>
      </c>
      <c r="AR396" s="7" t="str">
        <f t="shared" si="48"/>
        <v/>
      </c>
      <c r="AS396" s="7" t="str">
        <f t="shared" si="48"/>
        <v/>
      </c>
      <c r="AT396" s="7" t="str">
        <f t="shared" si="48"/>
        <v/>
      </c>
      <c r="AU396" s="7" t="str">
        <f t="shared" si="48"/>
        <v/>
      </c>
      <c r="AV396" s="7" t="str">
        <f t="shared" si="48"/>
        <v/>
      </c>
      <c r="AW396" s="7" t="str">
        <f t="shared" si="48"/>
        <v/>
      </c>
      <c r="AX396" s="7" t="str">
        <f t="shared" si="48"/>
        <v/>
      </c>
      <c r="AY396" s="7" t="str">
        <f t="shared" si="48"/>
        <v/>
      </c>
      <c r="AZ396" s="7" t="str">
        <f t="shared" si="48"/>
        <v/>
      </c>
      <c r="BA396" s="7" t="str">
        <f t="shared" si="48"/>
        <v/>
      </c>
      <c r="BB396" s="7" t="str">
        <f t="shared" si="48"/>
        <v/>
      </c>
      <c r="BC396" s="7" t="str">
        <f t="shared" si="48"/>
        <v/>
      </c>
      <c r="BD396" s="7" t="str">
        <f t="shared" si="48"/>
        <v/>
      </c>
      <c r="BE396" s="7" t="str">
        <f t="shared" si="48"/>
        <v/>
      </c>
      <c r="BF396" s="7" t="str">
        <f t="shared" si="48"/>
        <v/>
      </c>
      <c r="BG396" s="7" t="str">
        <f t="shared" si="47"/>
        <v/>
      </c>
      <c r="BH396" s="7" t="str">
        <f t="shared" si="47"/>
        <v/>
      </c>
    </row>
    <row r="397" spans="1:60">
      <c r="A397" t="s">
        <v>404</v>
      </c>
      <c r="B397" t="s">
        <v>404</v>
      </c>
      <c r="C397" t="s">
        <v>404</v>
      </c>
      <c r="E397">
        <v>19</v>
      </c>
      <c r="F397">
        <v>0</v>
      </c>
      <c r="G397">
        <v>1</v>
      </c>
      <c r="H397">
        <v>164809</v>
      </c>
      <c r="I397" s="1">
        <v>44761.875</v>
      </c>
      <c r="J397" t="s">
        <v>387</v>
      </c>
      <c r="K397">
        <v>0</v>
      </c>
      <c r="L397" s="1">
        <v>44755.875</v>
      </c>
      <c r="M397" s="1">
        <v>44761.875</v>
      </c>
      <c r="N397" s="1">
        <v>30893.875</v>
      </c>
      <c r="O397" s="1">
        <v>44755.875</v>
      </c>
      <c r="P397" s="1"/>
      <c r="Q397" s="1">
        <v>43357.875</v>
      </c>
      <c r="R397">
        <v>73599814</v>
      </c>
      <c r="T397" t="s">
        <v>868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389</v>
      </c>
      <c r="AB397">
        <v>45</v>
      </c>
      <c r="AC397" t="s">
        <v>483</v>
      </c>
      <c r="AD397">
        <v>348254</v>
      </c>
      <c r="AE397">
        <v>2925.31</v>
      </c>
      <c r="AF397">
        <v>3482.54</v>
      </c>
      <c r="AG397" t="s">
        <v>391</v>
      </c>
      <c r="AP397" s="8">
        <v>394</v>
      </c>
      <c r="AQ397" s="8" t="str">
        <f t="shared" si="48"/>
        <v/>
      </c>
      <c r="AR397" s="8" t="str">
        <f t="shared" si="48"/>
        <v/>
      </c>
      <c r="AS397" s="8" t="str">
        <f t="shared" si="48"/>
        <v/>
      </c>
      <c r="AT397" s="8" t="str">
        <f t="shared" si="48"/>
        <v/>
      </c>
      <c r="AU397" s="8" t="str">
        <f t="shared" si="48"/>
        <v/>
      </c>
      <c r="AV397" s="8" t="str">
        <f t="shared" si="48"/>
        <v/>
      </c>
      <c r="AW397" s="8" t="str">
        <f t="shared" si="48"/>
        <v/>
      </c>
      <c r="AX397" s="8" t="str">
        <f t="shared" si="48"/>
        <v/>
      </c>
      <c r="AY397" s="8" t="str">
        <f t="shared" si="48"/>
        <v/>
      </c>
      <c r="AZ397" s="8" t="str">
        <f t="shared" si="48"/>
        <v/>
      </c>
      <c r="BA397" s="8" t="str">
        <f t="shared" si="48"/>
        <v/>
      </c>
      <c r="BB397" s="8" t="str">
        <f t="shared" si="48"/>
        <v/>
      </c>
      <c r="BC397" s="8" t="str">
        <f t="shared" si="48"/>
        <v/>
      </c>
      <c r="BD397" s="8" t="str">
        <f t="shared" si="48"/>
        <v/>
      </c>
      <c r="BE397" s="8" t="str">
        <f t="shared" si="48"/>
        <v/>
      </c>
      <c r="BF397" s="8" t="str">
        <f t="shared" si="48"/>
        <v/>
      </c>
      <c r="BG397" s="8" t="str">
        <f t="shared" si="47"/>
        <v/>
      </c>
      <c r="BH397" s="8" t="str">
        <f t="shared" si="47"/>
        <v/>
      </c>
    </row>
    <row r="398" spans="1:60">
      <c r="A398" t="s">
        <v>404</v>
      </c>
      <c r="B398" t="s">
        <v>404</v>
      </c>
      <c r="C398" t="s">
        <v>404</v>
      </c>
      <c r="E398">
        <v>19</v>
      </c>
      <c r="F398">
        <v>0</v>
      </c>
      <c r="G398">
        <v>1</v>
      </c>
      <c r="H398">
        <v>164823</v>
      </c>
      <c r="I398" s="1">
        <v>44761.875</v>
      </c>
      <c r="J398" t="s">
        <v>387</v>
      </c>
      <c r="K398">
        <v>0</v>
      </c>
      <c r="L398" s="1"/>
      <c r="M398" s="1">
        <v>44761.875</v>
      </c>
      <c r="N398" s="1">
        <v>30783.875</v>
      </c>
      <c r="O398" s="1">
        <v>44755.875</v>
      </c>
      <c r="P398" s="1">
        <v>44755.875</v>
      </c>
      <c r="Q398" s="1">
        <v>43357.875</v>
      </c>
      <c r="R398">
        <v>73599818</v>
      </c>
      <c r="T398" t="s">
        <v>869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389</v>
      </c>
      <c r="AB398">
        <v>45</v>
      </c>
      <c r="AC398" t="s">
        <v>390</v>
      </c>
      <c r="AD398">
        <v>253579</v>
      </c>
      <c r="AE398">
        <v>2130.0700000000002</v>
      </c>
      <c r="AF398">
        <v>2535.79</v>
      </c>
      <c r="AG398" t="s">
        <v>480</v>
      </c>
      <c r="AP398" s="7">
        <v>395</v>
      </c>
      <c r="AQ398" s="7" t="str">
        <f t="shared" si="48"/>
        <v/>
      </c>
      <c r="AR398" s="7" t="str">
        <f t="shared" si="48"/>
        <v/>
      </c>
      <c r="AS398" s="7" t="str">
        <f t="shared" si="48"/>
        <v/>
      </c>
      <c r="AT398" s="7" t="str">
        <f t="shared" si="48"/>
        <v/>
      </c>
      <c r="AU398" s="7" t="str">
        <f t="shared" si="48"/>
        <v/>
      </c>
      <c r="AV398" s="7" t="str">
        <f t="shared" si="48"/>
        <v/>
      </c>
      <c r="AW398" s="7" t="str">
        <f t="shared" si="48"/>
        <v/>
      </c>
      <c r="AX398" s="7" t="str">
        <f t="shared" si="48"/>
        <v/>
      </c>
      <c r="AY398" s="7" t="str">
        <f t="shared" si="48"/>
        <v/>
      </c>
      <c r="AZ398" s="7" t="str">
        <f t="shared" si="48"/>
        <v/>
      </c>
      <c r="BA398" s="7" t="str">
        <f t="shared" si="48"/>
        <v/>
      </c>
      <c r="BB398" s="7" t="str">
        <f t="shared" si="48"/>
        <v/>
      </c>
      <c r="BC398" s="7" t="str">
        <f t="shared" si="48"/>
        <v/>
      </c>
      <c r="BD398" s="7" t="str">
        <f t="shared" si="48"/>
        <v/>
      </c>
      <c r="BE398" s="7" t="str">
        <f t="shared" si="48"/>
        <v/>
      </c>
      <c r="BF398" s="7" t="str">
        <f t="shared" si="48"/>
        <v/>
      </c>
      <c r="BG398" s="7" t="str">
        <f t="shared" si="47"/>
        <v/>
      </c>
      <c r="BH398" s="7" t="str">
        <f t="shared" si="47"/>
        <v/>
      </c>
    </row>
    <row r="399" spans="1:60">
      <c r="A399" t="s">
        <v>404</v>
      </c>
      <c r="B399" t="s">
        <v>404</v>
      </c>
      <c r="C399" t="s">
        <v>404</v>
      </c>
      <c r="E399">
        <v>220</v>
      </c>
      <c r="F399">
        <v>0</v>
      </c>
      <c r="G399">
        <v>1</v>
      </c>
      <c r="H399">
        <v>164848</v>
      </c>
      <c r="I399" s="1">
        <v>44761.875</v>
      </c>
      <c r="J399" t="s">
        <v>473</v>
      </c>
      <c r="K399">
        <v>0</v>
      </c>
      <c r="L399" s="1"/>
      <c r="M399" s="1">
        <v>44761.875</v>
      </c>
      <c r="N399" s="1">
        <v>31565.875</v>
      </c>
      <c r="O399" s="1">
        <v>43353.875</v>
      </c>
      <c r="P399" s="1"/>
      <c r="Q399" s="1">
        <v>43357.875</v>
      </c>
      <c r="R399">
        <v>73599828</v>
      </c>
      <c r="T399" t="s">
        <v>262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389</v>
      </c>
      <c r="AB399">
        <v>45</v>
      </c>
      <c r="AC399" t="s">
        <v>398</v>
      </c>
      <c r="AD399">
        <v>276623</v>
      </c>
      <c r="AE399">
        <v>2323.64</v>
      </c>
      <c r="AF399">
        <v>2766.23</v>
      </c>
      <c r="AG399" t="s">
        <v>408</v>
      </c>
      <c r="AP399" s="8">
        <v>396</v>
      </c>
      <c r="AQ399" s="8" t="str">
        <f t="shared" si="48"/>
        <v/>
      </c>
      <c r="AR399" s="8" t="str">
        <f t="shared" si="48"/>
        <v/>
      </c>
      <c r="AS399" s="8" t="str">
        <f t="shared" si="48"/>
        <v/>
      </c>
      <c r="AT399" s="8" t="str">
        <f t="shared" si="48"/>
        <v/>
      </c>
      <c r="AU399" s="8" t="str">
        <f t="shared" si="48"/>
        <v/>
      </c>
      <c r="AV399" s="8" t="str">
        <f t="shared" si="48"/>
        <v/>
      </c>
      <c r="AW399" s="8" t="str">
        <f t="shared" si="48"/>
        <v/>
      </c>
      <c r="AX399" s="8" t="str">
        <f t="shared" si="48"/>
        <v/>
      </c>
      <c r="AY399" s="8" t="str">
        <f t="shared" si="48"/>
        <v/>
      </c>
      <c r="AZ399" s="8" t="str">
        <f t="shared" si="48"/>
        <v/>
      </c>
      <c r="BA399" s="8" t="str">
        <f t="shared" si="48"/>
        <v/>
      </c>
      <c r="BB399" s="8" t="str">
        <f t="shared" si="48"/>
        <v/>
      </c>
      <c r="BC399" s="8" t="str">
        <f t="shared" si="48"/>
        <v/>
      </c>
      <c r="BD399" s="8" t="str">
        <f t="shared" si="48"/>
        <v/>
      </c>
      <c r="BE399" s="8" t="str">
        <f t="shared" si="48"/>
        <v/>
      </c>
      <c r="BF399" s="8" t="str">
        <f t="shared" si="48"/>
        <v/>
      </c>
      <c r="BG399" s="8" t="str">
        <f t="shared" si="47"/>
        <v/>
      </c>
      <c r="BH399" s="8" t="str">
        <f t="shared" si="47"/>
        <v/>
      </c>
    </row>
    <row r="400" spans="1:60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165004</v>
      </c>
      <c r="I400" s="1">
        <v>44761.875</v>
      </c>
      <c r="J400" t="s">
        <v>392</v>
      </c>
      <c r="K400">
        <v>0</v>
      </c>
      <c r="L400" s="1"/>
      <c r="M400" s="1">
        <v>44761.875</v>
      </c>
      <c r="N400" s="1">
        <v>28783.875</v>
      </c>
      <c r="O400" s="1">
        <v>44755.875</v>
      </c>
      <c r="P400" s="1">
        <v>44755.875</v>
      </c>
      <c r="Q400" s="1">
        <v>43357.875</v>
      </c>
      <c r="R400">
        <v>73611863</v>
      </c>
      <c r="T400" t="s">
        <v>870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389</v>
      </c>
      <c r="AB400">
        <v>45</v>
      </c>
      <c r="AC400" t="s">
        <v>394</v>
      </c>
      <c r="AD400">
        <v>96155</v>
      </c>
      <c r="AE400">
        <v>807.71</v>
      </c>
      <c r="AF400">
        <v>961.55</v>
      </c>
      <c r="AG400" t="s">
        <v>480</v>
      </c>
      <c r="AP400" s="7">
        <v>397</v>
      </c>
      <c r="AQ400" s="7" t="str">
        <f t="shared" si="48"/>
        <v/>
      </c>
      <c r="AR400" s="7" t="str">
        <f t="shared" si="48"/>
        <v/>
      </c>
      <c r="AS400" s="7" t="str">
        <f t="shared" si="48"/>
        <v/>
      </c>
      <c r="AT400" s="7" t="str">
        <f t="shared" si="48"/>
        <v/>
      </c>
      <c r="AU400" s="7" t="str">
        <f t="shared" si="48"/>
        <v/>
      </c>
      <c r="AV400" s="7" t="str">
        <f t="shared" si="48"/>
        <v/>
      </c>
      <c r="AW400" s="7" t="str">
        <f t="shared" si="48"/>
        <v/>
      </c>
      <c r="AX400" s="7" t="str">
        <f t="shared" si="48"/>
        <v/>
      </c>
      <c r="AY400" s="7" t="str">
        <f t="shared" si="48"/>
        <v/>
      </c>
      <c r="AZ400" s="7" t="str">
        <f t="shared" si="48"/>
        <v/>
      </c>
      <c r="BA400" s="7" t="str">
        <f t="shared" si="48"/>
        <v/>
      </c>
      <c r="BB400" s="7" t="str">
        <f t="shared" si="48"/>
        <v/>
      </c>
      <c r="BC400" s="7" t="str">
        <f t="shared" si="48"/>
        <v/>
      </c>
      <c r="BD400" s="7" t="str">
        <f t="shared" si="48"/>
        <v/>
      </c>
      <c r="BE400" s="7" t="str">
        <f t="shared" si="48"/>
        <v/>
      </c>
      <c r="BF400" s="7" t="str">
        <f t="shared" si="48"/>
        <v/>
      </c>
      <c r="BG400" s="7" t="str">
        <f t="shared" si="47"/>
        <v/>
      </c>
      <c r="BH400" s="7" t="str">
        <f t="shared" si="47"/>
        <v/>
      </c>
    </row>
    <row r="401" spans="1:60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165004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29637.875</v>
      </c>
      <c r="O401" s="1">
        <v>44755.875</v>
      </c>
      <c r="P401" s="1"/>
      <c r="Q401" s="1">
        <v>43357.875</v>
      </c>
      <c r="R401">
        <v>73611865</v>
      </c>
      <c r="T401" t="s">
        <v>871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389</v>
      </c>
      <c r="AB401">
        <v>45</v>
      </c>
      <c r="AC401" t="s">
        <v>394</v>
      </c>
      <c r="AD401">
        <v>96155</v>
      </c>
      <c r="AE401">
        <v>807.71</v>
      </c>
      <c r="AF401">
        <v>961.55</v>
      </c>
      <c r="AG401" t="s">
        <v>480</v>
      </c>
      <c r="AP401" s="8">
        <v>398</v>
      </c>
      <c r="AQ401" s="8" t="str">
        <f t="shared" si="48"/>
        <v/>
      </c>
      <c r="AR401" s="8" t="str">
        <f t="shared" si="48"/>
        <v/>
      </c>
      <c r="AS401" s="8" t="str">
        <f t="shared" si="48"/>
        <v/>
      </c>
      <c r="AT401" s="8" t="str">
        <f t="shared" si="48"/>
        <v/>
      </c>
      <c r="AU401" s="8" t="str">
        <f t="shared" si="48"/>
        <v/>
      </c>
      <c r="AV401" s="8" t="str">
        <f t="shared" si="48"/>
        <v/>
      </c>
      <c r="AW401" s="8" t="str">
        <f t="shared" si="48"/>
        <v/>
      </c>
      <c r="AX401" s="8" t="str">
        <f t="shared" si="48"/>
        <v/>
      </c>
      <c r="AY401" s="8" t="str">
        <f t="shared" si="48"/>
        <v/>
      </c>
      <c r="AZ401" s="8" t="str">
        <f t="shared" si="48"/>
        <v/>
      </c>
      <c r="BA401" s="8" t="str">
        <f t="shared" si="48"/>
        <v/>
      </c>
      <c r="BB401" s="8" t="str">
        <f t="shared" si="48"/>
        <v/>
      </c>
      <c r="BC401" s="8" t="str">
        <f t="shared" si="48"/>
        <v/>
      </c>
      <c r="BD401" s="8" t="str">
        <f t="shared" si="48"/>
        <v/>
      </c>
      <c r="BE401" s="8" t="str">
        <f t="shared" si="48"/>
        <v/>
      </c>
      <c r="BF401" s="8" t="str">
        <f t="shared" si="48"/>
        <v/>
      </c>
      <c r="BG401" s="8" t="str">
        <f t="shared" si="47"/>
        <v/>
      </c>
      <c r="BH401" s="8" t="str">
        <f t="shared" si="47"/>
        <v/>
      </c>
    </row>
    <row r="402" spans="1:60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165004</v>
      </c>
      <c r="I402" s="1">
        <v>44761.875</v>
      </c>
      <c r="J402" t="s">
        <v>392</v>
      </c>
      <c r="K402">
        <v>2</v>
      </c>
      <c r="L402" s="1"/>
      <c r="M402" s="1">
        <v>44761.875</v>
      </c>
      <c r="N402" s="1">
        <v>38449.875</v>
      </c>
      <c r="O402" s="1">
        <v>44755.875</v>
      </c>
      <c r="P402" s="1"/>
      <c r="Q402" s="1">
        <v>43357.875</v>
      </c>
      <c r="R402">
        <v>73611866</v>
      </c>
      <c r="T402" t="s">
        <v>872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389</v>
      </c>
      <c r="AB402">
        <v>45</v>
      </c>
      <c r="AC402" t="s">
        <v>394</v>
      </c>
      <c r="AD402">
        <v>48439</v>
      </c>
      <c r="AE402">
        <v>406.85</v>
      </c>
      <c r="AF402">
        <v>484.39</v>
      </c>
      <c r="AG402" t="s">
        <v>480</v>
      </c>
      <c r="AP402" s="7">
        <v>399</v>
      </c>
      <c r="AQ402" s="7" t="str">
        <f t="shared" si="48"/>
        <v/>
      </c>
      <c r="AR402" s="7" t="str">
        <f t="shared" si="48"/>
        <v/>
      </c>
      <c r="AS402" s="7" t="str">
        <f t="shared" si="48"/>
        <v/>
      </c>
      <c r="AT402" s="7" t="str">
        <f t="shared" si="48"/>
        <v/>
      </c>
      <c r="AU402" s="7" t="str">
        <f t="shared" si="48"/>
        <v/>
      </c>
      <c r="AV402" s="7" t="str">
        <f t="shared" si="48"/>
        <v/>
      </c>
      <c r="AW402" s="7" t="str">
        <f t="shared" si="48"/>
        <v/>
      </c>
      <c r="AX402" s="7" t="str">
        <f t="shared" si="48"/>
        <v/>
      </c>
      <c r="AY402" s="7" t="str">
        <f t="shared" si="48"/>
        <v/>
      </c>
      <c r="AZ402" s="7" t="str">
        <f t="shared" si="48"/>
        <v/>
      </c>
      <c r="BA402" s="7" t="str">
        <f t="shared" si="48"/>
        <v/>
      </c>
      <c r="BB402" s="7" t="str">
        <f t="shared" si="48"/>
        <v/>
      </c>
      <c r="BC402" s="7" t="str">
        <f t="shared" si="48"/>
        <v/>
      </c>
      <c r="BD402" s="7" t="str">
        <f t="shared" si="48"/>
        <v/>
      </c>
      <c r="BE402" s="7" t="str">
        <f t="shared" si="48"/>
        <v/>
      </c>
      <c r="BF402" s="7" t="str">
        <f t="shared" ref="BF402:BH417" si="49">IF(BF$3=$D402,$AP402,"")</f>
        <v/>
      </c>
      <c r="BG402" s="7" t="str">
        <f t="shared" si="49"/>
        <v/>
      </c>
      <c r="BH402" s="7" t="str">
        <f t="shared" si="49"/>
        <v/>
      </c>
    </row>
    <row r="403" spans="1:60">
      <c r="A403" t="s">
        <v>404</v>
      </c>
      <c r="B403" t="s">
        <v>404</v>
      </c>
      <c r="C403" t="s">
        <v>404</v>
      </c>
      <c r="E403">
        <v>57</v>
      </c>
      <c r="F403">
        <v>0</v>
      </c>
      <c r="G403">
        <v>1</v>
      </c>
      <c r="H403">
        <v>165004</v>
      </c>
      <c r="I403" s="1">
        <v>44761.875</v>
      </c>
      <c r="J403" t="s">
        <v>392</v>
      </c>
      <c r="K403">
        <v>3</v>
      </c>
      <c r="L403" s="1"/>
      <c r="M403" s="1">
        <v>44761.875</v>
      </c>
      <c r="N403" s="1">
        <v>41458.875</v>
      </c>
      <c r="O403" s="1">
        <v>44755.875</v>
      </c>
      <c r="P403" s="1"/>
      <c r="Q403" s="1">
        <v>43357.875</v>
      </c>
      <c r="R403">
        <v>73611864</v>
      </c>
      <c r="T403" t="s">
        <v>873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389</v>
      </c>
      <c r="AB403">
        <v>45</v>
      </c>
      <c r="AC403" t="s">
        <v>394</v>
      </c>
      <c r="AD403">
        <v>48439</v>
      </c>
      <c r="AE403">
        <v>406.85</v>
      </c>
      <c r="AF403">
        <v>484.39</v>
      </c>
      <c r="AG403" t="s">
        <v>480</v>
      </c>
      <c r="AP403" s="8">
        <v>400</v>
      </c>
      <c r="AQ403" s="8" t="str">
        <f t="shared" ref="AQ403:BF418" si="50">IF(AQ$3=$D403,$AP403,"")</f>
        <v/>
      </c>
      <c r="AR403" s="8" t="str">
        <f t="shared" si="50"/>
        <v/>
      </c>
      <c r="AS403" s="8" t="str">
        <f t="shared" si="50"/>
        <v/>
      </c>
      <c r="AT403" s="8" t="str">
        <f t="shared" si="50"/>
        <v/>
      </c>
      <c r="AU403" s="8" t="str">
        <f t="shared" si="50"/>
        <v/>
      </c>
      <c r="AV403" s="8" t="str">
        <f t="shared" si="50"/>
        <v/>
      </c>
      <c r="AW403" s="8" t="str">
        <f t="shared" si="50"/>
        <v/>
      </c>
      <c r="AX403" s="8" t="str">
        <f t="shared" si="50"/>
        <v/>
      </c>
      <c r="AY403" s="8" t="str">
        <f t="shared" si="50"/>
        <v/>
      </c>
      <c r="AZ403" s="8" t="str">
        <f t="shared" si="50"/>
        <v/>
      </c>
      <c r="BA403" s="8" t="str">
        <f t="shared" si="50"/>
        <v/>
      </c>
      <c r="BB403" s="8" t="str">
        <f t="shared" si="50"/>
        <v/>
      </c>
      <c r="BC403" s="8" t="str">
        <f t="shared" si="50"/>
        <v/>
      </c>
      <c r="BD403" s="8" t="str">
        <f t="shared" si="50"/>
        <v/>
      </c>
      <c r="BE403" s="8" t="str">
        <f t="shared" si="50"/>
        <v/>
      </c>
      <c r="BF403" s="8" t="str">
        <f t="shared" si="50"/>
        <v/>
      </c>
      <c r="BG403" s="8" t="str">
        <f t="shared" si="49"/>
        <v/>
      </c>
      <c r="BH403" s="8" t="str">
        <f t="shared" si="49"/>
        <v/>
      </c>
    </row>
    <row r="404" spans="1:60">
      <c r="A404" t="s">
        <v>404</v>
      </c>
      <c r="B404" t="s">
        <v>404</v>
      </c>
      <c r="C404" t="s">
        <v>404</v>
      </c>
      <c r="E404">
        <v>57</v>
      </c>
      <c r="F404">
        <v>0</v>
      </c>
      <c r="G404">
        <v>1</v>
      </c>
      <c r="H404">
        <v>165168</v>
      </c>
      <c r="I404" s="1">
        <v>44761.875</v>
      </c>
      <c r="J404" t="s">
        <v>392</v>
      </c>
      <c r="K404">
        <v>0</v>
      </c>
      <c r="L404" s="1">
        <v>44756.875</v>
      </c>
      <c r="M404" s="1">
        <v>44761.875</v>
      </c>
      <c r="N404" s="1">
        <v>34347.916666666664</v>
      </c>
      <c r="O404" s="1">
        <v>44756.875</v>
      </c>
      <c r="P404" s="1">
        <v>43811.875</v>
      </c>
      <c r="Q404" s="1">
        <v>43357.875</v>
      </c>
      <c r="R404">
        <v>73599831</v>
      </c>
      <c r="T404" t="s">
        <v>874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389</v>
      </c>
      <c r="AB404">
        <v>45</v>
      </c>
      <c r="AC404" t="s">
        <v>476</v>
      </c>
      <c r="AD404">
        <v>193102</v>
      </c>
      <c r="AE404">
        <v>1622.05</v>
      </c>
      <c r="AF404">
        <v>1931.02</v>
      </c>
      <c r="AG404" t="s">
        <v>391</v>
      </c>
      <c r="AP404" s="7">
        <v>401</v>
      </c>
      <c r="AQ404" s="7" t="str">
        <f t="shared" si="50"/>
        <v/>
      </c>
      <c r="AR404" s="7" t="str">
        <f t="shared" si="50"/>
        <v/>
      </c>
      <c r="AS404" s="7" t="str">
        <f t="shared" si="50"/>
        <v/>
      </c>
      <c r="AT404" s="7" t="str">
        <f t="shared" si="50"/>
        <v/>
      </c>
      <c r="AU404" s="7" t="str">
        <f t="shared" si="50"/>
        <v/>
      </c>
      <c r="AV404" s="7" t="str">
        <f t="shared" si="50"/>
        <v/>
      </c>
      <c r="AW404" s="7" t="str">
        <f t="shared" si="50"/>
        <v/>
      </c>
      <c r="AX404" s="7" t="str">
        <f t="shared" si="50"/>
        <v/>
      </c>
      <c r="AY404" s="7" t="str">
        <f t="shared" si="50"/>
        <v/>
      </c>
      <c r="AZ404" s="7" t="str">
        <f t="shared" si="50"/>
        <v/>
      </c>
      <c r="BA404" s="7" t="str">
        <f t="shared" si="50"/>
        <v/>
      </c>
      <c r="BB404" s="7" t="str">
        <f t="shared" si="50"/>
        <v/>
      </c>
      <c r="BC404" s="7" t="str">
        <f t="shared" si="50"/>
        <v/>
      </c>
      <c r="BD404" s="7" t="str">
        <f t="shared" si="50"/>
        <v/>
      </c>
      <c r="BE404" s="7" t="str">
        <f t="shared" si="50"/>
        <v/>
      </c>
      <c r="BF404" s="7" t="str">
        <f t="shared" si="50"/>
        <v/>
      </c>
      <c r="BG404" s="7" t="str">
        <f t="shared" si="49"/>
        <v/>
      </c>
      <c r="BH404" s="7" t="str">
        <f t="shared" si="49"/>
        <v/>
      </c>
    </row>
    <row r="405" spans="1:60">
      <c r="A405" t="s">
        <v>404</v>
      </c>
      <c r="B405" t="s">
        <v>386</v>
      </c>
      <c r="C405" t="s">
        <v>386</v>
      </c>
      <c r="E405">
        <v>19</v>
      </c>
      <c r="F405">
        <v>0</v>
      </c>
      <c r="G405">
        <v>1</v>
      </c>
      <c r="H405">
        <v>167992</v>
      </c>
      <c r="I405" s="1">
        <v>44761.875</v>
      </c>
      <c r="J405" t="s">
        <v>387</v>
      </c>
      <c r="K405">
        <v>0</v>
      </c>
      <c r="L405" s="1">
        <v>44699.875</v>
      </c>
      <c r="M405" s="1">
        <v>44761.875</v>
      </c>
      <c r="N405" s="1">
        <v>40159.916666666664</v>
      </c>
      <c r="O405" s="1">
        <v>44699.875</v>
      </c>
      <c r="P405" s="1">
        <v>44693.875</v>
      </c>
      <c r="Q405" s="1">
        <v>43387.875</v>
      </c>
      <c r="R405">
        <v>73802336</v>
      </c>
      <c r="T405" t="s">
        <v>875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389</v>
      </c>
      <c r="AB405">
        <v>44</v>
      </c>
      <c r="AC405" t="s">
        <v>398</v>
      </c>
      <c r="AD405">
        <v>95921</v>
      </c>
      <c r="AE405">
        <v>805.73</v>
      </c>
      <c r="AF405">
        <v>959.21</v>
      </c>
      <c r="AG405" t="s">
        <v>391</v>
      </c>
      <c r="AP405" s="8">
        <v>402</v>
      </c>
      <c r="AQ405" s="8" t="str">
        <f t="shared" si="50"/>
        <v/>
      </c>
      <c r="AR405" s="8" t="str">
        <f t="shared" si="50"/>
        <v/>
      </c>
      <c r="AS405" s="8" t="str">
        <f t="shared" si="50"/>
        <v/>
      </c>
      <c r="AT405" s="8" t="str">
        <f t="shared" si="50"/>
        <v/>
      </c>
      <c r="AU405" s="8" t="str">
        <f t="shared" si="50"/>
        <v/>
      </c>
      <c r="AV405" s="8" t="str">
        <f t="shared" si="50"/>
        <v/>
      </c>
      <c r="AW405" s="8" t="str">
        <f t="shared" si="50"/>
        <v/>
      </c>
      <c r="AX405" s="8" t="str">
        <f t="shared" si="50"/>
        <v/>
      </c>
      <c r="AY405" s="8" t="str">
        <f t="shared" si="50"/>
        <v/>
      </c>
      <c r="AZ405" s="8" t="str">
        <f t="shared" si="50"/>
        <v/>
      </c>
      <c r="BA405" s="8" t="str">
        <f t="shared" si="50"/>
        <v/>
      </c>
      <c r="BB405" s="8" t="str">
        <f t="shared" si="50"/>
        <v/>
      </c>
      <c r="BC405" s="8" t="str">
        <f t="shared" si="50"/>
        <v/>
      </c>
      <c r="BD405" s="8" t="str">
        <f t="shared" si="50"/>
        <v/>
      </c>
      <c r="BE405" s="8" t="str">
        <f t="shared" si="50"/>
        <v/>
      </c>
      <c r="BF405" s="8" t="str">
        <f t="shared" si="50"/>
        <v/>
      </c>
      <c r="BG405" s="8" t="str">
        <f t="shared" si="49"/>
        <v/>
      </c>
      <c r="BH405" s="8" t="str">
        <f t="shared" si="49"/>
        <v/>
      </c>
    </row>
    <row r="406" spans="1:60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167997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39902.875</v>
      </c>
      <c r="O406" s="1">
        <v>43426.916666666664</v>
      </c>
      <c r="P406" s="1">
        <v>43417.916666666664</v>
      </c>
      <c r="Q406" s="1">
        <v>43387.875</v>
      </c>
      <c r="R406">
        <v>73891002</v>
      </c>
      <c r="T406" t="s">
        <v>876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389</v>
      </c>
      <c r="AB406">
        <v>44</v>
      </c>
      <c r="AC406" t="s">
        <v>394</v>
      </c>
      <c r="AD406">
        <v>48439</v>
      </c>
      <c r="AE406">
        <v>406.85</v>
      </c>
      <c r="AF406">
        <v>484.39</v>
      </c>
      <c r="AG406" t="s">
        <v>408</v>
      </c>
      <c r="AP406" s="7">
        <v>403</v>
      </c>
      <c r="AQ406" s="7" t="str">
        <f t="shared" si="50"/>
        <v/>
      </c>
      <c r="AR406" s="7" t="str">
        <f t="shared" si="50"/>
        <v/>
      </c>
      <c r="AS406" s="7" t="str">
        <f t="shared" si="50"/>
        <v/>
      </c>
      <c r="AT406" s="7" t="str">
        <f t="shared" si="50"/>
        <v/>
      </c>
      <c r="AU406" s="7" t="str">
        <f t="shared" si="50"/>
        <v/>
      </c>
      <c r="AV406" s="7" t="str">
        <f t="shared" si="50"/>
        <v/>
      </c>
      <c r="AW406" s="7" t="str">
        <f t="shared" si="50"/>
        <v/>
      </c>
      <c r="AX406" s="7" t="str">
        <f t="shared" si="50"/>
        <v/>
      </c>
      <c r="AY406" s="7" t="str">
        <f t="shared" si="50"/>
        <v/>
      </c>
      <c r="AZ406" s="7" t="str">
        <f t="shared" si="50"/>
        <v/>
      </c>
      <c r="BA406" s="7" t="str">
        <f t="shared" si="50"/>
        <v/>
      </c>
      <c r="BB406" s="7" t="str">
        <f t="shared" si="50"/>
        <v/>
      </c>
      <c r="BC406" s="7" t="str">
        <f t="shared" si="50"/>
        <v/>
      </c>
      <c r="BD406" s="7" t="str">
        <f t="shared" si="50"/>
        <v/>
      </c>
      <c r="BE406" s="7" t="str">
        <f t="shared" si="50"/>
        <v/>
      </c>
      <c r="BF406" s="7" t="str">
        <f t="shared" si="50"/>
        <v/>
      </c>
      <c r="BG406" s="7" t="str">
        <f t="shared" si="49"/>
        <v/>
      </c>
      <c r="BH406" s="7" t="str">
        <f t="shared" si="49"/>
        <v/>
      </c>
    </row>
    <row r="407" spans="1:60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167997</v>
      </c>
      <c r="I407" s="1">
        <v>44761.875</v>
      </c>
      <c r="J407" t="s">
        <v>387</v>
      </c>
      <c r="K407">
        <v>1</v>
      </c>
      <c r="L407" s="1"/>
      <c r="M407" s="1">
        <v>44761.875</v>
      </c>
      <c r="N407" s="1">
        <v>40882.916666666664</v>
      </c>
      <c r="O407" s="1">
        <v>43426.916666666664</v>
      </c>
      <c r="P407" s="1"/>
      <c r="Q407" s="1">
        <v>43387.875</v>
      </c>
      <c r="R407">
        <v>73891003</v>
      </c>
      <c r="T407" t="s">
        <v>877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389</v>
      </c>
      <c r="AB407">
        <v>44</v>
      </c>
      <c r="AC407" t="s">
        <v>394</v>
      </c>
      <c r="AD407">
        <v>48439</v>
      </c>
      <c r="AE407">
        <v>406.85</v>
      </c>
      <c r="AF407">
        <v>484.39</v>
      </c>
      <c r="AG407" t="s">
        <v>408</v>
      </c>
      <c r="AP407" s="8">
        <v>404</v>
      </c>
      <c r="AQ407" s="8" t="str">
        <f t="shared" si="50"/>
        <v/>
      </c>
      <c r="AR407" s="8" t="str">
        <f t="shared" si="50"/>
        <v/>
      </c>
      <c r="AS407" s="8" t="str">
        <f t="shared" si="50"/>
        <v/>
      </c>
      <c r="AT407" s="8" t="str">
        <f t="shared" si="50"/>
        <v/>
      </c>
      <c r="AU407" s="8" t="str">
        <f t="shared" si="50"/>
        <v/>
      </c>
      <c r="AV407" s="8" t="str">
        <f t="shared" si="50"/>
        <v/>
      </c>
      <c r="AW407" s="8" t="str">
        <f t="shared" si="50"/>
        <v/>
      </c>
      <c r="AX407" s="8" t="str">
        <f t="shared" si="50"/>
        <v/>
      </c>
      <c r="AY407" s="8" t="str">
        <f t="shared" si="50"/>
        <v/>
      </c>
      <c r="AZ407" s="8" t="str">
        <f t="shared" si="50"/>
        <v/>
      </c>
      <c r="BA407" s="8" t="str">
        <f t="shared" si="50"/>
        <v/>
      </c>
      <c r="BB407" s="8" t="str">
        <f t="shared" si="50"/>
        <v/>
      </c>
      <c r="BC407" s="8" t="str">
        <f t="shared" si="50"/>
        <v/>
      </c>
      <c r="BD407" s="8" t="str">
        <f t="shared" si="50"/>
        <v/>
      </c>
      <c r="BE407" s="8" t="str">
        <f t="shared" si="50"/>
        <v/>
      </c>
      <c r="BF407" s="8" t="str">
        <f t="shared" si="50"/>
        <v/>
      </c>
      <c r="BG407" s="8" t="str">
        <f t="shared" si="49"/>
        <v/>
      </c>
      <c r="BH407" s="8" t="str">
        <f t="shared" si="49"/>
        <v/>
      </c>
    </row>
    <row r="408" spans="1:60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168007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37971.916666666664</v>
      </c>
      <c r="O408" s="1">
        <v>43670.875</v>
      </c>
      <c r="P408" s="1">
        <v>43657.875</v>
      </c>
      <c r="Q408" s="1">
        <v>43387.875</v>
      </c>
      <c r="R408">
        <v>73799319</v>
      </c>
      <c r="T408" t="s">
        <v>878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389</v>
      </c>
      <c r="AB408">
        <v>44</v>
      </c>
      <c r="AC408" t="s">
        <v>400</v>
      </c>
      <c r="AD408">
        <v>49621</v>
      </c>
      <c r="AE408">
        <v>416.82</v>
      </c>
      <c r="AF408">
        <v>496.21</v>
      </c>
      <c r="AG408" t="s">
        <v>408</v>
      </c>
      <c r="AP408" s="7">
        <v>405</v>
      </c>
      <c r="AQ408" s="7" t="str">
        <f t="shared" si="50"/>
        <v/>
      </c>
      <c r="AR408" s="7" t="str">
        <f t="shared" si="50"/>
        <v/>
      </c>
      <c r="AS408" s="7" t="str">
        <f t="shared" si="50"/>
        <v/>
      </c>
      <c r="AT408" s="7" t="str">
        <f t="shared" si="50"/>
        <v/>
      </c>
      <c r="AU408" s="7" t="str">
        <f t="shared" si="50"/>
        <v/>
      </c>
      <c r="AV408" s="7" t="str">
        <f t="shared" si="50"/>
        <v/>
      </c>
      <c r="AW408" s="7" t="str">
        <f t="shared" si="50"/>
        <v/>
      </c>
      <c r="AX408" s="7" t="str">
        <f t="shared" si="50"/>
        <v/>
      </c>
      <c r="AY408" s="7" t="str">
        <f t="shared" si="50"/>
        <v/>
      </c>
      <c r="AZ408" s="7" t="str">
        <f t="shared" si="50"/>
        <v/>
      </c>
      <c r="BA408" s="7" t="str">
        <f t="shared" si="50"/>
        <v/>
      </c>
      <c r="BB408" s="7" t="str">
        <f t="shared" si="50"/>
        <v/>
      </c>
      <c r="BC408" s="7" t="str">
        <f t="shared" si="50"/>
        <v/>
      </c>
      <c r="BD408" s="7" t="str">
        <f t="shared" si="50"/>
        <v/>
      </c>
      <c r="BE408" s="7" t="str">
        <f t="shared" si="50"/>
        <v/>
      </c>
      <c r="BF408" s="7" t="str">
        <f t="shared" si="50"/>
        <v/>
      </c>
      <c r="BG408" s="7" t="str">
        <f t="shared" si="49"/>
        <v/>
      </c>
      <c r="BH408" s="7" t="str">
        <f t="shared" si="49"/>
        <v/>
      </c>
    </row>
    <row r="409" spans="1:60">
      <c r="A409" t="s">
        <v>404</v>
      </c>
      <c r="B409" t="s">
        <v>404</v>
      </c>
      <c r="C409" t="s">
        <v>404</v>
      </c>
      <c r="E409">
        <v>19</v>
      </c>
      <c r="F409">
        <v>0</v>
      </c>
      <c r="G409">
        <v>1</v>
      </c>
      <c r="H409">
        <v>168070</v>
      </c>
      <c r="I409" s="1">
        <v>44761.875</v>
      </c>
      <c r="J409" t="s">
        <v>387</v>
      </c>
      <c r="K409">
        <v>0</v>
      </c>
      <c r="L409" s="1"/>
      <c r="M409" s="1">
        <v>44761.875</v>
      </c>
      <c r="N409" s="1">
        <v>37672.875</v>
      </c>
      <c r="O409" s="1">
        <v>43381.875</v>
      </c>
      <c r="P409" s="1"/>
      <c r="Q409" s="1">
        <v>43387.875</v>
      </c>
      <c r="R409">
        <v>73799941</v>
      </c>
      <c r="T409" t="s">
        <v>879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389</v>
      </c>
      <c r="AB409">
        <v>44</v>
      </c>
      <c r="AC409" t="s">
        <v>394</v>
      </c>
      <c r="AD409">
        <v>60547</v>
      </c>
      <c r="AE409">
        <v>508.58</v>
      </c>
      <c r="AF409">
        <v>605.47</v>
      </c>
      <c r="AG409" t="s">
        <v>408</v>
      </c>
      <c r="AP409" s="8">
        <v>406</v>
      </c>
      <c r="AQ409" s="8" t="str">
        <f t="shared" si="50"/>
        <v/>
      </c>
      <c r="AR409" s="8" t="str">
        <f t="shared" si="50"/>
        <v/>
      </c>
      <c r="AS409" s="8" t="str">
        <f t="shared" si="50"/>
        <v/>
      </c>
      <c r="AT409" s="8" t="str">
        <f t="shared" si="50"/>
        <v/>
      </c>
      <c r="AU409" s="8" t="str">
        <f t="shared" si="50"/>
        <v/>
      </c>
      <c r="AV409" s="8" t="str">
        <f t="shared" si="50"/>
        <v/>
      </c>
      <c r="AW409" s="8" t="str">
        <f t="shared" si="50"/>
        <v/>
      </c>
      <c r="AX409" s="8" t="str">
        <f t="shared" si="50"/>
        <v/>
      </c>
      <c r="AY409" s="8" t="str">
        <f t="shared" si="50"/>
        <v/>
      </c>
      <c r="AZ409" s="8" t="str">
        <f t="shared" si="50"/>
        <v/>
      </c>
      <c r="BA409" s="8" t="str">
        <f t="shared" si="50"/>
        <v/>
      </c>
      <c r="BB409" s="8" t="str">
        <f t="shared" si="50"/>
        <v/>
      </c>
      <c r="BC409" s="8" t="str">
        <f t="shared" si="50"/>
        <v/>
      </c>
      <c r="BD409" s="8" t="str">
        <f t="shared" si="50"/>
        <v/>
      </c>
      <c r="BE409" s="8" t="str">
        <f t="shared" si="50"/>
        <v/>
      </c>
      <c r="BF409" s="8" t="str">
        <f t="shared" si="50"/>
        <v/>
      </c>
      <c r="BG409" s="8" t="str">
        <f t="shared" si="49"/>
        <v/>
      </c>
      <c r="BH409" s="8" t="str">
        <f t="shared" si="49"/>
        <v/>
      </c>
    </row>
    <row r="410" spans="1:60">
      <c r="A410" t="s">
        <v>404</v>
      </c>
      <c r="B410" t="s">
        <v>404</v>
      </c>
      <c r="C410" t="s">
        <v>404</v>
      </c>
      <c r="E410">
        <v>19</v>
      </c>
      <c r="F410">
        <v>0</v>
      </c>
      <c r="G410">
        <v>1</v>
      </c>
      <c r="H410">
        <v>172645</v>
      </c>
      <c r="I410" s="1">
        <v>44761.875</v>
      </c>
      <c r="J410" t="s">
        <v>387</v>
      </c>
      <c r="K410">
        <v>1</v>
      </c>
      <c r="L410" s="1"/>
      <c r="M410" s="1">
        <v>44761.875</v>
      </c>
      <c r="N410" s="1">
        <v>41732.875</v>
      </c>
      <c r="O410" s="1">
        <v>44755.875</v>
      </c>
      <c r="P410" s="1"/>
      <c r="Q410" s="1">
        <v>43418.916666666664</v>
      </c>
      <c r="R410">
        <v>74067074</v>
      </c>
      <c r="T410" t="s">
        <v>880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389</v>
      </c>
      <c r="AB410">
        <v>43</v>
      </c>
      <c r="AC410" t="s">
        <v>476</v>
      </c>
      <c r="AD410">
        <v>123586</v>
      </c>
      <c r="AE410">
        <v>1038.1099999999999</v>
      </c>
      <c r="AF410">
        <v>1235.8599999999999</v>
      </c>
      <c r="AG410" t="s">
        <v>480</v>
      </c>
      <c r="AP410" s="7">
        <v>407</v>
      </c>
      <c r="AQ410" s="7" t="str">
        <f t="shared" si="50"/>
        <v/>
      </c>
      <c r="AR410" s="7" t="str">
        <f t="shared" si="50"/>
        <v/>
      </c>
      <c r="AS410" s="7" t="str">
        <f t="shared" si="50"/>
        <v/>
      </c>
      <c r="AT410" s="7" t="str">
        <f t="shared" si="50"/>
        <v/>
      </c>
      <c r="AU410" s="7" t="str">
        <f t="shared" si="50"/>
        <v/>
      </c>
      <c r="AV410" s="7" t="str">
        <f t="shared" si="50"/>
        <v/>
      </c>
      <c r="AW410" s="7" t="str">
        <f t="shared" si="50"/>
        <v/>
      </c>
      <c r="AX410" s="7" t="str">
        <f t="shared" si="50"/>
        <v/>
      </c>
      <c r="AY410" s="7" t="str">
        <f t="shared" si="50"/>
        <v/>
      </c>
      <c r="AZ410" s="7" t="str">
        <f t="shared" si="50"/>
        <v/>
      </c>
      <c r="BA410" s="7" t="str">
        <f t="shared" si="50"/>
        <v/>
      </c>
      <c r="BB410" s="7" t="str">
        <f t="shared" si="50"/>
        <v/>
      </c>
      <c r="BC410" s="7" t="str">
        <f t="shared" si="50"/>
        <v/>
      </c>
      <c r="BD410" s="7" t="str">
        <f t="shared" si="50"/>
        <v/>
      </c>
      <c r="BE410" s="7" t="str">
        <f t="shared" si="50"/>
        <v/>
      </c>
      <c r="BF410" s="7" t="str">
        <f t="shared" si="50"/>
        <v/>
      </c>
      <c r="BG410" s="7" t="str">
        <f t="shared" si="49"/>
        <v/>
      </c>
      <c r="BH410" s="7" t="str">
        <f t="shared" si="49"/>
        <v/>
      </c>
    </row>
    <row r="411" spans="1:60">
      <c r="A411" t="s">
        <v>404</v>
      </c>
      <c r="B411" t="s">
        <v>404</v>
      </c>
      <c r="C411" t="s">
        <v>404</v>
      </c>
      <c r="E411">
        <v>19</v>
      </c>
      <c r="F411">
        <v>0</v>
      </c>
      <c r="G411">
        <v>1</v>
      </c>
      <c r="H411">
        <v>172707</v>
      </c>
      <c r="I411" s="1">
        <v>44761.875</v>
      </c>
      <c r="J411" t="s">
        <v>387</v>
      </c>
      <c r="K411">
        <v>0</v>
      </c>
      <c r="L411" s="1"/>
      <c r="M411" s="1">
        <v>44761.875</v>
      </c>
      <c r="N411" s="1">
        <v>36520.916666666664</v>
      </c>
      <c r="O411" s="1">
        <v>43412.916666666664</v>
      </c>
      <c r="P411" s="1"/>
      <c r="Q411" s="1">
        <v>43418.916666666664</v>
      </c>
      <c r="R411">
        <v>74065872</v>
      </c>
      <c r="T411" t="s">
        <v>881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389</v>
      </c>
      <c r="AB411">
        <v>43</v>
      </c>
      <c r="AC411" t="s">
        <v>476</v>
      </c>
      <c r="AD411">
        <v>154477</v>
      </c>
      <c r="AE411">
        <v>1297.6600000000001</v>
      </c>
      <c r="AF411">
        <v>1544.77</v>
      </c>
      <c r="AG411" t="s">
        <v>408</v>
      </c>
      <c r="AP411" s="8">
        <v>408</v>
      </c>
      <c r="AQ411" s="8" t="str">
        <f t="shared" si="50"/>
        <v/>
      </c>
      <c r="AR411" s="8" t="str">
        <f t="shared" si="50"/>
        <v/>
      </c>
      <c r="AS411" s="8" t="str">
        <f t="shared" si="50"/>
        <v/>
      </c>
      <c r="AT411" s="8" t="str">
        <f t="shared" si="50"/>
        <v/>
      </c>
      <c r="AU411" s="8" t="str">
        <f t="shared" si="50"/>
        <v/>
      </c>
      <c r="AV411" s="8" t="str">
        <f t="shared" si="50"/>
        <v/>
      </c>
      <c r="AW411" s="8" t="str">
        <f t="shared" si="50"/>
        <v/>
      </c>
      <c r="AX411" s="8" t="str">
        <f t="shared" si="50"/>
        <v/>
      </c>
      <c r="AY411" s="8" t="str">
        <f t="shared" si="50"/>
        <v/>
      </c>
      <c r="AZ411" s="8" t="str">
        <f t="shared" si="50"/>
        <v/>
      </c>
      <c r="BA411" s="8" t="str">
        <f t="shared" si="50"/>
        <v/>
      </c>
      <c r="BB411" s="8" t="str">
        <f t="shared" si="50"/>
        <v/>
      </c>
      <c r="BC411" s="8" t="str">
        <f t="shared" si="50"/>
        <v/>
      </c>
      <c r="BD411" s="8" t="str">
        <f t="shared" si="50"/>
        <v/>
      </c>
      <c r="BE411" s="8" t="str">
        <f t="shared" si="50"/>
        <v/>
      </c>
      <c r="BF411" s="8" t="str">
        <f t="shared" si="50"/>
        <v/>
      </c>
      <c r="BG411" s="8" t="str">
        <f t="shared" si="49"/>
        <v/>
      </c>
      <c r="BH411" s="8" t="str">
        <f t="shared" si="49"/>
        <v/>
      </c>
    </row>
    <row r="412" spans="1:60">
      <c r="A412" t="s">
        <v>404</v>
      </c>
      <c r="B412" t="s">
        <v>404</v>
      </c>
      <c r="C412" t="s">
        <v>386</v>
      </c>
      <c r="E412">
        <v>19</v>
      </c>
      <c r="F412">
        <v>0</v>
      </c>
      <c r="G412">
        <v>1</v>
      </c>
      <c r="H412">
        <v>172716</v>
      </c>
      <c r="I412" s="1">
        <v>44761.875</v>
      </c>
      <c r="J412" t="s">
        <v>387</v>
      </c>
      <c r="K412">
        <v>0</v>
      </c>
      <c r="L412" s="1">
        <v>44720.875</v>
      </c>
      <c r="M412" s="1">
        <v>44761.875</v>
      </c>
      <c r="N412" s="1">
        <v>33548.916666666664</v>
      </c>
      <c r="O412" s="1">
        <v>44720.875</v>
      </c>
      <c r="P412" s="1"/>
      <c r="Q412" s="1">
        <v>43418.916666666664</v>
      </c>
      <c r="R412">
        <v>74081819</v>
      </c>
      <c r="S412">
        <v>74081820</v>
      </c>
      <c r="T412" t="s">
        <v>882</v>
      </c>
      <c r="U412">
        <v>368</v>
      </c>
      <c r="V412">
        <v>3022</v>
      </c>
      <c r="W412">
        <v>30.22</v>
      </c>
      <c r="X412">
        <v>3022</v>
      </c>
      <c r="Y412">
        <v>36.799999999999997</v>
      </c>
      <c r="Z412">
        <v>3680</v>
      </c>
      <c r="AA412" t="s">
        <v>389</v>
      </c>
      <c r="AB412">
        <v>43</v>
      </c>
      <c r="AC412" t="s">
        <v>476</v>
      </c>
      <c r="AD412">
        <v>132923</v>
      </c>
      <c r="AE412">
        <v>1116.54</v>
      </c>
      <c r="AF412">
        <v>1329.23</v>
      </c>
      <c r="AG412" t="s">
        <v>391</v>
      </c>
      <c r="AP412" s="7">
        <v>409</v>
      </c>
      <c r="AQ412" s="7" t="str">
        <f t="shared" si="50"/>
        <v/>
      </c>
      <c r="AR412" s="7" t="str">
        <f t="shared" si="50"/>
        <v/>
      </c>
      <c r="AS412" s="7" t="str">
        <f t="shared" si="50"/>
        <v/>
      </c>
      <c r="AT412" s="7" t="str">
        <f t="shared" si="50"/>
        <v/>
      </c>
      <c r="AU412" s="7" t="str">
        <f t="shared" si="50"/>
        <v/>
      </c>
      <c r="AV412" s="7" t="str">
        <f t="shared" si="50"/>
        <v/>
      </c>
      <c r="AW412" s="7" t="str">
        <f t="shared" si="50"/>
        <v/>
      </c>
      <c r="AX412" s="7" t="str">
        <f t="shared" si="50"/>
        <v/>
      </c>
      <c r="AY412" s="7" t="str">
        <f t="shared" si="50"/>
        <v/>
      </c>
      <c r="AZ412" s="7" t="str">
        <f t="shared" si="50"/>
        <v/>
      </c>
      <c r="BA412" s="7" t="str">
        <f t="shared" si="50"/>
        <v/>
      </c>
      <c r="BB412" s="7" t="str">
        <f t="shared" si="50"/>
        <v/>
      </c>
      <c r="BC412" s="7" t="str">
        <f t="shared" si="50"/>
        <v/>
      </c>
      <c r="BD412" s="7" t="str">
        <f t="shared" si="50"/>
        <v/>
      </c>
      <c r="BE412" s="7" t="str">
        <f t="shared" si="50"/>
        <v/>
      </c>
      <c r="BF412" s="7" t="str">
        <f t="shared" si="50"/>
        <v/>
      </c>
      <c r="BG412" s="7" t="str">
        <f t="shared" si="49"/>
        <v/>
      </c>
      <c r="BH412" s="7" t="str">
        <f t="shared" si="49"/>
        <v/>
      </c>
    </row>
    <row r="413" spans="1:60">
      <c r="A413" t="s">
        <v>404</v>
      </c>
      <c r="B413" t="s">
        <v>404</v>
      </c>
      <c r="C413" t="s">
        <v>404</v>
      </c>
      <c r="E413">
        <v>57</v>
      </c>
      <c r="F413">
        <v>0</v>
      </c>
      <c r="G413">
        <v>1</v>
      </c>
      <c r="H413">
        <v>172719</v>
      </c>
      <c r="I413" s="1">
        <v>44761.875</v>
      </c>
      <c r="J413" t="s">
        <v>392</v>
      </c>
      <c r="K413">
        <v>0</v>
      </c>
      <c r="L413" s="1"/>
      <c r="M413" s="1">
        <v>44761.875</v>
      </c>
      <c r="N413" s="1">
        <v>32714.875</v>
      </c>
      <c r="O413" s="1">
        <v>43412.916666666664</v>
      </c>
      <c r="P413" s="1"/>
      <c r="Q413" s="1">
        <v>43418.916666666664</v>
      </c>
      <c r="R413">
        <v>74065876</v>
      </c>
      <c r="T413" t="s">
        <v>883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389</v>
      </c>
      <c r="AB413">
        <v>43</v>
      </c>
      <c r="AC413" t="s">
        <v>476</v>
      </c>
      <c r="AD413">
        <v>212411</v>
      </c>
      <c r="AE413">
        <v>1784.23</v>
      </c>
      <c r="AF413">
        <v>2124.11</v>
      </c>
      <c r="AG413" t="s">
        <v>408</v>
      </c>
      <c r="AP413" s="8">
        <v>410</v>
      </c>
      <c r="AQ413" s="8" t="str">
        <f t="shared" si="50"/>
        <v/>
      </c>
      <c r="AR413" s="8" t="str">
        <f t="shared" si="50"/>
        <v/>
      </c>
      <c r="AS413" s="8" t="str">
        <f t="shared" si="50"/>
        <v/>
      </c>
      <c r="AT413" s="8" t="str">
        <f t="shared" si="50"/>
        <v/>
      </c>
      <c r="AU413" s="8" t="str">
        <f t="shared" si="50"/>
        <v/>
      </c>
      <c r="AV413" s="8" t="str">
        <f t="shared" si="50"/>
        <v/>
      </c>
      <c r="AW413" s="8" t="str">
        <f t="shared" si="50"/>
        <v/>
      </c>
      <c r="AX413" s="8" t="str">
        <f t="shared" si="50"/>
        <v/>
      </c>
      <c r="AY413" s="8" t="str">
        <f t="shared" si="50"/>
        <v/>
      </c>
      <c r="AZ413" s="8" t="str">
        <f t="shared" si="50"/>
        <v/>
      </c>
      <c r="BA413" s="8" t="str">
        <f t="shared" si="50"/>
        <v/>
      </c>
      <c r="BB413" s="8" t="str">
        <f t="shared" si="50"/>
        <v/>
      </c>
      <c r="BC413" s="8" t="str">
        <f t="shared" si="50"/>
        <v/>
      </c>
      <c r="BD413" s="8" t="str">
        <f t="shared" si="50"/>
        <v/>
      </c>
      <c r="BE413" s="8" t="str">
        <f t="shared" si="50"/>
        <v/>
      </c>
      <c r="BF413" s="8" t="str">
        <f t="shared" si="50"/>
        <v/>
      </c>
      <c r="BG413" s="8" t="str">
        <f t="shared" si="49"/>
        <v/>
      </c>
      <c r="BH413" s="8" t="str">
        <f t="shared" si="49"/>
        <v/>
      </c>
    </row>
    <row r="414" spans="1:60">
      <c r="A414" t="s">
        <v>404</v>
      </c>
      <c r="B414" t="s">
        <v>404</v>
      </c>
      <c r="C414" t="s">
        <v>404</v>
      </c>
      <c r="E414">
        <v>19</v>
      </c>
      <c r="F414">
        <v>0</v>
      </c>
      <c r="G414">
        <v>1</v>
      </c>
      <c r="H414">
        <v>172721</v>
      </c>
      <c r="I414" s="1">
        <v>44761.875</v>
      </c>
      <c r="J414" t="s">
        <v>387</v>
      </c>
      <c r="K414">
        <v>0</v>
      </c>
      <c r="L414" s="1"/>
      <c r="M414" s="1">
        <v>44761.875</v>
      </c>
      <c r="N414" s="1">
        <v>36216.875</v>
      </c>
      <c r="O414" s="1">
        <v>43412.916666666664</v>
      </c>
      <c r="P414" s="1"/>
      <c r="Q414" s="1">
        <v>43418.916666666664</v>
      </c>
      <c r="R414">
        <v>74065877</v>
      </c>
      <c r="T414" t="s">
        <v>884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389</v>
      </c>
      <c r="AB414">
        <v>43</v>
      </c>
      <c r="AC414" t="s">
        <v>476</v>
      </c>
      <c r="AD414">
        <v>57299</v>
      </c>
      <c r="AE414">
        <v>1297.6600000000001</v>
      </c>
      <c r="AF414">
        <v>572.99</v>
      </c>
      <c r="AG414" t="s">
        <v>408</v>
      </c>
      <c r="AP414" s="7">
        <v>411</v>
      </c>
      <c r="AQ414" s="7" t="str">
        <f t="shared" si="50"/>
        <v/>
      </c>
      <c r="AR414" s="7" t="str">
        <f t="shared" si="50"/>
        <v/>
      </c>
      <c r="AS414" s="7" t="str">
        <f t="shared" si="50"/>
        <v/>
      </c>
      <c r="AT414" s="7" t="str">
        <f t="shared" si="50"/>
        <v/>
      </c>
      <c r="AU414" s="7" t="str">
        <f t="shared" si="50"/>
        <v/>
      </c>
      <c r="AV414" s="7" t="str">
        <f t="shared" si="50"/>
        <v/>
      </c>
      <c r="AW414" s="7" t="str">
        <f t="shared" si="50"/>
        <v/>
      </c>
      <c r="AX414" s="7" t="str">
        <f t="shared" si="50"/>
        <v/>
      </c>
      <c r="AY414" s="7" t="str">
        <f t="shared" si="50"/>
        <v/>
      </c>
      <c r="AZ414" s="7" t="str">
        <f t="shared" si="50"/>
        <v/>
      </c>
      <c r="BA414" s="7" t="str">
        <f t="shared" si="50"/>
        <v/>
      </c>
      <c r="BB414" s="7" t="str">
        <f t="shared" si="50"/>
        <v/>
      </c>
      <c r="BC414" s="7" t="str">
        <f t="shared" si="50"/>
        <v/>
      </c>
      <c r="BD414" s="7" t="str">
        <f t="shared" si="50"/>
        <v/>
      </c>
      <c r="BE414" s="7" t="str">
        <f t="shared" si="50"/>
        <v/>
      </c>
      <c r="BF414" s="7" t="str">
        <f t="shared" si="50"/>
        <v/>
      </c>
      <c r="BG414" s="7" t="str">
        <f t="shared" si="49"/>
        <v/>
      </c>
      <c r="BH414" s="7" t="str">
        <f t="shared" si="49"/>
        <v/>
      </c>
    </row>
    <row r="415" spans="1:60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172731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36295.875</v>
      </c>
      <c r="O415" s="1">
        <v>44087.875</v>
      </c>
      <c r="P415" s="1">
        <v>44056.875</v>
      </c>
      <c r="Q415" s="1">
        <v>43418.916666666664</v>
      </c>
      <c r="R415">
        <v>74065879</v>
      </c>
      <c r="T415" t="s">
        <v>885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389</v>
      </c>
      <c r="AB415">
        <v>43</v>
      </c>
      <c r="AC415" t="s">
        <v>476</v>
      </c>
      <c r="AD415">
        <v>154477</v>
      </c>
      <c r="AE415">
        <v>1297.6600000000001</v>
      </c>
      <c r="AF415">
        <v>1544.77</v>
      </c>
      <c r="AG415" t="s">
        <v>408</v>
      </c>
      <c r="AP415" s="8">
        <v>412</v>
      </c>
      <c r="AQ415" s="8" t="str">
        <f t="shared" si="50"/>
        <v/>
      </c>
      <c r="AR415" s="8" t="str">
        <f t="shared" si="50"/>
        <v/>
      </c>
      <c r="AS415" s="8" t="str">
        <f t="shared" si="50"/>
        <v/>
      </c>
      <c r="AT415" s="8" t="str">
        <f t="shared" si="50"/>
        <v/>
      </c>
      <c r="AU415" s="8" t="str">
        <f t="shared" si="50"/>
        <v/>
      </c>
      <c r="AV415" s="8" t="str">
        <f t="shared" si="50"/>
        <v/>
      </c>
      <c r="AW415" s="8" t="str">
        <f t="shared" si="50"/>
        <v/>
      </c>
      <c r="AX415" s="8" t="str">
        <f t="shared" si="50"/>
        <v/>
      </c>
      <c r="AY415" s="8" t="str">
        <f t="shared" si="50"/>
        <v/>
      </c>
      <c r="AZ415" s="8" t="str">
        <f t="shared" si="50"/>
        <v/>
      </c>
      <c r="BA415" s="8" t="str">
        <f t="shared" si="50"/>
        <v/>
      </c>
      <c r="BB415" s="8" t="str">
        <f t="shared" si="50"/>
        <v/>
      </c>
      <c r="BC415" s="8" t="str">
        <f t="shared" si="50"/>
        <v/>
      </c>
      <c r="BD415" s="8" t="str">
        <f t="shared" si="50"/>
        <v/>
      </c>
      <c r="BE415" s="8" t="str">
        <f t="shared" si="50"/>
        <v/>
      </c>
      <c r="BF415" s="8" t="str">
        <f t="shared" si="50"/>
        <v/>
      </c>
      <c r="BG415" s="8" t="str">
        <f t="shared" si="49"/>
        <v/>
      </c>
      <c r="BH415" s="8" t="str">
        <f t="shared" si="49"/>
        <v/>
      </c>
    </row>
    <row r="416" spans="1:60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172748</v>
      </c>
      <c r="I416" s="1">
        <v>44761.875</v>
      </c>
      <c r="J416" t="s">
        <v>387</v>
      </c>
      <c r="K416">
        <v>0</v>
      </c>
      <c r="L416" s="1">
        <v>44749.875</v>
      </c>
      <c r="M416" s="1">
        <v>44761.875</v>
      </c>
      <c r="N416" s="1">
        <v>39104.916666666664</v>
      </c>
      <c r="O416" s="1">
        <v>44749.875</v>
      </c>
      <c r="P416" s="1">
        <v>43478.916666666664</v>
      </c>
      <c r="Q416" s="1">
        <v>43418.916666666664</v>
      </c>
      <c r="R416">
        <v>74081876</v>
      </c>
      <c r="T416" t="s">
        <v>886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389</v>
      </c>
      <c r="AB416">
        <v>43</v>
      </c>
      <c r="AC416" t="s">
        <v>476</v>
      </c>
      <c r="AD416">
        <v>123586</v>
      </c>
      <c r="AE416">
        <v>1038.1099999999999</v>
      </c>
      <c r="AF416">
        <v>1235.8599999999999</v>
      </c>
      <c r="AG416" t="s">
        <v>391</v>
      </c>
      <c r="AP416" s="7">
        <v>413</v>
      </c>
      <c r="AQ416" s="7" t="str">
        <f t="shared" si="50"/>
        <v/>
      </c>
      <c r="AR416" s="7" t="str">
        <f t="shared" si="50"/>
        <v/>
      </c>
      <c r="AS416" s="7" t="str">
        <f t="shared" si="50"/>
        <v/>
      </c>
      <c r="AT416" s="7" t="str">
        <f t="shared" si="50"/>
        <v/>
      </c>
      <c r="AU416" s="7" t="str">
        <f t="shared" si="50"/>
        <v/>
      </c>
      <c r="AV416" s="7" t="str">
        <f t="shared" si="50"/>
        <v/>
      </c>
      <c r="AW416" s="7" t="str">
        <f t="shared" si="50"/>
        <v/>
      </c>
      <c r="AX416" s="7" t="str">
        <f t="shared" si="50"/>
        <v/>
      </c>
      <c r="AY416" s="7" t="str">
        <f t="shared" si="50"/>
        <v/>
      </c>
      <c r="AZ416" s="7" t="str">
        <f t="shared" si="50"/>
        <v/>
      </c>
      <c r="BA416" s="7" t="str">
        <f t="shared" si="50"/>
        <v/>
      </c>
      <c r="BB416" s="7" t="str">
        <f t="shared" si="50"/>
        <v/>
      </c>
      <c r="BC416" s="7" t="str">
        <f t="shared" si="50"/>
        <v/>
      </c>
      <c r="BD416" s="7" t="str">
        <f t="shared" si="50"/>
        <v/>
      </c>
      <c r="BE416" s="7" t="str">
        <f t="shared" si="50"/>
        <v/>
      </c>
      <c r="BF416" s="7" t="str">
        <f t="shared" si="50"/>
        <v/>
      </c>
      <c r="BG416" s="7" t="str">
        <f t="shared" si="49"/>
        <v/>
      </c>
      <c r="BH416" s="7" t="str">
        <f t="shared" si="49"/>
        <v/>
      </c>
    </row>
    <row r="417" spans="1:60">
      <c r="A417" t="s">
        <v>404</v>
      </c>
      <c r="B417" t="s">
        <v>404</v>
      </c>
      <c r="C417" t="s">
        <v>404</v>
      </c>
      <c r="E417">
        <v>57</v>
      </c>
      <c r="F417">
        <v>0</v>
      </c>
      <c r="G417">
        <v>1</v>
      </c>
      <c r="H417">
        <v>172749</v>
      </c>
      <c r="I417" s="1">
        <v>44761.875</v>
      </c>
      <c r="J417" t="s">
        <v>392</v>
      </c>
      <c r="K417">
        <v>0</v>
      </c>
      <c r="L417" s="1"/>
      <c r="M417" s="1">
        <v>44761.875</v>
      </c>
      <c r="N417" s="1">
        <v>28688.875</v>
      </c>
      <c r="O417" s="1">
        <v>43416.916666666664</v>
      </c>
      <c r="P417" s="1"/>
      <c r="Q417" s="1">
        <v>43418.916666666664</v>
      </c>
      <c r="R417">
        <v>74081822</v>
      </c>
      <c r="T417" t="s">
        <v>887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389</v>
      </c>
      <c r="AB417">
        <v>43</v>
      </c>
      <c r="AC417" t="s">
        <v>390</v>
      </c>
      <c r="AD417">
        <v>278937</v>
      </c>
      <c r="AE417">
        <v>2343.0700000000002</v>
      </c>
      <c r="AF417">
        <v>2789.37</v>
      </c>
      <c r="AG417" t="s">
        <v>408</v>
      </c>
      <c r="AP417" s="8">
        <v>414</v>
      </c>
      <c r="AQ417" s="8" t="str">
        <f t="shared" si="50"/>
        <v/>
      </c>
      <c r="AR417" s="8" t="str">
        <f t="shared" si="50"/>
        <v/>
      </c>
      <c r="AS417" s="8" t="str">
        <f t="shared" si="50"/>
        <v/>
      </c>
      <c r="AT417" s="8" t="str">
        <f t="shared" si="50"/>
        <v/>
      </c>
      <c r="AU417" s="8" t="str">
        <f t="shared" si="50"/>
        <v/>
      </c>
      <c r="AV417" s="8" t="str">
        <f t="shared" si="50"/>
        <v/>
      </c>
      <c r="AW417" s="8" t="str">
        <f t="shared" si="50"/>
        <v/>
      </c>
      <c r="AX417" s="8" t="str">
        <f t="shared" si="50"/>
        <v/>
      </c>
      <c r="AY417" s="8" t="str">
        <f t="shared" si="50"/>
        <v/>
      </c>
      <c r="AZ417" s="8" t="str">
        <f t="shared" si="50"/>
        <v/>
      </c>
      <c r="BA417" s="8" t="str">
        <f t="shared" si="50"/>
        <v/>
      </c>
      <c r="BB417" s="8" t="str">
        <f t="shared" si="50"/>
        <v/>
      </c>
      <c r="BC417" s="8" t="str">
        <f t="shared" si="50"/>
        <v/>
      </c>
      <c r="BD417" s="8" t="str">
        <f t="shared" si="50"/>
        <v/>
      </c>
      <c r="BE417" s="8" t="str">
        <f t="shared" si="50"/>
        <v/>
      </c>
      <c r="BF417" s="8" t="str">
        <f t="shared" si="50"/>
        <v/>
      </c>
      <c r="BG417" s="8" t="str">
        <f t="shared" si="49"/>
        <v/>
      </c>
      <c r="BH417" s="8" t="str">
        <f t="shared" si="49"/>
        <v/>
      </c>
    </row>
    <row r="418" spans="1:60">
      <c r="A418" t="s">
        <v>404</v>
      </c>
      <c r="B418" t="s">
        <v>386</v>
      </c>
      <c r="C418" t="s">
        <v>386</v>
      </c>
      <c r="E418">
        <v>19</v>
      </c>
      <c r="F418">
        <v>0</v>
      </c>
      <c r="G418">
        <v>1</v>
      </c>
      <c r="H418">
        <v>172756</v>
      </c>
      <c r="I418" s="1">
        <v>44761.875</v>
      </c>
      <c r="J418" t="s">
        <v>387</v>
      </c>
      <c r="K418">
        <v>0</v>
      </c>
      <c r="L418" s="1"/>
      <c r="M418" s="1">
        <v>44761.875</v>
      </c>
      <c r="N418" s="1">
        <v>35751.916666666664</v>
      </c>
      <c r="O418" s="1">
        <v>44725.875</v>
      </c>
      <c r="P418" s="1">
        <v>44633.875</v>
      </c>
      <c r="Q418" s="1">
        <v>43418.916666666664</v>
      </c>
      <c r="R418">
        <v>74065884</v>
      </c>
      <c r="T418" t="s">
        <v>888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389</v>
      </c>
      <c r="AB418">
        <v>43</v>
      </c>
      <c r="AC418" t="s">
        <v>390</v>
      </c>
      <c r="AD418">
        <v>782</v>
      </c>
      <c r="AE418">
        <v>1844.17</v>
      </c>
      <c r="AF418">
        <v>782</v>
      </c>
      <c r="AG418" t="s">
        <v>408</v>
      </c>
      <c r="AP418" s="7">
        <v>415</v>
      </c>
      <c r="AQ418" s="7" t="str">
        <f t="shared" si="50"/>
        <v/>
      </c>
      <c r="AR418" s="7" t="str">
        <f t="shared" si="50"/>
        <v/>
      </c>
      <c r="AS418" s="7" t="str">
        <f t="shared" si="50"/>
        <v/>
      </c>
      <c r="AT418" s="7" t="str">
        <f t="shared" si="50"/>
        <v/>
      </c>
      <c r="AU418" s="7" t="str">
        <f t="shared" si="50"/>
        <v/>
      </c>
      <c r="AV418" s="7" t="str">
        <f t="shared" si="50"/>
        <v/>
      </c>
      <c r="AW418" s="7" t="str">
        <f t="shared" si="50"/>
        <v/>
      </c>
      <c r="AX418" s="7" t="str">
        <f t="shared" si="50"/>
        <v/>
      </c>
      <c r="AY418" s="7" t="str">
        <f t="shared" si="50"/>
        <v/>
      </c>
      <c r="AZ418" s="7" t="str">
        <f t="shared" si="50"/>
        <v/>
      </c>
      <c r="BA418" s="7" t="str">
        <f t="shared" si="50"/>
        <v/>
      </c>
      <c r="BB418" s="7" t="str">
        <f t="shared" si="50"/>
        <v/>
      </c>
      <c r="BC418" s="7" t="str">
        <f t="shared" si="50"/>
        <v/>
      </c>
      <c r="BD418" s="7" t="str">
        <f t="shared" si="50"/>
        <v/>
      </c>
      <c r="BE418" s="7" t="str">
        <f t="shared" si="50"/>
        <v/>
      </c>
      <c r="BF418" s="7" t="str">
        <f t="shared" ref="BF418:BH433" si="51">IF(BF$3=$D418,$AP418,"")</f>
        <v/>
      </c>
      <c r="BG418" s="7" t="str">
        <f t="shared" si="51"/>
        <v/>
      </c>
      <c r="BH418" s="7" t="str">
        <f t="shared" si="51"/>
        <v/>
      </c>
    </row>
    <row r="419" spans="1:60">
      <c r="A419" t="s">
        <v>404</v>
      </c>
      <c r="B419" t="s">
        <v>404</v>
      </c>
      <c r="C419" t="s">
        <v>404</v>
      </c>
      <c r="E419">
        <v>220</v>
      </c>
      <c r="F419">
        <v>0</v>
      </c>
      <c r="G419">
        <v>1</v>
      </c>
      <c r="H419">
        <v>173180</v>
      </c>
      <c r="I419" s="1">
        <v>44761.875</v>
      </c>
      <c r="J419" t="s">
        <v>473</v>
      </c>
      <c r="K419">
        <v>0</v>
      </c>
      <c r="L419" s="1"/>
      <c r="M419" s="1">
        <v>44761.875</v>
      </c>
      <c r="N419" s="1">
        <v>32691.875</v>
      </c>
      <c r="O419" s="1">
        <v>44697.875</v>
      </c>
      <c r="P419" s="1">
        <v>44693.875</v>
      </c>
      <c r="Q419" s="1">
        <v>43418.916666666664</v>
      </c>
      <c r="R419">
        <v>74081697</v>
      </c>
      <c r="T419" t="s">
        <v>889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389</v>
      </c>
      <c r="AB419">
        <v>43</v>
      </c>
      <c r="AC419" t="s">
        <v>394</v>
      </c>
      <c r="AD419">
        <v>83251</v>
      </c>
      <c r="AE419">
        <v>699.32</v>
      </c>
      <c r="AF419">
        <v>832.51</v>
      </c>
      <c r="AG419" t="s">
        <v>408</v>
      </c>
      <c r="AP419" s="8">
        <v>416</v>
      </c>
      <c r="AQ419" s="8" t="str">
        <f t="shared" ref="AQ419:BF434" si="52">IF(AQ$3=$D419,$AP419,"")</f>
        <v/>
      </c>
      <c r="AR419" s="8" t="str">
        <f t="shared" si="52"/>
        <v/>
      </c>
      <c r="AS419" s="8" t="str">
        <f t="shared" si="52"/>
        <v/>
      </c>
      <c r="AT419" s="8" t="str">
        <f t="shared" si="52"/>
        <v/>
      </c>
      <c r="AU419" s="8" t="str">
        <f t="shared" si="52"/>
        <v/>
      </c>
      <c r="AV419" s="8" t="str">
        <f t="shared" si="52"/>
        <v/>
      </c>
      <c r="AW419" s="8" t="str">
        <f t="shared" si="52"/>
        <v/>
      </c>
      <c r="AX419" s="8" t="str">
        <f t="shared" si="52"/>
        <v/>
      </c>
      <c r="AY419" s="8" t="str">
        <f t="shared" si="52"/>
        <v/>
      </c>
      <c r="AZ419" s="8" t="str">
        <f t="shared" si="52"/>
        <v/>
      </c>
      <c r="BA419" s="8" t="str">
        <f t="shared" si="52"/>
        <v/>
      </c>
      <c r="BB419" s="8" t="str">
        <f t="shared" si="52"/>
        <v/>
      </c>
      <c r="BC419" s="8" t="str">
        <f t="shared" si="52"/>
        <v/>
      </c>
      <c r="BD419" s="8" t="str">
        <f t="shared" si="52"/>
        <v/>
      </c>
      <c r="BE419" s="8" t="str">
        <f t="shared" si="52"/>
        <v/>
      </c>
      <c r="BF419" s="8" t="str">
        <f t="shared" si="52"/>
        <v/>
      </c>
      <c r="BG419" s="8" t="str">
        <f t="shared" si="51"/>
        <v/>
      </c>
      <c r="BH419" s="8" t="str">
        <f t="shared" si="51"/>
        <v/>
      </c>
    </row>
    <row r="420" spans="1:60">
      <c r="A420" t="s">
        <v>404</v>
      </c>
      <c r="B420" t="s">
        <v>404</v>
      </c>
      <c r="C420" t="s">
        <v>404</v>
      </c>
      <c r="D420">
        <v>0</v>
      </c>
      <c r="E420">
        <v>57</v>
      </c>
      <c r="F420">
        <v>0</v>
      </c>
      <c r="G420">
        <v>1</v>
      </c>
      <c r="H420">
        <v>173205</v>
      </c>
      <c r="I420" s="1">
        <v>44761.875</v>
      </c>
      <c r="J420" t="s">
        <v>392</v>
      </c>
      <c r="K420">
        <v>0</v>
      </c>
      <c r="L420" s="1"/>
      <c r="M420" s="1">
        <v>44761.875</v>
      </c>
      <c r="N420" s="1">
        <v>32645.875</v>
      </c>
      <c r="O420" s="1">
        <v>43417.916666666664</v>
      </c>
      <c r="P420" s="1"/>
      <c r="Q420" s="1">
        <v>43418.916666666664</v>
      </c>
      <c r="R420">
        <v>74090917</v>
      </c>
      <c r="T420" t="s">
        <v>890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389</v>
      </c>
      <c r="AB420">
        <v>43</v>
      </c>
      <c r="AC420" t="s">
        <v>400</v>
      </c>
      <c r="AD420">
        <v>79106</v>
      </c>
      <c r="AE420">
        <v>664.5</v>
      </c>
      <c r="AF420">
        <v>791.06</v>
      </c>
      <c r="AG420" t="s">
        <v>408</v>
      </c>
      <c r="AP420" s="7">
        <v>417</v>
      </c>
      <c r="AQ420" s="7" t="str">
        <f t="shared" si="52"/>
        <v/>
      </c>
      <c r="AR420" s="7" t="str">
        <f t="shared" si="52"/>
        <v/>
      </c>
      <c r="AS420" s="7" t="str">
        <f t="shared" si="52"/>
        <v/>
      </c>
      <c r="AT420" s="7" t="str">
        <f t="shared" si="52"/>
        <v/>
      </c>
      <c r="AU420" s="7" t="str">
        <f t="shared" si="52"/>
        <v/>
      </c>
      <c r="AV420" s="7" t="str">
        <f t="shared" si="52"/>
        <v/>
      </c>
      <c r="AW420" s="7" t="str">
        <f t="shared" si="52"/>
        <v/>
      </c>
      <c r="AX420" s="7" t="str">
        <f t="shared" si="52"/>
        <v/>
      </c>
      <c r="AY420" s="7" t="str">
        <f t="shared" si="52"/>
        <v/>
      </c>
      <c r="AZ420" s="7" t="str">
        <f t="shared" si="52"/>
        <v/>
      </c>
      <c r="BA420" s="7" t="str">
        <f t="shared" si="52"/>
        <v/>
      </c>
      <c r="BB420" s="7" t="str">
        <f t="shared" si="52"/>
        <v/>
      </c>
      <c r="BC420" s="7" t="str">
        <f t="shared" si="52"/>
        <v/>
      </c>
      <c r="BD420" s="7" t="str">
        <f t="shared" si="52"/>
        <v/>
      </c>
      <c r="BE420" s="7" t="str">
        <f t="shared" si="52"/>
        <v/>
      </c>
      <c r="BF420" s="7" t="str">
        <f t="shared" si="52"/>
        <v/>
      </c>
      <c r="BG420" s="7" t="str">
        <f t="shared" si="51"/>
        <v/>
      </c>
      <c r="BH420" s="7" t="str">
        <f t="shared" si="51"/>
        <v/>
      </c>
    </row>
    <row r="421" spans="1:60">
      <c r="A421" t="s">
        <v>404</v>
      </c>
      <c r="B421" t="s">
        <v>404</v>
      </c>
      <c r="C421" t="s">
        <v>404</v>
      </c>
      <c r="E421">
        <v>57</v>
      </c>
      <c r="F421">
        <v>0</v>
      </c>
      <c r="G421">
        <v>1</v>
      </c>
      <c r="H421">
        <v>173225</v>
      </c>
      <c r="I421" s="1">
        <v>44761.875</v>
      </c>
      <c r="J421" t="s">
        <v>392</v>
      </c>
      <c r="K421">
        <v>0</v>
      </c>
      <c r="L421" s="1"/>
      <c r="M421" s="1">
        <v>44761.875</v>
      </c>
      <c r="N421" s="1">
        <v>30371.875</v>
      </c>
      <c r="O421" s="1">
        <v>43416.916666666664</v>
      </c>
      <c r="P421" s="1"/>
      <c r="Q421" s="1">
        <v>43418.916666666664</v>
      </c>
      <c r="R421">
        <v>74081703</v>
      </c>
      <c r="T421" t="s">
        <v>891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389</v>
      </c>
      <c r="AB421">
        <v>43</v>
      </c>
      <c r="AC421" t="s">
        <v>394</v>
      </c>
      <c r="AD421">
        <v>96155</v>
      </c>
      <c r="AE421">
        <v>807.71</v>
      </c>
      <c r="AF421">
        <v>961.55</v>
      </c>
      <c r="AG421" t="s">
        <v>408</v>
      </c>
      <c r="AP421" s="8">
        <v>418</v>
      </c>
      <c r="AQ421" s="8" t="str">
        <f t="shared" si="52"/>
        <v/>
      </c>
      <c r="AR421" s="8" t="str">
        <f t="shared" si="52"/>
        <v/>
      </c>
      <c r="AS421" s="8" t="str">
        <f t="shared" si="52"/>
        <v/>
      </c>
      <c r="AT421" s="8" t="str">
        <f t="shared" si="52"/>
        <v/>
      </c>
      <c r="AU421" s="8" t="str">
        <f t="shared" si="52"/>
        <v/>
      </c>
      <c r="AV421" s="8" t="str">
        <f t="shared" si="52"/>
        <v/>
      </c>
      <c r="AW421" s="8" t="str">
        <f t="shared" si="52"/>
        <v/>
      </c>
      <c r="AX421" s="8" t="str">
        <f t="shared" si="52"/>
        <v/>
      </c>
      <c r="AY421" s="8" t="str">
        <f t="shared" si="52"/>
        <v/>
      </c>
      <c r="AZ421" s="8" t="str">
        <f t="shared" si="52"/>
        <v/>
      </c>
      <c r="BA421" s="8" t="str">
        <f t="shared" si="52"/>
        <v/>
      </c>
      <c r="BB421" s="8" t="str">
        <f t="shared" si="52"/>
        <v/>
      </c>
      <c r="BC421" s="8" t="str">
        <f t="shared" si="52"/>
        <v/>
      </c>
      <c r="BD421" s="8" t="str">
        <f t="shared" si="52"/>
        <v/>
      </c>
      <c r="BE421" s="8" t="str">
        <f t="shared" si="52"/>
        <v/>
      </c>
      <c r="BF421" s="8" t="str">
        <f t="shared" si="52"/>
        <v/>
      </c>
      <c r="BG421" s="8" t="str">
        <f t="shared" si="51"/>
        <v/>
      </c>
      <c r="BH421" s="8" t="str">
        <f t="shared" si="51"/>
        <v/>
      </c>
    </row>
    <row r="422" spans="1:60">
      <c r="A422" t="s">
        <v>404</v>
      </c>
      <c r="B422" t="s">
        <v>404</v>
      </c>
      <c r="C422" t="s">
        <v>404</v>
      </c>
      <c r="E422">
        <v>19</v>
      </c>
      <c r="F422">
        <v>0</v>
      </c>
      <c r="G422">
        <v>1</v>
      </c>
      <c r="H422">
        <v>173290</v>
      </c>
      <c r="I422" s="1">
        <v>44761.875</v>
      </c>
      <c r="J422" t="s">
        <v>387</v>
      </c>
      <c r="K422">
        <v>0</v>
      </c>
      <c r="L422" s="1"/>
      <c r="M422" s="1">
        <v>44761.875</v>
      </c>
      <c r="N422" s="1">
        <v>38799.875</v>
      </c>
      <c r="O422" s="1">
        <v>43997.875</v>
      </c>
      <c r="P422" s="1">
        <v>43993.875</v>
      </c>
      <c r="Q422" s="1">
        <v>43418.916666666664</v>
      </c>
      <c r="R422">
        <v>74090737</v>
      </c>
      <c r="T422" t="s">
        <v>892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389</v>
      </c>
      <c r="AB422">
        <v>43</v>
      </c>
      <c r="AC422" t="s">
        <v>574</v>
      </c>
      <c r="AD422">
        <v>49621</v>
      </c>
      <c r="AE422">
        <v>416.82</v>
      </c>
      <c r="AF422">
        <v>496.21</v>
      </c>
      <c r="AG422" t="s">
        <v>408</v>
      </c>
      <c r="AP422" s="7">
        <v>419</v>
      </c>
      <c r="AQ422" s="7" t="str">
        <f t="shared" si="52"/>
        <v/>
      </c>
      <c r="AR422" s="7" t="str">
        <f t="shared" si="52"/>
        <v/>
      </c>
      <c r="AS422" s="7" t="str">
        <f t="shared" si="52"/>
        <v/>
      </c>
      <c r="AT422" s="7" t="str">
        <f t="shared" si="52"/>
        <v/>
      </c>
      <c r="AU422" s="7" t="str">
        <f t="shared" si="52"/>
        <v/>
      </c>
      <c r="AV422" s="7" t="str">
        <f t="shared" si="52"/>
        <v/>
      </c>
      <c r="AW422" s="7" t="str">
        <f t="shared" si="52"/>
        <v/>
      </c>
      <c r="AX422" s="7" t="str">
        <f t="shared" si="52"/>
        <v/>
      </c>
      <c r="AY422" s="7" t="str">
        <f t="shared" si="52"/>
        <v/>
      </c>
      <c r="AZ422" s="7" t="str">
        <f t="shared" si="52"/>
        <v/>
      </c>
      <c r="BA422" s="7" t="str">
        <f t="shared" si="52"/>
        <v/>
      </c>
      <c r="BB422" s="7" t="str">
        <f t="shared" si="52"/>
        <v/>
      </c>
      <c r="BC422" s="7" t="str">
        <f t="shared" si="52"/>
        <v/>
      </c>
      <c r="BD422" s="7" t="str">
        <f t="shared" si="52"/>
        <v/>
      </c>
      <c r="BE422" s="7" t="str">
        <f t="shared" si="52"/>
        <v/>
      </c>
      <c r="BF422" s="7" t="str">
        <f t="shared" si="52"/>
        <v/>
      </c>
      <c r="BG422" s="7" t="str">
        <f t="shared" si="51"/>
        <v/>
      </c>
      <c r="BH422" s="7" t="str">
        <f t="shared" si="51"/>
        <v/>
      </c>
    </row>
    <row r="423" spans="1:60">
      <c r="A423" t="s">
        <v>404</v>
      </c>
      <c r="B423" t="s">
        <v>404</v>
      </c>
      <c r="C423" t="s">
        <v>404</v>
      </c>
      <c r="E423">
        <v>19</v>
      </c>
      <c r="F423">
        <v>0</v>
      </c>
      <c r="G423">
        <v>1</v>
      </c>
      <c r="H423">
        <v>173293</v>
      </c>
      <c r="I423" s="1">
        <v>44761.875</v>
      </c>
      <c r="J423" t="s">
        <v>387</v>
      </c>
      <c r="K423">
        <v>0</v>
      </c>
      <c r="L423" s="1"/>
      <c r="M423" s="1">
        <v>44761.875</v>
      </c>
      <c r="N423" s="1">
        <v>38751.916666666664</v>
      </c>
      <c r="O423" s="1">
        <v>43416.916666666664</v>
      </c>
      <c r="P423" s="1"/>
      <c r="Q423" s="1">
        <v>43418.916666666664</v>
      </c>
      <c r="R423">
        <v>74081768</v>
      </c>
      <c r="T423" t="s">
        <v>893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389</v>
      </c>
      <c r="AB423">
        <v>43</v>
      </c>
      <c r="AC423" t="s">
        <v>400</v>
      </c>
      <c r="AD423">
        <v>49621</v>
      </c>
      <c r="AE423">
        <v>416.82</v>
      </c>
      <c r="AF423">
        <v>496.21</v>
      </c>
      <c r="AG423" t="s">
        <v>408</v>
      </c>
      <c r="AP423" s="8">
        <v>420</v>
      </c>
      <c r="AQ423" s="8" t="str">
        <f t="shared" si="52"/>
        <v/>
      </c>
      <c r="AR423" s="8" t="str">
        <f t="shared" si="52"/>
        <v/>
      </c>
      <c r="AS423" s="8" t="str">
        <f t="shared" si="52"/>
        <v/>
      </c>
      <c r="AT423" s="8" t="str">
        <f t="shared" si="52"/>
        <v/>
      </c>
      <c r="AU423" s="8" t="str">
        <f t="shared" si="52"/>
        <v/>
      </c>
      <c r="AV423" s="8" t="str">
        <f t="shared" si="52"/>
        <v/>
      </c>
      <c r="AW423" s="8" t="str">
        <f t="shared" si="52"/>
        <v/>
      </c>
      <c r="AX423" s="8" t="str">
        <f t="shared" si="52"/>
        <v/>
      </c>
      <c r="AY423" s="8" t="str">
        <f t="shared" si="52"/>
        <v/>
      </c>
      <c r="AZ423" s="8" t="str">
        <f t="shared" si="52"/>
        <v/>
      </c>
      <c r="BA423" s="8" t="str">
        <f t="shared" si="52"/>
        <v/>
      </c>
      <c r="BB423" s="8" t="str">
        <f t="shared" si="52"/>
        <v/>
      </c>
      <c r="BC423" s="8" t="str">
        <f t="shared" si="52"/>
        <v/>
      </c>
      <c r="BD423" s="8" t="str">
        <f t="shared" si="52"/>
        <v/>
      </c>
      <c r="BE423" s="8" t="str">
        <f t="shared" si="52"/>
        <v/>
      </c>
      <c r="BF423" s="8" t="str">
        <f t="shared" si="52"/>
        <v/>
      </c>
      <c r="BG423" s="8" t="str">
        <f t="shared" si="51"/>
        <v/>
      </c>
      <c r="BH423" s="8" t="str">
        <f t="shared" si="51"/>
        <v/>
      </c>
    </row>
    <row r="424" spans="1:60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173335</v>
      </c>
      <c r="I424" s="1">
        <v>44761.875</v>
      </c>
      <c r="J424" t="s">
        <v>387</v>
      </c>
      <c r="K424">
        <v>0</v>
      </c>
      <c r="L424" s="1"/>
      <c r="M424" s="1">
        <v>44761.875</v>
      </c>
      <c r="N424" s="1">
        <v>33160.875</v>
      </c>
      <c r="O424" s="1">
        <v>43417.916666666664</v>
      </c>
      <c r="P424" s="1"/>
      <c r="Q424" s="1">
        <v>43418.916666666664</v>
      </c>
      <c r="R424">
        <v>74090462</v>
      </c>
      <c r="T424" t="s">
        <v>894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389</v>
      </c>
      <c r="AB424">
        <v>43</v>
      </c>
      <c r="AC424" t="s">
        <v>400</v>
      </c>
      <c r="AD424">
        <v>79106</v>
      </c>
      <c r="AE424">
        <v>664.5</v>
      </c>
      <c r="AF424">
        <v>791.06</v>
      </c>
      <c r="AG424" t="s">
        <v>408</v>
      </c>
      <c r="AP424" s="7">
        <v>421</v>
      </c>
      <c r="AQ424" s="7" t="str">
        <f t="shared" si="52"/>
        <v/>
      </c>
      <c r="AR424" s="7" t="str">
        <f t="shared" si="52"/>
        <v/>
      </c>
      <c r="AS424" s="7" t="str">
        <f t="shared" si="52"/>
        <v/>
      </c>
      <c r="AT424" s="7" t="str">
        <f t="shared" si="52"/>
        <v/>
      </c>
      <c r="AU424" s="7" t="str">
        <f t="shared" si="52"/>
        <v/>
      </c>
      <c r="AV424" s="7" t="str">
        <f t="shared" si="52"/>
        <v/>
      </c>
      <c r="AW424" s="7" t="str">
        <f t="shared" si="52"/>
        <v/>
      </c>
      <c r="AX424" s="7" t="str">
        <f t="shared" si="52"/>
        <v/>
      </c>
      <c r="AY424" s="7" t="str">
        <f t="shared" si="52"/>
        <v/>
      </c>
      <c r="AZ424" s="7" t="str">
        <f t="shared" si="52"/>
        <v/>
      </c>
      <c r="BA424" s="7" t="str">
        <f t="shared" si="52"/>
        <v/>
      </c>
      <c r="BB424" s="7" t="str">
        <f t="shared" si="52"/>
        <v/>
      </c>
      <c r="BC424" s="7" t="str">
        <f t="shared" si="52"/>
        <v/>
      </c>
      <c r="BD424" s="7" t="str">
        <f t="shared" si="52"/>
        <v/>
      </c>
      <c r="BE424" s="7" t="str">
        <f t="shared" si="52"/>
        <v/>
      </c>
      <c r="BF424" s="7" t="str">
        <f t="shared" si="52"/>
        <v/>
      </c>
      <c r="BG424" s="7" t="str">
        <f t="shared" si="51"/>
        <v/>
      </c>
      <c r="BH424" s="7" t="str">
        <f t="shared" si="51"/>
        <v/>
      </c>
    </row>
    <row r="425" spans="1:60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173335</v>
      </c>
      <c r="I425" s="1">
        <v>44761.875</v>
      </c>
      <c r="J425" t="s">
        <v>387</v>
      </c>
      <c r="K425">
        <v>1</v>
      </c>
      <c r="L425" s="1"/>
      <c r="M425" s="1">
        <v>44761.875</v>
      </c>
      <c r="N425" s="1">
        <v>43165.875</v>
      </c>
      <c r="O425" s="1">
        <v>43417.916666666664</v>
      </c>
      <c r="P425" s="1"/>
      <c r="Q425" s="1">
        <v>43418.916666666664</v>
      </c>
      <c r="R425">
        <v>74090463</v>
      </c>
      <c r="T425" t="s">
        <v>213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389</v>
      </c>
      <c r="AB425">
        <v>43</v>
      </c>
      <c r="AC425" t="s">
        <v>400</v>
      </c>
      <c r="AD425">
        <v>49621</v>
      </c>
      <c r="AE425">
        <v>416.82</v>
      </c>
      <c r="AF425">
        <v>496.21</v>
      </c>
      <c r="AG425" t="s">
        <v>408</v>
      </c>
      <c r="AP425" s="8">
        <v>422</v>
      </c>
      <c r="AQ425" s="8" t="str">
        <f t="shared" si="52"/>
        <v/>
      </c>
      <c r="AR425" s="8" t="str">
        <f t="shared" si="52"/>
        <v/>
      </c>
      <c r="AS425" s="8" t="str">
        <f t="shared" si="52"/>
        <v/>
      </c>
      <c r="AT425" s="8" t="str">
        <f t="shared" si="52"/>
        <v/>
      </c>
      <c r="AU425" s="8" t="str">
        <f t="shared" si="52"/>
        <v/>
      </c>
      <c r="AV425" s="8" t="str">
        <f t="shared" si="52"/>
        <v/>
      </c>
      <c r="AW425" s="8" t="str">
        <f t="shared" si="52"/>
        <v/>
      </c>
      <c r="AX425" s="8" t="str">
        <f t="shared" si="52"/>
        <v/>
      </c>
      <c r="AY425" s="8" t="str">
        <f t="shared" si="52"/>
        <v/>
      </c>
      <c r="AZ425" s="8" t="str">
        <f t="shared" si="52"/>
        <v/>
      </c>
      <c r="BA425" s="8" t="str">
        <f t="shared" si="52"/>
        <v/>
      </c>
      <c r="BB425" s="8" t="str">
        <f t="shared" si="52"/>
        <v/>
      </c>
      <c r="BC425" s="8" t="str">
        <f t="shared" si="52"/>
        <v/>
      </c>
      <c r="BD425" s="8" t="str">
        <f t="shared" si="52"/>
        <v/>
      </c>
      <c r="BE425" s="8" t="str">
        <f t="shared" si="52"/>
        <v/>
      </c>
      <c r="BF425" s="8" t="str">
        <f t="shared" si="52"/>
        <v/>
      </c>
      <c r="BG425" s="8" t="str">
        <f t="shared" si="51"/>
        <v/>
      </c>
      <c r="BH425" s="8" t="str">
        <f t="shared" si="51"/>
        <v/>
      </c>
    </row>
    <row r="426" spans="1:60">
      <c r="A426" t="s">
        <v>404</v>
      </c>
      <c r="B426" t="s">
        <v>386</v>
      </c>
      <c r="C426" t="s">
        <v>386</v>
      </c>
      <c r="E426">
        <v>19</v>
      </c>
      <c r="F426">
        <v>0</v>
      </c>
      <c r="G426">
        <v>1</v>
      </c>
      <c r="H426">
        <v>173358</v>
      </c>
      <c r="I426" s="1">
        <v>44761.875</v>
      </c>
      <c r="J426" t="s">
        <v>387</v>
      </c>
      <c r="K426">
        <v>0</v>
      </c>
      <c r="L426" s="1">
        <v>44641.875</v>
      </c>
      <c r="M426" s="1">
        <v>44761.875</v>
      </c>
      <c r="N426" s="1">
        <v>34266.875</v>
      </c>
      <c r="O426" s="1">
        <v>44689.875</v>
      </c>
      <c r="P426" s="1"/>
      <c r="Q426" s="1">
        <v>43418.916666666664</v>
      </c>
      <c r="R426">
        <v>74091931</v>
      </c>
      <c r="T426" t="s">
        <v>895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389</v>
      </c>
      <c r="AB426">
        <v>43</v>
      </c>
      <c r="AC426" t="s">
        <v>494</v>
      </c>
      <c r="AD426">
        <v>11678</v>
      </c>
      <c r="AE426">
        <v>980.93</v>
      </c>
      <c r="AF426">
        <v>1167.8</v>
      </c>
      <c r="AG426" t="s">
        <v>391</v>
      </c>
      <c r="AP426" s="7">
        <v>423</v>
      </c>
      <c r="AQ426" s="7" t="str">
        <f t="shared" si="52"/>
        <v/>
      </c>
      <c r="AR426" s="7" t="str">
        <f t="shared" si="52"/>
        <v/>
      </c>
      <c r="AS426" s="7" t="str">
        <f t="shared" si="52"/>
        <v/>
      </c>
      <c r="AT426" s="7" t="str">
        <f t="shared" si="52"/>
        <v/>
      </c>
      <c r="AU426" s="7" t="str">
        <f t="shared" si="52"/>
        <v/>
      </c>
      <c r="AV426" s="7" t="str">
        <f t="shared" si="52"/>
        <v/>
      </c>
      <c r="AW426" s="7" t="str">
        <f t="shared" si="52"/>
        <v/>
      </c>
      <c r="AX426" s="7" t="str">
        <f t="shared" si="52"/>
        <v/>
      </c>
      <c r="AY426" s="7" t="str">
        <f t="shared" si="52"/>
        <v/>
      </c>
      <c r="AZ426" s="7" t="str">
        <f t="shared" si="52"/>
        <v/>
      </c>
      <c r="BA426" s="7" t="str">
        <f t="shared" si="52"/>
        <v/>
      </c>
      <c r="BB426" s="7" t="str">
        <f t="shared" si="52"/>
        <v/>
      </c>
      <c r="BC426" s="7" t="str">
        <f t="shared" si="52"/>
        <v/>
      </c>
      <c r="BD426" s="7" t="str">
        <f t="shared" si="52"/>
        <v/>
      </c>
      <c r="BE426" s="7" t="str">
        <f t="shared" si="52"/>
        <v/>
      </c>
      <c r="BF426" s="7" t="str">
        <f t="shared" si="52"/>
        <v/>
      </c>
      <c r="BG426" s="7" t="str">
        <f t="shared" si="51"/>
        <v/>
      </c>
      <c r="BH426" s="7" t="str">
        <f t="shared" si="51"/>
        <v/>
      </c>
    </row>
    <row r="427" spans="1:60">
      <c r="A427" t="s">
        <v>404</v>
      </c>
      <c r="B427" t="s">
        <v>404</v>
      </c>
      <c r="C427" t="s">
        <v>404</v>
      </c>
      <c r="E427">
        <v>57</v>
      </c>
      <c r="F427">
        <v>0</v>
      </c>
      <c r="G427">
        <v>1</v>
      </c>
      <c r="H427">
        <v>173366</v>
      </c>
      <c r="I427" s="1">
        <v>44761.875</v>
      </c>
      <c r="J427" t="s">
        <v>392</v>
      </c>
      <c r="K427">
        <v>0</v>
      </c>
      <c r="L427" s="1">
        <v>44759.875</v>
      </c>
      <c r="M427" s="1">
        <v>44761.875</v>
      </c>
      <c r="N427" s="1">
        <v>27101.875</v>
      </c>
      <c r="O427" s="1">
        <v>44759.875</v>
      </c>
      <c r="P427" s="1">
        <v>44693.875</v>
      </c>
      <c r="Q427" s="1">
        <v>43418.916666666664</v>
      </c>
      <c r="R427">
        <v>74092017</v>
      </c>
      <c r="S427">
        <v>74092018</v>
      </c>
      <c r="T427" t="s">
        <v>896</v>
      </c>
      <c r="U427">
        <v>3882</v>
      </c>
      <c r="V427">
        <v>3188</v>
      </c>
      <c r="W427">
        <v>31.88</v>
      </c>
      <c r="X427">
        <v>3188</v>
      </c>
      <c r="Y427">
        <v>38.82</v>
      </c>
      <c r="Z427">
        <v>3882</v>
      </c>
      <c r="AA427" t="s">
        <v>389</v>
      </c>
      <c r="AB427">
        <v>43</v>
      </c>
      <c r="AC427" t="s">
        <v>398</v>
      </c>
      <c r="AD427">
        <v>380353</v>
      </c>
      <c r="AE427">
        <v>3194.98</v>
      </c>
      <c r="AF427">
        <v>3803.53</v>
      </c>
      <c r="AG427" t="s">
        <v>391</v>
      </c>
      <c r="AP427" s="8">
        <v>424</v>
      </c>
      <c r="AQ427" s="8" t="str">
        <f t="shared" si="52"/>
        <v/>
      </c>
      <c r="AR427" s="8" t="str">
        <f t="shared" si="52"/>
        <v/>
      </c>
      <c r="AS427" s="8" t="str">
        <f t="shared" si="52"/>
        <v/>
      </c>
      <c r="AT427" s="8" t="str">
        <f t="shared" si="52"/>
        <v/>
      </c>
      <c r="AU427" s="8" t="str">
        <f t="shared" si="52"/>
        <v/>
      </c>
      <c r="AV427" s="8" t="str">
        <f t="shared" si="52"/>
        <v/>
      </c>
      <c r="AW427" s="8" t="str">
        <f t="shared" si="52"/>
        <v/>
      </c>
      <c r="AX427" s="8" t="str">
        <f t="shared" si="52"/>
        <v/>
      </c>
      <c r="AY427" s="8" t="str">
        <f t="shared" si="52"/>
        <v/>
      </c>
      <c r="AZ427" s="8" t="str">
        <f t="shared" si="52"/>
        <v/>
      </c>
      <c r="BA427" s="8" t="str">
        <f t="shared" si="52"/>
        <v/>
      </c>
      <c r="BB427" s="8" t="str">
        <f t="shared" si="52"/>
        <v/>
      </c>
      <c r="BC427" s="8" t="str">
        <f t="shared" si="52"/>
        <v/>
      </c>
      <c r="BD427" s="8" t="str">
        <f t="shared" si="52"/>
        <v/>
      </c>
      <c r="BE427" s="8" t="str">
        <f t="shared" si="52"/>
        <v/>
      </c>
      <c r="BF427" s="8" t="str">
        <f t="shared" si="52"/>
        <v/>
      </c>
      <c r="BG427" s="8" t="str">
        <f t="shared" si="51"/>
        <v/>
      </c>
      <c r="BH427" s="8" t="str">
        <f t="shared" si="51"/>
        <v/>
      </c>
    </row>
    <row r="428" spans="1:60">
      <c r="A428" t="s">
        <v>404</v>
      </c>
      <c r="B428" t="s">
        <v>404</v>
      </c>
      <c r="C428" t="s">
        <v>404</v>
      </c>
      <c r="E428">
        <v>57</v>
      </c>
      <c r="F428">
        <v>0</v>
      </c>
      <c r="G428">
        <v>1</v>
      </c>
      <c r="H428">
        <v>173467</v>
      </c>
      <c r="I428" s="1">
        <v>44761.875</v>
      </c>
      <c r="J428" t="s">
        <v>392</v>
      </c>
      <c r="K428">
        <v>0</v>
      </c>
      <c r="L428" s="1"/>
      <c r="M428" s="1">
        <v>44761.875</v>
      </c>
      <c r="N428" s="1">
        <v>30759.875</v>
      </c>
      <c r="O428" s="1">
        <v>44361.875</v>
      </c>
      <c r="P428" s="1">
        <v>44361.875</v>
      </c>
      <c r="Q428" s="1">
        <v>43418.916666666664</v>
      </c>
      <c r="R428">
        <v>74100532</v>
      </c>
      <c r="T428" t="s">
        <v>897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389</v>
      </c>
      <c r="AB428">
        <v>43</v>
      </c>
      <c r="AC428" t="s">
        <v>476</v>
      </c>
      <c r="AD428">
        <v>134417</v>
      </c>
      <c r="AE428">
        <v>1873.43</v>
      </c>
      <c r="AF428">
        <v>1344.17</v>
      </c>
      <c r="AG428" t="s">
        <v>408</v>
      </c>
      <c r="AP428" s="7">
        <v>425</v>
      </c>
      <c r="AQ428" s="7" t="str">
        <f t="shared" si="52"/>
        <v/>
      </c>
      <c r="AR428" s="7" t="str">
        <f t="shared" si="52"/>
        <v/>
      </c>
      <c r="AS428" s="7" t="str">
        <f t="shared" si="52"/>
        <v/>
      </c>
      <c r="AT428" s="7" t="str">
        <f t="shared" si="52"/>
        <v/>
      </c>
      <c r="AU428" s="7" t="str">
        <f t="shared" si="52"/>
        <v/>
      </c>
      <c r="AV428" s="7" t="str">
        <f t="shared" si="52"/>
        <v/>
      </c>
      <c r="AW428" s="7" t="str">
        <f t="shared" si="52"/>
        <v/>
      </c>
      <c r="AX428" s="7" t="str">
        <f t="shared" si="52"/>
        <v/>
      </c>
      <c r="AY428" s="7" t="str">
        <f t="shared" si="52"/>
        <v/>
      </c>
      <c r="AZ428" s="7" t="str">
        <f t="shared" si="52"/>
        <v/>
      </c>
      <c r="BA428" s="7" t="str">
        <f t="shared" si="52"/>
        <v/>
      </c>
      <c r="BB428" s="7" t="str">
        <f t="shared" si="52"/>
        <v/>
      </c>
      <c r="BC428" s="7" t="str">
        <f t="shared" si="52"/>
        <v/>
      </c>
      <c r="BD428" s="7" t="str">
        <f t="shared" si="52"/>
        <v/>
      </c>
      <c r="BE428" s="7" t="str">
        <f t="shared" si="52"/>
        <v/>
      </c>
      <c r="BF428" s="7" t="str">
        <f t="shared" si="52"/>
        <v/>
      </c>
      <c r="BG428" s="7" t="str">
        <f t="shared" si="51"/>
        <v/>
      </c>
      <c r="BH428" s="7" t="str">
        <f t="shared" si="51"/>
        <v/>
      </c>
    </row>
    <row r="429" spans="1:60">
      <c r="A429" t="s">
        <v>404</v>
      </c>
      <c r="B429" t="s">
        <v>404</v>
      </c>
      <c r="C429" t="s">
        <v>404</v>
      </c>
      <c r="E429">
        <v>57</v>
      </c>
      <c r="F429">
        <v>0</v>
      </c>
      <c r="G429">
        <v>1</v>
      </c>
      <c r="H429">
        <v>173470</v>
      </c>
      <c r="I429" s="1">
        <v>44761.875</v>
      </c>
      <c r="J429" t="s">
        <v>392</v>
      </c>
      <c r="K429">
        <v>0</v>
      </c>
      <c r="L429" s="1"/>
      <c r="M429" s="1">
        <v>44761.875</v>
      </c>
      <c r="N429" s="1">
        <v>30582.875</v>
      </c>
      <c r="O429" s="1">
        <v>43419.916666666664</v>
      </c>
      <c r="P429" s="1"/>
      <c r="Q429" s="1">
        <v>43418.916666666664</v>
      </c>
      <c r="R429">
        <v>74100530</v>
      </c>
      <c r="T429" t="s">
        <v>898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389</v>
      </c>
      <c r="AB429">
        <v>43</v>
      </c>
      <c r="AC429" t="s">
        <v>398</v>
      </c>
      <c r="AD429">
        <v>276623</v>
      </c>
      <c r="AE429">
        <v>2323.64</v>
      </c>
      <c r="AF429">
        <v>2766.23</v>
      </c>
      <c r="AG429" t="s">
        <v>408</v>
      </c>
      <c r="AP429" s="8">
        <v>426</v>
      </c>
      <c r="AQ429" s="8" t="str">
        <f t="shared" si="52"/>
        <v/>
      </c>
      <c r="AR429" s="8" t="str">
        <f t="shared" si="52"/>
        <v/>
      </c>
      <c r="AS429" s="8" t="str">
        <f t="shared" si="52"/>
        <v/>
      </c>
      <c r="AT429" s="8" t="str">
        <f t="shared" si="52"/>
        <v/>
      </c>
      <c r="AU429" s="8" t="str">
        <f t="shared" si="52"/>
        <v/>
      </c>
      <c r="AV429" s="8" t="str">
        <f t="shared" si="52"/>
        <v/>
      </c>
      <c r="AW429" s="8" t="str">
        <f t="shared" si="52"/>
        <v/>
      </c>
      <c r="AX429" s="8" t="str">
        <f t="shared" si="52"/>
        <v/>
      </c>
      <c r="AY429" s="8" t="str">
        <f t="shared" si="52"/>
        <v/>
      </c>
      <c r="AZ429" s="8" t="str">
        <f t="shared" si="52"/>
        <v/>
      </c>
      <c r="BA429" s="8" t="str">
        <f t="shared" si="52"/>
        <v/>
      </c>
      <c r="BB429" s="8" t="str">
        <f t="shared" si="52"/>
        <v/>
      </c>
      <c r="BC429" s="8" t="str">
        <f t="shared" si="52"/>
        <v/>
      </c>
      <c r="BD429" s="8" t="str">
        <f t="shared" si="52"/>
        <v/>
      </c>
      <c r="BE429" s="8" t="str">
        <f t="shared" si="52"/>
        <v/>
      </c>
      <c r="BF429" s="8" t="str">
        <f t="shared" si="52"/>
        <v/>
      </c>
      <c r="BG429" s="8" t="str">
        <f t="shared" si="51"/>
        <v/>
      </c>
      <c r="BH429" s="8" t="str">
        <f t="shared" si="51"/>
        <v/>
      </c>
    </row>
    <row r="430" spans="1:60">
      <c r="A430" t="s">
        <v>404</v>
      </c>
      <c r="B430" t="s">
        <v>404</v>
      </c>
      <c r="C430" t="s">
        <v>404</v>
      </c>
      <c r="E430">
        <v>57</v>
      </c>
      <c r="F430">
        <v>0</v>
      </c>
      <c r="G430">
        <v>1</v>
      </c>
      <c r="H430">
        <v>176034</v>
      </c>
      <c r="I430" s="1">
        <v>44761.875</v>
      </c>
      <c r="J430" t="s">
        <v>392</v>
      </c>
      <c r="K430">
        <v>0</v>
      </c>
      <c r="L430" s="1"/>
      <c r="M430" s="1">
        <v>44761.875</v>
      </c>
      <c r="N430" s="1">
        <v>25603.916666666668</v>
      </c>
      <c r="O430" s="1">
        <v>43445.916666666664</v>
      </c>
      <c r="P430" s="1"/>
      <c r="Q430" s="1">
        <v>43448.916666666664</v>
      </c>
      <c r="R430">
        <v>74322318</v>
      </c>
      <c r="T430" t="s">
        <v>899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389</v>
      </c>
      <c r="AB430">
        <v>42</v>
      </c>
      <c r="AC430" t="s">
        <v>394</v>
      </c>
      <c r="AD430">
        <v>132214</v>
      </c>
      <c r="AE430">
        <v>1110.5899999999999</v>
      </c>
      <c r="AF430">
        <v>1322.14</v>
      </c>
      <c r="AG430" t="s">
        <v>408</v>
      </c>
      <c r="AP430" s="7">
        <v>427</v>
      </c>
      <c r="AQ430" s="7" t="str">
        <f t="shared" si="52"/>
        <v/>
      </c>
      <c r="AR430" s="7" t="str">
        <f t="shared" si="52"/>
        <v/>
      </c>
      <c r="AS430" s="7" t="str">
        <f t="shared" si="52"/>
        <v/>
      </c>
      <c r="AT430" s="7" t="str">
        <f t="shared" si="52"/>
        <v/>
      </c>
      <c r="AU430" s="7" t="str">
        <f t="shared" si="52"/>
        <v/>
      </c>
      <c r="AV430" s="7" t="str">
        <f t="shared" si="52"/>
        <v/>
      </c>
      <c r="AW430" s="7" t="str">
        <f t="shared" si="52"/>
        <v/>
      </c>
      <c r="AX430" s="7" t="str">
        <f t="shared" si="52"/>
        <v/>
      </c>
      <c r="AY430" s="7" t="str">
        <f t="shared" si="52"/>
        <v/>
      </c>
      <c r="AZ430" s="7" t="str">
        <f t="shared" si="52"/>
        <v/>
      </c>
      <c r="BA430" s="7" t="str">
        <f t="shared" si="52"/>
        <v/>
      </c>
      <c r="BB430" s="7" t="str">
        <f t="shared" si="52"/>
        <v/>
      </c>
      <c r="BC430" s="7" t="str">
        <f t="shared" si="52"/>
        <v/>
      </c>
      <c r="BD430" s="7" t="str">
        <f t="shared" si="52"/>
        <v/>
      </c>
      <c r="BE430" s="7" t="str">
        <f t="shared" si="52"/>
        <v/>
      </c>
      <c r="BF430" s="7" t="str">
        <f t="shared" si="52"/>
        <v/>
      </c>
      <c r="BG430" s="7" t="str">
        <f t="shared" si="51"/>
        <v/>
      </c>
      <c r="BH430" s="7" t="str">
        <f t="shared" si="51"/>
        <v/>
      </c>
    </row>
    <row r="431" spans="1:60">
      <c r="A431" t="s">
        <v>404</v>
      </c>
      <c r="B431" t="s">
        <v>404</v>
      </c>
      <c r="C431" t="s">
        <v>404</v>
      </c>
      <c r="E431">
        <v>57</v>
      </c>
      <c r="F431">
        <v>0</v>
      </c>
      <c r="G431">
        <v>1</v>
      </c>
      <c r="H431">
        <v>176312</v>
      </c>
      <c r="I431" s="1">
        <v>44761.875</v>
      </c>
      <c r="J431" t="s">
        <v>392</v>
      </c>
      <c r="K431">
        <v>0</v>
      </c>
      <c r="L431" s="1"/>
      <c r="M431" s="1">
        <v>44761.875</v>
      </c>
      <c r="N431" s="1">
        <v>33241.916666666664</v>
      </c>
      <c r="O431" s="1">
        <v>44755.875</v>
      </c>
      <c r="P431" s="1">
        <v>44755.875</v>
      </c>
      <c r="Q431" s="1">
        <v>43448.916666666664</v>
      </c>
      <c r="R431">
        <v>74313981</v>
      </c>
      <c r="T431" t="s">
        <v>900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389</v>
      </c>
      <c r="AB431">
        <v>42</v>
      </c>
      <c r="AC431" t="s">
        <v>390</v>
      </c>
      <c r="AD431">
        <v>241499</v>
      </c>
      <c r="AE431">
        <v>2028.6</v>
      </c>
      <c r="AF431">
        <v>2414.9899999999998</v>
      </c>
      <c r="AG431" t="s">
        <v>480</v>
      </c>
      <c r="AP431" s="8">
        <v>428</v>
      </c>
      <c r="AQ431" s="8" t="str">
        <f t="shared" si="52"/>
        <v/>
      </c>
      <c r="AR431" s="8" t="str">
        <f t="shared" si="52"/>
        <v/>
      </c>
      <c r="AS431" s="8" t="str">
        <f t="shared" si="52"/>
        <v/>
      </c>
      <c r="AT431" s="8" t="str">
        <f t="shared" si="52"/>
        <v/>
      </c>
      <c r="AU431" s="8" t="str">
        <f t="shared" si="52"/>
        <v/>
      </c>
      <c r="AV431" s="8" t="str">
        <f t="shared" si="52"/>
        <v/>
      </c>
      <c r="AW431" s="8" t="str">
        <f t="shared" si="52"/>
        <v/>
      </c>
      <c r="AX431" s="8" t="str">
        <f t="shared" si="52"/>
        <v/>
      </c>
      <c r="AY431" s="8" t="str">
        <f t="shared" si="52"/>
        <v/>
      </c>
      <c r="AZ431" s="8" t="str">
        <f t="shared" si="52"/>
        <v/>
      </c>
      <c r="BA431" s="8" t="str">
        <f t="shared" si="52"/>
        <v/>
      </c>
      <c r="BB431" s="8" t="str">
        <f t="shared" si="52"/>
        <v/>
      </c>
      <c r="BC431" s="8" t="str">
        <f t="shared" si="52"/>
        <v/>
      </c>
      <c r="BD431" s="8" t="str">
        <f t="shared" si="52"/>
        <v/>
      </c>
      <c r="BE431" s="8" t="str">
        <f t="shared" si="52"/>
        <v/>
      </c>
      <c r="BF431" s="8" t="str">
        <f t="shared" si="52"/>
        <v/>
      </c>
      <c r="BG431" s="8" t="str">
        <f t="shared" si="51"/>
        <v/>
      </c>
      <c r="BH431" s="8" t="str">
        <f t="shared" si="51"/>
        <v/>
      </c>
    </row>
    <row r="432" spans="1:60">
      <c r="A432" t="s">
        <v>404</v>
      </c>
      <c r="B432" t="s">
        <v>404</v>
      </c>
      <c r="C432" t="s">
        <v>404</v>
      </c>
      <c r="E432">
        <v>232</v>
      </c>
      <c r="F432">
        <v>0</v>
      </c>
      <c r="G432">
        <v>1</v>
      </c>
      <c r="H432">
        <v>176345</v>
      </c>
      <c r="I432" s="1">
        <v>44761.875</v>
      </c>
      <c r="J432" t="s">
        <v>499</v>
      </c>
      <c r="K432">
        <v>0</v>
      </c>
      <c r="L432" s="1"/>
      <c r="M432" s="1">
        <v>44761.875</v>
      </c>
      <c r="N432" s="1">
        <v>30372.875</v>
      </c>
      <c r="O432" s="1">
        <v>43445.916666666664</v>
      </c>
      <c r="P432" s="1"/>
      <c r="Q432" s="1">
        <v>43448.916666666664</v>
      </c>
      <c r="R432">
        <v>74313991</v>
      </c>
      <c r="T432" t="s">
        <v>901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389</v>
      </c>
      <c r="AB432">
        <v>42</v>
      </c>
      <c r="AC432" t="s">
        <v>595</v>
      </c>
      <c r="AD432">
        <v>145742</v>
      </c>
      <c r="AE432">
        <v>2261.44</v>
      </c>
      <c r="AF432">
        <v>1457.42</v>
      </c>
      <c r="AG432" t="s">
        <v>408</v>
      </c>
      <c r="AP432" s="7">
        <v>429</v>
      </c>
      <c r="AQ432" s="7" t="str">
        <f t="shared" si="52"/>
        <v/>
      </c>
      <c r="AR432" s="7" t="str">
        <f t="shared" si="52"/>
        <v/>
      </c>
      <c r="AS432" s="7" t="str">
        <f t="shared" si="52"/>
        <v/>
      </c>
      <c r="AT432" s="7" t="str">
        <f t="shared" si="52"/>
        <v/>
      </c>
      <c r="AU432" s="7" t="str">
        <f t="shared" si="52"/>
        <v/>
      </c>
      <c r="AV432" s="7" t="str">
        <f t="shared" si="52"/>
        <v/>
      </c>
      <c r="AW432" s="7" t="str">
        <f t="shared" si="52"/>
        <v/>
      </c>
      <c r="AX432" s="7" t="str">
        <f t="shared" si="52"/>
        <v/>
      </c>
      <c r="AY432" s="7" t="str">
        <f t="shared" si="52"/>
        <v/>
      </c>
      <c r="AZ432" s="7" t="str">
        <f t="shared" si="52"/>
        <v/>
      </c>
      <c r="BA432" s="7" t="str">
        <f t="shared" si="52"/>
        <v/>
      </c>
      <c r="BB432" s="7" t="str">
        <f t="shared" si="52"/>
        <v/>
      </c>
      <c r="BC432" s="7" t="str">
        <f t="shared" si="52"/>
        <v/>
      </c>
      <c r="BD432" s="7" t="str">
        <f t="shared" si="52"/>
        <v/>
      </c>
      <c r="BE432" s="7" t="str">
        <f t="shared" si="52"/>
        <v/>
      </c>
      <c r="BF432" s="7" t="str">
        <f t="shared" si="52"/>
        <v/>
      </c>
      <c r="BG432" s="7" t="str">
        <f t="shared" si="51"/>
        <v/>
      </c>
      <c r="BH432" s="7" t="str">
        <f t="shared" si="51"/>
        <v/>
      </c>
    </row>
    <row r="433" spans="1:60">
      <c r="A433" t="s">
        <v>404</v>
      </c>
      <c r="B433" t="s">
        <v>404</v>
      </c>
      <c r="C433" t="s">
        <v>404</v>
      </c>
      <c r="E433">
        <v>252</v>
      </c>
      <c r="F433">
        <v>0</v>
      </c>
      <c r="G433">
        <v>1</v>
      </c>
      <c r="H433">
        <v>176359</v>
      </c>
      <c r="I433" s="1">
        <v>44761.875</v>
      </c>
      <c r="J433" t="s">
        <v>902</v>
      </c>
      <c r="K433">
        <v>0</v>
      </c>
      <c r="L433" s="1"/>
      <c r="M433" s="1">
        <v>44761.875</v>
      </c>
      <c r="N433" s="1">
        <v>29839.875</v>
      </c>
      <c r="O433" s="1">
        <v>43445.916666666664</v>
      </c>
      <c r="P433" s="1"/>
      <c r="Q433" s="1">
        <v>43448.916666666664</v>
      </c>
      <c r="R433">
        <v>74313992</v>
      </c>
      <c r="T433" t="s">
        <v>903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389</v>
      </c>
      <c r="AB433">
        <v>42</v>
      </c>
      <c r="AC433" t="s">
        <v>476</v>
      </c>
      <c r="AD433">
        <v>205281</v>
      </c>
      <c r="AE433">
        <v>1703.84</v>
      </c>
      <c r="AF433">
        <v>2052.81</v>
      </c>
      <c r="AG433" t="s">
        <v>408</v>
      </c>
      <c r="AP433" s="8">
        <v>430</v>
      </c>
      <c r="AQ433" s="8" t="str">
        <f t="shared" si="52"/>
        <v/>
      </c>
      <c r="AR433" s="8" t="str">
        <f t="shared" si="52"/>
        <v/>
      </c>
      <c r="AS433" s="8" t="str">
        <f t="shared" si="52"/>
        <v/>
      </c>
      <c r="AT433" s="8" t="str">
        <f t="shared" si="52"/>
        <v/>
      </c>
      <c r="AU433" s="8" t="str">
        <f t="shared" si="52"/>
        <v/>
      </c>
      <c r="AV433" s="8" t="str">
        <f t="shared" si="52"/>
        <v/>
      </c>
      <c r="AW433" s="8" t="str">
        <f t="shared" si="52"/>
        <v/>
      </c>
      <c r="AX433" s="8" t="str">
        <f t="shared" si="52"/>
        <v/>
      </c>
      <c r="AY433" s="8" t="str">
        <f t="shared" si="52"/>
        <v/>
      </c>
      <c r="AZ433" s="8" t="str">
        <f t="shared" si="52"/>
        <v/>
      </c>
      <c r="BA433" s="8" t="str">
        <f t="shared" si="52"/>
        <v/>
      </c>
      <c r="BB433" s="8" t="str">
        <f t="shared" si="52"/>
        <v/>
      </c>
      <c r="BC433" s="8" t="str">
        <f t="shared" si="52"/>
        <v/>
      </c>
      <c r="BD433" s="8" t="str">
        <f t="shared" si="52"/>
        <v/>
      </c>
      <c r="BE433" s="8" t="str">
        <f t="shared" si="52"/>
        <v/>
      </c>
      <c r="BF433" s="8" t="str">
        <f t="shared" si="52"/>
        <v/>
      </c>
      <c r="BG433" s="8" t="str">
        <f t="shared" si="51"/>
        <v/>
      </c>
      <c r="BH433" s="8" t="str">
        <f t="shared" si="51"/>
        <v/>
      </c>
    </row>
    <row r="434" spans="1:60">
      <c r="A434" t="s">
        <v>404</v>
      </c>
      <c r="B434" t="s">
        <v>404</v>
      </c>
      <c r="C434" t="s">
        <v>404</v>
      </c>
      <c r="E434">
        <v>57</v>
      </c>
      <c r="F434">
        <v>0</v>
      </c>
      <c r="G434">
        <v>1</v>
      </c>
      <c r="H434">
        <v>176370</v>
      </c>
      <c r="I434" s="1">
        <v>44761.875</v>
      </c>
      <c r="J434" t="s">
        <v>392</v>
      </c>
      <c r="K434">
        <v>0</v>
      </c>
      <c r="L434" s="1"/>
      <c r="M434" s="1">
        <v>44761.875</v>
      </c>
      <c r="N434" s="1">
        <v>27287.875</v>
      </c>
      <c r="O434" s="1">
        <v>43447.916666666664</v>
      </c>
      <c r="P434" s="1"/>
      <c r="Q434" s="1">
        <v>43448.916666666664</v>
      </c>
      <c r="R434">
        <v>74313957</v>
      </c>
      <c r="T434" t="s">
        <v>904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389</v>
      </c>
      <c r="AB434">
        <v>42</v>
      </c>
      <c r="AC434" t="s">
        <v>476</v>
      </c>
      <c r="AD434">
        <v>306664</v>
      </c>
      <c r="AE434">
        <v>2575.9899999999998</v>
      </c>
      <c r="AF434">
        <v>3066.64</v>
      </c>
      <c r="AG434" t="s">
        <v>408</v>
      </c>
      <c r="AP434" s="7">
        <v>431</v>
      </c>
      <c r="AQ434" s="7" t="str">
        <f t="shared" si="52"/>
        <v/>
      </c>
      <c r="AR434" s="7" t="str">
        <f t="shared" si="52"/>
        <v/>
      </c>
      <c r="AS434" s="7" t="str">
        <f t="shared" si="52"/>
        <v/>
      </c>
      <c r="AT434" s="7" t="str">
        <f t="shared" si="52"/>
        <v/>
      </c>
      <c r="AU434" s="7" t="str">
        <f t="shared" si="52"/>
        <v/>
      </c>
      <c r="AV434" s="7" t="str">
        <f t="shared" si="52"/>
        <v/>
      </c>
      <c r="AW434" s="7" t="str">
        <f t="shared" si="52"/>
        <v/>
      </c>
      <c r="AX434" s="7" t="str">
        <f t="shared" si="52"/>
        <v/>
      </c>
      <c r="AY434" s="7" t="str">
        <f t="shared" si="52"/>
        <v/>
      </c>
      <c r="AZ434" s="7" t="str">
        <f t="shared" si="52"/>
        <v/>
      </c>
      <c r="BA434" s="7" t="str">
        <f t="shared" si="52"/>
        <v/>
      </c>
      <c r="BB434" s="7" t="str">
        <f t="shared" si="52"/>
        <v/>
      </c>
      <c r="BC434" s="7" t="str">
        <f t="shared" si="52"/>
        <v/>
      </c>
      <c r="BD434" s="7" t="str">
        <f t="shared" si="52"/>
        <v/>
      </c>
      <c r="BE434" s="7" t="str">
        <f t="shared" si="52"/>
        <v/>
      </c>
      <c r="BF434" s="7" t="str">
        <f t="shared" ref="BF434:BH449" si="53">IF(BF$3=$D434,$AP434,"")</f>
        <v/>
      </c>
      <c r="BG434" s="7" t="str">
        <f t="shared" si="53"/>
        <v/>
      </c>
      <c r="BH434" s="7" t="str">
        <f t="shared" si="53"/>
        <v/>
      </c>
    </row>
    <row r="435" spans="1:60">
      <c r="A435" t="s">
        <v>404</v>
      </c>
      <c r="B435" t="s">
        <v>404</v>
      </c>
      <c r="C435" t="s">
        <v>404</v>
      </c>
      <c r="E435">
        <v>57</v>
      </c>
      <c r="F435">
        <v>0</v>
      </c>
      <c r="G435">
        <v>1</v>
      </c>
      <c r="H435">
        <v>176370</v>
      </c>
      <c r="I435" s="1">
        <v>44761.875</v>
      </c>
      <c r="J435" t="s">
        <v>392</v>
      </c>
      <c r="K435">
        <v>1</v>
      </c>
      <c r="L435" s="1"/>
      <c r="M435" s="1">
        <v>44761.875</v>
      </c>
      <c r="N435" s="1">
        <v>41370.875</v>
      </c>
      <c r="O435" s="1">
        <v>43447.916666666664</v>
      </c>
      <c r="P435" s="1"/>
      <c r="Q435" s="1">
        <v>43448.916666666664</v>
      </c>
      <c r="R435">
        <v>74313958</v>
      </c>
      <c r="T435" t="s">
        <v>905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389</v>
      </c>
      <c r="AB435">
        <v>42</v>
      </c>
      <c r="AC435" t="s">
        <v>476</v>
      </c>
      <c r="AD435">
        <v>123586</v>
      </c>
      <c r="AE435">
        <v>1038.1099999999999</v>
      </c>
      <c r="AF435">
        <v>1235.8599999999999</v>
      </c>
      <c r="AG435" t="s">
        <v>408</v>
      </c>
      <c r="AP435" s="8">
        <v>432</v>
      </c>
      <c r="AQ435" s="8" t="str">
        <f t="shared" ref="AQ435:BF450" si="54">IF(AQ$3=$D435,$AP435,"")</f>
        <v/>
      </c>
      <c r="AR435" s="8" t="str">
        <f t="shared" si="54"/>
        <v/>
      </c>
      <c r="AS435" s="8" t="str">
        <f t="shared" si="54"/>
        <v/>
      </c>
      <c r="AT435" s="8" t="str">
        <f t="shared" si="54"/>
        <v/>
      </c>
      <c r="AU435" s="8" t="str">
        <f t="shared" si="54"/>
        <v/>
      </c>
      <c r="AV435" s="8" t="str">
        <f t="shared" si="54"/>
        <v/>
      </c>
      <c r="AW435" s="8" t="str">
        <f t="shared" si="54"/>
        <v/>
      </c>
      <c r="AX435" s="8" t="str">
        <f t="shared" si="54"/>
        <v/>
      </c>
      <c r="AY435" s="8" t="str">
        <f t="shared" si="54"/>
        <v/>
      </c>
      <c r="AZ435" s="8" t="str">
        <f t="shared" si="54"/>
        <v/>
      </c>
      <c r="BA435" s="8" t="str">
        <f t="shared" si="54"/>
        <v/>
      </c>
      <c r="BB435" s="8" t="str">
        <f t="shared" si="54"/>
        <v/>
      </c>
      <c r="BC435" s="8" t="str">
        <f t="shared" si="54"/>
        <v/>
      </c>
      <c r="BD435" s="8" t="str">
        <f t="shared" si="54"/>
        <v/>
      </c>
      <c r="BE435" s="8" t="str">
        <f t="shared" si="54"/>
        <v/>
      </c>
      <c r="BF435" s="8" t="str">
        <f t="shared" si="54"/>
        <v/>
      </c>
      <c r="BG435" s="8" t="str">
        <f t="shared" si="53"/>
        <v/>
      </c>
      <c r="BH435" s="8" t="str">
        <f t="shared" si="53"/>
        <v/>
      </c>
    </row>
    <row r="436" spans="1:60">
      <c r="A436" t="s">
        <v>404</v>
      </c>
      <c r="B436" t="s">
        <v>404</v>
      </c>
      <c r="C436" t="s">
        <v>404</v>
      </c>
      <c r="E436">
        <v>57</v>
      </c>
      <c r="F436">
        <v>0</v>
      </c>
      <c r="G436">
        <v>1</v>
      </c>
      <c r="H436">
        <v>176377</v>
      </c>
      <c r="I436" s="1">
        <v>44761.875</v>
      </c>
      <c r="J436" t="s">
        <v>392</v>
      </c>
      <c r="K436">
        <v>0</v>
      </c>
      <c r="L436" s="1"/>
      <c r="M436" s="1">
        <v>44761.875</v>
      </c>
      <c r="N436" s="1">
        <v>26599.875</v>
      </c>
      <c r="O436" s="1">
        <v>44403.875</v>
      </c>
      <c r="P436" s="1">
        <v>44390.875</v>
      </c>
      <c r="Q436" s="1">
        <v>43448.916666666664</v>
      </c>
      <c r="R436">
        <v>74313959</v>
      </c>
      <c r="T436" t="s">
        <v>906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389</v>
      </c>
      <c r="AB436">
        <v>42</v>
      </c>
      <c r="AC436" t="s">
        <v>390</v>
      </c>
      <c r="AD436">
        <v>383539</v>
      </c>
      <c r="AE436">
        <v>3221.73</v>
      </c>
      <c r="AF436">
        <v>3835.39</v>
      </c>
      <c r="AG436" t="s">
        <v>408</v>
      </c>
      <c r="AP436" s="7">
        <v>433</v>
      </c>
      <c r="AQ436" s="7" t="str">
        <f t="shared" si="54"/>
        <v/>
      </c>
      <c r="AR436" s="7" t="str">
        <f t="shared" si="54"/>
        <v/>
      </c>
      <c r="AS436" s="7" t="str">
        <f t="shared" si="54"/>
        <v/>
      </c>
      <c r="AT436" s="7" t="str">
        <f t="shared" si="54"/>
        <v/>
      </c>
      <c r="AU436" s="7" t="str">
        <f t="shared" si="54"/>
        <v/>
      </c>
      <c r="AV436" s="7" t="str">
        <f t="shared" si="54"/>
        <v/>
      </c>
      <c r="AW436" s="7" t="str">
        <f t="shared" si="54"/>
        <v/>
      </c>
      <c r="AX436" s="7" t="str">
        <f t="shared" si="54"/>
        <v/>
      </c>
      <c r="AY436" s="7" t="str">
        <f t="shared" si="54"/>
        <v/>
      </c>
      <c r="AZ436" s="7" t="str">
        <f t="shared" si="54"/>
        <v/>
      </c>
      <c r="BA436" s="7" t="str">
        <f t="shared" si="54"/>
        <v/>
      </c>
      <c r="BB436" s="7" t="str">
        <f t="shared" si="54"/>
        <v/>
      </c>
      <c r="BC436" s="7" t="str">
        <f t="shared" si="54"/>
        <v/>
      </c>
      <c r="BD436" s="7" t="str">
        <f t="shared" si="54"/>
        <v/>
      </c>
      <c r="BE436" s="7" t="str">
        <f t="shared" si="54"/>
        <v/>
      </c>
      <c r="BF436" s="7" t="str">
        <f t="shared" si="54"/>
        <v/>
      </c>
      <c r="BG436" s="7" t="str">
        <f t="shared" si="53"/>
        <v/>
      </c>
      <c r="BH436" s="7" t="str">
        <f t="shared" si="53"/>
        <v/>
      </c>
    </row>
    <row r="437" spans="1:60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176392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35724.875</v>
      </c>
      <c r="O437" s="1">
        <v>43445.916666666664</v>
      </c>
      <c r="P437" s="1"/>
      <c r="Q437" s="1">
        <v>43448.916666666664</v>
      </c>
      <c r="R437">
        <v>74313928</v>
      </c>
      <c r="T437" t="s">
        <v>907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389</v>
      </c>
      <c r="AB437">
        <v>42</v>
      </c>
      <c r="AC437" t="s">
        <v>476</v>
      </c>
      <c r="AD437">
        <v>193102</v>
      </c>
      <c r="AE437">
        <v>1622.05</v>
      </c>
      <c r="AF437">
        <v>1931.02</v>
      </c>
      <c r="AG437" t="s">
        <v>408</v>
      </c>
      <c r="AP437" s="8">
        <v>434</v>
      </c>
      <c r="AQ437" s="8" t="str">
        <f t="shared" si="54"/>
        <v/>
      </c>
      <c r="AR437" s="8" t="str">
        <f t="shared" si="54"/>
        <v/>
      </c>
      <c r="AS437" s="8" t="str">
        <f t="shared" si="54"/>
        <v/>
      </c>
      <c r="AT437" s="8" t="str">
        <f t="shared" si="54"/>
        <v/>
      </c>
      <c r="AU437" s="8" t="str">
        <f t="shared" si="54"/>
        <v/>
      </c>
      <c r="AV437" s="8" t="str">
        <f t="shared" si="54"/>
        <v/>
      </c>
      <c r="AW437" s="8" t="str">
        <f t="shared" si="54"/>
        <v/>
      </c>
      <c r="AX437" s="8" t="str">
        <f t="shared" si="54"/>
        <v/>
      </c>
      <c r="AY437" s="8" t="str">
        <f t="shared" si="54"/>
        <v/>
      </c>
      <c r="AZ437" s="8" t="str">
        <f t="shared" si="54"/>
        <v/>
      </c>
      <c r="BA437" s="8" t="str">
        <f t="shared" si="54"/>
        <v/>
      </c>
      <c r="BB437" s="8" t="str">
        <f t="shared" si="54"/>
        <v/>
      </c>
      <c r="BC437" s="8" t="str">
        <f t="shared" si="54"/>
        <v/>
      </c>
      <c r="BD437" s="8" t="str">
        <f t="shared" si="54"/>
        <v/>
      </c>
      <c r="BE437" s="8" t="str">
        <f t="shared" si="54"/>
        <v/>
      </c>
      <c r="BF437" s="8" t="str">
        <f t="shared" si="54"/>
        <v/>
      </c>
      <c r="BG437" s="8" t="str">
        <f t="shared" si="53"/>
        <v/>
      </c>
      <c r="BH437" s="8" t="str">
        <f t="shared" si="53"/>
        <v/>
      </c>
    </row>
    <row r="438" spans="1:60">
      <c r="A438" t="s">
        <v>404</v>
      </c>
      <c r="B438" t="s">
        <v>404</v>
      </c>
      <c r="C438" t="s">
        <v>404</v>
      </c>
      <c r="E438">
        <v>57</v>
      </c>
      <c r="F438">
        <v>0</v>
      </c>
      <c r="G438">
        <v>1</v>
      </c>
      <c r="H438">
        <v>176444</v>
      </c>
      <c r="I438" s="1">
        <v>44761.875</v>
      </c>
      <c r="J438" t="s">
        <v>392</v>
      </c>
      <c r="K438">
        <v>0</v>
      </c>
      <c r="L438" s="1"/>
      <c r="M438" s="1">
        <v>44761.875</v>
      </c>
      <c r="N438" s="1">
        <v>29656.875</v>
      </c>
      <c r="O438" s="1">
        <v>43445.916666666664</v>
      </c>
      <c r="P438" s="1"/>
      <c r="Q438" s="1">
        <v>43448.916666666664</v>
      </c>
      <c r="R438">
        <v>74316526</v>
      </c>
      <c r="T438" t="s">
        <v>908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389</v>
      </c>
      <c r="AB438">
        <v>42</v>
      </c>
      <c r="AC438" t="s">
        <v>476</v>
      </c>
      <c r="AD438">
        <v>245335</v>
      </c>
      <c r="AE438">
        <v>2060.81</v>
      </c>
      <c r="AF438">
        <v>2453.35</v>
      </c>
      <c r="AG438" t="s">
        <v>408</v>
      </c>
      <c r="AP438" s="7">
        <v>435</v>
      </c>
      <c r="AQ438" s="7" t="str">
        <f t="shared" si="54"/>
        <v/>
      </c>
      <c r="AR438" s="7" t="str">
        <f t="shared" si="54"/>
        <v/>
      </c>
      <c r="AS438" s="7" t="str">
        <f t="shared" si="54"/>
        <v/>
      </c>
      <c r="AT438" s="7" t="str">
        <f t="shared" si="54"/>
        <v/>
      </c>
      <c r="AU438" s="7" t="str">
        <f t="shared" si="54"/>
        <v/>
      </c>
      <c r="AV438" s="7" t="str">
        <f t="shared" si="54"/>
        <v/>
      </c>
      <c r="AW438" s="7" t="str">
        <f t="shared" si="54"/>
        <v/>
      </c>
      <c r="AX438" s="7" t="str">
        <f t="shared" si="54"/>
        <v/>
      </c>
      <c r="AY438" s="7" t="str">
        <f t="shared" si="54"/>
        <v/>
      </c>
      <c r="AZ438" s="7" t="str">
        <f t="shared" si="54"/>
        <v/>
      </c>
      <c r="BA438" s="7" t="str">
        <f t="shared" si="54"/>
        <v/>
      </c>
      <c r="BB438" s="7" t="str">
        <f t="shared" si="54"/>
        <v/>
      </c>
      <c r="BC438" s="7" t="str">
        <f t="shared" si="54"/>
        <v/>
      </c>
      <c r="BD438" s="7" t="str">
        <f t="shared" si="54"/>
        <v/>
      </c>
      <c r="BE438" s="7" t="str">
        <f t="shared" si="54"/>
        <v/>
      </c>
      <c r="BF438" s="7" t="str">
        <f t="shared" si="54"/>
        <v/>
      </c>
      <c r="BG438" s="7" t="str">
        <f t="shared" si="53"/>
        <v/>
      </c>
      <c r="BH438" s="7" t="str">
        <f t="shared" si="53"/>
        <v/>
      </c>
    </row>
    <row r="439" spans="1:60">
      <c r="A439" t="s">
        <v>404</v>
      </c>
      <c r="B439" t="s">
        <v>404</v>
      </c>
      <c r="C439" t="s">
        <v>386</v>
      </c>
      <c r="E439">
        <v>220</v>
      </c>
      <c r="F439">
        <v>0</v>
      </c>
      <c r="G439">
        <v>1</v>
      </c>
      <c r="H439">
        <v>176527</v>
      </c>
      <c r="I439" s="1">
        <v>44761.875</v>
      </c>
      <c r="J439" t="s">
        <v>473</v>
      </c>
      <c r="K439">
        <v>0</v>
      </c>
      <c r="L439" s="1">
        <v>44755.875</v>
      </c>
      <c r="M439" s="1">
        <v>44761.875</v>
      </c>
      <c r="N439" s="1">
        <v>30019.875</v>
      </c>
      <c r="O439" s="1">
        <v>44755.875</v>
      </c>
      <c r="P439" s="1">
        <v>44725.875</v>
      </c>
      <c r="Q439" s="1">
        <v>43448.916666666664</v>
      </c>
      <c r="R439">
        <v>74314159</v>
      </c>
      <c r="T439" t="s">
        <v>909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389</v>
      </c>
      <c r="AB439">
        <v>42</v>
      </c>
      <c r="AC439" t="s">
        <v>398</v>
      </c>
      <c r="AD439">
        <v>30428</v>
      </c>
      <c r="AE439">
        <v>2555.9499999999998</v>
      </c>
      <c r="AF439">
        <v>3042.8</v>
      </c>
      <c r="AG439" t="s">
        <v>391</v>
      </c>
      <c r="AP439" s="8">
        <v>436</v>
      </c>
      <c r="AQ439" s="8" t="str">
        <f t="shared" si="54"/>
        <v/>
      </c>
      <c r="AR439" s="8" t="str">
        <f t="shared" si="54"/>
        <v/>
      </c>
      <c r="AS439" s="8" t="str">
        <f t="shared" si="54"/>
        <v/>
      </c>
      <c r="AT439" s="8" t="str">
        <f t="shared" si="54"/>
        <v/>
      </c>
      <c r="AU439" s="8" t="str">
        <f t="shared" si="54"/>
        <v/>
      </c>
      <c r="AV439" s="8" t="str">
        <f t="shared" si="54"/>
        <v/>
      </c>
      <c r="AW439" s="8" t="str">
        <f t="shared" si="54"/>
        <v/>
      </c>
      <c r="AX439" s="8" t="str">
        <f t="shared" si="54"/>
        <v/>
      </c>
      <c r="AY439" s="8" t="str">
        <f t="shared" si="54"/>
        <v/>
      </c>
      <c r="AZ439" s="8" t="str">
        <f t="shared" si="54"/>
        <v/>
      </c>
      <c r="BA439" s="8" t="str">
        <f t="shared" si="54"/>
        <v/>
      </c>
      <c r="BB439" s="8" t="str">
        <f t="shared" si="54"/>
        <v/>
      </c>
      <c r="BC439" s="8" t="str">
        <f t="shared" si="54"/>
        <v/>
      </c>
      <c r="BD439" s="8" t="str">
        <f t="shared" si="54"/>
        <v/>
      </c>
      <c r="BE439" s="8" t="str">
        <f t="shared" si="54"/>
        <v/>
      </c>
      <c r="BF439" s="8" t="str">
        <f t="shared" si="54"/>
        <v/>
      </c>
      <c r="BG439" s="8" t="str">
        <f t="shared" si="53"/>
        <v/>
      </c>
      <c r="BH439" s="8" t="str">
        <f t="shared" si="53"/>
        <v/>
      </c>
    </row>
    <row r="440" spans="1:60">
      <c r="A440" t="s">
        <v>404</v>
      </c>
      <c r="B440" t="s">
        <v>404</v>
      </c>
      <c r="C440" t="s">
        <v>404</v>
      </c>
      <c r="E440">
        <v>19</v>
      </c>
      <c r="F440">
        <v>0</v>
      </c>
      <c r="G440">
        <v>1</v>
      </c>
      <c r="H440">
        <v>176562</v>
      </c>
      <c r="I440" s="1">
        <v>44761.875</v>
      </c>
      <c r="J440" t="s">
        <v>387</v>
      </c>
      <c r="K440">
        <v>0</v>
      </c>
      <c r="L440" s="1"/>
      <c r="M440" s="1">
        <v>44761.875</v>
      </c>
      <c r="N440" s="1">
        <v>38327.916666666664</v>
      </c>
      <c r="O440" s="1">
        <v>43445.916666666664</v>
      </c>
      <c r="P440" s="1"/>
      <c r="Q440" s="1">
        <v>43448.916666666664</v>
      </c>
      <c r="R440">
        <v>74314016</v>
      </c>
      <c r="T440" t="s">
        <v>910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389</v>
      </c>
      <c r="AB440">
        <v>42</v>
      </c>
      <c r="AC440" t="s">
        <v>476</v>
      </c>
      <c r="AD440">
        <v>123586</v>
      </c>
      <c r="AE440">
        <v>1038.1099999999999</v>
      </c>
      <c r="AF440">
        <v>1235.8599999999999</v>
      </c>
      <c r="AG440" t="s">
        <v>408</v>
      </c>
      <c r="AP440" s="7">
        <v>437</v>
      </c>
      <c r="AQ440" s="7" t="str">
        <f t="shared" si="54"/>
        <v/>
      </c>
      <c r="AR440" s="7" t="str">
        <f t="shared" si="54"/>
        <v/>
      </c>
      <c r="AS440" s="7" t="str">
        <f t="shared" si="54"/>
        <v/>
      </c>
      <c r="AT440" s="7" t="str">
        <f t="shared" si="54"/>
        <v/>
      </c>
      <c r="AU440" s="7" t="str">
        <f t="shared" si="54"/>
        <v/>
      </c>
      <c r="AV440" s="7" t="str">
        <f t="shared" si="54"/>
        <v/>
      </c>
      <c r="AW440" s="7" t="str">
        <f t="shared" si="54"/>
        <v/>
      </c>
      <c r="AX440" s="7" t="str">
        <f t="shared" si="54"/>
        <v/>
      </c>
      <c r="AY440" s="7" t="str">
        <f t="shared" si="54"/>
        <v/>
      </c>
      <c r="AZ440" s="7" t="str">
        <f t="shared" si="54"/>
        <v/>
      </c>
      <c r="BA440" s="7" t="str">
        <f t="shared" si="54"/>
        <v/>
      </c>
      <c r="BB440" s="7" t="str">
        <f t="shared" si="54"/>
        <v/>
      </c>
      <c r="BC440" s="7" t="str">
        <f t="shared" si="54"/>
        <v/>
      </c>
      <c r="BD440" s="7" t="str">
        <f t="shared" si="54"/>
        <v/>
      </c>
      <c r="BE440" s="7" t="str">
        <f t="shared" si="54"/>
        <v/>
      </c>
      <c r="BF440" s="7" t="str">
        <f t="shared" si="54"/>
        <v/>
      </c>
      <c r="BG440" s="7" t="str">
        <f t="shared" si="53"/>
        <v/>
      </c>
      <c r="BH440" s="7" t="str">
        <f t="shared" si="53"/>
        <v/>
      </c>
    </row>
    <row r="441" spans="1:60">
      <c r="A441" t="s">
        <v>404</v>
      </c>
      <c r="B441" t="s">
        <v>404</v>
      </c>
      <c r="C441" t="s">
        <v>404</v>
      </c>
      <c r="E441">
        <v>19</v>
      </c>
      <c r="F441">
        <v>0</v>
      </c>
      <c r="G441">
        <v>1</v>
      </c>
      <c r="H441">
        <v>176576</v>
      </c>
      <c r="I441" s="1">
        <v>44761.875</v>
      </c>
      <c r="J441" t="s">
        <v>387</v>
      </c>
      <c r="K441">
        <v>0</v>
      </c>
      <c r="L441" s="1"/>
      <c r="M441" s="1">
        <v>44761.875</v>
      </c>
      <c r="N441" s="1">
        <v>34059.875</v>
      </c>
      <c r="O441" s="1">
        <v>43445.916666666664</v>
      </c>
      <c r="P441" s="1"/>
      <c r="Q441" s="1">
        <v>43448.916666666664</v>
      </c>
      <c r="R441">
        <v>74314019</v>
      </c>
      <c r="T441" t="s">
        <v>911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389</v>
      </c>
      <c r="AB441">
        <v>42</v>
      </c>
      <c r="AC441" t="s">
        <v>398</v>
      </c>
      <c r="AD441">
        <v>140921</v>
      </c>
      <c r="AE441">
        <v>2212.9899999999998</v>
      </c>
      <c r="AF441">
        <v>1409.21</v>
      </c>
      <c r="AG441" t="s">
        <v>408</v>
      </c>
      <c r="AP441" s="8">
        <v>438</v>
      </c>
      <c r="AQ441" s="8" t="str">
        <f t="shared" si="54"/>
        <v/>
      </c>
      <c r="AR441" s="8" t="str">
        <f t="shared" si="54"/>
        <v/>
      </c>
      <c r="AS441" s="8" t="str">
        <f t="shared" si="54"/>
        <v/>
      </c>
      <c r="AT441" s="8" t="str">
        <f t="shared" si="54"/>
        <v/>
      </c>
      <c r="AU441" s="8" t="str">
        <f t="shared" si="54"/>
        <v/>
      </c>
      <c r="AV441" s="8" t="str">
        <f t="shared" si="54"/>
        <v/>
      </c>
      <c r="AW441" s="8" t="str">
        <f t="shared" si="54"/>
        <v/>
      </c>
      <c r="AX441" s="8" t="str">
        <f t="shared" si="54"/>
        <v/>
      </c>
      <c r="AY441" s="8" t="str">
        <f t="shared" si="54"/>
        <v/>
      </c>
      <c r="AZ441" s="8" t="str">
        <f t="shared" si="54"/>
        <v/>
      </c>
      <c r="BA441" s="8" t="str">
        <f t="shared" si="54"/>
        <v/>
      </c>
      <c r="BB441" s="8" t="str">
        <f t="shared" si="54"/>
        <v/>
      </c>
      <c r="BC441" s="8" t="str">
        <f t="shared" si="54"/>
        <v/>
      </c>
      <c r="BD441" s="8" t="str">
        <f t="shared" si="54"/>
        <v/>
      </c>
      <c r="BE441" s="8" t="str">
        <f t="shared" si="54"/>
        <v/>
      </c>
      <c r="BF441" s="8" t="str">
        <f t="shared" si="54"/>
        <v/>
      </c>
      <c r="BG441" s="8" t="str">
        <f t="shared" si="53"/>
        <v/>
      </c>
      <c r="BH441" s="8" t="str">
        <f t="shared" si="53"/>
        <v/>
      </c>
    </row>
    <row r="442" spans="1:60">
      <c r="A442" t="s">
        <v>404</v>
      </c>
      <c r="B442" t="s">
        <v>404</v>
      </c>
      <c r="C442" t="s">
        <v>404</v>
      </c>
      <c r="E442">
        <v>19</v>
      </c>
      <c r="F442">
        <v>0</v>
      </c>
      <c r="G442">
        <v>1</v>
      </c>
      <c r="H442">
        <v>176657</v>
      </c>
      <c r="I442" s="1">
        <v>44761.875</v>
      </c>
      <c r="J442" t="s">
        <v>387</v>
      </c>
      <c r="K442">
        <v>0</v>
      </c>
      <c r="L442" s="1"/>
      <c r="M442" s="1">
        <v>44761.875</v>
      </c>
      <c r="N442" s="1">
        <v>35531.875</v>
      </c>
      <c r="O442" s="1">
        <v>43445.916666666664</v>
      </c>
      <c r="P442" s="1"/>
      <c r="Q442" s="1">
        <v>43448.916666666664</v>
      </c>
      <c r="R442">
        <v>74315455</v>
      </c>
      <c r="T442" t="s">
        <v>912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389</v>
      </c>
      <c r="AB442">
        <v>42</v>
      </c>
      <c r="AC442" t="s">
        <v>398</v>
      </c>
      <c r="AD442">
        <v>239502</v>
      </c>
      <c r="AE442">
        <v>2011.8</v>
      </c>
      <c r="AF442">
        <v>2395.02</v>
      </c>
      <c r="AG442" t="s">
        <v>408</v>
      </c>
      <c r="AP442" s="7">
        <v>439</v>
      </c>
      <c r="AQ442" s="7" t="str">
        <f t="shared" si="54"/>
        <v/>
      </c>
      <c r="AR442" s="7" t="str">
        <f t="shared" si="54"/>
        <v/>
      </c>
      <c r="AS442" s="7" t="str">
        <f t="shared" si="54"/>
        <v/>
      </c>
      <c r="AT442" s="7" t="str">
        <f t="shared" si="54"/>
        <v/>
      </c>
      <c r="AU442" s="7" t="str">
        <f t="shared" si="54"/>
        <v/>
      </c>
      <c r="AV442" s="7" t="str">
        <f t="shared" si="54"/>
        <v/>
      </c>
      <c r="AW442" s="7" t="str">
        <f t="shared" si="54"/>
        <v/>
      </c>
      <c r="AX442" s="7" t="str">
        <f t="shared" si="54"/>
        <v/>
      </c>
      <c r="AY442" s="7" t="str">
        <f t="shared" si="54"/>
        <v/>
      </c>
      <c r="AZ442" s="7" t="str">
        <f t="shared" si="54"/>
        <v/>
      </c>
      <c r="BA442" s="7" t="str">
        <f t="shared" si="54"/>
        <v/>
      </c>
      <c r="BB442" s="7" t="str">
        <f t="shared" si="54"/>
        <v/>
      </c>
      <c r="BC442" s="7" t="str">
        <f t="shared" si="54"/>
        <v/>
      </c>
      <c r="BD442" s="7" t="str">
        <f t="shared" si="54"/>
        <v/>
      </c>
      <c r="BE442" s="7" t="str">
        <f t="shared" si="54"/>
        <v/>
      </c>
      <c r="BF442" s="7" t="str">
        <f t="shared" si="54"/>
        <v/>
      </c>
      <c r="BG442" s="7" t="str">
        <f t="shared" si="53"/>
        <v/>
      </c>
      <c r="BH442" s="7" t="str">
        <f t="shared" si="53"/>
        <v/>
      </c>
    </row>
    <row r="443" spans="1:60">
      <c r="A443" t="s">
        <v>404</v>
      </c>
      <c r="B443" t="s">
        <v>404</v>
      </c>
      <c r="C443" t="s">
        <v>404</v>
      </c>
      <c r="E443">
        <v>19</v>
      </c>
      <c r="F443">
        <v>0</v>
      </c>
      <c r="G443">
        <v>1</v>
      </c>
      <c r="H443">
        <v>176667</v>
      </c>
      <c r="I443" s="1">
        <v>44761.875</v>
      </c>
      <c r="J443" t="s">
        <v>387</v>
      </c>
      <c r="K443">
        <v>0</v>
      </c>
      <c r="L443" s="1"/>
      <c r="M443" s="1">
        <v>44761.875</v>
      </c>
      <c r="N443" s="1">
        <v>30554.875</v>
      </c>
      <c r="O443" s="1">
        <v>43445.916666666664</v>
      </c>
      <c r="P443" s="1"/>
      <c r="Q443" s="1">
        <v>43448.916666666664</v>
      </c>
      <c r="R443">
        <v>74314667</v>
      </c>
      <c r="T443" t="s">
        <v>913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389</v>
      </c>
      <c r="AB443">
        <v>42</v>
      </c>
      <c r="AC443" t="s">
        <v>398</v>
      </c>
      <c r="AD443">
        <v>276623</v>
      </c>
      <c r="AE443">
        <v>2323.64</v>
      </c>
      <c r="AF443">
        <v>2766.23</v>
      </c>
      <c r="AG443" t="s">
        <v>408</v>
      </c>
      <c r="AP443" s="8">
        <v>440</v>
      </c>
      <c r="AQ443" s="8" t="str">
        <f t="shared" si="54"/>
        <v/>
      </c>
      <c r="AR443" s="8" t="str">
        <f t="shared" si="54"/>
        <v/>
      </c>
      <c r="AS443" s="8" t="str">
        <f t="shared" si="54"/>
        <v/>
      </c>
      <c r="AT443" s="8" t="str">
        <f t="shared" si="54"/>
        <v/>
      </c>
      <c r="AU443" s="8" t="str">
        <f t="shared" si="54"/>
        <v/>
      </c>
      <c r="AV443" s="8" t="str">
        <f t="shared" si="54"/>
        <v/>
      </c>
      <c r="AW443" s="8" t="str">
        <f t="shared" si="54"/>
        <v/>
      </c>
      <c r="AX443" s="8" t="str">
        <f t="shared" si="54"/>
        <v/>
      </c>
      <c r="AY443" s="8" t="str">
        <f t="shared" si="54"/>
        <v/>
      </c>
      <c r="AZ443" s="8" t="str">
        <f t="shared" si="54"/>
        <v/>
      </c>
      <c r="BA443" s="8" t="str">
        <f t="shared" si="54"/>
        <v/>
      </c>
      <c r="BB443" s="8" t="str">
        <f t="shared" si="54"/>
        <v/>
      </c>
      <c r="BC443" s="8" t="str">
        <f t="shared" si="54"/>
        <v/>
      </c>
      <c r="BD443" s="8" t="str">
        <f t="shared" si="54"/>
        <v/>
      </c>
      <c r="BE443" s="8" t="str">
        <f t="shared" si="54"/>
        <v/>
      </c>
      <c r="BF443" s="8" t="str">
        <f t="shared" si="54"/>
        <v/>
      </c>
      <c r="BG443" s="8" t="str">
        <f t="shared" si="53"/>
        <v/>
      </c>
      <c r="BH443" s="8" t="str">
        <f t="shared" si="53"/>
        <v/>
      </c>
    </row>
    <row r="444" spans="1:60">
      <c r="A444" t="s">
        <v>404</v>
      </c>
      <c r="B444" t="s">
        <v>404</v>
      </c>
      <c r="C444" t="s">
        <v>404</v>
      </c>
      <c r="E444">
        <v>19</v>
      </c>
      <c r="F444">
        <v>0</v>
      </c>
      <c r="G444">
        <v>1</v>
      </c>
      <c r="H444">
        <v>176697</v>
      </c>
      <c r="I444" s="1">
        <v>44761.875</v>
      </c>
      <c r="J444" t="s">
        <v>387</v>
      </c>
      <c r="K444">
        <v>0</v>
      </c>
      <c r="L444" s="1"/>
      <c r="M444" s="1">
        <v>44761.875</v>
      </c>
      <c r="N444" s="1">
        <v>35584.875</v>
      </c>
      <c r="O444" s="1">
        <v>43445.916666666664</v>
      </c>
      <c r="P444" s="1"/>
      <c r="Q444" s="1">
        <v>43448.916666666664</v>
      </c>
      <c r="R444">
        <v>74316914</v>
      </c>
      <c r="T444" t="s">
        <v>914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389</v>
      </c>
      <c r="AB444">
        <v>42</v>
      </c>
      <c r="AC444" t="s">
        <v>390</v>
      </c>
      <c r="AD444">
        <v>219548</v>
      </c>
      <c r="AE444">
        <v>1844.17</v>
      </c>
      <c r="AF444">
        <v>2195.48</v>
      </c>
      <c r="AG444" t="s">
        <v>408</v>
      </c>
      <c r="AP444" s="7">
        <v>441</v>
      </c>
      <c r="AQ444" s="7" t="str">
        <f t="shared" si="54"/>
        <v/>
      </c>
      <c r="AR444" s="7" t="str">
        <f t="shared" si="54"/>
        <v/>
      </c>
      <c r="AS444" s="7" t="str">
        <f t="shared" si="54"/>
        <v/>
      </c>
      <c r="AT444" s="7" t="str">
        <f t="shared" si="54"/>
        <v/>
      </c>
      <c r="AU444" s="7" t="str">
        <f t="shared" si="54"/>
        <v/>
      </c>
      <c r="AV444" s="7" t="str">
        <f t="shared" si="54"/>
        <v/>
      </c>
      <c r="AW444" s="7" t="str">
        <f t="shared" si="54"/>
        <v/>
      </c>
      <c r="AX444" s="7" t="str">
        <f t="shared" si="54"/>
        <v/>
      </c>
      <c r="AY444" s="7" t="str">
        <f t="shared" si="54"/>
        <v/>
      </c>
      <c r="AZ444" s="7" t="str">
        <f t="shared" si="54"/>
        <v/>
      </c>
      <c r="BA444" s="7" t="str">
        <f t="shared" si="54"/>
        <v/>
      </c>
      <c r="BB444" s="7" t="str">
        <f t="shared" si="54"/>
        <v/>
      </c>
      <c r="BC444" s="7" t="str">
        <f t="shared" si="54"/>
        <v/>
      </c>
      <c r="BD444" s="7" t="str">
        <f t="shared" si="54"/>
        <v/>
      </c>
      <c r="BE444" s="7" t="str">
        <f t="shared" si="54"/>
        <v/>
      </c>
      <c r="BF444" s="7" t="str">
        <f t="shared" si="54"/>
        <v/>
      </c>
      <c r="BG444" s="7" t="str">
        <f t="shared" si="53"/>
        <v/>
      </c>
      <c r="BH444" s="7" t="str">
        <f t="shared" si="53"/>
        <v/>
      </c>
    </row>
    <row r="445" spans="1:60">
      <c r="A445" t="s">
        <v>404</v>
      </c>
      <c r="B445" t="s">
        <v>404</v>
      </c>
      <c r="C445" t="s">
        <v>404</v>
      </c>
      <c r="E445">
        <v>19</v>
      </c>
      <c r="F445">
        <v>0</v>
      </c>
      <c r="G445">
        <v>1</v>
      </c>
      <c r="H445">
        <v>176698</v>
      </c>
      <c r="I445" s="1">
        <v>44761.875</v>
      </c>
      <c r="J445" t="s">
        <v>387</v>
      </c>
      <c r="K445">
        <v>0</v>
      </c>
      <c r="L445" s="1"/>
      <c r="M445" s="1">
        <v>44761.875</v>
      </c>
      <c r="N445" s="1">
        <v>38859.875</v>
      </c>
      <c r="O445" s="1">
        <v>43445.916666666664</v>
      </c>
      <c r="P445" s="1"/>
      <c r="Q445" s="1">
        <v>43448.916666666664</v>
      </c>
      <c r="R445">
        <v>74314049</v>
      </c>
      <c r="T445" t="s">
        <v>915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389</v>
      </c>
      <c r="AB445">
        <v>42</v>
      </c>
      <c r="AC445" t="s">
        <v>476</v>
      </c>
      <c r="AD445">
        <v>123586</v>
      </c>
      <c r="AE445">
        <v>1038.1099999999999</v>
      </c>
      <c r="AF445">
        <v>1235.8599999999999</v>
      </c>
      <c r="AG445" t="s">
        <v>408</v>
      </c>
      <c r="AP445" s="8">
        <v>442</v>
      </c>
      <c r="AQ445" s="8" t="str">
        <f t="shared" si="54"/>
        <v/>
      </c>
      <c r="AR445" s="8" t="str">
        <f t="shared" si="54"/>
        <v/>
      </c>
      <c r="AS445" s="8" t="str">
        <f t="shared" si="54"/>
        <v/>
      </c>
      <c r="AT445" s="8" t="str">
        <f t="shared" si="54"/>
        <v/>
      </c>
      <c r="AU445" s="8" t="str">
        <f t="shared" si="54"/>
        <v/>
      </c>
      <c r="AV445" s="8" t="str">
        <f t="shared" si="54"/>
        <v/>
      </c>
      <c r="AW445" s="8" t="str">
        <f t="shared" si="54"/>
        <v/>
      </c>
      <c r="AX445" s="8" t="str">
        <f t="shared" si="54"/>
        <v/>
      </c>
      <c r="AY445" s="8" t="str">
        <f t="shared" si="54"/>
        <v/>
      </c>
      <c r="AZ445" s="8" t="str">
        <f t="shared" si="54"/>
        <v/>
      </c>
      <c r="BA445" s="8" t="str">
        <f t="shared" si="54"/>
        <v/>
      </c>
      <c r="BB445" s="8" t="str">
        <f t="shared" si="54"/>
        <v/>
      </c>
      <c r="BC445" s="8" t="str">
        <f t="shared" si="54"/>
        <v/>
      </c>
      <c r="BD445" s="8" t="str">
        <f t="shared" si="54"/>
        <v/>
      </c>
      <c r="BE445" s="8" t="str">
        <f t="shared" si="54"/>
        <v/>
      </c>
      <c r="BF445" s="8" t="str">
        <f t="shared" si="54"/>
        <v/>
      </c>
      <c r="BG445" s="8" t="str">
        <f t="shared" si="53"/>
        <v/>
      </c>
      <c r="BH445" s="8" t="str">
        <f t="shared" si="53"/>
        <v/>
      </c>
    </row>
    <row r="446" spans="1:60">
      <c r="A446" t="s">
        <v>404</v>
      </c>
      <c r="B446" t="s">
        <v>404</v>
      </c>
      <c r="C446" t="s">
        <v>404</v>
      </c>
      <c r="E446">
        <v>19</v>
      </c>
      <c r="F446">
        <v>0</v>
      </c>
      <c r="G446">
        <v>1</v>
      </c>
      <c r="H446">
        <v>176707</v>
      </c>
      <c r="I446" s="1">
        <v>44761.875</v>
      </c>
      <c r="J446" t="s">
        <v>387</v>
      </c>
      <c r="K446">
        <v>0</v>
      </c>
      <c r="L446" s="1"/>
      <c r="M446" s="1">
        <v>44761.875</v>
      </c>
      <c r="N446" s="1">
        <v>36857.916666666664</v>
      </c>
      <c r="O446" s="1">
        <v>43445.916666666664</v>
      </c>
      <c r="P446" s="1"/>
      <c r="Q446" s="1">
        <v>43448.916666666664</v>
      </c>
      <c r="R446">
        <v>74314055</v>
      </c>
      <c r="T446" t="s">
        <v>916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389</v>
      </c>
      <c r="AB446">
        <v>42</v>
      </c>
      <c r="AC446" t="s">
        <v>476</v>
      </c>
      <c r="AD446">
        <v>154477</v>
      </c>
      <c r="AE446">
        <v>1297.6600000000001</v>
      </c>
      <c r="AF446">
        <v>1544.77</v>
      </c>
      <c r="AG446" t="s">
        <v>408</v>
      </c>
      <c r="AP446" s="7">
        <v>443</v>
      </c>
      <c r="AQ446" s="7" t="str">
        <f t="shared" si="54"/>
        <v/>
      </c>
      <c r="AR446" s="7" t="str">
        <f t="shared" si="54"/>
        <v/>
      </c>
      <c r="AS446" s="7" t="str">
        <f t="shared" si="54"/>
        <v/>
      </c>
      <c r="AT446" s="7" t="str">
        <f t="shared" si="54"/>
        <v/>
      </c>
      <c r="AU446" s="7" t="str">
        <f t="shared" si="54"/>
        <v/>
      </c>
      <c r="AV446" s="7" t="str">
        <f t="shared" si="54"/>
        <v/>
      </c>
      <c r="AW446" s="7" t="str">
        <f t="shared" si="54"/>
        <v/>
      </c>
      <c r="AX446" s="7" t="str">
        <f t="shared" si="54"/>
        <v/>
      </c>
      <c r="AY446" s="7" t="str">
        <f t="shared" si="54"/>
        <v/>
      </c>
      <c r="AZ446" s="7" t="str">
        <f t="shared" si="54"/>
        <v/>
      </c>
      <c r="BA446" s="7" t="str">
        <f t="shared" si="54"/>
        <v/>
      </c>
      <c r="BB446" s="7" t="str">
        <f t="shared" si="54"/>
        <v/>
      </c>
      <c r="BC446" s="7" t="str">
        <f t="shared" si="54"/>
        <v/>
      </c>
      <c r="BD446" s="7" t="str">
        <f t="shared" si="54"/>
        <v/>
      </c>
      <c r="BE446" s="7" t="str">
        <f t="shared" si="54"/>
        <v/>
      </c>
      <c r="BF446" s="7" t="str">
        <f t="shared" si="54"/>
        <v/>
      </c>
      <c r="BG446" s="7" t="str">
        <f t="shared" si="53"/>
        <v/>
      </c>
      <c r="BH446" s="7" t="str">
        <f t="shared" si="53"/>
        <v/>
      </c>
    </row>
    <row r="447" spans="1:60">
      <c r="A447" t="s">
        <v>404</v>
      </c>
      <c r="B447" t="s">
        <v>404</v>
      </c>
      <c r="C447" t="s">
        <v>404</v>
      </c>
      <c r="E447">
        <v>19</v>
      </c>
      <c r="F447">
        <v>0</v>
      </c>
      <c r="G447">
        <v>1</v>
      </c>
      <c r="H447">
        <v>176770</v>
      </c>
      <c r="I447" s="1">
        <v>44761.875</v>
      </c>
      <c r="J447" t="s">
        <v>387</v>
      </c>
      <c r="K447">
        <v>0</v>
      </c>
      <c r="L447" s="1"/>
      <c r="M447" s="1">
        <v>44761.875</v>
      </c>
      <c r="N447" s="1">
        <v>29550.916666666668</v>
      </c>
      <c r="O447" s="1">
        <v>44031.875</v>
      </c>
      <c r="P447" s="1">
        <v>44025.875</v>
      </c>
      <c r="Q447" s="1">
        <v>43448.916666666664</v>
      </c>
      <c r="R447">
        <v>74314061</v>
      </c>
      <c r="T447" t="s">
        <v>917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389</v>
      </c>
      <c r="AB447">
        <v>42</v>
      </c>
      <c r="AC447" t="s">
        <v>398</v>
      </c>
      <c r="AD447">
        <v>104369</v>
      </c>
      <c r="AE447">
        <v>2555.9499999999998</v>
      </c>
      <c r="AF447">
        <v>1043.69</v>
      </c>
      <c r="AG447" t="s">
        <v>408</v>
      </c>
      <c r="AP447" s="8">
        <v>444</v>
      </c>
      <c r="AQ447" s="8" t="str">
        <f t="shared" si="54"/>
        <v/>
      </c>
      <c r="AR447" s="8" t="str">
        <f t="shared" si="54"/>
        <v/>
      </c>
      <c r="AS447" s="8" t="str">
        <f t="shared" si="54"/>
        <v/>
      </c>
      <c r="AT447" s="8" t="str">
        <f t="shared" si="54"/>
        <v/>
      </c>
      <c r="AU447" s="8" t="str">
        <f t="shared" si="54"/>
        <v/>
      </c>
      <c r="AV447" s="8" t="str">
        <f t="shared" si="54"/>
        <v/>
      </c>
      <c r="AW447" s="8" t="str">
        <f t="shared" si="54"/>
        <v/>
      </c>
      <c r="AX447" s="8" t="str">
        <f t="shared" si="54"/>
        <v/>
      </c>
      <c r="AY447" s="8" t="str">
        <f t="shared" si="54"/>
        <v/>
      </c>
      <c r="AZ447" s="8" t="str">
        <f t="shared" si="54"/>
        <v/>
      </c>
      <c r="BA447" s="8" t="str">
        <f t="shared" si="54"/>
        <v/>
      </c>
      <c r="BB447" s="8" t="str">
        <f t="shared" si="54"/>
        <v/>
      </c>
      <c r="BC447" s="8" t="str">
        <f t="shared" si="54"/>
        <v/>
      </c>
      <c r="BD447" s="8" t="str">
        <f t="shared" si="54"/>
        <v/>
      </c>
      <c r="BE447" s="8" t="str">
        <f t="shared" si="54"/>
        <v/>
      </c>
      <c r="BF447" s="8" t="str">
        <f t="shared" si="54"/>
        <v/>
      </c>
      <c r="BG447" s="8" t="str">
        <f t="shared" si="53"/>
        <v/>
      </c>
      <c r="BH447" s="8" t="str">
        <f t="shared" si="53"/>
        <v/>
      </c>
    </row>
    <row r="448" spans="1:60">
      <c r="A448" t="s">
        <v>404</v>
      </c>
      <c r="B448" t="s">
        <v>404</v>
      </c>
      <c r="C448" t="s">
        <v>404</v>
      </c>
      <c r="E448">
        <v>19</v>
      </c>
      <c r="F448">
        <v>0</v>
      </c>
      <c r="G448">
        <v>1</v>
      </c>
      <c r="H448">
        <v>176779</v>
      </c>
      <c r="I448" s="1">
        <v>44761.875</v>
      </c>
      <c r="J448" t="s">
        <v>387</v>
      </c>
      <c r="K448">
        <v>0</v>
      </c>
      <c r="L448" s="1"/>
      <c r="M448" s="1">
        <v>44761.875</v>
      </c>
      <c r="N448" s="1">
        <v>40400.875</v>
      </c>
      <c r="O448" s="1">
        <v>43454.916666666664</v>
      </c>
      <c r="P448" s="1"/>
      <c r="Q448" s="1">
        <v>43448.916666666664</v>
      </c>
      <c r="R448">
        <v>74348481</v>
      </c>
      <c r="T448" t="s">
        <v>918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389</v>
      </c>
      <c r="AB448">
        <v>42</v>
      </c>
      <c r="AC448" t="s">
        <v>476</v>
      </c>
      <c r="AD448">
        <v>123586</v>
      </c>
      <c r="AE448">
        <v>1038.1099999999999</v>
      </c>
      <c r="AF448">
        <v>1235.8599999999999</v>
      </c>
      <c r="AG448" t="s">
        <v>408</v>
      </c>
      <c r="AP448" s="7">
        <v>445</v>
      </c>
      <c r="AQ448" s="7" t="str">
        <f t="shared" si="54"/>
        <v/>
      </c>
      <c r="AR448" s="7" t="str">
        <f t="shared" si="54"/>
        <v/>
      </c>
      <c r="AS448" s="7" t="str">
        <f t="shared" si="54"/>
        <v/>
      </c>
      <c r="AT448" s="7" t="str">
        <f t="shared" si="54"/>
        <v/>
      </c>
      <c r="AU448" s="7" t="str">
        <f t="shared" si="54"/>
        <v/>
      </c>
      <c r="AV448" s="7" t="str">
        <f t="shared" si="54"/>
        <v/>
      </c>
      <c r="AW448" s="7" t="str">
        <f t="shared" si="54"/>
        <v/>
      </c>
      <c r="AX448" s="7" t="str">
        <f t="shared" si="54"/>
        <v/>
      </c>
      <c r="AY448" s="7" t="str">
        <f t="shared" si="54"/>
        <v/>
      </c>
      <c r="AZ448" s="7" t="str">
        <f t="shared" si="54"/>
        <v/>
      </c>
      <c r="BA448" s="7" t="str">
        <f t="shared" si="54"/>
        <v/>
      </c>
      <c r="BB448" s="7" t="str">
        <f t="shared" si="54"/>
        <v/>
      </c>
      <c r="BC448" s="7" t="str">
        <f t="shared" si="54"/>
        <v/>
      </c>
      <c r="BD448" s="7" t="str">
        <f t="shared" si="54"/>
        <v/>
      </c>
      <c r="BE448" s="7" t="str">
        <f t="shared" si="54"/>
        <v/>
      </c>
      <c r="BF448" s="7" t="str">
        <f t="shared" si="54"/>
        <v/>
      </c>
      <c r="BG448" s="7" t="str">
        <f t="shared" si="53"/>
        <v/>
      </c>
      <c r="BH448" s="7" t="str">
        <f t="shared" si="53"/>
        <v/>
      </c>
    </row>
    <row r="449" spans="1:60">
      <c r="A449" t="s">
        <v>404</v>
      </c>
      <c r="B449" t="s">
        <v>404</v>
      </c>
      <c r="C449" t="s">
        <v>404</v>
      </c>
      <c r="E449">
        <v>19</v>
      </c>
      <c r="F449">
        <v>0</v>
      </c>
      <c r="G449">
        <v>1</v>
      </c>
      <c r="H449">
        <v>176925</v>
      </c>
      <c r="I449" s="1">
        <v>44761.875</v>
      </c>
      <c r="J449" t="s">
        <v>387</v>
      </c>
      <c r="K449">
        <v>0</v>
      </c>
      <c r="L449" s="1">
        <v>44755.875</v>
      </c>
      <c r="M449" s="1">
        <v>44761.875</v>
      </c>
      <c r="N449" s="1">
        <v>23427.875</v>
      </c>
      <c r="O449" s="1">
        <v>44755.875</v>
      </c>
      <c r="P449" s="1">
        <v>44574.875</v>
      </c>
      <c r="Q449" s="1">
        <v>43448.916666666664</v>
      </c>
      <c r="R449">
        <v>74322328</v>
      </c>
      <c r="T449" t="s">
        <v>919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389</v>
      </c>
      <c r="AB449">
        <v>42</v>
      </c>
      <c r="AC449" t="s">
        <v>394</v>
      </c>
      <c r="AD449">
        <v>165267</v>
      </c>
      <c r="AE449">
        <v>1388.25</v>
      </c>
      <c r="AF449">
        <v>1652.67</v>
      </c>
      <c r="AG449" t="s">
        <v>391</v>
      </c>
      <c r="AP449" s="8">
        <v>446</v>
      </c>
      <c r="AQ449" s="8" t="str">
        <f t="shared" si="54"/>
        <v/>
      </c>
      <c r="AR449" s="8" t="str">
        <f t="shared" si="54"/>
        <v/>
      </c>
      <c r="AS449" s="8" t="str">
        <f t="shared" si="54"/>
        <v/>
      </c>
      <c r="AT449" s="8" t="str">
        <f t="shared" si="54"/>
        <v/>
      </c>
      <c r="AU449" s="8" t="str">
        <f t="shared" si="54"/>
        <v/>
      </c>
      <c r="AV449" s="8" t="str">
        <f t="shared" si="54"/>
        <v/>
      </c>
      <c r="AW449" s="8" t="str">
        <f t="shared" si="54"/>
        <v/>
      </c>
      <c r="AX449" s="8" t="str">
        <f t="shared" si="54"/>
        <v/>
      </c>
      <c r="AY449" s="8" t="str">
        <f t="shared" si="54"/>
        <v/>
      </c>
      <c r="AZ449" s="8" t="str">
        <f t="shared" si="54"/>
        <v/>
      </c>
      <c r="BA449" s="8" t="str">
        <f t="shared" si="54"/>
        <v/>
      </c>
      <c r="BB449" s="8" t="str">
        <f t="shared" si="54"/>
        <v/>
      </c>
      <c r="BC449" s="8" t="str">
        <f t="shared" si="54"/>
        <v/>
      </c>
      <c r="BD449" s="8" t="str">
        <f t="shared" si="54"/>
        <v/>
      </c>
      <c r="BE449" s="8" t="str">
        <f t="shared" si="54"/>
        <v/>
      </c>
      <c r="BF449" s="8" t="str">
        <f t="shared" si="54"/>
        <v/>
      </c>
      <c r="BG449" s="8" t="str">
        <f t="shared" si="53"/>
        <v/>
      </c>
      <c r="BH449" s="8" t="str">
        <f t="shared" si="53"/>
        <v/>
      </c>
    </row>
    <row r="450" spans="1:60">
      <c r="A450" t="s">
        <v>404</v>
      </c>
      <c r="B450" t="s">
        <v>404</v>
      </c>
      <c r="C450" t="s">
        <v>404</v>
      </c>
      <c r="E450">
        <v>19</v>
      </c>
      <c r="F450">
        <v>0</v>
      </c>
      <c r="G450">
        <v>1</v>
      </c>
      <c r="H450">
        <v>176925</v>
      </c>
      <c r="I450" s="1">
        <v>44761.875</v>
      </c>
      <c r="J450" t="s">
        <v>387</v>
      </c>
      <c r="K450">
        <v>1</v>
      </c>
      <c r="L450" s="1">
        <v>44755.875</v>
      </c>
      <c r="M450" s="1">
        <v>44761.875</v>
      </c>
      <c r="N450" s="1">
        <v>25706.875</v>
      </c>
      <c r="O450" s="1">
        <v>44755.875</v>
      </c>
      <c r="P450" s="1"/>
      <c r="Q450" s="1">
        <v>43448.916666666664</v>
      </c>
      <c r="R450">
        <v>74322329</v>
      </c>
      <c r="T450" t="s">
        <v>920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389</v>
      </c>
      <c r="AB450">
        <v>42</v>
      </c>
      <c r="AC450" t="s">
        <v>394</v>
      </c>
      <c r="AD450">
        <v>132214</v>
      </c>
      <c r="AE450">
        <v>1110.5899999999999</v>
      </c>
      <c r="AF450">
        <v>1322.14</v>
      </c>
      <c r="AG450" t="s">
        <v>391</v>
      </c>
      <c r="AP450" s="7">
        <v>447</v>
      </c>
      <c r="AQ450" s="7" t="str">
        <f t="shared" si="54"/>
        <v/>
      </c>
      <c r="AR450" s="7" t="str">
        <f t="shared" si="54"/>
        <v/>
      </c>
      <c r="AS450" s="7" t="str">
        <f t="shared" si="54"/>
        <v/>
      </c>
      <c r="AT450" s="7" t="str">
        <f t="shared" si="54"/>
        <v/>
      </c>
      <c r="AU450" s="7" t="str">
        <f t="shared" si="54"/>
        <v/>
      </c>
      <c r="AV450" s="7" t="str">
        <f t="shared" si="54"/>
        <v/>
      </c>
      <c r="AW450" s="7" t="str">
        <f t="shared" si="54"/>
        <v/>
      </c>
      <c r="AX450" s="7" t="str">
        <f t="shared" si="54"/>
        <v/>
      </c>
      <c r="AY450" s="7" t="str">
        <f t="shared" si="54"/>
        <v/>
      </c>
      <c r="AZ450" s="7" t="str">
        <f t="shared" si="54"/>
        <v/>
      </c>
      <c r="BA450" s="7" t="str">
        <f t="shared" si="54"/>
        <v/>
      </c>
      <c r="BB450" s="7" t="str">
        <f t="shared" si="54"/>
        <v/>
      </c>
      <c r="BC450" s="7" t="str">
        <f t="shared" si="54"/>
        <v/>
      </c>
      <c r="BD450" s="7" t="str">
        <f t="shared" si="54"/>
        <v/>
      </c>
      <c r="BE450" s="7" t="str">
        <f t="shared" si="54"/>
        <v/>
      </c>
      <c r="BF450" s="7" t="str">
        <f t="shared" ref="BF450:BH465" si="55">IF(BF$3=$D450,$AP450,"")</f>
        <v/>
      </c>
      <c r="BG450" s="7" t="str">
        <f t="shared" si="55"/>
        <v/>
      </c>
      <c r="BH450" s="7" t="str">
        <f t="shared" si="55"/>
        <v/>
      </c>
    </row>
    <row r="451" spans="1:60">
      <c r="A451" t="s">
        <v>404</v>
      </c>
      <c r="B451" t="s">
        <v>404</v>
      </c>
      <c r="C451" t="s">
        <v>386</v>
      </c>
      <c r="E451">
        <v>19</v>
      </c>
      <c r="F451">
        <v>0</v>
      </c>
      <c r="G451">
        <v>1</v>
      </c>
      <c r="H451">
        <v>177016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40212.916666666664</v>
      </c>
      <c r="O451" s="1">
        <v>44755.875</v>
      </c>
      <c r="P451" s="1">
        <v>44755.875</v>
      </c>
      <c r="Q451" s="1">
        <v>43448.916666666664</v>
      </c>
      <c r="R451">
        <v>74327975</v>
      </c>
      <c r="T451" t="s">
        <v>921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389</v>
      </c>
      <c r="AB451">
        <v>42</v>
      </c>
      <c r="AC451" t="s">
        <v>400</v>
      </c>
      <c r="AD451">
        <v>49621</v>
      </c>
      <c r="AE451">
        <v>416.82</v>
      </c>
      <c r="AF451">
        <v>496.21</v>
      </c>
      <c r="AG451" t="s">
        <v>480</v>
      </c>
      <c r="AP451" s="8">
        <v>448</v>
      </c>
      <c r="AQ451" s="8" t="str">
        <f t="shared" ref="AQ451:BF466" si="56">IF(AQ$3=$D451,$AP451,"")</f>
        <v/>
      </c>
      <c r="AR451" s="8" t="str">
        <f t="shared" si="56"/>
        <v/>
      </c>
      <c r="AS451" s="8" t="str">
        <f t="shared" si="56"/>
        <v/>
      </c>
      <c r="AT451" s="8" t="str">
        <f t="shared" si="56"/>
        <v/>
      </c>
      <c r="AU451" s="8" t="str">
        <f t="shared" si="56"/>
        <v/>
      </c>
      <c r="AV451" s="8" t="str">
        <f t="shared" si="56"/>
        <v/>
      </c>
      <c r="AW451" s="8" t="str">
        <f t="shared" si="56"/>
        <v/>
      </c>
      <c r="AX451" s="8" t="str">
        <f t="shared" si="56"/>
        <v/>
      </c>
      <c r="AY451" s="8" t="str">
        <f t="shared" si="56"/>
        <v/>
      </c>
      <c r="AZ451" s="8" t="str">
        <f t="shared" si="56"/>
        <v/>
      </c>
      <c r="BA451" s="8" t="str">
        <f t="shared" si="56"/>
        <v/>
      </c>
      <c r="BB451" s="8" t="str">
        <f t="shared" si="56"/>
        <v/>
      </c>
      <c r="BC451" s="8" t="str">
        <f t="shared" si="56"/>
        <v/>
      </c>
      <c r="BD451" s="8" t="str">
        <f t="shared" si="56"/>
        <v/>
      </c>
      <c r="BE451" s="8" t="str">
        <f t="shared" si="56"/>
        <v/>
      </c>
      <c r="BF451" s="8" t="str">
        <f t="shared" si="56"/>
        <v/>
      </c>
      <c r="BG451" s="8" t="str">
        <f t="shared" si="55"/>
        <v/>
      </c>
      <c r="BH451" s="8" t="str">
        <f t="shared" si="55"/>
        <v/>
      </c>
    </row>
    <row r="452" spans="1:60">
      <c r="A452" t="s">
        <v>404</v>
      </c>
      <c r="B452" t="s">
        <v>404</v>
      </c>
      <c r="C452" t="s">
        <v>404</v>
      </c>
      <c r="E452">
        <v>57</v>
      </c>
      <c r="F452">
        <v>0</v>
      </c>
      <c r="G452">
        <v>1</v>
      </c>
      <c r="H452">
        <v>184464</v>
      </c>
      <c r="I452" s="1">
        <v>44761.875</v>
      </c>
      <c r="J452" t="s">
        <v>392</v>
      </c>
      <c r="K452">
        <v>0</v>
      </c>
      <c r="L452" s="1"/>
      <c r="M452" s="1">
        <v>44761.875</v>
      </c>
      <c r="N452" s="1">
        <v>30798.875</v>
      </c>
      <c r="O452" s="1">
        <v>43513.875</v>
      </c>
      <c r="P452" s="1">
        <v>43509.916666666664</v>
      </c>
      <c r="Q452" s="1">
        <v>43479.916666666664</v>
      </c>
      <c r="R452">
        <v>74543403</v>
      </c>
      <c r="T452" t="s">
        <v>922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389</v>
      </c>
      <c r="AB452">
        <v>41</v>
      </c>
      <c r="AC452" t="s">
        <v>398</v>
      </c>
      <c r="AD452">
        <v>276623</v>
      </c>
      <c r="AE452">
        <v>2323.64</v>
      </c>
      <c r="AF452">
        <v>2766.23</v>
      </c>
      <c r="AG452" t="s">
        <v>408</v>
      </c>
      <c r="AP452" s="7">
        <v>449</v>
      </c>
      <c r="AQ452" s="7" t="str">
        <f t="shared" si="56"/>
        <v/>
      </c>
      <c r="AR452" s="7" t="str">
        <f t="shared" si="56"/>
        <v/>
      </c>
      <c r="AS452" s="7" t="str">
        <f t="shared" si="56"/>
        <v/>
      </c>
      <c r="AT452" s="7" t="str">
        <f t="shared" si="56"/>
        <v/>
      </c>
      <c r="AU452" s="7" t="str">
        <f t="shared" si="56"/>
        <v/>
      </c>
      <c r="AV452" s="7" t="str">
        <f t="shared" si="56"/>
        <v/>
      </c>
      <c r="AW452" s="7" t="str">
        <f t="shared" si="56"/>
        <v/>
      </c>
      <c r="AX452" s="7" t="str">
        <f t="shared" si="56"/>
        <v/>
      </c>
      <c r="AY452" s="7" t="str">
        <f t="shared" si="56"/>
        <v/>
      </c>
      <c r="AZ452" s="7" t="str">
        <f t="shared" si="56"/>
        <v/>
      </c>
      <c r="BA452" s="7" t="str">
        <f t="shared" si="56"/>
        <v/>
      </c>
      <c r="BB452" s="7" t="str">
        <f t="shared" si="56"/>
        <v/>
      </c>
      <c r="BC452" s="7" t="str">
        <f t="shared" si="56"/>
        <v/>
      </c>
      <c r="BD452" s="7" t="str">
        <f t="shared" si="56"/>
        <v/>
      </c>
      <c r="BE452" s="7" t="str">
        <f t="shared" si="56"/>
        <v/>
      </c>
      <c r="BF452" s="7" t="str">
        <f t="shared" si="56"/>
        <v/>
      </c>
      <c r="BG452" s="7" t="str">
        <f t="shared" si="55"/>
        <v/>
      </c>
      <c r="BH452" s="7" t="str">
        <f t="shared" si="55"/>
        <v/>
      </c>
    </row>
    <row r="453" spans="1:60">
      <c r="A453" t="s">
        <v>404</v>
      </c>
      <c r="B453" t="s">
        <v>404</v>
      </c>
      <c r="C453" t="s">
        <v>404</v>
      </c>
      <c r="E453">
        <v>57</v>
      </c>
      <c r="F453">
        <v>0</v>
      </c>
      <c r="G453">
        <v>1</v>
      </c>
      <c r="H453">
        <v>184464</v>
      </c>
      <c r="I453" s="1">
        <v>44761.875</v>
      </c>
      <c r="J453" t="s">
        <v>392</v>
      </c>
      <c r="K453">
        <v>1</v>
      </c>
      <c r="L453" s="1"/>
      <c r="M453" s="1">
        <v>44761.875</v>
      </c>
      <c r="N453" s="1">
        <v>43414.916666666664</v>
      </c>
      <c r="O453" s="1">
        <v>43513.875</v>
      </c>
      <c r="P453" s="1"/>
      <c r="Q453" s="1">
        <v>43479.916666666664</v>
      </c>
      <c r="R453">
        <v>74543404</v>
      </c>
      <c r="T453" t="s">
        <v>923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389</v>
      </c>
      <c r="AB453">
        <v>41</v>
      </c>
      <c r="AC453" t="s">
        <v>398</v>
      </c>
      <c r="AD453">
        <v>153282</v>
      </c>
      <c r="AE453">
        <v>1287.56</v>
      </c>
      <c r="AF453">
        <v>1532.82</v>
      </c>
      <c r="AG453" t="s">
        <v>408</v>
      </c>
      <c r="AP453" s="8">
        <v>450</v>
      </c>
      <c r="AQ453" s="8" t="str">
        <f t="shared" si="56"/>
        <v/>
      </c>
      <c r="AR453" s="8" t="str">
        <f t="shared" si="56"/>
        <v/>
      </c>
      <c r="AS453" s="8" t="str">
        <f t="shared" si="56"/>
        <v/>
      </c>
      <c r="AT453" s="8" t="str">
        <f t="shared" si="56"/>
        <v/>
      </c>
      <c r="AU453" s="8" t="str">
        <f t="shared" si="56"/>
        <v/>
      </c>
      <c r="AV453" s="8" t="str">
        <f t="shared" si="56"/>
        <v/>
      </c>
      <c r="AW453" s="8" t="str">
        <f t="shared" si="56"/>
        <v/>
      </c>
      <c r="AX453" s="8" t="str">
        <f t="shared" si="56"/>
        <v/>
      </c>
      <c r="AY453" s="8" t="str">
        <f t="shared" si="56"/>
        <v/>
      </c>
      <c r="AZ453" s="8" t="str">
        <f t="shared" si="56"/>
        <v/>
      </c>
      <c r="BA453" s="8" t="str">
        <f t="shared" si="56"/>
        <v/>
      </c>
      <c r="BB453" s="8" t="str">
        <f t="shared" si="56"/>
        <v/>
      </c>
      <c r="BC453" s="8" t="str">
        <f t="shared" si="56"/>
        <v/>
      </c>
      <c r="BD453" s="8" t="str">
        <f t="shared" si="56"/>
        <v/>
      </c>
      <c r="BE453" s="8" t="str">
        <f t="shared" si="56"/>
        <v/>
      </c>
      <c r="BF453" s="8" t="str">
        <f t="shared" si="56"/>
        <v/>
      </c>
      <c r="BG453" s="8" t="str">
        <f t="shared" si="55"/>
        <v/>
      </c>
      <c r="BH453" s="8" t="str">
        <f t="shared" si="55"/>
        <v/>
      </c>
    </row>
    <row r="454" spans="1:60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184520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36295.875</v>
      </c>
      <c r="O454" s="1">
        <v>44056.875</v>
      </c>
      <c r="P454" s="1">
        <v>44025.875</v>
      </c>
      <c r="Q454" s="1">
        <v>43479.916666666664</v>
      </c>
      <c r="R454">
        <v>74546888</v>
      </c>
      <c r="T454" t="s">
        <v>924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389</v>
      </c>
      <c r="AB454">
        <v>41</v>
      </c>
      <c r="AC454" t="s">
        <v>476</v>
      </c>
      <c r="AD454">
        <v>154477</v>
      </c>
      <c r="AE454">
        <v>1297.6600000000001</v>
      </c>
      <c r="AF454">
        <v>1544.77</v>
      </c>
      <c r="AG454" t="s">
        <v>408</v>
      </c>
      <c r="AP454" s="7">
        <v>451</v>
      </c>
      <c r="AQ454" s="7" t="str">
        <f t="shared" si="56"/>
        <v/>
      </c>
      <c r="AR454" s="7" t="str">
        <f t="shared" si="56"/>
        <v/>
      </c>
      <c r="AS454" s="7" t="str">
        <f t="shared" si="56"/>
        <v/>
      </c>
      <c r="AT454" s="7" t="str">
        <f t="shared" si="56"/>
        <v/>
      </c>
      <c r="AU454" s="7" t="str">
        <f t="shared" si="56"/>
        <v/>
      </c>
      <c r="AV454" s="7" t="str">
        <f t="shared" si="56"/>
        <v/>
      </c>
      <c r="AW454" s="7" t="str">
        <f t="shared" si="56"/>
        <v/>
      </c>
      <c r="AX454" s="7" t="str">
        <f t="shared" si="56"/>
        <v/>
      </c>
      <c r="AY454" s="7" t="str">
        <f t="shared" si="56"/>
        <v/>
      </c>
      <c r="AZ454" s="7" t="str">
        <f t="shared" si="56"/>
        <v/>
      </c>
      <c r="BA454" s="7" t="str">
        <f t="shared" si="56"/>
        <v/>
      </c>
      <c r="BB454" s="7" t="str">
        <f t="shared" si="56"/>
        <v/>
      </c>
      <c r="BC454" s="7" t="str">
        <f t="shared" si="56"/>
        <v/>
      </c>
      <c r="BD454" s="7" t="str">
        <f t="shared" si="56"/>
        <v/>
      </c>
      <c r="BE454" s="7" t="str">
        <f t="shared" si="56"/>
        <v/>
      </c>
      <c r="BF454" s="7" t="str">
        <f t="shared" si="56"/>
        <v/>
      </c>
      <c r="BG454" s="7" t="str">
        <f t="shared" si="55"/>
        <v/>
      </c>
      <c r="BH454" s="7" t="str">
        <f t="shared" si="55"/>
        <v/>
      </c>
    </row>
    <row r="455" spans="1:60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185163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40057.875</v>
      </c>
      <c r="O455" s="1">
        <v>43793.875</v>
      </c>
      <c r="P455" s="1">
        <v>43751.875</v>
      </c>
      <c r="Q455" s="1">
        <v>43479.916666666664</v>
      </c>
      <c r="R455">
        <v>74543366</v>
      </c>
      <c r="T455" t="s">
        <v>925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389</v>
      </c>
      <c r="AB455">
        <v>41</v>
      </c>
      <c r="AC455" t="s">
        <v>394</v>
      </c>
      <c r="AD455">
        <v>48439</v>
      </c>
      <c r="AE455">
        <v>406.85</v>
      </c>
      <c r="AF455">
        <v>484.39</v>
      </c>
      <c r="AG455" t="s">
        <v>408</v>
      </c>
      <c r="AP455" s="8">
        <v>452</v>
      </c>
      <c r="AQ455" s="8" t="str">
        <f t="shared" si="56"/>
        <v/>
      </c>
      <c r="AR455" s="8" t="str">
        <f t="shared" si="56"/>
        <v/>
      </c>
      <c r="AS455" s="8" t="str">
        <f t="shared" si="56"/>
        <v/>
      </c>
      <c r="AT455" s="8" t="str">
        <f t="shared" si="56"/>
        <v/>
      </c>
      <c r="AU455" s="8" t="str">
        <f t="shared" si="56"/>
        <v/>
      </c>
      <c r="AV455" s="8" t="str">
        <f t="shared" si="56"/>
        <v/>
      </c>
      <c r="AW455" s="8" t="str">
        <f t="shared" si="56"/>
        <v/>
      </c>
      <c r="AX455" s="8" t="str">
        <f t="shared" si="56"/>
        <v/>
      </c>
      <c r="AY455" s="8" t="str">
        <f t="shared" si="56"/>
        <v/>
      </c>
      <c r="AZ455" s="8" t="str">
        <f t="shared" si="56"/>
        <v/>
      </c>
      <c r="BA455" s="8" t="str">
        <f t="shared" si="56"/>
        <v/>
      </c>
      <c r="BB455" s="8" t="str">
        <f t="shared" si="56"/>
        <v/>
      </c>
      <c r="BC455" s="8" t="str">
        <f t="shared" si="56"/>
        <v/>
      </c>
      <c r="BD455" s="8" t="str">
        <f t="shared" si="56"/>
        <v/>
      </c>
      <c r="BE455" s="8" t="str">
        <f t="shared" si="56"/>
        <v/>
      </c>
      <c r="BF455" s="8" t="str">
        <f t="shared" si="56"/>
        <v/>
      </c>
      <c r="BG455" s="8" t="str">
        <f t="shared" si="55"/>
        <v/>
      </c>
      <c r="BH455" s="8" t="str">
        <f t="shared" si="55"/>
        <v/>
      </c>
    </row>
    <row r="456" spans="1:60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185163</v>
      </c>
      <c r="I456" s="1">
        <v>44761.875</v>
      </c>
      <c r="J456" t="s">
        <v>387</v>
      </c>
      <c r="K456">
        <v>1</v>
      </c>
      <c r="L456" s="1"/>
      <c r="M456" s="1">
        <v>44761.875</v>
      </c>
      <c r="N456" s="1">
        <v>40057.875</v>
      </c>
      <c r="O456" s="1">
        <v>43793.875</v>
      </c>
      <c r="P456" s="1"/>
      <c r="Q456" s="1">
        <v>43479.916666666664</v>
      </c>
      <c r="R456">
        <v>74543367</v>
      </c>
      <c r="T456" t="s">
        <v>926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389</v>
      </c>
      <c r="AB456">
        <v>41</v>
      </c>
      <c r="AC456" t="s">
        <v>394</v>
      </c>
      <c r="AD456">
        <v>48439</v>
      </c>
      <c r="AE456">
        <v>406.85</v>
      </c>
      <c r="AF456">
        <v>484.39</v>
      </c>
      <c r="AG456" t="s">
        <v>408</v>
      </c>
      <c r="AP456" s="7">
        <v>453</v>
      </c>
      <c r="AQ456" s="7" t="str">
        <f t="shared" si="56"/>
        <v/>
      </c>
      <c r="AR456" s="7" t="str">
        <f t="shared" si="56"/>
        <v/>
      </c>
      <c r="AS456" s="7" t="str">
        <f t="shared" si="56"/>
        <v/>
      </c>
      <c r="AT456" s="7" t="str">
        <f t="shared" si="56"/>
        <v/>
      </c>
      <c r="AU456" s="7" t="str">
        <f t="shared" si="56"/>
        <v/>
      </c>
      <c r="AV456" s="7" t="str">
        <f t="shared" si="56"/>
        <v/>
      </c>
      <c r="AW456" s="7" t="str">
        <f t="shared" si="56"/>
        <v/>
      </c>
      <c r="AX456" s="7" t="str">
        <f t="shared" si="56"/>
        <v/>
      </c>
      <c r="AY456" s="7" t="str">
        <f t="shared" si="56"/>
        <v/>
      </c>
      <c r="AZ456" s="7" t="str">
        <f t="shared" si="56"/>
        <v/>
      </c>
      <c r="BA456" s="7" t="str">
        <f t="shared" si="56"/>
        <v/>
      </c>
      <c r="BB456" s="7" t="str">
        <f t="shared" si="56"/>
        <v/>
      </c>
      <c r="BC456" s="7" t="str">
        <f t="shared" si="56"/>
        <v/>
      </c>
      <c r="BD456" s="7" t="str">
        <f t="shared" si="56"/>
        <v/>
      </c>
      <c r="BE456" s="7" t="str">
        <f t="shared" si="56"/>
        <v/>
      </c>
      <c r="BF456" s="7" t="str">
        <f t="shared" si="56"/>
        <v/>
      </c>
      <c r="BG456" s="7" t="str">
        <f t="shared" si="55"/>
        <v/>
      </c>
      <c r="BH456" s="7" t="str">
        <f t="shared" si="55"/>
        <v/>
      </c>
    </row>
    <row r="457" spans="1:60">
      <c r="A457" t="s">
        <v>404</v>
      </c>
      <c r="B457" t="s">
        <v>404</v>
      </c>
      <c r="C457" t="s">
        <v>404</v>
      </c>
      <c r="E457">
        <v>220</v>
      </c>
      <c r="F457">
        <v>0</v>
      </c>
      <c r="G457">
        <v>1</v>
      </c>
      <c r="H457">
        <v>185184</v>
      </c>
      <c r="I457" s="1">
        <v>44761.875</v>
      </c>
      <c r="J457" t="s">
        <v>473</v>
      </c>
      <c r="K457">
        <v>0</v>
      </c>
      <c r="L457" s="1"/>
      <c r="M457" s="1">
        <v>44761.875</v>
      </c>
      <c r="N457" s="1">
        <v>30693.916666666668</v>
      </c>
      <c r="O457" s="1">
        <v>43478.916666666664</v>
      </c>
      <c r="P457" s="1"/>
      <c r="Q457" s="1">
        <v>43479.916666666664</v>
      </c>
      <c r="R457">
        <v>74543375</v>
      </c>
      <c r="T457" t="s">
        <v>927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389</v>
      </c>
      <c r="AB457">
        <v>41</v>
      </c>
      <c r="AC457" t="s">
        <v>394</v>
      </c>
      <c r="AD457">
        <v>87415</v>
      </c>
      <c r="AE457">
        <v>734.27</v>
      </c>
      <c r="AF457">
        <v>874.15</v>
      </c>
      <c r="AG457" t="s">
        <v>408</v>
      </c>
      <c r="AP457" s="8">
        <v>454</v>
      </c>
      <c r="AQ457" s="8" t="str">
        <f t="shared" si="56"/>
        <v/>
      </c>
      <c r="AR457" s="8" t="str">
        <f t="shared" si="56"/>
        <v/>
      </c>
      <c r="AS457" s="8" t="str">
        <f t="shared" si="56"/>
        <v/>
      </c>
      <c r="AT457" s="8" t="str">
        <f t="shared" si="56"/>
        <v/>
      </c>
      <c r="AU457" s="8" t="str">
        <f t="shared" si="56"/>
        <v/>
      </c>
      <c r="AV457" s="8" t="str">
        <f t="shared" si="56"/>
        <v/>
      </c>
      <c r="AW457" s="8" t="str">
        <f t="shared" si="56"/>
        <v/>
      </c>
      <c r="AX457" s="8" t="str">
        <f t="shared" si="56"/>
        <v/>
      </c>
      <c r="AY457" s="8" t="str">
        <f t="shared" si="56"/>
        <v/>
      </c>
      <c r="AZ457" s="8" t="str">
        <f t="shared" si="56"/>
        <v/>
      </c>
      <c r="BA457" s="8" t="str">
        <f t="shared" si="56"/>
        <v/>
      </c>
      <c r="BB457" s="8" t="str">
        <f t="shared" si="56"/>
        <v/>
      </c>
      <c r="BC457" s="8" t="str">
        <f t="shared" si="56"/>
        <v/>
      </c>
      <c r="BD457" s="8" t="str">
        <f t="shared" si="56"/>
        <v/>
      </c>
      <c r="BE457" s="8" t="str">
        <f t="shared" si="56"/>
        <v/>
      </c>
      <c r="BF457" s="8" t="str">
        <f t="shared" si="56"/>
        <v/>
      </c>
      <c r="BG457" s="8" t="str">
        <f t="shared" si="55"/>
        <v/>
      </c>
      <c r="BH457" s="8" t="str">
        <f t="shared" si="55"/>
        <v/>
      </c>
    </row>
    <row r="458" spans="1:60">
      <c r="A458" t="s">
        <v>404</v>
      </c>
      <c r="B458" t="s">
        <v>404</v>
      </c>
      <c r="C458" t="s">
        <v>404</v>
      </c>
      <c r="E458">
        <v>19</v>
      </c>
      <c r="F458">
        <v>0</v>
      </c>
      <c r="G458">
        <v>1</v>
      </c>
      <c r="H458">
        <v>187909</v>
      </c>
      <c r="I458" s="1">
        <v>44761.875</v>
      </c>
      <c r="J458" t="s">
        <v>387</v>
      </c>
      <c r="K458">
        <v>0</v>
      </c>
      <c r="L458" s="1"/>
      <c r="M458" s="1">
        <v>44761.875</v>
      </c>
      <c r="N458" s="1">
        <v>32440.875</v>
      </c>
      <c r="O458" s="1">
        <v>43997.875</v>
      </c>
      <c r="P458" s="1">
        <v>43993.875</v>
      </c>
      <c r="Q458" s="1">
        <v>43510.916666666664</v>
      </c>
      <c r="R458">
        <v>74766918</v>
      </c>
      <c r="T458" t="s">
        <v>928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389</v>
      </c>
      <c r="AB458">
        <v>40</v>
      </c>
      <c r="AC458" t="s">
        <v>390</v>
      </c>
      <c r="AD458">
        <v>241499</v>
      </c>
      <c r="AE458">
        <v>2028.6</v>
      </c>
      <c r="AF458">
        <v>2414.9899999999998</v>
      </c>
      <c r="AG458" t="s">
        <v>408</v>
      </c>
      <c r="AP458" s="7">
        <v>455</v>
      </c>
      <c r="AQ458" s="7" t="str">
        <f t="shared" si="56"/>
        <v/>
      </c>
      <c r="AR458" s="7" t="str">
        <f t="shared" si="56"/>
        <v/>
      </c>
      <c r="AS458" s="7" t="str">
        <f t="shared" si="56"/>
        <v/>
      </c>
      <c r="AT458" s="7" t="str">
        <f t="shared" si="56"/>
        <v/>
      </c>
      <c r="AU458" s="7" t="str">
        <f t="shared" si="56"/>
        <v/>
      </c>
      <c r="AV458" s="7" t="str">
        <f t="shared" si="56"/>
        <v/>
      </c>
      <c r="AW458" s="7" t="str">
        <f t="shared" si="56"/>
        <v/>
      </c>
      <c r="AX458" s="7" t="str">
        <f t="shared" si="56"/>
        <v/>
      </c>
      <c r="AY458" s="7" t="str">
        <f t="shared" si="56"/>
        <v/>
      </c>
      <c r="AZ458" s="7" t="str">
        <f t="shared" si="56"/>
        <v/>
      </c>
      <c r="BA458" s="7" t="str">
        <f t="shared" si="56"/>
        <v/>
      </c>
      <c r="BB458" s="7" t="str">
        <f t="shared" si="56"/>
        <v/>
      </c>
      <c r="BC458" s="7" t="str">
        <f t="shared" si="56"/>
        <v/>
      </c>
      <c r="BD458" s="7" t="str">
        <f t="shared" si="56"/>
        <v/>
      </c>
      <c r="BE458" s="7" t="str">
        <f t="shared" si="56"/>
        <v/>
      </c>
      <c r="BF458" s="7" t="str">
        <f t="shared" si="56"/>
        <v/>
      </c>
      <c r="BG458" s="7" t="str">
        <f t="shared" si="55"/>
        <v/>
      </c>
      <c r="BH458" s="7" t="str">
        <f t="shared" si="55"/>
        <v/>
      </c>
    </row>
    <row r="459" spans="1:60">
      <c r="A459" t="s">
        <v>404</v>
      </c>
      <c r="B459" t="s">
        <v>404</v>
      </c>
      <c r="C459" t="s">
        <v>386</v>
      </c>
      <c r="E459">
        <v>57</v>
      </c>
      <c r="F459">
        <v>0</v>
      </c>
      <c r="G459">
        <v>1</v>
      </c>
      <c r="H459">
        <v>187926</v>
      </c>
      <c r="I459" s="1">
        <v>44761.875</v>
      </c>
      <c r="J459" t="s">
        <v>392</v>
      </c>
      <c r="K459">
        <v>0</v>
      </c>
      <c r="L459" s="1">
        <v>44693.875</v>
      </c>
      <c r="M459" s="1">
        <v>44761.875</v>
      </c>
      <c r="N459" s="1">
        <v>31106.875</v>
      </c>
      <c r="O459" s="1">
        <v>44693.875</v>
      </c>
      <c r="P459" s="1"/>
      <c r="Q459" s="1">
        <v>43510.916666666664</v>
      </c>
      <c r="R459">
        <v>74766926</v>
      </c>
      <c r="T459" t="s">
        <v>929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389</v>
      </c>
      <c r="AB459">
        <v>40</v>
      </c>
      <c r="AC459" t="s">
        <v>398</v>
      </c>
      <c r="AD459">
        <v>173106</v>
      </c>
      <c r="AE459">
        <v>1454.09</v>
      </c>
      <c r="AF459">
        <v>1731.06</v>
      </c>
      <c r="AG459" t="s">
        <v>391</v>
      </c>
      <c r="AP459" s="8">
        <v>456</v>
      </c>
      <c r="AQ459" s="8" t="str">
        <f t="shared" si="56"/>
        <v/>
      </c>
      <c r="AR459" s="8" t="str">
        <f t="shared" si="56"/>
        <v/>
      </c>
      <c r="AS459" s="8" t="str">
        <f t="shared" si="56"/>
        <v/>
      </c>
      <c r="AT459" s="8" t="str">
        <f t="shared" si="56"/>
        <v/>
      </c>
      <c r="AU459" s="8" t="str">
        <f t="shared" si="56"/>
        <v/>
      </c>
      <c r="AV459" s="8" t="str">
        <f t="shared" si="56"/>
        <v/>
      </c>
      <c r="AW459" s="8" t="str">
        <f t="shared" si="56"/>
        <v/>
      </c>
      <c r="AX459" s="8" t="str">
        <f t="shared" si="56"/>
        <v/>
      </c>
      <c r="AY459" s="8" t="str">
        <f t="shared" si="56"/>
        <v/>
      </c>
      <c r="AZ459" s="8" t="str">
        <f t="shared" si="56"/>
        <v/>
      </c>
      <c r="BA459" s="8" t="str">
        <f t="shared" si="56"/>
        <v/>
      </c>
      <c r="BB459" s="8" t="str">
        <f t="shared" si="56"/>
        <v/>
      </c>
      <c r="BC459" s="8" t="str">
        <f t="shared" si="56"/>
        <v/>
      </c>
      <c r="BD459" s="8" t="str">
        <f t="shared" si="56"/>
        <v/>
      </c>
      <c r="BE459" s="8" t="str">
        <f t="shared" si="56"/>
        <v/>
      </c>
      <c r="BF459" s="8" t="str">
        <f t="shared" si="56"/>
        <v/>
      </c>
      <c r="BG459" s="8" t="str">
        <f t="shared" si="55"/>
        <v/>
      </c>
      <c r="BH459" s="8" t="str">
        <f t="shared" si="55"/>
        <v/>
      </c>
    </row>
    <row r="460" spans="1:60">
      <c r="A460" t="s">
        <v>404</v>
      </c>
      <c r="B460" t="s">
        <v>386</v>
      </c>
      <c r="C460" t="s">
        <v>386</v>
      </c>
      <c r="D460">
        <v>1201881000</v>
      </c>
      <c r="E460">
        <v>57</v>
      </c>
      <c r="F460">
        <v>0</v>
      </c>
      <c r="G460">
        <v>1</v>
      </c>
      <c r="H460">
        <v>187926</v>
      </c>
      <c r="I460" s="1">
        <v>44761.875</v>
      </c>
      <c r="J460" t="s">
        <v>392</v>
      </c>
      <c r="K460">
        <v>1</v>
      </c>
      <c r="L460" s="1">
        <v>44682.875</v>
      </c>
      <c r="M460" s="1">
        <v>44761.875</v>
      </c>
      <c r="N460" s="1">
        <v>44229.875</v>
      </c>
      <c r="O460" s="1">
        <v>44682.875</v>
      </c>
      <c r="P460" s="1"/>
      <c r="Q460" s="1">
        <v>44248.875</v>
      </c>
      <c r="R460">
        <v>81073135</v>
      </c>
      <c r="T460" t="s">
        <v>930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389</v>
      </c>
      <c r="AB460">
        <v>40</v>
      </c>
      <c r="AC460" t="s">
        <v>398</v>
      </c>
      <c r="AD460">
        <v>95921</v>
      </c>
      <c r="AE460">
        <v>805.73</v>
      </c>
      <c r="AF460">
        <v>959.21</v>
      </c>
      <c r="AG460" t="s">
        <v>391</v>
      </c>
      <c r="AP460" s="7">
        <v>457</v>
      </c>
      <c r="AQ460" s="7" t="str">
        <f t="shared" si="56"/>
        <v/>
      </c>
      <c r="AR460" s="7" t="str">
        <f t="shared" si="56"/>
        <v/>
      </c>
      <c r="AS460" s="7" t="str">
        <f t="shared" si="56"/>
        <v/>
      </c>
      <c r="AT460" s="7" t="str">
        <f t="shared" si="56"/>
        <v/>
      </c>
      <c r="AU460" s="7" t="str">
        <f t="shared" si="56"/>
        <v/>
      </c>
      <c r="AV460" s="7" t="str">
        <f t="shared" si="56"/>
        <v/>
      </c>
      <c r="AW460" s="7" t="str">
        <f t="shared" si="56"/>
        <v/>
      </c>
      <c r="AX460" s="7" t="str">
        <f t="shared" si="56"/>
        <v/>
      </c>
      <c r="AY460" s="7" t="str">
        <f t="shared" si="56"/>
        <v/>
      </c>
      <c r="AZ460" s="7" t="str">
        <f t="shared" si="56"/>
        <v/>
      </c>
      <c r="BA460" s="7" t="str">
        <f t="shared" si="56"/>
        <v/>
      </c>
      <c r="BB460" s="7" t="str">
        <f t="shared" si="56"/>
        <v/>
      </c>
      <c r="BC460" s="7" t="str">
        <f t="shared" si="56"/>
        <v/>
      </c>
      <c r="BD460" s="7" t="str">
        <f t="shared" si="56"/>
        <v/>
      </c>
      <c r="BE460" s="7" t="str">
        <f t="shared" si="56"/>
        <v/>
      </c>
      <c r="BF460" s="7" t="str">
        <f t="shared" si="56"/>
        <v/>
      </c>
      <c r="BG460" s="7" t="str">
        <f t="shared" si="55"/>
        <v/>
      </c>
      <c r="BH460" s="7" t="str">
        <f t="shared" si="55"/>
        <v/>
      </c>
    </row>
    <row r="461" spans="1:60">
      <c r="A461" t="s">
        <v>404</v>
      </c>
      <c r="B461" t="s">
        <v>386</v>
      </c>
      <c r="C461" t="s">
        <v>386</v>
      </c>
      <c r="D461">
        <v>1201881000</v>
      </c>
      <c r="E461">
        <v>57</v>
      </c>
      <c r="F461">
        <v>0</v>
      </c>
      <c r="G461">
        <v>1</v>
      </c>
      <c r="H461">
        <v>187926</v>
      </c>
      <c r="I461" s="1">
        <v>44761.875</v>
      </c>
      <c r="J461" t="s">
        <v>392</v>
      </c>
      <c r="K461">
        <v>2</v>
      </c>
      <c r="L461" s="1">
        <v>44682.875</v>
      </c>
      <c r="M461" s="1">
        <v>44761.875</v>
      </c>
      <c r="N461" s="1">
        <v>44602.875</v>
      </c>
      <c r="O461" s="1">
        <v>44682.875</v>
      </c>
      <c r="P461" s="1"/>
      <c r="Q461" s="1">
        <v>44630.875</v>
      </c>
      <c r="R461">
        <v>83570144</v>
      </c>
      <c r="T461" t="s">
        <v>931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389</v>
      </c>
      <c r="AB461">
        <v>40</v>
      </c>
      <c r="AC461" t="s">
        <v>398</v>
      </c>
      <c r="AD461">
        <v>95921</v>
      </c>
      <c r="AE461">
        <v>805.73</v>
      </c>
      <c r="AF461">
        <v>959.21</v>
      </c>
      <c r="AG461" t="s">
        <v>391</v>
      </c>
      <c r="AP461" s="8">
        <v>458</v>
      </c>
      <c r="AQ461" s="8" t="str">
        <f t="shared" si="56"/>
        <v/>
      </c>
      <c r="AR461" s="8" t="str">
        <f t="shared" si="56"/>
        <v/>
      </c>
      <c r="AS461" s="8" t="str">
        <f t="shared" si="56"/>
        <v/>
      </c>
      <c r="AT461" s="8" t="str">
        <f t="shared" si="56"/>
        <v/>
      </c>
      <c r="AU461" s="8" t="str">
        <f t="shared" si="56"/>
        <v/>
      </c>
      <c r="AV461" s="8" t="str">
        <f t="shared" si="56"/>
        <v/>
      </c>
      <c r="AW461" s="8" t="str">
        <f t="shared" si="56"/>
        <v/>
      </c>
      <c r="AX461" s="8" t="str">
        <f t="shared" si="56"/>
        <v/>
      </c>
      <c r="AY461" s="8" t="str">
        <f t="shared" si="56"/>
        <v/>
      </c>
      <c r="AZ461" s="8" t="str">
        <f t="shared" si="56"/>
        <v/>
      </c>
      <c r="BA461" s="8" t="str">
        <f t="shared" si="56"/>
        <v/>
      </c>
      <c r="BB461" s="8" t="str">
        <f t="shared" si="56"/>
        <v/>
      </c>
      <c r="BC461" s="8" t="str">
        <f t="shared" si="56"/>
        <v/>
      </c>
      <c r="BD461" s="8" t="str">
        <f t="shared" si="56"/>
        <v/>
      </c>
      <c r="BE461" s="8" t="str">
        <f t="shared" si="56"/>
        <v/>
      </c>
      <c r="BF461" s="8" t="str">
        <f t="shared" si="56"/>
        <v/>
      </c>
      <c r="BG461" s="8" t="str">
        <f t="shared" si="55"/>
        <v/>
      </c>
      <c r="BH461" s="8" t="str">
        <f t="shared" si="55"/>
        <v/>
      </c>
    </row>
    <row r="462" spans="1:60">
      <c r="A462" t="s">
        <v>404</v>
      </c>
      <c r="B462" t="s">
        <v>404</v>
      </c>
      <c r="C462" t="s">
        <v>404</v>
      </c>
      <c r="E462">
        <v>224</v>
      </c>
      <c r="F462">
        <v>0</v>
      </c>
      <c r="G462">
        <v>1</v>
      </c>
      <c r="H462">
        <v>187969</v>
      </c>
      <c r="I462" s="1">
        <v>44761.875</v>
      </c>
      <c r="J462" t="s">
        <v>535</v>
      </c>
      <c r="K462">
        <v>0</v>
      </c>
      <c r="L462" s="1"/>
      <c r="M462" s="1">
        <v>44761.875</v>
      </c>
      <c r="N462" s="1">
        <v>31605.875</v>
      </c>
      <c r="O462" s="1">
        <v>43507.916666666664</v>
      </c>
      <c r="P462" s="1"/>
      <c r="Q462" s="1">
        <v>43510.916666666664</v>
      </c>
      <c r="R462">
        <v>74766938</v>
      </c>
      <c r="T462" t="s">
        <v>932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389</v>
      </c>
      <c r="AB462">
        <v>40</v>
      </c>
      <c r="AC462" t="s">
        <v>476</v>
      </c>
      <c r="AD462">
        <v>186621</v>
      </c>
      <c r="AE462">
        <v>1548.94</v>
      </c>
      <c r="AF462">
        <v>1866.21</v>
      </c>
      <c r="AG462" t="s">
        <v>408</v>
      </c>
      <c r="AP462" s="7">
        <v>459</v>
      </c>
      <c r="AQ462" s="7" t="str">
        <f t="shared" si="56"/>
        <v/>
      </c>
      <c r="AR462" s="7" t="str">
        <f t="shared" si="56"/>
        <v/>
      </c>
      <c r="AS462" s="7" t="str">
        <f t="shared" si="56"/>
        <v/>
      </c>
      <c r="AT462" s="7" t="str">
        <f t="shared" si="56"/>
        <v/>
      </c>
      <c r="AU462" s="7" t="str">
        <f t="shared" si="56"/>
        <v/>
      </c>
      <c r="AV462" s="7" t="str">
        <f t="shared" si="56"/>
        <v/>
      </c>
      <c r="AW462" s="7" t="str">
        <f t="shared" si="56"/>
        <v/>
      </c>
      <c r="AX462" s="7" t="str">
        <f t="shared" si="56"/>
        <v/>
      </c>
      <c r="AY462" s="7" t="str">
        <f t="shared" si="56"/>
        <v/>
      </c>
      <c r="AZ462" s="7" t="str">
        <f t="shared" si="56"/>
        <v/>
      </c>
      <c r="BA462" s="7" t="str">
        <f t="shared" si="56"/>
        <v/>
      </c>
      <c r="BB462" s="7" t="str">
        <f t="shared" si="56"/>
        <v/>
      </c>
      <c r="BC462" s="7" t="str">
        <f t="shared" si="56"/>
        <v/>
      </c>
      <c r="BD462" s="7" t="str">
        <f t="shared" si="56"/>
        <v/>
      </c>
      <c r="BE462" s="7" t="str">
        <f t="shared" si="56"/>
        <v/>
      </c>
      <c r="BF462" s="7" t="str">
        <f t="shared" si="56"/>
        <v/>
      </c>
      <c r="BG462" s="7" t="str">
        <f t="shared" si="55"/>
        <v/>
      </c>
      <c r="BH462" s="7" t="str">
        <f t="shared" si="55"/>
        <v/>
      </c>
    </row>
    <row r="463" spans="1:60">
      <c r="A463" t="s">
        <v>386</v>
      </c>
      <c r="B463" t="s">
        <v>386</v>
      </c>
      <c r="C463" t="s">
        <v>386</v>
      </c>
      <c r="E463">
        <v>19</v>
      </c>
      <c r="F463">
        <v>0</v>
      </c>
      <c r="G463">
        <v>1</v>
      </c>
      <c r="H463">
        <v>187992</v>
      </c>
      <c r="I463" s="1">
        <v>44761.875</v>
      </c>
      <c r="J463" t="s">
        <v>387</v>
      </c>
      <c r="K463">
        <v>0</v>
      </c>
      <c r="L463" s="1">
        <v>44693.875</v>
      </c>
      <c r="M463" s="1">
        <v>44761.875</v>
      </c>
      <c r="N463" s="1">
        <v>39853.916666666664</v>
      </c>
      <c r="O463" s="1">
        <v>44693.875</v>
      </c>
      <c r="P463" s="1">
        <v>44664.875</v>
      </c>
      <c r="Q463" s="1">
        <v>43510.916666666664</v>
      </c>
      <c r="R463">
        <v>74773032</v>
      </c>
      <c r="T463" t="s">
        <v>933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389</v>
      </c>
      <c r="AC463" t="s">
        <v>476</v>
      </c>
      <c r="AD463">
        <v>77338</v>
      </c>
      <c r="AE463">
        <v>649.63</v>
      </c>
      <c r="AF463">
        <v>773.38</v>
      </c>
      <c r="AG463" t="s">
        <v>391</v>
      </c>
      <c r="AP463" s="8">
        <v>460</v>
      </c>
      <c r="AQ463" s="8" t="str">
        <f t="shared" si="56"/>
        <v/>
      </c>
      <c r="AR463" s="8" t="str">
        <f t="shared" si="56"/>
        <v/>
      </c>
      <c r="AS463" s="8" t="str">
        <f t="shared" si="56"/>
        <v/>
      </c>
      <c r="AT463" s="8" t="str">
        <f t="shared" si="56"/>
        <v/>
      </c>
      <c r="AU463" s="8" t="str">
        <f t="shared" si="56"/>
        <v/>
      </c>
      <c r="AV463" s="8" t="str">
        <f t="shared" si="56"/>
        <v/>
      </c>
      <c r="AW463" s="8" t="str">
        <f t="shared" si="56"/>
        <v/>
      </c>
      <c r="AX463" s="8" t="str">
        <f t="shared" si="56"/>
        <v/>
      </c>
      <c r="AY463" s="8" t="str">
        <f t="shared" si="56"/>
        <v/>
      </c>
      <c r="AZ463" s="8" t="str">
        <f t="shared" si="56"/>
        <v/>
      </c>
      <c r="BA463" s="8" t="str">
        <f t="shared" si="56"/>
        <v/>
      </c>
      <c r="BB463" s="8" t="str">
        <f t="shared" si="56"/>
        <v/>
      </c>
      <c r="BC463" s="8" t="str">
        <f t="shared" si="56"/>
        <v/>
      </c>
      <c r="BD463" s="8" t="str">
        <f t="shared" si="56"/>
        <v/>
      </c>
      <c r="BE463" s="8" t="str">
        <f t="shared" si="56"/>
        <v/>
      </c>
      <c r="BF463" s="8" t="str">
        <f t="shared" si="56"/>
        <v/>
      </c>
      <c r="BG463" s="8" t="str">
        <f t="shared" si="55"/>
        <v/>
      </c>
      <c r="BH463" s="8" t="str">
        <f t="shared" si="55"/>
        <v/>
      </c>
    </row>
    <row r="464" spans="1:60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188015</v>
      </c>
      <c r="I464" s="1">
        <v>44761.875</v>
      </c>
      <c r="J464" t="s">
        <v>387</v>
      </c>
      <c r="K464">
        <v>0</v>
      </c>
      <c r="L464" s="1">
        <v>44760.875</v>
      </c>
      <c r="M464" s="1">
        <v>44761.875</v>
      </c>
      <c r="N464" s="1">
        <v>30298.916666666668</v>
      </c>
      <c r="O464" s="1">
        <v>44760.875</v>
      </c>
      <c r="P464" s="1">
        <v>43657.875</v>
      </c>
      <c r="Q464" s="1">
        <v>43510.916666666664</v>
      </c>
      <c r="R464">
        <v>74773106</v>
      </c>
      <c r="T464" t="s">
        <v>934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389</v>
      </c>
      <c r="AB464">
        <v>40</v>
      </c>
      <c r="AC464" t="s">
        <v>398</v>
      </c>
      <c r="AD464">
        <v>30428</v>
      </c>
      <c r="AE464">
        <v>2555.9499999999998</v>
      </c>
      <c r="AF464">
        <v>3042.8</v>
      </c>
      <c r="AG464" t="s">
        <v>391</v>
      </c>
      <c r="AP464" s="7">
        <v>461</v>
      </c>
      <c r="AQ464" s="7" t="str">
        <f t="shared" si="56"/>
        <v/>
      </c>
      <c r="AR464" s="7" t="str">
        <f t="shared" si="56"/>
        <v/>
      </c>
      <c r="AS464" s="7" t="str">
        <f t="shared" si="56"/>
        <v/>
      </c>
      <c r="AT464" s="7" t="str">
        <f t="shared" si="56"/>
        <v/>
      </c>
      <c r="AU464" s="7" t="str">
        <f t="shared" si="56"/>
        <v/>
      </c>
      <c r="AV464" s="7" t="str">
        <f t="shared" si="56"/>
        <v/>
      </c>
      <c r="AW464" s="7" t="str">
        <f t="shared" si="56"/>
        <v/>
      </c>
      <c r="AX464" s="7" t="str">
        <f t="shared" si="56"/>
        <v/>
      </c>
      <c r="AY464" s="7" t="str">
        <f t="shared" si="56"/>
        <v/>
      </c>
      <c r="AZ464" s="7" t="str">
        <f t="shared" si="56"/>
        <v/>
      </c>
      <c r="BA464" s="7" t="str">
        <f t="shared" si="56"/>
        <v/>
      </c>
      <c r="BB464" s="7" t="str">
        <f t="shared" si="56"/>
        <v/>
      </c>
      <c r="BC464" s="7" t="str">
        <f t="shared" si="56"/>
        <v/>
      </c>
      <c r="BD464" s="7" t="str">
        <f t="shared" si="56"/>
        <v/>
      </c>
      <c r="BE464" s="7" t="str">
        <f t="shared" si="56"/>
        <v/>
      </c>
      <c r="BF464" s="7" t="str">
        <f t="shared" si="56"/>
        <v/>
      </c>
      <c r="BG464" s="7" t="str">
        <f t="shared" si="55"/>
        <v/>
      </c>
      <c r="BH464" s="7" t="str">
        <f t="shared" si="55"/>
        <v/>
      </c>
    </row>
    <row r="465" spans="1:60">
      <c r="A465" t="s">
        <v>404</v>
      </c>
      <c r="B465" t="s">
        <v>404</v>
      </c>
      <c r="C465" t="s">
        <v>404</v>
      </c>
      <c r="E465">
        <v>278</v>
      </c>
      <c r="F465">
        <v>0</v>
      </c>
      <c r="G465">
        <v>1</v>
      </c>
      <c r="H465">
        <v>188601</v>
      </c>
      <c r="I465" s="1">
        <v>44761.875</v>
      </c>
      <c r="J465" t="s">
        <v>396</v>
      </c>
      <c r="K465">
        <v>0</v>
      </c>
      <c r="L465" s="1"/>
      <c r="M465" s="1">
        <v>44761.875</v>
      </c>
      <c r="N465" s="1">
        <v>31172.875</v>
      </c>
      <c r="O465" s="1">
        <v>43509.916666666664</v>
      </c>
      <c r="P465" s="1"/>
      <c r="Q465" s="1">
        <v>43510.916666666664</v>
      </c>
      <c r="R465">
        <v>74773192</v>
      </c>
      <c r="T465" t="s">
        <v>935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389</v>
      </c>
      <c r="AB465">
        <v>40</v>
      </c>
      <c r="AC465" t="s">
        <v>483</v>
      </c>
      <c r="AD465">
        <v>2914</v>
      </c>
      <c r="AE465">
        <v>2418.62</v>
      </c>
      <c r="AF465">
        <v>2914</v>
      </c>
      <c r="AG465" t="s">
        <v>408</v>
      </c>
      <c r="AP465" s="8">
        <v>462</v>
      </c>
      <c r="AQ465" s="8" t="str">
        <f t="shared" si="56"/>
        <v/>
      </c>
      <c r="AR465" s="8" t="str">
        <f t="shared" si="56"/>
        <v/>
      </c>
      <c r="AS465" s="8" t="str">
        <f t="shared" si="56"/>
        <v/>
      </c>
      <c r="AT465" s="8" t="str">
        <f t="shared" si="56"/>
        <v/>
      </c>
      <c r="AU465" s="8" t="str">
        <f t="shared" si="56"/>
        <v/>
      </c>
      <c r="AV465" s="8" t="str">
        <f t="shared" si="56"/>
        <v/>
      </c>
      <c r="AW465" s="8" t="str">
        <f t="shared" si="56"/>
        <v/>
      </c>
      <c r="AX465" s="8" t="str">
        <f t="shared" si="56"/>
        <v/>
      </c>
      <c r="AY465" s="8" t="str">
        <f t="shared" si="56"/>
        <v/>
      </c>
      <c r="AZ465" s="8" t="str">
        <f t="shared" si="56"/>
        <v/>
      </c>
      <c r="BA465" s="8" t="str">
        <f t="shared" si="56"/>
        <v/>
      </c>
      <c r="BB465" s="8" t="str">
        <f t="shared" si="56"/>
        <v/>
      </c>
      <c r="BC465" s="8" t="str">
        <f t="shared" si="56"/>
        <v/>
      </c>
      <c r="BD465" s="8" t="str">
        <f t="shared" si="56"/>
        <v/>
      </c>
      <c r="BE465" s="8" t="str">
        <f t="shared" si="56"/>
        <v/>
      </c>
      <c r="BF465" s="8" t="str">
        <f t="shared" si="56"/>
        <v/>
      </c>
      <c r="BG465" s="8" t="str">
        <f t="shared" si="55"/>
        <v/>
      </c>
      <c r="BH465" s="8" t="str">
        <f t="shared" si="55"/>
        <v/>
      </c>
    </row>
    <row r="466" spans="1:60">
      <c r="A466" t="s">
        <v>404</v>
      </c>
      <c r="B466" t="s">
        <v>404</v>
      </c>
      <c r="C466" t="s">
        <v>404</v>
      </c>
      <c r="E466">
        <v>278</v>
      </c>
      <c r="F466">
        <v>0</v>
      </c>
      <c r="G466">
        <v>1</v>
      </c>
      <c r="H466">
        <v>188601</v>
      </c>
      <c r="I466" s="1">
        <v>44761.875</v>
      </c>
      <c r="J466" t="s">
        <v>396</v>
      </c>
      <c r="K466">
        <v>1</v>
      </c>
      <c r="L466" s="1"/>
      <c r="M466" s="1">
        <v>44761.875</v>
      </c>
      <c r="N466" s="1">
        <v>43472.916666666664</v>
      </c>
      <c r="O466" s="1">
        <v>43509.916666666664</v>
      </c>
      <c r="P466" s="1"/>
      <c r="Q466" s="1">
        <v>43510.916666666664</v>
      </c>
      <c r="R466">
        <v>74773193</v>
      </c>
      <c r="T466" t="s">
        <v>936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389</v>
      </c>
      <c r="AB466">
        <v>40</v>
      </c>
      <c r="AC466" t="s">
        <v>483</v>
      </c>
      <c r="AD466">
        <v>161465</v>
      </c>
      <c r="AE466">
        <v>1340.16</v>
      </c>
      <c r="AF466">
        <v>1614.65</v>
      </c>
      <c r="AG466" t="s">
        <v>408</v>
      </c>
      <c r="AP466" s="7">
        <v>463</v>
      </c>
      <c r="AQ466" s="7" t="str">
        <f t="shared" si="56"/>
        <v/>
      </c>
      <c r="AR466" s="7" t="str">
        <f t="shared" si="56"/>
        <v/>
      </c>
      <c r="AS466" s="7" t="str">
        <f t="shared" si="56"/>
        <v/>
      </c>
      <c r="AT466" s="7" t="str">
        <f t="shared" si="56"/>
        <v/>
      </c>
      <c r="AU466" s="7" t="str">
        <f t="shared" si="56"/>
        <v/>
      </c>
      <c r="AV466" s="7" t="str">
        <f t="shared" si="56"/>
        <v/>
      </c>
      <c r="AW466" s="7" t="str">
        <f t="shared" si="56"/>
        <v/>
      </c>
      <c r="AX466" s="7" t="str">
        <f t="shared" si="56"/>
        <v/>
      </c>
      <c r="AY466" s="7" t="str">
        <f t="shared" si="56"/>
        <v/>
      </c>
      <c r="AZ466" s="7" t="str">
        <f t="shared" si="56"/>
        <v/>
      </c>
      <c r="BA466" s="7" t="str">
        <f t="shared" si="56"/>
        <v/>
      </c>
      <c r="BB466" s="7" t="str">
        <f t="shared" si="56"/>
        <v/>
      </c>
      <c r="BC466" s="7" t="str">
        <f t="shared" si="56"/>
        <v/>
      </c>
      <c r="BD466" s="7" t="str">
        <f t="shared" si="56"/>
        <v/>
      </c>
      <c r="BE466" s="7" t="str">
        <f t="shared" si="56"/>
        <v/>
      </c>
      <c r="BF466" s="7" t="str">
        <f t="shared" ref="BF466:BH481" si="57">IF(BF$3=$D466,$AP466,"")</f>
        <v/>
      </c>
      <c r="BG466" s="7" t="str">
        <f t="shared" si="57"/>
        <v/>
      </c>
      <c r="BH466" s="7" t="str">
        <f t="shared" si="57"/>
        <v/>
      </c>
    </row>
    <row r="467" spans="1:60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188621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39547.875</v>
      </c>
      <c r="O467" s="1">
        <v>43509.916666666664</v>
      </c>
      <c r="P467" s="1"/>
      <c r="Q467" s="1">
        <v>43510.916666666664</v>
      </c>
      <c r="R467">
        <v>74773590</v>
      </c>
      <c r="T467" t="s">
        <v>937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389</v>
      </c>
      <c r="AB467">
        <v>40</v>
      </c>
      <c r="AC467" t="s">
        <v>390</v>
      </c>
      <c r="AD467">
        <v>140509</v>
      </c>
      <c r="AE467">
        <v>1180.28</v>
      </c>
      <c r="AF467">
        <v>1405.09</v>
      </c>
      <c r="AG467" t="s">
        <v>408</v>
      </c>
      <c r="AP467" s="8">
        <v>464</v>
      </c>
      <c r="AQ467" s="8" t="str">
        <f t="shared" ref="AQ467:BF482" si="58">IF(AQ$3=$D467,$AP467,"")</f>
        <v/>
      </c>
      <c r="AR467" s="8" t="str">
        <f t="shared" si="58"/>
        <v/>
      </c>
      <c r="AS467" s="8" t="str">
        <f t="shared" si="58"/>
        <v/>
      </c>
      <c r="AT467" s="8" t="str">
        <f t="shared" si="58"/>
        <v/>
      </c>
      <c r="AU467" s="8" t="str">
        <f t="shared" si="58"/>
        <v/>
      </c>
      <c r="AV467" s="8" t="str">
        <f t="shared" si="58"/>
        <v/>
      </c>
      <c r="AW467" s="8" t="str">
        <f t="shared" si="58"/>
        <v/>
      </c>
      <c r="AX467" s="8" t="str">
        <f t="shared" si="58"/>
        <v/>
      </c>
      <c r="AY467" s="8" t="str">
        <f t="shared" si="58"/>
        <v/>
      </c>
      <c r="AZ467" s="8" t="str">
        <f t="shared" si="58"/>
        <v/>
      </c>
      <c r="BA467" s="8" t="str">
        <f t="shared" si="58"/>
        <v/>
      </c>
      <c r="BB467" s="8" t="str">
        <f t="shared" si="58"/>
        <v/>
      </c>
      <c r="BC467" s="8" t="str">
        <f t="shared" si="58"/>
        <v/>
      </c>
      <c r="BD467" s="8" t="str">
        <f t="shared" si="58"/>
        <v/>
      </c>
      <c r="BE467" s="8" t="str">
        <f t="shared" si="58"/>
        <v/>
      </c>
      <c r="BF467" s="8" t="str">
        <f t="shared" si="58"/>
        <v/>
      </c>
      <c r="BG467" s="8" t="str">
        <f t="shared" si="57"/>
        <v/>
      </c>
      <c r="BH467" s="8" t="str">
        <f t="shared" si="57"/>
        <v/>
      </c>
    </row>
    <row r="468" spans="1:60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188665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42724.916666666664</v>
      </c>
      <c r="O468" s="1">
        <v>43509.916666666664</v>
      </c>
      <c r="P468" s="1"/>
      <c r="Q468" s="1">
        <v>43510.916666666664</v>
      </c>
      <c r="R468">
        <v>74773612</v>
      </c>
      <c r="T468" t="s">
        <v>938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389</v>
      </c>
      <c r="AB468">
        <v>40</v>
      </c>
      <c r="AC468" t="s">
        <v>476</v>
      </c>
      <c r="AD468">
        <v>123586</v>
      </c>
      <c r="AE468">
        <v>1038.1099999999999</v>
      </c>
      <c r="AF468">
        <v>1235.8599999999999</v>
      </c>
      <c r="AG468" t="s">
        <v>408</v>
      </c>
      <c r="AP468" s="7">
        <v>465</v>
      </c>
      <c r="AQ468" s="7" t="str">
        <f t="shared" si="58"/>
        <v/>
      </c>
      <c r="AR468" s="7" t="str">
        <f t="shared" si="58"/>
        <v/>
      </c>
      <c r="AS468" s="7" t="str">
        <f t="shared" si="58"/>
        <v/>
      </c>
      <c r="AT468" s="7" t="str">
        <f t="shared" si="58"/>
        <v/>
      </c>
      <c r="AU468" s="7" t="str">
        <f t="shared" si="58"/>
        <v/>
      </c>
      <c r="AV468" s="7" t="str">
        <f t="shared" si="58"/>
        <v/>
      </c>
      <c r="AW468" s="7" t="str">
        <f t="shared" si="58"/>
        <v/>
      </c>
      <c r="AX468" s="7" t="str">
        <f t="shared" si="58"/>
        <v/>
      </c>
      <c r="AY468" s="7" t="str">
        <f t="shared" si="58"/>
        <v/>
      </c>
      <c r="AZ468" s="7" t="str">
        <f t="shared" si="58"/>
        <v/>
      </c>
      <c r="BA468" s="7" t="str">
        <f t="shared" si="58"/>
        <v/>
      </c>
      <c r="BB468" s="7" t="str">
        <f t="shared" si="58"/>
        <v/>
      </c>
      <c r="BC468" s="7" t="str">
        <f t="shared" si="58"/>
        <v/>
      </c>
      <c r="BD468" s="7" t="str">
        <f t="shared" si="58"/>
        <v/>
      </c>
      <c r="BE468" s="7" t="str">
        <f t="shared" si="58"/>
        <v/>
      </c>
      <c r="BF468" s="7" t="str">
        <f t="shared" si="58"/>
        <v/>
      </c>
      <c r="BG468" s="7" t="str">
        <f t="shared" si="57"/>
        <v/>
      </c>
      <c r="BH468" s="7" t="str">
        <f t="shared" si="57"/>
        <v/>
      </c>
    </row>
    <row r="469" spans="1:60">
      <c r="A469" t="s">
        <v>404</v>
      </c>
      <c r="B469" t="s">
        <v>404</v>
      </c>
      <c r="C469" t="s">
        <v>404</v>
      </c>
      <c r="E469">
        <v>19</v>
      </c>
      <c r="F469">
        <v>0</v>
      </c>
      <c r="G469">
        <v>1</v>
      </c>
      <c r="H469">
        <v>188681</v>
      </c>
      <c r="I469" s="1">
        <v>44761.875</v>
      </c>
      <c r="J469" t="s">
        <v>387</v>
      </c>
      <c r="K469">
        <v>0</v>
      </c>
      <c r="L469" s="1"/>
      <c r="M469" s="1">
        <v>44761.875</v>
      </c>
      <c r="N469" s="1">
        <v>41463.875</v>
      </c>
      <c r="O469" s="1">
        <v>43507.916666666664</v>
      </c>
      <c r="P469" s="1"/>
      <c r="Q469" s="1">
        <v>43510.916666666664</v>
      </c>
      <c r="R469">
        <v>74766979</v>
      </c>
      <c r="T469" t="s">
        <v>939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389</v>
      </c>
      <c r="AB469">
        <v>40</v>
      </c>
      <c r="AC469" t="s">
        <v>400</v>
      </c>
      <c r="AD469">
        <v>49621</v>
      </c>
      <c r="AE469">
        <v>416.82</v>
      </c>
      <c r="AF469">
        <v>496.21</v>
      </c>
      <c r="AG469" t="s">
        <v>408</v>
      </c>
      <c r="AP469" s="8">
        <v>466</v>
      </c>
      <c r="AQ469" s="8" t="str">
        <f t="shared" si="58"/>
        <v/>
      </c>
      <c r="AR469" s="8" t="str">
        <f t="shared" si="58"/>
        <v/>
      </c>
      <c r="AS469" s="8" t="str">
        <f t="shared" si="58"/>
        <v/>
      </c>
      <c r="AT469" s="8" t="str">
        <f t="shared" si="58"/>
        <v/>
      </c>
      <c r="AU469" s="8" t="str">
        <f t="shared" si="58"/>
        <v/>
      </c>
      <c r="AV469" s="8" t="str">
        <f t="shared" si="58"/>
        <v/>
      </c>
      <c r="AW469" s="8" t="str">
        <f t="shared" si="58"/>
        <v/>
      </c>
      <c r="AX469" s="8" t="str">
        <f t="shared" si="58"/>
        <v/>
      </c>
      <c r="AY469" s="8" t="str">
        <f t="shared" si="58"/>
        <v/>
      </c>
      <c r="AZ469" s="8" t="str">
        <f t="shared" si="58"/>
        <v/>
      </c>
      <c r="BA469" s="8" t="str">
        <f t="shared" si="58"/>
        <v/>
      </c>
      <c r="BB469" s="8" t="str">
        <f t="shared" si="58"/>
        <v/>
      </c>
      <c r="BC469" s="8" t="str">
        <f t="shared" si="58"/>
        <v/>
      </c>
      <c r="BD469" s="8" t="str">
        <f t="shared" si="58"/>
        <v/>
      </c>
      <c r="BE469" s="8" t="str">
        <f t="shared" si="58"/>
        <v/>
      </c>
      <c r="BF469" s="8" t="str">
        <f t="shared" si="58"/>
        <v/>
      </c>
      <c r="BG469" s="8" t="str">
        <f t="shared" si="57"/>
        <v/>
      </c>
      <c r="BH469" s="8" t="str">
        <f t="shared" si="57"/>
        <v/>
      </c>
    </row>
    <row r="470" spans="1:60">
      <c r="A470" t="s">
        <v>404</v>
      </c>
      <c r="B470" t="s">
        <v>404</v>
      </c>
      <c r="C470" t="s">
        <v>404</v>
      </c>
      <c r="E470">
        <v>19</v>
      </c>
      <c r="F470">
        <v>0</v>
      </c>
      <c r="G470">
        <v>1</v>
      </c>
      <c r="H470">
        <v>188681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43227.875</v>
      </c>
      <c r="O470" s="1">
        <v>43507.916666666664</v>
      </c>
      <c r="P470" s="1"/>
      <c r="Q470" s="1">
        <v>43510.916666666664</v>
      </c>
      <c r="R470">
        <v>74766980</v>
      </c>
      <c r="T470" t="s">
        <v>940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389</v>
      </c>
      <c r="AB470">
        <v>40</v>
      </c>
      <c r="AC470" t="s">
        <v>400</v>
      </c>
      <c r="AD470">
        <v>49621</v>
      </c>
      <c r="AE470">
        <v>416.82</v>
      </c>
      <c r="AF470">
        <v>496.21</v>
      </c>
      <c r="AG470" t="s">
        <v>408</v>
      </c>
      <c r="AP470" s="7">
        <v>467</v>
      </c>
      <c r="AQ470" s="7" t="str">
        <f t="shared" si="58"/>
        <v/>
      </c>
      <c r="AR470" s="7" t="str">
        <f t="shared" si="58"/>
        <v/>
      </c>
      <c r="AS470" s="7" t="str">
        <f t="shared" si="58"/>
        <v/>
      </c>
      <c r="AT470" s="7" t="str">
        <f t="shared" si="58"/>
        <v/>
      </c>
      <c r="AU470" s="7" t="str">
        <f t="shared" si="58"/>
        <v/>
      </c>
      <c r="AV470" s="7" t="str">
        <f t="shared" si="58"/>
        <v/>
      </c>
      <c r="AW470" s="7" t="str">
        <f t="shared" si="58"/>
        <v/>
      </c>
      <c r="AX470" s="7" t="str">
        <f t="shared" si="58"/>
        <v/>
      </c>
      <c r="AY470" s="7" t="str">
        <f t="shared" si="58"/>
        <v/>
      </c>
      <c r="AZ470" s="7" t="str">
        <f t="shared" si="58"/>
        <v/>
      </c>
      <c r="BA470" s="7" t="str">
        <f t="shared" si="58"/>
        <v/>
      </c>
      <c r="BB470" s="7" t="str">
        <f t="shared" si="58"/>
        <v/>
      </c>
      <c r="BC470" s="7" t="str">
        <f t="shared" si="58"/>
        <v/>
      </c>
      <c r="BD470" s="7" t="str">
        <f t="shared" si="58"/>
        <v/>
      </c>
      <c r="BE470" s="7" t="str">
        <f t="shared" si="58"/>
        <v/>
      </c>
      <c r="BF470" s="7" t="str">
        <f t="shared" si="58"/>
        <v/>
      </c>
      <c r="BG470" s="7" t="str">
        <f t="shared" si="57"/>
        <v/>
      </c>
      <c r="BH470" s="7" t="str">
        <f t="shared" si="57"/>
        <v/>
      </c>
    </row>
    <row r="471" spans="1:60">
      <c r="A471" t="s">
        <v>404</v>
      </c>
      <c r="B471" t="s">
        <v>404</v>
      </c>
      <c r="C471" t="s">
        <v>404</v>
      </c>
      <c r="E471">
        <v>57</v>
      </c>
      <c r="F471">
        <v>0</v>
      </c>
      <c r="G471">
        <v>1</v>
      </c>
      <c r="H471">
        <v>191973</v>
      </c>
      <c r="I471" s="1">
        <v>44761.875</v>
      </c>
      <c r="J471" t="s">
        <v>392</v>
      </c>
      <c r="K471">
        <v>0</v>
      </c>
      <c r="L471" s="1">
        <v>44755.875</v>
      </c>
      <c r="M471" s="1">
        <v>44761.875</v>
      </c>
      <c r="N471" s="1">
        <v>25157.916666666668</v>
      </c>
      <c r="O471" s="1">
        <v>44755.875</v>
      </c>
      <c r="P471" s="1"/>
      <c r="Q471" s="1">
        <v>43538.875</v>
      </c>
      <c r="R471">
        <v>74953220</v>
      </c>
      <c r="T471" t="s">
        <v>941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389</v>
      </c>
      <c r="AB471">
        <v>39</v>
      </c>
      <c r="AC471" t="s">
        <v>390</v>
      </c>
      <c r="AD471">
        <v>383539</v>
      </c>
      <c r="AE471">
        <v>3221.73</v>
      </c>
      <c r="AF471">
        <v>3835.39</v>
      </c>
      <c r="AG471" t="s">
        <v>391</v>
      </c>
      <c r="AP471" s="8">
        <v>468</v>
      </c>
      <c r="AQ471" s="8" t="str">
        <f t="shared" si="58"/>
        <v/>
      </c>
      <c r="AR471" s="8" t="str">
        <f t="shared" si="58"/>
        <v/>
      </c>
      <c r="AS471" s="8" t="str">
        <f t="shared" si="58"/>
        <v/>
      </c>
      <c r="AT471" s="8" t="str">
        <f t="shared" si="58"/>
        <v/>
      </c>
      <c r="AU471" s="8" t="str">
        <f t="shared" si="58"/>
        <v/>
      </c>
      <c r="AV471" s="8" t="str">
        <f t="shared" si="58"/>
        <v/>
      </c>
      <c r="AW471" s="8" t="str">
        <f t="shared" si="58"/>
        <v/>
      </c>
      <c r="AX471" s="8" t="str">
        <f t="shared" si="58"/>
        <v/>
      </c>
      <c r="AY471" s="8" t="str">
        <f t="shared" si="58"/>
        <v/>
      </c>
      <c r="AZ471" s="8" t="str">
        <f t="shared" si="58"/>
        <v/>
      </c>
      <c r="BA471" s="8" t="str">
        <f t="shared" si="58"/>
        <v/>
      </c>
      <c r="BB471" s="8" t="str">
        <f t="shared" si="58"/>
        <v/>
      </c>
      <c r="BC471" s="8" t="str">
        <f t="shared" si="58"/>
        <v/>
      </c>
      <c r="BD471" s="8" t="str">
        <f t="shared" si="58"/>
        <v/>
      </c>
      <c r="BE471" s="8" t="str">
        <f t="shared" si="58"/>
        <v/>
      </c>
      <c r="BF471" s="8" t="str">
        <f t="shared" si="58"/>
        <v/>
      </c>
      <c r="BG471" s="8" t="str">
        <f t="shared" si="57"/>
        <v/>
      </c>
      <c r="BH471" s="8" t="str">
        <f t="shared" si="57"/>
        <v/>
      </c>
    </row>
    <row r="472" spans="1:60">
      <c r="A472" t="s">
        <v>404</v>
      </c>
      <c r="B472" t="s">
        <v>404</v>
      </c>
      <c r="C472" t="s">
        <v>404</v>
      </c>
      <c r="E472">
        <v>57</v>
      </c>
      <c r="F472">
        <v>0</v>
      </c>
      <c r="G472">
        <v>1</v>
      </c>
      <c r="H472">
        <v>192000</v>
      </c>
      <c r="I472" s="1">
        <v>44761.875</v>
      </c>
      <c r="J472" t="s">
        <v>392</v>
      </c>
      <c r="K472">
        <v>0</v>
      </c>
      <c r="L472" s="1">
        <v>44752.875</v>
      </c>
      <c r="M472" s="1">
        <v>44761.875</v>
      </c>
      <c r="N472" s="1">
        <v>29097.875</v>
      </c>
      <c r="O472" s="1">
        <v>44752.875</v>
      </c>
      <c r="P472" s="1"/>
      <c r="Q472" s="1">
        <v>43538.875</v>
      </c>
      <c r="R472">
        <v>74957426</v>
      </c>
      <c r="T472" t="s">
        <v>942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389</v>
      </c>
      <c r="AB472">
        <v>39</v>
      </c>
      <c r="AC472" t="s">
        <v>398</v>
      </c>
      <c r="AD472">
        <v>30428</v>
      </c>
      <c r="AE472">
        <v>2555.9499999999998</v>
      </c>
      <c r="AF472">
        <v>3042.8</v>
      </c>
      <c r="AG472" t="s">
        <v>391</v>
      </c>
      <c r="AP472" s="7">
        <v>469</v>
      </c>
      <c r="AQ472" s="7" t="str">
        <f t="shared" si="58"/>
        <v/>
      </c>
      <c r="AR472" s="7" t="str">
        <f t="shared" si="58"/>
        <v/>
      </c>
      <c r="AS472" s="7" t="str">
        <f t="shared" si="58"/>
        <v/>
      </c>
      <c r="AT472" s="7" t="str">
        <f t="shared" si="58"/>
        <v/>
      </c>
      <c r="AU472" s="7" t="str">
        <f t="shared" si="58"/>
        <v/>
      </c>
      <c r="AV472" s="7" t="str">
        <f t="shared" si="58"/>
        <v/>
      </c>
      <c r="AW472" s="7" t="str">
        <f t="shared" si="58"/>
        <v/>
      </c>
      <c r="AX472" s="7" t="str">
        <f t="shared" si="58"/>
        <v/>
      </c>
      <c r="AY472" s="7" t="str">
        <f t="shared" si="58"/>
        <v/>
      </c>
      <c r="AZ472" s="7" t="str">
        <f t="shared" si="58"/>
        <v/>
      </c>
      <c r="BA472" s="7" t="str">
        <f t="shared" si="58"/>
        <v/>
      </c>
      <c r="BB472" s="7" t="str">
        <f t="shared" si="58"/>
        <v/>
      </c>
      <c r="BC472" s="7" t="str">
        <f t="shared" si="58"/>
        <v/>
      </c>
      <c r="BD472" s="7" t="str">
        <f t="shared" si="58"/>
        <v/>
      </c>
      <c r="BE472" s="7" t="str">
        <f t="shared" si="58"/>
        <v/>
      </c>
      <c r="BF472" s="7" t="str">
        <f t="shared" si="58"/>
        <v/>
      </c>
      <c r="BG472" s="7" t="str">
        <f t="shared" si="57"/>
        <v/>
      </c>
      <c r="BH472" s="7" t="str">
        <f t="shared" si="57"/>
        <v/>
      </c>
    </row>
    <row r="473" spans="1:60">
      <c r="A473" t="s">
        <v>404</v>
      </c>
      <c r="B473" t="s">
        <v>404</v>
      </c>
      <c r="C473" t="s">
        <v>404</v>
      </c>
      <c r="E473">
        <v>57</v>
      </c>
      <c r="F473">
        <v>0</v>
      </c>
      <c r="G473">
        <v>1</v>
      </c>
      <c r="H473">
        <v>192035</v>
      </c>
      <c r="I473" s="1">
        <v>44761.875</v>
      </c>
      <c r="J473" t="s">
        <v>392</v>
      </c>
      <c r="K473">
        <v>0</v>
      </c>
      <c r="L473" s="1"/>
      <c r="M473" s="1">
        <v>44761.875</v>
      </c>
      <c r="N473" s="1">
        <v>26845.875</v>
      </c>
      <c r="O473" s="1">
        <v>43977.875</v>
      </c>
      <c r="P473" s="1">
        <v>43964.875</v>
      </c>
      <c r="Q473" s="1">
        <v>43538.875</v>
      </c>
      <c r="R473">
        <v>74957477</v>
      </c>
      <c r="T473" t="s">
        <v>943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389</v>
      </c>
      <c r="AB473">
        <v>39</v>
      </c>
      <c r="AC473" t="s">
        <v>398</v>
      </c>
      <c r="AD473">
        <v>380353</v>
      </c>
      <c r="AE473">
        <v>3194.98</v>
      </c>
      <c r="AF473">
        <v>3803.53</v>
      </c>
      <c r="AG473" t="s">
        <v>408</v>
      </c>
      <c r="AP473" s="8">
        <v>470</v>
      </c>
      <c r="AQ473" s="8" t="str">
        <f t="shared" si="58"/>
        <v/>
      </c>
      <c r="AR473" s="8" t="str">
        <f t="shared" si="58"/>
        <v/>
      </c>
      <c r="AS473" s="8" t="str">
        <f t="shared" si="58"/>
        <v/>
      </c>
      <c r="AT473" s="8" t="str">
        <f t="shared" si="58"/>
        <v/>
      </c>
      <c r="AU473" s="8" t="str">
        <f t="shared" si="58"/>
        <v/>
      </c>
      <c r="AV473" s="8" t="str">
        <f t="shared" si="58"/>
        <v/>
      </c>
      <c r="AW473" s="8" t="str">
        <f t="shared" si="58"/>
        <v/>
      </c>
      <c r="AX473" s="8" t="str">
        <f t="shared" si="58"/>
        <v/>
      </c>
      <c r="AY473" s="8" t="str">
        <f t="shared" si="58"/>
        <v/>
      </c>
      <c r="AZ473" s="8" t="str">
        <f t="shared" si="58"/>
        <v/>
      </c>
      <c r="BA473" s="8" t="str">
        <f t="shared" si="58"/>
        <v/>
      </c>
      <c r="BB473" s="8" t="str">
        <f t="shared" si="58"/>
        <v/>
      </c>
      <c r="BC473" s="8" t="str">
        <f t="shared" si="58"/>
        <v/>
      </c>
      <c r="BD473" s="8" t="str">
        <f t="shared" si="58"/>
        <v/>
      </c>
      <c r="BE473" s="8" t="str">
        <f t="shared" si="58"/>
        <v/>
      </c>
      <c r="BF473" s="8" t="str">
        <f t="shared" si="58"/>
        <v/>
      </c>
      <c r="BG473" s="8" t="str">
        <f t="shared" si="57"/>
        <v/>
      </c>
      <c r="BH473" s="8" t="str">
        <f t="shared" si="57"/>
        <v/>
      </c>
    </row>
    <row r="474" spans="1:60">
      <c r="A474" t="s">
        <v>404</v>
      </c>
      <c r="B474" t="s">
        <v>404</v>
      </c>
      <c r="C474" t="s">
        <v>404</v>
      </c>
      <c r="E474">
        <v>57</v>
      </c>
      <c r="F474">
        <v>0</v>
      </c>
      <c r="G474">
        <v>1</v>
      </c>
      <c r="H474">
        <v>192037</v>
      </c>
      <c r="I474" s="1">
        <v>44761.875</v>
      </c>
      <c r="J474" t="s">
        <v>392</v>
      </c>
      <c r="K474">
        <v>0</v>
      </c>
      <c r="L474" s="1">
        <v>44740.875</v>
      </c>
      <c r="M474" s="1">
        <v>44761.875</v>
      </c>
      <c r="N474" s="1">
        <v>30303.916666666668</v>
      </c>
      <c r="O474" s="1">
        <v>44740.875</v>
      </c>
      <c r="P474" s="1">
        <v>43843.875</v>
      </c>
      <c r="Q474" s="1">
        <v>43538.875</v>
      </c>
      <c r="R474">
        <v>74953336</v>
      </c>
      <c r="T474" t="s">
        <v>944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389</v>
      </c>
      <c r="AB474">
        <v>39</v>
      </c>
      <c r="AC474" t="s">
        <v>581</v>
      </c>
      <c r="AD474">
        <v>161855</v>
      </c>
      <c r="AE474">
        <v>1359.59</v>
      </c>
      <c r="AF474">
        <v>1618.55</v>
      </c>
      <c r="AG474" t="s">
        <v>391</v>
      </c>
      <c r="AP474" s="7">
        <v>471</v>
      </c>
      <c r="AQ474" s="7" t="str">
        <f t="shared" si="58"/>
        <v/>
      </c>
      <c r="AR474" s="7" t="str">
        <f t="shared" si="58"/>
        <v/>
      </c>
      <c r="AS474" s="7" t="str">
        <f t="shared" si="58"/>
        <v/>
      </c>
      <c r="AT474" s="7" t="str">
        <f t="shared" si="58"/>
        <v/>
      </c>
      <c r="AU474" s="7" t="str">
        <f t="shared" si="58"/>
        <v/>
      </c>
      <c r="AV474" s="7" t="str">
        <f t="shared" si="58"/>
        <v/>
      </c>
      <c r="AW474" s="7" t="str">
        <f t="shared" si="58"/>
        <v/>
      </c>
      <c r="AX474" s="7" t="str">
        <f t="shared" si="58"/>
        <v/>
      </c>
      <c r="AY474" s="7" t="str">
        <f t="shared" si="58"/>
        <v/>
      </c>
      <c r="AZ474" s="7" t="str">
        <f t="shared" si="58"/>
        <v/>
      </c>
      <c r="BA474" s="7" t="str">
        <f t="shared" si="58"/>
        <v/>
      </c>
      <c r="BB474" s="7" t="str">
        <f t="shared" si="58"/>
        <v/>
      </c>
      <c r="BC474" s="7" t="str">
        <f t="shared" si="58"/>
        <v/>
      </c>
      <c r="BD474" s="7" t="str">
        <f t="shared" si="58"/>
        <v/>
      </c>
      <c r="BE474" s="7" t="str">
        <f t="shared" si="58"/>
        <v/>
      </c>
      <c r="BF474" s="7" t="str">
        <f t="shared" si="58"/>
        <v/>
      </c>
      <c r="BG474" s="7" t="str">
        <f t="shared" si="57"/>
        <v/>
      </c>
      <c r="BH474" s="7" t="str">
        <f t="shared" si="57"/>
        <v/>
      </c>
    </row>
    <row r="475" spans="1:60">
      <c r="A475" t="s">
        <v>404</v>
      </c>
      <c r="B475" t="s">
        <v>404</v>
      </c>
      <c r="C475" t="s">
        <v>404</v>
      </c>
      <c r="E475">
        <v>224</v>
      </c>
      <c r="F475">
        <v>0</v>
      </c>
      <c r="G475">
        <v>1</v>
      </c>
      <c r="H475">
        <v>192073</v>
      </c>
      <c r="I475" s="1">
        <v>44761.875</v>
      </c>
      <c r="J475" t="s">
        <v>535</v>
      </c>
      <c r="K475">
        <v>0</v>
      </c>
      <c r="L475" s="1">
        <v>44754.875</v>
      </c>
      <c r="M475" s="1">
        <v>44761.875</v>
      </c>
      <c r="N475" s="1">
        <v>29790.875</v>
      </c>
      <c r="O475" s="1">
        <v>44754.875</v>
      </c>
      <c r="P475" s="1"/>
      <c r="Q475" s="1">
        <v>43538.875</v>
      </c>
      <c r="R475">
        <v>74953347</v>
      </c>
      <c r="T475" t="s">
        <v>945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389</v>
      </c>
      <c r="AB475">
        <v>39</v>
      </c>
      <c r="AC475" t="s">
        <v>390</v>
      </c>
      <c r="AD475">
        <v>233396</v>
      </c>
      <c r="AE475">
        <v>1937.21</v>
      </c>
      <c r="AF475">
        <v>2333.96</v>
      </c>
      <c r="AG475" t="s">
        <v>391</v>
      </c>
      <c r="AP475" s="8">
        <v>472</v>
      </c>
      <c r="AQ475" s="8" t="str">
        <f t="shared" si="58"/>
        <v/>
      </c>
      <c r="AR475" s="8" t="str">
        <f t="shared" si="58"/>
        <v/>
      </c>
      <c r="AS475" s="8" t="str">
        <f t="shared" si="58"/>
        <v/>
      </c>
      <c r="AT475" s="8" t="str">
        <f t="shared" si="58"/>
        <v/>
      </c>
      <c r="AU475" s="8" t="str">
        <f t="shared" si="58"/>
        <v/>
      </c>
      <c r="AV475" s="8" t="str">
        <f t="shared" si="58"/>
        <v/>
      </c>
      <c r="AW475" s="8" t="str">
        <f t="shared" si="58"/>
        <v/>
      </c>
      <c r="AX475" s="8" t="str">
        <f t="shared" si="58"/>
        <v/>
      </c>
      <c r="AY475" s="8" t="str">
        <f t="shared" si="58"/>
        <v/>
      </c>
      <c r="AZ475" s="8" t="str">
        <f t="shared" si="58"/>
        <v/>
      </c>
      <c r="BA475" s="8" t="str">
        <f t="shared" si="58"/>
        <v/>
      </c>
      <c r="BB475" s="8" t="str">
        <f t="shared" si="58"/>
        <v/>
      </c>
      <c r="BC475" s="8" t="str">
        <f t="shared" si="58"/>
        <v/>
      </c>
      <c r="BD475" s="8" t="str">
        <f t="shared" si="58"/>
        <v/>
      </c>
      <c r="BE475" s="8" t="str">
        <f t="shared" si="58"/>
        <v/>
      </c>
      <c r="BF475" s="8" t="str">
        <f t="shared" si="58"/>
        <v/>
      </c>
      <c r="BG475" s="8" t="str">
        <f t="shared" si="57"/>
        <v/>
      </c>
      <c r="BH475" s="8" t="str">
        <f t="shared" si="57"/>
        <v/>
      </c>
    </row>
    <row r="476" spans="1:60">
      <c r="A476" t="s">
        <v>404</v>
      </c>
      <c r="B476" t="s">
        <v>404</v>
      </c>
      <c r="C476" t="s">
        <v>404</v>
      </c>
      <c r="E476">
        <v>19</v>
      </c>
      <c r="F476">
        <v>0</v>
      </c>
      <c r="G476">
        <v>1</v>
      </c>
      <c r="H476">
        <v>192087</v>
      </c>
      <c r="I476" s="1">
        <v>44761.875</v>
      </c>
      <c r="J476" t="s">
        <v>387</v>
      </c>
      <c r="K476">
        <v>0</v>
      </c>
      <c r="L476" s="1"/>
      <c r="M476" s="1">
        <v>44761.875</v>
      </c>
      <c r="N476" s="1">
        <v>41168.875</v>
      </c>
      <c r="O476" s="1">
        <v>43538.875</v>
      </c>
      <c r="P476" s="1"/>
      <c r="Q476" s="1">
        <v>43538.875</v>
      </c>
      <c r="R476">
        <v>74957623</v>
      </c>
      <c r="T476" t="s">
        <v>946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389</v>
      </c>
      <c r="AB476">
        <v>39</v>
      </c>
      <c r="AC476" t="s">
        <v>390</v>
      </c>
      <c r="AD476">
        <v>140509</v>
      </c>
      <c r="AE476">
        <v>1180.28</v>
      </c>
      <c r="AF476">
        <v>1405.09</v>
      </c>
      <c r="AG476" t="s">
        <v>408</v>
      </c>
      <c r="AP476" s="7">
        <v>473</v>
      </c>
      <c r="AQ476" s="7" t="str">
        <f t="shared" si="58"/>
        <v/>
      </c>
      <c r="AR476" s="7" t="str">
        <f t="shared" si="58"/>
        <v/>
      </c>
      <c r="AS476" s="7" t="str">
        <f t="shared" si="58"/>
        <v/>
      </c>
      <c r="AT476" s="7" t="str">
        <f t="shared" si="58"/>
        <v/>
      </c>
      <c r="AU476" s="7" t="str">
        <f t="shared" si="58"/>
        <v/>
      </c>
      <c r="AV476" s="7" t="str">
        <f t="shared" si="58"/>
        <v/>
      </c>
      <c r="AW476" s="7" t="str">
        <f t="shared" si="58"/>
        <v/>
      </c>
      <c r="AX476" s="7" t="str">
        <f t="shared" si="58"/>
        <v/>
      </c>
      <c r="AY476" s="7" t="str">
        <f t="shared" si="58"/>
        <v/>
      </c>
      <c r="AZ476" s="7" t="str">
        <f t="shared" si="58"/>
        <v/>
      </c>
      <c r="BA476" s="7" t="str">
        <f t="shared" si="58"/>
        <v/>
      </c>
      <c r="BB476" s="7" t="str">
        <f t="shared" si="58"/>
        <v/>
      </c>
      <c r="BC476" s="7" t="str">
        <f t="shared" si="58"/>
        <v/>
      </c>
      <c r="BD476" s="7" t="str">
        <f t="shared" si="58"/>
        <v/>
      </c>
      <c r="BE476" s="7" t="str">
        <f t="shared" si="58"/>
        <v/>
      </c>
      <c r="BF476" s="7" t="str">
        <f t="shared" si="58"/>
        <v/>
      </c>
      <c r="BG476" s="7" t="str">
        <f t="shared" si="57"/>
        <v/>
      </c>
      <c r="BH476" s="7" t="str">
        <f t="shared" si="57"/>
        <v/>
      </c>
    </row>
    <row r="477" spans="1:60">
      <c r="A477" t="s">
        <v>404</v>
      </c>
      <c r="B477" t="s">
        <v>404</v>
      </c>
      <c r="C477" t="s">
        <v>404</v>
      </c>
      <c r="E477">
        <v>19</v>
      </c>
      <c r="F477">
        <v>0</v>
      </c>
      <c r="G477">
        <v>1</v>
      </c>
      <c r="H477">
        <v>192179</v>
      </c>
      <c r="I477" s="1">
        <v>44761.875</v>
      </c>
      <c r="J477" t="s">
        <v>387</v>
      </c>
      <c r="K477">
        <v>0</v>
      </c>
      <c r="L477" s="1"/>
      <c r="M477" s="1">
        <v>44761.875</v>
      </c>
      <c r="N477" s="1">
        <v>42215.875</v>
      </c>
      <c r="O477" s="1">
        <v>43538.875</v>
      </c>
      <c r="P477" s="1"/>
      <c r="Q477" s="1">
        <v>43538.875</v>
      </c>
      <c r="R477">
        <v>74968045</v>
      </c>
      <c r="T477" t="s">
        <v>947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389</v>
      </c>
      <c r="AB477">
        <v>39</v>
      </c>
      <c r="AC477" t="s">
        <v>598</v>
      </c>
      <c r="AD477">
        <v>230448</v>
      </c>
      <c r="AE477">
        <v>1935.75</v>
      </c>
      <c r="AF477">
        <v>2304.48</v>
      </c>
      <c r="AG477" t="s">
        <v>408</v>
      </c>
      <c r="AP477" s="8">
        <v>474</v>
      </c>
      <c r="AQ477" s="8" t="str">
        <f t="shared" si="58"/>
        <v/>
      </c>
      <c r="AR477" s="8" t="str">
        <f t="shared" si="58"/>
        <v/>
      </c>
      <c r="AS477" s="8" t="str">
        <f t="shared" si="58"/>
        <v/>
      </c>
      <c r="AT477" s="8" t="str">
        <f t="shared" si="58"/>
        <v/>
      </c>
      <c r="AU477" s="8" t="str">
        <f t="shared" si="58"/>
        <v/>
      </c>
      <c r="AV477" s="8" t="str">
        <f t="shared" si="58"/>
        <v/>
      </c>
      <c r="AW477" s="8" t="str">
        <f t="shared" si="58"/>
        <v/>
      </c>
      <c r="AX477" s="8" t="str">
        <f t="shared" si="58"/>
        <v/>
      </c>
      <c r="AY477" s="8" t="str">
        <f t="shared" si="58"/>
        <v/>
      </c>
      <c r="AZ477" s="8" t="str">
        <f t="shared" si="58"/>
        <v/>
      </c>
      <c r="BA477" s="8" t="str">
        <f t="shared" si="58"/>
        <v/>
      </c>
      <c r="BB477" s="8" t="str">
        <f t="shared" si="58"/>
        <v/>
      </c>
      <c r="BC477" s="8" t="str">
        <f t="shared" si="58"/>
        <v/>
      </c>
      <c r="BD477" s="8" t="str">
        <f t="shared" si="58"/>
        <v/>
      </c>
      <c r="BE477" s="8" t="str">
        <f t="shared" si="58"/>
        <v/>
      </c>
      <c r="BF477" s="8" t="str">
        <f t="shared" si="58"/>
        <v/>
      </c>
      <c r="BG477" s="8" t="str">
        <f t="shared" si="57"/>
        <v/>
      </c>
      <c r="BH477" s="8" t="str">
        <f t="shared" si="57"/>
        <v/>
      </c>
    </row>
    <row r="478" spans="1:60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192268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41683.916666666664</v>
      </c>
      <c r="O478" s="1">
        <v>43538.875</v>
      </c>
      <c r="P478" s="1"/>
      <c r="Q478" s="1">
        <v>43538.875</v>
      </c>
      <c r="R478">
        <v>74956879</v>
      </c>
      <c r="T478" t="s">
        <v>948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389</v>
      </c>
      <c r="AB478">
        <v>39</v>
      </c>
      <c r="AC478" t="s">
        <v>394</v>
      </c>
      <c r="AD478">
        <v>48439</v>
      </c>
      <c r="AE478">
        <v>406.85</v>
      </c>
      <c r="AF478">
        <v>484.39</v>
      </c>
      <c r="AG478" t="s">
        <v>408</v>
      </c>
      <c r="AP478" s="7">
        <v>475</v>
      </c>
      <c r="AQ478" s="7" t="str">
        <f t="shared" si="58"/>
        <v/>
      </c>
      <c r="AR478" s="7" t="str">
        <f t="shared" si="58"/>
        <v/>
      </c>
      <c r="AS478" s="7" t="str">
        <f t="shared" si="58"/>
        <v/>
      </c>
      <c r="AT478" s="7" t="str">
        <f t="shared" si="58"/>
        <v/>
      </c>
      <c r="AU478" s="7" t="str">
        <f t="shared" si="58"/>
        <v/>
      </c>
      <c r="AV478" s="7" t="str">
        <f t="shared" si="58"/>
        <v/>
      </c>
      <c r="AW478" s="7" t="str">
        <f t="shared" si="58"/>
        <v/>
      </c>
      <c r="AX478" s="7" t="str">
        <f t="shared" si="58"/>
        <v/>
      </c>
      <c r="AY478" s="7" t="str">
        <f t="shared" si="58"/>
        <v/>
      </c>
      <c r="AZ478" s="7" t="str">
        <f t="shared" si="58"/>
        <v/>
      </c>
      <c r="BA478" s="7" t="str">
        <f t="shared" si="58"/>
        <v/>
      </c>
      <c r="BB478" s="7" t="str">
        <f t="shared" si="58"/>
        <v/>
      </c>
      <c r="BC478" s="7" t="str">
        <f t="shared" si="58"/>
        <v/>
      </c>
      <c r="BD478" s="7" t="str">
        <f t="shared" si="58"/>
        <v/>
      </c>
      <c r="BE478" s="7" t="str">
        <f t="shared" si="58"/>
        <v/>
      </c>
      <c r="BF478" s="7" t="str">
        <f t="shared" si="58"/>
        <v/>
      </c>
      <c r="BG478" s="7" t="str">
        <f t="shared" si="57"/>
        <v/>
      </c>
      <c r="BH478" s="7" t="str">
        <f t="shared" si="57"/>
        <v/>
      </c>
    </row>
    <row r="479" spans="1:60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192322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28970.875</v>
      </c>
      <c r="O479" s="1">
        <v>44755.875</v>
      </c>
      <c r="P479" s="1">
        <v>44755.875</v>
      </c>
      <c r="Q479" s="1">
        <v>43538.875</v>
      </c>
      <c r="R479">
        <v>74955937</v>
      </c>
      <c r="T479" t="s">
        <v>949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389</v>
      </c>
      <c r="AB479">
        <v>39</v>
      </c>
      <c r="AC479" t="s">
        <v>483</v>
      </c>
      <c r="AD479">
        <v>383077</v>
      </c>
      <c r="AE479">
        <v>3217.84</v>
      </c>
      <c r="AF479">
        <v>3830.77</v>
      </c>
      <c r="AG479" t="s">
        <v>480</v>
      </c>
      <c r="AP479" s="8">
        <v>476</v>
      </c>
      <c r="AQ479" s="8" t="str">
        <f t="shared" si="58"/>
        <v/>
      </c>
      <c r="AR479" s="8" t="str">
        <f t="shared" si="58"/>
        <v/>
      </c>
      <c r="AS479" s="8" t="str">
        <f t="shared" si="58"/>
        <v/>
      </c>
      <c r="AT479" s="8" t="str">
        <f t="shared" si="58"/>
        <v/>
      </c>
      <c r="AU479" s="8" t="str">
        <f t="shared" si="58"/>
        <v/>
      </c>
      <c r="AV479" s="8" t="str">
        <f t="shared" si="58"/>
        <v/>
      </c>
      <c r="AW479" s="8" t="str">
        <f t="shared" si="58"/>
        <v/>
      </c>
      <c r="AX479" s="8" t="str">
        <f t="shared" si="58"/>
        <v/>
      </c>
      <c r="AY479" s="8" t="str">
        <f t="shared" si="58"/>
        <v/>
      </c>
      <c r="AZ479" s="8" t="str">
        <f t="shared" si="58"/>
        <v/>
      </c>
      <c r="BA479" s="8" t="str">
        <f t="shared" si="58"/>
        <v/>
      </c>
      <c r="BB479" s="8" t="str">
        <f t="shared" si="58"/>
        <v/>
      </c>
      <c r="BC479" s="8" t="str">
        <f t="shared" si="58"/>
        <v/>
      </c>
      <c r="BD479" s="8" t="str">
        <f t="shared" si="58"/>
        <v/>
      </c>
      <c r="BE479" s="8" t="str">
        <f t="shared" si="58"/>
        <v/>
      </c>
      <c r="BF479" s="8" t="str">
        <f t="shared" si="58"/>
        <v/>
      </c>
      <c r="BG479" s="8" t="str">
        <f t="shared" si="57"/>
        <v/>
      </c>
      <c r="BH479" s="8" t="str">
        <f t="shared" si="57"/>
        <v/>
      </c>
    </row>
    <row r="480" spans="1:60">
      <c r="A480" t="s">
        <v>404</v>
      </c>
      <c r="B480" t="s">
        <v>404</v>
      </c>
      <c r="C480" t="s">
        <v>404</v>
      </c>
      <c r="E480">
        <v>232</v>
      </c>
      <c r="F480">
        <v>0</v>
      </c>
      <c r="G480">
        <v>1</v>
      </c>
      <c r="H480">
        <v>207601</v>
      </c>
      <c r="I480" s="1">
        <v>44761.875</v>
      </c>
      <c r="J480" t="s">
        <v>499</v>
      </c>
      <c r="K480">
        <v>0</v>
      </c>
      <c r="L480" s="1"/>
      <c r="M480" s="1">
        <v>44761.875</v>
      </c>
      <c r="N480" s="1">
        <v>32663.875</v>
      </c>
      <c r="O480" s="1">
        <v>43569.875</v>
      </c>
      <c r="P480" s="1"/>
      <c r="Q480" s="1">
        <v>43569.875</v>
      </c>
      <c r="R480">
        <v>75175309</v>
      </c>
      <c r="T480" t="s">
        <v>950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389</v>
      </c>
      <c r="AB480">
        <v>38</v>
      </c>
      <c r="AC480" t="s">
        <v>476</v>
      </c>
      <c r="AD480">
        <v>177736</v>
      </c>
      <c r="AE480">
        <v>1475.23</v>
      </c>
      <c r="AF480">
        <v>1777.36</v>
      </c>
      <c r="AG480" t="s">
        <v>408</v>
      </c>
      <c r="AP480" s="7">
        <v>477</v>
      </c>
      <c r="AQ480" s="7" t="str">
        <f t="shared" si="58"/>
        <v/>
      </c>
      <c r="AR480" s="7" t="str">
        <f t="shared" si="58"/>
        <v/>
      </c>
      <c r="AS480" s="7" t="str">
        <f t="shared" si="58"/>
        <v/>
      </c>
      <c r="AT480" s="7" t="str">
        <f t="shared" si="58"/>
        <v/>
      </c>
      <c r="AU480" s="7" t="str">
        <f t="shared" si="58"/>
        <v/>
      </c>
      <c r="AV480" s="7" t="str">
        <f t="shared" si="58"/>
        <v/>
      </c>
      <c r="AW480" s="7" t="str">
        <f t="shared" si="58"/>
        <v/>
      </c>
      <c r="AX480" s="7" t="str">
        <f t="shared" si="58"/>
        <v/>
      </c>
      <c r="AY480" s="7" t="str">
        <f t="shared" si="58"/>
        <v/>
      </c>
      <c r="AZ480" s="7" t="str">
        <f t="shared" si="58"/>
        <v/>
      </c>
      <c r="BA480" s="7" t="str">
        <f t="shared" si="58"/>
        <v/>
      </c>
      <c r="BB480" s="7" t="str">
        <f t="shared" si="58"/>
        <v/>
      </c>
      <c r="BC480" s="7" t="str">
        <f t="shared" si="58"/>
        <v/>
      </c>
      <c r="BD480" s="7" t="str">
        <f t="shared" si="58"/>
        <v/>
      </c>
      <c r="BE480" s="7" t="str">
        <f t="shared" si="58"/>
        <v/>
      </c>
      <c r="BF480" s="7" t="str">
        <f t="shared" si="58"/>
        <v/>
      </c>
      <c r="BG480" s="7" t="str">
        <f t="shared" si="57"/>
        <v/>
      </c>
      <c r="BH480" s="7" t="str">
        <f t="shared" si="57"/>
        <v/>
      </c>
    </row>
    <row r="481" spans="1:60">
      <c r="A481" t="s">
        <v>404</v>
      </c>
      <c r="B481" t="s">
        <v>404</v>
      </c>
      <c r="C481" t="s">
        <v>404</v>
      </c>
      <c r="E481">
        <v>278</v>
      </c>
      <c r="F481">
        <v>0</v>
      </c>
      <c r="G481">
        <v>1</v>
      </c>
      <c r="H481">
        <v>207624</v>
      </c>
      <c r="I481" s="1">
        <v>44761.875</v>
      </c>
      <c r="J481" t="s">
        <v>396</v>
      </c>
      <c r="K481">
        <v>0</v>
      </c>
      <c r="L481" s="1"/>
      <c r="M481" s="1">
        <v>44761.875</v>
      </c>
      <c r="N481" s="1">
        <v>32393.875</v>
      </c>
      <c r="O481" s="1">
        <v>43569.875</v>
      </c>
      <c r="P481" s="1"/>
      <c r="Q481" s="1">
        <v>43569.875</v>
      </c>
      <c r="R481">
        <v>75188166</v>
      </c>
      <c r="T481" t="s">
        <v>951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389</v>
      </c>
      <c r="AB481">
        <v>38</v>
      </c>
      <c r="AC481" t="s">
        <v>478</v>
      </c>
      <c r="AD481">
        <v>151077</v>
      </c>
      <c r="AE481">
        <v>1253.93</v>
      </c>
      <c r="AF481">
        <v>1510.77</v>
      </c>
      <c r="AG481" t="s">
        <v>408</v>
      </c>
      <c r="AP481" s="8">
        <v>478</v>
      </c>
      <c r="AQ481" s="8" t="str">
        <f t="shared" si="58"/>
        <v/>
      </c>
      <c r="AR481" s="8" t="str">
        <f t="shared" si="58"/>
        <v/>
      </c>
      <c r="AS481" s="8" t="str">
        <f t="shared" si="58"/>
        <v/>
      </c>
      <c r="AT481" s="8" t="str">
        <f t="shared" si="58"/>
        <v/>
      </c>
      <c r="AU481" s="8" t="str">
        <f t="shared" si="58"/>
        <v/>
      </c>
      <c r="AV481" s="8" t="str">
        <f t="shared" si="58"/>
        <v/>
      </c>
      <c r="AW481" s="8" t="str">
        <f t="shared" si="58"/>
        <v/>
      </c>
      <c r="AX481" s="8" t="str">
        <f t="shared" si="58"/>
        <v/>
      </c>
      <c r="AY481" s="8" t="str">
        <f t="shared" si="58"/>
        <v/>
      </c>
      <c r="AZ481" s="8" t="str">
        <f t="shared" si="58"/>
        <v/>
      </c>
      <c r="BA481" s="8" t="str">
        <f t="shared" si="58"/>
        <v/>
      </c>
      <c r="BB481" s="8" t="str">
        <f t="shared" si="58"/>
        <v/>
      </c>
      <c r="BC481" s="8" t="str">
        <f t="shared" si="58"/>
        <v/>
      </c>
      <c r="BD481" s="8" t="str">
        <f t="shared" si="58"/>
        <v/>
      </c>
      <c r="BE481" s="8" t="str">
        <f t="shared" si="58"/>
        <v/>
      </c>
      <c r="BF481" s="8" t="str">
        <f t="shared" si="58"/>
        <v/>
      </c>
      <c r="BG481" s="8" t="str">
        <f t="shared" si="57"/>
        <v/>
      </c>
      <c r="BH481" s="8" t="str">
        <f t="shared" si="57"/>
        <v/>
      </c>
    </row>
    <row r="482" spans="1:60">
      <c r="A482" t="s">
        <v>404</v>
      </c>
      <c r="B482" t="s">
        <v>404</v>
      </c>
      <c r="C482" t="s">
        <v>404</v>
      </c>
      <c r="E482">
        <v>19</v>
      </c>
      <c r="F482">
        <v>0</v>
      </c>
      <c r="G482">
        <v>1</v>
      </c>
      <c r="H482">
        <v>207638</v>
      </c>
      <c r="I482" s="1">
        <v>44761.875</v>
      </c>
      <c r="J482" t="s">
        <v>387</v>
      </c>
      <c r="K482">
        <v>0</v>
      </c>
      <c r="L482" s="1"/>
      <c r="M482" s="1">
        <v>44761.875</v>
      </c>
      <c r="N482" s="1">
        <v>40881.916666666664</v>
      </c>
      <c r="O482" s="1">
        <v>43569.875</v>
      </c>
      <c r="P482" s="1"/>
      <c r="Q482" s="1">
        <v>43569.875</v>
      </c>
      <c r="R482">
        <v>75187990</v>
      </c>
      <c r="T482" t="s">
        <v>952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389</v>
      </c>
      <c r="AB482">
        <v>38</v>
      </c>
      <c r="AC482" t="s">
        <v>390</v>
      </c>
      <c r="AD482">
        <v>140509</v>
      </c>
      <c r="AE482">
        <v>1180.28</v>
      </c>
      <c r="AF482">
        <v>1405.09</v>
      </c>
      <c r="AG482" t="s">
        <v>408</v>
      </c>
      <c r="AP482" s="7">
        <v>479</v>
      </c>
      <c r="AQ482" s="7" t="str">
        <f t="shared" si="58"/>
        <v/>
      </c>
      <c r="AR482" s="7" t="str">
        <f t="shared" si="58"/>
        <v/>
      </c>
      <c r="AS482" s="7" t="str">
        <f t="shared" si="58"/>
        <v/>
      </c>
      <c r="AT482" s="7" t="str">
        <f t="shared" si="58"/>
        <v/>
      </c>
      <c r="AU482" s="7" t="str">
        <f t="shared" si="58"/>
        <v/>
      </c>
      <c r="AV482" s="7" t="str">
        <f t="shared" si="58"/>
        <v/>
      </c>
      <c r="AW482" s="7" t="str">
        <f t="shared" si="58"/>
        <v/>
      </c>
      <c r="AX482" s="7" t="str">
        <f t="shared" si="58"/>
        <v/>
      </c>
      <c r="AY482" s="7" t="str">
        <f t="shared" si="58"/>
        <v/>
      </c>
      <c r="AZ482" s="7" t="str">
        <f t="shared" si="58"/>
        <v/>
      </c>
      <c r="BA482" s="7" t="str">
        <f t="shared" si="58"/>
        <v/>
      </c>
      <c r="BB482" s="7" t="str">
        <f t="shared" si="58"/>
        <v/>
      </c>
      <c r="BC482" s="7" t="str">
        <f t="shared" si="58"/>
        <v/>
      </c>
      <c r="BD482" s="7" t="str">
        <f t="shared" si="58"/>
        <v/>
      </c>
      <c r="BE482" s="7" t="str">
        <f t="shared" si="58"/>
        <v/>
      </c>
      <c r="BF482" s="7" t="str">
        <f t="shared" ref="BF482:BH497" si="59">IF(BF$3=$D482,$AP482,"")</f>
        <v/>
      </c>
      <c r="BG482" s="7" t="str">
        <f t="shared" si="59"/>
        <v/>
      </c>
      <c r="BH482" s="7" t="str">
        <f t="shared" si="59"/>
        <v/>
      </c>
    </row>
    <row r="483" spans="1:60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T483" t="s">
        <v>953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389</v>
      </c>
      <c r="AB483">
        <v>38</v>
      </c>
      <c r="AC483" t="s">
        <v>390</v>
      </c>
      <c r="AD483">
        <v>158685</v>
      </c>
      <c r="AE483">
        <v>1332.96</v>
      </c>
      <c r="AF483">
        <v>1586.85</v>
      </c>
      <c r="AG483" t="s">
        <v>391</v>
      </c>
      <c r="AP483" s="8">
        <v>480</v>
      </c>
      <c r="AQ483" s="8" t="str">
        <f t="shared" ref="AQ483:BF498" si="60">IF(AQ$3=$D483,$AP483,"")</f>
        <v/>
      </c>
      <c r="AR483" s="8" t="str">
        <f t="shared" si="60"/>
        <v/>
      </c>
      <c r="AS483" s="8" t="str">
        <f t="shared" si="60"/>
        <v/>
      </c>
      <c r="AT483" s="8" t="str">
        <f t="shared" si="60"/>
        <v/>
      </c>
      <c r="AU483" s="8" t="str">
        <f t="shared" si="60"/>
        <v/>
      </c>
      <c r="AV483" s="8" t="str">
        <f t="shared" si="60"/>
        <v/>
      </c>
      <c r="AW483" s="8" t="str">
        <f t="shared" si="60"/>
        <v/>
      </c>
      <c r="AX483" s="8" t="str">
        <f t="shared" si="60"/>
        <v/>
      </c>
      <c r="AY483" s="8" t="str">
        <f t="shared" si="60"/>
        <v/>
      </c>
      <c r="AZ483" s="8" t="str">
        <f t="shared" si="60"/>
        <v/>
      </c>
      <c r="BA483" s="8" t="str">
        <f t="shared" si="60"/>
        <v/>
      </c>
      <c r="BB483" s="8" t="str">
        <f t="shared" si="60"/>
        <v/>
      </c>
      <c r="BC483" s="8" t="str">
        <f t="shared" si="60"/>
        <v/>
      </c>
      <c r="BD483" s="8" t="str">
        <f t="shared" si="60"/>
        <v/>
      </c>
      <c r="BE483" s="8" t="str">
        <f t="shared" si="60"/>
        <v/>
      </c>
      <c r="BF483" s="8" t="str">
        <f t="shared" si="60"/>
        <v/>
      </c>
      <c r="BG483" s="8" t="str">
        <f t="shared" si="59"/>
        <v/>
      </c>
      <c r="BH483" s="8" t="str">
        <f t="shared" si="59"/>
        <v/>
      </c>
    </row>
    <row r="484" spans="1:60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207673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41985.916666666664</v>
      </c>
      <c r="O484" s="1">
        <v>43569.875</v>
      </c>
      <c r="P484" s="1"/>
      <c r="Q484" s="1">
        <v>43569.875</v>
      </c>
      <c r="R484">
        <v>75188267</v>
      </c>
      <c r="T484" t="s">
        <v>954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389</v>
      </c>
      <c r="AB484">
        <v>38</v>
      </c>
      <c r="AC484" t="s">
        <v>398</v>
      </c>
      <c r="AD484">
        <v>153282</v>
      </c>
      <c r="AE484">
        <v>1287.56</v>
      </c>
      <c r="AF484">
        <v>1532.82</v>
      </c>
      <c r="AG484" t="s">
        <v>408</v>
      </c>
      <c r="AP484" s="7">
        <v>481</v>
      </c>
      <c r="AQ484" s="7" t="str">
        <f t="shared" si="60"/>
        <v/>
      </c>
      <c r="AR484" s="7" t="str">
        <f t="shared" si="60"/>
        <v/>
      </c>
      <c r="AS484" s="7" t="str">
        <f t="shared" si="60"/>
        <v/>
      </c>
      <c r="AT484" s="7" t="str">
        <f t="shared" si="60"/>
        <v/>
      </c>
      <c r="AU484" s="7" t="str">
        <f t="shared" si="60"/>
        <v/>
      </c>
      <c r="AV484" s="7" t="str">
        <f t="shared" si="60"/>
        <v/>
      </c>
      <c r="AW484" s="7" t="str">
        <f t="shared" si="60"/>
        <v/>
      </c>
      <c r="AX484" s="7" t="str">
        <f t="shared" si="60"/>
        <v/>
      </c>
      <c r="AY484" s="7" t="str">
        <f t="shared" si="60"/>
        <v/>
      </c>
      <c r="AZ484" s="7" t="str">
        <f t="shared" si="60"/>
        <v/>
      </c>
      <c r="BA484" s="7" t="str">
        <f t="shared" si="60"/>
        <v/>
      </c>
      <c r="BB484" s="7" t="str">
        <f t="shared" si="60"/>
        <v/>
      </c>
      <c r="BC484" s="7" t="str">
        <f t="shared" si="60"/>
        <v/>
      </c>
      <c r="BD484" s="7" t="str">
        <f t="shared" si="60"/>
        <v/>
      </c>
      <c r="BE484" s="7" t="str">
        <f t="shared" si="60"/>
        <v/>
      </c>
      <c r="BF484" s="7" t="str">
        <f t="shared" si="60"/>
        <v/>
      </c>
      <c r="BG484" s="7" t="str">
        <f t="shared" si="59"/>
        <v/>
      </c>
      <c r="BH484" s="7" t="str">
        <f t="shared" si="59"/>
        <v/>
      </c>
    </row>
    <row r="485" spans="1:60">
      <c r="A485" t="s">
        <v>404</v>
      </c>
      <c r="B485" t="s">
        <v>386</v>
      </c>
      <c r="C485" t="s">
        <v>386</v>
      </c>
      <c r="E485">
        <v>57</v>
      </c>
      <c r="F485">
        <v>0</v>
      </c>
      <c r="G485">
        <v>1</v>
      </c>
      <c r="H485">
        <v>207682</v>
      </c>
      <c r="I485" s="1">
        <v>44761.875</v>
      </c>
      <c r="J485" t="s">
        <v>392</v>
      </c>
      <c r="K485">
        <v>0</v>
      </c>
      <c r="L485" s="1">
        <v>44725.875</v>
      </c>
      <c r="M485" s="1">
        <v>44761.875</v>
      </c>
      <c r="N485" s="1">
        <v>28974.875</v>
      </c>
      <c r="O485" s="1">
        <v>44725.875</v>
      </c>
      <c r="P485" s="1">
        <v>44693.875</v>
      </c>
      <c r="Q485" s="1">
        <v>43569.875</v>
      </c>
      <c r="R485">
        <v>75175333</v>
      </c>
      <c r="T485" t="s">
        <v>955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389</v>
      </c>
      <c r="AB485">
        <v>38</v>
      </c>
      <c r="AC485" t="s">
        <v>476</v>
      </c>
      <c r="AD485">
        <v>153526</v>
      </c>
      <c r="AE485">
        <v>1289.6199999999999</v>
      </c>
      <c r="AF485">
        <v>1535.26</v>
      </c>
      <c r="AG485" t="s">
        <v>391</v>
      </c>
      <c r="AP485" s="8">
        <v>482</v>
      </c>
      <c r="AQ485" s="8" t="str">
        <f t="shared" si="60"/>
        <v/>
      </c>
      <c r="AR485" s="8" t="str">
        <f t="shared" si="60"/>
        <v/>
      </c>
      <c r="AS485" s="8" t="str">
        <f t="shared" si="60"/>
        <v/>
      </c>
      <c r="AT485" s="8" t="str">
        <f t="shared" si="60"/>
        <v/>
      </c>
      <c r="AU485" s="8" t="str">
        <f t="shared" si="60"/>
        <v/>
      </c>
      <c r="AV485" s="8" t="str">
        <f t="shared" si="60"/>
        <v/>
      </c>
      <c r="AW485" s="8" t="str">
        <f t="shared" si="60"/>
        <v/>
      </c>
      <c r="AX485" s="8" t="str">
        <f t="shared" si="60"/>
        <v/>
      </c>
      <c r="AY485" s="8" t="str">
        <f t="shared" si="60"/>
        <v/>
      </c>
      <c r="AZ485" s="8" t="str">
        <f t="shared" si="60"/>
        <v/>
      </c>
      <c r="BA485" s="8" t="str">
        <f t="shared" si="60"/>
        <v/>
      </c>
      <c r="BB485" s="8" t="str">
        <f t="shared" si="60"/>
        <v/>
      </c>
      <c r="BC485" s="8" t="str">
        <f t="shared" si="60"/>
        <v/>
      </c>
      <c r="BD485" s="8" t="str">
        <f t="shared" si="60"/>
        <v/>
      </c>
      <c r="BE485" s="8" t="str">
        <f t="shared" si="60"/>
        <v/>
      </c>
      <c r="BF485" s="8" t="str">
        <f t="shared" si="60"/>
        <v/>
      </c>
      <c r="BG485" s="8" t="str">
        <f t="shared" si="59"/>
        <v/>
      </c>
      <c r="BH485" s="8" t="str">
        <f t="shared" si="59"/>
        <v/>
      </c>
    </row>
    <row r="486" spans="1:60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207710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35514.875</v>
      </c>
      <c r="O486" s="1">
        <v>43569.875</v>
      </c>
      <c r="P486" s="1"/>
      <c r="Q486" s="1">
        <v>43569.875</v>
      </c>
      <c r="R486">
        <v>75175346</v>
      </c>
      <c r="T486" t="s">
        <v>956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389</v>
      </c>
      <c r="AB486">
        <v>38</v>
      </c>
      <c r="AC486" t="s">
        <v>398</v>
      </c>
      <c r="AD486">
        <v>239502</v>
      </c>
      <c r="AE486">
        <v>2011.8</v>
      </c>
      <c r="AF486">
        <v>2395.02</v>
      </c>
      <c r="AG486" t="s">
        <v>408</v>
      </c>
      <c r="AP486" s="7">
        <v>483</v>
      </c>
      <c r="AQ486" s="7" t="str">
        <f t="shared" si="60"/>
        <v/>
      </c>
      <c r="AR486" s="7" t="str">
        <f t="shared" si="60"/>
        <v/>
      </c>
      <c r="AS486" s="7" t="str">
        <f t="shared" si="60"/>
        <v/>
      </c>
      <c r="AT486" s="7" t="str">
        <f t="shared" si="60"/>
        <v/>
      </c>
      <c r="AU486" s="7" t="str">
        <f t="shared" si="60"/>
        <v/>
      </c>
      <c r="AV486" s="7" t="str">
        <f t="shared" si="60"/>
        <v/>
      </c>
      <c r="AW486" s="7" t="str">
        <f t="shared" si="60"/>
        <v/>
      </c>
      <c r="AX486" s="7" t="str">
        <f t="shared" si="60"/>
        <v/>
      </c>
      <c r="AY486" s="7" t="str">
        <f t="shared" si="60"/>
        <v/>
      </c>
      <c r="AZ486" s="7" t="str">
        <f t="shared" si="60"/>
        <v/>
      </c>
      <c r="BA486" s="7" t="str">
        <f t="shared" si="60"/>
        <v/>
      </c>
      <c r="BB486" s="7" t="str">
        <f t="shared" si="60"/>
        <v/>
      </c>
      <c r="BC486" s="7" t="str">
        <f t="shared" si="60"/>
        <v/>
      </c>
      <c r="BD486" s="7" t="str">
        <f t="shared" si="60"/>
        <v/>
      </c>
      <c r="BE486" s="7" t="str">
        <f t="shared" si="60"/>
        <v/>
      </c>
      <c r="BF486" s="7" t="str">
        <f t="shared" si="60"/>
        <v/>
      </c>
      <c r="BG486" s="7" t="str">
        <f t="shared" si="59"/>
        <v/>
      </c>
      <c r="BH486" s="7" t="str">
        <f t="shared" si="59"/>
        <v/>
      </c>
    </row>
    <row r="487" spans="1:60">
      <c r="A487" t="s">
        <v>404</v>
      </c>
      <c r="B487" t="s">
        <v>404</v>
      </c>
      <c r="C487" t="s">
        <v>404</v>
      </c>
      <c r="E487">
        <v>19</v>
      </c>
      <c r="F487">
        <v>0</v>
      </c>
      <c r="G487">
        <v>1</v>
      </c>
      <c r="H487">
        <v>208358</v>
      </c>
      <c r="I487" s="1">
        <v>44761.875</v>
      </c>
      <c r="J487" t="s">
        <v>387</v>
      </c>
      <c r="K487">
        <v>0</v>
      </c>
      <c r="L487" s="1"/>
      <c r="M487" s="1">
        <v>44761.875</v>
      </c>
      <c r="N487" s="1">
        <v>39952.875</v>
      </c>
      <c r="O487" s="1">
        <v>44627.875</v>
      </c>
      <c r="P487" s="1">
        <v>44605.875</v>
      </c>
      <c r="Q487" s="1">
        <v>43569.875</v>
      </c>
      <c r="R487">
        <v>75188700</v>
      </c>
      <c r="S487">
        <v>75188701</v>
      </c>
      <c r="T487" t="s">
        <v>957</v>
      </c>
      <c r="U487">
        <v>3882</v>
      </c>
      <c r="V487">
        <v>3188</v>
      </c>
      <c r="W487">
        <v>31.88</v>
      </c>
      <c r="X487">
        <v>3188</v>
      </c>
      <c r="Y487">
        <v>38.82</v>
      </c>
      <c r="Z487">
        <v>3882</v>
      </c>
      <c r="AA487" t="s">
        <v>389</v>
      </c>
      <c r="AB487">
        <v>38</v>
      </c>
      <c r="AC487" t="s">
        <v>394</v>
      </c>
      <c r="AD487">
        <v>48439</v>
      </c>
      <c r="AE487">
        <v>406.85</v>
      </c>
      <c r="AF487">
        <v>484.39</v>
      </c>
      <c r="AG487" t="s">
        <v>408</v>
      </c>
      <c r="AP487" s="8">
        <v>484</v>
      </c>
      <c r="AQ487" s="8" t="str">
        <f t="shared" si="60"/>
        <v/>
      </c>
      <c r="AR487" s="8" t="str">
        <f t="shared" si="60"/>
        <v/>
      </c>
      <c r="AS487" s="8" t="str">
        <f t="shared" si="60"/>
        <v/>
      </c>
      <c r="AT487" s="8" t="str">
        <f t="shared" si="60"/>
        <v/>
      </c>
      <c r="AU487" s="8" t="str">
        <f t="shared" si="60"/>
        <v/>
      </c>
      <c r="AV487" s="8" t="str">
        <f t="shared" si="60"/>
        <v/>
      </c>
      <c r="AW487" s="8" t="str">
        <f t="shared" si="60"/>
        <v/>
      </c>
      <c r="AX487" s="8" t="str">
        <f t="shared" si="60"/>
        <v/>
      </c>
      <c r="AY487" s="8" t="str">
        <f t="shared" si="60"/>
        <v/>
      </c>
      <c r="AZ487" s="8" t="str">
        <f t="shared" si="60"/>
        <v/>
      </c>
      <c r="BA487" s="8" t="str">
        <f t="shared" si="60"/>
        <v/>
      </c>
      <c r="BB487" s="8" t="str">
        <f t="shared" si="60"/>
        <v/>
      </c>
      <c r="BC487" s="8" t="str">
        <f t="shared" si="60"/>
        <v/>
      </c>
      <c r="BD487" s="8" t="str">
        <f t="shared" si="60"/>
        <v/>
      </c>
      <c r="BE487" s="8" t="str">
        <f t="shared" si="60"/>
        <v/>
      </c>
      <c r="BF487" s="8" t="str">
        <f t="shared" si="60"/>
        <v/>
      </c>
      <c r="BG487" s="8" t="str">
        <f t="shared" si="59"/>
        <v/>
      </c>
      <c r="BH487" s="8" t="str">
        <f t="shared" si="59"/>
        <v/>
      </c>
    </row>
    <row r="488" spans="1:60">
      <c r="A488" t="s">
        <v>404</v>
      </c>
      <c r="B488" t="s">
        <v>404</v>
      </c>
      <c r="C488" t="s">
        <v>404</v>
      </c>
      <c r="E488">
        <v>19</v>
      </c>
      <c r="F488">
        <v>0</v>
      </c>
      <c r="G488">
        <v>1</v>
      </c>
      <c r="H488">
        <v>208393</v>
      </c>
      <c r="I488" s="1">
        <v>44761.875</v>
      </c>
      <c r="J488" t="s">
        <v>387</v>
      </c>
      <c r="K488">
        <v>0</v>
      </c>
      <c r="L488" s="1">
        <v>44754.875</v>
      </c>
      <c r="M488" s="1">
        <v>44761.875</v>
      </c>
      <c r="N488" s="1">
        <v>42875.875</v>
      </c>
      <c r="O488" s="1">
        <v>44754.875</v>
      </c>
      <c r="P488" s="1"/>
      <c r="Q488" s="1">
        <v>43569.875</v>
      </c>
      <c r="R488">
        <v>75188813</v>
      </c>
      <c r="T488" t="s">
        <v>958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389</v>
      </c>
      <c r="AB488">
        <v>38</v>
      </c>
      <c r="AC488" t="s">
        <v>400</v>
      </c>
      <c r="AD488">
        <v>49621</v>
      </c>
      <c r="AE488">
        <v>416.82</v>
      </c>
      <c r="AF488">
        <v>496.21</v>
      </c>
      <c r="AG488" t="s">
        <v>391</v>
      </c>
      <c r="AP488" s="7">
        <v>485</v>
      </c>
      <c r="AQ488" s="7" t="str">
        <f t="shared" si="60"/>
        <v/>
      </c>
      <c r="AR488" s="7" t="str">
        <f t="shared" si="60"/>
        <v/>
      </c>
      <c r="AS488" s="7" t="str">
        <f t="shared" si="60"/>
        <v/>
      </c>
      <c r="AT488" s="7" t="str">
        <f t="shared" si="60"/>
        <v/>
      </c>
      <c r="AU488" s="7" t="str">
        <f t="shared" si="60"/>
        <v/>
      </c>
      <c r="AV488" s="7" t="str">
        <f t="shared" si="60"/>
        <v/>
      </c>
      <c r="AW488" s="7" t="str">
        <f t="shared" si="60"/>
        <v/>
      </c>
      <c r="AX488" s="7" t="str">
        <f t="shared" si="60"/>
        <v/>
      </c>
      <c r="AY488" s="7" t="str">
        <f t="shared" si="60"/>
        <v/>
      </c>
      <c r="AZ488" s="7" t="str">
        <f t="shared" si="60"/>
        <v/>
      </c>
      <c r="BA488" s="7" t="str">
        <f t="shared" si="60"/>
        <v/>
      </c>
      <c r="BB488" s="7" t="str">
        <f t="shared" si="60"/>
        <v/>
      </c>
      <c r="BC488" s="7" t="str">
        <f t="shared" si="60"/>
        <v/>
      </c>
      <c r="BD488" s="7" t="str">
        <f t="shared" si="60"/>
        <v/>
      </c>
      <c r="BE488" s="7" t="str">
        <f t="shared" si="60"/>
        <v/>
      </c>
      <c r="BF488" s="7" t="str">
        <f t="shared" si="60"/>
        <v/>
      </c>
      <c r="BG488" s="7" t="str">
        <f t="shared" si="59"/>
        <v/>
      </c>
      <c r="BH488" s="7" t="str">
        <f t="shared" si="59"/>
        <v/>
      </c>
    </row>
    <row r="489" spans="1:60">
      <c r="A489" t="s">
        <v>404</v>
      </c>
      <c r="B489" t="s">
        <v>404</v>
      </c>
      <c r="C489" t="s">
        <v>404</v>
      </c>
      <c r="E489">
        <v>19</v>
      </c>
      <c r="F489">
        <v>0</v>
      </c>
      <c r="G489">
        <v>1</v>
      </c>
      <c r="H489">
        <v>208450</v>
      </c>
      <c r="I489" s="1">
        <v>44761.875</v>
      </c>
      <c r="J489" t="s">
        <v>387</v>
      </c>
      <c r="K489">
        <v>0</v>
      </c>
      <c r="L489" s="1"/>
      <c r="M489" s="1">
        <v>44761.875</v>
      </c>
      <c r="N489" s="1">
        <v>41547.875</v>
      </c>
      <c r="O489" s="1">
        <v>43576.875</v>
      </c>
      <c r="P489" s="1"/>
      <c r="Q489" s="1">
        <v>43569.875</v>
      </c>
      <c r="R489">
        <v>75195110</v>
      </c>
      <c r="T489" t="s">
        <v>959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389</v>
      </c>
      <c r="AB489">
        <v>38</v>
      </c>
      <c r="AC489" t="s">
        <v>394</v>
      </c>
      <c r="AD489">
        <v>48439</v>
      </c>
      <c r="AE489">
        <v>406.85</v>
      </c>
      <c r="AF489">
        <v>484.39</v>
      </c>
      <c r="AG489" t="s">
        <v>408</v>
      </c>
      <c r="AP489" s="8">
        <v>486</v>
      </c>
      <c r="AQ489" s="8" t="str">
        <f t="shared" si="60"/>
        <v/>
      </c>
      <c r="AR489" s="8" t="str">
        <f t="shared" si="60"/>
        <v/>
      </c>
      <c r="AS489" s="8" t="str">
        <f t="shared" si="60"/>
        <v/>
      </c>
      <c r="AT489" s="8" t="str">
        <f t="shared" si="60"/>
        <v/>
      </c>
      <c r="AU489" s="8" t="str">
        <f t="shared" si="60"/>
        <v/>
      </c>
      <c r="AV489" s="8" t="str">
        <f t="shared" si="60"/>
        <v/>
      </c>
      <c r="AW489" s="8" t="str">
        <f t="shared" si="60"/>
        <v/>
      </c>
      <c r="AX489" s="8" t="str">
        <f t="shared" si="60"/>
        <v/>
      </c>
      <c r="AY489" s="8" t="str">
        <f t="shared" si="60"/>
        <v/>
      </c>
      <c r="AZ489" s="8" t="str">
        <f t="shared" si="60"/>
        <v/>
      </c>
      <c r="BA489" s="8" t="str">
        <f t="shared" si="60"/>
        <v/>
      </c>
      <c r="BB489" s="8" t="str">
        <f t="shared" si="60"/>
        <v/>
      </c>
      <c r="BC489" s="8" t="str">
        <f t="shared" si="60"/>
        <v/>
      </c>
      <c r="BD489" s="8" t="str">
        <f t="shared" si="60"/>
        <v/>
      </c>
      <c r="BE489" s="8" t="str">
        <f t="shared" si="60"/>
        <v/>
      </c>
      <c r="BF489" s="8" t="str">
        <f t="shared" si="60"/>
        <v/>
      </c>
      <c r="BG489" s="8" t="str">
        <f t="shared" si="59"/>
        <v/>
      </c>
      <c r="BH489" s="8" t="str">
        <f t="shared" si="59"/>
        <v/>
      </c>
    </row>
    <row r="490" spans="1:60">
      <c r="A490" t="s">
        <v>404</v>
      </c>
      <c r="B490" t="s">
        <v>404</v>
      </c>
      <c r="C490" t="s">
        <v>386</v>
      </c>
      <c r="E490">
        <v>232</v>
      </c>
      <c r="F490">
        <v>0</v>
      </c>
      <c r="G490">
        <v>1</v>
      </c>
      <c r="H490">
        <v>213031</v>
      </c>
      <c r="I490" s="1">
        <v>44761.875</v>
      </c>
      <c r="J490" t="s">
        <v>499</v>
      </c>
      <c r="K490">
        <v>0</v>
      </c>
      <c r="L490" s="1">
        <v>44709.875</v>
      </c>
      <c r="M490" s="1">
        <v>44761.875</v>
      </c>
      <c r="N490" s="1">
        <v>29737.875</v>
      </c>
      <c r="O490" s="1">
        <v>44709.875</v>
      </c>
      <c r="P490" s="1"/>
      <c r="Q490" s="1">
        <v>43599.875</v>
      </c>
      <c r="R490">
        <v>76091314</v>
      </c>
      <c r="T490" t="s">
        <v>960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389</v>
      </c>
      <c r="AB490">
        <v>37</v>
      </c>
      <c r="AC490" t="s">
        <v>390</v>
      </c>
      <c r="AD490">
        <v>146055</v>
      </c>
      <c r="AE490">
        <v>1212.27</v>
      </c>
      <c r="AF490">
        <v>1460.55</v>
      </c>
      <c r="AG490" t="s">
        <v>391</v>
      </c>
      <c r="AP490" s="7">
        <v>487</v>
      </c>
      <c r="AQ490" s="7" t="str">
        <f t="shared" si="60"/>
        <v/>
      </c>
      <c r="AR490" s="7" t="str">
        <f t="shared" si="60"/>
        <v/>
      </c>
      <c r="AS490" s="7" t="str">
        <f t="shared" si="60"/>
        <v/>
      </c>
      <c r="AT490" s="7" t="str">
        <f t="shared" si="60"/>
        <v/>
      </c>
      <c r="AU490" s="7" t="str">
        <f t="shared" si="60"/>
        <v/>
      </c>
      <c r="AV490" s="7" t="str">
        <f t="shared" si="60"/>
        <v/>
      </c>
      <c r="AW490" s="7" t="str">
        <f t="shared" si="60"/>
        <v/>
      </c>
      <c r="AX490" s="7" t="str">
        <f t="shared" si="60"/>
        <v/>
      </c>
      <c r="AY490" s="7" t="str">
        <f t="shared" si="60"/>
        <v/>
      </c>
      <c r="AZ490" s="7" t="str">
        <f t="shared" si="60"/>
        <v/>
      </c>
      <c r="BA490" s="7" t="str">
        <f t="shared" si="60"/>
        <v/>
      </c>
      <c r="BB490" s="7" t="str">
        <f t="shared" si="60"/>
        <v/>
      </c>
      <c r="BC490" s="7" t="str">
        <f t="shared" si="60"/>
        <v/>
      </c>
      <c r="BD490" s="7" t="str">
        <f t="shared" si="60"/>
        <v/>
      </c>
      <c r="BE490" s="7" t="str">
        <f t="shared" si="60"/>
        <v/>
      </c>
      <c r="BF490" s="7" t="str">
        <f t="shared" si="60"/>
        <v/>
      </c>
      <c r="BG490" s="7" t="str">
        <f t="shared" si="59"/>
        <v/>
      </c>
      <c r="BH490" s="7" t="str">
        <f t="shared" si="59"/>
        <v/>
      </c>
    </row>
    <row r="491" spans="1:60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213047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41720.875</v>
      </c>
      <c r="O491" s="1">
        <v>43599.875</v>
      </c>
      <c r="P491" s="1"/>
      <c r="Q491" s="1">
        <v>43599.875</v>
      </c>
      <c r="R491">
        <v>76100902</v>
      </c>
      <c r="T491" t="s">
        <v>961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389</v>
      </c>
      <c r="AB491">
        <v>37</v>
      </c>
      <c r="AC491" t="s">
        <v>398</v>
      </c>
      <c r="AD491">
        <v>153282</v>
      </c>
      <c r="AE491">
        <v>1287.56</v>
      </c>
      <c r="AF491">
        <v>1532.82</v>
      </c>
      <c r="AG491" t="s">
        <v>408</v>
      </c>
      <c r="AP491" s="8">
        <v>488</v>
      </c>
      <c r="AQ491" s="8" t="str">
        <f t="shared" si="60"/>
        <v/>
      </c>
      <c r="AR491" s="8" t="str">
        <f t="shared" si="60"/>
        <v/>
      </c>
      <c r="AS491" s="8" t="str">
        <f t="shared" si="60"/>
        <v/>
      </c>
      <c r="AT491" s="8" t="str">
        <f t="shared" si="60"/>
        <v/>
      </c>
      <c r="AU491" s="8" t="str">
        <f t="shared" si="60"/>
        <v/>
      </c>
      <c r="AV491" s="8" t="str">
        <f t="shared" si="60"/>
        <v/>
      </c>
      <c r="AW491" s="8" t="str">
        <f t="shared" si="60"/>
        <v/>
      </c>
      <c r="AX491" s="8" t="str">
        <f t="shared" si="60"/>
        <v/>
      </c>
      <c r="AY491" s="8" t="str">
        <f t="shared" si="60"/>
        <v/>
      </c>
      <c r="AZ491" s="8" t="str">
        <f t="shared" si="60"/>
        <v/>
      </c>
      <c r="BA491" s="8" t="str">
        <f t="shared" si="60"/>
        <v/>
      </c>
      <c r="BB491" s="8" t="str">
        <f t="shared" si="60"/>
        <v/>
      </c>
      <c r="BC491" s="8" t="str">
        <f t="shared" si="60"/>
        <v/>
      </c>
      <c r="BD491" s="8" t="str">
        <f t="shared" si="60"/>
        <v/>
      </c>
      <c r="BE491" s="8" t="str">
        <f t="shared" si="60"/>
        <v/>
      </c>
      <c r="BF491" s="8" t="str">
        <f t="shared" si="60"/>
        <v/>
      </c>
      <c r="BG491" s="8" t="str">
        <f t="shared" si="59"/>
        <v/>
      </c>
      <c r="BH491" s="8" t="str">
        <f t="shared" si="59"/>
        <v/>
      </c>
    </row>
    <row r="492" spans="1:60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213059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38905.875</v>
      </c>
      <c r="O492" s="1">
        <v>43674.875</v>
      </c>
      <c r="P492" s="1">
        <v>43657.875</v>
      </c>
      <c r="Q492" s="1">
        <v>43599.875</v>
      </c>
      <c r="R492">
        <v>76091317</v>
      </c>
      <c r="T492" t="s">
        <v>962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389</v>
      </c>
      <c r="AB492">
        <v>37</v>
      </c>
      <c r="AC492" t="s">
        <v>398</v>
      </c>
      <c r="AD492">
        <v>153282</v>
      </c>
      <c r="AE492">
        <v>1287.56</v>
      </c>
      <c r="AF492">
        <v>1532.82</v>
      </c>
      <c r="AG492" t="s">
        <v>408</v>
      </c>
      <c r="AP492" s="7">
        <v>489</v>
      </c>
      <c r="AQ492" s="7" t="str">
        <f t="shared" si="60"/>
        <v/>
      </c>
      <c r="AR492" s="7" t="str">
        <f t="shared" si="60"/>
        <v/>
      </c>
      <c r="AS492" s="7" t="str">
        <f t="shared" si="60"/>
        <v/>
      </c>
      <c r="AT492" s="7" t="str">
        <f t="shared" si="60"/>
        <v/>
      </c>
      <c r="AU492" s="7" t="str">
        <f t="shared" si="60"/>
        <v/>
      </c>
      <c r="AV492" s="7" t="str">
        <f t="shared" si="60"/>
        <v/>
      </c>
      <c r="AW492" s="7" t="str">
        <f t="shared" si="60"/>
        <v/>
      </c>
      <c r="AX492" s="7" t="str">
        <f t="shared" si="60"/>
        <v/>
      </c>
      <c r="AY492" s="7" t="str">
        <f t="shared" si="60"/>
        <v/>
      </c>
      <c r="AZ492" s="7" t="str">
        <f t="shared" si="60"/>
        <v/>
      </c>
      <c r="BA492" s="7" t="str">
        <f t="shared" si="60"/>
        <v/>
      </c>
      <c r="BB492" s="7" t="str">
        <f t="shared" si="60"/>
        <v/>
      </c>
      <c r="BC492" s="7" t="str">
        <f t="shared" si="60"/>
        <v/>
      </c>
      <c r="BD492" s="7" t="str">
        <f t="shared" si="60"/>
        <v/>
      </c>
      <c r="BE492" s="7" t="str">
        <f t="shared" si="60"/>
        <v/>
      </c>
      <c r="BF492" s="7" t="str">
        <f t="shared" si="60"/>
        <v/>
      </c>
      <c r="BG492" s="7" t="str">
        <f t="shared" si="59"/>
        <v/>
      </c>
      <c r="BH492" s="7" t="str">
        <f t="shared" si="59"/>
        <v/>
      </c>
    </row>
    <row r="493" spans="1:60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213065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38129.875</v>
      </c>
      <c r="O493" s="1">
        <v>44749.875</v>
      </c>
      <c r="P493" s="1">
        <v>44725.875</v>
      </c>
      <c r="Q493" s="1">
        <v>43599.875</v>
      </c>
      <c r="R493">
        <v>76100372</v>
      </c>
      <c r="T493" t="s">
        <v>963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389</v>
      </c>
      <c r="AB493">
        <v>37</v>
      </c>
      <c r="AC493" t="s">
        <v>400</v>
      </c>
      <c r="AD493">
        <v>49621</v>
      </c>
      <c r="AE493">
        <v>416.82</v>
      </c>
      <c r="AF493">
        <v>496.21</v>
      </c>
      <c r="AG493" t="s">
        <v>408</v>
      </c>
      <c r="AP493" s="8">
        <v>490</v>
      </c>
      <c r="AQ493" s="8" t="str">
        <f t="shared" si="60"/>
        <v/>
      </c>
      <c r="AR493" s="8" t="str">
        <f t="shared" si="60"/>
        <v/>
      </c>
      <c r="AS493" s="8" t="str">
        <f t="shared" si="60"/>
        <v/>
      </c>
      <c r="AT493" s="8" t="str">
        <f t="shared" si="60"/>
        <v/>
      </c>
      <c r="AU493" s="8" t="str">
        <f t="shared" si="60"/>
        <v/>
      </c>
      <c r="AV493" s="8" t="str">
        <f t="shared" si="60"/>
        <v/>
      </c>
      <c r="AW493" s="8" t="str">
        <f t="shared" si="60"/>
        <v/>
      </c>
      <c r="AX493" s="8" t="str">
        <f t="shared" si="60"/>
        <v/>
      </c>
      <c r="AY493" s="8" t="str">
        <f t="shared" si="60"/>
        <v/>
      </c>
      <c r="AZ493" s="8" t="str">
        <f t="shared" si="60"/>
        <v/>
      </c>
      <c r="BA493" s="8" t="str">
        <f t="shared" si="60"/>
        <v/>
      </c>
      <c r="BB493" s="8" t="str">
        <f t="shared" si="60"/>
        <v/>
      </c>
      <c r="BC493" s="8" t="str">
        <f t="shared" si="60"/>
        <v/>
      </c>
      <c r="BD493" s="8" t="str">
        <f t="shared" si="60"/>
        <v/>
      </c>
      <c r="BE493" s="8" t="str">
        <f t="shared" si="60"/>
        <v/>
      </c>
      <c r="BF493" s="8" t="str">
        <f t="shared" si="60"/>
        <v/>
      </c>
      <c r="BG493" s="8" t="str">
        <f t="shared" si="59"/>
        <v/>
      </c>
      <c r="BH493" s="8" t="str">
        <f t="shared" si="59"/>
        <v/>
      </c>
    </row>
    <row r="494" spans="1:60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213065</v>
      </c>
      <c r="I494" s="1">
        <v>44761.875</v>
      </c>
      <c r="J494" t="s">
        <v>387</v>
      </c>
      <c r="K494">
        <v>1</v>
      </c>
      <c r="L494" s="1"/>
      <c r="M494" s="1">
        <v>44761.875</v>
      </c>
      <c r="N494" s="1">
        <v>26829.875</v>
      </c>
      <c r="O494" s="1">
        <v>44749.875</v>
      </c>
      <c r="P494" s="1"/>
      <c r="Q494" s="1">
        <v>43599.875</v>
      </c>
      <c r="R494">
        <v>76100373</v>
      </c>
      <c r="T494" t="s">
        <v>964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389</v>
      </c>
      <c r="AB494">
        <v>37</v>
      </c>
      <c r="AC494" t="s">
        <v>400</v>
      </c>
      <c r="AD494">
        <v>145704</v>
      </c>
      <c r="AE494">
        <v>1223.8900000000001</v>
      </c>
      <c r="AF494">
        <v>1457.04</v>
      </c>
      <c r="AG494" t="s">
        <v>408</v>
      </c>
      <c r="AP494" s="7">
        <v>491</v>
      </c>
      <c r="AQ494" s="7" t="str">
        <f t="shared" si="60"/>
        <v/>
      </c>
      <c r="AR494" s="7" t="str">
        <f t="shared" si="60"/>
        <v/>
      </c>
      <c r="AS494" s="7" t="str">
        <f t="shared" si="60"/>
        <v/>
      </c>
      <c r="AT494" s="7" t="str">
        <f t="shared" si="60"/>
        <v/>
      </c>
      <c r="AU494" s="7" t="str">
        <f t="shared" si="60"/>
        <v/>
      </c>
      <c r="AV494" s="7" t="str">
        <f t="shared" si="60"/>
        <v/>
      </c>
      <c r="AW494" s="7" t="str">
        <f t="shared" si="60"/>
        <v/>
      </c>
      <c r="AX494" s="7" t="str">
        <f t="shared" si="60"/>
        <v/>
      </c>
      <c r="AY494" s="7" t="str">
        <f t="shared" si="60"/>
        <v/>
      </c>
      <c r="AZ494" s="7" t="str">
        <f t="shared" si="60"/>
        <v/>
      </c>
      <c r="BA494" s="7" t="str">
        <f t="shared" si="60"/>
        <v/>
      </c>
      <c r="BB494" s="7" t="str">
        <f t="shared" si="60"/>
        <v/>
      </c>
      <c r="BC494" s="7" t="str">
        <f t="shared" si="60"/>
        <v/>
      </c>
      <c r="BD494" s="7" t="str">
        <f t="shared" si="60"/>
        <v/>
      </c>
      <c r="BE494" s="7" t="str">
        <f t="shared" si="60"/>
        <v/>
      </c>
      <c r="BF494" s="7" t="str">
        <f t="shared" si="60"/>
        <v/>
      </c>
      <c r="BG494" s="7" t="str">
        <f t="shared" si="59"/>
        <v/>
      </c>
      <c r="BH494" s="7" t="str">
        <f t="shared" si="59"/>
        <v/>
      </c>
    </row>
    <row r="495" spans="1:60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213069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41924.875</v>
      </c>
      <c r="O495" s="1">
        <v>43599.875</v>
      </c>
      <c r="P495" s="1"/>
      <c r="Q495" s="1">
        <v>43599.875</v>
      </c>
      <c r="R495">
        <v>76100313</v>
      </c>
      <c r="T495" t="s">
        <v>965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389</v>
      </c>
      <c r="AB495">
        <v>37</v>
      </c>
      <c r="AC495" t="s">
        <v>400</v>
      </c>
      <c r="AD495">
        <v>49621</v>
      </c>
      <c r="AE495">
        <v>416.82</v>
      </c>
      <c r="AF495">
        <v>496.21</v>
      </c>
      <c r="AG495" t="s">
        <v>408</v>
      </c>
      <c r="AP495" s="8">
        <v>492</v>
      </c>
      <c r="AQ495" s="8" t="str">
        <f t="shared" si="60"/>
        <v/>
      </c>
      <c r="AR495" s="8" t="str">
        <f t="shared" si="60"/>
        <v/>
      </c>
      <c r="AS495" s="8" t="str">
        <f t="shared" si="60"/>
        <v/>
      </c>
      <c r="AT495" s="8" t="str">
        <f t="shared" si="60"/>
        <v/>
      </c>
      <c r="AU495" s="8" t="str">
        <f t="shared" si="60"/>
        <v/>
      </c>
      <c r="AV495" s="8" t="str">
        <f t="shared" si="60"/>
        <v/>
      </c>
      <c r="AW495" s="8" t="str">
        <f t="shared" si="60"/>
        <v/>
      </c>
      <c r="AX495" s="8" t="str">
        <f t="shared" si="60"/>
        <v/>
      </c>
      <c r="AY495" s="8" t="str">
        <f t="shared" si="60"/>
        <v/>
      </c>
      <c r="AZ495" s="8" t="str">
        <f t="shared" si="60"/>
        <v/>
      </c>
      <c r="BA495" s="8" t="str">
        <f t="shared" si="60"/>
        <v/>
      </c>
      <c r="BB495" s="8" t="str">
        <f t="shared" si="60"/>
        <v/>
      </c>
      <c r="BC495" s="8" t="str">
        <f t="shared" si="60"/>
        <v/>
      </c>
      <c r="BD495" s="8" t="str">
        <f t="shared" si="60"/>
        <v/>
      </c>
      <c r="BE495" s="8" t="str">
        <f t="shared" si="60"/>
        <v/>
      </c>
      <c r="BF495" s="8" t="str">
        <f t="shared" si="60"/>
        <v/>
      </c>
      <c r="BG495" s="8" t="str">
        <f t="shared" si="59"/>
        <v/>
      </c>
      <c r="BH495" s="8" t="str">
        <f t="shared" si="59"/>
        <v/>
      </c>
    </row>
    <row r="496" spans="1:60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213073</v>
      </c>
      <c r="I496" s="1">
        <v>44761.875</v>
      </c>
      <c r="J496" t="s">
        <v>387</v>
      </c>
      <c r="K496">
        <v>0</v>
      </c>
      <c r="L496" s="1">
        <v>44747.875</v>
      </c>
      <c r="M496" s="1">
        <v>44761.875</v>
      </c>
      <c r="N496" s="1">
        <v>41578.916666666664</v>
      </c>
      <c r="O496" s="1">
        <v>44747.875</v>
      </c>
      <c r="P496" s="1"/>
      <c r="Q496" s="1">
        <v>43599.875</v>
      </c>
      <c r="R496">
        <v>76100317</v>
      </c>
      <c r="T496" t="s">
        <v>966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389</v>
      </c>
      <c r="AB496">
        <v>37</v>
      </c>
      <c r="AC496" t="s">
        <v>400</v>
      </c>
      <c r="AD496">
        <v>49621</v>
      </c>
      <c r="AE496">
        <v>416.82</v>
      </c>
      <c r="AF496">
        <v>496.21</v>
      </c>
      <c r="AG496" t="s">
        <v>391</v>
      </c>
      <c r="AP496" s="7">
        <v>493</v>
      </c>
      <c r="AQ496" s="7" t="str">
        <f t="shared" si="60"/>
        <v/>
      </c>
      <c r="AR496" s="7" t="str">
        <f t="shared" si="60"/>
        <v/>
      </c>
      <c r="AS496" s="7" t="str">
        <f t="shared" si="60"/>
        <v/>
      </c>
      <c r="AT496" s="7" t="str">
        <f t="shared" si="60"/>
        <v/>
      </c>
      <c r="AU496" s="7" t="str">
        <f t="shared" si="60"/>
        <v/>
      </c>
      <c r="AV496" s="7" t="str">
        <f t="shared" si="60"/>
        <v/>
      </c>
      <c r="AW496" s="7" t="str">
        <f t="shared" si="60"/>
        <v/>
      </c>
      <c r="AX496" s="7" t="str">
        <f t="shared" si="60"/>
        <v/>
      </c>
      <c r="AY496" s="7" t="str">
        <f t="shared" si="60"/>
        <v/>
      </c>
      <c r="AZ496" s="7" t="str">
        <f t="shared" si="60"/>
        <v/>
      </c>
      <c r="BA496" s="7" t="str">
        <f t="shared" si="60"/>
        <v/>
      </c>
      <c r="BB496" s="7" t="str">
        <f t="shared" si="60"/>
        <v/>
      </c>
      <c r="BC496" s="7" t="str">
        <f t="shared" si="60"/>
        <v/>
      </c>
      <c r="BD496" s="7" t="str">
        <f t="shared" si="60"/>
        <v/>
      </c>
      <c r="BE496" s="7" t="str">
        <f t="shared" si="60"/>
        <v/>
      </c>
      <c r="BF496" s="7" t="str">
        <f t="shared" si="60"/>
        <v/>
      </c>
      <c r="BG496" s="7" t="str">
        <f t="shared" si="59"/>
        <v/>
      </c>
      <c r="BH496" s="7" t="str">
        <f t="shared" si="59"/>
        <v/>
      </c>
    </row>
    <row r="497" spans="1:60">
      <c r="A497" t="s">
        <v>404</v>
      </c>
      <c r="B497" t="s">
        <v>404</v>
      </c>
      <c r="C497" t="s">
        <v>404</v>
      </c>
      <c r="E497">
        <v>278</v>
      </c>
      <c r="F497">
        <v>0</v>
      </c>
      <c r="G497">
        <v>1</v>
      </c>
      <c r="H497">
        <v>213914</v>
      </c>
      <c r="I497" s="1">
        <v>44761.875</v>
      </c>
      <c r="J497" t="s">
        <v>396</v>
      </c>
      <c r="K497">
        <v>0</v>
      </c>
      <c r="L497" s="1"/>
      <c r="M497" s="1">
        <v>44761.875</v>
      </c>
      <c r="N497" s="1">
        <v>31666.875</v>
      </c>
      <c r="O497" s="1">
        <v>44725.875</v>
      </c>
      <c r="P497" s="1">
        <v>44725.875</v>
      </c>
      <c r="Q497" s="1">
        <v>43599.875</v>
      </c>
      <c r="R497">
        <v>76100956</v>
      </c>
      <c r="T497" t="s">
        <v>967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389</v>
      </c>
      <c r="AB497">
        <v>37</v>
      </c>
      <c r="AC497" t="s">
        <v>478</v>
      </c>
      <c r="AD497">
        <v>158637</v>
      </c>
      <c r="AE497">
        <v>1316.66</v>
      </c>
      <c r="AF497">
        <v>1586.37</v>
      </c>
      <c r="AG497" t="s">
        <v>408</v>
      </c>
      <c r="AP497" s="8">
        <v>494</v>
      </c>
      <c r="AQ497" s="8" t="str">
        <f t="shared" si="60"/>
        <v/>
      </c>
      <c r="AR497" s="8" t="str">
        <f t="shared" si="60"/>
        <v/>
      </c>
      <c r="AS497" s="8" t="str">
        <f t="shared" si="60"/>
        <v/>
      </c>
      <c r="AT497" s="8" t="str">
        <f t="shared" si="60"/>
        <v/>
      </c>
      <c r="AU497" s="8" t="str">
        <f t="shared" si="60"/>
        <v/>
      </c>
      <c r="AV497" s="8" t="str">
        <f t="shared" si="60"/>
        <v/>
      </c>
      <c r="AW497" s="8" t="str">
        <f t="shared" si="60"/>
        <v/>
      </c>
      <c r="AX497" s="8" t="str">
        <f t="shared" si="60"/>
        <v/>
      </c>
      <c r="AY497" s="8" t="str">
        <f t="shared" si="60"/>
        <v/>
      </c>
      <c r="AZ497" s="8" t="str">
        <f t="shared" si="60"/>
        <v/>
      </c>
      <c r="BA497" s="8" t="str">
        <f t="shared" si="60"/>
        <v/>
      </c>
      <c r="BB497" s="8" t="str">
        <f t="shared" si="60"/>
        <v/>
      </c>
      <c r="BC497" s="8" t="str">
        <f t="shared" si="60"/>
        <v/>
      </c>
      <c r="BD497" s="8" t="str">
        <f t="shared" si="60"/>
        <v/>
      </c>
      <c r="BE497" s="8" t="str">
        <f t="shared" si="60"/>
        <v/>
      </c>
      <c r="BF497" s="8" t="str">
        <f t="shared" si="60"/>
        <v/>
      </c>
      <c r="BG497" s="8" t="str">
        <f t="shared" si="59"/>
        <v/>
      </c>
      <c r="BH497" s="8" t="str">
        <f t="shared" si="59"/>
        <v/>
      </c>
    </row>
    <row r="498" spans="1:60">
      <c r="A498" t="s">
        <v>404</v>
      </c>
      <c r="B498" t="s">
        <v>404</v>
      </c>
      <c r="C498" t="s">
        <v>404</v>
      </c>
      <c r="E498">
        <v>278</v>
      </c>
      <c r="F498">
        <v>0</v>
      </c>
      <c r="G498">
        <v>1</v>
      </c>
      <c r="H498">
        <v>213934</v>
      </c>
      <c r="I498" s="1">
        <v>44761.875</v>
      </c>
      <c r="J498" t="s">
        <v>396</v>
      </c>
      <c r="K498">
        <v>0</v>
      </c>
      <c r="L498" s="1"/>
      <c r="M498" s="1">
        <v>44761.875</v>
      </c>
      <c r="N498" s="1">
        <v>32691.875</v>
      </c>
      <c r="O498" s="1">
        <v>43661.875</v>
      </c>
      <c r="P498" s="1">
        <v>43657.875</v>
      </c>
      <c r="Q498" s="1">
        <v>43599.875</v>
      </c>
      <c r="R498">
        <v>76091321</v>
      </c>
      <c r="T498" t="s">
        <v>968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389</v>
      </c>
      <c r="AB498">
        <v>37</v>
      </c>
      <c r="AC498" t="s">
        <v>476</v>
      </c>
      <c r="AD498">
        <v>177736</v>
      </c>
      <c r="AE498">
        <v>1475.23</v>
      </c>
      <c r="AF498">
        <v>1777.36</v>
      </c>
      <c r="AG498" t="s">
        <v>408</v>
      </c>
      <c r="AP498" s="7">
        <v>495</v>
      </c>
      <c r="AQ498" s="7" t="str">
        <f t="shared" si="60"/>
        <v/>
      </c>
      <c r="AR498" s="7" t="str">
        <f t="shared" si="60"/>
        <v/>
      </c>
      <c r="AS498" s="7" t="str">
        <f t="shared" si="60"/>
        <v/>
      </c>
      <c r="AT498" s="7" t="str">
        <f t="shared" si="60"/>
        <v/>
      </c>
      <c r="AU498" s="7" t="str">
        <f t="shared" si="60"/>
        <v/>
      </c>
      <c r="AV498" s="7" t="str">
        <f t="shared" si="60"/>
        <v/>
      </c>
      <c r="AW498" s="7" t="str">
        <f t="shared" si="60"/>
        <v/>
      </c>
      <c r="AX498" s="7" t="str">
        <f t="shared" si="60"/>
        <v/>
      </c>
      <c r="AY498" s="7" t="str">
        <f t="shared" si="60"/>
        <v/>
      </c>
      <c r="AZ498" s="7" t="str">
        <f t="shared" si="60"/>
        <v/>
      </c>
      <c r="BA498" s="7" t="str">
        <f t="shared" si="60"/>
        <v/>
      </c>
      <c r="BB498" s="7" t="str">
        <f t="shared" si="60"/>
        <v/>
      </c>
      <c r="BC498" s="7" t="str">
        <f t="shared" si="60"/>
        <v/>
      </c>
      <c r="BD498" s="7" t="str">
        <f t="shared" si="60"/>
        <v/>
      </c>
      <c r="BE498" s="7" t="str">
        <f t="shared" si="60"/>
        <v/>
      </c>
      <c r="BF498" s="7" t="str">
        <f t="shared" ref="BF498:BH513" si="61">IF(BF$3=$D498,$AP498,"")</f>
        <v/>
      </c>
      <c r="BG498" s="7" t="str">
        <f t="shared" si="61"/>
        <v/>
      </c>
      <c r="BH498" s="7" t="str">
        <f t="shared" si="61"/>
        <v/>
      </c>
    </row>
    <row r="499" spans="1:60">
      <c r="A499" t="s">
        <v>404</v>
      </c>
      <c r="B499" t="s">
        <v>404</v>
      </c>
      <c r="C499" t="s">
        <v>404</v>
      </c>
      <c r="E499">
        <v>278</v>
      </c>
      <c r="F499">
        <v>0</v>
      </c>
      <c r="G499">
        <v>1</v>
      </c>
      <c r="H499">
        <v>213934</v>
      </c>
      <c r="I499" s="1">
        <v>44761.875</v>
      </c>
      <c r="J499" t="s">
        <v>396</v>
      </c>
      <c r="K499">
        <v>1</v>
      </c>
      <c r="L499" s="1"/>
      <c r="M499" s="1">
        <v>44761.875</v>
      </c>
      <c r="N499" s="1">
        <v>40333.875</v>
      </c>
      <c r="O499" s="1">
        <v>43661.875</v>
      </c>
      <c r="P499" s="1"/>
      <c r="Q499" s="1">
        <v>43660.875</v>
      </c>
      <c r="R499">
        <v>76475612</v>
      </c>
      <c r="T499" t="s">
        <v>969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389</v>
      </c>
      <c r="AB499">
        <v>37</v>
      </c>
      <c r="AC499" t="s">
        <v>476</v>
      </c>
      <c r="AD499">
        <v>103411</v>
      </c>
      <c r="AE499">
        <v>858.32</v>
      </c>
      <c r="AF499">
        <v>1034.1099999999999</v>
      </c>
      <c r="AG499" t="s">
        <v>408</v>
      </c>
      <c r="AP499" s="8">
        <v>496</v>
      </c>
      <c r="AQ499" s="8" t="str">
        <f t="shared" ref="AQ499:BF514" si="62">IF(AQ$3=$D499,$AP499,"")</f>
        <v/>
      </c>
      <c r="AR499" s="8" t="str">
        <f t="shared" si="62"/>
        <v/>
      </c>
      <c r="AS499" s="8" t="str">
        <f t="shared" si="62"/>
        <v/>
      </c>
      <c r="AT499" s="8" t="str">
        <f t="shared" si="62"/>
        <v/>
      </c>
      <c r="AU499" s="8" t="str">
        <f t="shared" si="62"/>
        <v/>
      </c>
      <c r="AV499" s="8" t="str">
        <f t="shared" si="62"/>
        <v/>
      </c>
      <c r="AW499" s="8" t="str">
        <f t="shared" si="62"/>
        <v/>
      </c>
      <c r="AX499" s="8" t="str">
        <f t="shared" si="62"/>
        <v/>
      </c>
      <c r="AY499" s="8" t="str">
        <f t="shared" si="62"/>
        <v/>
      </c>
      <c r="AZ499" s="8" t="str">
        <f t="shared" si="62"/>
        <v/>
      </c>
      <c r="BA499" s="8" t="str">
        <f t="shared" si="62"/>
        <v/>
      </c>
      <c r="BB499" s="8" t="str">
        <f t="shared" si="62"/>
        <v/>
      </c>
      <c r="BC499" s="8" t="str">
        <f t="shared" si="62"/>
        <v/>
      </c>
      <c r="BD499" s="8" t="str">
        <f t="shared" si="62"/>
        <v/>
      </c>
      <c r="BE499" s="8" t="str">
        <f t="shared" si="62"/>
        <v/>
      </c>
      <c r="BF499" s="8" t="str">
        <f t="shared" si="62"/>
        <v/>
      </c>
      <c r="BG499" s="8" t="str">
        <f t="shared" si="61"/>
        <v/>
      </c>
      <c r="BH499" s="8" t="str">
        <f t="shared" si="61"/>
        <v/>
      </c>
    </row>
    <row r="500" spans="1:60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213969</v>
      </c>
      <c r="I500" s="1">
        <v>44761.875</v>
      </c>
      <c r="J500" t="s">
        <v>387</v>
      </c>
      <c r="K500">
        <v>0</v>
      </c>
      <c r="L500" s="1">
        <v>44752.875</v>
      </c>
      <c r="M500" s="1">
        <v>44761.875</v>
      </c>
      <c r="N500" s="1">
        <v>37270.916666666664</v>
      </c>
      <c r="O500" s="1">
        <v>44752.875</v>
      </c>
      <c r="P500" s="1"/>
      <c r="Q500" s="1">
        <v>43599.875</v>
      </c>
      <c r="R500">
        <v>76190276</v>
      </c>
      <c r="T500" t="s">
        <v>970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389</v>
      </c>
      <c r="AB500">
        <v>37</v>
      </c>
      <c r="AC500" t="s">
        <v>398</v>
      </c>
      <c r="AD500">
        <v>191602</v>
      </c>
      <c r="AE500">
        <v>1609.46</v>
      </c>
      <c r="AF500">
        <v>1916.02</v>
      </c>
      <c r="AG500" t="s">
        <v>391</v>
      </c>
      <c r="AP500" s="7">
        <v>497</v>
      </c>
      <c r="AQ500" s="7" t="str">
        <f t="shared" si="62"/>
        <v/>
      </c>
      <c r="AR500" s="7" t="str">
        <f t="shared" si="62"/>
        <v/>
      </c>
      <c r="AS500" s="7" t="str">
        <f t="shared" si="62"/>
        <v/>
      </c>
      <c r="AT500" s="7" t="str">
        <f t="shared" si="62"/>
        <v/>
      </c>
      <c r="AU500" s="7" t="str">
        <f t="shared" si="62"/>
        <v/>
      </c>
      <c r="AV500" s="7" t="str">
        <f t="shared" si="62"/>
        <v/>
      </c>
      <c r="AW500" s="7" t="str">
        <f t="shared" si="62"/>
        <v/>
      </c>
      <c r="AX500" s="7" t="str">
        <f t="shared" si="62"/>
        <v/>
      </c>
      <c r="AY500" s="7" t="str">
        <f t="shared" si="62"/>
        <v/>
      </c>
      <c r="AZ500" s="7" t="str">
        <f t="shared" si="62"/>
        <v/>
      </c>
      <c r="BA500" s="7" t="str">
        <f t="shared" si="62"/>
        <v/>
      </c>
      <c r="BB500" s="7" t="str">
        <f t="shared" si="62"/>
        <v/>
      </c>
      <c r="BC500" s="7" t="str">
        <f t="shared" si="62"/>
        <v/>
      </c>
      <c r="BD500" s="7" t="str">
        <f t="shared" si="62"/>
        <v/>
      </c>
      <c r="BE500" s="7" t="str">
        <f t="shared" si="62"/>
        <v/>
      </c>
      <c r="BF500" s="7" t="str">
        <f t="shared" si="62"/>
        <v/>
      </c>
      <c r="BG500" s="7" t="str">
        <f t="shared" si="61"/>
        <v/>
      </c>
      <c r="BH500" s="7" t="str">
        <f t="shared" si="61"/>
        <v/>
      </c>
    </row>
    <row r="501" spans="1:60">
      <c r="A501" t="s">
        <v>404</v>
      </c>
      <c r="B501" t="s">
        <v>404</v>
      </c>
      <c r="C501" t="s">
        <v>404</v>
      </c>
      <c r="E501">
        <v>220</v>
      </c>
      <c r="F501">
        <v>0</v>
      </c>
      <c r="G501">
        <v>1</v>
      </c>
      <c r="H501">
        <v>213980</v>
      </c>
      <c r="I501" s="1">
        <v>44761.875</v>
      </c>
      <c r="J501" t="s">
        <v>473</v>
      </c>
      <c r="K501">
        <v>0</v>
      </c>
      <c r="L501" s="1">
        <v>44756.875</v>
      </c>
      <c r="M501" s="1">
        <v>44761.875</v>
      </c>
      <c r="N501" s="1">
        <v>23355.916666666668</v>
      </c>
      <c r="O501" s="1">
        <v>44756.875</v>
      </c>
      <c r="P501" s="1"/>
      <c r="Q501" s="1">
        <v>43599.875</v>
      </c>
      <c r="R501">
        <v>76100983</v>
      </c>
      <c r="T501" t="s">
        <v>971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389</v>
      </c>
      <c r="AB501">
        <v>37</v>
      </c>
      <c r="AC501" t="s">
        <v>581</v>
      </c>
      <c r="AD501">
        <v>444551</v>
      </c>
      <c r="AE501">
        <v>3734.22</v>
      </c>
      <c r="AF501">
        <v>4445.51</v>
      </c>
      <c r="AG501" t="s">
        <v>391</v>
      </c>
      <c r="AP501" s="8">
        <v>498</v>
      </c>
      <c r="AQ501" s="8" t="str">
        <f t="shared" si="62"/>
        <v/>
      </c>
      <c r="AR501" s="8" t="str">
        <f t="shared" si="62"/>
        <v/>
      </c>
      <c r="AS501" s="8" t="str">
        <f t="shared" si="62"/>
        <v/>
      </c>
      <c r="AT501" s="8" t="str">
        <f t="shared" si="62"/>
        <v/>
      </c>
      <c r="AU501" s="8" t="str">
        <f t="shared" si="62"/>
        <v/>
      </c>
      <c r="AV501" s="8" t="str">
        <f t="shared" si="62"/>
        <v/>
      </c>
      <c r="AW501" s="8" t="str">
        <f t="shared" si="62"/>
        <v/>
      </c>
      <c r="AX501" s="8" t="str">
        <f t="shared" si="62"/>
        <v/>
      </c>
      <c r="AY501" s="8" t="str">
        <f t="shared" si="62"/>
        <v/>
      </c>
      <c r="AZ501" s="8" t="str">
        <f t="shared" si="62"/>
        <v/>
      </c>
      <c r="BA501" s="8" t="str">
        <f t="shared" si="62"/>
        <v/>
      </c>
      <c r="BB501" s="8" t="str">
        <f t="shared" si="62"/>
        <v/>
      </c>
      <c r="BC501" s="8" t="str">
        <f t="shared" si="62"/>
        <v/>
      </c>
      <c r="BD501" s="8" t="str">
        <f t="shared" si="62"/>
        <v/>
      </c>
      <c r="BE501" s="8" t="str">
        <f t="shared" si="62"/>
        <v/>
      </c>
      <c r="BF501" s="8" t="str">
        <f t="shared" si="62"/>
        <v/>
      </c>
      <c r="BG501" s="8" t="str">
        <f t="shared" si="61"/>
        <v/>
      </c>
      <c r="BH501" s="8" t="str">
        <f t="shared" si="61"/>
        <v/>
      </c>
    </row>
    <row r="502" spans="1:60">
      <c r="A502" t="s">
        <v>404</v>
      </c>
      <c r="B502" t="s">
        <v>404</v>
      </c>
      <c r="C502" t="s">
        <v>404</v>
      </c>
      <c r="E502">
        <v>19</v>
      </c>
      <c r="F502">
        <v>0</v>
      </c>
      <c r="G502">
        <v>1</v>
      </c>
      <c r="H502">
        <v>214022</v>
      </c>
      <c r="I502" s="1">
        <v>44761.875</v>
      </c>
      <c r="J502" t="s">
        <v>387</v>
      </c>
      <c r="K502">
        <v>0</v>
      </c>
      <c r="L502" s="1"/>
      <c r="M502" s="1">
        <v>44761.875</v>
      </c>
      <c r="N502" s="1">
        <v>38522.875</v>
      </c>
      <c r="O502" s="1">
        <v>43599.875</v>
      </c>
      <c r="P502" s="1"/>
      <c r="Q502" s="1">
        <v>43599.875</v>
      </c>
      <c r="R502">
        <v>76100906</v>
      </c>
      <c r="T502" t="s">
        <v>972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389</v>
      </c>
      <c r="AB502">
        <v>37</v>
      </c>
      <c r="AC502" t="s">
        <v>476</v>
      </c>
      <c r="AD502">
        <v>123586</v>
      </c>
      <c r="AE502">
        <v>1038.1099999999999</v>
      </c>
      <c r="AF502">
        <v>1235.8599999999999</v>
      </c>
      <c r="AG502" t="s">
        <v>408</v>
      </c>
      <c r="AP502" s="7">
        <v>499</v>
      </c>
      <c r="AQ502" s="7" t="str">
        <f t="shared" si="62"/>
        <v/>
      </c>
      <c r="AR502" s="7" t="str">
        <f t="shared" si="62"/>
        <v/>
      </c>
      <c r="AS502" s="7" t="str">
        <f t="shared" si="62"/>
        <v/>
      </c>
      <c r="AT502" s="7" t="str">
        <f t="shared" si="62"/>
        <v/>
      </c>
      <c r="AU502" s="7" t="str">
        <f t="shared" si="62"/>
        <v/>
      </c>
      <c r="AV502" s="7" t="str">
        <f t="shared" si="62"/>
        <v/>
      </c>
      <c r="AW502" s="7" t="str">
        <f t="shared" si="62"/>
        <v/>
      </c>
      <c r="AX502" s="7" t="str">
        <f t="shared" si="62"/>
        <v/>
      </c>
      <c r="AY502" s="7" t="str">
        <f t="shared" si="62"/>
        <v/>
      </c>
      <c r="AZ502" s="7" t="str">
        <f t="shared" si="62"/>
        <v/>
      </c>
      <c r="BA502" s="7" t="str">
        <f t="shared" si="62"/>
        <v/>
      </c>
      <c r="BB502" s="7" t="str">
        <f t="shared" si="62"/>
        <v/>
      </c>
      <c r="BC502" s="7" t="str">
        <f t="shared" si="62"/>
        <v/>
      </c>
      <c r="BD502" s="7" t="str">
        <f t="shared" si="62"/>
        <v/>
      </c>
      <c r="BE502" s="7" t="str">
        <f t="shared" si="62"/>
        <v/>
      </c>
      <c r="BF502" s="7" t="str">
        <f t="shared" si="62"/>
        <v/>
      </c>
      <c r="BG502" s="7" t="str">
        <f t="shared" si="61"/>
        <v/>
      </c>
      <c r="BH502" s="7" t="str">
        <f t="shared" si="61"/>
        <v/>
      </c>
    </row>
    <row r="503" spans="1:60">
      <c r="A503" t="s">
        <v>404</v>
      </c>
      <c r="B503" t="s">
        <v>404</v>
      </c>
      <c r="C503" t="s">
        <v>404</v>
      </c>
      <c r="D503">
        <v>0</v>
      </c>
      <c r="E503">
        <v>57</v>
      </c>
      <c r="F503">
        <v>0</v>
      </c>
      <c r="G503">
        <v>1</v>
      </c>
      <c r="H503">
        <v>214276</v>
      </c>
      <c r="I503" s="1">
        <v>44761.875</v>
      </c>
      <c r="J503" t="s">
        <v>392</v>
      </c>
      <c r="K503">
        <v>0</v>
      </c>
      <c r="L503" s="1">
        <v>44755.875</v>
      </c>
      <c r="M503" s="1">
        <v>44761.875</v>
      </c>
      <c r="N503" s="1">
        <v>31804.916666666668</v>
      </c>
      <c r="O503" s="1">
        <v>44755.875</v>
      </c>
      <c r="P503" s="1"/>
      <c r="Q503" s="1">
        <v>43599.875</v>
      </c>
      <c r="R503">
        <v>76100993</v>
      </c>
      <c r="T503" t="s">
        <v>973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389</v>
      </c>
      <c r="AB503">
        <v>37</v>
      </c>
      <c r="AC503" t="s">
        <v>478</v>
      </c>
      <c r="AD503">
        <v>18958</v>
      </c>
      <c r="AE503">
        <v>1592.45</v>
      </c>
      <c r="AF503">
        <v>1895.8</v>
      </c>
      <c r="AG503" t="s">
        <v>391</v>
      </c>
      <c r="AP503" s="8">
        <v>500</v>
      </c>
      <c r="AQ503" s="8" t="str">
        <f t="shared" si="62"/>
        <v/>
      </c>
      <c r="AR503" s="8" t="str">
        <f t="shared" si="62"/>
        <v/>
      </c>
      <c r="AS503" s="8" t="str">
        <f t="shared" si="62"/>
        <v/>
      </c>
      <c r="AT503" s="8" t="str">
        <f t="shared" si="62"/>
        <v/>
      </c>
      <c r="AU503" s="8" t="str">
        <f t="shared" si="62"/>
        <v/>
      </c>
      <c r="AV503" s="8" t="str">
        <f t="shared" si="62"/>
        <v/>
      </c>
      <c r="AW503" s="8" t="str">
        <f t="shared" si="62"/>
        <v/>
      </c>
      <c r="AX503" s="8" t="str">
        <f t="shared" si="62"/>
        <v/>
      </c>
      <c r="AY503" s="8" t="str">
        <f t="shared" si="62"/>
        <v/>
      </c>
      <c r="AZ503" s="8" t="str">
        <f t="shared" si="62"/>
        <v/>
      </c>
      <c r="BA503" s="8" t="str">
        <f t="shared" si="62"/>
        <v/>
      </c>
      <c r="BB503" s="8" t="str">
        <f t="shared" si="62"/>
        <v/>
      </c>
      <c r="BC503" s="8" t="str">
        <f t="shared" si="62"/>
        <v/>
      </c>
      <c r="BD503" s="8" t="str">
        <f t="shared" si="62"/>
        <v/>
      </c>
      <c r="BE503" s="8" t="str">
        <f t="shared" si="62"/>
        <v/>
      </c>
      <c r="BF503" s="8" t="str">
        <f t="shared" si="62"/>
        <v/>
      </c>
      <c r="BG503" s="8" t="str">
        <f t="shared" si="61"/>
        <v/>
      </c>
      <c r="BH503" s="8" t="str">
        <f t="shared" si="61"/>
        <v/>
      </c>
    </row>
    <row r="504" spans="1:60">
      <c r="A504" t="s">
        <v>404</v>
      </c>
      <c r="B504" t="s">
        <v>404</v>
      </c>
      <c r="C504" t="s">
        <v>404</v>
      </c>
      <c r="E504">
        <v>19</v>
      </c>
      <c r="F504">
        <v>0</v>
      </c>
      <c r="G504">
        <v>1</v>
      </c>
      <c r="H504">
        <v>218427</v>
      </c>
      <c r="I504" s="1">
        <v>44761.875</v>
      </c>
      <c r="J504" t="s">
        <v>387</v>
      </c>
      <c r="K504">
        <v>0</v>
      </c>
      <c r="L504" s="1"/>
      <c r="M504" s="1">
        <v>44761.875</v>
      </c>
      <c r="N504" s="1">
        <v>35674.875</v>
      </c>
      <c r="O504" s="1">
        <v>43629.875</v>
      </c>
      <c r="P504" s="1"/>
      <c r="Q504" s="1">
        <v>43630.875</v>
      </c>
      <c r="R504">
        <v>76290909</v>
      </c>
      <c r="T504" t="s">
        <v>974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389</v>
      </c>
      <c r="AB504">
        <v>36</v>
      </c>
      <c r="AC504" t="s">
        <v>398</v>
      </c>
      <c r="AD504">
        <v>239502</v>
      </c>
      <c r="AE504">
        <v>2011.8</v>
      </c>
      <c r="AF504">
        <v>2395.02</v>
      </c>
      <c r="AG504" t="s">
        <v>408</v>
      </c>
      <c r="AP504" s="7">
        <v>501</v>
      </c>
      <c r="AQ504" s="7" t="str">
        <f t="shared" si="62"/>
        <v/>
      </c>
      <c r="AR504" s="7" t="str">
        <f t="shared" si="62"/>
        <v/>
      </c>
      <c r="AS504" s="7" t="str">
        <f t="shared" si="62"/>
        <v/>
      </c>
      <c r="AT504" s="7" t="str">
        <f t="shared" si="62"/>
        <v/>
      </c>
      <c r="AU504" s="7" t="str">
        <f t="shared" si="62"/>
        <v/>
      </c>
      <c r="AV504" s="7" t="str">
        <f t="shared" si="62"/>
        <v/>
      </c>
      <c r="AW504" s="7" t="str">
        <f t="shared" si="62"/>
        <v/>
      </c>
      <c r="AX504" s="7" t="str">
        <f t="shared" si="62"/>
        <v/>
      </c>
      <c r="AY504" s="7" t="str">
        <f t="shared" si="62"/>
        <v/>
      </c>
      <c r="AZ504" s="7" t="str">
        <f t="shared" si="62"/>
        <v/>
      </c>
      <c r="BA504" s="7" t="str">
        <f t="shared" si="62"/>
        <v/>
      </c>
      <c r="BB504" s="7" t="str">
        <f t="shared" si="62"/>
        <v/>
      </c>
      <c r="BC504" s="7" t="str">
        <f t="shared" si="62"/>
        <v/>
      </c>
      <c r="BD504" s="7" t="str">
        <f t="shared" si="62"/>
        <v/>
      </c>
      <c r="BE504" s="7" t="str">
        <f t="shared" si="62"/>
        <v/>
      </c>
      <c r="BF504" s="7" t="str">
        <f t="shared" si="62"/>
        <v/>
      </c>
      <c r="BG504" s="7" t="str">
        <f t="shared" si="61"/>
        <v/>
      </c>
      <c r="BH504" s="7" t="str">
        <f t="shared" si="61"/>
        <v/>
      </c>
    </row>
    <row r="505" spans="1:60">
      <c r="A505" t="s">
        <v>404</v>
      </c>
      <c r="B505" t="s">
        <v>404</v>
      </c>
      <c r="C505" t="s">
        <v>404</v>
      </c>
      <c r="E505">
        <v>19</v>
      </c>
      <c r="F505">
        <v>0</v>
      </c>
      <c r="G505">
        <v>1</v>
      </c>
      <c r="H505">
        <v>218550</v>
      </c>
      <c r="I505" s="1">
        <v>44761.875</v>
      </c>
      <c r="J505" t="s">
        <v>387</v>
      </c>
      <c r="K505">
        <v>0</v>
      </c>
      <c r="L505" s="1">
        <v>44755.875</v>
      </c>
      <c r="M505" s="1">
        <v>44761.875</v>
      </c>
      <c r="N505" s="1">
        <v>41238.916666666664</v>
      </c>
      <c r="O505" s="1">
        <v>44755.875</v>
      </c>
      <c r="P505" s="1">
        <v>43811.875</v>
      </c>
      <c r="Q505" s="1">
        <v>43630.875</v>
      </c>
      <c r="R505">
        <v>76296550</v>
      </c>
      <c r="T505" t="s">
        <v>975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389</v>
      </c>
      <c r="AB505">
        <v>36</v>
      </c>
      <c r="AC505" t="s">
        <v>483</v>
      </c>
      <c r="AD505">
        <v>19297</v>
      </c>
      <c r="AE505">
        <v>1620.95</v>
      </c>
      <c r="AF505">
        <v>1929.7</v>
      </c>
      <c r="AG505" t="s">
        <v>391</v>
      </c>
      <c r="AP505" s="8">
        <v>502</v>
      </c>
      <c r="AQ505" s="8" t="str">
        <f t="shared" si="62"/>
        <v/>
      </c>
      <c r="AR505" s="8" t="str">
        <f t="shared" si="62"/>
        <v/>
      </c>
      <c r="AS505" s="8" t="str">
        <f t="shared" si="62"/>
        <v/>
      </c>
      <c r="AT505" s="8" t="str">
        <f t="shared" si="62"/>
        <v/>
      </c>
      <c r="AU505" s="8" t="str">
        <f t="shared" si="62"/>
        <v/>
      </c>
      <c r="AV505" s="8" t="str">
        <f t="shared" si="62"/>
        <v/>
      </c>
      <c r="AW505" s="8" t="str">
        <f t="shared" si="62"/>
        <v/>
      </c>
      <c r="AX505" s="8" t="str">
        <f t="shared" si="62"/>
        <v/>
      </c>
      <c r="AY505" s="8" t="str">
        <f t="shared" si="62"/>
        <v/>
      </c>
      <c r="AZ505" s="8" t="str">
        <f t="shared" si="62"/>
        <v/>
      </c>
      <c r="BA505" s="8" t="str">
        <f t="shared" si="62"/>
        <v/>
      </c>
      <c r="BB505" s="8" t="str">
        <f t="shared" si="62"/>
        <v/>
      </c>
      <c r="BC505" s="8" t="str">
        <f t="shared" si="62"/>
        <v/>
      </c>
      <c r="BD505" s="8" t="str">
        <f t="shared" si="62"/>
        <v/>
      </c>
      <c r="BE505" s="8" t="str">
        <f t="shared" si="62"/>
        <v/>
      </c>
      <c r="BF505" s="8" t="str">
        <f t="shared" si="62"/>
        <v/>
      </c>
      <c r="BG505" s="8" t="str">
        <f t="shared" si="61"/>
        <v/>
      </c>
      <c r="BH505" s="8" t="str">
        <f t="shared" si="61"/>
        <v/>
      </c>
    </row>
    <row r="506" spans="1:60">
      <c r="A506" t="s">
        <v>404</v>
      </c>
      <c r="B506" t="s">
        <v>404</v>
      </c>
      <c r="C506" t="s">
        <v>404</v>
      </c>
      <c r="E506">
        <v>19</v>
      </c>
      <c r="F506">
        <v>0</v>
      </c>
      <c r="G506">
        <v>1</v>
      </c>
      <c r="H506">
        <v>218551</v>
      </c>
      <c r="I506" s="1">
        <v>44761.875</v>
      </c>
      <c r="J506" t="s">
        <v>387</v>
      </c>
      <c r="K506">
        <v>0</v>
      </c>
      <c r="L506" s="1">
        <v>44755.875</v>
      </c>
      <c r="M506" s="1">
        <v>44761.875</v>
      </c>
      <c r="N506" s="1">
        <v>42691.916666666664</v>
      </c>
      <c r="O506" s="1">
        <v>44755.875</v>
      </c>
      <c r="P506" s="1">
        <v>44755.875</v>
      </c>
      <c r="Q506" s="1">
        <v>43630.875</v>
      </c>
      <c r="R506">
        <v>76296273</v>
      </c>
      <c r="T506" t="s">
        <v>976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389</v>
      </c>
      <c r="AB506">
        <v>36</v>
      </c>
      <c r="AC506" t="s">
        <v>483</v>
      </c>
      <c r="AD506">
        <v>19297</v>
      </c>
      <c r="AE506">
        <v>1620.95</v>
      </c>
      <c r="AF506">
        <v>1929.7</v>
      </c>
      <c r="AG506" t="s">
        <v>391</v>
      </c>
      <c r="AP506" s="7">
        <v>503</v>
      </c>
      <c r="AQ506" s="7" t="str">
        <f t="shared" si="62"/>
        <v/>
      </c>
      <c r="AR506" s="7" t="str">
        <f t="shared" si="62"/>
        <v/>
      </c>
      <c r="AS506" s="7" t="str">
        <f t="shared" si="62"/>
        <v/>
      </c>
      <c r="AT506" s="7" t="str">
        <f t="shared" si="62"/>
        <v/>
      </c>
      <c r="AU506" s="7" t="str">
        <f t="shared" si="62"/>
        <v/>
      </c>
      <c r="AV506" s="7" t="str">
        <f t="shared" si="62"/>
        <v/>
      </c>
      <c r="AW506" s="7" t="str">
        <f t="shared" si="62"/>
        <v/>
      </c>
      <c r="AX506" s="7" t="str">
        <f t="shared" si="62"/>
        <v/>
      </c>
      <c r="AY506" s="7" t="str">
        <f t="shared" si="62"/>
        <v/>
      </c>
      <c r="AZ506" s="7" t="str">
        <f t="shared" si="62"/>
        <v/>
      </c>
      <c r="BA506" s="7" t="str">
        <f t="shared" si="62"/>
        <v/>
      </c>
      <c r="BB506" s="7" t="str">
        <f t="shared" si="62"/>
        <v/>
      </c>
      <c r="BC506" s="7" t="str">
        <f t="shared" si="62"/>
        <v/>
      </c>
      <c r="BD506" s="7" t="str">
        <f t="shared" si="62"/>
        <v/>
      </c>
      <c r="BE506" s="7" t="str">
        <f t="shared" si="62"/>
        <v/>
      </c>
      <c r="BF506" s="7" t="str">
        <f t="shared" si="62"/>
        <v/>
      </c>
      <c r="BG506" s="7" t="str">
        <f t="shared" si="61"/>
        <v/>
      </c>
      <c r="BH506" s="7" t="str">
        <f t="shared" si="61"/>
        <v/>
      </c>
    </row>
    <row r="507" spans="1:60">
      <c r="A507" t="s">
        <v>404</v>
      </c>
      <c r="B507" t="s">
        <v>404</v>
      </c>
      <c r="C507" t="s">
        <v>404</v>
      </c>
      <c r="E507">
        <v>220</v>
      </c>
      <c r="F507">
        <v>0</v>
      </c>
      <c r="G507">
        <v>1</v>
      </c>
      <c r="H507">
        <v>218661</v>
      </c>
      <c r="I507" s="1">
        <v>44761.875</v>
      </c>
      <c r="J507" t="s">
        <v>473</v>
      </c>
      <c r="K507">
        <v>0</v>
      </c>
      <c r="L507" s="1"/>
      <c r="M507" s="1">
        <v>44761.875</v>
      </c>
      <c r="N507" s="1">
        <v>36746.875</v>
      </c>
      <c r="O507" s="1">
        <v>43629.875</v>
      </c>
      <c r="P507" s="1"/>
      <c r="Q507" s="1">
        <v>43630.875</v>
      </c>
      <c r="R507">
        <v>76290913</v>
      </c>
      <c r="T507" t="s">
        <v>977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389</v>
      </c>
      <c r="AB507">
        <v>36</v>
      </c>
      <c r="AC507" t="s">
        <v>476</v>
      </c>
      <c r="AD507">
        <v>154477</v>
      </c>
      <c r="AE507">
        <v>1297.6600000000001</v>
      </c>
      <c r="AF507">
        <v>1544.77</v>
      </c>
      <c r="AG507" t="s">
        <v>408</v>
      </c>
      <c r="AP507" s="8">
        <v>504</v>
      </c>
      <c r="AQ507" s="8" t="str">
        <f t="shared" si="62"/>
        <v/>
      </c>
      <c r="AR507" s="8" t="str">
        <f t="shared" si="62"/>
        <v/>
      </c>
      <c r="AS507" s="8" t="str">
        <f t="shared" si="62"/>
        <v/>
      </c>
      <c r="AT507" s="8" t="str">
        <f t="shared" si="62"/>
        <v/>
      </c>
      <c r="AU507" s="8" t="str">
        <f t="shared" si="62"/>
        <v/>
      </c>
      <c r="AV507" s="8" t="str">
        <f t="shared" si="62"/>
        <v/>
      </c>
      <c r="AW507" s="8" t="str">
        <f t="shared" si="62"/>
        <v/>
      </c>
      <c r="AX507" s="8" t="str">
        <f t="shared" si="62"/>
        <v/>
      </c>
      <c r="AY507" s="8" t="str">
        <f t="shared" si="62"/>
        <v/>
      </c>
      <c r="AZ507" s="8" t="str">
        <f t="shared" si="62"/>
        <v/>
      </c>
      <c r="BA507" s="8" t="str">
        <f t="shared" si="62"/>
        <v/>
      </c>
      <c r="BB507" s="8" t="str">
        <f t="shared" si="62"/>
        <v/>
      </c>
      <c r="BC507" s="8" t="str">
        <f t="shared" si="62"/>
        <v/>
      </c>
      <c r="BD507" s="8" t="str">
        <f t="shared" si="62"/>
        <v/>
      </c>
      <c r="BE507" s="8" t="str">
        <f t="shared" si="62"/>
        <v/>
      </c>
      <c r="BF507" s="8" t="str">
        <f t="shared" si="62"/>
        <v/>
      </c>
      <c r="BG507" s="8" t="str">
        <f t="shared" si="61"/>
        <v/>
      </c>
      <c r="BH507" s="8" t="str">
        <f t="shared" si="61"/>
        <v/>
      </c>
    </row>
    <row r="508" spans="1:60">
      <c r="A508" t="s">
        <v>404</v>
      </c>
      <c r="B508" t="s">
        <v>404</v>
      </c>
      <c r="C508" t="s">
        <v>404</v>
      </c>
      <c r="E508">
        <v>57</v>
      </c>
      <c r="F508">
        <v>0</v>
      </c>
      <c r="G508">
        <v>1</v>
      </c>
      <c r="H508">
        <v>218841</v>
      </c>
      <c r="I508" s="1">
        <v>44761.875</v>
      </c>
      <c r="J508" t="s">
        <v>392</v>
      </c>
      <c r="K508">
        <v>0</v>
      </c>
      <c r="L508" s="1">
        <v>44755.875</v>
      </c>
      <c r="M508" s="1">
        <v>44761.875</v>
      </c>
      <c r="N508" s="1">
        <v>32376.875</v>
      </c>
      <c r="O508" s="1">
        <v>44755.875</v>
      </c>
      <c r="P508" s="1"/>
      <c r="Q508" s="1">
        <v>43630.875</v>
      </c>
      <c r="R508">
        <v>76290640</v>
      </c>
      <c r="T508" t="s">
        <v>978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389</v>
      </c>
      <c r="AB508">
        <v>36</v>
      </c>
      <c r="AC508" t="s">
        <v>483</v>
      </c>
      <c r="AD508">
        <v>331666</v>
      </c>
      <c r="AE508">
        <v>2786</v>
      </c>
      <c r="AF508">
        <v>3316.66</v>
      </c>
      <c r="AG508" t="s">
        <v>391</v>
      </c>
      <c r="AP508" s="7">
        <v>505</v>
      </c>
      <c r="AQ508" s="7" t="str">
        <f t="shared" si="62"/>
        <v/>
      </c>
      <c r="AR508" s="7" t="str">
        <f t="shared" si="62"/>
        <v/>
      </c>
      <c r="AS508" s="7" t="str">
        <f t="shared" si="62"/>
        <v/>
      </c>
      <c r="AT508" s="7" t="str">
        <f t="shared" si="62"/>
        <v/>
      </c>
      <c r="AU508" s="7" t="str">
        <f t="shared" si="62"/>
        <v/>
      </c>
      <c r="AV508" s="7" t="str">
        <f t="shared" si="62"/>
        <v/>
      </c>
      <c r="AW508" s="7" t="str">
        <f t="shared" si="62"/>
        <v/>
      </c>
      <c r="AX508" s="7" t="str">
        <f t="shared" si="62"/>
        <v/>
      </c>
      <c r="AY508" s="7" t="str">
        <f t="shared" si="62"/>
        <v/>
      </c>
      <c r="AZ508" s="7" t="str">
        <f t="shared" si="62"/>
        <v/>
      </c>
      <c r="BA508" s="7" t="str">
        <f t="shared" si="62"/>
        <v/>
      </c>
      <c r="BB508" s="7" t="str">
        <f t="shared" si="62"/>
        <v/>
      </c>
      <c r="BC508" s="7" t="str">
        <f t="shared" si="62"/>
        <v/>
      </c>
      <c r="BD508" s="7" t="str">
        <f t="shared" si="62"/>
        <v/>
      </c>
      <c r="BE508" s="7" t="str">
        <f t="shared" si="62"/>
        <v/>
      </c>
      <c r="BF508" s="7" t="str">
        <f t="shared" si="62"/>
        <v/>
      </c>
      <c r="BG508" s="7" t="str">
        <f t="shared" si="61"/>
        <v/>
      </c>
      <c r="BH508" s="7" t="str">
        <f t="shared" si="61"/>
        <v/>
      </c>
    </row>
    <row r="509" spans="1:60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219393</v>
      </c>
      <c r="I509" s="1">
        <v>44761.875</v>
      </c>
      <c r="J509" t="s">
        <v>387</v>
      </c>
      <c r="K509">
        <v>0</v>
      </c>
      <c r="L509" s="1">
        <v>44749.875</v>
      </c>
      <c r="M509" s="1">
        <v>44761.875</v>
      </c>
      <c r="N509" s="1">
        <v>40549.916666666664</v>
      </c>
      <c r="O509" s="1">
        <v>44749.875</v>
      </c>
      <c r="P509" s="1">
        <v>44178.875</v>
      </c>
      <c r="Q509" s="1">
        <v>43630.875</v>
      </c>
      <c r="R509">
        <v>76295965</v>
      </c>
      <c r="T509" t="s">
        <v>979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389</v>
      </c>
      <c r="AB509">
        <v>36</v>
      </c>
      <c r="AC509" t="s">
        <v>394</v>
      </c>
      <c r="AD509">
        <v>48439</v>
      </c>
      <c r="AE509">
        <v>406.85</v>
      </c>
      <c r="AF509">
        <v>484.39</v>
      </c>
      <c r="AG509" t="s">
        <v>391</v>
      </c>
      <c r="AP509" s="8">
        <v>506</v>
      </c>
      <c r="AQ509" s="8" t="str">
        <f t="shared" si="62"/>
        <v/>
      </c>
      <c r="AR509" s="8" t="str">
        <f t="shared" si="62"/>
        <v/>
      </c>
      <c r="AS509" s="8" t="str">
        <f t="shared" si="62"/>
        <v/>
      </c>
      <c r="AT509" s="8" t="str">
        <f t="shared" si="62"/>
        <v/>
      </c>
      <c r="AU509" s="8" t="str">
        <f t="shared" si="62"/>
        <v/>
      </c>
      <c r="AV509" s="8" t="str">
        <f t="shared" si="62"/>
        <v/>
      </c>
      <c r="AW509" s="8" t="str">
        <f t="shared" si="62"/>
        <v/>
      </c>
      <c r="AX509" s="8" t="str">
        <f t="shared" si="62"/>
        <v/>
      </c>
      <c r="AY509" s="8" t="str">
        <f t="shared" si="62"/>
        <v/>
      </c>
      <c r="AZ509" s="8" t="str">
        <f t="shared" si="62"/>
        <v/>
      </c>
      <c r="BA509" s="8" t="str">
        <f t="shared" si="62"/>
        <v/>
      </c>
      <c r="BB509" s="8" t="str">
        <f t="shared" si="62"/>
        <v/>
      </c>
      <c r="BC509" s="8" t="str">
        <f t="shared" si="62"/>
        <v/>
      </c>
      <c r="BD509" s="8" t="str">
        <f t="shared" si="62"/>
        <v/>
      </c>
      <c r="BE509" s="8" t="str">
        <f t="shared" si="62"/>
        <v/>
      </c>
      <c r="BF509" s="8" t="str">
        <f t="shared" si="62"/>
        <v/>
      </c>
      <c r="BG509" s="8" t="str">
        <f t="shared" si="61"/>
        <v/>
      </c>
      <c r="BH509" s="8" t="str">
        <f t="shared" si="61"/>
        <v/>
      </c>
    </row>
    <row r="510" spans="1:60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219406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38153.875</v>
      </c>
      <c r="O510" s="1">
        <v>43629.875</v>
      </c>
      <c r="P510" s="1"/>
      <c r="Q510" s="1">
        <v>43630.875</v>
      </c>
      <c r="R510">
        <v>76295862</v>
      </c>
      <c r="T510" t="s">
        <v>980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389</v>
      </c>
      <c r="AB510">
        <v>36</v>
      </c>
      <c r="AC510" t="s">
        <v>394</v>
      </c>
      <c r="AD510">
        <v>48439</v>
      </c>
      <c r="AE510">
        <v>406.85</v>
      </c>
      <c r="AF510">
        <v>484.39</v>
      </c>
      <c r="AG510" t="s">
        <v>408</v>
      </c>
      <c r="AP510" s="7">
        <v>507</v>
      </c>
      <c r="AQ510" s="7" t="str">
        <f t="shared" si="62"/>
        <v/>
      </c>
      <c r="AR510" s="7" t="str">
        <f t="shared" si="62"/>
        <v/>
      </c>
      <c r="AS510" s="7" t="str">
        <f t="shared" si="62"/>
        <v/>
      </c>
      <c r="AT510" s="7" t="str">
        <f t="shared" si="62"/>
        <v/>
      </c>
      <c r="AU510" s="7" t="str">
        <f t="shared" si="62"/>
        <v/>
      </c>
      <c r="AV510" s="7" t="str">
        <f t="shared" si="62"/>
        <v/>
      </c>
      <c r="AW510" s="7" t="str">
        <f t="shared" si="62"/>
        <v/>
      </c>
      <c r="AX510" s="7" t="str">
        <f t="shared" si="62"/>
        <v/>
      </c>
      <c r="AY510" s="7" t="str">
        <f t="shared" si="62"/>
        <v/>
      </c>
      <c r="AZ510" s="7" t="str">
        <f t="shared" si="62"/>
        <v/>
      </c>
      <c r="BA510" s="7" t="str">
        <f t="shared" si="62"/>
        <v/>
      </c>
      <c r="BB510" s="7" t="str">
        <f t="shared" si="62"/>
        <v/>
      </c>
      <c r="BC510" s="7" t="str">
        <f t="shared" si="62"/>
        <v/>
      </c>
      <c r="BD510" s="7" t="str">
        <f t="shared" si="62"/>
        <v/>
      </c>
      <c r="BE510" s="7" t="str">
        <f t="shared" si="62"/>
        <v/>
      </c>
      <c r="BF510" s="7" t="str">
        <f t="shared" si="62"/>
        <v/>
      </c>
      <c r="BG510" s="7" t="str">
        <f t="shared" si="61"/>
        <v/>
      </c>
      <c r="BH510" s="7" t="str">
        <f t="shared" si="61"/>
        <v/>
      </c>
    </row>
    <row r="511" spans="1:60">
      <c r="A511" t="s">
        <v>404</v>
      </c>
      <c r="B511" t="s">
        <v>404</v>
      </c>
      <c r="C511" t="s">
        <v>404</v>
      </c>
      <c r="E511">
        <v>19</v>
      </c>
      <c r="F511">
        <v>0</v>
      </c>
      <c r="G511">
        <v>1</v>
      </c>
      <c r="H511">
        <v>219425</v>
      </c>
      <c r="I511" s="1">
        <v>44761.875</v>
      </c>
      <c r="J511" t="s">
        <v>387</v>
      </c>
      <c r="K511">
        <v>0</v>
      </c>
      <c r="L511" s="1"/>
      <c r="M511" s="1">
        <v>44761.875</v>
      </c>
      <c r="N511" s="1">
        <v>42153.875</v>
      </c>
      <c r="O511" s="1">
        <v>43629.875</v>
      </c>
      <c r="P511" s="1"/>
      <c r="Q511" s="1">
        <v>43630.875</v>
      </c>
      <c r="R511">
        <v>76296565</v>
      </c>
      <c r="T511" t="s">
        <v>981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389</v>
      </c>
      <c r="AB511">
        <v>36</v>
      </c>
      <c r="AC511" t="s">
        <v>476</v>
      </c>
      <c r="AD511">
        <v>123586</v>
      </c>
      <c r="AE511">
        <v>1038.1099999999999</v>
      </c>
      <c r="AF511">
        <v>1235.8599999999999</v>
      </c>
      <c r="AG511" t="s">
        <v>408</v>
      </c>
      <c r="AP511" s="8">
        <v>508</v>
      </c>
      <c r="AQ511" s="8" t="str">
        <f t="shared" si="62"/>
        <v/>
      </c>
      <c r="AR511" s="8" t="str">
        <f t="shared" si="62"/>
        <v/>
      </c>
      <c r="AS511" s="8" t="str">
        <f t="shared" si="62"/>
        <v/>
      </c>
      <c r="AT511" s="8" t="str">
        <f t="shared" si="62"/>
        <v/>
      </c>
      <c r="AU511" s="8" t="str">
        <f t="shared" si="62"/>
        <v/>
      </c>
      <c r="AV511" s="8" t="str">
        <f t="shared" si="62"/>
        <v/>
      </c>
      <c r="AW511" s="8" t="str">
        <f t="shared" si="62"/>
        <v/>
      </c>
      <c r="AX511" s="8" t="str">
        <f t="shared" si="62"/>
        <v/>
      </c>
      <c r="AY511" s="8" t="str">
        <f t="shared" si="62"/>
        <v/>
      </c>
      <c r="AZ511" s="8" t="str">
        <f t="shared" si="62"/>
        <v/>
      </c>
      <c r="BA511" s="8" t="str">
        <f t="shared" si="62"/>
        <v/>
      </c>
      <c r="BB511" s="8" t="str">
        <f t="shared" si="62"/>
        <v/>
      </c>
      <c r="BC511" s="8" t="str">
        <f t="shared" si="62"/>
        <v/>
      </c>
      <c r="BD511" s="8" t="str">
        <f t="shared" si="62"/>
        <v/>
      </c>
      <c r="BE511" s="8" t="str">
        <f t="shared" si="62"/>
        <v/>
      </c>
      <c r="BF511" s="8" t="str">
        <f t="shared" si="62"/>
        <v/>
      </c>
      <c r="BG511" s="8" t="str">
        <f t="shared" si="61"/>
        <v/>
      </c>
      <c r="BH511" s="8" t="str">
        <f t="shared" si="61"/>
        <v/>
      </c>
    </row>
    <row r="512" spans="1:60">
      <c r="A512" t="s">
        <v>404</v>
      </c>
      <c r="B512" t="s">
        <v>404</v>
      </c>
      <c r="C512" t="s">
        <v>404</v>
      </c>
      <c r="E512">
        <v>19</v>
      </c>
      <c r="F512">
        <v>0</v>
      </c>
      <c r="G512">
        <v>1</v>
      </c>
      <c r="H512">
        <v>222851</v>
      </c>
      <c r="I512" s="1">
        <v>44761.875</v>
      </c>
      <c r="J512" t="s">
        <v>387</v>
      </c>
      <c r="K512">
        <v>0</v>
      </c>
      <c r="L512" s="1"/>
      <c r="M512" s="1">
        <v>44761.875</v>
      </c>
      <c r="N512" s="1">
        <v>41975.916666666664</v>
      </c>
      <c r="O512" s="1">
        <v>43660.875</v>
      </c>
      <c r="P512" s="1"/>
      <c r="Q512" s="1">
        <v>43660.875</v>
      </c>
      <c r="R512">
        <v>76469809</v>
      </c>
      <c r="T512" t="s">
        <v>982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389</v>
      </c>
      <c r="AB512">
        <v>35</v>
      </c>
      <c r="AC512" t="s">
        <v>476</v>
      </c>
      <c r="AD512">
        <v>123586</v>
      </c>
      <c r="AE512">
        <v>1038.1099999999999</v>
      </c>
      <c r="AF512">
        <v>1235.8599999999999</v>
      </c>
      <c r="AG512" t="s">
        <v>408</v>
      </c>
      <c r="AP512" s="7">
        <v>509</v>
      </c>
      <c r="AQ512" s="7" t="str">
        <f t="shared" si="62"/>
        <v/>
      </c>
      <c r="AR512" s="7" t="str">
        <f t="shared" si="62"/>
        <v/>
      </c>
      <c r="AS512" s="7" t="str">
        <f t="shared" si="62"/>
        <v/>
      </c>
      <c r="AT512" s="7" t="str">
        <f t="shared" si="62"/>
        <v/>
      </c>
      <c r="AU512" s="7" t="str">
        <f t="shared" si="62"/>
        <v/>
      </c>
      <c r="AV512" s="7" t="str">
        <f t="shared" si="62"/>
        <v/>
      </c>
      <c r="AW512" s="7" t="str">
        <f t="shared" si="62"/>
        <v/>
      </c>
      <c r="AX512" s="7" t="str">
        <f t="shared" si="62"/>
        <v/>
      </c>
      <c r="AY512" s="7" t="str">
        <f t="shared" si="62"/>
        <v/>
      </c>
      <c r="AZ512" s="7" t="str">
        <f t="shared" si="62"/>
        <v/>
      </c>
      <c r="BA512" s="7" t="str">
        <f t="shared" si="62"/>
        <v/>
      </c>
      <c r="BB512" s="7" t="str">
        <f t="shared" si="62"/>
        <v/>
      </c>
      <c r="BC512" s="7" t="str">
        <f t="shared" si="62"/>
        <v/>
      </c>
      <c r="BD512" s="7" t="str">
        <f t="shared" si="62"/>
        <v/>
      </c>
      <c r="BE512" s="7" t="str">
        <f t="shared" si="62"/>
        <v/>
      </c>
      <c r="BF512" s="7" t="str">
        <f t="shared" si="62"/>
        <v/>
      </c>
      <c r="BG512" s="7" t="str">
        <f t="shared" si="61"/>
        <v/>
      </c>
      <c r="BH512" s="7" t="str">
        <f t="shared" si="61"/>
        <v/>
      </c>
    </row>
    <row r="513" spans="1:60">
      <c r="A513" t="s">
        <v>404</v>
      </c>
      <c r="B513" t="s">
        <v>404</v>
      </c>
      <c r="C513" t="s">
        <v>404</v>
      </c>
      <c r="E513">
        <v>19</v>
      </c>
      <c r="F513">
        <v>0</v>
      </c>
      <c r="G513">
        <v>1</v>
      </c>
      <c r="H513">
        <v>222905</v>
      </c>
      <c r="I513" s="1">
        <v>44761.875</v>
      </c>
      <c r="J513" t="s">
        <v>387</v>
      </c>
      <c r="K513">
        <v>0</v>
      </c>
      <c r="L513" s="1"/>
      <c r="M513" s="1">
        <v>44761.875</v>
      </c>
      <c r="N513" s="1">
        <v>39614.875</v>
      </c>
      <c r="O513" s="1">
        <v>43657.875</v>
      </c>
      <c r="P513" s="1"/>
      <c r="Q513" s="1">
        <v>43660.875</v>
      </c>
      <c r="R513">
        <v>76469757</v>
      </c>
      <c r="T513" t="s">
        <v>983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389</v>
      </c>
      <c r="AB513">
        <v>35</v>
      </c>
      <c r="AC513" t="s">
        <v>398</v>
      </c>
      <c r="AD513">
        <v>153282</v>
      </c>
      <c r="AE513">
        <v>1287.56</v>
      </c>
      <c r="AF513">
        <v>1532.82</v>
      </c>
      <c r="AG513" t="s">
        <v>408</v>
      </c>
      <c r="AP513" s="8">
        <v>510</v>
      </c>
      <c r="AQ513" s="8" t="str">
        <f t="shared" si="62"/>
        <v/>
      </c>
      <c r="AR513" s="8" t="str">
        <f t="shared" si="62"/>
        <v/>
      </c>
      <c r="AS513" s="8" t="str">
        <f t="shared" si="62"/>
        <v/>
      </c>
      <c r="AT513" s="8" t="str">
        <f t="shared" si="62"/>
        <v/>
      </c>
      <c r="AU513" s="8" t="str">
        <f t="shared" si="62"/>
        <v/>
      </c>
      <c r="AV513" s="8" t="str">
        <f t="shared" si="62"/>
        <v/>
      </c>
      <c r="AW513" s="8" t="str">
        <f t="shared" si="62"/>
        <v/>
      </c>
      <c r="AX513" s="8" t="str">
        <f t="shared" si="62"/>
        <v/>
      </c>
      <c r="AY513" s="8" t="str">
        <f t="shared" si="62"/>
        <v/>
      </c>
      <c r="AZ513" s="8" t="str">
        <f t="shared" si="62"/>
        <v/>
      </c>
      <c r="BA513" s="8" t="str">
        <f t="shared" si="62"/>
        <v/>
      </c>
      <c r="BB513" s="8" t="str">
        <f t="shared" si="62"/>
        <v/>
      </c>
      <c r="BC513" s="8" t="str">
        <f t="shared" si="62"/>
        <v/>
      </c>
      <c r="BD513" s="8" t="str">
        <f t="shared" si="62"/>
        <v/>
      </c>
      <c r="BE513" s="8" t="str">
        <f t="shared" si="62"/>
        <v/>
      </c>
      <c r="BF513" s="8" t="str">
        <f t="shared" si="62"/>
        <v/>
      </c>
      <c r="BG513" s="8" t="str">
        <f t="shared" si="61"/>
        <v/>
      </c>
      <c r="BH513" s="8" t="str">
        <f t="shared" si="61"/>
        <v/>
      </c>
    </row>
    <row r="514" spans="1:60">
      <c r="A514" t="s">
        <v>404</v>
      </c>
      <c r="B514" t="s">
        <v>404</v>
      </c>
      <c r="C514" t="s">
        <v>404</v>
      </c>
      <c r="E514">
        <v>278</v>
      </c>
      <c r="F514">
        <v>0</v>
      </c>
      <c r="G514">
        <v>1</v>
      </c>
      <c r="H514">
        <v>223243</v>
      </c>
      <c r="I514" s="1">
        <v>44761.875</v>
      </c>
      <c r="J514" t="s">
        <v>396</v>
      </c>
      <c r="K514">
        <v>0</v>
      </c>
      <c r="L514" s="1"/>
      <c r="M514" s="1">
        <v>44761.875</v>
      </c>
      <c r="N514" s="1">
        <v>35526.875</v>
      </c>
      <c r="O514" s="1">
        <v>44755.875</v>
      </c>
      <c r="P514" s="1">
        <v>44755.875</v>
      </c>
      <c r="Q514" s="1">
        <v>43660.875</v>
      </c>
      <c r="R514">
        <v>76453197</v>
      </c>
      <c r="T514" t="s">
        <v>984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389</v>
      </c>
      <c r="AB514">
        <v>35</v>
      </c>
      <c r="AC514" t="s">
        <v>476</v>
      </c>
      <c r="AD514">
        <v>161582</v>
      </c>
      <c r="AE514">
        <v>1341.09</v>
      </c>
      <c r="AF514">
        <v>1615.82</v>
      </c>
      <c r="AG514" t="s">
        <v>480</v>
      </c>
      <c r="AP514" s="7">
        <v>511</v>
      </c>
      <c r="AQ514" s="7" t="str">
        <f t="shared" si="62"/>
        <v/>
      </c>
      <c r="AR514" s="7" t="str">
        <f t="shared" si="62"/>
        <v/>
      </c>
      <c r="AS514" s="7" t="str">
        <f t="shared" si="62"/>
        <v/>
      </c>
      <c r="AT514" s="7" t="str">
        <f t="shared" si="62"/>
        <v/>
      </c>
      <c r="AU514" s="7" t="str">
        <f t="shared" si="62"/>
        <v/>
      </c>
      <c r="AV514" s="7" t="str">
        <f t="shared" si="62"/>
        <v/>
      </c>
      <c r="AW514" s="7" t="str">
        <f t="shared" si="62"/>
        <v/>
      </c>
      <c r="AX514" s="7" t="str">
        <f t="shared" si="62"/>
        <v/>
      </c>
      <c r="AY514" s="7" t="str">
        <f t="shared" si="62"/>
        <v/>
      </c>
      <c r="AZ514" s="7" t="str">
        <f t="shared" si="62"/>
        <v/>
      </c>
      <c r="BA514" s="7" t="str">
        <f t="shared" si="62"/>
        <v/>
      </c>
      <c r="BB514" s="7" t="str">
        <f t="shared" si="62"/>
        <v/>
      </c>
      <c r="BC514" s="7" t="str">
        <f t="shared" si="62"/>
        <v/>
      </c>
      <c r="BD514" s="7" t="str">
        <f t="shared" si="62"/>
        <v/>
      </c>
      <c r="BE514" s="7" t="str">
        <f t="shared" si="62"/>
        <v/>
      </c>
      <c r="BF514" s="7" t="str">
        <f t="shared" ref="BF514:BH529" si="63">IF(BF$3=$D514,$AP514,"")</f>
        <v/>
      </c>
      <c r="BG514" s="7" t="str">
        <f t="shared" si="63"/>
        <v/>
      </c>
      <c r="BH514" s="7" t="str">
        <f t="shared" si="63"/>
        <v/>
      </c>
    </row>
    <row r="515" spans="1:60">
      <c r="A515" t="s">
        <v>404</v>
      </c>
      <c r="B515" t="s">
        <v>404</v>
      </c>
      <c r="C515" t="s">
        <v>404</v>
      </c>
      <c r="E515">
        <v>278</v>
      </c>
      <c r="F515">
        <v>0</v>
      </c>
      <c r="G515">
        <v>1</v>
      </c>
      <c r="H515">
        <v>223243</v>
      </c>
      <c r="I515" s="1">
        <v>44761.875</v>
      </c>
      <c r="J515" t="s">
        <v>396</v>
      </c>
      <c r="K515">
        <v>1</v>
      </c>
      <c r="L515" s="1"/>
      <c r="M515" s="1">
        <v>44761.875</v>
      </c>
      <c r="N515" s="1">
        <v>24965.875</v>
      </c>
      <c r="O515" s="1">
        <v>44755.875</v>
      </c>
      <c r="P515" s="1"/>
      <c r="Q515" s="1">
        <v>43660.875</v>
      </c>
      <c r="R515">
        <v>76453198</v>
      </c>
      <c r="T515" t="s">
        <v>985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389</v>
      </c>
      <c r="AB515">
        <v>35</v>
      </c>
      <c r="AC515" t="s">
        <v>476</v>
      </c>
      <c r="AD515">
        <v>35283</v>
      </c>
      <c r="AE515">
        <v>2928.49</v>
      </c>
      <c r="AF515">
        <v>3528.3</v>
      </c>
      <c r="AG515" t="s">
        <v>480</v>
      </c>
      <c r="AP515" s="8">
        <v>512</v>
      </c>
      <c r="AQ515" s="8" t="str">
        <f t="shared" ref="AQ515:BF530" si="64">IF(AQ$3=$D515,$AP515,"")</f>
        <v/>
      </c>
      <c r="AR515" s="8" t="str">
        <f t="shared" si="64"/>
        <v/>
      </c>
      <c r="AS515" s="8" t="str">
        <f t="shared" si="64"/>
        <v/>
      </c>
      <c r="AT515" s="8" t="str">
        <f t="shared" si="64"/>
        <v/>
      </c>
      <c r="AU515" s="8" t="str">
        <f t="shared" si="64"/>
        <v/>
      </c>
      <c r="AV515" s="8" t="str">
        <f t="shared" si="64"/>
        <v/>
      </c>
      <c r="AW515" s="8" t="str">
        <f t="shared" si="64"/>
        <v/>
      </c>
      <c r="AX515" s="8" t="str">
        <f t="shared" si="64"/>
        <v/>
      </c>
      <c r="AY515" s="8" t="str">
        <f t="shared" si="64"/>
        <v/>
      </c>
      <c r="AZ515" s="8" t="str">
        <f t="shared" si="64"/>
        <v/>
      </c>
      <c r="BA515" s="8" t="str">
        <f t="shared" si="64"/>
        <v/>
      </c>
      <c r="BB515" s="8" t="str">
        <f t="shared" si="64"/>
        <v/>
      </c>
      <c r="BC515" s="8" t="str">
        <f t="shared" si="64"/>
        <v/>
      </c>
      <c r="BD515" s="8" t="str">
        <f t="shared" si="64"/>
        <v/>
      </c>
      <c r="BE515" s="8" t="str">
        <f t="shared" si="64"/>
        <v/>
      </c>
      <c r="BF515" s="8" t="str">
        <f t="shared" si="64"/>
        <v/>
      </c>
      <c r="BG515" s="8" t="str">
        <f t="shared" si="63"/>
        <v/>
      </c>
      <c r="BH515" s="8" t="str">
        <f t="shared" si="63"/>
        <v/>
      </c>
    </row>
    <row r="516" spans="1:60">
      <c r="A516" t="s">
        <v>404</v>
      </c>
      <c r="B516" t="s">
        <v>404</v>
      </c>
      <c r="C516" t="s">
        <v>404</v>
      </c>
      <c r="E516">
        <v>265</v>
      </c>
      <c r="F516">
        <v>0</v>
      </c>
      <c r="G516">
        <v>1</v>
      </c>
      <c r="H516">
        <v>223355</v>
      </c>
      <c r="I516" s="1">
        <v>44761.875</v>
      </c>
      <c r="J516" t="s">
        <v>575</v>
      </c>
      <c r="K516">
        <v>0</v>
      </c>
      <c r="L516" s="1">
        <v>44741.875</v>
      </c>
      <c r="M516" s="1">
        <v>44761.875</v>
      </c>
      <c r="N516" s="1">
        <v>35842.875</v>
      </c>
      <c r="O516" s="1">
        <v>44741.875</v>
      </c>
      <c r="P516" s="1"/>
      <c r="Q516" s="1">
        <v>43660.875</v>
      </c>
      <c r="R516">
        <v>76469686</v>
      </c>
      <c r="T516" t="s">
        <v>986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389</v>
      </c>
      <c r="AB516">
        <v>35</v>
      </c>
      <c r="AC516" t="s">
        <v>400</v>
      </c>
      <c r="AD516">
        <v>49503</v>
      </c>
      <c r="AE516">
        <v>415.83</v>
      </c>
      <c r="AF516">
        <v>495.03</v>
      </c>
      <c r="AG516" t="s">
        <v>391</v>
      </c>
      <c r="AP516" s="7">
        <v>513</v>
      </c>
      <c r="AQ516" s="7" t="str">
        <f t="shared" si="64"/>
        <v/>
      </c>
      <c r="AR516" s="7" t="str">
        <f t="shared" si="64"/>
        <v/>
      </c>
      <c r="AS516" s="7" t="str">
        <f t="shared" si="64"/>
        <v/>
      </c>
      <c r="AT516" s="7" t="str">
        <f t="shared" si="64"/>
        <v/>
      </c>
      <c r="AU516" s="7" t="str">
        <f t="shared" si="64"/>
        <v/>
      </c>
      <c r="AV516" s="7" t="str">
        <f t="shared" si="64"/>
        <v/>
      </c>
      <c r="AW516" s="7" t="str">
        <f t="shared" si="64"/>
        <v/>
      </c>
      <c r="AX516" s="7" t="str">
        <f t="shared" si="64"/>
        <v/>
      </c>
      <c r="AY516" s="7" t="str">
        <f t="shared" si="64"/>
        <v/>
      </c>
      <c r="AZ516" s="7" t="str">
        <f t="shared" si="64"/>
        <v/>
      </c>
      <c r="BA516" s="7" t="str">
        <f t="shared" si="64"/>
        <v/>
      </c>
      <c r="BB516" s="7" t="str">
        <f t="shared" si="64"/>
        <v/>
      </c>
      <c r="BC516" s="7" t="str">
        <f t="shared" si="64"/>
        <v/>
      </c>
      <c r="BD516" s="7" t="str">
        <f t="shared" si="64"/>
        <v/>
      </c>
      <c r="BE516" s="7" t="str">
        <f t="shared" si="64"/>
        <v/>
      </c>
      <c r="BF516" s="7" t="str">
        <f t="shared" si="64"/>
        <v/>
      </c>
      <c r="BG516" s="7" t="str">
        <f t="shared" si="63"/>
        <v/>
      </c>
      <c r="BH516" s="7" t="str">
        <f t="shared" si="63"/>
        <v/>
      </c>
    </row>
    <row r="517" spans="1:60">
      <c r="A517" t="s">
        <v>404</v>
      </c>
      <c r="B517" t="s">
        <v>386</v>
      </c>
      <c r="C517" t="s">
        <v>386</v>
      </c>
      <c r="E517">
        <v>57</v>
      </c>
      <c r="F517">
        <v>0</v>
      </c>
      <c r="G517">
        <v>1</v>
      </c>
      <c r="H517">
        <v>223404</v>
      </c>
      <c r="I517" s="1">
        <v>44761.875</v>
      </c>
      <c r="J517" t="s">
        <v>392</v>
      </c>
      <c r="K517">
        <v>0</v>
      </c>
      <c r="L517" s="1">
        <v>44663.875</v>
      </c>
      <c r="M517" s="1">
        <v>44761.875</v>
      </c>
      <c r="N517" s="1">
        <v>30808.875</v>
      </c>
      <c r="O517" s="1">
        <v>44689.875</v>
      </c>
      <c r="P517" s="1"/>
      <c r="Q517" s="1">
        <v>43660.875</v>
      </c>
      <c r="R517">
        <v>76453199</v>
      </c>
      <c r="T517" t="s">
        <v>987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389</v>
      </c>
      <c r="AB517">
        <v>35</v>
      </c>
      <c r="AC517" t="s">
        <v>390</v>
      </c>
      <c r="AD517">
        <v>158685</v>
      </c>
      <c r="AE517">
        <v>1332.96</v>
      </c>
      <c r="AF517">
        <v>1586.85</v>
      </c>
      <c r="AG517" t="s">
        <v>391</v>
      </c>
      <c r="AP517" s="8">
        <v>514</v>
      </c>
      <c r="AQ517" s="8" t="str">
        <f t="shared" si="64"/>
        <v/>
      </c>
      <c r="AR517" s="8" t="str">
        <f t="shared" si="64"/>
        <v/>
      </c>
      <c r="AS517" s="8" t="str">
        <f t="shared" si="64"/>
        <v/>
      </c>
      <c r="AT517" s="8" t="str">
        <f t="shared" si="64"/>
        <v/>
      </c>
      <c r="AU517" s="8" t="str">
        <f t="shared" si="64"/>
        <v/>
      </c>
      <c r="AV517" s="8" t="str">
        <f t="shared" si="64"/>
        <v/>
      </c>
      <c r="AW517" s="8" t="str">
        <f t="shared" si="64"/>
        <v/>
      </c>
      <c r="AX517" s="8" t="str">
        <f t="shared" si="64"/>
        <v/>
      </c>
      <c r="AY517" s="8" t="str">
        <f t="shared" si="64"/>
        <v/>
      </c>
      <c r="AZ517" s="8" t="str">
        <f t="shared" si="64"/>
        <v/>
      </c>
      <c r="BA517" s="8" t="str">
        <f t="shared" si="64"/>
        <v/>
      </c>
      <c r="BB517" s="8" t="str">
        <f t="shared" si="64"/>
        <v/>
      </c>
      <c r="BC517" s="8" t="str">
        <f t="shared" si="64"/>
        <v/>
      </c>
      <c r="BD517" s="8" t="str">
        <f t="shared" si="64"/>
        <v/>
      </c>
      <c r="BE517" s="8" t="str">
        <f t="shared" si="64"/>
        <v/>
      </c>
      <c r="BF517" s="8" t="str">
        <f t="shared" si="64"/>
        <v/>
      </c>
      <c r="BG517" s="8" t="str">
        <f t="shared" si="63"/>
        <v/>
      </c>
      <c r="BH517" s="8" t="str">
        <f t="shared" si="63"/>
        <v/>
      </c>
    </row>
    <row r="518" spans="1:60">
      <c r="A518" t="s">
        <v>404</v>
      </c>
      <c r="B518" t="s">
        <v>404</v>
      </c>
      <c r="C518" t="s">
        <v>404</v>
      </c>
      <c r="E518">
        <v>232</v>
      </c>
      <c r="F518">
        <v>0</v>
      </c>
      <c r="G518">
        <v>1</v>
      </c>
      <c r="H518">
        <v>223406</v>
      </c>
      <c r="I518" s="1">
        <v>44761.875</v>
      </c>
      <c r="J518" t="s">
        <v>499</v>
      </c>
      <c r="K518">
        <v>0</v>
      </c>
      <c r="L518" s="1"/>
      <c r="M518" s="1">
        <v>44761.875</v>
      </c>
      <c r="N518" s="1">
        <v>33045.875</v>
      </c>
      <c r="O518" s="1">
        <v>43657.875</v>
      </c>
      <c r="P518" s="1"/>
      <c r="Q518" s="1">
        <v>43660.875</v>
      </c>
      <c r="R518">
        <v>76469785</v>
      </c>
      <c r="T518" t="s">
        <v>988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389</v>
      </c>
      <c r="AB518">
        <v>35</v>
      </c>
      <c r="AC518" t="s">
        <v>398</v>
      </c>
      <c r="AD518">
        <v>220443</v>
      </c>
      <c r="AE518">
        <v>1829.66</v>
      </c>
      <c r="AF518">
        <v>2204.4299999999998</v>
      </c>
      <c r="AG518" t="s">
        <v>408</v>
      </c>
      <c r="AP518" s="7">
        <v>515</v>
      </c>
      <c r="AQ518" s="7" t="str">
        <f t="shared" si="64"/>
        <v/>
      </c>
      <c r="AR518" s="7" t="str">
        <f t="shared" si="64"/>
        <v/>
      </c>
      <c r="AS518" s="7" t="str">
        <f t="shared" si="64"/>
        <v/>
      </c>
      <c r="AT518" s="7" t="str">
        <f t="shared" si="64"/>
        <v/>
      </c>
      <c r="AU518" s="7" t="str">
        <f t="shared" si="64"/>
        <v/>
      </c>
      <c r="AV518" s="7" t="str">
        <f t="shared" si="64"/>
        <v/>
      </c>
      <c r="AW518" s="7" t="str">
        <f t="shared" si="64"/>
        <v/>
      </c>
      <c r="AX518" s="7" t="str">
        <f t="shared" si="64"/>
        <v/>
      </c>
      <c r="AY518" s="7" t="str">
        <f t="shared" si="64"/>
        <v/>
      </c>
      <c r="AZ518" s="7" t="str">
        <f t="shared" si="64"/>
        <v/>
      </c>
      <c r="BA518" s="7" t="str">
        <f t="shared" si="64"/>
        <v/>
      </c>
      <c r="BB518" s="7" t="str">
        <f t="shared" si="64"/>
        <v/>
      </c>
      <c r="BC518" s="7" t="str">
        <f t="shared" si="64"/>
        <v/>
      </c>
      <c r="BD518" s="7" t="str">
        <f t="shared" si="64"/>
        <v/>
      </c>
      <c r="BE518" s="7" t="str">
        <f t="shared" si="64"/>
        <v/>
      </c>
      <c r="BF518" s="7" t="str">
        <f t="shared" si="64"/>
        <v/>
      </c>
      <c r="BG518" s="7" t="str">
        <f t="shared" si="63"/>
        <v/>
      </c>
      <c r="BH518" s="7" t="str">
        <f t="shared" si="63"/>
        <v/>
      </c>
    </row>
    <row r="519" spans="1:60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223562</v>
      </c>
      <c r="I519" s="1">
        <v>44761.875</v>
      </c>
      <c r="J519" t="s">
        <v>387</v>
      </c>
      <c r="K519">
        <v>0</v>
      </c>
      <c r="L519" s="1"/>
      <c r="M519" s="1">
        <v>44761.875</v>
      </c>
      <c r="N519" s="1">
        <v>33079.875</v>
      </c>
      <c r="O519" s="1">
        <v>44319.875</v>
      </c>
      <c r="P519" s="1">
        <v>44299.875</v>
      </c>
      <c r="Q519" s="1">
        <v>43660.875</v>
      </c>
      <c r="R519">
        <v>76457404</v>
      </c>
      <c r="T519" t="s">
        <v>989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389</v>
      </c>
      <c r="AB519">
        <v>35</v>
      </c>
      <c r="AC519" t="s">
        <v>476</v>
      </c>
      <c r="AD519">
        <v>212411</v>
      </c>
      <c r="AE519">
        <v>1784.23</v>
      </c>
      <c r="AF519">
        <v>2124.11</v>
      </c>
      <c r="AG519" t="s">
        <v>408</v>
      </c>
      <c r="AP519" s="8">
        <v>516</v>
      </c>
      <c r="AQ519" s="8" t="str">
        <f t="shared" si="64"/>
        <v/>
      </c>
      <c r="AR519" s="8" t="str">
        <f t="shared" si="64"/>
        <v/>
      </c>
      <c r="AS519" s="8" t="str">
        <f t="shared" si="64"/>
        <v/>
      </c>
      <c r="AT519" s="8" t="str">
        <f t="shared" si="64"/>
        <v/>
      </c>
      <c r="AU519" s="8" t="str">
        <f t="shared" si="64"/>
        <v/>
      </c>
      <c r="AV519" s="8" t="str">
        <f t="shared" si="64"/>
        <v/>
      </c>
      <c r="AW519" s="8" t="str">
        <f t="shared" si="64"/>
        <v/>
      </c>
      <c r="AX519" s="8" t="str">
        <f t="shared" si="64"/>
        <v/>
      </c>
      <c r="AY519" s="8" t="str">
        <f t="shared" si="64"/>
        <v/>
      </c>
      <c r="AZ519" s="8" t="str">
        <f t="shared" si="64"/>
        <v/>
      </c>
      <c r="BA519" s="8" t="str">
        <f t="shared" si="64"/>
        <v/>
      </c>
      <c r="BB519" s="8" t="str">
        <f t="shared" si="64"/>
        <v/>
      </c>
      <c r="BC519" s="8" t="str">
        <f t="shared" si="64"/>
        <v/>
      </c>
      <c r="BD519" s="8" t="str">
        <f t="shared" si="64"/>
        <v/>
      </c>
      <c r="BE519" s="8" t="str">
        <f t="shared" si="64"/>
        <v/>
      </c>
      <c r="BF519" s="8" t="str">
        <f t="shared" si="64"/>
        <v/>
      </c>
      <c r="BG519" s="8" t="str">
        <f t="shared" si="63"/>
        <v/>
      </c>
      <c r="BH519" s="8" t="str">
        <f t="shared" si="63"/>
        <v/>
      </c>
    </row>
    <row r="520" spans="1:60">
      <c r="A520" t="s">
        <v>404</v>
      </c>
      <c r="B520" t="s">
        <v>404</v>
      </c>
      <c r="C520" t="s">
        <v>404</v>
      </c>
      <c r="E520">
        <v>57</v>
      </c>
      <c r="F520">
        <v>0</v>
      </c>
      <c r="G520">
        <v>1</v>
      </c>
      <c r="H520">
        <v>223563</v>
      </c>
      <c r="I520" s="1">
        <v>44761.875</v>
      </c>
      <c r="J520" t="s">
        <v>392</v>
      </c>
      <c r="K520">
        <v>0</v>
      </c>
      <c r="L520" s="1"/>
      <c r="M520" s="1">
        <v>44761.875</v>
      </c>
      <c r="N520" s="1">
        <v>28572.875</v>
      </c>
      <c r="O520" s="1">
        <v>43660.875</v>
      </c>
      <c r="P520" s="1"/>
      <c r="Q520" s="1">
        <v>43660.875</v>
      </c>
      <c r="R520">
        <v>76469808</v>
      </c>
      <c r="T520" t="s">
        <v>990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389</v>
      </c>
      <c r="AB520">
        <v>35</v>
      </c>
      <c r="AC520" t="s">
        <v>476</v>
      </c>
      <c r="AD520">
        <v>306664</v>
      </c>
      <c r="AE520">
        <v>2575.9899999999998</v>
      </c>
      <c r="AF520">
        <v>3066.64</v>
      </c>
      <c r="AG520" t="s">
        <v>408</v>
      </c>
      <c r="AP520" s="7">
        <v>517</v>
      </c>
      <c r="AQ520" s="7" t="str">
        <f t="shared" si="64"/>
        <v/>
      </c>
      <c r="AR520" s="7" t="str">
        <f t="shared" si="64"/>
        <v/>
      </c>
      <c r="AS520" s="7" t="str">
        <f t="shared" si="64"/>
        <v/>
      </c>
      <c r="AT520" s="7" t="str">
        <f t="shared" si="64"/>
        <v/>
      </c>
      <c r="AU520" s="7" t="str">
        <f t="shared" si="64"/>
        <v/>
      </c>
      <c r="AV520" s="7" t="str">
        <f t="shared" si="64"/>
        <v/>
      </c>
      <c r="AW520" s="7" t="str">
        <f t="shared" si="64"/>
        <v/>
      </c>
      <c r="AX520" s="7" t="str">
        <f t="shared" si="64"/>
        <v/>
      </c>
      <c r="AY520" s="7" t="str">
        <f t="shared" si="64"/>
        <v/>
      </c>
      <c r="AZ520" s="7" t="str">
        <f t="shared" si="64"/>
        <v/>
      </c>
      <c r="BA520" s="7" t="str">
        <f t="shared" si="64"/>
        <v/>
      </c>
      <c r="BB520" s="7" t="str">
        <f t="shared" si="64"/>
        <v/>
      </c>
      <c r="BC520" s="7" t="str">
        <f t="shared" si="64"/>
        <v/>
      </c>
      <c r="BD520" s="7" t="str">
        <f t="shared" si="64"/>
        <v/>
      </c>
      <c r="BE520" s="7" t="str">
        <f t="shared" si="64"/>
        <v/>
      </c>
      <c r="BF520" s="7" t="str">
        <f t="shared" si="64"/>
        <v/>
      </c>
      <c r="BG520" s="7" t="str">
        <f t="shared" si="63"/>
        <v/>
      </c>
      <c r="BH520" s="7" t="str">
        <f t="shared" si="63"/>
        <v/>
      </c>
    </row>
    <row r="521" spans="1:60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223739</v>
      </c>
      <c r="I521" s="1">
        <v>44761.875</v>
      </c>
      <c r="J521" t="s">
        <v>387</v>
      </c>
      <c r="K521">
        <v>0</v>
      </c>
      <c r="L521" s="1">
        <v>44755.875</v>
      </c>
      <c r="M521" s="1">
        <v>44761.875</v>
      </c>
      <c r="N521" s="1">
        <v>42733.916666666664</v>
      </c>
      <c r="O521" s="1">
        <v>44755.875</v>
      </c>
      <c r="P521" s="1"/>
      <c r="Q521" s="1">
        <v>43660.875</v>
      </c>
      <c r="R521">
        <v>76477722</v>
      </c>
      <c r="T521" t="s">
        <v>991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389</v>
      </c>
      <c r="AB521">
        <v>35</v>
      </c>
      <c r="AC521" t="s">
        <v>476</v>
      </c>
      <c r="AD521">
        <v>123586</v>
      </c>
      <c r="AE521">
        <v>1038.1099999999999</v>
      </c>
      <c r="AF521">
        <v>1235.8599999999999</v>
      </c>
      <c r="AG521" t="s">
        <v>391</v>
      </c>
      <c r="AP521" s="8">
        <v>518</v>
      </c>
      <c r="AQ521" s="8" t="str">
        <f t="shared" si="64"/>
        <v/>
      </c>
      <c r="AR521" s="8" t="str">
        <f t="shared" si="64"/>
        <v/>
      </c>
      <c r="AS521" s="8" t="str">
        <f t="shared" si="64"/>
        <v/>
      </c>
      <c r="AT521" s="8" t="str">
        <f t="shared" si="64"/>
        <v/>
      </c>
      <c r="AU521" s="8" t="str">
        <f t="shared" si="64"/>
        <v/>
      </c>
      <c r="AV521" s="8" t="str">
        <f t="shared" si="64"/>
        <v/>
      </c>
      <c r="AW521" s="8" t="str">
        <f t="shared" si="64"/>
        <v/>
      </c>
      <c r="AX521" s="8" t="str">
        <f t="shared" si="64"/>
        <v/>
      </c>
      <c r="AY521" s="8" t="str">
        <f t="shared" si="64"/>
        <v/>
      </c>
      <c r="AZ521" s="8" t="str">
        <f t="shared" si="64"/>
        <v/>
      </c>
      <c r="BA521" s="8" t="str">
        <f t="shared" si="64"/>
        <v/>
      </c>
      <c r="BB521" s="8" t="str">
        <f t="shared" si="64"/>
        <v/>
      </c>
      <c r="BC521" s="8" t="str">
        <f t="shared" si="64"/>
        <v/>
      </c>
      <c r="BD521" s="8" t="str">
        <f t="shared" si="64"/>
        <v/>
      </c>
      <c r="BE521" s="8" t="str">
        <f t="shared" si="64"/>
        <v/>
      </c>
      <c r="BF521" s="8" t="str">
        <f t="shared" si="64"/>
        <v/>
      </c>
      <c r="BG521" s="8" t="str">
        <f t="shared" si="63"/>
        <v/>
      </c>
      <c r="BH521" s="8" t="str">
        <f t="shared" si="63"/>
        <v/>
      </c>
    </row>
    <row r="522" spans="1:60">
      <c r="A522" t="s">
        <v>404</v>
      </c>
      <c r="B522" t="s">
        <v>404</v>
      </c>
      <c r="C522" t="s">
        <v>404</v>
      </c>
      <c r="E522">
        <v>224</v>
      </c>
      <c r="F522">
        <v>0</v>
      </c>
      <c r="G522">
        <v>1</v>
      </c>
      <c r="H522">
        <v>246633</v>
      </c>
      <c r="I522" s="1">
        <v>44761.875</v>
      </c>
      <c r="J522" t="s">
        <v>535</v>
      </c>
      <c r="K522">
        <v>0</v>
      </c>
      <c r="L522" s="1">
        <v>44755.875</v>
      </c>
      <c r="M522" s="1">
        <v>44761.875</v>
      </c>
      <c r="N522" s="1">
        <v>30118.875</v>
      </c>
      <c r="O522" s="1">
        <v>44755.875</v>
      </c>
      <c r="P522" s="1"/>
      <c r="Q522" s="1">
        <v>43691.875</v>
      </c>
      <c r="R522">
        <v>76662247</v>
      </c>
      <c r="T522" t="s">
        <v>992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389</v>
      </c>
      <c r="AB522">
        <v>34</v>
      </c>
      <c r="AC522" t="s">
        <v>476</v>
      </c>
      <c r="AD522">
        <v>205281</v>
      </c>
      <c r="AE522">
        <v>1703.84</v>
      </c>
      <c r="AF522">
        <v>2052.81</v>
      </c>
      <c r="AG522" t="s">
        <v>391</v>
      </c>
      <c r="AP522" s="7">
        <v>519</v>
      </c>
      <c r="AQ522" s="7" t="str">
        <f t="shared" si="64"/>
        <v/>
      </c>
      <c r="AR522" s="7" t="str">
        <f t="shared" si="64"/>
        <v/>
      </c>
      <c r="AS522" s="7" t="str">
        <f t="shared" si="64"/>
        <v/>
      </c>
      <c r="AT522" s="7" t="str">
        <f t="shared" si="64"/>
        <v/>
      </c>
      <c r="AU522" s="7" t="str">
        <f t="shared" si="64"/>
        <v/>
      </c>
      <c r="AV522" s="7" t="str">
        <f t="shared" si="64"/>
        <v/>
      </c>
      <c r="AW522" s="7" t="str">
        <f t="shared" si="64"/>
        <v/>
      </c>
      <c r="AX522" s="7" t="str">
        <f t="shared" si="64"/>
        <v/>
      </c>
      <c r="AY522" s="7" t="str">
        <f t="shared" si="64"/>
        <v/>
      </c>
      <c r="AZ522" s="7" t="str">
        <f t="shared" si="64"/>
        <v/>
      </c>
      <c r="BA522" s="7" t="str">
        <f t="shared" si="64"/>
        <v/>
      </c>
      <c r="BB522" s="7" t="str">
        <f t="shared" si="64"/>
        <v/>
      </c>
      <c r="BC522" s="7" t="str">
        <f t="shared" si="64"/>
        <v/>
      </c>
      <c r="BD522" s="7" t="str">
        <f t="shared" si="64"/>
        <v/>
      </c>
      <c r="BE522" s="7" t="str">
        <f t="shared" si="64"/>
        <v/>
      </c>
      <c r="BF522" s="7" t="str">
        <f t="shared" si="64"/>
        <v/>
      </c>
      <c r="BG522" s="7" t="str">
        <f t="shared" si="63"/>
        <v/>
      </c>
      <c r="BH522" s="7" t="str">
        <f t="shared" si="63"/>
        <v/>
      </c>
    </row>
    <row r="523" spans="1:60">
      <c r="A523" t="s">
        <v>404</v>
      </c>
      <c r="B523" t="s">
        <v>404</v>
      </c>
      <c r="C523" t="s">
        <v>404</v>
      </c>
      <c r="E523">
        <v>278</v>
      </c>
      <c r="F523">
        <v>0</v>
      </c>
      <c r="G523">
        <v>1</v>
      </c>
      <c r="H523">
        <v>246637</v>
      </c>
      <c r="I523" s="1">
        <v>44761.875</v>
      </c>
      <c r="J523" t="s">
        <v>396</v>
      </c>
      <c r="K523">
        <v>0</v>
      </c>
      <c r="L523" s="1">
        <v>44747.875</v>
      </c>
      <c r="M523" s="1">
        <v>44761.875</v>
      </c>
      <c r="N523" s="1">
        <v>26726.875</v>
      </c>
      <c r="O523" s="1">
        <v>44747.875</v>
      </c>
      <c r="P523" s="1"/>
      <c r="Q523" s="1">
        <v>43691.875</v>
      </c>
      <c r="R523">
        <v>76662248</v>
      </c>
      <c r="T523" t="s">
        <v>993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389</v>
      </c>
      <c r="AB523">
        <v>34</v>
      </c>
      <c r="AC523" t="s">
        <v>478</v>
      </c>
      <c r="AD523">
        <v>239937</v>
      </c>
      <c r="AE523">
        <v>1991.46</v>
      </c>
      <c r="AF523">
        <v>2399.37</v>
      </c>
      <c r="AG523" t="s">
        <v>391</v>
      </c>
      <c r="AP523" s="8">
        <v>520</v>
      </c>
      <c r="AQ523" s="8" t="str">
        <f t="shared" si="64"/>
        <v/>
      </c>
      <c r="AR523" s="8" t="str">
        <f t="shared" si="64"/>
        <v/>
      </c>
      <c r="AS523" s="8" t="str">
        <f t="shared" si="64"/>
        <v/>
      </c>
      <c r="AT523" s="8" t="str">
        <f t="shared" si="64"/>
        <v/>
      </c>
      <c r="AU523" s="8" t="str">
        <f t="shared" si="64"/>
        <v/>
      </c>
      <c r="AV523" s="8" t="str">
        <f t="shared" si="64"/>
        <v/>
      </c>
      <c r="AW523" s="8" t="str">
        <f t="shared" si="64"/>
        <v/>
      </c>
      <c r="AX523" s="8" t="str">
        <f t="shared" si="64"/>
        <v/>
      </c>
      <c r="AY523" s="8" t="str">
        <f t="shared" si="64"/>
        <v/>
      </c>
      <c r="AZ523" s="8" t="str">
        <f t="shared" si="64"/>
        <v/>
      </c>
      <c r="BA523" s="8" t="str">
        <f t="shared" si="64"/>
        <v/>
      </c>
      <c r="BB523" s="8" t="str">
        <f t="shared" si="64"/>
        <v/>
      </c>
      <c r="BC523" s="8" t="str">
        <f t="shared" si="64"/>
        <v/>
      </c>
      <c r="BD523" s="8" t="str">
        <f t="shared" si="64"/>
        <v/>
      </c>
      <c r="BE523" s="8" t="str">
        <f t="shared" si="64"/>
        <v/>
      </c>
      <c r="BF523" s="8" t="str">
        <f t="shared" si="64"/>
        <v/>
      </c>
      <c r="BG523" s="8" t="str">
        <f t="shared" si="63"/>
        <v/>
      </c>
      <c r="BH523" s="8" t="str">
        <f t="shared" si="63"/>
        <v/>
      </c>
    </row>
    <row r="524" spans="1:60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246660</v>
      </c>
      <c r="I524" s="1">
        <v>44761.875</v>
      </c>
      <c r="J524" t="s">
        <v>387</v>
      </c>
      <c r="K524">
        <v>0</v>
      </c>
      <c r="L524" s="1"/>
      <c r="M524" s="1">
        <v>44761.875</v>
      </c>
      <c r="N524" s="1">
        <v>41628.916666666664</v>
      </c>
      <c r="O524" s="1">
        <v>43852.875</v>
      </c>
      <c r="P524" s="1">
        <v>43843.875</v>
      </c>
      <c r="Q524" s="1">
        <v>43691.875</v>
      </c>
      <c r="R524">
        <v>76663439</v>
      </c>
      <c r="T524" t="s">
        <v>994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389</v>
      </c>
      <c r="AB524">
        <v>34</v>
      </c>
      <c r="AC524" t="s">
        <v>400</v>
      </c>
      <c r="AD524">
        <v>49621</v>
      </c>
      <c r="AE524">
        <v>416.82</v>
      </c>
      <c r="AF524">
        <v>496.21</v>
      </c>
      <c r="AG524" t="s">
        <v>408</v>
      </c>
      <c r="AP524" s="7">
        <v>521</v>
      </c>
      <c r="AQ524" s="7" t="str">
        <f t="shared" si="64"/>
        <v/>
      </c>
      <c r="AR524" s="7" t="str">
        <f t="shared" si="64"/>
        <v/>
      </c>
      <c r="AS524" s="7" t="str">
        <f t="shared" si="64"/>
        <v/>
      </c>
      <c r="AT524" s="7" t="str">
        <f t="shared" si="64"/>
        <v/>
      </c>
      <c r="AU524" s="7" t="str">
        <f t="shared" si="64"/>
        <v/>
      </c>
      <c r="AV524" s="7" t="str">
        <f t="shared" si="64"/>
        <v/>
      </c>
      <c r="AW524" s="7" t="str">
        <f t="shared" si="64"/>
        <v/>
      </c>
      <c r="AX524" s="7" t="str">
        <f t="shared" si="64"/>
        <v/>
      </c>
      <c r="AY524" s="7" t="str">
        <f t="shared" si="64"/>
        <v/>
      </c>
      <c r="AZ524" s="7" t="str">
        <f t="shared" si="64"/>
        <v/>
      </c>
      <c r="BA524" s="7" t="str">
        <f t="shared" si="64"/>
        <v/>
      </c>
      <c r="BB524" s="7" t="str">
        <f t="shared" si="64"/>
        <v/>
      </c>
      <c r="BC524" s="7" t="str">
        <f t="shared" si="64"/>
        <v/>
      </c>
      <c r="BD524" s="7" t="str">
        <f t="shared" si="64"/>
        <v/>
      </c>
      <c r="BE524" s="7" t="str">
        <f t="shared" si="64"/>
        <v/>
      </c>
      <c r="BF524" s="7" t="str">
        <f t="shared" si="64"/>
        <v/>
      </c>
      <c r="BG524" s="7" t="str">
        <f t="shared" si="63"/>
        <v/>
      </c>
      <c r="BH524" s="7" t="str">
        <f t="shared" si="63"/>
        <v/>
      </c>
    </row>
    <row r="525" spans="1:60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246872</v>
      </c>
      <c r="I525" s="1">
        <v>44761.875</v>
      </c>
      <c r="J525" t="s">
        <v>387</v>
      </c>
      <c r="K525">
        <v>0</v>
      </c>
      <c r="L525" s="1"/>
      <c r="M525" s="1">
        <v>44761.875</v>
      </c>
      <c r="N525" s="1">
        <v>42009.916666666664</v>
      </c>
      <c r="O525" s="1">
        <v>43691.875</v>
      </c>
      <c r="P525" s="1"/>
      <c r="Q525" s="1">
        <v>43691.875</v>
      </c>
      <c r="R525">
        <v>76663915</v>
      </c>
      <c r="T525" t="s">
        <v>995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389</v>
      </c>
      <c r="AB525">
        <v>34</v>
      </c>
      <c r="AC525" t="s">
        <v>476</v>
      </c>
      <c r="AD525">
        <v>123586</v>
      </c>
      <c r="AE525">
        <v>1038.1099999999999</v>
      </c>
      <c r="AF525">
        <v>1235.8599999999999</v>
      </c>
      <c r="AG525" t="s">
        <v>408</v>
      </c>
      <c r="AP525" s="8">
        <v>522</v>
      </c>
      <c r="AQ525" s="8" t="str">
        <f t="shared" si="64"/>
        <v/>
      </c>
      <c r="AR525" s="8" t="str">
        <f t="shared" si="64"/>
        <v/>
      </c>
      <c r="AS525" s="8" t="str">
        <f t="shared" si="64"/>
        <v/>
      </c>
      <c r="AT525" s="8" t="str">
        <f t="shared" si="64"/>
        <v/>
      </c>
      <c r="AU525" s="8" t="str">
        <f t="shared" si="64"/>
        <v/>
      </c>
      <c r="AV525" s="8" t="str">
        <f t="shared" si="64"/>
        <v/>
      </c>
      <c r="AW525" s="8" t="str">
        <f t="shared" si="64"/>
        <v/>
      </c>
      <c r="AX525" s="8" t="str">
        <f t="shared" si="64"/>
        <v/>
      </c>
      <c r="AY525" s="8" t="str">
        <f t="shared" si="64"/>
        <v/>
      </c>
      <c r="AZ525" s="8" t="str">
        <f t="shared" si="64"/>
        <v/>
      </c>
      <c r="BA525" s="8" t="str">
        <f t="shared" si="64"/>
        <v/>
      </c>
      <c r="BB525" s="8" t="str">
        <f t="shared" si="64"/>
        <v/>
      </c>
      <c r="BC525" s="8" t="str">
        <f t="shared" si="64"/>
        <v/>
      </c>
      <c r="BD525" s="8" t="str">
        <f t="shared" si="64"/>
        <v/>
      </c>
      <c r="BE525" s="8" t="str">
        <f t="shared" si="64"/>
        <v/>
      </c>
      <c r="BF525" s="8" t="str">
        <f t="shared" si="64"/>
        <v/>
      </c>
      <c r="BG525" s="8" t="str">
        <f t="shared" si="63"/>
        <v/>
      </c>
      <c r="BH525" s="8" t="str">
        <f t="shared" si="63"/>
        <v/>
      </c>
    </row>
    <row r="526" spans="1:60">
      <c r="A526" t="s">
        <v>404</v>
      </c>
      <c r="B526" t="s">
        <v>404</v>
      </c>
      <c r="C526" t="s">
        <v>386</v>
      </c>
      <c r="E526">
        <v>19</v>
      </c>
      <c r="F526">
        <v>0</v>
      </c>
      <c r="G526">
        <v>1</v>
      </c>
      <c r="H526">
        <v>246879</v>
      </c>
      <c r="I526" s="1">
        <v>44761.875</v>
      </c>
      <c r="J526" t="s">
        <v>387</v>
      </c>
      <c r="K526">
        <v>0</v>
      </c>
      <c r="L526" s="1">
        <v>44712.875</v>
      </c>
      <c r="M526" s="1">
        <v>44761.875</v>
      </c>
      <c r="N526" s="1">
        <v>42427.875</v>
      </c>
      <c r="O526" s="1">
        <v>44725.875</v>
      </c>
      <c r="P526" s="1">
        <v>44725.875</v>
      </c>
      <c r="Q526" s="1">
        <v>43691.875</v>
      </c>
      <c r="R526">
        <v>76663944</v>
      </c>
      <c r="T526" t="s">
        <v>996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389</v>
      </c>
      <c r="AB526">
        <v>34</v>
      </c>
      <c r="AC526" t="s">
        <v>390</v>
      </c>
      <c r="AD526">
        <v>87928</v>
      </c>
      <c r="AE526">
        <v>738.6</v>
      </c>
      <c r="AF526">
        <v>879.28</v>
      </c>
      <c r="AG526" t="s">
        <v>391</v>
      </c>
      <c r="AP526" s="7">
        <v>523</v>
      </c>
      <c r="AQ526" s="7" t="str">
        <f t="shared" si="64"/>
        <v/>
      </c>
      <c r="AR526" s="7" t="str">
        <f t="shared" si="64"/>
        <v/>
      </c>
      <c r="AS526" s="7" t="str">
        <f t="shared" si="64"/>
        <v/>
      </c>
      <c r="AT526" s="7" t="str">
        <f t="shared" si="64"/>
        <v/>
      </c>
      <c r="AU526" s="7" t="str">
        <f t="shared" si="64"/>
        <v/>
      </c>
      <c r="AV526" s="7" t="str">
        <f t="shared" si="64"/>
        <v/>
      </c>
      <c r="AW526" s="7" t="str">
        <f t="shared" si="64"/>
        <v/>
      </c>
      <c r="AX526" s="7" t="str">
        <f t="shared" si="64"/>
        <v/>
      </c>
      <c r="AY526" s="7" t="str">
        <f t="shared" si="64"/>
        <v/>
      </c>
      <c r="AZ526" s="7" t="str">
        <f t="shared" si="64"/>
        <v/>
      </c>
      <c r="BA526" s="7" t="str">
        <f t="shared" si="64"/>
        <v/>
      </c>
      <c r="BB526" s="7" t="str">
        <f t="shared" si="64"/>
        <v/>
      </c>
      <c r="BC526" s="7" t="str">
        <f t="shared" si="64"/>
        <v/>
      </c>
      <c r="BD526" s="7" t="str">
        <f t="shared" si="64"/>
        <v/>
      </c>
      <c r="BE526" s="7" t="str">
        <f t="shared" si="64"/>
        <v/>
      </c>
      <c r="BF526" s="7" t="str">
        <f t="shared" si="64"/>
        <v/>
      </c>
      <c r="BG526" s="7" t="str">
        <f t="shared" si="63"/>
        <v/>
      </c>
      <c r="BH526" s="7" t="str">
        <f t="shared" si="63"/>
        <v/>
      </c>
    </row>
    <row r="527" spans="1:60">
      <c r="A527" t="s">
        <v>404</v>
      </c>
      <c r="B527" t="s">
        <v>404</v>
      </c>
      <c r="C527" t="s">
        <v>404</v>
      </c>
      <c r="E527">
        <v>220</v>
      </c>
      <c r="F527">
        <v>0</v>
      </c>
      <c r="G527">
        <v>1</v>
      </c>
      <c r="H527">
        <v>246888</v>
      </c>
      <c r="I527" s="1">
        <v>44761.875</v>
      </c>
      <c r="J527" t="s">
        <v>473</v>
      </c>
      <c r="K527">
        <v>0</v>
      </c>
      <c r="L527" s="1"/>
      <c r="M527" s="1">
        <v>44761.875</v>
      </c>
      <c r="N527" s="1">
        <v>30381.875</v>
      </c>
      <c r="O527" s="1">
        <v>44556.875</v>
      </c>
      <c r="P527" s="1">
        <v>44543.875</v>
      </c>
      <c r="Q527" s="1">
        <v>43691.875</v>
      </c>
      <c r="R527">
        <v>76662253</v>
      </c>
      <c r="T527" t="s">
        <v>277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389</v>
      </c>
      <c r="AB527">
        <v>34</v>
      </c>
      <c r="AC527" t="s">
        <v>476</v>
      </c>
      <c r="AD527">
        <v>245335</v>
      </c>
      <c r="AE527">
        <v>2060.81</v>
      </c>
      <c r="AF527">
        <v>2453.35</v>
      </c>
      <c r="AG527" t="s">
        <v>408</v>
      </c>
      <c r="AP527" s="8">
        <v>524</v>
      </c>
      <c r="AQ527" s="8" t="str">
        <f t="shared" si="64"/>
        <v/>
      </c>
      <c r="AR527" s="8" t="str">
        <f t="shared" si="64"/>
        <v/>
      </c>
      <c r="AS527" s="8" t="str">
        <f t="shared" si="64"/>
        <v/>
      </c>
      <c r="AT527" s="8" t="str">
        <f t="shared" si="64"/>
        <v/>
      </c>
      <c r="AU527" s="8" t="str">
        <f t="shared" si="64"/>
        <v/>
      </c>
      <c r="AV527" s="8" t="str">
        <f t="shared" si="64"/>
        <v/>
      </c>
      <c r="AW527" s="8" t="str">
        <f t="shared" si="64"/>
        <v/>
      </c>
      <c r="AX527" s="8" t="str">
        <f t="shared" si="64"/>
        <v/>
      </c>
      <c r="AY527" s="8" t="str">
        <f t="shared" si="64"/>
        <v/>
      </c>
      <c r="AZ527" s="8" t="str">
        <f t="shared" si="64"/>
        <v/>
      </c>
      <c r="BA527" s="8" t="str">
        <f t="shared" si="64"/>
        <v/>
      </c>
      <c r="BB527" s="8" t="str">
        <f t="shared" si="64"/>
        <v/>
      </c>
      <c r="BC527" s="8" t="str">
        <f t="shared" si="64"/>
        <v/>
      </c>
      <c r="BD527" s="8" t="str">
        <f t="shared" si="64"/>
        <v/>
      </c>
      <c r="BE527" s="8" t="str">
        <f t="shared" si="64"/>
        <v/>
      </c>
      <c r="BF527" s="8" t="str">
        <f t="shared" si="64"/>
        <v/>
      </c>
      <c r="BG527" s="8" t="str">
        <f t="shared" si="63"/>
        <v/>
      </c>
      <c r="BH527" s="8" t="str">
        <f t="shared" si="63"/>
        <v/>
      </c>
    </row>
    <row r="528" spans="1:60">
      <c r="A528" t="s">
        <v>404</v>
      </c>
      <c r="B528" t="s">
        <v>404</v>
      </c>
      <c r="C528" t="s">
        <v>404</v>
      </c>
      <c r="E528">
        <v>234</v>
      </c>
      <c r="F528">
        <v>0</v>
      </c>
      <c r="G528">
        <v>1</v>
      </c>
      <c r="H528">
        <v>246954</v>
      </c>
      <c r="I528" s="1">
        <v>44761.875</v>
      </c>
      <c r="J528" t="s">
        <v>766</v>
      </c>
      <c r="K528">
        <v>0</v>
      </c>
      <c r="L528" s="1"/>
      <c r="M528" s="1">
        <v>44761.875</v>
      </c>
      <c r="N528" s="1">
        <v>30453.875</v>
      </c>
      <c r="O528" s="1">
        <v>43691.875</v>
      </c>
      <c r="P528" s="1"/>
      <c r="Q528" s="1">
        <v>43691.875</v>
      </c>
      <c r="R528">
        <v>76662258</v>
      </c>
      <c r="T528" t="s">
        <v>997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389</v>
      </c>
      <c r="AB528">
        <v>34</v>
      </c>
      <c r="AC528" t="s">
        <v>476</v>
      </c>
      <c r="AD528">
        <v>205281</v>
      </c>
      <c r="AE528">
        <v>1703.84</v>
      </c>
      <c r="AF528">
        <v>2052.81</v>
      </c>
      <c r="AG528" t="s">
        <v>408</v>
      </c>
      <c r="AP528" s="7">
        <v>525</v>
      </c>
      <c r="AQ528" s="7" t="str">
        <f t="shared" si="64"/>
        <v/>
      </c>
      <c r="AR528" s="7" t="str">
        <f t="shared" si="64"/>
        <v/>
      </c>
      <c r="AS528" s="7" t="str">
        <f t="shared" si="64"/>
        <v/>
      </c>
      <c r="AT528" s="7" t="str">
        <f t="shared" si="64"/>
        <v/>
      </c>
      <c r="AU528" s="7" t="str">
        <f t="shared" si="64"/>
        <v/>
      </c>
      <c r="AV528" s="7" t="str">
        <f t="shared" si="64"/>
        <v/>
      </c>
      <c r="AW528" s="7" t="str">
        <f t="shared" si="64"/>
        <v/>
      </c>
      <c r="AX528" s="7" t="str">
        <f t="shared" si="64"/>
        <v/>
      </c>
      <c r="AY528" s="7" t="str">
        <f t="shared" si="64"/>
        <v/>
      </c>
      <c r="AZ528" s="7" t="str">
        <f t="shared" si="64"/>
        <v/>
      </c>
      <c r="BA528" s="7" t="str">
        <f t="shared" si="64"/>
        <v/>
      </c>
      <c r="BB528" s="7" t="str">
        <f t="shared" si="64"/>
        <v/>
      </c>
      <c r="BC528" s="7" t="str">
        <f t="shared" si="64"/>
        <v/>
      </c>
      <c r="BD528" s="7" t="str">
        <f t="shared" si="64"/>
        <v/>
      </c>
      <c r="BE528" s="7" t="str">
        <f t="shared" si="64"/>
        <v/>
      </c>
      <c r="BF528" s="7" t="str">
        <f t="shared" si="64"/>
        <v/>
      </c>
      <c r="BG528" s="7" t="str">
        <f t="shared" si="63"/>
        <v/>
      </c>
      <c r="BH528" s="7" t="str">
        <f t="shared" si="63"/>
        <v/>
      </c>
    </row>
    <row r="529" spans="1:60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246982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38684.916666666664</v>
      </c>
      <c r="O529" s="1">
        <v>43691.875</v>
      </c>
      <c r="P529" s="1"/>
      <c r="Q529" s="1">
        <v>43691.875</v>
      </c>
      <c r="R529">
        <v>76662260</v>
      </c>
      <c r="T529" t="s">
        <v>998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389</v>
      </c>
      <c r="AB529">
        <v>34</v>
      </c>
      <c r="AC529" t="s">
        <v>398</v>
      </c>
      <c r="AD529">
        <v>153282</v>
      </c>
      <c r="AE529">
        <v>1287.56</v>
      </c>
      <c r="AF529">
        <v>1532.82</v>
      </c>
      <c r="AG529" t="s">
        <v>408</v>
      </c>
      <c r="AP529" s="8">
        <v>526</v>
      </c>
      <c r="AQ529" s="8" t="str">
        <f t="shared" si="64"/>
        <v/>
      </c>
      <c r="AR529" s="8" t="str">
        <f t="shared" si="64"/>
        <v/>
      </c>
      <c r="AS529" s="8" t="str">
        <f t="shared" si="64"/>
        <v/>
      </c>
      <c r="AT529" s="8" t="str">
        <f t="shared" si="64"/>
        <v/>
      </c>
      <c r="AU529" s="8" t="str">
        <f t="shared" si="64"/>
        <v/>
      </c>
      <c r="AV529" s="8" t="str">
        <f t="shared" si="64"/>
        <v/>
      </c>
      <c r="AW529" s="8" t="str">
        <f t="shared" si="64"/>
        <v/>
      </c>
      <c r="AX529" s="8" t="str">
        <f t="shared" si="64"/>
        <v/>
      </c>
      <c r="AY529" s="8" t="str">
        <f t="shared" si="64"/>
        <v/>
      </c>
      <c r="AZ529" s="8" t="str">
        <f t="shared" si="64"/>
        <v/>
      </c>
      <c r="BA529" s="8" t="str">
        <f t="shared" si="64"/>
        <v/>
      </c>
      <c r="BB529" s="8" t="str">
        <f t="shared" si="64"/>
        <v/>
      </c>
      <c r="BC529" s="8" t="str">
        <f t="shared" si="64"/>
        <v/>
      </c>
      <c r="BD529" s="8" t="str">
        <f t="shared" si="64"/>
        <v/>
      </c>
      <c r="BE529" s="8" t="str">
        <f t="shared" si="64"/>
        <v/>
      </c>
      <c r="BF529" s="8" t="str">
        <f t="shared" si="64"/>
        <v/>
      </c>
      <c r="BG529" s="8" t="str">
        <f t="shared" si="63"/>
        <v/>
      </c>
      <c r="BH529" s="8" t="str">
        <f t="shared" si="63"/>
        <v/>
      </c>
    </row>
    <row r="530" spans="1:60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246983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30635.916666666668</v>
      </c>
      <c r="O530" s="1">
        <v>44725.875</v>
      </c>
      <c r="P530" s="1">
        <v>44725.875</v>
      </c>
      <c r="Q530" s="1">
        <v>43691.875</v>
      </c>
      <c r="R530">
        <v>76662261</v>
      </c>
      <c r="T530" t="s">
        <v>999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389</v>
      </c>
      <c r="AB530">
        <v>34</v>
      </c>
      <c r="AC530" t="s">
        <v>398</v>
      </c>
      <c r="AD530">
        <v>276623</v>
      </c>
      <c r="AE530">
        <v>2323.64</v>
      </c>
      <c r="AF530">
        <v>2766.23</v>
      </c>
      <c r="AG530" t="s">
        <v>408</v>
      </c>
      <c r="AP530" s="7">
        <v>527</v>
      </c>
      <c r="AQ530" s="7" t="str">
        <f t="shared" si="64"/>
        <v/>
      </c>
      <c r="AR530" s="7" t="str">
        <f t="shared" si="64"/>
        <v/>
      </c>
      <c r="AS530" s="7" t="str">
        <f t="shared" si="64"/>
        <v/>
      </c>
      <c r="AT530" s="7" t="str">
        <f t="shared" si="64"/>
        <v/>
      </c>
      <c r="AU530" s="7" t="str">
        <f t="shared" si="64"/>
        <v/>
      </c>
      <c r="AV530" s="7" t="str">
        <f t="shared" si="64"/>
        <v/>
      </c>
      <c r="AW530" s="7" t="str">
        <f t="shared" si="64"/>
        <v/>
      </c>
      <c r="AX530" s="7" t="str">
        <f t="shared" si="64"/>
        <v/>
      </c>
      <c r="AY530" s="7" t="str">
        <f t="shared" si="64"/>
        <v/>
      </c>
      <c r="AZ530" s="7" t="str">
        <f t="shared" si="64"/>
        <v/>
      </c>
      <c r="BA530" s="7" t="str">
        <f t="shared" si="64"/>
        <v/>
      </c>
      <c r="BB530" s="7" t="str">
        <f t="shared" si="64"/>
        <v/>
      </c>
      <c r="BC530" s="7" t="str">
        <f t="shared" si="64"/>
        <v/>
      </c>
      <c r="BD530" s="7" t="str">
        <f t="shared" si="64"/>
        <v/>
      </c>
      <c r="BE530" s="7" t="str">
        <f t="shared" si="64"/>
        <v/>
      </c>
      <c r="BF530" s="7" t="str">
        <f t="shared" ref="BF530:BH545" si="65">IF(BF$3=$D530,$AP530,"")</f>
        <v/>
      </c>
      <c r="BG530" s="7" t="str">
        <f t="shared" si="65"/>
        <v/>
      </c>
      <c r="BH530" s="7" t="str">
        <f t="shared" si="65"/>
        <v/>
      </c>
    </row>
    <row r="531" spans="1:60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246997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29329.875</v>
      </c>
      <c r="O531" s="1">
        <v>43691.875</v>
      </c>
      <c r="P531" s="1"/>
      <c r="Q531" s="1">
        <v>43691.875</v>
      </c>
      <c r="R531">
        <v>76663892</v>
      </c>
      <c r="T531" t="s">
        <v>1000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389</v>
      </c>
      <c r="AB531">
        <v>34</v>
      </c>
      <c r="AC531" t="s">
        <v>390</v>
      </c>
      <c r="AD531">
        <v>278937</v>
      </c>
      <c r="AE531">
        <v>2343.0700000000002</v>
      </c>
      <c r="AF531">
        <v>2789.37</v>
      </c>
      <c r="AG531" t="s">
        <v>408</v>
      </c>
      <c r="AP531" s="8">
        <v>528</v>
      </c>
      <c r="AQ531" s="8" t="str">
        <f t="shared" ref="AQ531:BF546" si="66">IF(AQ$3=$D531,$AP531,"")</f>
        <v/>
      </c>
      <c r="AR531" s="8" t="str">
        <f t="shared" si="66"/>
        <v/>
      </c>
      <c r="AS531" s="8" t="str">
        <f t="shared" si="66"/>
        <v/>
      </c>
      <c r="AT531" s="8" t="str">
        <f t="shared" si="66"/>
        <v/>
      </c>
      <c r="AU531" s="8" t="str">
        <f t="shared" si="66"/>
        <v/>
      </c>
      <c r="AV531" s="8" t="str">
        <f t="shared" si="66"/>
        <v/>
      </c>
      <c r="AW531" s="8" t="str">
        <f t="shared" si="66"/>
        <v/>
      </c>
      <c r="AX531" s="8" t="str">
        <f t="shared" si="66"/>
        <v/>
      </c>
      <c r="AY531" s="8" t="str">
        <f t="shared" si="66"/>
        <v/>
      </c>
      <c r="AZ531" s="8" t="str">
        <f t="shared" si="66"/>
        <v/>
      </c>
      <c r="BA531" s="8" t="str">
        <f t="shared" si="66"/>
        <v/>
      </c>
      <c r="BB531" s="8" t="str">
        <f t="shared" si="66"/>
        <v/>
      </c>
      <c r="BC531" s="8" t="str">
        <f t="shared" si="66"/>
        <v/>
      </c>
      <c r="BD531" s="8" t="str">
        <f t="shared" si="66"/>
        <v/>
      </c>
      <c r="BE531" s="8" t="str">
        <f t="shared" si="66"/>
        <v/>
      </c>
      <c r="BF531" s="8" t="str">
        <f t="shared" si="66"/>
        <v/>
      </c>
      <c r="BG531" s="8" t="str">
        <f t="shared" si="65"/>
        <v/>
      </c>
      <c r="BH531" s="8" t="str">
        <f t="shared" si="65"/>
        <v/>
      </c>
    </row>
    <row r="532" spans="1:60">
      <c r="A532" t="s">
        <v>404</v>
      </c>
      <c r="B532" t="s">
        <v>404</v>
      </c>
      <c r="C532" t="s">
        <v>404</v>
      </c>
      <c r="E532">
        <v>19</v>
      </c>
      <c r="F532">
        <v>0</v>
      </c>
      <c r="G532">
        <v>1</v>
      </c>
      <c r="H532">
        <v>247024</v>
      </c>
      <c r="I532" s="1">
        <v>44761.875</v>
      </c>
      <c r="J532" t="s">
        <v>387</v>
      </c>
      <c r="K532">
        <v>0</v>
      </c>
      <c r="L532" s="1"/>
      <c r="M532" s="1">
        <v>44761.875</v>
      </c>
      <c r="N532" s="1">
        <v>38516.875</v>
      </c>
      <c r="O532" s="1">
        <v>44182.875</v>
      </c>
      <c r="P532" s="1">
        <v>44025.875</v>
      </c>
      <c r="Q532" s="1">
        <v>43691.875</v>
      </c>
      <c r="R532">
        <v>76662264</v>
      </c>
      <c r="T532" t="s">
        <v>1001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389</v>
      </c>
      <c r="AB532">
        <v>34</v>
      </c>
      <c r="AC532" t="s">
        <v>476</v>
      </c>
      <c r="AD532">
        <v>123586</v>
      </c>
      <c r="AE532">
        <v>1038.1099999999999</v>
      </c>
      <c r="AF532">
        <v>1235.8599999999999</v>
      </c>
      <c r="AG532" t="s">
        <v>408</v>
      </c>
      <c r="AP532" s="7">
        <v>529</v>
      </c>
      <c r="AQ532" s="7" t="str">
        <f t="shared" si="66"/>
        <v/>
      </c>
      <c r="AR532" s="7" t="str">
        <f t="shared" si="66"/>
        <v/>
      </c>
      <c r="AS532" s="7" t="str">
        <f t="shared" si="66"/>
        <v/>
      </c>
      <c r="AT532" s="7" t="str">
        <f t="shared" si="66"/>
        <v/>
      </c>
      <c r="AU532" s="7" t="str">
        <f t="shared" si="66"/>
        <v/>
      </c>
      <c r="AV532" s="7" t="str">
        <f t="shared" si="66"/>
        <v/>
      </c>
      <c r="AW532" s="7" t="str">
        <f t="shared" si="66"/>
        <v/>
      </c>
      <c r="AX532" s="7" t="str">
        <f t="shared" si="66"/>
        <v/>
      </c>
      <c r="AY532" s="7" t="str">
        <f t="shared" si="66"/>
        <v/>
      </c>
      <c r="AZ532" s="7" t="str">
        <f t="shared" si="66"/>
        <v/>
      </c>
      <c r="BA532" s="7" t="str">
        <f t="shared" si="66"/>
        <v/>
      </c>
      <c r="BB532" s="7" t="str">
        <f t="shared" si="66"/>
        <v/>
      </c>
      <c r="BC532" s="7" t="str">
        <f t="shared" si="66"/>
        <v/>
      </c>
      <c r="BD532" s="7" t="str">
        <f t="shared" si="66"/>
        <v/>
      </c>
      <c r="BE532" s="7" t="str">
        <f t="shared" si="66"/>
        <v/>
      </c>
      <c r="BF532" s="7" t="str">
        <f t="shared" si="66"/>
        <v/>
      </c>
      <c r="BG532" s="7" t="str">
        <f t="shared" si="65"/>
        <v/>
      </c>
      <c r="BH532" s="7" t="str">
        <f t="shared" si="65"/>
        <v/>
      </c>
    </row>
    <row r="533" spans="1:60">
      <c r="A533" t="s">
        <v>404</v>
      </c>
      <c r="B533" t="s">
        <v>404</v>
      </c>
      <c r="C533" t="s">
        <v>404</v>
      </c>
      <c r="E533">
        <v>57</v>
      </c>
      <c r="F533">
        <v>0</v>
      </c>
      <c r="G533">
        <v>1</v>
      </c>
      <c r="H533">
        <v>247154</v>
      </c>
      <c r="I533" s="1">
        <v>44761.875</v>
      </c>
      <c r="J533" t="s">
        <v>392</v>
      </c>
      <c r="K533">
        <v>0</v>
      </c>
      <c r="L533" s="1">
        <v>44755.875</v>
      </c>
      <c r="M533" s="1">
        <v>44761.875</v>
      </c>
      <c r="N533" s="1">
        <v>29992.916666666668</v>
      </c>
      <c r="O533" s="1">
        <v>44755.875</v>
      </c>
      <c r="P533" s="1"/>
      <c r="Q533" s="1">
        <v>43691.875</v>
      </c>
      <c r="R533">
        <v>76662269</v>
      </c>
      <c r="T533" t="s">
        <v>1002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389</v>
      </c>
      <c r="AB533">
        <v>34</v>
      </c>
      <c r="AC533" t="s">
        <v>390</v>
      </c>
      <c r="AD533">
        <v>278937</v>
      </c>
      <c r="AE533">
        <v>2343.0700000000002</v>
      </c>
      <c r="AF533">
        <v>2789.37</v>
      </c>
      <c r="AG533" t="s">
        <v>391</v>
      </c>
      <c r="AP533" s="8">
        <v>530</v>
      </c>
      <c r="AQ533" s="8" t="str">
        <f t="shared" si="66"/>
        <v/>
      </c>
      <c r="AR533" s="8" t="str">
        <f t="shared" si="66"/>
        <v/>
      </c>
      <c r="AS533" s="8" t="str">
        <f t="shared" si="66"/>
        <v/>
      </c>
      <c r="AT533" s="8" t="str">
        <f t="shared" si="66"/>
        <v/>
      </c>
      <c r="AU533" s="8" t="str">
        <f t="shared" si="66"/>
        <v/>
      </c>
      <c r="AV533" s="8" t="str">
        <f t="shared" si="66"/>
        <v/>
      </c>
      <c r="AW533" s="8" t="str">
        <f t="shared" si="66"/>
        <v/>
      </c>
      <c r="AX533" s="8" t="str">
        <f t="shared" si="66"/>
        <v/>
      </c>
      <c r="AY533" s="8" t="str">
        <f t="shared" si="66"/>
        <v/>
      </c>
      <c r="AZ533" s="8" t="str">
        <f t="shared" si="66"/>
        <v/>
      </c>
      <c r="BA533" s="8" t="str">
        <f t="shared" si="66"/>
        <v/>
      </c>
      <c r="BB533" s="8" t="str">
        <f t="shared" si="66"/>
        <v/>
      </c>
      <c r="BC533" s="8" t="str">
        <f t="shared" si="66"/>
        <v/>
      </c>
      <c r="BD533" s="8" t="str">
        <f t="shared" si="66"/>
        <v/>
      </c>
      <c r="BE533" s="8" t="str">
        <f t="shared" si="66"/>
        <v/>
      </c>
      <c r="BF533" s="8" t="str">
        <f t="shared" si="66"/>
        <v/>
      </c>
      <c r="BG533" s="8" t="str">
        <f t="shared" si="65"/>
        <v/>
      </c>
      <c r="BH533" s="8" t="str">
        <f t="shared" si="65"/>
        <v/>
      </c>
    </row>
    <row r="534" spans="1:60">
      <c r="A534" t="s">
        <v>404</v>
      </c>
      <c r="B534" t="s">
        <v>404</v>
      </c>
      <c r="C534" t="s">
        <v>404</v>
      </c>
      <c r="E534">
        <v>57</v>
      </c>
      <c r="F534">
        <v>0</v>
      </c>
      <c r="G534">
        <v>1</v>
      </c>
      <c r="H534">
        <v>247280</v>
      </c>
      <c r="I534" s="1">
        <v>44761.875</v>
      </c>
      <c r="J534" t="s">
        <v>392</v>
      </c>
      <c r="K534">
        <v>0</v>
      </c>
      <c r="L534" s="1"/>
      <c r="M534" s="1">
        <v>44761.875</v>
      </c>
      <c r="N534" s="1">
        <v>33006.875</v>
      </c>
      <c r="O534" s="1">
        <v>43691.875</v>
      </c>
      <c r="P534" s="1"/>
      <c r="Q534" s="1">
        <v>43691.875</v>
      </c>
      <c r="R534">
        <v>76664219</v>
      </c>
      <c r="T534" t="s">
        <v>1003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389</v>
      </c>
      <c r="AB534">
        <v>34</v>
      </c>
      <c r="AC534" t="s">
        <v>390</v>
      </c>
      <c r="AD534">
        <v>241499</v>
      </c>
      <c r="AE534">
        <v>2028.6</v>
      </c>
      <c r="AF534">
        <v>2414.9899999999998</v>
      </c>
      <c r="AG534" t="s">
        <v>408</v>
      </c>
      <c r="AP534" s="7">
        <v>531</v>
      </c>
      <c r="AQ534" s="7" t="str">
        <f t="shared" si="66"/>
        <v/>
      </c>
      <c r="AR534" s="7" t="str">
        <f t="shared" si="66"/>
        <v/>
      </c>
      <c r="AS534" s="7" t="str">
        <f t="shared" si="66"/>
        <v/>
      </c>
      <c r="AT534" s="7" t="str">
        <f t="shared" si="66"/>
        <v/>
      </c>
      <c r="AU534" s="7" t="str">
        <f t="shared" si="66"/>
        <v/>
      </c>
      <c r="AV534" s="7" t="str">
        <f t="shared" si="66"/>
        <v/>
      </c>
      <c r="AW534" s="7" t="str">
        <f t="shared" si="66"/>
        <v/>
      </c>
      <c r="AX534" s="7" t="str">
        <f t="shared" si="66"/>
        <v/>
      </c>
      <c r="AY534" s="7" t="str">
        <f t="shared" si="66"/>
        <v/>
      </c>
      <c r="AZ534" s="7" t="str">
        <f t="shared" si="66"/>
        <v/>
      </c>
      <c r="BA534" s="7" t="str">
        <f t="shared" si="66"/>
        <v/>
      </c>
      <c r="BB534" s="7" t="str">
        <f t="shared" si="66"/>
        <v/>
      </c>
      <c r="BC534" s="7" t="str">
        <f t="shared" si="66"/>
        <v/>
      </c>
      <c r="BD534" s="7" t="str">
        <f t="shared" si="66"/>
        <v/>
      </c>
      <c r="BE534" s="7" t="str">
        <f t="shared" si="66"/>
        <v/>
      </c>
      <c r="BF534" s="7" t="str">
        <f t="shared" si="66"/>
        <v/>
      </c>
      <c r="BG534" s="7" t="str">
        <f t="shared" si="65"/>
        <v/>
      </c>
      <c r="BH534" s="7" t="str">
        <f t="shared" si="65"/>
        <v/>
      </c>
    </row>
    <row r="535" spans="1:60">
      <c r="A535" t="s">
        <v>404</v>
      </c>
      <c r="B535" t="s">
        <v>404</v>
      </c>
      <c r="C535" t="s">
        <v>404</v>
      </c>
      <c r="E535">
        <v>19</v>
      </c>
      <c r="F535">
        <v>0</v>
      </c>
      <c r="G535">
        <v>1</v>
      </c>
      <c r="H535">
        <v>247544</v>
      </c>
      <c r="I535" s="1">
        <v>44761.875</v>
      </c>
      <c r="J535" t="s">
        <v>387</v>
      </c>
      <c r="K535">
        <v>0</v>
      </c>
      <c r="L535" s="1"/>
      <c r="M535" s="1">
        <v>44761.875</v>
      </c>
      <c r="N535" s="1">
        <v>42640.875</v>
      </c>
      <c r="O535" s="1">
        <v>43691.875</v>
      </c>
      <c r="P535" s="1"/>
      <c r="Q535" s="1">
        <v>43691.875</v>
      </c>
      <c r="R535">
        <v>76664230</v>
      </c>
      <c r="T535" t="s">
        <v>1004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389</v>
      </c>
      <c r="AB535">
        <v>34</v>
      </c>
      <c r="AC535" t="s">
        <v>398</v>
      </c>
      <c r="AD535">
        <v>153282</v>
      </c>
      <c r="AE535">
        <v>1287.56</v>
      </c>
      <c r="AF535">
        <v>1532.82</v>
      </c>
      <c r="AG535" t="s">
        <v>408</v>
      </c>
      <c r="AP535" s="8">
        <v>532</v>
      </c>
      <c r="AQ535" s="8" t="str">
        <f t="shared" si="66"/>
        <v/>
      </c>
      <c r="AR535" s="8" t="str">
        <f t="shared" si="66"/>
        <v/>
      </c>
      <c r="AS535" s="8" t="str">
        <f t="shared" si="66"/>
        <v/>
      </c>
      <c r="AT535" s="8" t="str">
        <f t="shared" si="66"/>
        <v/>
      </c>
      <c r="AU535" s="8" t="str">
        <f t="shared" si="66"/>
        <v/>
      </c>
      <c r="AV535" s="8" t="str">
        <f t="shared" si="66"/>
        <v/>
      </c>
      <c r="AW535" s="8" t="str">
        <f t="shared" si="66"/>
        <v/>
      </c>
      <c r="AX535" s="8" t="str">
        <f t="shared" si="66"/>
        <v/>
      </c>
      <c r="AY535" s="8" t="str">
        <f t="shared" si="66"/>
        <v/>
      </c>
      <c r="AZ535" s="8" t="str">
        <f t="shared" si="66"/>
        <v/>
      </c>
      <c r="BA535" s="8" t="str">
        <f t="shared" si="66"/>
        <v/>
      </c>
      <c r="BB535" s="8" t="str">
        <f t="shared" si="66"/>
        <v/>
      </c>
      <c r="BC535" s="8" t="str">
        <f t="shared" si="66"/>
        <v/>
      </c>
      <c r="BD535" s="8" t="str">
        <f t="shared" si="66"/>
        <v/>
      </c>
      <c r="BE535" s="8" t="str">
        <f t="shared" si="66"/>
        <v/>
      </c>
      <c r="BF535" s="8" t="str">
        <f t="shared" si="66"/>
        <v/>
      </c>
      <c r="BG535" s="8" t="str">
        <f t="shared" si="65"/>
        <v/>
      </c>
      <c r="BH535" s="8" t="str">
        <f t="shared" si="65"/>
        <v/>
      </c>
    </row>
    <row r="536" spans="1:60">
      <c r="A536" t="s">
        <v>404</v>
      </c>
      <c r="B536" t="s">
        <v>404</v>
      </c>
      <c r="C536" t="s">
        <v>404</v>
      </c>
      <c r="D536">
        <v>0</v>
      </c>
      <c r="E536">
        <v>57</v>
      </c>
      <c r="F536">
        <v>0</v>
      </c>
      <c r="G536">
        <v>1</v>
      </c>
      <c r="H536">
        <v>247550</v>
      </c>
      <c r="I536" s="1">
        <v>44761.875</v>
      </c>
      <c r="J536" t="s">
        <v>392</v>
      </c>
      <c r="K536">
        <v>0</v>
      </c>
      <c r="L536" s="1"/>
      <c r="M536" s="1">
        <v>44761.875</v>
      </c>
      <c r="N536" s="1">
        <v>32288.875</v>
      </c>
      <c r="O536" s="1">
        <v>43691.875</v>
      </c>
      <c r="P536" s="1"/>
      <c r="Q536" s="1">
        <v>43691.875</v>
      </c>
      <c r="R536">
        <v>76663468</v>
      </c>
      <c r="T536" t="s">
        <v>1005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389</v>
      </c>
      <c r="AB536">
        <v>34</v>
      </c>
      <c r="AC536" t="s">
        <v>400</v>
      </c>
      <c r="AD536">
        <v>79106</v>
      </c>
      <c r="AE536">
        <v>664.5</v>
      </c>
      <c r="AF536">
        <v>791.06</v>
      </c>
      <c r="AG536" t="s">
        <v>408</v>
      </c>
      <c r="AP536" s="7">
        <v>533</v>
      </c>
      <c r="AQ536" s="7" t="str">
        <f t="shared" si="66"/>
        <v/>
      </c>
      <c r="AR536" s="7" t="str">
        <f t="shared" si="66"/>
        <v/>
      </c>
      <c r="AS536" s="7" t="str">
        <f t="shared" si="66"/>
        <v/>
      </c>
      <c r="AT536" s="7" t="str">
        <f t="shared" si="66"/>
        <v/>
      </c>
      <c r="AU536" s="7" t="str">
        <f t="shared" si="66"/>
        <v/>
      </c>
      <c r="AV536" s="7" t="str">
        <f t="shared" si="66"/>
        <v/>
      </c>
      <c r="AW536" s="7" t="str">
        <f t="shared" si="66"/>
        <v/>
      </c>
      <c r="AX536" s="7" t="str">
        <f t="shared" si="66"/>
        <v/>
      </c>
      <c r="AY536" s="7" t="str">
        <f t="shared" si="66"/>
        <v/>
      </c>
      <c r="AZ536" s="7" t="str">
        <f t="shared" si="66"/>
        <v/>
      </c>
      <c r="BA536" s="7" t="str">
        <f t="shared" si="66"/>
        <v/>
      </c>
      <c r="BB536" s="7" t="str">
        <f t="shared" si="66"/>
        <v/>
      </c>
      <c r="BC536" s="7" t="str">
        <f t="shared" si="66"/>
        <v/>
      </c>
      <c r="BD536" s="7" t="str">
        <f t="shared" si="66"/>
        <v/>
      </c>
      <c r="BE536" s="7" t="str">
        <f t="shared" si="66"/>
        <v/>
      </c>
      <c r="BF536" s="7" t="str">
        <f t="shared" si="66"/>
        <v/>
      </c>
      <c r="BG536" s="7" t="str">
        <f t="shared" si="65"/>
        <v/>
      </c>
      <c r="BH536" s="7" t="str">
        <f t="shared" si="65"/>
        <v/>
      </c>
    </row>
    <row r="537" spans="1:60">
      <c r="A537" t="s">
        <v>404</v>
      </c>
      <c r="B537" t="s">
        <v>404</v>
      </c>
      <c r="C537" t="s">
        <v>404</v>
      </c>
      <c r="E537">
        <v>810</v>
      </c>
      <c r="F537">
        <v>0</v>
      </c>
      <c r="G537">
        <v>1</v>
      </c>
      <c r="H537">
        <v>356999</v>
      </c>
      <c r="I537" s="1">
        <v>44761.875</v>
      </c>
      <c r="J537" t="s">
        <v>401</v>
      </c>
      <c r="K537">
        <v>0</v>
      </c>
      <c r="L537" s="1"/>
      <c r="M537" s="1">
        <v>44761.875</v>
      </c>
      <c r="N537" s="1">
        <v>31150.875</v>
      </c>
      <c r="O537" s="1">
        <v>44748.875</v>
      </c>
      <c r="P537" s="1">
        <v>44725.875</v>
      </c>
      <c r="Q537" s="1">
        <v>44453.875</v>
      </c>
      <c r="R537">
        <v>82494546</v>
      </c>
      <c r="T537" t="s">
        <v>1006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389</v>
      </c>
      <c r="AB537">
        <v>9</v>
      </c>
      <c r="AC537" t="s">
        <v>666</v>
      </c>
      <c r="AD537">
        <v>31573</v>
      </c>
      <c r="AE537">
        <v>272.18</v>
      </c>
      <c r="AF537">
        <v>315.73</v>
      </c>
      <c r="AG537" t="s">
        <v>408</v>
      </c>
      <c r="AP537" s="8">
        <v>534</v>
      </c>
      <c r="AQ537" s="8" t="str">
        <f t="shared" si="66"/>
        <v/>
      </c>
      <c r="AR537" s="8" t="str">
        <f t="shared" si="66"/>
        <v/>
      </c>
      <c r="AS537" s="8" t="str">
        <f t="shared" si="66"/>
        <v/>
      </c>
      <c r="AT537" s="8" t="str">
        <f t="shared" si="66"/>
        <v/>
      </c>
      <c r="AU537" s="8" t="str">
        <f t="shared" si="66"/>
        <v/>
      </c>
      <c r="AV537" s="8" t="str">
        <f t="shared" si="66"/>
        <v/>
      </c>
      <c r="AW537" s="8" t="str">
        <f t="shared" si="66"/>
        <v/>
      </c>
      <c r="AX537" s="8" t="str">
        <f t="shared" si="66"/>
        <v/>
      </c>
      <c r="AY537" s="8" t="str">
        <f t="shared" si="66"/>
        <v/>
      </c>
      <c r="AZ537" s="8" t="str">
        <f t="shared" si="66"/>
        <v/>
      </c>
      <c r="BA537" s="8" t="str">
        <f t="shared" si="66"/>
        <v/>
      </c>
      <c r="BB537" s="8" t="str">
        <f t="shared" si="66"/>
        <v/>
      </c>
      <c r="BC537" s="8" t="str">
        <f t="shared" si="66"/>
        <v/>
      </c>
      <c r="BD537" s="8" t="str">
        <f t="shared" si="66"/>
        <v/>
      </c>
      <c r="BE537" s="8" t="str">
        <f t="shared" si="66"/>
        <v/>
      </c>
      <c r="BF537" s="8" t="str">
        <f t="shared" si="66"/>
        <v/>
      </c>
      <c r="BG537" s="8" t="str">
        <f t="shared" si="65"/>
        <v/>
      </c>
      <c r="BH537" s="8" t="str">
        <f t="shared" si="65"/>
        <v/>
      </c>
    </row>
    <row r="538" spans="1:60">
      <c r="A538" t="s">
        <v>404</v>
      </c>
      <c r="B538" t="s">
        <v>404</v>
      </c>
      <c r="C538" t="s">
        <v>404</v>
      </c>
      <c r="E538">
        <v>810</v>
      </c>
      <c r="F538">
        <v>485428204</v>
      </c>
      <c r="G538">
        <v>1</v>
      </c>
      <c r="H538">
        <v>358049</v>
      </c>
      <c r="I538" s="1">
        <v>44761.875</v>
      </c>
      <c r="J538" t="s">
        <v>401</v>
      </c>
      <c r="K538">
        <v>0</v>
      </c>
      <c r="L538" s="1"/>
      <c r="M538" s="1">
        <v>44761.875</v>
      </c>
      <c r="N538" s="1">
        <v>27211.875</v>
      </c>
      <c r="O538" s="1">
        <v>44756.875</v>
      </c>
      <c r="P538" s="1">
        <v>44755.875</v>
      </c>
      <c r="Q538" s="1">
        <v>44453.875</v>
      </c>
      <c r="R538">
        <v>82476023</v>
      </c>
      <c r="T538" t="s">
        <v>1007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389</v>
      </c>
      <c r="AB538">
        <v>9</v>
      </c>
      <c r="AC538" t="s">
        <v>1008</v>
      </c>
      <c r="AD538">
        <v>7677</v>
      </c>
      <c r="AE538">
        <v>661.84</v>
      </c>
      <c r="AF538">
        <v>767.7</v>
      </c>
      <c r="AG538" t="s">
        <v>408</v>
      </c>
      <c r="AP538" s="7">
        <v>535</v>
      </c>
      <c r="AQ538" s="7" t="str">
        <f t="shared" si="66"/>
        <v/>
      </c>
      <c r="AR538" s="7" t="str">
        <f t="shared" si="66"/>
        <v/>
      </c>
      <c r="AS538" s="7" t="str">
        <f t="shared" si="66"/>
        <v/>
      </c>
      <c r="AT538" s="7" t="str">
        <f t="shared" si="66"/>
        <v/>
      </c>
      <c r="AU538" s="7" t="str">
        <f t="shared" si="66"/>
        <v/>
      </c>
      <c r="AV538" s="7" t="str">
        <f t="shared" si="66"/>
        <v/>
      </c>
      <c r="AW538" s="7" t="str">
        <f t="shared" si="66"/>
        <v/>
      </c>
      <c r="AX538" s="7" t="str">
        <f t="shared" si="66"/>
        <v/>
      </c>
      <c r="AY538" s="7" t="str">
        <f t="shared" si="66"/>
        <v/>
      </c>
      <c r="AZ538" s="7" t="str">
        <f t="shared" si="66"/>
        <v/>
      </c>
      <c r="BA538" s="7" t="str">
        <f t="shared" si="66"/>
        <v/>
      </c>
      <c r="BB538" s="7" t="str">
        <f t="shared" si="66"/>
        <v/>
      </c>
      <c r="BC538" s="7" t="str">
        <f t="shared" si="66"/>
        <v/>
      </c>
      <c r="BD538" s="7" t="str">
        <f t="shared" si="66"/>
        <v/>
      </c>
      <c r="BE538" s="7" t="str">
        <f t="shared" si="66"/>
        <v/>
      </c>
      <c r="BF538" s="7" t="str">
        <f t="shared" si="66"/>
        <v/>
      </c>
      <c r="BG538" s="7" t="str">
        <f t="shared" si="65"/>
        <v/>
      </c>
      <c r="BH538" s="7" t="str">
        <f t="shared" si="65"/>
        <v/>
      </c>
    </row>
    <row r="539" spans="1:60">
      <c r="A539" t="s">
        <v>404</v>
      </c>
      <c r="B539" t="s">
        <v>404</v>
      </c>
      <c r="C539" t="s">
        <v>404</v>
      </c>
      <c r="E539">
        <v>810</v>
      </c>
      <c r="F539">
        <v>0</v>
      </c>
      <c r="G539">
        <v>1</v>
      </c>
      <c r="H539">
        <v>358051</v>
      </c>
      <c r="I539" s="1">
        <v>44761.875</v>
      </c>
      <c r="J539" t="s">
        <v>401</v>
      </c>
      <c r="K539">
        <v>0</v>
      </c>
      <c r="L539" s="1"/>
      <c r="M539" s="1">
        <v>44761.875</v>
      </c>
      <c r="N539" s="1">
        <v>33770.875</v>
      </c>
      <c r="O539" s="1">
        <v>44455.875</v>
      </c>
      <c r="P539" s="1"/>
      <c r="Q539" s="1">
        <v>44453.875</v>
      </c>
      <c r="R539">
        <v>82494583</v>
      </c>
      <c r="T539" t="s">
        <v>1009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389</v>
      </c>
      <c r="AB539">
        <v>9</v>
      </c>
      <c r="AC539" t="s">
        <v>666</v>
      </c>
      <c r="AD539">
        <v>31573</v>
      </c>
      <c r="AE539">
        <v>272.18</v>
      </c>
      <c r="AF539">
        <v>315.73</v>
      </c>
      <c r="AG539" t="s">
        <v>408</v>
      </c>
      <c r="AP539" s="8">
        <v>536</v>
      </c>
      <c r="AQ539" s="8" t="str">
        <f t="shared" si="66"/>
        <v/>
      </c>
      <c r="AR539" s="8" t="str">
        <f t="shared" si="66"/>
        <v/>
      </c>
      <c r="AS539" s="8" t="str">
        <f t="shared" si="66"/>
        <v/>
      </c>
      <c r="AT539" s="8" t="str">
        <f t="shared" si="66"/>
        <v/>
      </c>
      <c r="AU539" s="8" t="str">
        <f t="shared" si="66"/>
        <v/>
      </c>
      <c r="AV539" s="8" t="str">
        <f t="shared" si="66"/>
        <v/>
      </c>
      <c r="AW539" s="8" t="str">
        <f t="shared" si="66"/>
        <v/>
      </c>
      <c r="AX539" s="8" t="str">
        <f t="shared" si="66"/>
        <v/>
      </c>
      <c r="AY539" s="8" t="str">
        <f t="shared" si="66"/>
        <v/>
      </c>
      <c r="AZ539" s="8" t="str">
        <f t="shared" si="66"/>
        <v/>
      </c>
      <c r="BA539" s="8" t="str">
        <f t="shared" si="66"/>
        <v/>
      </c>
      <c r="BB539" s="8" t="str">
        <f t="shared" si="66"/>
        <v/>
      </c>
      <c r="BC539" s="8" t="str">
        <f t="shared" si="66"/>
        <v/>
      </c>
      <c r="BD539" s="8" t="str">
        <f t="shared" si="66"/>
        <v/>
      </c>
      <c r="BE539" s="8" t="str">
        <f t="shared" si="66"/>
        <v/>
      </c>
      <c r="BF539" s="8" t="str">
        <f t="shared" si="66"/>
        <v/>
      </c>
      <c r="BG539" s="8" t="str">
        <f t="shared" si="65"/>
        <v/>
      </c>
      <c r="BH539" s="8" t="str">
        <f t="shared" si="65"/>
        <v/>
      </c>
    </row>
    <row r="540" spans="1:60">
      <c r="A540" t="s">
        <v>404</v>
      </c>
      <c r="B540" t="s">
        <v>404</v>
      </c>
      <c r="C540" t="s">
        <v>404</v>
      </c>
      <c r="E540">
        <v>810</v>
      </c>
      <c r="F540">
        <v>0</v>
      </c>
      <c r="G540">
        <v>1</v>
      </c>
      <c r="H540">
        <v>358051</v>
      </c>
      <c r="I540" s="1">
        <v>44761.875</v>
      </c>
      <c r="J540" t="s">
        <v>401</v>
      </c>
      <c r="K540">
        <v>1</v>
      </c>
      <c r="L540" s="1"/>
      <c r="M540" s="1">
        <v>44761.875</v>
      </c>
      <c r="N540" s="1">
        <v>43201.875</v>
      </c>
      <c r="O540" s="1">
        <v>44455.875</v>
      </c>
      <c r="P540" s="1"/>
      <c r="Q540" s="1">
        <v>44453.875</v>
      </c>
      <c r="R540">
        <v>82494584</v>
      </c>
      <c r="T540" t="s">
        <v>1010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389</v>
      </c>
      <c r="AB540">
        <v>9</v>
      </c>
      <c r="AC540" t="s">
        <v>666</v>
      </c>
      <c r="AD540">
        <v>19806</v>
      </c>
      <c r="AE540">
        <v>170.75</v>
      </c>
      <c r="AF540">
        <v>198.06</v>
      </c>
      <c r="AG540" t="s">
        <v>408</v>
      </c>
      <c r="AP540" s="7">
        <v>537</v>
      </c>
      <c r="AQ540" s="7" t="str">
        <f t="shared" si="66"/>
        <v/>
      </c>
      <c r="AR540" s="7" t="str">
        <f t="shared" si="66"/>
        <v/>
      </c>
      <c r="AS540" s="7" t="str">
        <f t="shared" si="66"/>
        <v/>
      </c>
      <c r="AT540" s="7" t="str">
        <f t="shared" si="66"/>
        <v/>
      </c>
      <c r="AU540" s="7" t="str">
        <f t="shared" si="66"/>
        <v/>
      </c>
      <c r="AV540" s="7" t="str">
        <f t="shared" si="66"/>
        <v/>
      </c>
      <c r="AW540" s="7" t="str">
        <f t="shared" si="66"/>
        <v/>
      </c>
      <c r="AX540" s="7" t="str">
        <f t="shared" si="66"/>
        <v/>
      </c>
      <c r="AY540" s="7" t="str">
        <f t="shared" si="66"/>
        <v/>
      </c>
      <c r="AZ540" s="7" t="str">
        <f t="shared" si="66"/>
        <v/>
      </c>
      <c r="BA540" s="7" t="str">
        <f t="shared" si="66"/>
        <v/>
      </c>
      <c r="BB540" s="7" t="str">
        <f t="shared" si="66"/>
        <v/>
      </c>
      <c r="BC540" s="7" t="str">
        <f t="shared" si="66"/>
        <v/>
      </c>
      <c r="BD540" s="7" t="str">
        <f t="shared" si="66"/>
        <v/>
      </c>
      <c r="BE540" s="7" t="str">
        <f t="shared" si="66"/>
        <v/>
      </c>
      <c r="BF540" s="7" t="str">
        <f t="shared" si="66"/>
        <v/>
      </c>
      <c r="BG540" s="7" t="str">
        <f t="shared" si="65"/>
        <v/>
      </c>
      <c r="BH540" s="7" t="str">
        <f t="shared" si="65"/>
        <v/>
      </c>
    </row>
    <row r="541" spans="1:60">
      <c r="A541" t="s">
        <v>404</v>
      </c>
      <c r="B541" t="s">
        <v>404</v>
      </c>
      <c r="C541" t="s">
        <v>404</v>
      </c>
      <c r="E541">
        <v>810</v>
      </c>
      <c r="F541">
        <v>0</v>
      </c>
      <c r="G541">
        <v>1</v>
      </c>
      <c r="H541">
        <v>358328</v>
      </c>
      <c r="I541" s="1">
        <v>44761.875</v>
      </c>
      <c r="J541" t="s">
        <v>401</v>
      </c>
      <c r="K541">
        <v>0</v>
      </c>
      <c r="L541" s="1"/>
      <c r="M541" s="1">
        <v>44761.875</v>
      </c>
      <c r="N541" s="1">
        <v>31316.875</v>
      </c>
      <c r="O541" s="1">
        <v>44455.875</v>
      </c>
      <c r="P541" s="1"/>
      <c r="Q541" s="1">
        <v>44453.875</v>
      </c>
      <c r="R541">
        <v>82494538</v>
      </c>
      <c r="T541" t="s">
        <v>1011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389</v>
      </c>
      <c r="AB541">
        <v>9</v>
      </c>
      <c r="AC541" t="s">
        <v>666</v>
      </c>
      <c r="AD541">
        <v>31573</v>
      </c>
      <c r="AE541">
        <v>272.18</v>
      </c>
      <c r="AF541">
        <v>315.73</v>
      </c>
      <c r="AG541" t="s">
        <v>408</v>
      </c>
      <c r="AP541" s="8">
        <v>538</v>
      </c>
      <c r="AQ541" s="8" t="str">
        <f t="shared" si="66"/>
        <v/>
      </c>
      <c r="AR541" s="8" t="str">
        <f t="shared" si="66"/>
        <v/>
      </c>
      <c r="AS541" s="8" t="str">
        <f t="shared" si="66"/>
        <v/>
      </c>
      <c r="AT541" s="8" t="str">
        <f t="shared" si="66"/>
        <v/>
      </c>
      <c r="AU541" s="8" t="str">
        <f t="shared" si="66"/>
        <v/>
      </c>
      <c r="AV541" s="8" t="str">
        <f t="shared" si="66"/>
        <v/>
      </c>
      <c r="AW541" s="8" t="str">
        <f t="shared" si="66"/>
        <v/>
      </c>
      <c r="AX541" s="8" t="str">
        <f t="shared" si="66"/>
        <v/>
      </c>
      <c r="AY541" s="8" t="str">
        <f t="shared" si="66"/>
        <v/>
      </c>
      <c r="AZ541" s="8" t="str">
        <f t="shared" si="66"/>
        <v/>
      </c>
      <c r="BA541" s="8" t="str">
        <f t="shared" si="66"/>
        <v/>
      </c>
      <c r="BB541" s="8" t="str">
        <f t="shared" si="66"/>
        <v/>
      </c>
      <c r="BC541" s="8" t="str">
        <f t="shared" si="66"/>
        <v/>
      </c>
      <c r="BD541" s="8" t="str">
        <f t="shared" si="66"/>
        <v/>
      </c>
      <c r="BE541" s="8" t="str">
        <f t="shared" si="66"/>
        <v/>
      </c>
      <c r="BF541" s="8" t="str">
        <f t="shared" si="66"/>
        <v/>
      </c>
      <c r="BG541" s="8" t="str">
        <f t="shared" si="65"/>
        <v/>
      </c>
      <c r="BH541" s="8" t="str">
        <f t="shared" si="65"/>
        <v/>
      </c>
    </row>
    <row r="542" spans="1:60">
      <c r="A542" t="s">
        <v>386</v>
      </c>
      <c r="B542" t="s">
        <v>386</v>
      </c>
      <c r="C542" t="s">
        <v>386</v>
      </c>
      <c r="E542">
        <v>810</v>
      </c>
      <c r="F542">
        <v>485442200</v>
      </c>
      <c r="G542">
        <v>1</v>
      </c>
      <c r="H542">
        <v>358330</v>
      </c>
      <c r="I542" s="1">
        <v>44761.875</v>
      </c>
      <c r="J542" t="s">
        <v>401</v>
      </c>
      <c r="K542">
        <v>0</v>
      </c>
      <c r="L542" s="1">
        <v>44693.875</v>
      </c>
      <c r="M542" s="1">
        <v>44761.875</v>
      </c>
      <c r="N542" s="1">
        <v>32797.875</v>
      </c>
      <c r="O542" s="1">
        <v>44693.875</v>
      </c>
      <c r="P542" s="1">
        <v>44664.875</v>
      </c>
      <c r="Q542" s="1">
        <v>44453.875</v>
      </c>
      <c r="R542">
        <v>82449322</v>
      </c>
      <c r="T542" t="s">
        <v>1012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389</v>
      </c>
      <c r="AC542" t="s">
        <v>664</v>
      </c>
      <c r="AD542">
        <v>23964</v>
      </c>
      <c r="AE542">
        <v>206.59</v>
      </c>
      <c r="AF542">
        <v>239.64</v>
      </c>
      <c r="AG542" t="s">
        <v>391</v>
      </c>
      <c r="AP542" s="7">
        <v>539</v>
      </c>
      <c r="AQ542" s="7" t="str">
        <f t="shared" si="66"/>
        <v/>
      </c>
      <c r="AR542" s="7" t="str">
        <f t="shared" si="66"/>
        <v/>
      </c>
      <c r="AS542" s="7" t="str">
        <f t="shared" si="66"/>
        <v/>
      </c>
      <c r="AT542" s="7" t="str">
        <f t="shared" si="66"/>
        <v/>
      </c>
      <c r="AU542" s="7" t="str">
        <f t="shared" si="66"/>
        <v/>
      </c>
      <c r="AV542" s="7" t="str">
        <f t="shared" si="66"/>
        <v/>
      </c>
      <c r="AW542" s="7" t="str">
        <f t="shared" si="66"/>
        <v/>
      </c>
      <c r="AX542" s="7" t="str">
        <f t="shared" si="66"/>
        <v/>
      </c>
      <c r="AY542" s="7" t="str">
        <f t="shared" si="66"/>
        <v/>
      </c>
      <c r="AZ542" s="7" t="str">
        <f t="shared" si="66"/>
        <v/>
      </c>
      <c r="BA542" s="7" t="str">
        <f t="shared" si="66"/>
        <v/>
      </c>
      <c r="BB542" s="7" t="str">
        <f t="shared" si="66"/>
        <v/>
      </c>
      <c r="BC542" s="7" t="str">
        <f t="shared" si="66"/>
        <v/>
      </c>
      <c r="BD542" s="7" t="str">
        <f t="shared" si="66"/>
        <v/>
      </c>
      <c r="BE542" s="7" t="str">
        <f t="shared" si="66"/>
        <v/>
      </c>
      <c r="BF542" s="7" t="str">
        <f t="shared" si="66"/>
        <v/>
      </c>
      <c r="BG542" s="7" t="str">
        <f t="shared" si="65"/>
        <v/>
      </c>
      <c r="BH542" s="7" t="str">
        <f t="shared" si="65"/>
        <v/>
      </c>
    </row>
    <row r="543" spans="1:60">
      <c r="A543" t="s">
        <v>404</v>
      </c>
      <c r="B543" t="s">
        <v>404</v>
      </c>
      <c r="C543" t="s">
        <v>404</v>
      </c>
      <c r="E543">
        <v>810</v>
      </c>
      <c r="F543">
        <v>485421207</v>
      </c>
      <c r="G543">
        <v>1</v>
      </c>
      <c r="H543">
        <v>358332</v>
      </c>
      <c r="I543" s="1">
        <v>44761.875</v>
      </c>
      <c r="J543" t="s">
        <v>401</v>
      </c>
      <c r="K543">
        <v>0</v>
      </c>
      <c r="L543" s="1"/>
      <c r="M543" s="1">
        <v>44761.875</v>
      </c>
      <c r="N543" s="1">
        <v>36448.875</v>
      </c>
      <c r="O543" s="1">
        <v>44455.875</v>
      </c>
      <c r="P543" s="1"/>
      <c r="Q543" s="1">
        <v>44453.875</v>
      </c>
      <c r="R543">
        <v>82476039</v>
      </c>
      <c r="T543" t="s">
        <v>1013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389</v>
      </c>
      <c r="AB543">
        <v>9</v>
      </c>
      <c r="AC543" t="s">
        <v>670</v>
      </c>
      <c r="AD543">
        <v>6086</v>
      </c>
      <c r="AE543">
        <v>524.66999999999996</v>
      </c>
      <c r="AF543">
        <v>608.6</v>
      </c>
      <c r="AG543" t="s">
        <v>408</v>
      </c>
      <c r="AP543" s="8">
        <v>540</v>
      </c>
      <c r="AQ543" s="8" t="str">
        <f t="shared" si="66"/>
        <v/>
      </c>
      <c r="AR543" s="8" t="str">
        <f t="shared" si="66"/>
        <v/>
      </c>
      <c r="AS543" s="8" t="str">
        <f t="shared" si="66"/>
        <v/>
      </c>
      <c r="AT543" s="8" t="str">
        <f t="shared" si="66"/>
        <v/>
      </c>
      <c r="AU543" s="8" t="str">
        <f t="shared" si="66"/>
        <v/>
      </c>
      <c r="AV543" s="8" t="str">
        <f t="shared" si="66"/>
        <v/>
      </c>
      <c r="AW543" s="8" t="str">
        <f t="shared" si="66"/>
        <v/>
      </c>
      <c r="AX543" s="8" t="str">
        <f t="shared" si="66"/>
        <v/>
      </c>
      <c r="AY543" s="8" t="str">
        <f t="shared" si="66"/>
        <v/>
      </c>
      <c r="AZ543" s="8" t="str">
        <f t="shared" si="66"/>
        <v/>
      </c>
      <c r="BA543" s="8" t="str">
        <f t="shared" si="66"/>
        <v/>
      </c>
      <c r="BB543" s="8" t="str">
        <f t="shared" si="66"/>
        <v/>
      </c>
      <c r="BC543" s="8" t="str">
        <f t="shared" si="66"/>
        <v/>
      </c>
      <c r="BD543" s="8" t="str">
        <f t="shared" si="66"/>
        <v/>
      </c>
      <c r="BE543" s="8" t="str">
        <f t="shared" si="66"/>
        <v/>
      </c>
      <c r="BF543" s="8" t="str">
        <f t="shared" si="66"/>
        <v/>
      </c>
      <c r="BG543" s="8" t="str">
        <f t="shared" si="65"/>
        <v/>
      </c>
      <c r="BH543" s="8" t="str">
        <f t="shared" si="65"/>
        <v/>
      </c>
    </row>
    <row r="544" spans="1:60">
      <c r="A544" t="s">
        <v>404</v>
      </c>
      <c r="B544" t="s">
        <v>404</v>
      </c>
      <c r="C544" t="s">
        <v>404</v>
      </c>
      <c r="E544">
        <v>810</v>
      </c>
      <c r="F544">
        <v>485421207</v>
      </c>
      <c r="G544">
        <v>1</v>
      </c>
      <c r="H544">
        <v>358914</v>
      </c>
      <c r="I544" s="1">
        <v>44761.875</v>
      </c>
      <c r="J544" t="s">
        <v>401</v>
      </c>
      <c r="K544">
        <v>0</v>
      </c>
      <c r="L544" s="1"/>
      <c r="M544" s="1">
        <v>44761.875</v>
      </c>
      <c r="N544" s="1">
        <v>37487.875</v>
      </c>
      <c r="O544" s="1">
        <v>44455.875</v>
      </c>
      <c r="P544" s="1"/>
      <c r="Q544" s="1">
        <v>44453.875</v>
      </c>
      <c r="R544">
        <v>82476030</v>
      </c>
      <c r="T544" t="s">
        <v>1014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389</v>
      </c>
      <c r="AB544">
        <v>9</v>
      </c>
      <c r="AC544" t="s">
        <v>625</v>
      </c>
      <c r="AD544">
        <v>61466</v>
      </c>
      <c r="AE544">
        <v>529.87</v>
      </c>
      <c r="AF544">
        <v>614.66</v>
      </c>
      <c r="AG544" t="s">
        <v>408</v>
      </c>
      <c r="AP544" s="7">
        <v>541</v>
      </c>
      <c r="AQ544" s="7" t="str">
        <f t="shared" si="66"/>
        <v/>
      </c>
      <c r="AR544" s="7" t="str">
        <f t="shared" si="66"/>
        <v/>
      </c>
      <c r="AS544" s="7" t="str">
        <f t="shared" si="66"/>
        <v/>
      </c>
      <c r="AT544" s="7" t="str">
        <f t="shared" si="66"/>
        <v/>
      </c>
      <c r="AU544" s="7" t="str">
        <f t="shared" si="66"/>
        <v/>
      </c>
      <c r="AV544" s="7" t="str">
        <f t="shared" si="66"/>
        <v/>
      </c>
      <c r="AW544" s="7" t="str">
        <f t="shared" si="66"/>
        <v/>
      </c>
      <c r="AX544" s="7" t="str">
        <f t="shared" si="66"/>
        <v/>
      </c>
      <c r="AY544" s="7" t="str">
        <f t="shared" si="66"/>
        <v/>
      </c>
      <c r="AZ544" s="7" t="str">
        <f t="shared" si="66"/>
        <v/>
      </c>
      <c r="BA544" s="7" t="str">
        <f t="shared" si="66"/>
        <v/>
      </c>
      <c r="BB544" s="7" t="str">
        <f t="shared" si="66"/>
        <v/>
      </c>
      <c r="BC544" s="7" t="str">
        <f t="shared" si="66"/>
        <v/>
      </c>
      <c r="BD544" s="7" t="str">
        <f t="shared" si="66"/>
        <v/>
      </c>
      <c r="BE544" s="7" t="str">
        <f t="shared" si="66"/>
        <v/>
      </c>
      <c r="BF544" s="7" t="str">
        <f t="shared" si="66"/>
        <v/>
      </c>
      <c r="BG544" s="7" t="str">
        <f t="shared" si="65"/>
        <v/>
      </c>
      <c r="BH544" s="7" t="str">
        <f t="shared" si="65"/>
        <v/>
      </c>
    </row>
    <row r="545" spans="1:60">
      <c r="A545" t="s">
        <v>404</v>
      </c>
      <c r="B545" t="s">
        <v>404</v>
      </c>
      <c r="C545" t="s">
        <v>404</v>
      </c>
      <c r="E545">
        <v>810</v>
      </c>
      <c r="F545">
        <v>485431204</v>
      </c>
      <c r="G545">
        <v>1</v>
      </c>
      <c r="H545">
        <v>358917</v>
      </c>
      <c r="I545" s="1">
        <v>44761.875</v>
      </c>
      <c r="J545" t="s">
        <v>401</v>
      </c>
      <c r="K545">
        <v>0</v>
      </c>
      <c r="L545" s="1"/>
      <c r="M545" s="1">
        <v>44761.875</v>
      </c>
      <c r="N545" s="1">
        <v>35751.916666666664</v>
      </c>
      <c r="O545" s="1">
        <v>44455.875</v>
      </c>
      <c r="P545" s="1"/>
      <c r="Q545" s="1">
        <v>44453.875</v>
      </c>
      <c r="R545">
        <v>82480924</v>
      </c>
      <c r="T545" t="s">
        <v>1015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389</v>
      </c>
      <c r="AB545">
        <v>9</v>
      </c>
      <c r="AC545" t="s">
        <v>622</v>
      </c>
      <c r="AD545">
        <v>43298</v>
      </c>
      <c r="AE545">
        <v>373.26</v>
      </c>
      <c r="AF545">
        <v>432.98</v>
      </c>
      <c r="AG545" t="s">
        <v>408</v>
      </c>
      <c r="AP545" s="8">
        <v>542</v>
      </c>
      <c r="AQ545" s="8" t="str">
        <f t="shared" si="66"/>
        <v/>
      </c>
      <c r="AR545" s="8" t="str">
        <f t="shared" si="66"/>
        <v/>
      </c>
      <c r="AS545" s="8" t="str">
        <f t="shared" si="66"/>
        <v/>
      </c>
      <c r="AT545" s="8" t="str">
        <f t="shared" si="66"/>
        <v/>
      </c>
      <c r="AU545" s="8" t="str">
        <f t="shared" si="66"/>
        <v/>
      </c>
      <c r="AV545" s="8" t="str">
        <f t="shared" si="66"/>
        <v/>
      </c>
      <c r="AW545" s="8" t="str">
        <f t="shared" si="66"/>
        <v/>
      </c>
      <c r="AX545" s="8" t="str">
        <f t="shared" si="66"/>
        <v/>
      </c>
      <c r="AY545" s="8" t="str">
        <f t="shared" si="66"/>
        <v/>
      </c>
      <c r="AZ545" s="8" t="str">
        <f t="shared" si="66"/>
        <v/>
      </c>
      <c r="BA545" s="8" t="str">
        <f t="shared" si="66"/>
        <v/>
      </c>
      <c r="BB545" s="8" t="str">
        <f t="shared" si="66"/>
        <v/>
      </c>
      <c r="BC545" s="8" t="str">
        <f t="shared" si="66"/>
        <v/>
      </c>
      <c r="BD545" s="8" t="str">
        <f t="shared" si="66"/>
        <v/>
      </c>
      <c r="BE545" s="8" t="str">
        <f t="shared" si="66"/>
        <v/>
      </c>
      <c r="BF545" s="8" t="str">
        <f t="shared" si="66"/>
        <v/>
      </c>
      <c r="BG545" s="8" t="str">
        <f t="shared" si="65"/>
        <v/>
      </c>
      <c r="BH545" s="8" t="str">
        <f t="shared" si="65"/>
        <v/>
      </c>
    </row>
    <row r="546" spans="1:60">
      <c r="A546" t="s">
        <v>404</v>
      </c>
      <c r="B546" t="s">
        <v>386</v>
      </c>
      <c r="C546" t="s">
        <v>386</v>
      </c>
      <c r="E546">
        <v>810</v>
      </c>
      <c r="F546">
        <v>0</v>
      </c>
      <c r="G546">
        <v>1</v>
      </c>
      <c r="H546">
        <v>358918</v>
      </c>
      <c r="I546" s="1">
        <v>44761.875</v>
      </c>
      <c r="J546" t="s">
        <v>401</v>
      </c>
      <c r="K546">
        <v>0</v>
      </c>
      <c r="L546" s="1">
        <v>44675.875</v>
      </c>
      <c r="M546" s="1">
        <v>44761.875</v>
      </c>
      <c r="N546" s="1">
        <v>26060.875</v>
      </c>
      <c r="O546" s="1">
        <v>44675.875</v>
      </c>
      <c r="P546" s="1"/>
      <c r="Q546" s="1">
        <v>44453.875</v>
      </c>
      <c r="R546">
        <v>82494592</v>
      </c>
      <c r="T546" t="s">
        <v>1016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389</v>
      </c>
      <c r="AB546">
        <v>9</v>
      </c>
      <c r="AC546" t="s">
        <v>666</v>
      </c>
      <c r="AD546">
        <v>48502</v>
      </c>
      <c r="AE546">
        <v>418.12</v>
      </c>
      <c r="AF546">
        <v>485.02</v>
      </c>
      <c r="AG546" t="s">
        <v>391</v>
      </c>
      <c r="AP546" s="7">
        <v>543</v>
      </c>
      <c r="AQ546" s="7" t="str">
        <f t="shared" si="66"/>
        <v/>
      </c>
      <c r="AR546" s="7" t="str">
        <f t="shared" si="66"/>
        <v/>
      </c>
      <c r="AS546" s="7" t="str">
        <f t="shared" si="66"/>
        <v/>
      </c>
      <c r="AT546" s="7" t="str">
        <f t="shared" si="66"/>
        <v/>
      </c>
      <c r="AU546" s="7" t="str">
        <f t="shared" si="66"/>
        <v/>
      </c>
      <c r="AV546" s="7" t="str">
        <f t="shared" si="66"/>
        <v/>
      </c>
      <c r="AW546" s="7" t="str">
        <f t="shared" si="66"/>
        <v/>
      </c>
      <c r="AX546" s="7" t="str">
        <f t="shared" si="66"/>
        <v/>
      </c>
      <c r="AY546" s="7" t="str">
        <f t="shared" si="66"/>
        <v/>
      </c>
      <c r="AZ546" s="7" t="str">
        <f t="shared" si="66"/>
        <v/>
      </c>
      <c r="BA546" s="7" t="str">
        <f t="shared" si="66"/>
        <v/>
      </c>
      <c r="BB546" s="7" t="str">
        <f t="shared" si="66"/>
        <v/>
      </c>
      <c r="BC546" s="7" t="str">
        <f t="shared" si="66"/>
        <v/>
      </c>
      <c r="BD546" s="7" t="str">
        <f t="shared" si="66"/>
        <v/>
      </c>
      <c r="BE546" s="7" t="str">
        <f t="shared" si="66"/>
        <v/>
      </c>
      <c r="BF546" s="7" t="str">
        <f t="shared" ref="BF546:BH561" si="67">IF(BF$3=$D546,$AP546,"")</f>
        <v/>
      </c>
      <c r="BG546" s="7" t="str">
        <f t="shared" si="67"/>
        <v/>
      </c>
      <c r="BH546" s="7" t="str">
        <f t="shared" si="67"/>
        <v/>
      </c>
    </row>
    <row r="547" spans="1:60">
      <c r="A547" t="s">
        <v>404</v>
      </c>
      <c r="B547" t="s">
        <v>386</v>
      </c>
      <c r="C547" t="s">
        <v>386</v>
      </c>
      <c r="E547">
        <v>810</v>
      </c>
      <c r="F547">
        <v>0</v>
      </c>
      <c r="G547">
        <v>1</v>
      </c>
      <c r="H547">
        <v>358918</v>
      </c>
      <c r="I547" s="1">
        <v>44761.875</v>
      </c>
      <c r="J547" t="s">
        <v>401</v>
      </c>
      <c r="K547">
        <v>1</v>
      </c>
      <c r="L547" s="1">
        <v>44675.875</v>
      </c>
      <c r="M547" s="1">
        <v>44761.875</v>
      </c>
      <c r="N547" s="1">
        <v>34350.916666666664</v>
      </c>
      <c r="O547" s="1">
        <v>44675.875</v>
      </c>
      <c r="P547" s="1"/>
      <c r="Q547" s="1">
        <v>44453.875</v>
      </c>
      <c r="R547">
        <v>82494593</v>
      </c>
      <c r="T547" t="s">
        <v>1017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389</v>
      </c>
      <c r="AB547">
        <v>9</v>
      </c>
      <c r="AC547" t="s">
        <v>666</v>
      </c>
      <c r="AD547">
        <v>26333</v>
      </c>
      <c r="AE547">
        <v>227.01</v>
      </c>
      <c r="AF547">
        <v>263.33</v>
      </c>
      <c r="AG547" t="s">
        <v>391</v>
      </c>
      <c r="AP547" s="8">
        <v>544</v>
      </c>
      <c r="AQ547" s="8" t="str">
        <f t="shared" ref="AQ547:BF562" si="68">IF(AQ$3=$D547,$AP547,"")</f>
        <v/>
      </c>
      <c r="AR547" s="8" t="str">
        <f t="shared" si="68"/>
        <v/>
      </c>
      <c r="AS547" s="8" t="str">
        <f t="shared" si="68"/>
        <v/>
      </c>
      <c r="AT547" s="8" t="str">
        <f t="shared" si="68"/>
        <v/>
      </c>
      <c r="AU547" s="8" t="str">
        <f t="shared" si="68"/>
        <v/>
      </c>
      <c r="AV547" s="8" t="str">
        <f t="shared" si="68"/>
        <v/>
      </c>
      <c r="AW547" s="8" t="str">
        <f t="shared" si="68"/>
        <v/>
      </c>
      <c r="AX547" s="8" t="str">
        <f t="shared" si="68"/>
        <v/>
      </c>
      <c r="AY547" s="8" t="str">
        <f t="shared" si="68"/>
        <v/>
      </c>
      <c r="AZ547" s="8" t="str">
        <f t="shared" si="68"/>
        <v/>
      </c>
      <c r="BA547" s="8" t="str">
        <f t="shared" si="68"/>
        <v/>
      </c>
      <c r="BB547" s="8" t="str">
        <f t="shared" si="68"/>
        <v/>
      </c>
      <c r="BC547" s="8" t="str">
        <f t="shared" si="68"/>
        <v/>
      </c>
      <c r="BD547" s="8" t="str">
        <f t="shared" si="68"/>
        <v/>
      </c>
      <c r="BE547" s="8" t="str">
        <f t="shared" si="68"/>
        <v/>
      </c>
      <c r="BF547" s="8" t="str">
        <f t="shared" si="68"/>
        <v/>
      </c>
      <c r="BG547" s="8" t="str">
        <f t="shared" si="67"/>
        <v/>
      </c>
      <c r="BH547" s="8" t="str">
        <f t="shared" si="67"/>
        <v/>
      </c>
    </row>
    <row r="548" spans="1:60">
      <c r="A548" t="s">
        <v>404</v>
      </c>
      <c r="B548" t="s">
        <v>404</v>
      </c>
      <c r="C548" t="s">
        <v>404</v>
      </c>
      <c r="E548">
        <v>810</v>
      </c>
      <c r="F548">
        <v>485421207</v>
      </c>
      <c r="G548">
        <v>1</v>
      </c>
      <c r="H548">
        <v>363300</v>
      </c>
      <c r="I548" s="1">
        <v>44761.875</v>
      </c>
      <c r="J548" t="s">
        <v>401</v>
      </c>
      <c r="K548">
        <v>0</v>
      </c>
      <c r="L548" s="1"/>
      <c r="M548" s="1">
        <v>44761.875</v>
      </c>
      <c r="N548" s="1">
        <v>28346.875</v>
      </c>
      <c r="O548" s="1">
        <v>44482.875</v>
      </c>
      <c r="P548" s="1"/>
      <c r="Q548" s="1">
        <v>44483.875</v>
      </c>
      <c r="R548">
        <v>82674191</v>
      </c>
      <c r="T548" t="s">
        <v>1018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389</v>
      </c>
      <c r="AB548">
        <v>8</v>
      </c>
      <c r="AC548" t="s">
        <v>625</v>
      </c>
      <c r="AD548">
        <v>129916</v>
      </c>
      <c r="AE548">
        <v>1119.97</v>
      </c>
      <c r="AF548">
        <v>1299.1600000000001</v>
      </c>
      <c r="AG548" t="s">
        <v>408</v>
      </c>
      <c r="AP548" s="7">
        <v>545</v>
      </c>
      <c r="AQ548" s="7" t="str">
        <f t="shared" si="68"/>
        <v/>
      </c>
      <c r="AR548" s="7" t="str">
        <f t="shared" si="68"/>
        <v/>
      </c>
      <c r="AS548" s="7" t="str">
        <f t="shared" si="68"/>
        <v/>
      </c>
      <c r="AT548" s="7" t="str">
        <f t="shared" si="68"/>
        <v/>
      </c>
      <c r="AU548" s="7" t="str">
        <f t="shared" si="68"/>
        <v/>
      </c>
      <c r="AV548" s="7" t="str">
        <f t="shared" si="68"/>
        <v/>
      </c>
      <c r="AW548" s="7" t="str">
        <f t="shared" si="68"/>
        <v/>
      </c>
      <c r="AX548" s="7" t="str">
        <f t="shared" si="68"/>
        <v/>
      </c>
      <c r="AY548" s="7" t="str">
        <f t="shared" si="68"/>
        <v/>
      </c>
      <c r="AZ548" s="7" t="str">
        <f t="shared" si="68"/>
        <v/>
      </c>
      <c r="BA548" s="7" t="str">
        <f t="shared" si="68"/>
        <v/>
      </c>
      <c r="BB548" s="7" t="str">
        <f t="shared" si="68"/>
        <v/>
      </c>
      <c r="BC548" s="7" t="str">
        <f t="shared" si="68"/>
        <v/>
      </c>
      <c r="BD548" s="7" t="str">
        <f t="shared" si="68"/>
        <v/>
      </c>
      <c r="BE548" s="7" t="str">
        <f t="shared" si="68"/>
        <v/>
      </c>
      <c r="BF548" s="7" t="str">
        <f t="shared" si="68"/>
        <v/>
      </c>
      <c r="BG548" s="7" t="str">
        <f t="shared" si="67"/>
        <v/>
      </c>
      <c r="BH548" s="7" t="str">
        <f t="shared" si="67"/>
        <v/>
      </c>
    </row>
    <row r="549" spans="1:60">
      <c r="A549" t="s">
        <v>404</v>
      </c>
      <c r="B549" t="s">
        <v>404</v>
      </c>
      <c r="C549" t="s">
        <v>404</v>
      </c>
      <c r="E549">
        <v>810</v>
      </c>
      <c r="F549">
        <v>485421207</v>
      </c>
      <c r="G549">
        <v>1</v>
      </c>
      <c r="H549">
        <v>363300</v>
      </c>
      <c r="I549" s="1">
        <v>44761.875</v>
      </c>
      <c r="J549" t="s">
        <v>401</v>
      </c>
      <c r="K549">
        <v>1</v>
      </c>
      <c r="L549" s="1"/>
      <c r="M549" s="1">
        <v>44761.875</v>
      </c>
      <c r="N549" s="1">
        <v>40497.916666666664</v>
      </c>
      <c r="O549" s="1">
        <v>44482.875</v>
      </c>
      <c r="P549" s="1"/>
      <c r="Q549" s="1">
        <v>44483.875</v>
      </c>
      <c r="R549">
        <v>82674192</v>
      </c>
      <c r="T549" t="s">
        <v>1019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389</v>
      </c>
      <c r="AB549">
        <v>8</v>
      </c>
      <c r="AC549" t="s">
        <v>625</v>
      </c>
      <c r="AD549">
        <v>52535</v>
      </c>
      <c r="AE549">
        <v>452.88</v>
      </c>
      <c r="AF549">
        <v>525.35</v>
      </c>
      <c r="AG549" t="s">
        <v>408</v>
      </c>
      <c r="AP549" s="8">
        <v>546</v>
      </c>
      <c r="AQ549" s="8" t="str">
        <f t="shared" si="68"/>
        <v/>
      </c>
      <c r="AR549" s="8" t="str">
        <f t="shared" si="68"/>
        <v/>
      </c>
      <c r="AS549" s="8" t="str">
        <f t="shared" si="68"/>
        <v/>
      </c>
      <c r="AT549" s="8" t="str">
        <f t="shared" si="68"/>
        <v/>
      </c>
      <c r="AU549" s="8" t="str">
        <f t="shared" si="68"/>
        <v/>
      </c>
      <c r="AV549" s="8" t="str">
        <f t="shared" si="68"/>
        <v/>
      </c>
      <c r="AW549" s="8" t="str">
        <f t="shared" si="68"/>
        <v/>
      </c>
      <c r="AX549" s="8" t="str">
        <f t="shared" si="68"/>
        <v/>
      </c>
      <c r="AY549" s="8" t="str">
        <f t="shared" si="68"/>
        <v/>
      </c>
      <c r="AZ549" s="8" t="str">
        <f t="shared" si="68"/>
        <v/>
      </c>
      <c r="BA549" s="8" t="str">
        <f t="shared" si="68"/>
        <v/>
      </c>
      <c r="BB549" s="8" t="str">
        <f t="shared" si="68"/>
        <v/>
      </c>
      <c r="BC549" s="8" t="str">
        <f t="shared" si="68"/>
        <v/>
      </c>
      <c r="BD549" s="8" t="str">
        <f t="shared" si="68"/>
        <v/>
      </c>
      <c r="BE549" s="8" t="str">
        <f t="shared" si="68"/>
        <v/>
      </c>
      <c r="BF549" s="8" t="str">
        <f t="shared" si="68"/>
        <v/>
      </c>
      <c r="BG549" s="8" t="str">
        <f t="shared" si="67"/>
        <v/>
      </c>
      <c r="BH549" s="8" t="str">
        <f t="shared" si="67"/>
        <v/>
      </c>
    </row>
    <row r="550" spans="1:60">
      <c r="A550" t="s">
        <v>386</v>
      </c>
      <c r="B550" t="s">
        <v>386</v>
      </c>
      <c r="C550" t="s">
        <v>386</v>
      </c>
      <c r="D550">
        <v>1201881000</v>
      </c>
      <c r="E550">
        <v>57</v>
      </c>
      <c r="F550">
        <v>0</v>
      </c>
      <c r="G550">
        <v>1</v>
      </c>
      <c r="H550">
        <v>160957</v>
      </c>
      <c r="I550" s="1">
        <v>44761.875</v>
      </c>
      <c r="J550" t="s">
        <v>392</v>
      </c>
      <c r="K550">
        <v>1</v>
      </c>
      <c r="L550" s="1">
        <v>44657.875</v>
      </c>
      <c r="M550" s="1">
        <v>44761.875</v>
      </c>
      <c r="N550" s="1">
        <v>44551.875</v>
      </c>
      <c r="O550" s="1">
        <v>44657.875</v>
      </c>
      <c r="P550" s="1"/>
      <c r="Q550" s="1">
        <v>44578.875</v>
      </c>
      <c r="R550">
        <v>83260647</v>
      </c>
      <c r="T550" t="s">
        <v>828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389</v>
      </c>
      <c r="AC550" t="s">
        <v>476</v>
      </c>
      <c r="AD550">
        <v>77338</v>
      </c>
      <c r="AE550">
        <v>649.63</v>
      </c>
      <c r="AF550">
        <v>773.38</v>
      </c>
      <c r="AG550" t="s">
        <v>391</v>
      </c>
      <c r="AP550" s="7">
        <v>547</v>
      </c>
      <c r="AQ550" s="7" t="str">
        <f t="shared" si="68"/>
        <v/>
      </c>
      <c r="AR550" s="7" t="str">
        <f t="shared" si="68"/>
        <v/>
      </c>
      <c r="AS550" s="7" t="str">
        <f t="shared" si="68"/>
        <v/>
      </c>
      <c r="AT550" s="7" t="str">
        <f t="shared" si="68"/>
        <v/>
      </c>
      <c r="AU550" s="7" t="str">
        <f t="shared" si="68"/>
        <v/>
      </c>
      <c r="AV550" s="7" t="str">
        <f t="shared" si="68"/>
        <v/>
      </c>
      <c r="AW550" s="7" t="str">
        <f t="shared" si="68"/>
        <v/>
      </c>
      <c r="AX550" s="7" t="str">
        <f t="shared" si="68"/>
        <v/>
      </c>
      <c r="AY550" s="7" t="str">
        <f t="shared" si="68"/>
        <v/>
      </c>
      <c r="AZ550" s="7" t="str">
        <f t="shared" si="68"/>
        <v/>
      </c>
      <c r="BA550" s="7" t="str">
        <f t="shared" si="68"/>
        <v/>
      </c>
      <c r="BB550" s="7" t="str">
        <f t="shared" si="68"/>
        <v/>
      </c>
      <c r="BC550" s="7" t="str">
        <f t="shared" si="68"/>
        <v/>
      </c>
      <c r="BD550" s="7" t="str">
        <f t="shared" si="68"/>
        <v/>
      </c>
      <c r="BE550" s="7" t="str">
        <f t="shared" si="68"/>
        <v/>
      </c>
      <c r="BF550" s="7" t="str">
        <f t="shared" si="68"/>
        <v/>
      </c>
      <c r="BG550" s="7" t="str">
        <f t="shared" si="67"/>
        <v/>
      </c>
      <c r="BH550" s="7" t="str">
        <f t="shared" si="67"/>
        <v/>
      </c>
    </row>
    <row r="551" spans="1:60">
      <c r="A551" t="s">
        <v>386</v>
      </c>
      <c r="B551" t="s">
        <v>386</v>
      </c>
      <c r="C551" t="s">
        <v>386</v>
      </c>
      <c r="E551">
        <v>19</v>
      </c>
      <c r="F551">
        <v>0</v>
      </c>
      <c r="G551">
        <v>1</v>
      </c>
      <c r="H551">
        <v>161072</v>
      </c>
      <c r="I551" s="1">
        <v>44761.875</v>
      </c>
      <c r="J551" t="s">
        <v>387</v>
      </c>
      <c r="K551">
        <v>0</v>
      </c>
      <c r="L551" s="1">
        <v>44693.875</v>
      </c>
      <c r="M551" s="1">
        <v>44761.875</v>
      </c>
      <c r="N551" s="1">
        <v>39135.916666666664</v>
      </c>
      <c r="O551" s="1">
        <v>44693.875</v>
      </c>
      <c r="P551" s="1">
        <v>44664.875</v>
      </c>
      <c r="Q551" s="1">
        <v>43326.875</v>
      </c>
      <c r="R551">
        <v>73392367</v>
      </c>
      <c r="T551" t="s">
        <v>736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389</v>
      </c>
      <c r="AC551" t="s">
        <v>476</v>
      </c>
      <c r="AD551">
        <v>77338</v>
      </c>
      <c r="AE551">
        <v>649.63</v>
      </c>
      <c r="AF551">
        <v>773.38</v>
      </c>
      <c r="AG551" t="s">
        <v>391</v>
      </c>
      <c r="AP551" s="8">
        <v>548</v>
      </c>
      <c r="AQ551" s="8" t="str">
        <f t="shared" si="68"/>
        <v/>
      </c>
      <c r="AR551" s="8" t="str">
        <f t="shared" si="68"/>
        <v/>
      </c>
      <c r="AS551" s="8" t="str">
        <f t="shared" si="68"/>
        <v/>
      </c>
      <c r="AT551" s="8" t="str">
        <f t="shared" si="68"/>
        <v/>
      </c>
      <c r="AU551" s="8" t="str">
        <f t="shared" si="68"/>
        <v/>
      </c>
      <c r="AV551" s="8" t="str">
        <f t="shared" si="68"/>
        <v/>
      </c>
      <c r="AW551" s="8" t="str">
        <f t="shared" si="68"/>
        <v/>
      </c>
      <c r="AX551" s="8" t="str">
        <f t="shared" si="68"/>
        <v/>
      </c>
      <c r="AY551" s="8" t="str">
        <f t="shared" si="68"/>
        <v/>
      </c>
      <c r="AZ551" s="8" t="str">
        <f t="shared" si="68"/>
        <v/>
      </c>
      <c r="BA551" s="8" t="str">
        <f t="shared" si="68"/>
        <v/>
      </c>
      <c r="BB551" s="8" t="str">
        <f t="shared" si="68"/>
        <v/>
      </c>
      <c r="BC551" s="8" t="str">
        <f t="shared" si="68"/>
        <v/>
      </c>
      <c r="BD551" s="8" t="str">
        <f t="shared" si="68"/>
        <v/>
      </c>
      <c r="BE551" s="8" t="str">
        <f t="shared" si="68"/>
        <v/>
      </c>
      <c r="BF551" s="8" t="str">
        <f t="shared" si="68"/>
        <v/>
      </c>
      <c r="BG551" s="8" t="str">
        <f t="shared" si="67"/>
        <v/>
      </c>
      <c r="BH551" s="8" t="str">
        <f t="shared" si="67"/>
        <v/>
      </c>
    </row>
    <row r="552" spans="1:60">
      <c r="A552" t="s">
        <v>386</v>
      </c>
      <c r="B552" t="s">
        <v>386</v>
      </c>
      <c r="C552" t="s">
        <v>386</v>
      </c>
      <c r="E552">
        <v>57</v>
      </c>
      <c r="F552">
        <v>0</v>
      </c>
      <c r="G552">
        <v>1</v>
      </c>
      <c r="H552">
        <v>168278</v>
      </c>
      <c r="I552" s="1">
        <v>44761.875</v>
      </c>
      <c r="J552" t="s">
        <v>392</v>
      </c>
      <c r="K552">
        <v>0</v>
      </c>
      <c r="L552" s="1"/>
      <c r="M552" s="1">
        <v>44761.875</v>
      </c>
      <c r="N552" s="1">
        <v>22537.875</v>
      </c>
      <c r="O552" s="1">
        <v>44361.875</v>
      </c>
      <c r="P552" s="1">
        <v>44361.875</v>
      </c>
      <c r="Q552" s="1">
        <v>43387.875</v>
      </c>
      <c r="R552">
        <v>73805851</v>
      </c>
      <c r="T552" t="s">
        <v>756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389</v>
      </c>
      <c r="AC552" t="s">
        <v>398</v>
      </c>
      <c r="AD552">
        <v>27762</v>
      </c>
      <c r="AE552">
        <v>7687.87</v>
      </c>
      <c r="AF552">
        <v>2776.2</v>
      </c>
      <c r="AG552" t="s">
        <v>408</v>
      </c>
      <c r="AP552" s="7">
        <v>549</v>
      </c>
      <c r="AQ552" s="7" t="str">
        <f t="shared" si="68"/>
        <v/>
      </c>
      <c r="AR552" s="7" t="str">
        <f t="shared" si="68"/>
        <v/>
      </c>
      <c r="AS552" s="7" t="str">
        <f t="shared" si="68"/>
        <v/>
      </c>
      <c r="AT552" s="7" t="str">
        <f t="shared" si="68"/>
        <v/>
      </c>
      <c r="AU552" s="7" t="str">
        <f t="shared" si="68"/>
        <v/>
      </c>
      <c r="AV552" s="7" t="str">
        <f t="shared" si="68"/>
        <v/>
      </c>
      <c r="AW552" s="7" t="str">
        <f t="shared" si="68"/>
        <v/>
      </c>
      <c r="AX552" s="7" t="str">
        <f t="shared" si="68"/>
        <v/>
      </c>
      <c r="AY552" s="7" t="str">
        <f t="shared" si="68"/>
        <v/>
      </c>
      <c r="AZ552" s="7" t="str">
        <f t="shared" si="68"/>
        <v/>
      </c>
      <c r="BA552" s="7" t="str">
        <f t="shared" si="68"/>
        <v/>
      </c>
      <c r="BB552" s="7" t="str">
        <f t="shared" si="68"/>
        <v/>
      </c>
      <c r="BC552" s="7" t="str">
        <f t="shared" si="68"/>
        <v/>
      </c>
      <c r="BD552" s="7" t="str">
        <f t="shared" si="68"/>
        <v/>
      </c>
      <c r="BE552" s="7" t="str">
        <f t="shared" si="68"/>
        <v/>
      </c>
      <c r="BF552" s="7" t="str">
        <f t="shared" si="68"/>
        <v/>
      </c>
      <c r="BG552" s="7" t="str">
        <f t="shared" si="67"/>
        <v/>
      </c>
      <c r="BH552" s="7" t="str">
        <f t="shared" si="67"/>
        <v/>
      </c>
    </row>
    <row r="553" spans="1:60">
      <c r="A553" t="s">
        <v>386</v>
      </c>
      <c r="B553" t="s">
        <v>386</v>
      </c>
      <c r="C553" t="s">
        <v>386</v>
      </c>
      <c r="E553">
        <v>57</v>
      </c>
      <c r="F553">
        <v>0</v>
      </c>
      <c r="G553">
        <v>1</v>
      </c>
      <c r="H553">
        <v>168283</v>
      </c>
      <c r="I553" s="1">
        <v>44761.875</v>
      </c>
      <c r="J553" t="s">
        <v>392</v>
      </c>
      <c r="K553">
        <v>0</v>
      </c>
      <c r="L553" s="1">
        <v>44664.875</v>
      </c>
      <c r="M553" s="1">
        <v>44761.875</v>
      </c>
      <c r="N553" s="1">
        <v>29774.875</v>
      </c>
      <c r="O553" s="1">
        <v>44664.875</v>
      </c>
      <c r="P553" s="1">
        <v>44633.875</v>
      </c>
      <c r="Q553" s="1">
        <v>43387.875</v>
      </c>
      <c r="R553">
        <v>73808580</v>
      </c>
      <c r="T553" t="s">
        <v>760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389</v>
      </c>
      <c r="AC553" t="s">
        <v>476</v>
      </c>
      <c r="AD553">
        <v>153526</v>
      </c>
      <c r="AE553">
        <v>1289.6199999999999</v>
      </c>
      <c r="AF553">
        <v>1535.26</v>
      </c>
      <c r="AG553" t="s">
        <v>391</v>
      </c>
      <c r="AP553" s="8">
        <v>550</v>
      </c>
      <c r="AQ553" s="8" t="str">
        <f t="shared" si="68"/>
        <v/>
      </c>
      <c r="AR553" s="8" t="str">
        <f t="shared" si="68"/>
        <v/>
      </c>
      <c r="AS553" s="8" t="str">
        <f t="shared" si="68"/>
        <v/>
      </c>
      <c r="AT553" s="8" t="str">
        <f t="shared" si="68"/>
        <v/>
      </c>
      <c r="AU553" s="8" t="str">
        <f t="shared" si="68"/>
        <v/>
      </c>
      <c r="AV553" s="8" t="str">
        <f t="shared" si="68"/>
        <v/>
      </c>
      <c r="AW553" s="8" t="str">
        <f t="shared" si="68"/>
        <v/>
      </c>
      <c r="AX553" s="8" t="str">
        <f t="shared" si="68"/>
        <v/>
      </c>
      <c r="AY553" s="8" t="str">
        <f t="shared" si="68"/>
        <v/>
      </c>
      <c r="AZ553" s="8" t="str">
        <f t="shared" si="68"/>
        <v/>
      </c>
      <c r="BA553" s="8" t="str">
        <f t="shared" si="68"/>
        <v/>
      </c>
      <c r="BB553" s="8" t="str">
        <f t="shared" si="68"/>
        <v/>
      </c>
      <c r="BC553" s="8" t="str">
        <f t="shared" si="68"/>
        <v/>
      </c>
      <c r="BD553" s="8" t="str">
        <f t="shared" si="68"/>
        <v/>
      </c>
      <c r="BE553" s="8" t="str">
        <f t="shared" si="68"/>
        <v/>
      </c>
      <c r="BF553" s="8" t="str">
        <f t="shared" si="68"/>
        <v/>
      </c>
      <c r="BG553" s="8" t="str">
        <f t="shared" si="67"/>
        <v/>
      </c>
      <c r="BH553" s="8" t="str">
        <f t="shared" si="67"/>
        <v/>
      </c>
    </row>
    <row r="554" spans="1:60">
      <c r="A554" t="s">
        <v>386</v>
      </c>
      <c r="B554" t="s">
        <v>386</v>
      </c>
      <c r="C554" t="s">
        <v>386</v>
      </c>
      <c r="E554">
        <v>19</v>
      </c>
      <c r="F554">
        <v>0</v>
      </c>
      <c r="G554">
        <v>1</v>
      </c>
      <c r="H554">
        <v>172341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35149.875</v>
      </c>
      <c r="O554" s="1">
        <v>44755.875</v>
      </c>
      <c r="P554" s="1">
        <v>44693.875</v>
      </c>
      <c r="Q554" s="1">
        <v>43418.916666666664</v>
      </c>
      <c r="R554">
        <v>74065772</v>
      </c>
      <c r="T554" t="s">
        <v>734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389</v>
      </c>
      <c r="AC554" t="s">
        <v>476</v>
      </c>
      <c r="AD554">
        <v>193102</v>
      </c>
      <c r="AE554">
        <v>1622.05</v>
      </c>
      <c r="AF554">
        <v>1931.02</v>
      </c>
      <c r="AG554" t="s">
        <v>408</v>
      </c>
      <c r="AP554" s="7">
        <v>551</v>
      </c>
      <c r="AQ554" s="7" t="str">
        <f t="shared" si="68"/>
        <v/>
      </c>
      <c r="AR554" s="7" t="str">
        <f t="shared" si="68"/>
        <v/>
      </c>
      <c r="AS554" s="7" t="str">
        <f t="shared" si="68"/>
        <v/>
      </c>
      <c r="AT554" s="7" t="str">
        <f t="shared" si="68"/>
        <v/>
      </c>
      <c r="AU554" s="7" t="str">
        <f t="shared" si="68"/>
        <v/>
      </c>
      <c r="AV554" s="7" t="str">
        <f t="shared" si="68"/>
        <v/>
      </c>
      <c r="AW554" s="7" t="str">
        <f t="shared" si="68"/>
        <v/>
      </c>
      <c r="AX554" s="7" t="str">
        <f t="shared" si="68"/>
        <v/>
      </c>
      <c r="AY554" s="7" t="str">
        <f t="shared" si="68"/>
        <v/>
      </c>
      <c r="AZ554" s="7" t="str">
        <f t="shared" si="68"/>
        <v/>
      </c>
      <c r="BA554" s="7" t="str">
        <f t="shared" si="68"/>
        <v/>
      </c>
      <c r="BB554" s="7" t="str">
        <f t="shared" si="68"/>
        <v/>
      </c>
      <c r="BC554" s="7" t="str">
        <f t="shared" si="68"/>
        <v/>
      </c>
      <c r="BD554" s="7" t="str">
        <f t="shared" si="68"/>
        <v/>
      </c>
      <c r="BE554" s="7" t="str">
        <f t="shared" si="68"/>
        <v/>
      </c>
      <c r="BF554" s="7" t="str">
        <f t="shared" si="68"/>
        <v/>
      </c>
      <c r="BG554" s="7" t="str">
        <f t="shared" si="67"/>
        <v/>
      </c>
      <c r="BH554" s="7" t="str">
        <f t="shared" si="67"/>
        <v/>
      </c>
    </row>
    <row r="555" spans="1:60">
      <c r="A555" t="s">
        <v>404</v>
      </c>
      <c r="B555" t="s">
        <v>386</v>
      </c>
      <c r="C555" t="s">
        <v>386</v>
      </c>
      <c r="E555">
        <v>57</v>
      </c>
      <c r="F555">
        <v>0</v>
      </c>
      <c r="G555">
        <v>1</v>
      </c>
      <c r="H555">
        <v>172463</v>
      </c>
      <c r="I555" s="1">
        <v>44761.875</v>
      </c>
      <c r="J555" t="s">
        <v>392</v>
      </c>
      <c r="K555">
        <v>0</v>
      </c>
      <c r="L555" s="1">
        <v>44696.875</v>
      </c>
      <c r="M555" s="1">
        <v>44761.875</v>
      </c>
      <c r="N555" s="1">
        <v>33434.875</v>
      </c>
      <c r="O555" s="1">
        <v>44696.875</v>
      </c>
      <c r="P555" s="1"/>
      <c r="Q555" s="1">
        <v>43418.916666666664</v>
      </c>
      <c r="R555">
        <v>74065816</v>
      </c>
      <c r="T555" t="s">
        <v>746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389</v>
      </c>
      <c r="AB555">
        <v>43</v>
      </c>
      <c r="AC555" t="s">
        <v>581</v>
      </c>
      <c r="AD555">
        <v>140134</v>
      </c>
      <c r="AE555">
        <v>1177.1099999999999</v>
      </c>
      <c r="AF555">
        <v>1401.34</v>
      </c>
      <c r="AG555" t="s">
        <v>391</v>
      </c>
      <c r="AP555" s="8">
        <v>552</v>
      </c>
      <c r="AQ555" s="8" t="str">
        <f t="shared" si="68"/>
        <v/>
      </c>
      <c r="AR555" s="8" t="str">
        <f t="shared" si="68"/>
        <v/>
      </c>
      <c r="AS555" s="8" t="str">
        <f t="shared" si="68"/>
        <v/>
      </c>
      <c r="AT555" s="8" t="str">
        <f t="shared" si="68"/>
        <v/>
      </c>
      <c r="AU555" s="8" t="str">
        <f t="shared" si="68"/>
        <v/>
      </c>
      <c r="AV555" s="8" t="str">
        <f t="shared" si="68"/>
        <v/>
      </c>
      <c r="AW555" s="8" t="str">
        <f t="shared" si="68"/>
        <v/>
      </c>
      <c r="AX555" s="8" t="str">
        <f t="shared" si="68"/>
        <v/>
      </c>
      <c r="AY555" s="8" t="str">
        <f t="shared" si="68"/>
        <v/>
      </c>
      <c r="AZ555" s="8" t="str">
        <f t="shared" si="68"/>
        <v/>
      </c>
      <c r="BA555" s="8" t="str">
        <f t="shared" si="68"/>
        <v/>
      </c>
      <c r="BB555" s="8" t="str">
        <f t="shared" si="68"/>
        <v/>
      </c>
      <c r="BC555" s="8" t="str">
        <f t="shared" si="68"/>
        <v/>
      </c>
      <c r="BD555" s="8" t="str">
        <f t="shared" si="68"/>
        <v/>
      </c>
      <c r="BE555" s="8" t="str">
        <f t="shared" si="68"/>
        <v/>
      </c>
      <c r="BF555" s="8" t="str">
        <f t="shared" si="68"/>
        <v/>
      </c>
      <c r="BG555" s="8" t="str">
        <f t="shared" si="67"/>
        <v/>
      </c>
      <c r="BH555" s="8" t="str">
        <f t="shared" si="67"/>
        <v/>
      </c>
    </row>
    <row r="556" spans="1:60">
      <c r="A556" t="s">
        <v>386</v>
      </c>
      <c r="B556" t="s">
        <v>386</v>
      </c>
      <c r="C556" t="s">
        <v>386</v>
      </c>
      <c r="E556">
        <v>220</v>
      </c>
      <c r="F556">
        <v>0</v>
      </c>
      <c r="G556">
        <v>1</v>
      </c>
      <c r="H556">
        <v>176556</v>
      </c>
      <c r="I556" s="1">
        <v>44761.875</v>
      </c>
      <c r="J556" t="s">
        <v>473</v>
      </c>
      <c r="K556">
        <v>0</v>
      </c>
      <c r="L556" s="1">
        <v>44657.875</v>
      </c>
      <c r="M556" s="1">
        <v>44761.875</v>
      </c>
      <c r="N556" s="1">
        <v>25024.875</v>
      </c>
      <c r="O556" s="1">
        <v>44657.875</v>
      </c>
      <c r="P556" s="1">
        <v>44633.875</v>
      </c>
      <c r="Q556" s="1">
        <v>43448.916666666664</v>
      </c>
      <c r="R556">
        <v>74314014</v>
      </c>
      <c r="T556" t="s">
        <v>739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389</v>
      </c>
      <c r="AC556" t="s">
        <v>476</v>
      </c>
      <c r="AD556">
        <v>211099</v>
      </c>
      <c r="AE556">
        <v>1773.23</v>
      </c>
      <c r="AF556">
        <v>2110.9899999999998</v>
      </c>
      <c r="AG556" t="s">
        <v>391</v>
      </c>
      <c r="AP556" s="7">
        <v>553</v>
      </c>
      <c r="AQ556" s="7" t="str">
        <f t="shared" si="68"/>
        <v/>
      </c>
      <c r="AR556" s="7" t="str">
        <f t="shared" si="68"/>
        <v/>
      </c>
      <c r="AS556" s="7" t="str">
        <f t="shared" si="68"/>
        <v/>
      </c>
      <c r="AT556" s="7" t="str">
        <f t="shared" si="68"/>
        <v/>
      </c>
      <c r="AU556" s="7" t="str">
        <f t="shared" si="68"/>
        <v/>
      </c>
      <c r="AV556" s="7" t="str">
        <f t="shared" si="68"/>
        <v/>
      </c>
      <c r="AW556" s="7" t="str">
        <f t="shared" si="68"/>
        <v/>
      </c>
      <c r="AX556" s="7" t="str">
        <f t="shared" si="68"/>
        <v/>
      </c>
      <c r="AY556" s="7" t="str">
        <f t="shared" si="68"/>
        <v/>
      </c>
      <c r="AZ556" s="7" t="str">
        <f t="shared" si="68"/>
        <v/>
      </c>
      <c r="BA556" s="7" t="str">
        <f t="shared" si="68"/>
        <v/>
      </c>
      <c r="BB556" s="7" t="str">
        <f t="shared" si="68"/>
        <v/>
      </c>
      <c r="BC556" s="7" t="str">
        <f t="shared" si="68"/>
        <v/>
      </c>
      <c r="BD556" s="7" t="str">
        <f t="shared" si="68"/>
        <v/>
      </c>
      <c r="BE556" s="7" t="str">
        <f t="shared" si="68"/>
        <v/>
      </c>
      <c r="BF556" s="7" t="str">
        <f t="shared" si="68"/>
        <v/>
      </c>
      <c r="BG556" s="7" t="str">
        <f t="shared" si="67"/>
        <v/>
      </c>
      <c r="BH556" s="7" t="str">
        <f t="shared" si="67"/>
        <v/>
      </c>
    </row>
    <row r="557" spans="1:60">
      <c r="A557" t="s">
        <v>404</v>
      </c>
      <c r="B557" t="s">
        <v>386</v>
      </c>
      <c r="C557" t="s">
        <v>386</v>
      </c>
      <c r="D557">
        <v>1201881000</v>
      </c>
      <c r="E557">
        <v>57</v>
      </c>
      <c r="F557">
        <v>0</v>
      </c>
      <c r="G557">
        <v>1</v>
      </c>
      <c r="H557">
        <v>187926</v>
      </c>
      <c r="I557" s="1">
        <v>44761.875</v>
      </c>
      <c r="J557" t="s">
        <v>392</v>
      </c>
      <c r="K557">
        <v>2</v>
      </c>
      <c r="L557" s="1">
        <v>44682.875</v>
      </c>
      <c r="M557" s="1">
        <v>44761.875</v>
      </c>
      <c r="N557" s="1">
        <v>44602.875</v>
      </c>
      <c r="O557" s="1">
        <v>44682.875</v>
      </c>
      <c r="P557" s="1"/>
      <c r="Q557" s="1">
        <v>44630.875</v>
      </c>
      <c r="R557">
        <v>83570144</v>
      </c>
      <c r="T557" t="s">
        <v>931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389</v>
      </c>
      <c r="AB557">
        <v>40</v>
      </c>
      <c r="AC557" t="s">
        <v>398</v>
      </c>
      <c r="AD557">
        <v>95921</v>
      </c>
      <c r="AE557">
        <v>805.73</v>
      </c>
      <c r="AF557">
        <v>959.21</v>
      </c>
      <c r="AG557" t="s">
        <v>391</v>
      </c>
      <c r="AP557" s="8">
        <v>554</v>
      </c>
      <c r="AQ557" s="8" t="str">
        <f t="shared" si="68"/>
        <v/>
      </c>
      <c r="AR557" s="8" t="str">
        <f t="shared" si="68"/>
        <v/>
      </c>
      <c r="AS557" s="8" t="str">
        <f t="shared" si="68"/>
        <v/>
      </c>
      <c r="AT557" s="8" t="str">
        <f t="shared" si="68"/>
        <v/>
      </c>
      <c r="AU557" s="8" t="str">
        <f t="shared" si="68"/>
        <v/>
      </c>
      <c r="AV557" s="8" t="str">
        <f t="shared" si="68"/>
        <v/>
      </c>
      <c r="AW557" s="8" t="str">
        <f t="shared" si="68"/>
        <v/>
      </c>
      <c r="AX557" s="8" t="str">
        <f t="shared" si="68"/>
        <v/>
      </c>
      <c r="AY557" s="8" t="str">
        <f t="shared" si="68"/>
        <v/>
      </c>
      <c r="AZ557" s="8" t="str">
        <f t="shared" si="68"/>
        <v/>
      </c>
      <c r="BA557" s="8" t="str">
        <f t="shared" si="68"/>
        <v/>
      </c>
      <c r="BB557" s="8" t="str">
        <f t="shared" si="68"/>
        <v/>
      </c>
      <c r="BC557" s="8" t="str">
        <f t="shared" si="68"/>
        <v/>
      </c>
      <c r="BD557" s="8" t="str">
        <f t="shared" si="68"/>
        <v/>
      </c>
      <c r="BE557" s="8" t="str">
        <f t="shared" si="68"/>
        <v/>
      </c>
      <c r="BF557" s="8" t="str">
        <f t="shared" si="68"/>
        <v/>
      </c>
      <c r="BG557" s="8" t="str">
        <f t="shared" si="67"/>
        <v/>
      </c>
      <c r="BH557" s="8" t="str">
        <f t="shared" si="67"/>
        <v/>
      </c>
    </row>
    <row r="558" spans="1:60">
      <c r="A558" t="s">
        <v>386</v>
      </c>
      <c r="B558" t="s">
        <v>386</v>
      </c>
      <c r="C558" t="s">
        <v>386</v>
      </c>
      <c r="E558">
        <v>19</v>
      </c>
      <c r="F558">
        <v>0</v>
      </c>
      <c r="G558">
        <v>1</v>
      </c>
      <c r="H558">
        <v>212926</v>
      </c>
      <c r="I558" s="1">
        <v>44761.875</v>
      </c>
      <c r="J558" t="s">
        <v>387</v>
      </c>
      <c r="K558">
        <v>0</v>
      </c>
      <c r="L558" s="1">
        <v>44693.875</v>
      </c>
      <c r="M558" s="1">
        <v>44761.875</v>
      </c>
      <c r="N558" s="1">
        <v>37426.875</v>
      </c>
      <c r="O558" s="1">
        <v>44693.875</v>
      </c>
      <c r="P558" s="1">
        <v>44664.875</v>
      </c>
      <c r="Q558" s="1">
        <v>43599.875</v>
      </c>
      <c r="R558">
        <v>76090654</v>
      </c>
      <c r="T558" t="s">
        <v>740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389</v>
      </c>
      <c r="AC558" t="s">
        <v>394</v>
      </c>
      <c r="AD558">
        <v>37889</v>
      </c>
      <c r="AE558">
        <v>318.26</v>
      </c>
      <c r="AF558">
        <v>378.89</v>
      </c>
      <c r="AG558" t="s">
        <v>391</v>
      </c>
      <c r="AP558" s="7">
        <v>555</v>
      </c>
      <c r="AQ558" s="7" t="str">
        <f t="shared" si="68"/>
        <v/>
      </c>
      <c r="AR558" s="7" t="str">
        <f t="shared" si="68"/>
        <v/>
      </c>
      <c r="AS558" s="7" t="str">
        <f t="shared" si="68"/>
        <v/>
      </c>
      <c r="AT558" s="7" t="str">
        <f t="shared" si="68"/>
        <v/>
      </c>
      <c r="AU558" s="7" t="str">
        <f t="shared" si="68"/>
        <v/>
      </c>
      <c r="AV558" s="7" t="str">
        <f t="shared" si="68"/>
        <v/>
      </c>
      <c r="AW558" s="7" t="str">
        <f t="shared" si="68"/>
        <v/>
      </c>
      <c r="AX558" s="7" t="str">
        <f t="shared" si="68"/>
        <v/>
      </c>
      <c r="AY558" s="7" t="str">
        <f t="shared" si="68"/>
        <v/>
      </c>
      <c r="AZ558" s="7" t="str">
        <f t="shared" si="68"/>
        <v/>
      </c>
      <c r="BA558" s="7" t="str">
        <f t="shared" si="68"/>
        <v/>
      </c>
      <c r="BB558" s="7" t="str">
        <f t="shared" si="68"/>
        <v/>
      </c>
      <c r="BC558" s="7" t="str">
        <f t="shared" si="68"/>
        <v/>
      </c>
      <c r="BD558" s="7" t="str">
        <f t="shared" si="68"/>
        <v/>
      </c>
      <c r="BE558" s="7" t="str">
        <f t="shared" si="68"/>
        <v/>
      </c>
      <c r="BF558" s="7" t="str">
        <f t="shared" si="68"/>
        <v/>
      </c>
      <c r="BG558" s="7" t="str">
        <f t="shared" si="67"/>
        <v/>
      </c>
      <c r="BH558" s="7" t="str">
        <f t="shared" si="67"/>
        <v/>
      </c>
    </row>
    <row r="559" spans="1:60">
      <c r="A559" t="s">
        <v>404</v>
      </c>
      <c r="B559" t="s">
        <v>404</v>
      </c>
      <c r="C559" t="s">
        <v>404</v>
      </c>
      <c r="E559">
        <v>108</v>
      </c>
      <c r="F559">
        <v>55</v>
      </c>
      <c r="G559">
        <v>1</v>
      </c>
      <c r="H559">
        <v>61745</v>
      </c>
      <c r="I559" s="1">
        <v>44761.875</v>
      </c>
      <c r="J559" t="s">
        <v>768</v>
      </c>
      <c r="K559">
        <v>0</v>
      </c>
      <c r="L559" s="1"/>
      <c r="M559" s="1">
        <v>44761.875</v>
      </c>
      <c r="N559" s="1">
        <v>30446.875</v>
      </c>
      <c r="O559" s="1">
        <v>41043.875</v>
      </c>
      <c r="P559" s="1"/>
      <c r="Q559" s="1">
        <v>41043.875</v>
      </c>
      <c r="R559">
        <v>131737643</v>
      </c>
      <c r="T559" t="s">
        <v>769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389</v>
      </c>
      <c r="AB559">
        <v>121</v>
      </c>
      <c r="AC559" t="s">
        <v>770</v>
      </c>
      <c r="AD559">
        <v>69128</v>
      </c>
      <c r="AE559">
        <v>628.4</v>
      </c>
      <c r="AF559">
        <v>691.28</v>
      </c>
      <c r="AG559" t="s">
        <v>408</v>
      </c>
      <c r="AP559" s="8">
        <v>556</v>
      </c>
      <c r="AQ559" s="8" t="str">
        <f t="shared" si="68"/>
        <v/>
      </c>
      <c r="AR559" s="8" t="str">
        <f t="shared" si="68"/>
        <v/>
      </c>
      <c r="AS559" s="8" t="str">
        <f t="shared" si="68"/>
        <v/>
      </c>
      <c r="AT559" s="8" t="str">
        <f t="shared" si="68"/>
        <v/>
      </c>
      <c r="AU559" s="8" t="str">
        <f t="shared" si="68"/>
        <v/>
      </c>
      <c r="AV559" s="8" t="str">
        <f t="shared" si="68"/>
        <v/>
      </c>
      <c r="AW559" s="8" t="str">
        <f t="shared" si="68"/>
        <v/>
      </c>
      <c r="AX559" s="8" t="str">
        <f t="shared" si="68"/>
        <v/>
      </c>
      <c r="AY559" s="8" t="str">
        <f t="shared" si="68"/>
        <v/>
      </c>
      <c r="AZ559" s="8" t="str">
        <f t="shared" si="68"/>
        <v/>
      </c>
      <c r="BA559" s="8" t="str">
        <f t="shared" si="68"/>
        <v/>
      </c>
      <c r="BB559" s="8" t="str">
        <f t="shared" si="68"/>
        <v/>
      </c>
      <c r="BC559" s="8" t="str">
        <f t="shared" si="68"/>
        <v/>
      </c>
      <c r="BD559" s="8" t="str">
        <f t="shared" si="68"/>
        <v/>
      </c>
      <c r="BE559" s="8" t="str">
        <f t="shared" si="68"/>
        <v/>
      </c>
      <c r="BF559" s="8" t="str">
        <f t="shared" si="68"/>
        <v/>
      </c>
      <c r="BG559" s="8" t="str">
        <f t="shared" si="67"/>
        <v/>
      </c>
      <c r="BH559" s="8" t="str">
        <f t="shared" si="67"/>
        <v/>
      </c>
    </row>
    <row r="560" spans="1:60">
      <c r="A560" t="s">
        <v>404</v>
      </c>
      <c r="B560" t="s">
        <v>404</v>
      </c>
      <c r="C560" t="s">
        <v>404</v>
      </c>
      <c r="E560">
        <v>108</v>
      </c>
      <c r="F560">
        <v>26173391</v>
      </c>
      <c r="G560">
        <v>1</v>
      </c>
      <c r="H560">
        <v>61886</v>
      </c>
      <c r="I560" s="1">
        <v>44761.875</v>
      </c>
      <c r="J560" t="s">
        <v>768</v>
      </c>
      <c r="K560">
        <v>0</v>
      </c>
      <c r="L560" s="1">
        <v>44755.875</v>
      </c>
      <c r="M560" s="1">
        <v>44761.875</v>
      </c>
      <c r="N560" s="1">
        <v>28698.875</v>
      </c>
      <c r="O560" s="1">
        <v>44755.875</v>
      </c>
      <c r="P560" s="1"/>
      <c r="Q560" s="1">
        <v>41288.916666666664</v>
      </c>
      <c r="R560">
        <v>133085309</v>
      </c>
      <c r="T560" t="s">
        <v>771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389</v>
      </c>
      <c r="AB560">
        <v>113</v>
      </c>
      <c r="AC560" t="s">
        <v>772</v>
      </c>
      <c r="AD560">
        <v>92571</v>
      </c>
      <c r="AE560">
        <v>841.55</v>
      </c>
      <c r="AF560">
        <v>925.71</v>
      </c>
      <c r="AG560" t="s">
        <v>391</v>
      </c>
      <c r="AP560" s="7">
        <v>557</v>
      </c>
      <c r="AQ560" s="7" t="str">
        <f t="shared" si="68"/>
        <v/>
      </c>
      <c r="AR560" s="7" t="str">
        <f t="shared" si="68"/>
        <v/>
      </c>
      <c r="AS560" s="7" t="str">
        <f t="shared" si="68"/>
        <v/>
      </c>
      <c r="AT560" s="7" t="str">
        <f t="shared" si="68"/>
        <v/>
      </c>
      <c r="AU560" s="7" t="str">
        <f t="shared" si="68"/>
        <v/>
      </c>
      <c r="AV560" s="7" t="str">
        <f t="shared" si="68"/>
        <v/>
      </c>
      <c r="AW560" s="7" t="str">
        <f t="shared" si="68"/>
        <v/>
      </c>
      <c r="AX560" s="7" t="str">
        <f t="shared" si="68"/>
        <v/>
      </c>
      <c r="AY560" s="7" t="str">
        <f t="shared" si="68"/>
        <v/>
      </c>
      <c r="AZ560" s="7" t="str">
        <f t="shared" si="68"/>
        <v/>
      </c>
      <c r="BA560" s="7" t="str">
        <f t="shared" si="68"/>
        <v/>
      </c>
      <c r="BB560" s="7" t="str">
        <f t="shared" si="68"/>
        <v/>
      </c>
      <c r="BC560" s="7" t="str">
        <f t="shared" si="68"/>
        <v/>
      </c>
      <c r="BD560" s="7" t="str">
        <f t="shared" si="68"/>
        <v/>
      </c>
      <c r="BE560" s="7" t="str">
        <f t="shared" si="68"/>
        <v/>
      </c>
      <c r="BF560" s="7" t="str">
        <f t="shared" si="68"/>
        <v/>
      </c>
      <c r="BG560" s="7" t="str">
        <f t="shared" si="67"/>
        <v/>
      </c>
      <c r="BH560" s="7" t="str">
        <f t="shared" si="67"/>
        <v/>
      </c>
    </row>
    <row r="561" spans="1:60">
      <c r="A561" t="s">
        <v>404</v>
      </c>
      <c r="B561" t="s">
        <v>404</v>
      </c>
      <c r="C561" t="s">
        <v>404</v>
      </c>
      <c r="D561">
        <v>927264000</v>
      </c>
      <c r="E561">
        <v>113</v>
      </c>
      <c r="F561">
        <v>26609679</v>
      </c>
      <c r="G561">
        <v>1</v>
      </c>
      <c r="H561">
        <v>61922</v>
      </c>
      <c r="I561" s="1">
        <v>44761.875</v>
      </c>
      <c r="J561" t="s">
        <v>405</v>
      </c>
      <c r="K561">
        <v>0</v>
      </c>
      <c r="L561" s="1"/>
      <c r="M561" s="1">
        <v>44761.875</v>
      </c>
      <c r="N561" s="1">
        <v>32488.916666666668</v>
      </c>
      <c r="O561" s="1">
        <v>44760.875</v>
      </c>
      <c r="P561" s="1">
        <v>44755.875</v>
      </c>
      <c r="Q561" s="1">
        <v>41408.875</v>
      </c>
      <c r="R561">
        <v>290440718</v>
      </c>
      <c r="T561" t="s">
        <v>773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389</v>
      </c>
      <c r="AB561">
        <v>109</v>
      </c>
      <c r="AC561" t="s">
        <v>774</v>
      </c>
      <c r="AD561">
        <v>22791</v>
      </c>
      <c r="AE561">
        <v>2028.44</v>
      </c>
      <c r="AF561">
        <v>2279.1</v>
      </c>
      <c r="AG561" t="s">
        <v>408</v>
      </c>
      <c r="AP561" s="8">
        <v>558</v>
      </c>
      <c r="AQ561" s="8" t="str">
        <f t="shared" si="68"/>
        <v/>
      </c>
      <c r="AR561" s="8" t="str">
        <f t="shared" si="68"/>
        <v/>
      </c>
      <c r="AS561" s="8" t="str">
        <f t="shared" si="68"/>
        <v/>
      </c>
      <c r="AT561" s="8" t="str">
        <f t="shared" si="68"/>
        <v/>
      </c>
      <c r="AU561" s="8" t="str">
        <f t="shared" si="68"/>
        <v/>
      </c>
      <c r="AV561" s="8" t="str">
        <f t="shared" si="68"/>
        <v/>
      </c>
      <c r="AW561" s="8" t="str">
        <f t="shared" si="68"/>
        <v/>
      </c>
      <c r="AX561" s="8" t="str">
        <f t="shared" si="68"/>
        <v/>
      </c>
      <c r="AY561" s="8" t="str">
        <f t="shared" si="68"/>
        <v/>
      </c>
      <c r="AZ561" s="8" t="str">
        <f t="shared" si="68"/>
        <v/>
      </c>
      <c r="BA561" s="8" t="str">
        <f t="shared" si="68"/>
        <v/>
      </c>
      <c r="BB561" s="8" t="str">
        <f t="shared" si="68"/>
        <v/>
      </c>
      <c r="BC561" s="8" t="str">
        <f t="shared" si="68"/>
        <v/>
      </c>
      <c r="BD561" s="8" t="str">
        <f t="shared" si="68"/>
        <v/>
      </c>
      <c r="BE561" s="8" t="str">
        <f t="shared" si="68"/>
        <v/>
      </c>
      <c r="BF561" s="8" t="str">
        <f t="shared" si="68"/>
        <v/>
      </c>
      <c r="BG561" s="8" t="str">
        <f t="shared" si="67"/>
        <v/>
      </c>
      <c r="BH561" s="8" t="str">
        <f t="shared" si="67"/>
        <v/>
      </c>
    </row>
    <row r="562" spans="1:60">
      <c r="A562" t="s">
        <v>404</v>
      </c>
      <c r="B562" t="s">
        <v>404</v>
      </c>
      <c r="C562" t="s">
        <v>404</v>
      </c>
      <c r="D562">
        <v>927264000</v>
      </c>
      <c r="E562">
        <v>113</v>
      </c>
      <c r="F562">
        <v>26609673</v>
      </c>
      <c r="G562">
        <v>1</v>
      </c>
      <c r="H562">
        <v>61984</v>
      </c>
      <c r="I562" s="1">
        <v>44761.875</v>
      </c>
      <c r="J562" t="s">
        <v>405</v>
      </c>
      <c r="K562">
        <v>0</v>
      </c>
      <c r="L562" s="1"/>
      <c r="M562" s="1">
        <v>44761.875</v>
      </c>
      <c r="N562" s="1">
        <v>29979.916666666668</v>
      </c>
      <c r="O562" s="1">
        <v>41428.875</v>
      </c>
      <c r="P562" s="1"/>
      <c r="Q562" s="1">
        <v>41439.875</v>
      </c>
      <c r="R562">
        <v>290462797</v>
      </c>
      <c r="S562">
        <v>290462797</v>
      </c>
      <c r="T562" t="s">
        <v>775</v>
      </c>
      <c r="U562">
        <v>4022</v>
      </c>
      <c r="V562">
        <v>3579</v>
      </c>
      <c r="W562">
        <v>35.79</v>
      </c>
      <c r="X562">
        <v>3579</v>
      </c>
      <c r="Y562">
        <v>40.22</v>
      </c>
      <c r="Z562">
        <v>4022</v>
      </c>
      <c r="AA562" t="s">
        <v>389</v>
      </c>
      <c r="AB562">
        <v>108</v>
      </c>
      <c r="AC562" t="s">
        <v>776</v>
      </c>
      <c r="AD562">
        <v>115622</v>
      </c>
      <c r="AE562">
        <v>2292.06</v>
      </c>
      <c r="AF562">
        <v>1156.22</v>
      </c>
      <c r="AG562" t="s">
        <v>408</v>
      </c>
      <c r="AP562" s="7">
        <v>559</v>
      </c>
      <c r="AQ562" s="7" t="str">
        <f t="shared" si="68"/>
        <v/>
      </c>
      <c r="AR562" s="7" t="str">
        <f t="shared" si="68"/>
        <v/>
      </c>
      <c r="AS562" s="7" t="str">
        <f t="shared" si="68"/>
        <v/>
      </c>
      <c r="AT562" s="7" t="str">
        <f t="shared" si="68"/>
        <v/>
      </c>
      <c r="AU562" s="7" t="str">
        <f t="shared" si="68"/>
        <v/>
      </c>
      <c r="AV562" s="7" t="str">
        <f t="shared" si="68"/>
        <v/>
      </c>
      <c r="AW562" s="7" t="str">
        <f t="shared" si="68"/>
        <v/>
      </c>
      <c r="AX562" s="7" t="str">
        <f t="shared" si="68"/>
        <v/>
      </c>
      <c r="AY562" s="7" t="str">
        <f t="shared" si="68"/>
        <v/>
      </c>
      <c r="AZ562" s="7" t="str">
        <f t="shared" si="68"/>
        <v/>
      </c>
      <c r="BA562" s="7" t="str">
        <f t="shared" si="68"/>
        <v/>
      </c>
      <c r="BB562" s="7" t="str">
        <f t="shared" si="68"/>
        <v/>
      </c>
      <c r="BC562" s="7" t="str">
        <f t="shared" si="68"/>
        <v/>
      </c>
      <c r="BD562" s="7" t="str">
        <f t="shared" si="68"/>
        <v/>
      </c>
      <c r="BE562" s="7" t="str">
        <f t="shared" si="68"/>
        <v/>
      </c>
      <c r="BF562" s="7" t="str">
        <f t="shared" ref="BF562:BH577" si="69">IF(BF$3=$D562,$AP562,"")</f>
        <v/>
      </c>
      <c r="BG562" s="7" t="str">
        <f t="shared" si="69"/>
        <v/>
      </c>
      <c r="BH562" s="7" t="str">
        <f t="shared" si="69"/>
        <v/>
      </c>
    </row>
    <row r="563" spans="1:60">
      <c r="A563" t="s">
        <v>404</v>
      </c>
      <c r="B563" t="s">
        <v>404</v>
      </c>
      <c r="C563" t="s">
        <v>404</v>
      </c>
      <c r="D563">
        <v>927627000</v>
      </c>
      <c r="E563">
        <v>119</v>
      </c>
      <c r="F563">
        <v>26650516</v>
      </c>
      <c r="G563">
        <v>1</v>
      </c>
      <c r="H563">
        <v>62011</v>
      </c>
      <c r="I563" s="1">
        <v>44761.875</v>
      </c>
      <c r="J563" t="s">
        <v>417</v>
      </c>
      <c r="K563">
        <v>0</v>
      </c>
      <c r="L563" s="1">
        <v>44756.875</v>
      </c>
      <c r="M563" s="1">
        <v>44761.875</v>
      </c>
      <c r="N563" s="1">
        <v>28430.916666666668</v>
      </c>
      <c r="O563" s="1">
        <v>44756.875</v>
      </c>
      <c r="P563" s="1"/>
      <c r="Q563" s="1">
        <v>41469.875</v>
      </c>
      <c r="R563">
        <v>290495431</v>
      </c>
      <c r="T563" t="s">
        <v>777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389</v>
      </c>
      <c r="AB563">
        <v>107</v>
      </c>
      <c r="AC563" t="s">
        <v>422</v>
      </c>
      <c r="AD563">
        <v>436494</v>
      </c>
      <c r="AE563">
        <v>3932.36</v>
      </c>
      <c r="AF563">
        <v>4364.9399999999996</v>
      </c>
      <c r="AG563" t="s">
        <v>391</v>
      </c>
      <c r="AP563" s="8">
        <v>560</v>
      </c>
      <c r="AQ563" s="8" t="str">
        <f t="shared" ref="AQ563:BF578" si="70">IF(AQ$3=$D563,$AP563,"")</f>
        <v/>
      </c>
      <c r="AR563" s="8" t="str">
        <f t="shared" si="70"/>
        <v/>
      </c>
      <c r="AS563" s="8" t="str">
        <f t="shared" si="70"/>
        <v/>
      </c>
      <c r="AT563" s="8" t="str">
        <f t="shared" si="70"/>
        <v/>
      </c>
      <c r="AU563" s="8" t="str">
        <f t="shared" si="70"/>
        <v/>
      </c>
      <c r="AV563" s="8" t="str">
        <f t="shared" si="70"/>
        <v/>
      </c>
      <c r="AW563" s="8" t="str">
        <f t="shared" si="70"/>
        <v/>
      </c>
      <c r="AX563" s="8" t="str">
        <f t="shared" si="70"/>
        <v/>
      </c>
      <c r="AY563" s="8" t="str">
        <f t="shared" si="70"/>
        <v/>
      </c>
      <c r="AZ563" s="8" t="str">
        <f t="shared" si="70"/>
        <v/>
      </c>
      <c r="BA563" s="8" t="str">
        <f t="shared" si="70"/>
        <v/>
      </c>
      <c r="BB563" s="8" t="str">
        <f t="shared" si="70"/>
        <v/>
      </c>
      <c r="BC563" s="8" t="str">
        <f t="shared" si="70"/>
        <v/>
      </c>
      <c r="BD563" s="8" t="str">
        <f t="shared" si="70"/>
        <v/>
      </c>
      <c r="BE563" s="8" t="str">
        <f t="shared" si="70"/>
        <v/>
      </c>
      <c r="BF563" s="8" t="str">
        <f t="shared" si="70"/>
        <v/>
      </c>
      <c r="BG563" s="8" t="str">
        <f t="shared" si="69"/>
        <v/>
      </c>
      <c r="BH563" s="8" t="str">
        <f t="shared" si="69"/>
        <v/>
      </c>
    </row>
    <row r="564" spans="1:60">
      <c r="A564" t="s">
        <v>404</v>
      </c>
      <c r="B564" t="s">
        <v>404</v>
      </c>
      <c r="C564" t="s">
        <v>404</v>
      </c>
      <c r="D564">
        <v>927614000</v>
      </c>
      <c r="E564">
        <v>119</v>
      </c>
      <c r="F564">
        <v>26650516</v>
      </c>
      <c r="G564">
        <v>1</v>
      </c>
      <c r="H564">
        <v>62011</v>
      </c>
      <c r="I564" s="1">
        <v>44761.875</v>
      </c>
      <c r="J564" t="s">
        <v>417</v>
      </c>
      <c r="K564">
        <v>1</v>
      </c>
      <c r="L564" s="1">
        <v>44756.875</v>
      </c>
      <c r="M564" s="1">
        <v>44761.875</v>
      </c>
      <c r="N564" s="1">
        <v>41876.875</v>
      </c>
      <c r="O564" s="1">
        <v>44756.875</v>
      </c>
      <c r="P564" s="1"/>
      <c r="Q564" s="1">
        <v>41897.875</v>
      </c>
      <c r="R564">
        <v>291017290</v>
      </c>
      <c r="T564" t="s">
        <v>778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389</v>
      </c>
      <c r="AB564">
        <v>107</v>
      </c>
      <c r="AC564" t="s">
        <v>422</v>
      </c>
      <c r="AD564">
        <v>17818</v>
      </c>
      <c r="AE564">
        <v>1605.21</v>
      </c>
      <c r="AF564">
        <v>1781.8</v>
      </c>
      <c r="AG564" t="s">
        <v>391</v>
      </c>
      <c r="AP564" s="7">
        <v>561</v>
      </c>
      <c r="AQ564" s="7" t="str">
        <f t="shared" si="70"/>
        <v/>
      </c>
      <c r="AR564" s="7" t="str">
        <f t="shared" si="70"/>
        <v/>
      </c>
      <c r="AS564" s="7" t="str">
        <f t="shared" si="70"/>
        <v/>
      </c>
      <c r="AT564" s="7" t="str">
        <f t="shared" si="70"/>
        <v/>
      </c>
      <c r="AU564" s="7" t="str">
        <f t="shared" si="70"/>
        <v/>
      </c>
      <c r="AV564" s="7" t="str">
        <f t="shared" si="70"/>
        <v/>
      </c>
      <c r="AW564" s="7" t="str">
        <f t="shared" si="70"/>
        <v/>
      </c>
      <c r="AX564" s="7" t="str">
        <f t="shared" si="70"/>
        <v/>
      </c>
      <c r="AY564" s="7" t="str">
        <f t="shared" si="70"/>
        <v/>
      </c>
      <c r="AZ564" s="7" t="str">
        <f t="shared" si="70"/>
        <v/>
      </c>
      <c r="BA564" s="7" t="str">
        <f t="shared" si="70"/>
        <v/>
      </c>
      <c r="BB564" s="7" t="str">
        <f t="shared" si="70"/>
        <v/>
      </c>
      <c r="BC564" s="7" t="str">
        <f t="shared" si="70"/>
        <v/>
      </c>
      <c r="BD564" s="7" t="str">
        <f t="shared" si="70"/>
        <v/>
      </c>
      <c r="BE564" s="7" t="str">
        <f t="shared" si="70"/>
        <v/>
      </c>
      <c r="BF564" s="7" t="str">
        <f t="shared" si="70"/>
        <v/>
      </c>
      <c r="BG564" s="7" t="str">
        <f t="shared" si="69"/>
        <v/>
      </c>
      <c r="BH564" s="7" t="str">
        <f t="shared" si="69"/>
        <v/>
      </c>
    </row>
    <row r="565" spans="1:60">
      <c r="A565" t="s">
        <v>404</v>
      </c>
      <c r="B565" t="s">
        <v>404</v>
      </c>
      <c r="C565" t="s">
        <v>404</v>
      </c>
      <c r="D565">
        <v>927614000</v>
      </c>
      <c r="E565">
        <v>119</v>
      </c>
      <c r="F565">
        <v>26650516</v>
      </c>
      <c r="G565">
        <v>1</v>
      </c>
      <c r="H565">
        <v>62011</v>
      </c>
      <c r="I565" s="1">
        <v>44761.875</v>
      </c>
      <c r="J565" t="s">
        <v>417</v>
      </c>
      <c r="K565">
        <v>2</v>
      </c>
      <c r="L565" s="1">
        <v>44756.875</v>
      </c>
      <c r="M565" s="1">
        <v>44761.875</v>
      </c>
      <c r="N565" s="1">
        <v>43519.875</v>
      </c>
      <c r="O565" s="1">
        <v>44756.875</v>
      </c>
      <c r="P565" s="1"/>
      <c r="Q565" s="1">
        <v>43531.875</v>
      </c>
      <c r="R565">
        <v>74912309</v>
      </c>
      <c r="T565" t="s">
        <v>779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389</v>
      </c>
      <c r="AB565">
        <v>107</v>
      </c>
      <c r="AC565" t="s">
        <v>422</v>
      </c>
      <c r="AD565">
        <v>17818</v>
      </c>
      <c r="AE565">
        <v>1605.21</v>
      </c>
      <c r="AF565">
        <v>1781.8</v>
      </c>
      <c r="AG565" t="s">
        <v>391</v>
      </c>
      <c r="AP565" s="8">
        <v>562</v>
      </c>
      <c r="AQ565" s="8" t="str">
        <f t="shared" si="70"/>
        <v/>
      </c>
      <c r="AR565" s="8" t="str">
        <f t="shared" si="70"/>
        <v/>
      </c>
      <c r="AS565" s="8" t="str">
        <f t="shared" si="70"/>
        <v/>
      </c>
      <c r="AT565" s="8" t="str">
        <f t="shared" si="70"/>
        <v/>
      </c>
      <c r="AU565" s="8" t="str">
        <f t="shared" si="70"/>
        <v/>
      </c>
      <c r="AV565" s="8" t="str">
        <f t="shared" si="70"/>
        <v/>
      </c>
      <c r="AW565" s="8" t="str">
        <f t="shared" si="70"/>
        <v/>
      </c>
      <c r="AX565" s="8" t="str">
        <f t="shared" si="70"/>
        <v/>
      </c>
      <c r="AY565" s="8" t="str">
        <f t="shared" si="70"/>
        <v/>
      </c>
      <c r="AZ565" s="8" t="str">
        <f t="shared" si="70"/>
        <v/>
      </c>
      <c r="BA565" s="8" t="str">
        <f t="shared" si="70"/>
        <v/>
      </c>
      <c r="BB565" s="8" t="str">
        <f t="shared" si="70"/>
        <v/>
      </c>
      <c r="BC565" s="8" t="str">
        <f t="shared" si="70"/>
        <v/>
      </c>
      <c r="BD565" s="8" t="str">
        <f t="shared" si="70"/>
        <v/>
      </c>
      <c r="BE565" s="8" t="str">
        <f t="shared" si="70"/>
        <v/>
      </c>
      <c r="BF565" s="8" t="str">
        <f t="shared" si="70"/>
        <v/>
      </c>
      <c r="BG565" s="8" t="str">
        <f t="shared" si="69"/>
        <v/>
      </c>
      <c r="BH565" s="8" t="str">
        <f t="shared" si="69"/>
        <v/>
      </c>
    </row>
    <row r="566" spans="1:60">
      <c r="A566" t="s">
        <v>404</v>
      </c>
      <c r="B566" t="s">
        <v>386</v>
      </c>
      <c r="C566" t="s">
        <v>386</v>
      </c>
      <c r="D566">
        <v>927630000</v>
      </c>
      <c r="E566">
        <v>116</v>
      </c>
      <c r="F566">
        <v>26651200</v>
      </c>
      <c r="G566">
        <v>1</v>
      </c>
      <c r="H566">
        <v>62263</v>
      </c>
      <c r="I566" s="1">
        <v>44761.875</v>
      </c>
      <c r="J566" t="s">
        <v>414</v>
      </c>
      <c r="K566">
        <v>0</v>
      </c>
      <c r="L566" s="1">
        <v>44693.875</v>
      </c>
      <c r="M566" s="1">
        <v>44761.875</v>
      </c>
      <c r="N566" s="1">
        <v>21717.875</v>
      </c>
      <c r="O566" s="1">
        <v>44693.875</v>
      </c>
      <c r="P566" s="1"/>
      <c r="Q566" s="1">
        <v>41531.875</v>
      </c>
      <c r="R566">
        <v>290568099</v>
      </c>
      <c r="T566" t="s">
        <v>780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389</v>
      </c>
      <c r="AB566">
        <v>105</v>
      </c>
      <c r="AC566" t="s">
        <v>781</v>
      </c>
      <c r="AD566">
        <v>350441</v>
      </c>
      <c r="AE566">
        <v>3157.14</v>
      </c>
      <c r="AF566">
        <v>3504.41</v>
      </c>
      <c r="AG566" t="s">
        <v>391</v>
      </c>
      <c r="AP566" s="7">
        <v>563</v>
      </c>
      <c r="AQ566" s="7" t="str">
        <f t="shared" si="70"/>
        <v/>
      </c>
      <c r="AR566" s="7" t="str">
        <f t="shared" si="70"/>
        <v/>
      </c>
      <c r="AS566" s="7" t="str">
        <f t="shared" si="70"/>
        <v/>
      </c>
      <c r="AT566" s="7" t="str">
        <f t="shared" si="70"/>
        <v/>
      </c>
      <c r="AU566" s="7" t="str">
        <f t="shared" si="70"/>
        <v/>
      </c>
      <c r="AV566" s="7" t="str">
        <f t="shared" si="70"/>
        <v/>
      </c>
      <c r="AW566" s="7" t="str">
        <f t="shared" si="70"/>
        <v/>
      </c>
      <c r="AX566" s="7" t="str">
        <f t="shared" si="70"/>
        <v/>
      </c>
      <c r="AY566" s="7" t="str">
        <f t="shared" si="70"/>
        <v/>
      </c>
      <c r="AZ566" s="7" t="str">
        <f t="shared" si="70"/>
        <v/>
      </c>
      <c r="BA566" s="7" t="str">
        <f t="shared" si="70"/>
        <v/>
      </c>
      <c r="BB566" s="7" t="str">
        <f t="shared" si="70"/>
        <v/>
      </c>
      <c r="BC566" s="7" t="str">
        <f t="shared" si="70"/>
        <v/>
      </c>
      <c r="BD566" s="7" t="str">
        <f t="shared" si="70"/>
        <v/>
      </c>
      <c r="BE566" s="7" t="str">
        <f t="shared" si="70"/>
        <v/>
      </c>
      <c r="BF566" s="7" t="str">
        <f t="shared" si="70"/>
        <v/>
      </c>
      <c r="BG566" s="7" t="str">
        <f t="shared" si="69"/>
        <v/>
      </c>
      <c r="BH566" s="7" t="str">
        <f t="shared" si="69"/>
        <v/>
      </c>
    </row>
    <row r="567" spans="1:60">
      <c r="A567" t="s">
        <v>404</v>
      </c>
      <c r="B567" t="s">
        <v>404</v>
      </c>
      <c r="C567" t="s">
        <v>404</v>
      </c>
      <c r="D567">
        <v>927627000</v>
      </c>
      <c r="E567">
        <v>119</v>
      </c>
      <c r="F567">
        <v>26647047</v>
      </c>
      <c r="G567">
        <v>1</v>
      </c>
      <c r="H567">
        <v>62349</v>
      </c>
      <c r="I567" s="1">
        <v>44761.875</v>
      </c>
      <c r="J567" t="s">
        <v>417</v>
      </c>
      <c r="K567">
        <v>0</v>
      </c>
      <c r="L567" s="1"/>
      <c r="M567" s="1">
        <v>44761.875</v>
      </c>
      <c r="N567" s="1">
        <v>20933.875</v>
      </c>
      <c r="O567" s="1">
        <v>44062.875</v>
      </c>
      <c r="P567" s="1"/>
      <c r="Q567" s="1">
        <v>41561.875</v>
      </c>
      <c r="R567">
        <v>290613159</v>
      </c>
      <c r="T567" t="s">
        <v>782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389</v>
      </c>
      <c r="AB567">
        <v>104</v>
      </c>
      <c r="AC567" t="s">
        <v>783</v>
      </c>
      <c r="AD567">
        <v>139408</v>
      </c>
      <c r="AE567">
        <v>6726.78</v>
      </c>
      <c r="AF567">
        <v>1394.08</v>
      </c>
      <c r="AG567" t="s">
        <v>408</v>
      </c>
      <c r="AP567" s="8">
        <v>564</v>
      </c>
      <c r="AQ567" s="8" t="str">
        <f t="shared" si="70"/>
        <v/>
      </c>
      <c r="AR567" s="8" t="str">
        <f t="shared" si="70"/>
        <v/>
      </c>
      <c r="AS567" s="8" t="str">
        <f t="shared" si="70"/>
        <v/>
      </c>
      <c r="AT567" s="8" t="str">
        <f t="shared" si="70"/>
        <v/>
      </c>
      <c r="AU567" s="8" t="str">
        <f t="shared" si="70"/>
        <v/>
      </c>
      <c r="AV567" s="8" t="str">
        <f t="shared" si="70"/>
        <v/>
      </c>
      <c r="AW567" s="8" t="str">
        <f t="shared" si="70"/>
        <v/>
      </c>
      <c r="AX567" s="8" t="str">
        <f t="shared" si="70"/>
        <v/>
      </c>
      <c r="AY567" s="8" t="str">
        <f t="shared" si="70"/>
        <v/>
      </c>
      <c r="AZ567" s="8" t="str">
        <f t="shared" si="70"/>
        <v/>
      </c>
      <c r="BA567" s="8" t="str">
        <f t="shared" si="70"/>
        <v/>
      </c>
      <c r="BB567" s="8" t="str">
        <f t="shared" si="70"/>
        <v/>
      </c>
      <c r="BC567" s="8" t="str">
        <f t="shared" si="70"/>
        <v/>
      </c>
      <c r="BD567" s="8" t="str">
        <f t="shared" si="70"/>
        <v/>
      </c>
      <c r="BE567" s="8" t="str">
        <f t="shared" si="70"/>
        <v/>
      </c>
      <c r="BF567" s="8" t="str">
        <f t="shared" si="70"/>
        <v/>
      </c>
      <c r="BG567" s="8" t="str">
        <f t="shared" si="69"/>
        <v/>
      </c>
      <c r="BH567" s="8" t="str">
        <f t="shared" si="69"/>
        <v/>
      </c>
    </row>
    <row r="568" spans="1:60">
      <c r="A568" t="s">
        <v>404</v>
      </c>
      <c r="B568" t="s">
        <v>404</v>
      </c>
      <c r="C568" t="s">
        <v>404</v>
      </c>
      <c r="D568">
        <v>927632000</v>
      </c>
      <c r="E568">
        <v>122</v>
      </c>
      <c r="F568">
        <v>26650516</v>
      </c>
      <c r="G568">
        <v>1</v>
      </c>
      <c r="H568">
        <v>62556</v>
      </c>
      <c r="I568" s="1">
        <v>44761.875</v>
      </c>
      <c r="J568" t="s">
        <v>784</v>
      </c>
      <c r="K568">
        <v>0</v>
      </c>
      <c r="L568" s="1"/>
      <c r="M568" s="1">
        <v>44761.875</v>
      </c>
      <c r="N568" s="1">
        <v>20799.916666666668</v>
      </c>
      <c r="O568" s="1">
        <v>44511.875</v>
      </c>
      <c r="P568" s="1">
        <v>44511.875</v>
      </c>
      <c r="Q568" s="1">
        <v>41592.916666666664</v>
      </c>
      <c r="R568">
        <v>290750830</v>
      </c>
      <c r="T568" t="s">
        <v>785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389</v>
      </c>
      <c r="AB568">
        <v>103</v>
      </c>
      <c r="AC568" t="s">
        <v>422</v>
      </c>
      <c r="AD568">
        <v>133195</v>
      </c>
      <c r="AE568">
        <v>9609.99</v>
      </c>
      <c r="AF568">
        <v>1331.95</v>
      </c>
      <c r="AG568" t="s">
        <v>408</v>
      </c>
      <c r="AP568" s="7">
        <v>565</v>
      </c>
      <c r="AQ568" s="7" t="str">
        <f t="shared" si="70"/>
        <v/>
      </c>
      <c r="AR568" s="7" t="str">
        <f t="shared" si="70"/>
        <v/>
      </c>
      <c r="AS568" s="7" t="str">
        <f t="shared" si="70"/>
        <v/>
      </c>
      <c r="AT568" s="7" t="str">
        <f t="shared" si="70"/>
        <v/>
      </c>
      <c r="AU568" s="7" t="str">
        <f t="shared" si="70"/>
        <v/>
      </c>
      <c r="AV568" s="7" t="str">
        <f t="shared" si="70"/>
        <v/>
      </c>
      <c r="AW568" s="7" t="str">
        <f t="shared" si="70"/>
        <v/>
      </c>
      <c r="AX568" s="7" t="str">
        <f t="shared" si="70"/>
        <v/>
      </c>
      <c r="AY568" s="7" t="str">
        <f t="shared" si="70"/>
        <v/>
      </c>
      <c r="AZ568" s="7" t="str">
        <f t="shared" si="70"/>
        <v/>
      </c>
      <c r="BA568" s="7" t="str">
        <f t="shared" si="70"/>
        <v/>
      </c>
      <c r="BB568" s="7" t="str">
        <f t="shared" si="70"/>
        <v/>
      </c>
      <c r="BC568" s="7" t="str">
        <f t="shared" si="70"/>
        <v/>
      </c>
      <c r="BD568" s="7" t="str">
        <f t="shared" si="70"/>
        <v/>
      </c>
      <c r="BE568" s="7" t="str">
        <f t="shared" si="70"/>
        <v/>
      </c>
      <c r="BF568" s="7" t="str">
        <f t="shared" si="70"/>
        <v/>
      </c>
      <c r="BG568" s="7" t="str">
        <f t="shared" si="69"/>
        <v/>
      </c>
      <c r="BH568" s="7" t="str">
        <f t="shared" si="69"/>
        <v/>
      </c>
    </row>
    <row r="569" spans="1:60">
      <c r="A569" t="s">
        <v>404</v>
      </c>
      <c r="B569" t="s">
        <v>404</v>
      </c>
      <c r="C569" t="s">
        <v>404</v>
      </c>
      <c r="D569">
        <v>927632000</v>
      </c>
      <c r="E569">
        <v>122</v>
      </c>
      <c r="F569">
        <v>26650516</v>
      </c>
      <c r="G569">
        <v>1</v>
      </c>
      <c r="H569">
        <v>62556</v>
      </c>
      <c r="I569" s="1">
        <v>44761.875</v>
      </c>
      <c r="J569" t="s">
        <v>784</v>
      </c>
      <c r="K569">
        <v>1</v>
      </c>
      <c r="L569" s="1"/>
      <c r="M569" s="1">
        <v>44761.875</v>
      </c>
      <c r="N569" s="1">
        <v>22218.875</v>
      </c>
      <c r="O569" s="1">
        <v>44511.875</v>
      </c>
      <c r="P569" s="1"/>
      <c r="Q569" s="1">
        <v>41592.916666666664</v>
      </c>
      <c r="R569">
        <v>290750857</v>
      </c>
      <c r="T569" t="s">
        <v>786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389</v>
      </c>
      <c r="AB569">
        <v>103</v>
      </c>
      <c r="AC569" t="s">
        <v>422</v>
      </c>
      <c r="AD569">
        <v>133195</v>
      </c>
      <c r="AE569">
        <v>9609.99</v>
      </c>
      <c r="AF569">
        <v>1331.95</v>
      </c>
      <c r="AG569" t="s">
        <v>408</v>
      </c>
      <c r="AP569" s="8">
        <v>566</v>
      </c>
      <c r="AQ569" s="8" t="str">
        <f t="shared" si="70"/>
        <v/>
      </c>
      <c r="AR569" s="8" t="str">
        <f t="shared" si="70"/>
        <v/>
      </c>
      <c r="AS569" s="8" t="str">
        <f t="shared" si="70"/>
        <v/>
      </c>
      <c r="AT569" s="8" t="str">
        <f t="shared" si="70"/>
        <v/>
      </c>
      <c r="AU569" s="8" t="str">
        <f t="shared" si="70"/>
        <v/>
      </c>
      <c r="AV569" s="8" t="str">
        <f t="shared" si="70"/>
        <v/>
      </c>
      <c r="AW569" s="8" t="str">
        <f t="shared" si="70"/>
        <v/>
      </c>
      <c r="AX569" s="8" t="str">
        <f t="shared" si="70"/>
        <v/>
      </c>
      <c r="AY569" s="8" t="str">
        <f t="shared" si="70"/>
        <v/>
      </c>
      <c r="AZ569" s="8" t="str">
        <f t="shared" si="70"/>
        <v/>
      </c>
      <c r="BA569" s="8" t="str">
        <f t="shared" si="70"/>
        <v/>
      </c>
      <c r="BB569" s="8" t="str">
        <f t="shared" si="70"/>
        <v/>
      </c>
      <c r="BC569" s="8" t="str">
        <f t="shared" si="70"/>
        <v/>
      </c>
      <c r="BD569" s="8" t="str">
        <f t="shared" si="70"/>
        <v/>
      </c>
      <c r="BE569" s="8" t="str">
        <f t="shared" si="70"/>
        <v/>
      </c>
      <c r="BF569" s="8" t="str">
        <f t="shared" si="70"/>
        <v/>
      </c>
      <c r="BG569" s="8" t="str">
        <f t="shared" si="69"/>
        <v/>
      </c>
      <c r="BH569" s="8" t="str">
        <f t="shared" si="69"/>
        <v/>
      </c>
    </row>
    <row r="570" spans="1:60">
      <c r="A570" t="s">
        <v>404</v>
      </c>
      <c r="B570" t="s">
        <v>404</v>
      </c>
      <c r="C570" t="s">
        <v>404</v>
      </c>
      <c r="D570">
        <v>927632000</v>
      </c>
      <c r="E570">
        <v>122</v>
      </c>
      <c r="F570">
        <v>26650516</v>
      </c>
      <c r="G570">
        <v>1</v>
      </c>
      <c r="H570">
        <v>62556</v>
      </c>
      <c r="I570" s="1">
        <v>44761.875</v>
      </c>
      <c r="J570" t="s">
        <v>784</v>
      </c>
      <c r="K570">
        <v>2</v>
      </c>
      <c r="L570" s="1"/>
      <c r="M570" s="1">
        <v>44761.875</v>
      </c>
      <c r="N570" s="1">
        <v>29952.916666666668</v>
      </c>
      <c r="O570" s="1">
        <v>44511.875</v>
      </c>
      <c r="P570" s="1"/>
      <c r="Q570" s="1">
        <v>41592.916666666664</v>
      </c>
      <c r="R570">
        <v>290750865</v>
      </c>
      <c r="T570" t="s">
        <v>787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389</v>
      </c>
      <c r="AB570">
        <v>103</v>
      </c>
      <c r="AC570" t="s">
        <v>422</v>
      </c>
      <c r="AD570">
        <v>107175</v>
      </c>
      <c r="AE570">
        <v>3027.32</v>
      </c>
      <c r="AF570">
        <v>1071.75</v>
      </c>
      <c r="AG570" t="s">
        <v>408</v>
      </c>
      <c r="AP570" s="7">
        <v>567</v>
      </c>
      <c r="AQ570" s="7" t="str">
        <f t="shared" si="70"/>
        <v/>
      </c>
      <c r="AR570" s="7" t="str">
        <f t="shared" si="70"/>
        <v/>
      </c>
      <c r="AS570" s="7" t="str">
        <f t="shared" si="70"/>
        <v/>
      </c>
      <c r="AT570" s="7" t="str">
        <f t="shared" si="70"/>
        <v/>
      </c>
      <c r="AU570" s="7" t="str">
        <f t="shared" si="70"/>
        <v/>
      </c>
      <c r="AV570" s="7" t="str">
        <f t="shared" si="70"/>
        <v/>
      </c>
      <c r="AW570" s="7" t="str">
        <f t="shared" si="70"/>
        <v/>
      </c>
      <c r="AX570" s="7" t="str">
        <f t="shared" si="70"/>
        <v/>
      </c>
      <c r="AY570" s="7" t="str">
        <f t="shared" si="70"/>
        <v/>
      </c>
      <c r="AZ570" s="7" t="str">
        <f t="shared" si="70"/>
        <v/>
      </c>
      <c r="BA570" s="7" t="str">
        <f t="shared" si="70"/>
        <v/>
      </c>
      <c r="BB570" s="7" t="str">
        <f t="shared" si="70"/>
        <v/>
      </c>
      <c r="BC570" s="7" t="str">
        <f t="shared" si="70"/>
        <v/>
      </c>
      <c r="BD570" s="7" t="str">
        <f t="shared" si="70"/>
        <v/>
      </c>
      <c r="BE570" s="7" t="str">
        <f t="shared" si="70"/>
        <v/>
      </c>
      <c r="BF570" s="7" t="str">
        <f t="shared" si="70"/>
        <v/>
      </c>
      <c r="BG570" s="7" t="str">
        <f t="shared" si="69"/>
        <v/>
      </c>
      <c r="BH570" s="7" t="str">
        <f t="shared" si="69"/>
        <v/>
      </c>
    </row>
    <row r="571" spans="1:60">
      <c r="A571" t="s">
        <v>404</v>
      </c>
      <c r="B571" t="s">
        <v>404</v>
      </c>
      <c r="C571" t="s">
        <v>404</v>
      </c>
      <c r="D571">
        <v>927632000</v>
      </c>
      <c r="E571">
        <v>122</v>
      </c>
      <c r="F571">
        <v>26650516</v>
      </c>
      <c r="G571">
        <v>1</v>
      </c>
      <c r="H571">
        <v>62556</v>
      </c>
      <c r="I571" s="1">
        <v>44761.875</v>
      </c>
      <c r="J571" t="s">
        <v>784</v>
      </c>
      <c r="K571">
        <v>3</v>
      </c>
      <c r="L571" s="1"/>
      <c r="M571" s="1">
        <v>44761.875</v>
      </c>
      <c r="N571" s="1">
        <v>32204.875</v>
      </c>
      <c r="O571" s="1">
        <v>44511.875</v>
      </c>
      <c r="P571" s="1"/>
      <c r="Q571" s="1">
        <v>41592.916666666664</v>
      </c>
      <c r="R571">
        <v>290750849</v>
      </c>
      <c r="T571" t="s">
        <v>788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389</v>
      </c>
      <c r="AB571">
        <v>103</v>
      </c>
      <c r="AC571" t="s">
        <v>422</v>
      </c>
      <c r="AD571">
        <v>9744</v>
      </c>
      <c r="AE571">
        <v>2752.01</v>
      </c>
      <c r="AF571">
        <v>974.4</v>
      </c>
      <c r="AG571" t="s">
        <v>408</v>
      </c>
      <c r="AP571" s="8">
        <v>568</v>
      </c>
      <c r="AQ571" s="8" t="str">
        <f t="shared" si="70"/>
        <v/>
      </c>
      <c r="AR571" s="8" t="str">
        <f t="shared" si="70"/>
        <v/>
      </c>
      <c r="AS571" s="8" t="str">
        <f t="shared" si="70"/>
        <v/>
      </c>
      <c r="AT571" s="8" t="str">
        <f t="shared" si="70"/>
        <v/>
      </c>
      <c r="AU571" s="8" t="str">
        <f t="shared" si="70"/>
        <v/>
      </c>
      <c r="AV571" s="8" t="str">
        <f t="shared" si="70"/>
        <v/>
      </c>
      <c r="AW571" s="8" t="str">
        <f t="shared" si="70"/>
        <v/>
      </c>
      <c r="AX571" s="8" t="str">
        <f t="shared" si="70"/>
        <v/>
      </c>
      <c r="AY571" s="8" t="str">
        <f t="shared" si="70"/>
        <v/>
      </c>
      <c r="AZ571" s="8" t="str">
        <f t="shared" si="70"/>
        <v/>
      </c>
      <c r="BA571" s="8" t="str">
        <f t="shared" si="70"/>
        <v/>
      </c>
      <c r="BB571" s="8" t="str">
        <f t="shared" si="70"/>
        <v/>
      </c>
      <c r="BC571" s="8" t="str">
        <f t="shared" si="70"/>
        <v/>
      </c>
      <c r="BD571" s="8" t="str">
        <f t="shared" si="70"/>
        <v/>
      </c>
      <c r="BE571" s="8" t="str">
        <f t="shared" si="70"/>
        <v/>
      </c>
      <c r="BF571" s="8" t="str">
        <f t="shared" si="70"/>
        <v/>
      </c>
      <c r="BG571" s="8" t="str">
        <f t="shared" si="69"/>
        <v/>
      </c>
      <c r="BH571" s="8" t="str">
        <f t="shared" si="69"/>
        <v/>
      </c>
    </row>
    <row r="572" spans="1:60">
      <c r="A572" t="s">
        <v>404</v>
      </c>
      <c r="B572" t="s">
        <v>386</v>
      </c>
      <c r="C572" t="s">
        <v>386</v>
      </c>
      <c r="D572">
        <v>927627000</v>
      </c>
      <c r="E572">
        <v>119</v>
      </c>
      <c r="F572">
        <v>26650667</v>
      </c>
      <c r="G572">
        <v>1</v>
      </c>
      <c r="H572">
        <v>62836</v>
      </c>
      <c r="I572" s="1">
        <v>44761.875</v>
      </c>
      <c r="J572" t="s">
        <v>417</v>
      </c>
      <c r="K572">
        <v>0</v>
      </c>
      <c r="L572" s="1"/>
      <c r="M572" s="1">
        <v>44761.875</v>
      </c>
      <c r="N572" s="1">
        <v>31854.875</v>
      </c>
      <c r="O572" s="1">
        <v>44704.875</v>
      </c>
      <c r="P572" s="1">
        <v>44704.875</v>
      </c>
      <c r="Q572" s="1">
        <v>41684.916666666664</v>
      </c>
      <c r="R572">
        <v>290838347</v>
      </c>
      <c r="T572" t="s">
        <v>789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389</v>
      </c>
      <c r="AB572">
        <v>100</v>
      </c>
      <c r="AC572" t="s">
        <v>790</v>
      </c>
      <c r="AD572">
        <v>325848</v>
      </c>
      <c r="AE572">
        <v>2935.56</v>
      </c>
      <c r="AF572">
        <v>3258.48</v>
      </c>
      <c r="AG572" t="s">
        <v>480</v>
      </c>
      <c r="AP572" s="7">
        <v>569</v>
      </c>
      <c r="AQ572" s="7" t="str">
        <f t="shared" si="70"/>
        <v/>
      </c>
      <c r="AR572" s="7" t="str">
        <f t="shared" si="70"/>
        <v/>
      </c>
      <c r="AS572" s="7" t="str">
        <f t="shared" si="70"/>
        <v/>
      </c>
      <c r="AT572" s="7" t="str">
        <f t="shared" si="70"/>
        <v/>
      </c>
      <c r="AU572" s="7" t="str">
        <f t="shared" si="70"/>
        <v/>
      </c>
      <c r="AV572" s="7" t="str">
        <f t="shared" si="70"/>
        <v/>
      </c>
      <c r="AW572" s="7" t="str">
        <f t="shared" si="70"/>
        <v/>
      </c>
      <c r="AX572" s="7" t="str">
        <f t="shared" si="70"/>
        <v/>
      </c>
      <c r="AY572" s="7" t="str">
        <f t="shared" si="70"/>
        <v/>
      </c>
      <c r="AZ572" s="7" t="str">
        <f t="shared" si="70"/>
        <v/>
      </c>
      <c r="BA572" s="7" t="str">
        <f t="shared" si="70"/>
        <v/>
      </c>
      <c r="BB572" s="7" t="str">
        <f t="shared" si="70"/>
        <v/>
      </c>
      <c r="BC572" s="7" t="str">
        <f t="shared" si="70"/>
        <v/>
      </c>
      <c r="BD572" s="7" t="str">
        <f t="shared" si="70"/>
        <v/>
      </c>
      <c r="BE572" s="7" t="str">
        <f t="shared" si="70"/>
        <v/>
      </c>
      <c r="BF572" s="7" t="str">
        <f t="shared" si="70"/>
        <v/>
      </c>
      <c r="BG572" s="7" t="str">
        <f t="shared" si="69"/>
        <v/>
      </c>
      <c r="BH572" s="7" t="str">
        <f t="shared" si="69"/>
        <v/>
      </c>
    </row>
    <row r="573" spans="1:60">
      <c r="A573" t="s">
        <v>404</v>
      </c>
      <c r="B573" t="s">
        <v>404</v>
      </c>
      <c r="C573" t="s">
        <v>404</v>
      </c>
      <c r="D573">
        <v>927630000</v>
      </c>
      <c r="E573">
        <v>116</v>
      </c>
      <c r="F573">
        <v>26650667</v>
      </c>
      <c r="G573">
        <v>1</v>
      </c>
      <c r="H573">
        <v>62887</v>
      </c>
      <c r="I573" s="1">
        <v>44761.875</v>
      </c>
      <c r="J573" t="s">
        <v>414</v>
      </c>
      <c r="K573">
        <v>0</v>
      </c>
      <c r="L573" s="1"/>
      <c r="M573" s="1">
        <v>44761.875</v>
      </c>
      <c r="N573" s="1">
        <v>29162.875</v>
      </c>
      <c r="O573" s="1">
        <v>41673.916666666664</v>
      </c>
      <c r="P573" s="1"/>
      <c r="Q573" s="1">
        <v>41684.916666666664</v>
      </c>
      <c r="R573">
        <v>290839696</v>
      </c>
      <c r="T573" t="s">
        <v>791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389</v>
      </c>
      <c r="AB573">
        <v>100</v>
      </c>
      <c r="AC573" t="s">
        <v>790</v>
      </c>
      <c r="AD573">
        <v>35842</v>
      </c>
      <c r="AE573">
        <v>3228.98</v>
      </c>
      <c r="AF573">
        <v>3584.2</v>
      </c>
      <c r="AG573" t="s">
        <v>408</v>
      </c>
      <c r="AP573" s="8">
        <v>570</v>
      </c>
      <c r="AQ573" s="8" t="str">
        <f t="shared" si="70"/>
        <v/>
      </c>
      <c r="AR573" s="8" t="str">
        <f t="shared" si="70"/>
        <v/>
      </c>
      <c r="AS573" s="8" t="str">
        <f t="shared" si="70"/>
        <v/>
      </c>
      <c r="AT573" s="8" t="str">
        <f t="shared" si="70"/>
        <v/>
      </c>
      <c r="AU573" s="8" t="str">
        <f t="shared" si="70"/>
        <v/>
      </c>
      <c r="AV573" s="8" t="str">
        <f t="shared" si="70"/>
        <v/>
      </c>
      <c r="AW573" s="8" t="str">
        <f t="shared" si="70"/>
        <v/>
      </c>
      <c r="AX573" s="8" t="str">
        <f t="shared" si="70"/>
        <v/>
      </c>
      <c r="AY573" s="8" t="str">
        <f t="shared" si="70"/>
        <v/>
      </c>
      <c r="AZ573" s="8" t="str">
        <f t="shared" si="70"/>
        <v/>
      </c>
      <c r="BA573" s="8" t="str">
        <f t="shared" si="70"/>
        <v/>
      </c>
      <c r="BB573" s="8" t="str">
        <f t="shared" si="70"/>
        <v/>
      </c>
      <c r="BC573" s="8" t="str">
        <f t="shared" si="70"/>
        <v/>
      </c>
      <c r="BD573" s="8" t="str">
        <f t="shared" si="70"/>
        <v/>
      </c>
      <c r="BE573" s="8" t="str">
        <f t="shared" si="70"/>
        <v/>
      </c>
      <c r="BF573" s="8" t="str">
        <f t="shared" si="70"/>
        <v/>
      </c>
      <c r="BG573" s="8" t="str">
        <f t="shared" si="69"/>
        <v/>
      </c>
      <c r="BH573" s="8" t="str">
        <f t="shared" si="69"/>
        <v/>
      </c>
    </row>
    <row r="574" spans="1:60">
      <c r="A574" t="s">
        <v>404</v>
      </c>
      <c r="B574" t="s">
        <v>404</v>
      </c>
      <c r="C574" t="s">
        <v>404</v>
      </c>
      <c r="D574">
        <v>927627000</v>
      </c>
      <c r="E574">
        <v>119</v>
      </c>
      <c r="F574">
        <v>26650448</v>
      </c>
      <c r="G574">
        <v>1</v>
      </c>
      <c r="H574">
        <v>62995</v>
      </c>
      <c r="I574" s="1">
        <v>44761.875</v>
      </c>
      <c r="J574" t="s">
        <v>417</v>
      </c>
      <c r="K574">
        <v>0</v>
      </c>
      <c r="L574" s="1"/>
      <c r="M574" s="1">
        <v>44761.875</v>
      </c>
      <c r="N574" s="1">
        <v>30413.875</v>
      </c>
      <c r="O574" s="1">
        <v>44755.875</v>
      </c>
      <c r="P574" s="1">
        <v>44755.875</v>
      </c>
      <c r="Q574" s="1">
        <v>41712.875</v>
      </c>
      <c r="R574">
        <v>290861713</v>
      </c>
      <c r="T574" t="s">
        <v>792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389</v>
      </c>
      <c r="AB574">
        <v>99</v>
      </c>
      <c r="AC574" t="s">
        <v>419</v>
      </c>
      <c r="AD574">
        <v>97727</v>
      </c>
      <c r="AE574">
        <v>2825.26</v>
      </c>
      <c r="AF574">
        <v>977.27</v>
      </c>
      <c r="AG574" t="s">
        <v>480</v>
      </c>
      <c r="AP574" s="7">
        <v>571</v>
      </c>
      <c r="AQ574" s="7" t="str">
        <f t="shared" si="70"/>
        <v/>
      </c>
      <c r="AR574" s="7" t="str">
        <f t="shared" si="70"/>
        <v/>
      </c>
      <c r="AS574" s="7" t="str">
        <f t="shared" si="70"/>
        <v/>
      </c>
      <c r="AT574" s="7" t="str">
        <f t="shared" si="70"/>
        <v/>
      </c>
      <c r="AU574" s="7" t="str">
        <f t="shared" si="70"/>
        <v/>
      </c>
      <c r="AV574" s="7" t="str">
        <f t="shared" si="70"/>
        <v/>
      </c>
      <c r="AW574" s="7" t="str">
        <f t="shared" si="70"/>
        <v/>
      </c>
      <c r="AX574" s="7" t="str">
        <f t="shared" si="70"/>
        <v/>
      </c>
      <c r="AY574" s="7" t="str">
        <f t="shared" si="70"/>
        <v/>
      </c>
      <c r="AZ574" s="7" t="str">
        <f t="shared" si="70"/>
        <v/>
      </c>
      <c r="BA574" s="7" t="str">
        <f t="shared" si="70"/>
        <v/>
      </c>
      <c r="BB574" s="7" t="str">
        <f t="shared" si="70"/>
        <v/>
      </c>
      <c r="BC574" s="7" t="str">
        <f t="shared" si="70"/>
        <v/>
      </c>
      <c r="BD574" s="7" t="str">
        <f t="shared" si="70"/>
        <v/>
      </c>
      <c r="BE574" s="7" t="str">
        <f t="shared" si="70"/>
        <v/>
      </c>
      <c r="BF574" s="7" t="str">
        <f t="shared" si="70"/>
        <v/>
      </c>
      <c r="BG574" s="7" t="str">
        <f t="shared" si="69"/>
        <v/>
      </c>
      <c r="BH574" s="7" t="str">
        <f t="shared" si="69"/>
        <v/>
      </c>
    </row>
    <row r="575" spans="1:60">
      <c r="A575" t="s">
        <v>404</v>
      </c>
      <c r="B575" t="s">
        <v>404</v>
      </c>
      <c r="C575" t="s">
        <v>404</v>
      </c>
      <c r="D575">
        <v>15033000</v>
      </c>
      <c r="E575">
        <v>115</v>
      </c>
      <c r="F575">
        <v>26649007</v>
      </c>
      <c r="G575">
        <v>1</v>
      </c>
      <c r="H575">
        <v>63343</v>
      </c>
      <c r="I575" s="1">
        <v>44761.875</v>
      </c>
      <c r="J575" t="s">
        <v>793</v>
      </c>
      <c r="K575">
        <v>0</v>
      </c>
      <c r="L575" s="1"/>
      <c r="M575" s="1">
        <v>44761.875</v>
      </c>
      <c r="N575" s="1">
        <v>20719.875</v>
      </c>
      <c r="O575" s="1">
        <v>44062.875</v>
      </c>
      <c r="P575" s="1"/>
      <c r="Q575" s="1">
        <v>41804.875</v>
      </c>
      <c r="R575">
        <v>290941865</v>
      </c>
      <c r="T575" t="s">
        <v>794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389</v>
      </c>
      <c r="AB575">
        <v>96</v>
      </c>
      <c r="AC575" t="s">
        <v>416</v>
      </c>
      <c r="AD575">
        <v>205699</v>
      </c>
      <c r="AE575">
        <v>7687.71</v>
      </c>
      <c r="AF575">
        <v>2056.9899999999998</v>
      </c>
      <c r="AG575" t="s">
        <v>408</v>
      </c>
      <c r="AP575" s="8">
        <v>572</v>
      </c>
      <c r="AQ575" s="8" t="str">
        <f t="shared" si="70"/>
        <v/>
      </c>
      <c r="AR575" s="8" t="str">
        <f t="shared" si="70"/>
        <v/>
      </c>
      <c r="AS575" s="8" t="str">
        <f t="shared" si="70"/>
        <v/>
      </c>
      <c r="AT575" s="8" t="str">
        <f t="shared" si="70"/>
        <v/>
      </c>
      <c r="AU575" s="8" t="str">
        <f t="shared" si="70"/>
        <v/>
      </c>
      <c r="AV575" s="8" t="str">
        <f t="shared" si="70"/>
        <v/>
      </c>
      <c r="AW575" s="8" t="str">
        <f t="shared" si="70"/>
        <v/>
      </c>
      <c r="AX575" s="8" t="str">
        <f t="shared" si="70"/>
        <v/>
      </c>
      <c r="AY575" s="8" t="str">
        <f t="shared" si="70"/>
        <v/>
      </c>
      <c r="AZ575" s="8" t="str">
        <f t="shared" si="70"/>
        <v/>
      </c>
      <c r="BA575" s="8" t="str">
        <f t="shared" si="70"/>
        <v/>
      </c>
      <c r="BB575" s="8" t="str">
        <f t="shared" si="70"/>
        <v/>
      </c>
      <c r="BC575" s="8" t="str">
        <f t="shared" si="70"/>
        <v/>
      </c>
      <c r="BD575" s="8" t="str">
        <f t="shared" si="70"/>
        <v/>
      </c>
      <c r="BE575" s="8" t="str">
        <f t="shared" si="70"/>
        <v/>
      </c>
      <c r="BF575" s="8" t="str">
        <f t="shared" si="70"/>
        <v/>
      </c>
      <c r="BG575" s="8" t="str">
        <f t="shared" si="69"/>
        <v/>
      </c>
      <c r="BH575" s="8" t="str">
        <f t="shared" si="69"/>
        <v/>
      </c>
    </row>
    <row r="576" spans="1:60">
      <c r="A576" t="s">
        <v>404</v>
      </c>
      <c r="B576" t="s">
        <v>404</v>
      </c>
      <c r="C576" t="s">
        <v>404</v>
      </c>
      <c r="D576">
        <v>326288000</v>
      </c>
      <c r="E576">
        <v>127</v>
      </c>
      <c r="F576">
        <v>26650516</v>
      </c>
      <c r="G576">
        <v>1</v>
      </c>
      <c r="H576">
        <v>63398</v>
      </c>
      <c r="I576" s="1">
        <v>44761.875</v>
      </c>
      <c r="J576" t="s">
        <v>434</v>
      </c>
      <c r="K576">
        <v>0</v>
      </c>
      <c r="L576" s="1"/>
      <c r="M576" s="1">
        <v>44761.875</v>
      </c>
      <c r="N576" s="1">
        <v>31258.875</v>
      </c>
      <c r="O576" s="1">
        <v>44755.875</v>
      </c>
      <c r="P576" s="1">
        <v>44755.875</v>
      </c>
      <c r="Q576" s="1">
        <v>41834.875</v>
      </c>
      <c r="R576">
        <v>290963435</v>
      </c>
      <c r="T576" t="s">
        <v>795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389</v>
      </c>
      <c r="AB576">
        <v>95</v>
      </c>
      <c r="AC576" t="s">
        <v>442</v>
      </c>
      <c r="AD576">
        <v>308288</v>
      </c>
      <c r="AE576">
        <v>2728.23</v>
      </c>
      <c r="AF576">
        <v>3082.88</v>
      </c>
      <c r="AG576" t="s">
        <v>480</v>
      </c>
      <c r="AP576" s="7">
        <v>573</v>
      </c>
      <c r="AQ576" s="7" t="str">
        <f t="shared" si="70"/>
        <v/>
      </c>
      <c r="AR576" s="7" t="str">
        <f t="shared" si="70"/>
        <v/>
      </c>
      <c r="AS576" s="7" t="str">
        <f t="shared" si="70"/>
        <v/>
      </c>
      <c r="AT576" s="7" t="str">
        <f t="shared" si="70"/>
        <v/>
      </c>
      <c r="AU576" s="7" t="str">
        <f t="shared" si="70"/>
        <v/>
      </c>
      <c r="AV576" s="7" t="str">
        <f t="shared" si="70"/>
        <v/>
      </c>
      <c r="AW576" s="7" t="str">
        <f t="shared" si="70"/>
        <v/>
      </c>
      <c r="AX576" s="7" t="str">
        <f t="shared" si="70"/>
        <v/>
      </c>
      <c r="AY576" s="7" t="str">
        <f t="shared" si="70"/>
        <v/>
      </c>
      <c r="AZ576" s="7" t="str">
        <f t="shared" si="70"/>
        <v/>
      </c>
      <c r="BA576" s="7" t="str">
        <f t="shared" si="70"/>
        <v/>
      </c>
      <c r="BB576" s="7" t="str">
        <f t="shared" si="70"/>
        <v/>
      </c>
      <c r="BC576" s="7" t="str">
        <f t="shared" si="70"/>
        <v/>
      </c>
      <c r="BD576" s="7" t="str">
        <f t="shared" si="70"/>
        <v/>
      </c>
      <c r="BE576" s="7" t="str">
        <f t="shared" si="70"/>
        <v/>
      </c>
      <c r="BF576" s="7" t="str">
        <f t="shared" si="70"/>
        <v/>
      </c>
      <c r="BG576" s="7" t="str">
        <f t="shared" si="69"/>
        <v/>
      </c>
      <c r="BH576" s="7" t="str">
        <f t="shared" si="69"/>
        <v/>
      </c>
    </row>
    <row r="577" spans="1:60">
      <c r="A577" t="s">
        <v>404</v>
      </c>
      <c r="B577" t="s">
        <v>404</v>
      </c>
      <c r="C577" t="s">
        <v>404</v>
      </c>
      <c r="D577">
        <v>310450000</v>
      </c>
      <c r="E577">
        <v>139</v>
      </c>
      <c r="F577">
        <v>26650448</v>
      </c>
      <c r="G577">
        <v>1</v>
      </c>
      <c r="H577">
        <v>63458</v>
      </c>
      <c r="I577" s="1">
        <v>44761.875</v>
      </c>
      <c r="J577" t="s">
        <v>796</v>
      </c>
      <c r="K577">
        <v>0</v>
      </c>
      <c r="L577" s="1"/>
      <c r="M577" s="1">
        <v>44761.875</v>
      </c>
      <c r="N577" s="1">
        <v>23542.875</v>
      </c>
      <c r="O577" s="1">
        <v>44062.875</v>
      </c>
      <c r="P577" s="1"/>
      <c r="Q577" s="1">
        <v>41865.875</v>
      </c>
      <c r="R577">
        <v>851939406</v>
      </c>
      <c r="T577" t="s">
        <v>797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389</v>
      </c>
      <c r="AB577">
        <v>94</v>
      </c>
      <c r="AC577" t="s">
        <v>798</v>
      </c>
      <c r="AD577">
        <v>317682</v>
      </c>
      <c r="AE577">
        <v>5094.46</v>
      </c>
      <c r="AF577">
        <v>3176.82</v>
      </c>
      <c r="AG577" t="s">
        <v>408</v>
      </c>
      <c r="AP577" s="8">
        <v>574</v>
      </c>
      <c r="AQ577" s="8" t="str">
        <f t="shared" si="70"/>
        <v/>
      </c>
      <c r="AR577" s="8" t="str">
        <f t="shared" si="70"/>
        <v/>
      </c>
      <c r="AS577" s="8" t="str">
        <f t="shared" si="70"/>
        <v/>
      </c>
      <c r="AT577" s="8" t="str">
        <f t="shared" si="70"/>
        <v/>
      </c>
      <c r="AU577" s="8" t="str">
        <f t="shared" si="70"/>
        <v/>
      </c>
      <c r="AV577" s="8" t="str">
        <f t="shared" si="70"/>
        <v/>
      </c>
      <c r="AW577" s="8" t="str">
        <f t="shared" si="70"/>
        <v/>
      </c>
      <c r="AX577" s="8" t="str">
        <f t="shared" si="70"/>
        <v/>
      </c>
      <c r="AY577" s="8" t="str">
        <f t="shared" si="70"/>
        <v/>
      </c>
      <c r="AZ577" s="8" t="str">
        <f t="shared" si="70"/>
        <v/>
      </c>
      <c r="BA577" s="8" t="str">
        <f t="shared" si="70"/>
        <v/>
      </c>
      <c r="BB577" s="8" t="str">
        <f t="shared" si="70"/>
        <v/>
      </c>
      <c r="BC577" s="8" t="str">
        <f t="shared" si="70"/>
        <v/>
      </c>
      <c r="BD577" s="8" t="str">
        <f t="shared" si="70"/>
        <v/>
      </c>
      <c r="BE577" s="8" t="str">
        <f t="shared" si="70"/>
        <v/>
      </c>
      <c r="BF577" s="8" t="str">
        <f t="shared" si="70"/>
        <v/>
      </c>
      <c r="BG577" s="8" t="str">
        <f t="shared" si="69"/>
        <v/>
      </c>
      <c r="BH577" s="8" t="str">
        <f t="shared" si="69"/>
        <v/>
      </c>
    </row>
    <row r="578" spans="1:60">
      <c r="A578" t="s">
        <v>404</v>
      </c>
      <c r="B578" t="s">
        <v>404</v>
      </c>
      <c r="C578" t="s">
        <v>404</v>
      </c>
      <c r="D578">
        <v>310603000</v>
      </c>
      <c r="E578">
        <v>138</v>
      </c>
      <c r="F578">
        <v>26650516</v>
      </c>
      <c r="G578">
        <v>1</v>
      </c>
      <c r="H578">
        <v>64030</v>
      </c>
      <c r="I578" s="1">
        <v>44761.875</v>
      </c>
      <c r="J578" t="s">
        <v>799</v>
      </c>
      <c r="K578">
        <v>0</v>
      </c>
      <c r="L578" s="1"/>
      <c r="M578" s="1">
        <v>44761.875</v>
      </c>
      <c r="N578" s="1">
        <v>21473.875</v>
      </c>
      <c r="O578" s="1">
        <v>44062.875</v>
      </c>
      <c r="P578" s="1"/>
      <c r="Q578" s="1">
        <v>42049.916666666664</v>
      </c>
      <c r="R578">
        <v>503787</v>
      </c>
      <c r="T578" t="s">
        <v>800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389</v>
      </c>
      <c r="AB578">
        <v>88</v>
      </c>
      <c r="AC578" t="s">
        <v>442</v>
      </c>
      <c r="AD578">
        <v>341181</v>
      </c>
      <c r="AE578">
        <v>9526.59</v>
      </c>
      <c r="AF578">
        <v>3411.81</v>
      </c>
      <c r="AG578" t="s">
        <v>408</v>
      </c>
      <c r="AP578" s="7">
        <v>575</v>
      </c>
      <c r="AQ578" s="7" t="str">
        <f t="shared" si="70"/>
        <v/>
      </c>
      <c r="AR578" s="7" t="str">
        <f t="shared" si="70"/>
        <v/>
      </c>
      <c r="AS578" s="7" t="str">
        <f t="shared" si="70"/>
        <v/>
      </c>
      <c r="AT578" s="7" t="str">
        <f t="shared" si="70"/>
        <v/>
      </c>
      <c r="AU578" s="7" t="str">
        <f t="shared" si="70"/>
        <v/>
      </c>
      <c r="AV578" s="7" t="str">
        <f t="shared" si="70"/>
        <v/>
      </c>
      <c r="AW578" s="7" t="str">
        <f t="shared" si="70"/>
        <v/>
      </c>
      <c r="AX578" s="7" t="str">
        <f t="shared" si="70"/>
        <v/>
      </c>
      <c r="AY578" s="7" t="str">
        <f t="shared" si="70"/>
        <v/>
      </c>
      <c r="AZ578" s="7" t="str">
        <f t="shared" si="70"/>
        <v/>
      </c>
      <c r="BA578" s="7" t="str">
        <f t="shared" si="70"/>
        <v/>
      </c>
      <c r="BB578" s="7" t="str">
        <f t="shared" si="70"/>
        <v/>
      </c>
      <c r="BC578" s="7" t="str">
        <f t="shared" si="70"/>
        <v/>
      </c>
      <c r="BD578" s="7" t="str">
        <f t="shared" si="70"/>
        <v/>
      </c>
      <c r="BE578" s="7" t="str">
        <f t="shared" si="70"/>
        <v/>
      </c>
      <c r="BF578" s="7" t="str">
        <f t="shared" ref="BF578:BH593" si="71">IF(BF$3=$D578,$AP578,"")</f>
        <v/>
      </c>
      <c r="BG578" s="7" t="str">
        <f t="shared" si="71"/>
        <v/>
      </c>
      <c r="BH578" s="7" t="str">
        <f t="shared" si="71"/>
        <v/>
      </c>
    </row>
    <row r="579" spans="1:60">
      <c r="A579" t="s">
        <v>404</v>
      </c>
      <c r="B579" t="s">
        <v>404</v>
      </c>
      <c r="C579" t="s">
        <v>404</v>
      </c>
      <c r="D579">
        <v>310603000</v>
      </c>
      <c r="E579">
        <v>138</v>
      </c>
      <c r="F579">
        <v>26650448</v>
      </c>
      <c r="G579">
        <v>1</v>
      </c>
      <c r="H579">
        <v>64176</v>
      </c>
      <c r="I579" s="1">
        <v>44761.875</v>
      </c>
      <c r="J579" t="s">
        <v>799</v>
      </c>
      <c r="K579">
        <v>0</v>
      </c>
      <c r="L579" s="1"/>
      <c r="M579" s="1">
        <v>44761.875</v>
      </c>
      <c r="N579" s="1">
        <v>30478.875</v>
      </c>
      <c r="O579" s="1">
        <v>44222.875</v>
      </c>
      <c r="P579" s="1">
        <v>44220.875</v>
      </c>
      <c r="Q579" s="1">
        <v>42077.875</v>
      </c>
      <c r="R579">
        <v>291146163</v>
      </c>
      <c r="S579">
        <v>291146171</v>
      </c>
      <c r="T579" t="s">
        <v>801</v>
      </c>
      <c r="U579">
        <v>3981</v>
      </c>
      <c r="V579">
        <v>3522</v>
      </c>
      <c r="W579">
        <v>35.22</v>
      </c>
      <c r="X579">
        <v>3522</v>
      </c>
      <c r="Y579">
        <v>39.81</v>
      </c>
      <c r="Z579">
        <v>3981</v>
      </c>
      <c r="AA579" t="s">
        <v>389</v>
      </c>
      <c r="AB579">
        <v>87</v>
      </c>
      <c r="AC579" t="s">
        <v>798</v>
      </c>
      <c r="AD579">
        <v>101772</v>
      </c>
      <c r="AE579">
        <v>2800.8</v>
      </c>
      <c r="AF579">
        <v>1017.72</v>
      </c>
      <c r="AG579" t="s">
        <v>408</v>
      </c>
      <c r="AP579" s="8">
        <v>576</v>
      </c>
      <c r="AQ579" s="8" t="str">
        <f t="shared" ref="AQ579:BF594" si="72">IF(AQ$3=$D579,$AP579,"")</f>
        <v/>
      </c>
      <c r="AR579" s="8" t="str">
        <f t="shared" si="72"/>
        <v/>
      </c>
      <c r="AS579" s="8" t="str">
        <f t="shared" si="72"/>
        <v/>
      </c>
      <c r="AT579" s="8" t="str">
        <f t="shared" si="72"/>
        <v/>
      </c>
      <c r="AU579" s="8" t="str">
        <f t="shared" si="72"/>
        <v/>
      </c>
      <c r="AV579" s="8" t="str">
        <f t="shared" si="72"/>
        <v/>
      </c>
      <c r="AW579" s="8" t="str">
        <f t="shared" si="72"/>
        <v/>
      </c>
      <c r="AX579" s="8" t="str">
        <f t="shared" si="72"/>
        <v/>
      </c>
      <c r="AY579" s="8" t="str">
        <f t="shared" si="72"/>
        <v/>
      </c>
      <c r="AZ579" s="8" t="str">
        <f t="shared" si="72"/>
        <v/>
      </c>
      <c r="BA579" s="8" t="str">
        <f t="shared" si="72"/>
        <v/>
      </c>
      <c r="BB579" s="8" t="str">
        <f t="shared" si="72"/>
        <v/>
      </c>
      <c r="BC579" s="8" t="str">
        <f t="shared" si="72"/>
        <v/>
      </c>
      <c r="BD579" s="8" t="str">
        <f t="shared" si="72"/>
        <v/>
      </c>
      <c r="BE579" s="8" t="str">
        <f t="shared" si="72"/>
        <v/>
      </c>
      <c r="BF579" s="8" t="str">
        <f t="shared" si="72"/>
        <v/>
      </c>
      <c r="BG579" s="8" t="str">
        <f t="shared" si="71"/>
        <v/>
      </c>
      <c r="BH579" s="8" t="str">
        <f t="shared" si="71"/>
        <v/>
      </c>
    </row>
    <row r="580" spans="1:60">
      <c r="A580" t="s">
        <v>404</v>
      </c>
      <c r="B580" t="s">
        <v>404</v>
      </c>
      <c r="C580" t="s">
        <v>404</v>
      </c>
      <c r="D580">
        <v>326288000</v>
      </c>
      <c r="E580">
        <v>127</v>
      </c>
      <c r="F580">
        <v>26650516</v>
      </c>
      <c r="G580">
        <v>1</v>
      </c>
      <c r="H580">
        <v>64411</v>
      </c>
      <c r="I580" s="1">
        <v>44761.875</v>
      </c>
      <c r="J580" t="s">
        <v>434</v>
      </c>
      <c r="K580">
        <v>0</v>
      </c>
      <c r="L580" s="1"/>
      <c r="M580" s="1">
        <v>44761.875</v>
      </c>
      <c r="N580" s="1">
        <v>27637.875</v>
      </c>
      <c r="O580" s="1">
        <v>42095.875</v>
      </c>
      <c r="P580" s="1"/>
      <c r="Q580" s="1">
        <v>42108.875</v>
      </c>
      <c r="R580">
        <v>291171680</v>
      </c>
      <c r="S580">
        <v>291171702</v>
      </c>
      <c r="T580" t="s">
        <v>802</v>
      </c>
      <c r="U580">
        <v>3981</v>
      </c>
      <c r="V580">
        <v>3522</v>
      </c>
      <c r="W580">
        <v>35.22</v>
      </c>
      <c r="X580">
        <v>3522</v>
      </c>
      <c r="Y580">
        <v>39.81</v>
      </c>
      <c r="Z580">
        <v>3981</v>
      </c>
      <c r="AA580" t="s">
        <v>389</v>
      </c>
      <c r="AB580">
        <v>86</v>
      </c>
      <c r="AC580" t="s">
        <v>442</v>
      </c>
      <c r="AD580">
        <v>440505</v>
      </c>
      <c r="AE580">
        <v>3898.29</v>
      </c>
      <c r="AF580">
        <v>4405.05</v>
      </c>
      <c r="AG580" t="s">
        <v>408</v>
      </c>
      <c r="AP580" s="7">
        <v>577</v>
      </c>
      <c r="AQ580" s="7" t="str">
        <f t="shared" si="72"/>
        <v/>
      </c>
      <c r="AR580" s="7" t="str">
        <f t="shared" si="72"/>
        <v/>
      </c>
      <c r="AS580" s="7" t="str">
        <f t="shared" si="72"/>
        <v/>
      </c>
      <c r="AT580" s="7" t="str">
        <f t="shared" si="72"/>
        <v/>
      </c>
      <c r="AU580" s="7" t="str">
        <f t="shared" si="72"/>
        <v/>
      </c>
      <c r="AV580" s="7" t="str">
        <f t="shared" si="72"/>
        <v/>
      </c>
      <c r="AW580" s="7" t="str">
        <f t="shared" si="72"/>
        <v/>
      </c>
      <c r="AX580" s="7" t="str">
        <f t="shared" si="72"/>
        <v/>
      </c>
      <c r="AY580" s="7" t="str">
        <f t="shared" si="72"/>
        <v/>
      </c>
      <c r="AZ580" s="7" t="str">
        <f t="shared" si="72"/>
        <v/>
      </c>
      <c r="BA580" s="7" t="str">
        <f t="shared" si="72"/>
        <v/>
      </c>
      <c r="BB580" s="7" t="str">
        <f t="shared" si="72"/>
        <v/>
      </c>
      <c r="BC580" s="7" t="str">
        <f t="shared" si="72"/>
        <v/>
      </c>
      <c r="BD580" s="7" t="str">
        <f t="shared" si="72"/>
        <v/>
      </c>
      <c r="BE580" s="7" t="str">
        <f t="shared" si="72"/>
        <v/>
      </c>
      <c r="BF580" s="7" t="str">
        <f t="shared" si="72"/>
        <v/>
      </c>
      <c r="BG580" s="7" t="str">
        <f t="shared" si="71"/>
        <v/>
      </c>
      <c r="BH580" s="7" t="str">
        <f t="shared" si="71"/>
        <v/>
      </c>
    </row>
    <row r="581" spans="1:60">
      <c r="A581" t="s">
        <v>404</v>
      </c>
      <c r="B581" t="s">
        <v>404</v>
      </c>
      <c r="C581" t="s">
        <v>404</v>
      </c>
      <c r="D581">
        <v>326288000</v>
      </c>
      <c r="E581">
        <v>127</v>
      </c>
      <c r="F581">
        <v>26650516</v>
      </c>
      <c r="G581">
        <v>1</v>
      </c>
      <c r="H581">
        <v>64411</v>
      </c>
      <c r="I581" s="1">
        <v>44761.875</v>
      </c>
      <c r="J581" t="s">
        <v>434</v>
      </c>
      <c r="K581">
        <v>1</v>
      </c>
      <c r="L581" s="1"/>
      <c r="M581" s="1">
        <v>44761.875</v>
      </c>
      <c r="N581" s="1">
        <v>30266.916666666668</v>
      </c>
      <c r="O581" s="1">
        <v>42095.875</v>
      </c>
      <c r="P581" s="1"/>
      <c r="Q581" s="1">
        <v>42108.875</v>
      </c>
      <c r="R581">
        <v>291171699</v>
      </c>
      <c r="T581" t="s">
        <v>803</v>
      </c>
      <c r="U581">
        <v>3981</v>
      </c>
      <c r="V581">
        <v>3522</v>
      </c>
      <c r="W581">
        <v>35.22</v>
      </c>
      <c r="X581">
        <v>3522</v>
      </c>
      <c r="Y581">
        <v>39.81</v>
      </c>
      <c r="Z581">
        <v>3981</v>
      </c>
      <c r="AA581" t="s">
        <v>389</v>
      </c>
      <c r="AB581">
        <v>86</v>
      </c>
      <c r="AC581" t="s">
        <v>442</v>
      </c>
      <c r="AD581">
        <v>339108</v>
      </c>
      <c r="AE581">
        <v>3000.88</v>
      </c>
      <c r="AF581">
        <v>3391.08</v>
      </c>
      <c r="AG581" t="s">
        <v>408</v>
      </c>
      <c r="AP581" s="8">
        <v>578</v>
      </c>
      <c r="AQ581" s="8" t="str">
        <f t="shared" si="72"/>
        <v/>
      </c>
      <c r="AR581" s="8" t="str">
        <f t="shared" si="72"/>
        <v/>
      </c>
      <c r="AS581" s="8" t="str">
        <f t="shared" si="72"/>
        <v/>
      </c>
      <c r="AT581" s="8" t="str">
        <f t="shared" si="72"/>
        <v/>
      </c>
      <c r="AU581" s="8" t="str">
        <f t="shared" si="72"/>
        <v/>
      </c>
      <c r="AV581" s="8" t="str">
        <f t="shared" si="72"/>
        <v/>
      </c>
      <c r="AW581" s="8" t="str">
        <f t="shared" si="72"/>
        <v/>
      </c>
      <c r="AX581" s="8" t="str">
        <f t="shared" si="72"/>
        <v/>
      </c>
      <c r="AY581" s="8" t="str">
        <f t="shared" si="72"/>
        <v/>
      </c>
      <c r="AZ581" s="8" t="str">
        <f t="shared" si="72"/>
        <v/>
      </c>
      <c r="BA581" s="8" t="str">
        <f t="shared" si="72"/>
        <v/>
      </c>
      <c r="BB581" s="8" t="str">
        <f t="shared" si="72"/>
        <v/>
      </c>
      <c r="BC581" s="8" t="str">
        <f t="shared" si="72"/>
        <v/>
      </c>
      <c r="BD581" s="8" t="str">
        <f t="shared" si="72"/>
        <v/>
      </c>
      <c r="BE581" s="8" t="str">
        <f t="shared" si="72"/>
        <v/>
      </c>
      <c r="BF581" s="8" t="str">
        <f t="shared" si="72"/>
        <v/>
      </c>
      <c r="BG581" s="8" t="str">
        <f t="shared" si="71"/>
        <v/>
      </c>
      <c r="BH581" s="8" t="str">
        <f t="shared" si="71"/>
        <v/>
      </c>
    </row>
    <row r="582" spans="1:60">
      <c r="A582" t="s">
        <v>404</v>
      </c>
      <c r="B582" t="s">
        <v>404</v>
      </c>
      <c r="C582" t="s">
        <v>404</v>
      </c>
      <c r="D582">
        <v>326288000</v>
      </c>
      <c r="E582">
        <v>127</v>
      </c>
      <c r="F582">
        <v>26649007</v>
      </c>
      <c r="G582">
        <v>1</v>
      </c>
      <c r="H582">
        <v>64897</v>
      </c>
      <c r="I582" s="1">
        <v>44761.875</v>
      </c>
      <c r="J582" t="s">
        <v>434</v>
      </c>
      <c r="K582">
        <v>0</v>
      </c>
      <c r="L582" s="1"/>
      <c r="M582" s="1">
        <v>44761.875</v>
      </c>
      <c r="N582" s="1">
        <v>23345.916666666668</v>
      </c>
      <c r="O582" s="1">
        <v>44229.875</v>
      </c>
      <c r="P582" s="1">
        <v>44220.875</v>
      </c>
      <c r="Q582" s="1">
        <v>42169.875</v>
      </c>
      <c r="R582">
        <v>291222269</v>
      </c>
      <c r="S582">
        <v>291222277</v>
      </c>
      <c r="T582" t="s">
        <v>804</v>
      </c>
      <c r="U582">
        <v>3981</v>
      </c>
      <c r="V582">
        <v>3522</v>
      </c>
      <c r="W582">
        <v>35.22</v>
      </c>
      <c r="X582">
        <v>3522</v>
      </c>
      <c r="Y582">
        <v>39.81</v>
      </c>
      <c r="Z582">
        <v>3981</v>
      </c>
      <c r="AA582" t="s">
        <v>389</v>
      </c>
      <c r="AB582">
        <v>84</v>
      </c>
      <c r="AC582" t="s">
        <v>430</v>
      </c>
      <c r="AD582">
        <v>506566</v>
      </c>
      <c r="AE582">
        <v>4482.8900000000003</v>
      </c>
      <c r="AF582">
        <v>5065.66</v>
      </c>
      <c r="AG582" t="s">
        <v>408</v>
      </c>
      <c r="AP582" s="7">
        <v>579</v>
      </c>
      <c r="AQ582" s="7" t="str">
        <f t="shared" si="72"/>
        <v/>
      </c>
      <c r="AR582" s="7" t="str">
        <f t="shared" si="72"/>
        <v/>
      </c>
      <c r="AS582" s="7" t="str">
        <f t="shared" si="72"/>
        <v/>
      </c>
      <c r="AT582" s="7" t="str">
        <f t="shared" si="72"/>
        <v/>
      </c>
      <c r="AU582" s="7" t="str">
        <f t="shared" si="72"/>
        <v/>
      </c>
      <c r="AV582" s="7" t="str">
        <f t="shared" si="72"/>
        <v/>
      </c>
      <c r="AW582" s="7" t="str">
        <f t="shared" si="72"/>
        <v/>
      </c>
      <c r="AX582" s="7" t="str">
        <f t="shared" si="72"/>
        <v/>
      </c>
      <c r="AY582" s="7" t="str">
        <f t="shared" si="72"/>
        <v/>
      </c>
      <c r="AZ582" s="7" t="str">
        <f t="shared" si="72"/>
        <v/>
      </c>
      <c r="BA582" s="7" t="str">
        <f t="shared" si="72"/>
        <v/>
      </c>
      <c r="BB582" s="7" t="str">
        <f t="shared" si="72"/>
        <v/>
      </c>
      <c r="BC582" s="7" t="str">
        <f t="shared" si="72"/>
        <v/>
      </c>
      <c r="BD582" s="7" t="str">
        <f t="shared" si="72"/>
        <v/>
      </c>
      <c r="BE582" s="7" t="str">
        <f t="shared" si="72"/>
        <v/>
      </c>
      <c r="BF582" s="7" t="str">
        <f t="shared" si="72"/>
        <v/>
      </c>
      <c r="BG582" s="7" t="str">
        <f t="shared" si="71"/>
        <v/>
      </c>
      <c r="BH582" s="7" t="str">
        <f t="shared" si="71"/>
        <v/>
      </c>
    </row>
    <row r="583" spans="1:60">
      <c r="A583" t="s">
        <v>404</v>
      </c>
      <c r="B583" t="s">
        <v>404</v>
      </c>
      <c r="C583" t="s">
        <v>386</v>
      </c>
      <c r="D583">
        <v>326288000</v>
      </c>
      <c r="E583">
        <v>127</v>
      </c>
      <c r="F583">
        <v>26650516</v>
      </c>
      <c r="G583">
        <v>1</v>
      </c>
      <c r="H583">
        <v>65036</v>
      </c>
      <c r="I583" s="1">
        <v>44761.875</v>
      </c>
      <c r="J583" t="s">
        <v>434</v>
      </c>
      <c r="K583">
        <v>0</v>
      </c>
      <c r="L583" s="1">
        <v>44724.875</v>
      </c>
      <c r="M583" s="1">
        <v>44761.875</v>
      </c>
      <c r="N583" s="1">
        <v>33149.875</v>
      </c>
      <c r="O583" s="1">
        <v>44724.875</v>
      </c>
      <c r="P583" s="1"/>
      <c r="Q583" s="1">
        <v>42169.875</v>
      </c>
      <c r="R583">
        <v>291227023</v>
      </c>
      <c r="T583" t="s">
        <v>805</v>
      </c>
      <c r="U583">
        <v>3773</v>
      </c>
      <c r="V583">
        <v>3338</v>
      </c>
      <c r="W583">
        <v>33.380000000000003</v>
      </c>
      <c r="X583">
        <v>3338</v>
      </c>
      <c r="Y583">
        <v>37.729999999999997</v>
      </c>
      <c r="Z583">
        <v>3773</v>
      </c>
      <c r="AA583" t="s">
        <v>389</v>
      </c>
      <c r="AB583">
        <v>84</v>
      </c>
      <c r="AC583" t="s">
        <v>442</v>
      </c>
      <c r="AD583">
        <v>175382</v>
      </c>
      <c r="AE583">
        <v>1552.06</v>
      </c>
      <c r="AF583">
        <v>1753.82</v>
      </c>
      <c r="AG583" t="s">
        <v>391</v>
      </c>
      <c r="AP583" s="8">
        <v>580</v>
      </c>
      <c r="AQ583" s="8" t="str">
        <f t="shared" si="72"/>
        <v/>
      </c>
      <c r="AR583" s="8" t="str">
        <f t="shared" si="72"/>
        <v/>
      </c>
      <c r="AS583" s="8" t="str">
        <f t="shared" si="72"/>
        <v/>
      </c>
      <c r="AT583" s="8" t="str">
        <f t="shared" si="72"/>
        <v/>
      </c>
      <c r="AU583" s="8" t="str">
        <f t="shared" si="72"/>
        <v/>
      </c>
      <c r="AV583" s="8" t="str">
        <f t="shared" si="72"/>
        <v/>
      </c>
      <c r="AW583" s="8" t="str">
        <f t="shared" si="72"/>
        <v/>
      </c>
      <c r="AX583" s="8" t="str">
        <f t="shared" si="72"/>
        <v/>
      </c>
      <c r="AY583" s="8" t="str">
        <f t="shared" si="72"/>
        <v/>
      </c>
      <c r="AZ583" s="8" t="str">
        <f t="shared" si="72"/>
        <v/>
      </c>
      <c r="BA583" s="8" t="str">
        <f t="shared" si="72"/>
        <v/>
      </c>
      <c r="BB583" s="8" t="str">
        <f t="shared" si="72"/>
        <v/>
      </c>
      <c r="BC583" s="8" t="str">
        <f t="shared" si="72"/>
        <v/>
      </c>
      <c r="BD583" s="8" t="str">
        <f t="shared" si="72"/>
        <v/>
      </c>
      <c r="BE583" s="8" t="str">
        <f t="shared" si="72"/>
        <v/>
      </c>
      <c r="BF583" s="8" t="str">
        <f t="shared" si="72"/>
        <v/>
      </c>
      <c r="BG583" s="8" t="str">
        <f t="shared" si="71"/>
        <v/>
      </c>
      <c r="BH583" s="8" t="str">
        <f t="shared" si="71"/>
        <v/>
      </c>
    </row>
    <row r="584" spans="1:60">
      <c r="A584" t="s">
        <v>404</v>
      </c>
      <c r="B584" t="s">
        <v>404</v>
      </c>
      <c r="C584" t="s">
        <v>404</v>
      </c>
      <c r="D584">
        <v>326288000</v>
      </c>
      <c r="E584">
        <v>127</v>
      </c>
      <c r="F584">
        <v>26654268</v>
      </c>
      <c r="G584">
        <v>1</v>
      </c>
      <c r="H584">
        <v>65994</v>
      </c>
      <c r="I584" s="1">
        <v>44761.875</v>
      </c>
      <c r="J584" t="s">
        <v>434</v>
      </c>
      <c r="K584">
        <v>0</v>
      </c>
      <c r="L584" s="1"/>
      <c r="M584" s="1">
        <v>44761.875</v>
      </c>
      <c r="N584" s="1">
        <v>33483.875</v>
      </c>
      <c r="O584" s="1">
        <v>42250.875</v>
      </c>
      <c r="P584" s="1"/>
      <c r="Q584" s="1">
        <v>42261.875</v>
      </c>
      <c r="R584">
        <v>291296238</v>
      </c>
      <c r="S584">
        <v>291296246</v>
      </c>
      <c r="T584" t="s">
        <v>806</v>
      </c>
      <c r="U584">
        <v>3981</v>
      </c>
      <c r="V584">
        <v>3522</v>
      </c>
      <c r="W584">
        <v>35.22</v>
      </c>
      <c r="X584">
        <v>3522</v>
      </c>
      <c r="Y584">
        <v>39.81</v>
      </c>
      <c r="Z584">
        <v>3981</v>
      </c>
      <c r="AA584" t="s">
        <v>389</v>
      </c>
      <c r="AB584">
        <v>81</v>
      </c>
      <c r="AC584" t="s">
        <v>807</v>
      </c>
      <c r="AD584">
        <v>190568</v>
      </c>
      <c r="AE584">
        <v>1686.39</v>
      </c>
      <c r="AF584">
        <v>1905.68</v>
      </c>
      <c r="AG584" t="s">
        <v>408</v>
      </c>
      <c r="AP584" s="7">
        <v>581</v>
      </c>
      <c r="AQ584" s="7" t="str">
        <f t="shared" si="72"/>
        <v/>
      </c>
      <c r="AR584" s="7" t="str">
        <f t="shared" si="72"/>
        <v/>
      </c>
      <c r="AS584" s="7" t="str">
        <f t="shared" si="72"/>
        <v/>
      </c>
      <c r="AT584" s="7" t="str">
        <f t="shared" si="72"/>
        <v/>
      </c>
      <c r="AU584" s="7" t="str">
        <f t="shared" si="72"/>
        <v/>
      </c>
      <c r="AV584" s="7" t="str">
        <f t="shared" si="72"/>
        <v/>
      </c>
      <c r="AW584" s="7" t="str">
        <f t="shared" si="72"/>
        <v/>
      </c>
      <c r="AX584" s="7" t="str">
        <f t="shared" si="72"/>
        <v/>
      </c>
      <c r="AY584" s="7" t="str">
        <f t="shared" si="72"/>
        <v/>
      </c>
      <c r="AZ584" s="7" t="str">
        <f t="shared" si="72"/>
        <v/>
      </c>
      <c r="BA584" s="7" t="str">
        <f t="shared" si="72"/>
        <v/>
      </c>
      <c r="BB584" s="7" t="str">
        <f t="shared" si="72"/>
        <v/>
      </c>
      <c r="BC584" s="7" t="str">
        <f t="shared" si="72"/>
        <v/>
      </c>
      <c r="BD584" s="7" t="str">
        <f t="shared" si="72"/>
        <v/>
      </c>
      <c r="BE584" s="7" t="str">
        <f t="shared" si="72"/>
        <v/>
      </c>
      <c r="BF584" s="7" t="str">
        <f t="shared" si="72"/>
        <v/>
      </c>
      <c r="BG584" s="7" t="str">
        <f t="shared" si="71"/>
        <v/>
      </c>
      <c r="BH584" s="7" t="str">
        <f t="shared" si="71"/>
        <v/>
      </c>
    </row>
    <row r="585" spans="1:60">
      <c r="A585" t="s">
        <v>386</v>
      </c>
      <c r="B585" t="s">
        <v>386</v>
      </c>
      <c r="C585" t="s">
        <v>386</v>
      </c>
      <c r="D585">
        <v>326376000</v>
      </c>
      <c r="E585">
        <v>132</v>
      </c>
      <c r="F585">
        <v>26649128</v>
      </c>
      <c r="G585">
        <v>1</v>
      </c>
      <c r="H585">
        <v>66003</v>
      </c>
      <c r="I585" s="1">
        <v>44761.875</v>
      </c>
      <c r="J585" t="s">
        <v>808</v>
      </c>
      <c r="K585">
        <v>0</v>
      </c>
      <c r="L585" s="1"/>
      <c r="M585" s="1">
        <v>44761.875</v>
      </c>
      <c r="N585" s="1">
        <v>32555.875</v>
      </c>
      <c r="O585" s="1">
        <v>44735.875</v>
      </c>
      <c r="P585" s="1">
        <v>44615.875</v>
      </c>
      <c r="Q585" s="1">
        <v>42261.875</v>
      </c>
      <c r="R585">
        <v>291294006</v>
      </c>
      <c r="T585" t="s">
        <v>809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389</v>
      </c>
      <c r="AC585" t="s">
        <v>457</v>
      </c>
      <c r="AD585">
        <v>90873</v>
      </c>
      <c r="AE585">
        <v>2398.1</v>
      </c>
      <c r="AF585">
        <v>908.73</v>
      </c>
      <c r="AG585" t="s">
        <v>408</v>
      </c>
      <c r="AP585" s="8">
        <v>582</v>
      </c>
      <c r="AQ585" s="8" t="str">
        <f t="shared" si="72"/>
        <v/>
      </c>
      <c r="AR585" s="8" t="str">
        <f t="shared" si="72"/>
        <v/>
      </c>
      <c r="AS585" s="8" t="str">
        <f t="shared" si="72"/>
        <v/>
      </c>
      <c r="AT585" s="8" t="str">
        <f t="shared" si="72"/>
        <v/>
      </c>
      <c r="AU585" s="8" t="str">
        <f t="shared" si="72"/>
        <v/>
      </c>
      <c r="AV585" s="8" t="str">
        <f t="shared" si="72"/>
        <v/>
      </c>
      <c r="AW585" s="8" t="str">
        <f t="shared" si="72"/>
        <v/>
      </c>
      <c r="AX585" s="8" t="str">
        <f t="shared" si="72"/>
        <v/>
      </c>
      <c r="AY585" s="8" t="str">
        <f t="shared" si="72"/>
        <v/>
      </c>
      <c r="AZ585" s="8" t="str">
        <f t="shared" si="72"/>
        <v/>
      </c>
      <c r="BA585" s="8" t="str">
        <f t="shared" si="72"/>
        <v/>
      </c>
      <c r="BB585" s="8" t="str">
        <f t="shared" si="72"/>
        <v/>
      </c>
      <c r="BC585" s="8" t="str">
        <f t="shared" si="72"/>
        <v/>
      </c>
      <c r="BD585" s="8" t="str">
        <f t="shared" si="72"/>
        <v/>
      </c>
      <c r="BE585" s="8" t="str">
        <f t="shared" si="72"/>
        <v/>
      </c>
      <c r="BF585" s="8" t="str">
        <f t="shared" si="72"/>
        <v/>
      </c>
      <c r="BG585" s="8" t="str">
        <f t="shared" si="71"/>
        <v/>
      </c>
      <c r="BH585" s="8" t="str">
        <f t="shared" si="71"/>
        <v/>
      </c>
    </row>
    <row r="586" spans="1:60">
      <c r="A586" t="s">
        <v>404</v>
      </c>
      <c r="B586" t="s">
        <v>404</v>
      </c>
      <c r="C586" t="s">
        <v>404</v>
      </c>
      <c r="D586">
        <v>108739000</v>
      </c>
      <c r="E586">
        <v>144</v>
      </c>
      <c r="F586">
        <v>27447319</v>
      </c>
      <c r="G586">
        <v>1</v>
      </c>
      <c r="H586">
        <v>66770</v>
      </c>
      <c r="I586" s="1">
        <v>44761.875</v>
      </c>
      <c r="J586" t="s">
        <v>445</v>
      </c>
      <c r="K586">
        <v>0</v>
      </c>
      <c r="L586" s="1"/>
      <c r="M586" s="1">
        <v>44761.875</v>
      </c>
      <c r="N586" s="1">
        <v>29125.875</v>
      </c>
      <c r="O586" s="1">
        <v>42313.916666666664</v>
      </c>
      <c r="P586" s="1"/>
      <c r="Q586" s="1">
        <v>42322.916666666664</v>
      </c>
      <c r="R586">
        <v>291350909</v>
      </c>
      <c r="S586">
        <v>291350917</v>
      </c>
      <c r="T586" t="s">
        <v>810</v>
      </c>
      <c r="U586">
        <v>3981</v>
      </c>
      <c r="V586">
        <v>3522</v>
      </c>
      <c r="W586">
        <v>35.22</v>
      </c>
      <c r="X586">
        <v>3522</v>
      </c>
      <c r="Y586">
        <v>39.81</v>
      </c>
      <c r="Z586">
        <v>3981</v>
      </c>
      <c r="AA586" t="s">
        <v>389</v>
      </c>
      <c r="AB586">
        <v>79</v>
      </c>
      <c r="AC586" t="s">
        <v>450</v>
      </c>
      <c r="AD586">
        <v>320292</v>
      </c>
      <c r="AE586">
        <v>2834.42</v>
      </c>
      <c r="AF586">
        <v>3202.92</v>
      </c>
      <c r="AG586" t="s">
        <v>408</v>
      </c>
      <c r="AP586" s="7">
        <v>583</v>
      </c>
      <c r="AQ586" s="7" t="str">
        <f t="shared" si="72"/>
        <v/>
      </c>
      <c r="AR586" s="7" t="str">
        <f t="shared" si="72"/>
        <v/>
      </c>
      <c r="AS586" s="7" t="str">
        <f t="shared" si="72"/>
        <v/>
      </c>
      <c r="AT586" s="7" t="str">
        <f t="shared" si="72"/>
        <v/>
      </c>
      <c r="AU586" s="7" t="str">
        <f t="shared" si="72"/>
        <v/>
      </c>
      <c r="AV586" s="7" t="str">
        <f t="shared" si="72"/>
        <v/>
      </c>
      <c r="AW586" s="7" t="str">
        <f t="shared" si="72"/>
        <v/>
      </c>
      <c r="AX586" s="7" t="str">
        <f t="shared" si="72"/>
        <v/>
      </c>
      <c r="AY586" s="7" t="str">
        <f t="shared" si="72"/>
        <v/>
      </c>
      <c r="AZ586" s="7" t="str">
        <f t="shared" si="72"/>
        <v/>
      </c>
      <c r="BA586" s="7" t="str">
        <f t="shared" si="72"/>
        <v/>
      </c>
      <c r="BB586" s="7" t="str">
        <f t="shared" si="72"/>
        <v/>
      </c>
      <c r="BC586" s="7" t="str">
        <f t="shared" si="72"/>
        <v/>
      </c>
      <c r="BD586" s="7" t="str">
        <f t="shared" si="72"/>
        <v/>
      </c>
      <c r="BE586" s="7" t="str">
        <f t="shared" si="72"/>
        <v/>
      </c>
      <c r="BF586" s="7" t="str">
        <f t="shared" si="72"/>
        <v/>
      </c>
      <c r="BG586" s="7" t="str">
        <f t="shared" si="71"/>
        <v/>
      </c>
      <c r="BH586" s="7" t="str">
        <f t="shared" si="71"/>
        <v/>
      </c>
    </row>
    <row r="587" spans="1:60">
      <c r="A587" t="s">
        <v>386</v>
      </c>
      <c r="B587" t="s">
        <v>386</v>
      </c>
      <c r="C587" t="s">
        <v>386</v>
      </c>
      <c r="D587">
        <v>108739000</v>
      </c>
      <c r="E587">
        <v>144</v>
      </c>
      <c r="F587">
        <v>27447142</v>
      </c>
      <c r="G587">
        <v>1</v>
      </c>
      <c r="H587">
        <v>68208</v>
      </c>
      <c r="I587" s="1">
        <v>44761.875</v>
      </c>
      <c r="J587" t="s">
        <v>445</v>
      </c>
      <c r="K587">
        <v>0</v>
      </c>
      <c r="L587" s="1"/>
      <c r="M587" s="1">
        <v>44761.875</v>
      </c>
      <c r="N587" s="1">
        <v>24153.875</v>
      </c>
      <c r="O587" s="1">
        <v>44390.875</v>
      </c>
      <c r="P587" s="1">
        <v>44390.875</v>
      </c>
      <c r="Q587" s="1">
        <v>42443.875</v>
      </c>
      <c r="R587">
        <v>291428789</v>
      </c>
      <c r="T587" t="s">
        <v>811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389</v>
      </c>
      <c r="AC587" t="s">
        <v>469</v>
      </c>
      <c r="AD587">
        <v>103702</v>
      </c>
      <c r="AE587">
        <v>4284.99</v>
      </c>
      <c r="AF587">
        <v>1037.02</v>
      </c>
      <c r="AG587" t="s">
        <v>408</v>
      </c>
      <c r="AP587" s="8">
        <v>584</v>
      </c>
      <c r="AQ587" s="8" t="str">
        <f t="shared" si="72"/>
        <v/>
      </c>
      <c r="AR587" s="8" t="str">
        <f t="shared" si="72"/>
        <v/>
      </c>
      <c r="AS587" s="8" t="str">
        <f t="shared" si="72"/>
        <v/>
      </c>
      <c r="AT587" s="8" t="str">
        <f t="shared" si="72"/>
        <v/>
      </c>
      <c r="AU587" s="8" t="str">
        <f t="shared" si="72"/>
        <v/>
      </c>
      <c r="AV587" s="8" t="str">
        <f t="shared" si="72"/>
        <v/>
      </c>
      <c r="AW587" s="8" t="str">
        <f t="shared" si="72"/>
        <v/>
      </c>
      <c r="AX587" s="8" t="str">
        <f t="shared" si="72"/>
        <v/>
      </c>
      <c r="AY587" s="8" t="str">
        <f t="shared" si="72"/>
        <v/>
      </c>
      <c r="AZ587" s="8" t="str">
        <f t="shared" si="72"/>
        <v/>
      </c>
      <c r="BA587" s="8" t="str">
        <f t="shared" si="72"/>
        <v/>
      </c>
      <c r="BB587" s="8" t="str">
        <f t="shared" si="72"/>
        <v/>
      </c>
      <c r="BC587" s="8" t="str">
        <f t="shared" si="72"/>
        <v/>
      </c>
      <c r="BD587" s="8" t="str">
        <f t="shared" si="72"/>
        <v/>
      </c>
      <c r="BE587" s="8" t="str">
        <f t="shared" si="72"/>
        <v/>
      </c>
      <c r="BF587" s="8" t="str">
        <f t="shared" si="72"/>
        <v/>
      </c>
      <c r="BG587" s="8" t="str">
        <f t="shared" si="71"/>
        <v/>
      </c>
      <c r="BH587" s="8" t="str">
        <f t="shared" si="71"/>
        <v/>
      </c>
    </row>
    <row r="588" spans="1:60">
      <c r="A588" t="s">
        <v>404</v>
      </c>
      <c r="B588" t="s">
        <v>404</v>
      </c>
      <c r="C588" t="s">
        <v>404</v>
      </c>
      <c r="D588">
        <v>108739000</v>
      </c>
      <c r="E588">
        <v>144</v>
      </c>
      <c r="F588">
        <v>27447269</v>
      </c>
      <c r="G588">
        <v>1</v>
      </c>
      <c r="H588">
        <v>69719</v>
      </c>
      <c r="I588" s="1">
        <v>44761.875</v>
      </c>
      <c r="J588" t="s">
        <v>445</v>
      </c>
      <c r="K588">
        <v>0</v>
      </c>
      <c r="L588" s="1"/>
      <c r="M588" s="1">
        <v>44761.875</v>
      </c>
      <c r="N588" s="1">
        <v>23165.875</v>
      </c>
      <c r="O588" s="1">
        <v>42527.875</v>
      </c>
      <c r="P588" s="1"/>
      <c r="Q588" s="1">
        <v>42535.875</v>
      </c>
      <c r="R588">
        <v>291493696</v>
      </c>
      <c r="T588" t="s">
        <v>812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389</v>
      </c>
      <c r="AB588">
        <v>72</v>
      </c>
      <c r="AC588" t="s">
        <v>467</v>
      </c>
      <c r="AD588">
        <v>105095</v>
      </c>
      <c r="AE588">
        <v>9300.42</v>
      </c>
      <c r="AF588">
        <v>10509.5</v>
      </c>
      <c r="AG588" t="s">
        <v>408</v>
      </c>
      <c r="AP588" s="7">
        <v>585</v>
      </c>
      <c r="AQ588" s="7" t="str">
        <f t="shared" si="72"/>
        <v/>
      </c>
      <c r="AR588" s="7" t="str">
        <f t="shared" si="72"/>
        <v/>
      </c>
      <c r="AS588" s="7" t="str">
        <f t="shared" si="72"/>
        <v/>
      </c>
      <c r="AT588" s="7" t="str">
        <f t="shared" si="72"/>
        <v/>
      </c>
      <c r="AU588" s="7" t="str">
        <f t="shared" si="72"/>
        <v/>
      </c>
      <c r="AV588" s="7" t="str">
        <f t="shared" si="72"/>
        <v/>
      </c>
      <c r="AW588" s="7" t="str">
        <f t="shared" si="72"/>
        <v/>
      </c>
      <c r="AX588" s="7" t="str">
        <f t="shared" si="72"/>
        <v/>
      </c>
      <c r="AY588" s="7" t="str">
        <f t="shared" si="72"/>
        <v/>
      </c>
      <c r="AZ588" s="7" t="str">
        <f t="shared" si="72"/>
        <v/>
      </c>
      <c r="BA588" s="7" t="str">
        <f t="shared" si="72"/>
        <v/>
      </c>
      <c r="BB588" s="7" t="str">
        <f t="shared" si="72"/>
        <v/>
      </c>
      <c r="BC588" s="7" t="str">
        <f t="shared" si="72"/>
        <v/>
      </c>
      <c r="BD588" s="7" t="str">
        <f t="shared" si="72"/>
        <v/>
      </c>
      <c r="BE588" s="7" t="str">
        <f t="shared" si="72"/>
        <v/>
      </c>
      <c r="BF588" s="7" t="str">
        <f t="shared" si="72"/>
        <v/>
      </c>
      <c r="BG588" s="7" t="str">
        <f t="shared" si="71"/>
        <v/>
      </c>
      <c r="BH588" s="7" t="str">
        <f t="shared" si="71"/>
        <v/>
      </c>
    </row>
    <row r="589" spans="1:60">
      <c r="A589" t="s">
        <v>404</v>
      </c>
      <c r="B589" t="s">
        <v>404</v>
      </c>
      <c r="C589" t="s">
        <v>404</v>
      </c>
      <c r="D589">
        <v>108739000</v>
      </c>
      <c r="E589">
        <v>144</v>
      </c>
      <c r="F589">
        <v>27447269</v>
      </c>
      <c r="G589">
        <v>1</v>
      </c>
      <c r="H589">
        <v>69719</v>
      </c>
      <c r="I589" s="1">
        <v>44761.875</v>
      </c>
      <c r="J589" t="s">
        <v>445</v>
      </c>
      <c r="K589">
        <v>1</v>
      </c>
      <c r="L589" s="1"/>
      <c r="M589" s="1">
        <v>44761.875</v>
      </c>
      <c r="N589" s="1">
        <v>21327.875</v>
      </c>
      <c r="O589" s="1">
        <v>42527.875</v>
      </c>
      <c r="P589" s="1"/>
      <c r="Q589" s="1">
        <v>42535.875</v>
      </c>
      <c r="R589">
        <v>291493718</v>
      </c>
      <c r="T589" t="s">
        <v>813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389</v>
      </c>
      <c r="AB589">
        <v>72</v>
      </c>
      <c r="AC589" t="s">
        <v>467</v>
      </c>
      <c r="AD589">
        <v>105095</v>
      </c>
      <c r="AE589">
        <v>9300.42</v>
      </c>
      <c r="AF589">
        <v>10509.5</v>
      </c>
      <c r="AG589" t="s">
        <v>408</v>
      </c>
      <c r="AP589" s="8">
        <v>586</v>
      </c>
      <c r="AQ589" s="8" t="str">
        <f t="shared" si="72"/>
        <v/>
      </c>
      <c r="AR589" s="8" t="str">
        <f t="shared" si="72"/>
        <v/>
      </c>
      <c r="AS589" s="8" t="str">
        <f t="shared" si="72"/>
        <v/>
      </c>
      <c r="AT589" s="8" t="str">
        <f t="shared" si="72"/>
        <v/>
      </c>
      <c r="AU589" s="8" t="str">
        <f t="shared" si="72"/>
        <v/>
      </c>
      <c r="AV589" s="8" t="str">
        <f t="shared" si="72"/>
        <v/>
      </c>
      <c r="AW589" s="8" t="str">
        <f t="shared" si="72"/>
        <v/>
      </c>
      <c r="AX589" s="8" t="str">
        <f t="shared" si="72"/>
        <v/>
      </c>
      <c r="AY589" s="8" t="str">
        <f t="shared" si="72"/>
        <v/>
      </c>
      <c r="AZ589" s="8" t="str">
        <f t="shared" si="72"/>
        <v/>
      </c>
      <c r="BA589" s="8" t="str">
        <f t="shared" si="72"/>
        <v/>
      </c>
      <c r="BB589" s="8" t="str">
        <f t="shared" si="72"/>
        <v/>
      </c>
      <c r="BC589" s="8" t="str">
        <f t="shared" si="72"/>
        <v/>
      </c>
      <c r="BD589" s="8" t="str">
        <f t="shared" si="72"/>
        <v/>
      </c>
      <c r="BE589" s="8" t="str">
        <f t="shared" si="72"/>
        <v/>
      </c>
      <c r="BF589" s="8" t="str">
        <f t="shared" si="72"/>
        <v/>
      </c>
      <c r="BG589" s="8" t="str">
        <f t="shared" si="71"/>
        <v/>
      </c>
      <c r="BH589" s="8" t="str">
        <f t="shared" si="71"/>
        <v/>
      </c>
    </row>
    <row r="590" spans="1:60">
      <c r="A590" t="s">
        <v>404</v>
      </c>
      <c r="B590" t="s">
        <v>404</v>
      </c>
      <c r="C590" t="s">
        <v>404</v>
      </c>
      <c r="D590">
        <v>108739000</v>
      </c>
      <c r="E590">
        <v>144</v>
      </c>
      <c r="F590">
        <v>27447269</v>
      </c>
      <c r="G590">
        <v>1</v>
      </c>
      <c r="H590">
        <v>69719</v>
      </c>
      <c r="I590" s="1">
        <v>44761.875</v>
      </c>
      <c r="J590" t="s">
        <v>445</v>
      </c>
      <c r="K590">
        <v>2</v>
      </c>
      <c r="L590" s="1"/>
      <c r="M590" s="1">
        <v>44761.875</v>
      </c>
      <c r="N590" s="1">
        <v>33557.916666666664</v>
      </c>
      <c r="O590" s="1">
        <v>42527.875</v>
      </c>
      <c r="P590" s="1"/>
      <c r="Q590" s="1">
        <v>42535.875</v>
      </c>
      <c r="R590">
        <v>291493726</v>
      </c>
      <c r="T590" t="s">
        <v>814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389</v>
      </c>
      <c r="AB590">
        <v>72</v>
      </c>
      <c r="AC590" t="s">
        <v>467</v>
      </c>
      <c r="AD590">
        <v>302517</v>
      </c>
      <c r="AE590">
        <v>2677.08</v>
      </c>
      <c r="AF590">
        <v>3025.17</v>
      </c>
      <c r="AG590" t="s">
        <v>408</v>
      </c>
      <c r="AP590" s="7">
        <v>587</v>
      </c>
      <c r="AQ590" s="7" t="str">
        <f t="shared" si="72"/>
        <v/>
      </c>
      <c r="AR590" s="7" t="str">
        <f t="shared" si="72"/>
        <v/>
      </c>
      <c r="AS590" s="7" t="str">
        <f t="shared" si="72"/>
        <v/>
      </c>
      <c r="AT590" s="7" t="str">
        <f t="shared" si="72"/>
        <v/>
      </c>
      <c r="AU590" s="7" t="str">
        <f t="shared" si="72"/>
        <v/>
      </c>
      <c r="AV590" s="7" t="str">
        <f t="shared" si="72"/>
        <v/>
      </c>
      <c r="AW590" s="7" t="str">
        <f t="shared" si="72"/>
        <v/>
      </c>
      <c r="AX590" s="7" t="str">
        <f t="shared" si="72"/>
        <v/>
      </c>
      <c r="AY590" s="7" t="str">
        <f t="shared" si="72"/>
        <v/>
      </c>
      <c r="AZ590" s="7" t="str">
        <f t="shared" si="72"/>
        <v/>
      </c>
      <c r="BA590" s="7" t="str">
        <f t="shared" si="72"/>
        <v/>
      </c>
      <c r="BB590" s="7" t="str">
        <f t="shared" si="72"/>
        <v/>
      </c>
      <c r="BC590" s="7" t="str">
        <f t="shared" si="72"/>
        <v/>
      </c>
      <c r="BD590" s="7" t="str">
        <f t="shared" si="72"/>
        <v/>
      </c>
      <c r="BE590" s="7" t="str">
        <f t="shared" si="72"/>
        <v/>
      </c>
      <c r="BF590" s="7" t="str">
        <f t="shared" si="72"/>
        <v/>
      </c>
      <c r="BG590" s="7" t="str">
        <f t="shared" si="71"/>
        <v/>
      </c>
      <c r="BH590" s="7" t="str">
        <f t="shared" si="71"/>
        <v/>
      </c>
    </row>
    <row r="591" spans="1:60">
      <c r="A591" t="s">
        <v>404</v>
      </c>
      <c r="B591" t="s">
        <v>404</v>
      </c>
      <c r="C591" t="s">
        <v>404</v>
      </c>
      <c r="D591">
        <v>108739000</v>
      </c>
      <c r="E591">
        <v>144</v>
      </c>
      <c r="F591">
        <v>27447269</v>
      </c>
      <c r="G591">
        <v>1</v>
      </c>
      <c r="H591">
        <v>69719</v>
      </c>
      <c r="I591" s="1">
        <v>44761.875</v>
      </c>
      <c r="J591" t="s">
        <v>445</v>
      </c>
      <c r="K591">
        <v>3</v>
      </c>
      <c r="L591" s="1"/>
      <c r="M591" s="1">
        <v>44761.875</v>
      </c>
      <c r="N591" s="1">
        <v>33908.875</v>
      </c>
      <c r="O591" s="1">
        <v>42527.875</v>
      </c>
      <c r="P591" s="1"/>
      <c r="Q591" s="1">
        <v>42535.875</v>
      </c>
      <c r="R591">
        <v>291493700</v>
      </c>
      <c r="T591" t="s">
        <v>815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389</v>
      </c>
      <c r="AB591">
        <v>72</v>
      </c>
      <c r="AC591" t="s">
        <v>467</v>
      </c>
      <c r="AD591">
        <v>302517</v>
      </c>
      <c r="AE591">
        <v>2677.08</v>
      </c>
      <c r="AF591">
        <v>3025.17</v>
      </c>
      <c r="AG591" t="s">
        <v>408</v>
      </c>
      <c r="AP591" s="8">
        <v>588</v>
      </c>
      <c r="AQ591" s="8" t="str">
        <f t="shared" si="72"/>
        <v/>
      </c>
      <c r="AR591" s="8" t="str">
        <f t="shared" si="72"/>
        <v/>
      </c>
      <c r="AS591" s="8" t="str">
        <f t="shared" si="72"/>
        <v/>
      </c>
      <c r="AT591" s="8" t="str">
        <f t="shared" si="72"/>
        <v/>
      </c>
      <c r="AU591" s="8" t="str">
        <f t="shared" si="72"/>
        <v/>
      </c>
      <c r="AV591" s="8" t="str">
        <f t="shared" si="72"/>
        <v/>
      </c>
      <c r="AW591" s="8" t="str">
        <f t="shared" si="72"/>
        <v/>
      </c>
      <c r="AX591" s="8" t="str">
        <f t="shared" si="72"/>
        <v/>
      </c>
      <c r="AY591" s="8" t="str">
        <f t="shared" si="72"/>
        <v/>
      </c>
      <c r="AZ591" s="8" t="str">
        <f t="shared" si="72"/>
        <v/>
      </c>
      <c r="BA591" s="8" t="str">
        <f t="shared" si="72"/>
        <v/>
      </c>
      <c r="BB591" s="8" t="str">
        <f t="shared" si="72"/>
        <v/>
      </c>
      <c r="BC591" s="8" t="str">
        <f t="shared" si="72"/>
        <v/>
      </c>
      <c r="BD591" s="8" t="str">
        <f t="shared" si="72"/>
        <v/>
      </c>
      <c r="BE591" s="8" t="str">
        <f t="shared" si="72"/>
        <v/>
      </c>
      <c r="BF591" s="8" t="str">
        <f t="shared" si="72"/>
        <v/>
      </c>
      <c r="BG591" s="8" t="str">
        <f t="shared" si="71"/>
        <v/>
      </c>
      <c r="BH591" s="8" t="str">
        <f t="shared" si="71"/>
        <v/>
      </c>
    </row>
    <row r="592" spans="1:60">
      <c r="A592" t="s">
        <v>404</v>
      </c>
      <c r="B592" t="s">
        <v>404</v>
      </c>
      <c r="C592" t="s">
        <v>404</v>
      </c>
      <c r="D592">
        <v>108739000</v>
      </c>
      <c r="E592">
        <v>144</v>
      </c>
      <c r="F592">
        <v>27450783</v>
      </c>
      <c r="G592">
        <v>1</v>
      </c>
      <c r="H592">
        <v>70253</v>
      </c>
      <c r="I592" s="1">
        <v>44761.875</v>
      </c>
      <c r="J592" t="s">
        <v>445</v>
      </c>
      <c r="K592">
        <v>0</v>
      </c>
      <c r="L592" s="1"/>
      <c r="M592" s="1">
        <v>44761.875</v>
      </c>
      <c r="N592" s="1">
        <v>28909.875</v>
      </c>
      <c r="O592" s="1">
        <v>42555.875</v>
      </c>
      <c r="P592" s="1"/>
      <c r="Q592" s="1">
        <v>42565.875</v>
      </c>
      <c r="R592">
        <v>291515690</v>
      </c>
      <c r="T592" t="s">
        <v>816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389</v>
      </c>
      <c r="AB592">
        <v>71</v>
      </c>
      <c r="AC592" t="s">
        <v>817</v>
      </c>
      <c r="AD592">
        <v>272243</v>
      </c>
      <c r="AE592">
        <v>2409.27</v>
      </c>
      <c r="AF592">
        <v>2722.43</v>
      </c>
      <c r="AG592" t="s">
        <v>408</v>
      </c>
      <c r="AP592" s="7">
        <v>589</v>
      </c>
      <c r="AQ592" s="7" t="str">
        <f t="shared" si="72"/>
        <v/>
      </c>
      <c r="AR592" s="7" t="str">
        <f t="shared" si="72"/>
        <v/>
      </c>
      <c r="AS592" s="7" t="str">
        <f t="shared" si="72"/>
        <v/>
      </c>
      <c r="AT592" s="7" t="str">
        <f t="shared" si="72"/>
        <v/>
      </c>
      <c r="AU592" s="7" t="str">
        <f t="shared" si="72"/>
        <v/>
      </c>
      <c r="AV592" s="7" t="str">
        <f t="shared" si="72"/>
        <v/>
      </c>
      <c r="AW592" s="7" t="str">
        <f t="shared" si="72"/>
        <v/>
      </c>
      <c r="AX592" s="7" t="str">
        <f t="shared" si="72"/>
        <v/>
      </c>
      <c r="AY592" s="7" t="str">
        <f t="shared" si="72"/>
        <v/>
      </c>
      <c r="AZ592" s="7" t="str">
        <f t="shared" si="72"/>
        <v/>
      </c>
      <c r="BA592" s="7" t="str">
        <f t="shared" si="72"/>
        <v/>
      </c>
      <c r="BB592" s="7" t="str">
        <f t="shared" si="72"/>
        <v/>
      </c>
      <c r="BC592" s="7" t="str">
        <f t="shared" si="72"/>
        <v/>
      </c>
      <c r="BD592" s="7" t="str">
        <f t="shared" si="72"/>
        <v/>
      </c>
      <c r="BE592" s="7" t="str">
        <f t="shared" si="72"/>
        <v/>
      </c>
      <c r="BF592" s="7" t="str">
        <f t="shared" si="72"/>
        <v/>
      </c>
      <c r="BG592" s="7" t="str">
        <f t="shared" si="71"/>
        <v/>
      </c>
      <c r="BH592" s="7" t="str">
        <f t="shared" si="71"/>
        <v/>
      </c>
    </row>
    <row r="593" spans="1:60">
      <c r="A593" t="s">
        <v>404</v>
      </c>
      <c r="B593" t="s">
        <v>404</v>
      </c>
      <c r="C593" t="s">
        <v>404</v>
      </c>
      <c r="D593">
        <v>108739000</v>
      </c>
      <c r="E593">
        <v>144</v>
      </c>
      <c r="F593">
        <v>27450783</v>
      </c>
      <c r="G593">
        <v>1</v>
      </c>
      <c r="H593">
        <v>70253</v>
      </c>
      <c r="I593" s="1">
        <v>44761.875</v>
      </c>
      <c r="J593" t="s">
        <v>445</v>
      </c>
      <c r="K593">
        <v>1</v>
      </c>
      <c r="L593" s="1"/>
      <c r="M593" s="1">
        <v>44761.875</v>
      </c>
      <c r="N593" s="1">
        <v>36057.875</v>
      </c>
      <c r="O593" s="1">
        <v>42555.875</v>
      </c>
      <c r="P593" s="1"/>
      <c r="Q593" s="1">
        <v>42565.875</v>
      </c>
      <c r="R593">
        <v>291515703</v>
      </c>
      <c r="T593" t="s">
        <v>818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389</v>
      </c>
      <c r="AB593">
        <v>71</v>
      </c>
      <c r="AC593" t="s">
        <v>817</v>
      </c>
      <c r="AD593">
        <v>171433</v>
      </c>
      <c r="AE593">
        <v>1517.14</v>
      </c>
      <c r="AF593">
        <v>1714.33</v>
      </c>
      <c r="AG593" t="s">
        <v>408</v>
      </c>
      <c r="AP593" s="8">
        <v>590</v>
      </c>
      <c r="AQ593" s="8" t="str">
        <f t="shared" si="72"/>
        <v/>
      </c>
      <c r="AR593" s="8" t="str">
        <f t="shared" si="72"/>
        <v/>
      </c>
      <c r="AS593" s="8" t="str">
        <f t="shared" si="72"/>
        <v/>
      </c>
      <c r="AT593" s="8" t="str">
        <f t="shared" si="72"/>
        <v/>
      </c>
      <c r="AU593" s="8" t="str">
        <f t="shared" si="72"/>
        <v/>
      </c>
      <c r="AV593" s="8" t="str">
        <f t="shared" si="72"/>
        <v/>
      </c>
      <c r="AW593" s="8" t="str">
        <f t="shared" si="72"/>
        <v/>
      </c>
      <c r="AX593" s="8" t="str">
        <f t="shared" si="72"/>
        <v/>
      </c>
      <c r="AY593" s="8" t="str">
        <f t="shared" si="72"/>
        <v/>
      </c>
      <c r="AZ593" s="8" t="str">
        <f t="shared" si="72"/>
        <v/>
      </c>
      <c r="BA593" s="8" t="str">
        <f t="shared" si="72"/>
        <v/>
      </c>
      <c r="BB593" s="8" t="str">
        <f t="shared" si="72"/>
        <v/>
      </c>
      <c r="BC593" s="8" t="str">
        <f t="shared" si="72"/>
        <v/>
      </c>
      <c r="BD593" s="8" t="str">
        <f t="shared" si="72"/>
        <v/>
      </c>
      <c r="BE593" s="8" t="str">
        <f t="shared" si="72"/>
        <v/>
      </c>
      <c r="BF593" s="8" t="str">
        <f t="shared" si="72"/>
        <v/>
      </c>
      <c r="BG593" s="8" t="str">
        <f t="shared" si="71"/>
        <v/>
      </c>
      <c r="BH593" s="8" t="str">
        <f t="shared" si="71"/>
        <v/>
      </c>
    </row>
    <row r="594" spans="1:60">
      <c r="A594" t="s">
        <v>404</v>
      </c>
      <c r="B594" t="s">
        <v>404</v>
      </c>
      <c r="C594" t="s">
        <v>404</v>
      </c>
      <c r="D594">
        <v>108739000</v>
      </c>
      <c r="E594">
        <v>144</v>
      </c>
      <c r="F594">
        <v>27450783</v>
      </c>
      <c r="G594">
        <v>1</v>
      </c>
      <c r="H594">
        <v>70253</v>
      </c>
      <c r="I594" s="1">
        <v>44761.875</v>
      </c>
      <c r="J594" t="s">
        <v>445</v>
      </c>
      <c r="K594">
        <v>2</v>
      </c>
      <c r="L594" s="1"/>
      <c r="M594" s="1">
        <v>44761.875</v>
      </c>
      <c r="N594" s="1">
        <v>40261.875</v>
      </c>
      <c r="O594" s="1">
        <v>42555.875</v>
      </c>
      <c r="P594" s="1"/>
      <c r="Q594" s="1">
        <v>42565.875</v>
      </c>
      <c r="R594">
        <v>291515711</v>
      </c>
      <c r="T594" t="s">
        <v>819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389</v>
      </c>
      <c r="AB594">
        <v>71</v>
      </c>
      <c r="AC594" t="s">
        <v>817</v>
      </c>
      <c r="AD594">
        <v>137142</v>
      </c>
      <c r="AE594">
        <v>1213.5999999999999</v>
      </c>
      <c r="AF594">
        <v>1371.42</v>
      </c>
      <c r="AG594" t="s">
        <v>408</v>
      </c>
      <c r="AP594" s="7">
        <v>591</v>
      </c>
      <c r="AQ594" s="7" t="str">
        <f t="shared" si="72"/>
        <v/>
      </c>
      <c r="AR594" s="7" t="str">
        <f t="shared" si="72"/>
        <v/>
      </c>
      <c r="AS594" s="7" t="str">
        <f t="shared" si="72"/>
        <v/>
      </c>
      <c r="AT594" s="7" t="str">
        <f t="shared" si="72"/>
        <v/>
      </c>
      <c r="AU594" s="7" t="str">
        <f t="shared" si="72"/>
        <v/>
      </c>
      <c r="AV594" s="7" t="str">
        <f t="shared" si="72"/>
        <v/>
      </c>
      <c r="AW594" s="7" t="str">
        <f t="shared" si="72"/>
        <v/>
      </c>
      <c r="AX594" s="7" t="str">
        <f t="shared" si="72"/>
        <v/>
      </c>
      <c r="AY594" s="7" t="str">
        <f t="shared" si="72"/>
        <v/>
      </c>
      <c r="AZ594" s="7" t="str">
        <f t="shared" si="72"/>
        <v/>
      </c>
      <c r="BA594" s="7" t="str">
        <f t="shared" si="72"/>
        <v/>
      </c>
      <c r="BB594" s="7" t="str">
        <f t="shared" si="72"/>
        <v/>
      </c>
      <c r="BC594" s="7" t="str">
        <f t="shared" si="72"/>
        <v/>
      </c>
      <c r="BD594" s="7" t="str">
        <f t="shared" si="72"/>
        <v/>
      </c>
      <c r="BE594" s="7" t="str">
        <f t="shared" si="72"/>
        <v/>
      </c>
      <c r="BF594" s="7" t="str">
        <f t="shared" ref="BF594:BH609" si="73">IF(BF$3=$D594,$AP594,"")</f>
        <v/>
      </c>
      <c r="BG594" s="7" t="str">
        <f t="shared" si="73"/>
        <v/>
      </c>
      <c r="BH594" s="7" t="str">
        <f t="shared" si="73"/>
        <v/>
      </c>
    </row>
    <row r="595" spans="1:60">
      <c r="A595" t="s">
        <v>404</v>
      </c>
      <c r="B595" t="s">
        <v>404</v>
      </c>
      <c r="C595" t="s">
        <v>404</v>
      </c>
      <c r="D595">
        <v>108739000</v>
      </c>
      <c r="E595">
        <v>144</v>
      </c>
      <c r="F595">
        <v>27447362</v>
      </c>
      <c r="G595">
        <v>1</v>
      </c>
      <c r="H595">
        <v>70263</v>
      </c>
      <c r="I595" s="1">
        <v>44761.875</v>
      </c>
      <c r="J595" t="s">
        <v>445</v>
      </c>
      <c r="K595">
        <v>0</v>
      </c>
      <c r="L595" s="1"/>
      <c r="M595" s="1">
        <v>44761.875</v>
      </c>
      <c r="N595" s="1">
        <v>25867.875</v>
      </c>
      <c r="O595" s="1">
        <v>42555.875</v>
      </c>
      <c r="P595" s="1"/>
      <c r="Q595" s="1">
        <v>42565.875</v>
      </c>
      <c r="R595">
        <v>291517307</v>
      </c>
      <c r="T595" t="s">
        <v>820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389</v>
      </c>
      <c r="AB595">
        <v>71</v>
      </c>
      <c r="AC595" t="s">
        <v>821</v>
      </c>
      <c r="AD595">
        <v>32926</v>
      </c>
      <c r="AE595">
        <v>2913.83</v>
      </c>
      <c r="AF595">
        <v>3292.6</v>
      </c>
      <c r="AG595" t="s">
        <v>408</v>
      </c>
      <c r="AP595" s="8">
        <v>592</v>
      </c>
      <c r="AQ595" s="8" t="str">
        <f t="shared" ref="AQ595:BF610" si="74">IF(AQ$3=$D595,$AP595,"")</f>
        <v/>
      </c>
      <c r="AR595" s="8" t="str">
        <f t="shared" si="74"/>
        <v/>
      </c>
      <c r="AS595" s="8" t="str">
        <f t="shared" si="74"/>
        <v/>
      </c>
      <c r="AT595" s="8" t="str">
        <f t="shared" si="74"/>
        <v/>
      </c>
      <c r="AU595" s="8" t="str">
        <f t="shared" si="74"/>
        <v/>
      </c>
      <c r="AV595" s="8" t="str">
        <f t="shared" si="74"/>
        <v/>
      </c>
      <c r="AW595" s="8" t="str">
        <f t="shared" si="74"/>
        <v/>
      </c>
      <c r="AX595" s="8" t="str">
        <f t="shared" si="74"/>
        <v/>
      </c>
      <c r="AY595" s="8" t="str">
        <f t="shared" si="74"/>
        <v/>
      </c>
      <c r="AZ595" s="8" t="str">
        <f t="shared" si="74"/>
        <v/>
      </c>
      <c r="BA595" s="8" t="str">
        <f t="shared" si="74"/>
        <v/>
      </c>
      <c r="BB595" s="8" t="str">
        <f t="shared" si="74"/>
        <v/>
      </c>
      <c r="BC595" s="8" t="str">
        <f t="shared" si="74"/>
        <v/>
      </c>
      <c r="BD595" s="8" t="str">
        <f t="shared" si="74"/>
        <v/>
      </c>
      <c r="BE595" s="8" t="str">
        <f t="shared" si="74"/>
        <v/>
      </c>
      <c r="BF595" s="8" t="str">
        <f t="shared" si="74"/>
        <v/>
      </c>
      <c r="BG595" s="8" t="str">
        <f t="shared" si="73"/>
        <v/>
      </c>
      <c r="BH595" s="8" t="str">
        <f t="shared" si="73"/>
        <v/>
      </c>
    </row>
    <row r="596" spans="1:60">
      <c r="A596" t="s">
        <v>404</v>
      </c>
      <c r="B596" t="s">
        <v>404</v>
      </c>
      <c r="C596" t="s">
        <v>404</v>
      </c>
      <c r="D596">
        <v>310453000</v>
      </c>
      <c r="E596">
        <v>142</v>
      </c>
      <c r="F596">
        <v>26649128</v>
      </c>
      <c r="G596">
        <v>1</v>
      </c>
      <c r="H596">
        <v>72466</v>
      </c>
      <c r="I596" s="1">
        <v>44761.875</v>
      </c>
      <c r="J596" t="s">
        <v>454</v>
      </c>
      <c r="K596">
        <v>0</v>
      </c>
      <c r="L596" s="1"/>
      <c r="M596" s="1">
        <v>44761.875</v>
      </c>
      <c r="N596" s="1">
        <v>38520.875</v>
      </c>
      <c r="O596" s="1">
        <v>42681.916666666664</v>
      </c>
      <c r="P596" s="1"/>
      <c r="Q596" s="1">
        <v>41865.875</v>
      </c>
      <c r="R596">
        <v>493875</v>
      </c>
      <c r="T596" t="s">
        <v>822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389</v>
      </c>
      <c r="AB596">
        <v>94</v>
      </c>
      <c r="AC596" t="s">
        <v>457</v>
      </c>
      <c r="AD596">
        <v>173859</v>
      </c>
      <c r="AE596">
        <v>1538.59</v>
      </c>
      <c r="AF596">
        <v>1738.59</v>
      </c>
      <c r="AG596" t="s">
        <v>408</v>
      </c>
      <c r="AP596" s="7">
        <v>593</v>
      </c>
      <c r="AQ596" s="7" t="str">
        <f t="shared" si="74"/>
        <v/>
      </c>
      <c r="AR596" s="7" t="str">
        <f t="shared" si="74"/>
        <v/>
      </c>
      <c r="AS596" s="7" t="str">
        <f t="shared" si="74"/>
        <v/>
      </c>
      <c r="AT596" s="7" t="str">
        <f t="shared" si="74"/>
        <v/>
      </c>
      <c r="AU596" s="7" t="str">
        <f t="shared" si="74"/>
        <v/>
      </c>
      <c r="AV596" s="7" t="str">
        <f t="shared" si="74"/>
        <v/>
      </c>
      <c r="AW596" s="7" t="str">
        <f t="shared" si="74"/>
        <v/>
      </c>
      <c r="AX596" s="7" t="str">
        <f t="shared" si="74"/>
        <v/>
      </c>
      <c r="AY596" s="7" t="str">
        <f t="shared" si="74"/>
        <v/>
      </c>
      <c r="AZ596" s="7" t="str">
        <f t="shared" si="74"/>
        <v/>
      </c>
      <c r="BA596" s="7" t="str">
        <f t="shared" si="74"/>
        <v/>
      </c>
      <c r="BB596" s="7" t="str">
        <f t="shared" si="74"/>
        <v/>
      </c>
      <c r="BC596" s="7" t="str">
        <f t="shared" si="74"/>
        <v/>
      </c>
      <c r="BD596" s="7" t="str">
        <f t="shared" si="74"/>
        <v/>
      </c>
      <c r="BE596" s="7" t="str">
        <f t="shared" si="74"/>
        <v/>
      </c>
      <c r="BF596" s="7" t="str">
        <f t="shared" si="74"/>
        <v/>
      </c>
      <c r="BG596" s="7" t="str">
        <f t="shared" si="73"/>
        <v/>
      </c>
      <c r="BH596" s="7" t="str">
        <f t="shared" si="73"/>
        <v/>
      </c>
    </row>
    <row r="597" spans="1:60">
      <c r="A597" t="s">
        <v>404</v>
      </c>
      <c r="B597" t="s">
        <v>404</v>
      </c>
      <c r="C597" t="s">
        <v>386</v>
      </c>
      <c r="D597">
        <v>310453000</v>
      </c>
      <c r="E597">
        <v>142</v>
      </c>
      <c r="F597">
        <v>26650516</v>
      </c>
      <c r="G597">
        <v>1</v>
      </c>
      <c r="H597">
        <v>72706</v>
      </c>
      <c r="I597" s="1">
        <v>44761.875</v>
      </c>
      <c r="J597" t="s">
        <v>454</v>
      </c>
      <c r="K597">
        <v>0</v>
      </c>
      <c r="L597" s="1"/>
      <c r="M597" s="1">
        <v>44761.875</v>
      </c>
      <c r="N597" s="1">
        <v>41290.916666666664</v>
      </c>
      <c r="O597" s="1">
        <v>44704.875</v>
      </c>
      <c r="P597" s="1">
        <v>44704.875</v>
      </c>
      <c r="Q597" s="1">
        <v>42077.875</v>
      </c>
      <c r="R597">
        <v>291151124</v>
      </c>
      <c r="T597" t="s">
        <v>823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389</v>
      </c>
      <c r="AB597">
        <v>87</v>
      </c>
      <c r="AC597" t="s">
        <v>442</v>
      </c>
      <c r="AD597">
        <v>200608</v>
      </c>
      <c r="AE597">
        <v>1775.36</v>
      </c>
      <c r="AF597">
        <v>2006.08</v>
      </c>
      <c r="AG597" t="s">
        <v>408</v>
      </c>
      <c r="AP597" s="8">
        <v>594</v>
      </c>
      <c r="AQ597" s="8" t="str">
        <f t="shared" si="74"/>
        <v/>
      </c>
      <c r="AR597" s="8" t="str">
        <f t="shared" si="74"/>
        <v/>
      </c>
      <c r="AS597" s="8" t="str">
        <f t="shared" si="74"/>
        <v/>
      </c>
      <c r="AT597" s="8" t="str">
        <f t="shared" si="74"/>
        <v/>
      </c>
      <c r="AU597" s="8" t="str">
        <f t="shared" si="74"/>
        <v/>
      </c>
      <c r="AV597" s="8" t="str">
        <f t="shared" si="74"/>
        <v/>
      </c>
      <c r="AW597" s="8" t="str">
        <f t="shared" si="74"/>
        <v/>
      </c>
      <c r="AX597" s="8" t="str">
        <f t="shared" si="74"/>
        <v/>
      </c>
      <c r="AY597" s="8" t="str">
        <f t="shared" si="74"/>
        <v/>
      </c>
      <c r="AZ597" s="8" t="str">
        <f t="shared" si="74"/>
        <v/>
      </c>
      <c r="BA597" s="8" t="str">
        <f t="shared" si="74"/>
        <v/>
      </c>
      <c r="BB597" s="8" t="str">
        <f t="shared" si="74"/>
        <v/>
      </c>
      <c r="BC597" s="8" t="str">
        <f t="shared" si="74"/>
        <v/>
      </c>
      <c r="BD597" s="8" t="str">
        <f t="shared" si="74"/>
        <v/>
      </c>
      <c r="BE597" s="8" t="str">
        <f t="shared" si="74"/>
        <v/>
      </c>
      <c r="BF597" s="8" t="str">
        <f t="shared" si="74"/>
        <v/>
      </c>
      <c r="BG597" s="8" t="str">
        <f t="shared" si="73"/>
        <v/>
      </c>
      <c r="BH597" s="8" t="str">
        <f t="shared" si="73"/>
        <v/>
      </c>
    </row>
    <row r="598" spans="1:60">
      <c r="A598" t="s">
        <v>404</v>
      </c>
      <c r="B598" t="s">
        <v>404</v>
      </c>
      <c r="C598" t="s">
        <v>404</v>
      </c>
      <c r="E598">
        <v>176</v>
      </c>
      <c r="F598">
        <v>26650935</v>
      </c>
      <c r="G598">
        <v>1</v>
      </c>
      <c r="H598">
        <v>76537</v>
      </c>
      <c r="I598" s="1">
        <v>44761.875</v>
      </c>
      <c r="J598" t="s">
        <v>824</v>
      </c>
      <c r="K598">
        <v>0</v>
      </c>
      <c r="L598" s="1"/>
      <c r="M598" s="1">
        <v>44761.875</v>
      </c>
      <c r="N598" s="1">
        <v>40443.875</v>
      </c>
      <c r="O598" s="1">
        <v>42102.875</v>
      </c>
      <c r="P598" s="1"/>
      <c r="Q598" s="1">
        <v>42108.875</v>
      </c>
      <c r="R598">
        <v>142611</v>
      </c>
      <c r="T598" t="s">
        <v>825</v>
      </c>
      <c r="U598">
        <v>3981</v>
      </c>
      <c r="V598">
        <v>3522</v>
      </c>
      <c r="W598">
        <v>35.22</v>
      </c>
      <c r="X598">
        <v>3522</v>
      </c>
      <c r="Y598">
        <v>39.81</v>
      </c>
      <c r="Z598">
        <v>3981</v>
      </c>
      <c r="AA598" t="s">
        <v>389</v>
      </c>
      <c r="AB598">
        <v>86</v>
      </c>
      <c r="AC598" t="s">
        <v>826</v>
      </c>
      <c r="AD598">
        <v>32025</v>
      </c>
      <c r="AE598">
        <v>2834.04</v>
      </c>
      <c r="AF598">
        <v>3202.5</v>
      </c>
      <c r="AG598" t="s">
        <v>408</v>
      </c>
      <c r="AP598" s="7">
        <v>595</v>
      </c>
      <c r="AQ598" s="7" t="str">
        <f t="shared" si="74"/>
        <v/>
      </c>
      <c r="AR598" s="7" t="str">
        <f t="shared" si="74"/>
        <v/>
      </c>
      <c r="AS598" s="7" t="str">
        <f t="shared" si="74"/>
        <v/>
      </c>
      <c r="AT598" s="7" t="str">
        <f t="shared" si="74"/>
        <v/>
      </c>
      <c r="AU598" s="7" t="str">
        <f t="shared" si="74"/>
        <v/>
      </c>
      <c r="AV598" s="7" t="str">
        <f t="shared" si="74"/>
        <v/>
      </c>
      <c r="AW598" s="7" t="str">
        <f t="shared" si="74"/>
        <v/>
      </c>
      <c r="AX598" s="7" t="str">
        <f t="shared" si="74"/>
        <v/>
      </c>
      <c r="AY598" s="7" t="str">
        <f t="shared" si="74"/>
        <v/>
      </c>
      <c r="AZ598" s="7" t="str">
        <f t="shared" si="74"/>
        <v/>
      </c>
      <c r="BA598" s="7" t="str">
        <f t="shared" si="74"/>
        <v/>
      </c>
      <c r="BB598" s="7" t="str">
        <f t="shared" si="74"/>
        <v/>
      </c>
      <c r="BC598" s="7" t="str">
        <f t="shared" si="74"/>
        <v/>
      </c>
      <c r="BD598" s="7" t="str">
        <f t="shared" si="74"/>
        <v/>
      </c>
      <c r="BE598" s="7" t="str">
        <f t="shared" si="74"/>
        <v/>
      </c>
      <c r="BF598" s="7" t="str">
        <f t="shared" si="74"/>
        <v/>
      </c>
      <c r="BG598" s="7" t="str">
        <f t="shared" si="73"/>
        <v/>
      </c>
      <c r="BH598" s="7" t="str">
        <f t="shared" si="73"/>
        <v/>
      </c>
    </row>
    <row r="599" spans="1:60">
      <c r="A599" t="s">
        <v>404</v>
      </c>
      <c r="B599" t="s">
        <v>404</v>
      </c>
      <c r="C599" t="s">
        <v>404</v>
      </c>
      <c r="E599">
        <v>57</v>
      </c>
      <c r="F599">
        <v>0</v>
      </c>
      <c r="G599">
        <v>1</v>
      </c>
      <c r="H599">
        <v>160953</v>
      </c>
      <c r="I599" s="1">
        <v>44761.875</v>
      </c>
      <c r="J599" t="s">
        <v>392</v>
      </c>
      <c r="K599">
        <v>0</v>
      </c>
      <c r="L599" s="1"/>
      <c r="M599" s="1">
        <v>44761.875</v>
      </c>
      <c r="N599" s="1">
        <v>31385.916666666668</v>
      </c>
      <c r="O599" s="1">
        <v>43325.875</v>
      </c>
      <c r="P599" s="1"/>
      <c r="Q599" s="1">
        <v>43326.875</v>
      </c>
      <c r="R599">
        <v>73381251</v>
      </c>
      <c r="T599" t="s">
        <v>827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389</v>
      </c>
      <c r="AB599">
        <v>46</v>
      </c>
      <c r="AC599" t="s">
        <v>390</v>
      </c>
      <c r="AD599">
        <v>253579</v>
      </c>
      <c r="AE599">
        <v>2130.0700000000002</v>
      </c>
      <c r="AF599">
        <v>2535.79</v>
      </c>
      <c r="AG599" t="s">
        <v>408</v>
      </c>
      <c r="AP599" s="8">
        <v>596</v>
      </c>
      <c r="AQ599" s="8" t="str">
        <f t="shared" si="74"/>
        <v/>
      </c>
      <c r="AR599" s="8" t="str">
        <f t="shared" si="74"/>
        <v/>
      </c>
      <c r="AS599" s="8" t="str">
        <f t="shared" si="74"/>
        <v/>
      </c>
      <c r="AT599" s="8" t="str">
        <f t="shared" si="74"/>
        <v/>
      </c>
      <c r="AU599" s="8" t="str">
        <f t="shared" si="74"/>
        <v/>
      </c>
      <c r="AV599" s="8" t="str">
        <f t="shared" si="74"/>
        <v/>
      </c>
      <c r="AW599" s="8" t="str">
        <f t="shared" si="74"/>
        <v/>
      </c>
      <c r="AX599" s="8" t="str">
        <f t="shared" si="74"/>
        <v/>
      </c>
      <c r="AY599" s="8" t="str">
        <f t="shared" si="74"/>
        <v/>
      </c>
      <c r="AZ599" s="8" t="str">
        <f t="shared" si="74"/>
        <v/>
      </c>
      <c r="BA599" s="8" t="str">
        <f t="shared" si="74"/>
        <v/>
      </c>
      <c r="BB599" s="8" t="str">
        <f t="shared" si="74"/>
        <v/>
      </c>
      <c r="BC599" s="8" t="str">
        <f t="shared" si="74"/>
        <v/>
      </c>
      <c r="BD599" s="8" t="str">
        <f t="shared" si="74"/>
        <v/>
      </c>
      <c r="BE599" s="8" t="str">
        <f t="shared" si="74"/>
        <v/>
      </c>
      <c r="BF599" s="8" t="str">
        <f t="shared" si="74"/>
        <v/>
      </c>
      <c r="BG599" s="8" t="str">
        <f t="shared" si="73"/>
        <v/>
      </c>
      <c r="BH599" s="8" t="str">
        <f t="shared" si="73"/>
        <v/>
      </c>
    </row>
    <row r="600" spans="1:60">
      <c r="A600" t="s">
        <v>404</v>
      </c>
      <c r="B600" t="s">
        <v>386</v>
      </c>
      <c r="C600" t="s">
        <v>386</v>
      </c>
      <c r="E600">
        <v>57</v>
      </c>
      <c r="F600">
        <v>0</v>
      </c>
      <c r="G600">
        <v>1</v>
      </c>
      <c r="H600">
        <v>160957</v>
      </c>
      <c r="I600" s="1">
        <v>44761.875</v>
      </c>
      <c r="J600" t="s">
        <v>392</v>
      </c>
      <c r="K600">
        <v>0</v>
      </c>
      <c r="L600" s="1">
        <v>44676.875</v>
      </c>
      <c r="M600" s="1">
        <v>44761.875</v>
      </c>
      <c r="N600" s="1">
        <v>30424.875</v>
      </c>
      <c r="O600" s="1">
        <v>44676.875</v>
      </c>
      <c r="P600" s="1">
        <v>44633.875</v>
      </c>
      <c r="Q600" s="1">
        <v>43326.875</v>
      </c>
      <c r="R600">
        <v>73389985</v>
      </c>
      <c r="T600" t="s">
        <v>735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389</v>
      </c>
      <c r="AB600">
        <v>46</v>
      </c>
      <c r="AC600" t="s">
        <v>476</v>
      </c>
      <c r="AD600">
        <v>139569</v>
      </c>
      <c r="AE600">
        <v>1172.3599999999999</v>
      </c>
      <c r="AF600">
        <v>1395.69</v>
      </c>
      <c r="AG600" t="s">
        <v>391</v>
      </c>
      <c r="AP600" s="7">
        <v>597</v>
      </c>
      <c r="AQ600" s="7" t="str">
        <f t="shared" si="74"/>
        <v/>
      </c>
      <c r="AR600" s="7" t="str">
        <f t="shared" si="74"/>
        <v/>
      </c>
      <c r="AS600" s="7" t="str">
        <f t="shared" si="74"/>
        <v/>
      </c>
      <c r="AT600" s="7" t="str">
        <f t="shared" si="74"/>
        <v/>
      </c>
      <c r="AU600" s="7" t="str">
        <f t="shared" si="74"/>
        <v/>
      </c>
      <c r="AV600" s="7" t="str">
        <f t="shared" si="74"/>
        <v/>
      </c>
      <c r="AW600" s="7" t="str">
        <f t="shared" si="74"/>
        <v/>
      </c>
      <c r="AX600" s="7" t="str">
        <f t="shared" si="74"/>
        <v/>
      </c>
      <c r="AY600" s="7" t="str">
        <f t="shared" si="74"/>
        <v/>
      </c>
      <c r="AZ600" s="7" t="str">
        <f t="shared" si="74"/>
        <v/>
      </c>
      <c r="BA600" s="7" t="str">
        <f t="shared" si="74"/>
        <v/>
      </c>
      <c r="BB600" s="7" t="str">
        <f t="shared" si="74"/>
        <v/>
      </c>
      <c r="BC600" s="7" t="str">
        <f t="shared" si="74"/>
        <v/>
      </c>
      <c r="BD600" s="7" t="str">
        <f t="shared" si="74"/>
        <v/>
      </c>
      <c r="BE600" s="7" t="str">
        <f t="shared" si="74"/>
        <v/>
      </c>
      <c r="BF600" s="7" t="str">
        <f t="shared" si="74"/>
        <v/>
      </c>
      <c r="BG600" s="7" t="str">
        <f t="shared" si="73"/>
        <v/>
      </c>
      <c r="BH600" s="7" t="str">
        <f t="shared" si="73"/>
        <v/>
      </c>
    </row>
    <row r="601" spans="1:60">
      <c r="A601" t="s">
        <v>404</v>
      </c>
      <c r="B601" t="s">
        <v>404</v>
      </c>
      <c r="C601" t="s">
        <v>404</v>
      </c>
      <c r="E601">
        <v>19</v>
      </c>
      <c r="F601">
        <v>0</v>
      </c>
      <c r="G601">
        <v>1</v>
      </c>
      <c r="H601">
        <v>160958</v>
      </c>
      <c r="I601" s="1">
        <v>44761.875</v>
      </c>
      <c r="J601" t="s">
        <v>387</v>
      </c>
      <c r="K601">
        <v>0</v>
      </c>
      <c r="L601" s="1"/>
      <c r="M601" s="1">
        <v>44761.875</v>
      </c>
      <c r="N601" s="1">
        <v>36910.916666666664</v>
      </c>
      <c r="O601" s="1">
        <v>43325.875</v>
      </c>
      <c r="P601" s="1"/>
      <c r="Q601" s="1">
        <v>43326.875</v>
      </c>
      <c r="R601">
        <v>73391207</v>
      </c>
      <c r="T601" t="s">
        <v>829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389</v>
      </c>
      <c r="AB601">
        <v>46</v>
      </c>
      <c r="AC601" t="s">
        <v>476</v>
      </c>
      <c r="AD601">
        <v>52606</v>
      </c>
      <c r="AE601">
        <v>1297.6600000000001</v>
      </c>
      <c r="AF601">
        <v>526.05999999999995</v>
      </c>
      <c r="AG601" t="s">
        <v>408</v>
      </c>
      <c r="AP601" s="8">
        <v>598</v>
      </c>
      <c r="AQ601" s="8" t="str">
        <f t="shared" si="74"/>
        <v/>
      </c>
      <c r="AR601" s="8" t="str">
        <f t="shared" si="74"/>
        <v/>
      </c>
      <c r="AS601" s="8" t="str">
        <f t="shared" si="74"/>
        <v/>
      </c>
      <c r="AT601" s="8" t="str">
        <f t="shared" si="74"/>
        <v/>
      </c>
      <c r="AU601" s="8" t="str">
        <f t="shared" si="74"/>
        <v/>
      </c>
      <c r="AV601" s="8" t="str">
        <f t="shared" si="74"/>
        <v/>
      </c>
      <c r="AW601" s="8" t="str">
        <f t="shared" si="74"/>
        <v/>
      </c>
      <c r="AX601" s="8" t="str">
        <f t="shared" si="74"/>
        <v/>
      </c>
      <c r="AY601" s="8" t="str">
        <f t="shared" si="74"/>
        <v/>
      </c>
      <c r="AZ601" s="8" t="str">
        <f t="shared" si="74"/>
        <v/>
      </c>
      <c r="BA601" s="8" t="str">
        <f t="shared" si="74"/>
        <v/>
      </c>
      <c r="BB601" s="8" t="str">
        <f t="shared" si="74"/>
        <v/>
      </c>
      <c r="BC601" s="8" t="str">
        <f t="shared" si="74"/>
        <v/>
      </c>
      <c r="BD601" s="8" t="str">
        <f t="shared" si="74"/>
        <v/>
      </c>
      <c r="BE601" s="8" t="str">
        <f t="shared" si="74"/>
        <v/>
      </c>
      <c r="BF601" s="8" t="str">
        <f t="shared" si="74"/>
        <v/>
      </c>
      <c r="BG601" s="8" t="str">
        <f t="shared" si="73"/>
        <v/>
      </c>
      <c r="BH601" s="8" t="str">
        <f t="shared" si="73"/>
        <v/>
      </c>
    </row>
    <row r="602" spans="1:60">
      <c r="A602" t="s">
        <v>404</v>
      </c>
      <c r="B602" t="s">
        <v>404</v>
      </c>
      <c r="C602" t="s">
        <v>404</v>
      </c>
      <c r="E602">
        <v>57</v>
      </c>
      <c r="F602">
        <v>0</v>
      </c>
      <c r="G602">
        <v>1</v>
      </c>
      <c r="H602">
        <v>160996</v>
      </c>
      <c r="I602" s="1">
        <v>44761.875</v>
      </c>
      <c r="J602" t="s">
        <v>392</v>
      </c>
      <c r="K602">
        <v>0</v>
      </c>
      <c r="L602" s="1"/>
      <c r="M602" s="1">
        <v>44761.875</v>
      </c>
      <c r="N602" s="1">
        <v>33312.875</v>
      </c>
      <c r="O602" s="1">
        <v>43325.875</v>
      </c>
      <c r="P602" s="1"/>
      <c r="Q602" s="1">
        <v>43326.875</v>
      </c>
      <c r="R602">
        <v>73381258</v>
      </c>
      <c r="T602" t="s">
        <v>830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389</v>
      </c>
      <c r="AB602">
        <v>46</v>
      </c>
      <c r="AC602" t="s">
        <v>478</v>
      </c>
      <c r="AD602">
        <v>180553</v>
      </c>
      <c r="AE602">
        <v>1516.66</v>
      </c>
      <c r="AF602">
        <v>1805.53</v>
      </c>
      <c r="AG602" t="s">
        <v>408</v>
      </c>
      <c r="AP602" s="7">
        <v>599</v>
      </c>
      <c r="AQ602" s="7" t="str">
        <f t="shared" si="74"/>
        <v/>
      </c>
      <c r="AR602" s="7" t="str">
        <f t="shared" si="74"/>
        <v/>
      </c>
      <c r="AS602" s="7" t="str">
        <f t="shared" si="74"/>
        <v/>
      </c>
      <c r="AT602" s="7" t="str">
        <f t="shared" si="74"/>
        <v/>
      </c>
      <c r="AU602" s="7" t="str">
        <f t="shared" si="74"/>
        <v/>
      </c>
      <c r="AV602" s="7" t="str">
        <f t="shared" si="74"/>
        <v/>
      </c>
      <c r="AW602" s="7" t="str">
        <f t="shared" si="74"/>
        <v/>
      </c>
      <c r="AX602" s="7" t="str">
        <f t="shared" si="74"/>
        <v/>
      </c>
      <c r="AY602" s="7" t="str">
        <f t="shared" si="74"/>
        <v/>
      </c>
      <c r="AZ602" s="7" t="str">
        <f t="shared" si="74"/>
        <v/>
      </c>
      <c r="BA602" s="7" t="str">
        <f t="shared" si="74"/>
        <v/>
      </c>
      <c r="BB602" s="7" t="str">
        <f t="shared" si="74"/>
        <v/>
      </c>
      <c r="BC602" s="7" t="str">
        <f t="shared" si="74"/>
        <v/>
      </c>
      <c r="BD602" s="7" t="str">
        <f t="shared" si="74"/>
        <v/>
      </c>
      <c r="BE602" s="7" t="str">
        <f t="shared" si="74"/>
        <v/>
      </c>
      <c r="BF602" s="7" t="str">
        <f t="shared" si="74"/>
        <v/>
      </c>
      <c r="BG602" s="7" t="str">
        <f t="shared" si="73"/>
        <v/>
      </c>
      <c r="BH602" s="7" t="str">
        <f t="shared" si="73"/>
        <v/>
      </c>
    </row>
    <row r="603" spans="1:60">
      <c r="A603" t="s">
        <v>404</v>
      </c>
      <c r="B603" t="s">
        <v>404</v>
      </c>
      <c r="C603" t="s">
        <v>404</v>
      </c>
      <c r="E603">
        <v>57</v>
      </c>
      <c r="F603">
        <v>0</v>
      </c>
      <c r="G603">
        <v>1</v>
      </c>
      <c r="H603">
        <v>161003</v>
      </c>
      <c r="I603" s="1">
        <v>44761.875</v>
      </c>
      <c r="J603" t="s">
        <v>392</v>
      </c>
      <c r="K603">
        <v>0</v>
      </c>
      <c r="L603" s="1"/>
      <c r="M603" s="1">
        <v>44761.875</v>
      </c>
      <c r="N603" s="1">
        <v>31333.875</v>
      </c>
      <c r="O603" s="1">
        <v>43360.875</v>
      </c>
      <c r="P603" s="1"/>
      <c r="Q603" s="1">
        <v>43326.875</v>
      </c>
      <c r="R603">
        <v>73394844</v>
      </c>
      <c r="T603" t="s">
        <v>831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389</v>
      </c>
      <c r="AB603">
        <v>46</v>
      </c>
      <c r="AC603" t="s">
        <v>398</v>
      </c>
      <c r="AD603">
        <v>276623</v>
      </c>
      <c r="AE603">
        <v>2323.64</v>
      </c>
      <c r="AF603">
        <v>2766.23</v>
      </c>
      <c r="AG603" t="s">
        <v>408</v>
      </c>
      <c r="AP603" s="8">
        <v>600</v>
      </c>
      <c r="AQ603" s="8" t="str">
        <f t="shared" si="74"/>
        <v/>
      </c>
      <c r="AR603" s="8" t="str">
        <f t="shared" si="74"/>
        <v/>
      </c>
      <c r="AS603" s="8" t="str">
        <f t="shared" si="74"/>
        <v/>
      </c>
      <c r="AT603" s="8" t="str">
        <f t="shared" si="74"/>
        <v/>
      </c>
      <c r="AU603" s="8" t="str">
        <f t="shared" si="74"/>
        <v/>
      </c>
      <c r="AV603" s="8" t="str">
        <f t="shared" si="74"/>
        <v/>
      </c>
      <c r="AW603" s="8" t="str">
        <f t="shared" si="74"/>
        <v/>
      </c>
      <c r="AX603" s="8" t="str">
        <f t="shared" si="74"/>
        <v/>
      </c>
      <c r="AY603" s="8" t="str">
        <f t="shared" si="74"/>
        <v/>
      </c>
      <c r="AZ603" s="8" t="str">
        <f t="shared" si="74"/>
        <v/>
      </c>
      <c r="BA603" s="8" t="str">
        <f t="shared" si="74"/>
        <v/>
      </c>
      <c r="BB603" s="8" t="str">
        <f t="shared" si="74"/>
        <v/>
      </c>
      <c r="BC603" s="8" t="str">
        <f t="shared" si="74"/>
        <v/>
      </c>
      <c r="BD603" s="8" t="str">
        <f t="shared" si="74"/>
        <v/>
      </c>
      <c r="BE603" s="8" t="str">
        <f t="shared" si="74"/>
        <v/>
      </c>
      <c r="BF603" s="8" t="str">
        <f t="shared" si="74"/>
        <v/>
      </c>
      <c r="BG603" s="8" t="str">
        <f t="shared" si="73"/>
        <v/>
      </c>
      <c r="BH603" s="8" t="str">
        <f t="shared" si="73"/>
        <v/>
      </c>
    </row>
    <row r="604" spans="1:60">
      <c r="A604" t="s">
        <v>386</v>
      </c>
      <c r="B604" t="s">
        <v>386</v>
      </c>
      <c r="C604" t="s">
        <v>404</v>
      </c>
      <c r="D604">
        <v>1189445000</v>
      </c>
      <c r="E604">
        <v>57</v>
      </c>
      <c r="F604">
        <v>0</v>
      </c>
      <c r="G604">
        <v>1</v>
      </c>
      <c r="H604">
        <v>161003</v>
      </c>
      <c r="I604" s="1">
        <v>44761.875</v>
      </c>
      <c r="J604" t="s">
        <v>392</v>
      </c>
      <c r="K604">
        <v>1</v>
      </c>
      <c r="L604" s="1"/>
      <c r="M604" s="1">
        <v>44761.875</v>
      </c>
      <c r="N604" s="1">
        <v>44713.875</v>
      </c>
      <c r="O604" s="1">
        <v>44740.875</v>
      </c>
      <c r="P604" s="1"/>
      <c r="Q604" s="1">
        <v>44742.875</v>
      </c>
      <c r="R604">
        <v>84162731</v>
      </c>
      <c r="T604" t="s">
        <v>254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389</v>
      </c>
      <c r="AC604" t="s">
        <v>398</v>
      </c>
      <c r="AD604">
        <v>153282</v>
      </c>
      <c r="AE604">
        <v>1287.56</v>
      </c>
      <c r="AF604">
        <v>1532.82</v>
      </c>
      <c r="AG604" t="s">
        <v>408</v>
      </c>
      <c r="AP604" s="7">
        <v>601</v>
      </c>
      <c r="AQ604" s="7" t="str">
        <f t="shared" si="74"/>
        <v/>
      </c>
      <c r="AR604" s="7" t="str">
        <f t="shared" si="74"/>
        <v/>
      </c>
      <c r="AS604" s="7" t="str">
        <f t="shared" si="74"/>
        <v/>
      </c>
      <c r="AT604" s="7" t="str">
        <f t="shared" si="74"/>
        <v/>
      </c>
      <c r="AU604" s="7" t="str">
        <f t="shared" si="74"/>
        <v/>
      </c>
      <c r="AV604" s="7" t="str">
        <f t="shared" si="74"/>
        <v/>
      </c>
      <c r="AW604" s="7" t="str">
        <f t="shared" si="74"/>
        <v/>
      </c>
      <c r="AX604" s="7" t="str">
        <f t="shared" si="74"/>
        <v/>
      </c>
      <c r="AY604" s="7" t="str">
        <f t="shared" si="74"/>
        <v/>
      </c>
      <c r="AZ604" s="7" t="str">
        <f t="shared" si="74"/>
        <v/>
      </c>
      <c r="BA604" s="7" t="str">
        <f t="shared" si="74"/>
        <v/>
      </c>
      <c r="BB604" s="7" t="str">
        <f t="shared" si="74"/>
        <v/>
      </c>
      <c r="BC604" s="7" t="str">
        <f t="shared" si="74"/>
        <v/>
      </c>
      <c r="BD604" s="7" t="str">
        <f t="shared" si="74"/>
        <v/>
      </c>
      <c r="BE604" s="7" t="str">
        <f t="shared" si="74"/>
        <v/>
      </c>
      <c r="BF604" s="7" t="str">
        <f t="shared" si="74"/>
        <v/>
      </c>
      <c r="BG604" s="7" t="str">
        <f t="shared" si="73"/>
        <v/>
      </c>
      <c r="BH604" s="7" t="str">
        <f t="shared" si="73"/>
        <v/>
      </c>
    </row>
    <row r="605" spans="1:60">
      <c r="A605" t="s">
        <v>404</v>
      </c>
      <c r="B605" t="s">
        <v>404</v>
      </c>
      <c r="C605" t="s">
        <v>404</v>
      </c>
      <c r="E605">
        <v>57</v>
      </c>
      <c r="F605">
        <v>0</v>
      </c>
      <c r="G605">
        <v>1</v>
      </c>
      <c r="H605">
        <v>161024</v>
      </c>
      <c r="I605" s="1">
        <v>44761.875</v>
      </c>
      <c r="J605" t="s">
        <v>392</v>
      </c>
      <c r="K605">
        <v>0</v>
      </c>
      <c r="L605" s="1"/>
      <c r="M605" s="1">
        <v>44761.875</v>
      </c>
      <c r="N605" s="1">
        <v>29995.916666666668</v>
      </c>
      <c r="O605" s="1">
        <v>43325.875</v>
      </c>
      <c r="P605" s="1"/>
      <c r="Q605" s="1">
        <v>43326.875</v>
      </c>
      <c r="R605">
        <v>73381272</v>
      </c>
      <c r="T605" t="s">
        <v>832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389</v>
      </c>
      <c r="AB605">
        <v>46</v>
      </c>
      <c r="AC605" t="s">
        <v>398</v>
      </c>
      <c r="AD605">
        <v>30428</v>
      </c>
      <c r="AE605">
        <v>2555.9499999999998</v>
      </c>
      <c r="AF605">
        <v>3042.8</v>
      </c>
      <c r="AG605" t="s">
        <v>408</v>
      </c>
      <c r="AP605" s="8">
        <v>602</v>
      </c>
      <c r="AQ605" s="8" t="str">
        <f t="shared" si="74"/>
        <v/>
      </c>
      <c r="AR605" s="8" t="str">
        <f t="shared" si="74"/>
        <v/>
      </c>
      <c r="AS605" s="8" t="str">
        <f t="shared" si="74"/>
        <v/>
      </c>
      <c r="AT605" s="8" t="str">
        <f t="shared" si="74"/>
        <v/>
      </c>
      <c r="AU605" s="8" t="str">
        <f t="shared" si="74"/>
        <v/>
      </c>
      <c r="AV605" s="8" t="str">
        <f t="shared" si="74"/>
        <v/>
      </c>
      <c r="AW605" s="8" t="str">
        <f t="shared" si="74"/>
        <v/>
      </c>
      <c r="AX605" s="8" t="str">
        <f t="shared" si="74"/>
        <v/>
      </c>
      <c r="AY605" s="8" t="str">
        <f t="shared" si="74"/>
        <v/>
      </c>
      <c r="AZ605" s="8" t="str">
        <f t="shared" si="74"/>
        <v/>
      </c>
      <c r="BA605" s="8" t="str">
        <f t="shared" si="74"/>
        <v/>
      </c>
      <c r="BB605" s="8" t="str">
        <f t="shared" si="74"/>
        <v/>
      </c>
      <c r="BC605" s="8" t="str">
        <f t="shared" si="74"/>
        <v/>
      </c>
      <c r="BD605" s="8" t="str">
        <f t="shared" si="74"/>
        <v/>
      </c>
      <c r="BE605" s="8" t="str">
        <f t="shared" si="74"/>
        <v/>
      </c>
      <c r="BF605" s="8" t="str">
        <f t="shared" si="74"/>
        <v/>
      </c>
      <c r="BG605" s="8" t="str">
        <f t="shared" si="73"/>
        <v/>
      </c>
      <c r="BH605" s="8" t="str">
        <f t="shared" si="73"/>
        <v/>
      </c>
    </row>
    <row r="606" spans="1:60">
      <c r="A606" t="s">
        <v>404</v>
      </c>
      <c r="B606" t="s">
        <v>404</v>
      </c>
      <c r="C606" t="s">
        <v>404</v>
      </c>
      <c r="E606">
        <v>57</v>
      </c>
      <c r="F606">
        <v>0</v>
      </c>
      <c r="G606">
        <v>1</v>
      </c>
      <c r="H606">
        <v>161034</v>
      </c>
      <c r="I606" s="1">
        <v>44761.875</v>
      </c>
      <c r="J606" t="s">
        <v>392</v>
      </c>
      <c r="K606">
        <v>0</v>
      </c>
      <c r="L606" s="1"/>
      <c r="M606" s="1">
        <v>44761.875</v>
      </c>
      <c r="N606" s="1">
        <v>22225.916666666668</v>
      </c>
      <c r="O606" s="1">
        <v>43325.875</v>
      </c>
      <c r="P606" s="1"/>
      <c r="Q606" s="1">
        <v>43326.875</v>
      </c>
      <c r="R606">
        <v>73389206</v>
      </c>
      <c r="T606" t="s">
        <v>833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389</v>
      </c>
      <c r="AB606">
        <v>46</v>
      </c>
      <c r="AC606" t="s">
        <v>476</v>
      </c>
      <c r="AD606">
        <v>385776</v>
      </c>
      <c r="AE606">
        <v>6198.61</v>
      </c>
      <c r="AF606">
        <v>3857.76</v>
      </c>
      <c r="AG606" t="s">
        <v>408</v>
      </c>
      <c r="AP606" s="7">
        <v>603</v>
      </c>
      <c r="AQ606" s="7" t="str">
        <f t="shared" si="74"/>
        <v/>
      </c>
      <c r="AR606" s="7" t="str">
        <f t="shared" si="74"/>
        <v/>
      </c>
      <c r="AS606" s="7" t="str">
        <f t="shared" si="74"/>
        <v/>
      </c>
      <c r="AT606" s="7" t="str">
        <f t="shared" si="74"/>
        <v/>
      </c>
      <c r="AU606" s="7" t="str">
        <f t="shared" si="74"/>
        <v/>
      </c>
      <c r="AV606" s="7" t="str">
        <f t="shared" si="74"/>
        <v/>
      </c>
      <c r="AW606" s="7" t="str">
        <f t="shared" si="74"/>
        <v/>
      </c>
      <c r="AX606" s="7" t="str">
        <f t="shared" si="74"/>
        <v/>
      </c>
      <c r="AY606" s="7" t="str">
        <f t="shared" si="74"/>
        <v/>
      </c>
      <c r="AZ606" s="7" t="str">
        <f t="shared" si="74"/>
        <v/>
      </c>
      <c r="BA606" s="7" t="str">
        <f t="shared" si="74"/>
        <v/>
      </c>
      <c r="BB606" s="7" t="str">
        <f t="shared" si="74"/>
        <v/>
      </c>
      <c r="BC606" s="7" t="str">
        <f t="shared" si="74"/>
        <v/>
      </c>
      <c r="BD606" s="7" t="str">
        <f t="shared" si="74"/>
        <v/>
      </c>
      <c r="BE606" s="7" t="str">
        <f t="shared" si="74"/>
        <v/>
      </c>
      <c r="BF606" s="7" t="str">
        <f t="shared" si="74"/>
        <v/>
      </c>
      <c r="BG606" s="7" t="str">
        <f t="shared" si="73"/>
        <v/>
      </c>
      <c r="BH606" s="7" t="str">
        <f t="shared" si="73"/>
        <v/>
      </c>
    </row>
    <row r="607" spans="1:60">
      <c r="A607" t="s">
        <v>404</v>
      </c>
      <c r="B607" t="s">
        <v>404</v>
      </c>
      <c r="C607" t="s">
        <v>404</v>
      </c>
      <c r="E607">
        <v>57</v>
      </c>
      <c r="F607">
        <v>0</v>
      </c>
      <c r="G607">
        <v>1</v>
      </c>
      <c r="H607">
        <v>161059</v>
      </c>
      <c r="I607" s="1">
        <v>44761.875</v>
      </c>
      <c r="J607" t="s">
        <v>392</v>
      </c>
      <c r="K607">
        <v>0</v>
      </c>
      <c r="L607" s="1"/>
      <c r="M607" s="1">
        <v>44761.875</v>
      </c>
      <c r="N607" s="1">
        <v>26993.916666666668</v>
      </c>
      <c r="O607" s="1">
        <v>44683.875</v>
      </c>
      <c r="P607" s="1">
        <v>44664.875</v>
      </c>
      <c r="Q607" s="1">
        <v>43326.875</v>
      </c>
      <c r="R607">
        <v>73394939</v>
      </c>
      <c r="T607" t="s">
        <v>834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389</v>
      </c>
      <c r="AB607">
        <v>46</v>
      </c>
      <c r="AC607" t="s">
        <v>581</v>
      </c>
      <c r="AD607">
        <v>323307</v>
      </c>
      <c r="AE607">
        <v>2715.79</v>
      </c>
      <c r="AF607">
        <v>3233.07</v>
      </c>
      <c r="AG607" t="s">
        <v>408</v>
      </c>
      <c r="AP607" s="8">
        <v>604</v>
      </c>
      <c r="AQ607" s="8" t="str">
        <f t="shared" si="74"/>
        <v/>
      </c>
      <c r="AR607" s="8" t="str">
        <f t="shared" si="74"/>
        <v/>
      </c>
      <c r="AS607" s="8" t="str">
        <f t="shared" si="74"/>
        <v/>
      </c>
      <c r="AT607" s="8" t="str">
        <f t="shared" si="74"/>
        <v/>
      </c>
      <c r="AU607" s="8" t="str">
        <f t="shared" si="74"/>
        <v/>
      </c>
      <c r="AV607" s="8" t="str">
        <f t="shared" si="74"/>
        <v/>
      </c>
      <c r="AW607" s="8" t="str">
        <f t="shared" si="74"/>
        <v/>
      </c>
      <c r="AX607" s="8" t="str">
        <f t="shared" si="74"/>
        <v/>
      </c>
      <c r="AY607" s="8" t="str">
        <f t="shared" si="74"/>
        <v/>
      </c>
      <c r="AZ607" s="8" t="str">
        <f t="shared" si="74"/>
        <v/>
      </c>
      <c r="BA607" s="8" t="str">
        <f t="shared" si="74"/>
        <v/>
      </c>
      <c r="BB607" s="8" t="str">
        <f t="shared" si="74"/>
        <v/>
      </c>
      <c r="BC607" s="8" t="str">
        <f t="shared" si="74"/>
        <v/>
      </c>
      <c r="BD607" s="8" t="str">
        <f t="shared" si="74"/>
        <v/>
      </c>
      <c r="BE607" s="8" t="str">
        <f t="shared" si="74"/>
        <v/>
      </c>
      <c r="BF607" s="8" t="str">
        <f t="shared" si="74"/>
        <v/>
      </c>
      <c r="BG607" s="8" t="str">
        <f t="shared" si="73"/>
        <v/>
      </c>
      <c r="BH607" s="8" t="str">
        <f t="shared" si="73"/>
        <v/>
      </c>
    </row>
    <row r="608" spans="1:60">
      <c r="A608" t="s">
        <v>404</v>
      </c>
      <c r="B608" t="s">
        <v>404</v>
      </c>
      <c r="C608" t="s">
        <v>404</v>
      </c>
      <c r="E608">
        <v>19</v>
      </c>
      <c r="F608">
        <v>0</v>
      </c>
      <c r="G608">
        <v>1</v>
      </c>
      <c r="H608">
        <v>161106</v>
      </c>
      <c r="I608" s="1">
        <v>44761.875</v>
      </c>
      <c r="J608" t="s">
        <v>387</v>
      </c>
      <c r="K608">
        <v>0</v>
      </c>
      <c r="L608" s="1"/>
      <c r="M608" s="1">
        <v>44761.875</v>
      </c>
      <c r="N608" s="1">
        <v>37853.875</v>
      </c>
      <c r="O608" s="1">
        <v>43325.875</v>
      </c>
      <c r="P608" s="1"/>
      <c r="Q608" s="1">
        <v>43326.875</v>
      </c>
      <c r="R608">
        <v>73392380</v>
      </c>
      <c r="T608" t="s">
        <v>835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389</v>
      </c>
      <c r="AB608">
        <v>46</v>
      </c>
      <c r="AC608" t="s">
        <v>476</v>
      </c>
      <c r="AD608">
        <v>123586</v>
      </c>
      <c r="AE608">
        <v>1038.1099999999999</v>
      </c>
      <c r="AF608">
        <v>1235.8599999999999</v>
      </c>
      <c r="AG608" t="s">
        <v>408</v>
      </c>
      <c r="AP608" s="7">
        <v>605</v>
      </c>
      <c r="AQ608" s="7" t="str">
        <f t="shared" si="74"/>
        <v/>
      </c>
      <c r="AR608" s="7" t="str">
        <f t="shared" si="74"/>
        <v/>
      </c>
      <c r="AS608" s="7" t="str">
        <f t="shared" si="74"/>
        <v/>
      </c>
      <c r="AT608" s="7" t="str">
        <f t="shared" si="74"/>
        <v/>
      </c>
      <c r="AU608" s="7" t="str">
        <f t="shared" si="74"/>
        <v/>
      </c>
      <c r="AV608" s="7" t="str">
        <f t="shared" si="74"/>
        <v/>
      </c>
      <c r="AW608" s="7" t="str">
        <f t="shared" si="74"/>
        <v/>
      </c>
      <c r="AX608" s="7" t="str">
        <f t="shared" si="74"/>
        <v/>
      </c>
      <c r="AY608" s="7" t="str">
        <f t="shared" si="74"/>
        <v/>
      </c>
      <c r="AZ608" s="7" t="str">
        <f t="shared" si="74"/>
        <v/>
      </c>
      <c r="BA608" s="7" t="str">
        <f t="shared" si="74"/>
        <v/>
      </c>
      <c r="BB608" s="7" t="str">
        <f t="shared" si="74"/>
        <v/>
      </c>
      <c r="BC608" s="7" t="str">
        <f t="shared" si="74"/>
        <v/>
      </c>
      <c r="BD608" s="7" t="str">
        <f t="shared" si="74"/>
        <v/>
      </c>
      <c r="BE608" s="7" t="str">
        <f t="shared" si="74"/>
        <v/>
      </c>
      <c r="BF608" s="7" t="str">
        <f t="shared" si="74"/>
        <v/>
      </c>
      <c r="BG608" s="7" t="str">
        <f t="shared" si="73"/>
        <v/>
      </c>
      <c r="BH608" s="7" t="str">
        <f t="shared" si="73"/>
        <v/>
      </c>
    </row>
    <row r="609" spans="1:60">
      <c r="A609" t="s">
        <v>404</v>
      </c>
      <c r="B609" t="s">
        <v>404</v>
      </c>
      <c r="C609" t="s">
        <v>404</v>
      </c>
      <c r="E609">
        <v>19</v>
      </c>
      <c r="F609">
        <v>0</v>
      </c>
      <c r="G609">
        <v>1</v>
      </c>
      <c r="H609">
        <v>161123</v>
      </c>
      <c r="I609" s="1">
        <v>44761.875</v>
      </c>
      <c r="J609" t="s">
        <v>387</v>
      </c>
      <c r="K609">
        <v>0</v>
      </c>
      <c r="L609" s="1"/>
      <c r="M609" s="1">
        <v>44761.875</v>
      </c>
      <c r="N609" s="1">
        <v>37421.875</v>
      </c>
      <c r="O609" s="1">
        <v>43970.875</v>
      </c>
      <c r="P609" s="1">
        <v>43964.875</v>
      </c>
      <c r="Q609" s="1">
        <v>43326.875</v>
      </c>
      <c r="R609">
        <v>73392390</v>
      </c>
      <c r="T609" t="s">
        <v>836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389</v>
      </c>
      <c r="AB609">
        <v>46</v>
      </c>
      <c r="AC609" t="s">
        <v>478</v>
      </c>
      <c r="AD609">
        <v>63377</v>
      </c>
      <c r="AE609">
        <v>1103.02</v>
      </c>
      <c r="AF609">
        <v>633.77</v>
      </c>
      <c r="AG609" t="s">
        <v>408</v>
      </c>
      <c r="AP609" s="8">
        <v>606</v>
      </c>
      <c r="AQ609" s="8" t="str">
        <f t="shared" si="74"/>
        <v/>
      </c>
      <c r="AR609" s="8" t="str">
        <f t="shared" si="74"/>
        <v/>
      </c>
      <c r="AS609" s="8" t="str">
        <f t="shared" si="74"/>
        <v/>
      </c>
      <c r="AT609" s="8" t="str">
        <f t="shared" si="74"/>
        <v/>
      </c>
      <c r="AU609" s="8" t="str">
        <f t="shared" si="74"/>
        <v/>
      </c>
      <c r="AV609" s="8" t="str">
        <f t="shared" si="74"/>
        <v/>
      </c>
      <c r="AW609" s="8" t="str">
        <f t="shared" si="74"/>
        <v/>
      </c>
      <c r="AX609" s="8" t="str">
        <f t="shared" si="74"/>
        <v/>
      </c>
      <c r="AY609" s="8" t="str">
        <f t="shared" si="74"/>
        <v/>
      </c>
      <c r="AZ609" s="8" t="str">
        <f t="shared" si="74"/>
        <v/>
      </c>
      <c r="BA609" s="8" t="str">
        <f t="shared" si="74"/>
        <v/>
      </c>
      <c r="BB609" s="8" t="str">
        <f t="shared" si="74"/>
        <v/>
      </c>
      <c r="BC609" s="8" t="str">
        <f t="shared" si="74"/>
        <v/>
      </c>
      <c r="BD609" s="8" t="str">
        <f t="shared" si="74"/>
        <v/>
      </c>
      <c r="BE609" s="8" t="str">
        <f t="shared" si="74"/>
        <v/>
      </c>
      <c r="BF609" s="8" t="str">
        <f t="shared" si="74"/>
        <v/>
      </c>
      <c r="BG609" s="8" t="str">
        <f t="shared" si="73"/>
        <v/>
      </c>
      <c r="BH609" s="8" t="str">
        <f t="shared" si="73"/>
        <v/>
      </c>
    </row>
    <row r="610" spans="1:60">
      <c r="A610" t="s">
        <v>404</v>
      </c>
      <c r="B610" t="s">
        <v>404</v>
      </c>
      <c r="C610" t="s">
        <v>404</v>
      </c>
      <c r="E610">
        <v>19</v>
      </c>
      <c r="F610">
        <v>0</v>
      </c>
      <c r="G610">
        <v>1</v>
      </c>
      <c r="H610">
        <v>161123</v>
      </c>
      <c r="I610" s="1">
        <v>44761.875</v>
      </c>
      <c r="J610" t="s">
        <v>387</v>
      </c>
      <c r="K610">
        <v>1</v>
      </c>
      <c r="L610" s="1"/>
      <c r="M610" s="1">
        <v>44761.875</v>
      </c>
      <c r="N610" s="1">
        <v>38748.916666666664</v>
      </c>
      <c r="O610" s="1">
        <v>43970.875</v>
      </c>
      <c r="P610" s="1"/>
      <c r="Q610" s="1">
        <v>43326.875</v>
      </c>
      <c r="R610">
        <v>73392391</v>
      </c>
      <c r="T610" t="s">
        <v>837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389</v>
      </c>
      <c r="AB610">
        <v>46</v>
      </c>
      <c r="AC610" t="s">
        <v>478</v>
      </c>
      <c r="AD610">
        <v>63377</v>
      </c>
      <c r="AE610">
        <v>882.42</v>
      </c>
      <c r="AF610">
        <v>633.77</v>
      </c>
      <c r="AG610" t="s">
        <v>408</v>
      </c>
      <c r="AP610" s="7">
        <v>607</v>
      </c>
      <c r="AQ610" s="7" t="str">
        <f t="shared" si="74"/>
        <v/>
      </c>
      <c r="AR610" s="7" t="str">
        <f t="shared" si="74"/>
        <v/>
      </c>
      <c r="AS610" s="7" t="str">
        <f t="shared" si="74"/>
        <v/>
      </c>
      <c r="AT610" s="7" t="str">
        <f t="shared" si="74"/>
        <v/>
      </c>
      <c r="AU610" s="7" t="str">
        <f t="shared" si="74"/>
        <v/>
      </c>
      <c r="AV610" s="7" t="str">
        <f t="shared" si="74"/>
        <v/>
      </c>
      <c r="AW610" s="7" t="str">
        <f t="shared" si="74"/>
        <v/>
      </c>
      <c r="AX610" s="7" t="str">
        <f t="shared" si="74"/>
        <v/>
      </c>
      <c r="AY610" s="7" t="str">
        <f t="shared" si="74"/>
        <v/>
      </c>
      <c r="AZ610" s="7" t="str">
        <f t="shared" si="74"/>
        <v/>
      </c>
      <c r="BA610" s="7" t="str">
        <f t="shared" si="74"/>
        <v/>
      </c>
      <c r="BB610" s="7" t="str">
        <f t="shared" si="74"/>
        <v/>
      </c>
      <c r="BC610" s="7" t="str">
        <f t="shared" si="74"/>
        <v/>
      </c>
      <c r="BD610" s="7" t="str">
        <f t="shared" si="74"/>
        <v/>
      </c>
      <c r="BE610" s="7" t="str">
        <f t="shared" si="74"/>
        <v/>
      </c>
      <c r="BF610" s="7" t="str">
        <f t="shared" ref="BF610:BH625" si="75">IF(BF$3=$D610,$AP610,"")</f>
        <v/>
      </c>
      <c r="BG610" s="7" t="str">
        <f t="shared" si="75"/>
        <v/>
      </c>
      <c r="BH610" s="7" t="str">
        <f t="shared" si="75"/>
        <v/>
      </c>
    </row>
    <row r="611" spans="1:60">
      <c r="A611" t="s">
        <v>404</v>
      </c>
      <c r="B611" t="s">
        <v>404</v>
      </c>
      <c r="C611" t="s">
        <v>404</v>
      </c>
      <c r="E611">
        <v>19</v>
      </c>
      <c r="F611">
        <v>0</v>
      </c>
      <c r="G611">
        <v>1</v>
      </c>
      <c r="H611">
        <v>161137</v>
      </c>
      <c r="I611" s="1">
        <v>44761.875</v>
      </c>
      <c r="J611" t="s">
        <v>387</v>
      </c>
      <c r="K611">
        <v>0</v>
      </c>
      <c r="L611" s="1"/>
      <c r="M611" s="1">
        <v>44761.875</v>
      </c>
      <c r="N611" s="1">
        <v>39329.875</v>
      </c>
      <c r="O611" s="1">
        <v>43586.875</v>
      </c>
      <c r="P611" s="1">
        <v>43569.875</v>
      </c>
      <c r="Q611" s="1">
        <v>43326.875</v>
      </c>
      <c r="R611">
        <v>73394930</v>
      </c>
      <c r="T611" t="s">
        <v>838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389</v>
      </c>
      <c r="AB611">
        <v>46</v>
      </c>
      <c r="AC611" t="s">
        <v>476</v>
      </c>
      <c r="AD611">
        <v>123586</v>
      </c>
      <c r="AE611">
        <v>1038.1099999999999</v>
      </c>
      <c r="AF611">
        <v>1235.8599999999999</v>
      </c>
      <c r="AG611" t="s">
        <v>408</v>
      </c>
      <c r="AP611" s="8">
        <v>608</v>
      </c>
      <c r="AQ611" s="8" t="str">
        <f t="shared" ref="AQ611:BF626" si="76">IF(AQ$3=$D611,$AP611,"")</f>
        <v/>
      </c>
      <c r="AR611" s="8" t="str">
        <f t="shared" si="76"/>
        <v/>
      </c>
      <c r="AS611" s="8" t="str">
        <f t="shared" si="76"/>
        <v/>
      </c>
      <c r="AT611" s="8" t="str">
        <f t="shared" si="76"/>
        <v/>
      </c>
      <c r="AU611" s="8" t="str">
        <f t="shared" si="76"/>
        <v/>
      </c>
      <c r="AV611" s="8" t="str">
        <f t="shared" si="76"/>
        <v/>
      </c>
      <c r="AW611" s="8" t="str">
        <f t="shared" si="76"/>
        <v/>
      </c>
      <c r="AX611" s="8" t="str">
        <f t="shared" si="76"/>
        <v/>
      </c>
      <c r="AY611" s="8" t="str">
        <f t="shared" si="76"/>
        <v/>
      </c>
      <c r="AZ611" s="8" t="str">
        <f t="shared" si="76"/>
        <v/>
      </c>
      <c r="BA611" s="8" t="str">
        <f t="shared" si="76"/>
        <v/>
      </c>
      <c r="BB611" s="8" t="str">
        <f t="shared" si="76"/>
        <v/>
      </c>
      <c r="BC611" s="8" t="str">
        <f t="shared" si="76"/>
        <v/>
      </c>
      <c r="BD611" s="8" t="str">
        <f t="shared" si="76"/>
        <v/>
      </c>
      <c r="BE611" s="8" t="str">
        <f t="shared" si="76"/>
        <v/>
      </c>
      <c r="BF611" s="8" t="str">
        <f t="shared" si="76"/>
        <v/>
      </c>
      <c r="BG611" s="8" t="str">
        <f t="shared" si="75"/>
        <v/>
      </c>
      <c r="BH611" s="8" t="str">
        <f t="shared" si="75"/>
        <v/>
      </c>
    </row>
    <row r="612" spans="1:60">
      <c r="A612" t="s">
        <v>404</v>
      </c>
      <c r="B612" t="s">
        <v>404</v>
      </c>
      <c r="C612" t="s">
        <v>404</v>
      </c>
      <c r="E612">
        <v>224</v>
      </c>
      <c r="F612">
        <v>0</v>
      </c>
      <c r="G612">
        <v>1</v>
      </c>
      <c r="H612">
        <v>161215</v>
      </c>
      <c r="I612" s="1">
        <v>44761.875</v>
      </c>
      <c r="J612" t="s">
        <v>535</v>
      </c>
      <c r="K612">
        <v>0</v>
      </c>
      <c r="L612" s="1"/>
      <c r="M612" s="1">
        <v>44761.875</v>
      </c>
      <c r="N612" s="1">
        <v>29508.875</v>
      </c>
      <c r="O612" s="1">
        <v>43325.875</v>
      </c>
      <c r="P612" s="1"/>
      <c r="Q612" s="1">
        <v>43326.875</v>
      </c>
      <c r="R612">
        <v>73381292</v>
      </c>
      <c r="T612" t="s">
        <v>839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389</v>
      </c>
      <c r="AB612">
        <v>46</v>
      </c>
      <c r="AC612" t="s">
        <v>398</v>
      </c>
      <c r="AD612">
        <v>254611</v>
      </c>
      <c r="AE612">
        <v>2113.2399999999998</v>
      </c>
      <c r="AF612">
        <v>2546.11</v>
      </c>
      <c r="AG612" t="s">
        <v>408</v>
      </c>
      <c r="AP612" s="7">
        <v>609</v>
      </c>
      <c r="AQ612" s="7" t="str">
        <f t="shared" si="76"/>
        <v/>
      </c>
      <c r="AR612" s="7" t="str">
        <f t="shared" si="76"/>
        <v/>
      </c>
      <c r="AS612" s="7" t="str">
        <f t="shared" si="76"/>
        <v/>
      </c>
      <c r="AT612" s="7" t="str">
        <f t="shared" si="76"/>
        <v/>
      </c>
      <c r="AU612" s="7" t="str">
        <f t="shared" si="76"/>
        <v/>
      </c>
      <c r="AV612" s="7" t="str">
        <f t="shared" si="76"/>
        <v/>
      </c>
      <c r="AW612" s="7" t="str">
        <f t="shared" si="76"/>
        <v/>
      </c>
      <c r="AX612" s="7" t="str">
        <f t="shared" si="76"/>
        <v/>
      </c>
      <c r="AY612" s="7" t="str">
        <f t="shared" si="76"/>
        <v/>
      </c>
      <c r="AZ612" s="7" t="str">
        <f t="shared" si="76"/>
        <v/>
      </c>
      <c r="BA612" s="7" t="str">
        <f t="shared" si="76"/>
        <v/>
      </c>
      <c r="BB612" s="7" t="str">
        <f t="shared" si="76"/>
        <v/>
      </c>
      <c r="BC612" s="7" t="str">
        <f t="shared" si="76"/>
        <v/>
      </c>
      <c r="BD612" s="7" t="str">
        <f t="shared" si="76"/>
        <v/>
      </c>
      <c r="BE612" s="7" t="str">
        <f t="shared" si="76"/>
        <v/>
      </c>
      <c r="BF612" s="7" t="str">
        <f t="shared" si="76"/>
        <v/>
      </c>
      <c r="BG612" s="7" t="str">
        <f t="shared" si="75"/>
        <v/>
      </c>
      <c r="BH612" s="7" t="str">
        <f t="shared" si="75"/>
        <v/>
      </c>
    </row>
    <row r="613" spans="1:60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161277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41069.875</v>
      </c>
      <c r="O613" s="1">
        <v>44756.875</v>
      </c>
      <c r="P613" s="1">
        <v>44755.875</v>
      </c>
      <c r="Q613" s="1">
        <v>43326.875</v>
      </c>
      <c r="R613">
        <v>73389095</v>
      </c>
      <c r="T613" t="s">
        <v>840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389</v>
      </c>
      <c r="AB613">
        <v>46</v>
      </c>
      <c r="AC613" t="s">
        <v>394</v>
      </c>
      <c r="AD613">
        <v>48439</v>
      </c>
      <c r="AE613">
        <v>406.85</v>
      </c>
      <c r="AF613">
        <v>484.39</v>
      </c>
      <c r="AG613" t="s">
        <v>408</v>
      </c>
      <c r="AP613" s="8">
        <v>610</v>
      </c>
      <c r="AQ613" s="8" t="str">
        <f t="shared" si="76"/>
        <v/>
      </c>
      <c r="AR613" s="8" t="str">
        <f t="shared" si="76"/>
        <v/>
      </c>
      <c r="AS613" s="8" t="str">
        <f t="shared" si="76"/>
        <v/>
      </c>
      <c r="AT613" s="8" t="str">
        <f t="shared" si="76"/>
        <v/>
      </c>
      <c r="AU613" s="8" t="str">
        <f t="shared" si="76"/>
        <v/>
      </c>
      <c r="AV613" s="8" t="str">
        <f t="shared" si="76"/>
        <v/>
      </c>
      <c r="AW613" s="8" t="str">
        <f t="shared" si="76"/>
        <v/>
      </c>
      <c r="AX613" s="8" t="str">
        <f t="shared" si="76"/>
        <v/>
      </c>
      <c r="AY613" s="8" t="str">
        <f t="shared" si="76"/>
        <v/>
      </c>
      <c r="AZ613" s="8" t="str">
        <f t="shared" si="76"/>
        <v/>
      </c>
      <c r="BA613" s="8" t="str">
        <f t="shared" si="76"/>
        <v/>
      </c>
      <c r="BB613" s="8" t="str">
        <f t="shared" si="76"/>
        <v/>
      </c>
      <c r="BC613" s="8" t="str">
        <f t="shared" si="76"/>
        <v/>
      </c>
      <c r="BD613" s="8" t="str">
        <f t="shared" si="76"/>
        <v/>
      </c>
      <c r="BE613" s="8" t="str">
        <f t="shared" si="76"/>
        <v/>
      </c>
      <c r="BF613" s="8" t="str">
        <f t="shared" si="76"/>
        <v/>
      </c>
      <c r="BG613" s="8" t="str">
        <f t="shared" si="75"/>
        <v/>
      </c>
      <c r="BH613" s="8" t="str">
        <f t="shared" si="75"/>
        <v/>
      </c>
    </row>
    <row r="614" spans="1:60">
      <c r="A614" t="s">
        <v>404</v>
      </c>
      <c r="B614" t="s">
        <v>404</v>
      </c>
      <c r="C614" t="s">
        <v>386</v>
      </c>
      <c r="D614">
        <v>0</v>
      </c>
      <c r="E614">
        <v>57</v>
      </c>
      <c r="F614">
        <v>0</v>
      </c>
      <c r="G614">
        <v>1</v>
      </c>
      <c r="H614">
        <v>161381</v>
      </c>
      <c r="I614" s="1">
        <v>44761.875</v>
      </c>
      <c r="J614" t="s">
        <v>392</v>
      </c>
      <c r="K614">
        <v>0</v>
      </c>
      <c r="L614" s="1">
        <v>44718.875</v>
      </c>
      <c r="M614" s="1">
        <v>44761.875</v>
      </c>
      <c r="N614" s="1">
        <v>30085.875</v>
      </c>
      <c r="O614" s="1">
        <v>44718.875</v>
      </c>
      <c r="P614" s="1"/>
      <c r="Q614" s="1">
        <v>43326.875</v>
      </c>
      <c r="R614">
        <v>73412061</v>
      </c>
      <c r="T614" t="s">
        <v>841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389</v>
      </c>
      <c r="AB614">
        <v>46</v>
      </c>
      <c r="AC614" t="s">
        <v>400</v>
      </c>
      <c r="AD614">
        <v>55295</v>
      </c>
      <c r="AE614">
        <v>464.46</v>
      </c>
      <c r="AF614">
        <v>552.95000000000005</v>
      </c>
      <c r="AG614" t="s">
        <v>391</v>
      </c>
      <c r="AP614" s="7">
        <v>611</v>
      </c>
      <c r="AQ614" s="7" t="str">
        <f t="shared" si="76"/>
        <v/>
      </c>
      <c r="AR614" s="7" t="str">
        <f t="shared" si="76"/>
        <v/>
      </c>
      <c r="AS614" s="7" t="str">
        <f t="shared" si="76"/>
        <v/>
      </c>
      <c r="AT614" s="7" t="str">
        <f t="shared" si="76"/>
        <v/>
      </c>
      <c r="AU614" s="7" t="str">
        <f t="shared" si="76"/>
        <v/>
      </c>
      <c r="AV614" s="7" t="str">
        <f t="shared" si="76"/>
        <v/>
      </c>
      <c r="AW614" s="7" t="str">
        <f t="shared" si="76"/>
        <v/>
      </c>
      <c r="AX614" s="7" t="str">
        <f t="shared" si="76"/>
        <v/>
      </c>
      <c r="AY614" s="7" t="str">
        <f t="shared" si="76"/>
        <v/>
      </c>
      <c r="AZ614" s="7" t="str">
        <f t="shared" si="76"/>
        <v/>
      </c>
      <c r="BA614" s="7" t="str">
        <f t="shared" si="76"/>
        <v/>
      </c>
      <c r="BB614" s="7" t="str">
        <f t="shared" si="76"/>
        <v/>
      </c>
      <c r="BC614" s="7" t="str">
        <f t="shared" si="76"/>
        <v/>
      </c>
      <c r="BD614" s="7" t="str">
        <f t="shared" si="76"/>
        <v/>
      </c>
      <c r="BE614" s="7" t="str">
        <f t="shared" si="76"/>
        <v/>
      </c>
      <c r="BF614" s="7" t="str">
        <f t="shared" si="76"/>
        <v/>
      </c>
      <c r="BG614" s="7" t="str">
        <f t="shared" si="75"/>
        <v/>
      </c>
      <c r="BH614" s="7" t="str">
        <f t="shared" si="75"/>
        <v/>
      </c>
    </row>
    <row r="615" spans="1:60">
      <c r="A615" t="s">
        <v>404</v>
      </c>
      <c r="B615" t="s">
        <v>404</v>
      </c>
      <c r="C615" t="s">
        <v>404</v>
      </c>
      <c r="D615">
        <v>0</v>
      </c>
      <c r="E615">
        <v>57</v>
      </c>
      <c r="F615">
        <v>0</v>
      </c>
      <c r="G615">
        <v>1</v>
      </c>
      <c r="H615">
        <v>161478</v>
      </c>
      <c r="I615" s="1">
        <v>44761.875</v>
      </c>
      <c r="J615" t="s">
        <v>392</v>
      </c>
      <c r="K615">
        <v>0</v>
      </c>
      <c r="L615" s="1">
        <v>44755.875</v>
      </c>
      <c r="M615" s="1">
        <v>44761.875</v>
      </c>
      <c r="N615" s="1">
        <v>35502.875</v>
      </c>
      <c r="O615" s="1">
        <v>44755.875</v>
      </c>
      <c r="P615" s="1">
        <v>43781.875</v>
      </c>
      <c r="Q615" s="1">
        <v>43326.875</v>
      </c>
      <c r="R615">
        <v>73389248</v>
      </c>
      <c r="T615" t="s">
        <v>842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389</v>
      </c>
      <c r="AB615">
        <v>46</v>
      </c>
      <c r="AC615" t="s">
        <v>398</v>
      </c>
      <c r="AD615">
        <v>239502</v>
      </c>
      <c r="AE615">
        <v>2011.8</v>
      </c>
      <c r="AF615">
        <v>2395.02</v>
      </c>
      <c r="AG615" t="s">
        <v>391</v>
      </c>
      <c r="AP615" s="8">
        <v>612</v>
      </c>
      <c r="AQ615" s="8" t="str">
        <f t="shared" si="76"/>
        <v/>
      </c>
      <c r="AR615" s="8" t="str">
        <f t="shared" si="76"/>
        <v/>
      </c>
      <c r="AS615" s="8" t="str">
        <f t="shared" si="76"/>
        <v/>
      </c>
      <c r="AT615" s="8" t="str">
        <f t="shared" si="76"/>
        <v/>
      </c>
      <c r="AU615" s="8" t="str">
        <f t="shared" si="76"/>
        <v/>
      </c>
      <c r="AV615" s="8" t="str">
        <f t="shared" si="76"/>
        <v/>
      </c>
      <c r="AW615" s="8" t="str">
        <f t="shared" si="76"/>
        <v/>
      </c>
      <c r="AX615" s="8" t="str">
        <f t="shared" si="76"/>
        <v/>
      </c>
      <c r="AY615" s="8" t="str">
        <f t="shared" si="76"/>
        <v/>
      </c>
      <c r="AZ615" s="8" t="str">
        <f t="shared" si="76"/>
        <v/>
      </c>
      <c r="BA615" s="8" t="str">
        <f t="shared" si="76"/>
        <v/>
      </c>
      <c r="BB615" s="8" t="str">
        <f t="shared" si="76"/>
        <v/>
      </c>
      <c r="BC615" s="8" t="str">
        <f t="shared" si="76"/>
        <v/>
      </c>
      <c r="BD615" s="8" t="str">
        <f t="shared" si="76"/>
        <v/>
      </c>
      <c r="BE615" s="8" t="str">
        <f t="shared" si="76"/>
        <v/>
      </c>
      <c r="BF615" s="8" t="str">
        <f t="shared" si="76"/>
        <v/>
      </c>
      <c r="BG615" s="8" t="str">
        <f t="shared" si="75"/>
        <v/>
      </c>
      <c r="BH615" s="8" t="str">
        <f t="shared" si="75"/>
        <v/>
      </c>
    </row>
    <row r="616" spans="1:60">
      <c r="A616" t="s">
        <v>404</v>
      </c>
      <c r="B616" t="s">
        <v>404</v>
      </c>
      <c r="C616" t="s">
        <v>404</v>
      </c>
      <c r="E616">
        <v>246</v>
      </c>
      <c r="F616">
        <v>0</v>
      </c>
      <c r="G616">
        <v>1</v>
      </c>
      <c r="H616">
        <v>161689</v>
      </c>
      <c r="I616" s="1">
        <v>44761.875</v>
      </c>
      <c r="J616" t="s">
        <v>843</v>
      </c>
      <c r="K616">
        <v>0</v>
      </c>
      <c r="L616" s="1"/>
      <c r="M616" s="1">
        <v>44761.875</v>
      </c>
      <c r="N616" s="1">
        <v>31664.875</v>
      </c>
      <c r="O616" s="1">
        <v>43331.875</v>
      </c>
      <c r="P616" s="1"/>
      <c r="Q616" s="1">
        <v>43326.875</v>
      </c>
      <c r="R616">
        <v>73422263</v>
      </c>
      <c r="T616" t="s">
        <v>844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389</v>
      </c>
      <c r="AB616">
        <v>46</v>
      </c>
      <c r="AC616" t="s">
        <v>398</v>
      </c>
      <c r="AD616">
        <v>231462</v>
      </c>
      <c r="AE616">
        <v>1921.13</v>
      </c>
      <c r="AF616">
        <v>2314.62</v>
      </c>
      <c r="AG616" t="s">
        <v>408</v>
      </c>
      <c r="AP616" s="7">
        <v>613</v>
      </c>
      <c r="AQ616" s="7" t="str">
        <f t="shared" si="76"/>
        <v/>
      </c>
      <c r="AR616" s="7" t="str">
        <f t="shared" si="76"/>
        <v/>
      </c>
      <c r="AS616" s="7" t="str">
        <f t="shared" si="76"/>
        <v/>
      </c>
      <c r="AT616" s="7" t="str">
        <f t="shared" si="76"/>
        <v/>
      </c>
      <c r="AU616" s="7" t="str">
        <f t="shared" si="76"/>
        <v/>
      </c>
      <c r="AV616" s="7" t="str">
        <f t="shared" si="76"/>
        <v/>
      </c>
      <c r="AW616" s="7" t="str">
        <f t="shared" si="76"/>
        <v/>
      </c>
      <c r="AX616" s="7" t="str">
        <f t="shared" si="76"/>
        <v/>
      </c>
      <c r="AY616" s="7" t="str">
        <f t="shared" si="76"/>
        <v/>
      </c>
      <c r="AZ616" s="7" t="str">
        <f t="shared" si="76"/>
        <v/>
      </c>
      <c r="BA616" s="7" t="str">
        <f t="shared" si="76"/>
        <v/>
      </c>
      <c r="BB616" s="7" t="str">
        <f t="shared" si="76"/>
        <v/>
      </c>
      <c r="BC616" s="7" t="str">
        <f t="shared" si="76"/>
        <v/>
      </c>
      <c r="BD616" s="7" t="str">
        <f t="shared" si="76"/>
        <v/>
      </c>
      <c r="BE616" s="7" t="str">
        <f t="shared" si="76"/>
        <v/>
      </c>
      <c r="BF616" s="7" t="str">
        <f t="shared" si="76"/>
        <v/>
      </c>
      <c r="BG616" s="7" t="str">
        <f t="shared" si="75"/>
        <v/>
      </c>
      <c r="BH616" s="7" t="str">
        <f t="shared" si="75"/>
        <v/>
      </c>
    </row>
    <row r="617" spans="1:60">
      <c r="A617" t="s">
        <v>386</v>
      </c>
      <c r="B617" t="s">
        <v>386</v>
      </c>
      <c r="C617" t="s">
        <v>386</v>
      </c>
      <c r="E617">
        <v>57</v>
      </c>
      <c r="F617">
        <v>0</v>
      </c>
      <c r="G617">
        <v>1</v>
      </c>
      <c r="H617">
        <v>163236</v>
      </c>
      <c r="I617" s="1">
        <v>44761.875</v>
      </c>
      <c r="J617" t="s">
        <v>392</v>
      </c>
      <c r="K617">
        <v>0</v>
      </c>
      <c r="L617" s="1"/>
      <c r="M617" s="1">
        <v>44761.875</v>
      </c>
      <c r="N617" s="1">
        <v>28144.916666666668</v>
      </c>
      <c r="O617" s="1">
        <v>44635.875</v>
      </c>
      <c r="P617" s="1">
        <v>44605.875</v>
      </c>
      <c r="Q617" s="1">
        <v>43326.875</v>
      </c>
      <c r="R617">
        <v>73473260</v>
      </c>
      <c r="T617" t="s">
        <v>845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389</v>
      </c>
      <c r="AC617" t="s">
        <v>390</v>
      </c>
      <c r="AD617">
        <v>119792</v>
      </c>
      <c r="AE617">
        <v>2928.85</v>
      </c>
      <c r="AF617">
        <v>1197.92</v>
      </c>
      <c r="AG617" t="s">
        <v>408</v>
      </c>
      <c r="AP617" s="8">
        <v>614</v>
      </c>
      <c r="AQ617" s="8" t="str">
        <f t="shared" si="76"/>
        <v/>
      </c>
      <c r="AR617" s="8" t="str">
        <f t="shared" si="76"/>
        <v/>
      </c>
      <c r="AS617" s="8" t="str">
        <f t="shared" si="76"/>
        <v/>
      </c>
      <c r="AT617" s="8" t="str">
        <f t="shared" si="76"/>
        <v/>
      </c>
      <c r="AU617" s="8" t="str">
        <f t="shared" si="76"/>
        <v/>
      </c>
      <c r="AV617" s="8" t="str">
        <f t="shared" si="76"/>
        <v/>
      </c>
      <c r="AW617" s="8" t="str">
        <f t="shared" si="76"/>
        <v/>
      </c>
      <c r="AX617" s="8" t="str">
        <f t="shared" si="76"/>
        <v/>
      </c>
      <c r="AY617" s="8" t="str">
        <f t="shared" si="76"/>
        <v/>
      </c>
      <c r="AZ617" s="8" t="str">
        <f t="shared" si="76"/>
        <v/>
      </c>
      <c r="BA617" s="8" t="str">
        <f t="shared" si="76"/>
        <v/>
      </c>
      <c r="BB617" s="8" t="str">
        <f t="shared" si="76"/>
        <v/>
      </c>
      <c r="BC617" s="8" t="str">
        <f t="shared" si="76"/>
        <v/>
      </c>
      <c r="BD617" s="8" t="str">
        <f t="shared" si="76"/>
        <v/>
      </c>
      <c r="BE617" s="8" t="str">
        <f t="shared" si="76"/>
        <v/>
      </c>
      <c r="BF617" s="8" t="str">
        <f t="shared" si="76"/>
        <v/>
      </c>
      <c r="BG617" s="8" t="str">
        <f t="shared" si="75"/>
        <v/>
      </c>
      <c r="BH617" s="8" t="str">
        <f t="shared" si="75"/>
        <v/>
      </c>
    </row>
    <row r="618" spans="1:60">
      <c r="A618" t="s">
        <v>386</v>
      </c>
      <c r="B618" t="s">
        <v>386</v>
      </c>
      <c r="C618" t="s">
        <v>386</v>
      </c>
      <c r="E618">
        <v>57</v>
      </c>
      <c r="F618">
        <v>0</v>
      </c>
      <c r="G618">
        <v>1</v>
      </c>
      <c r="H618">
        <v>163236</v>
      </c>
      <c r="I618" s="1">
        <v>44761.875</v>
      </c>
      <c r="J618" t="s">
        <v>392</v>
      </c>
      <c r="K618">
        <v>1</v>
      </c>
      <c r="L618" s="1"/>
      <c r="M618" s="1">
        <v>44761.875</v>
      </c>
      <c r="N618" s="1">
        <v>42902.875</v>
      </c>
      <c r="O618" s="1">
        <v>44635.875</v>
      </c>
      <c r="P618" s="1"/>
      <c r="Q618" s="1">
        <v>43326.875</v>
      </c>
      <c r="R618">
        <v>73473261</v>
      </c>
      <c r="T618" t="s">
        <v>846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389</v>
      </c>
      <c r="AC618" t="s">
        <v>390</v>
      </c>
      <c r="AD618">
        <v>51298</v>
      </c>
      <c r="AE618">
        <v>1180.28</v>
      </c>
      <c r="AF618">
        <v>512.98</v>
      </c>
      <c r="AG618" t="s">
        <v>408</v>
      </c>
      <c r="AP618" s="7">
        <v>615</v>
      </c>
      <c r="AQ618" s="7" t="str">
        <f t="shared" si="76"/>
        <v/>
      </c>
      <c r="AR618" s="7" t="str">
        <f t="shared" si="76"/>
        <v/>
      </c>
      <c r="AS618" s="7" t="str">
        <f t="shared" si="76"/>
        <v/>
      </c>
      <c r="AT618" s="7" t="str">
        <f t="shared" si="76"/>
        <v/>
      </c>
      <c r="AU618" s="7" t="str">
        <f t="shared" si="76"/>
        <v/>
      </c>
      <c r="AV618" s="7" t="str">
        <f t="shared" si="76"/>
        <v/>
      </c>
      <c r="AW618" s="7" t="str">
        <f t="shared" si="76"/>
        <v/>
      </c>
      <c r="AX618" s="7" t="str">
        <f t="shared" si="76"/>
        <v/>
      </c>
      <c r="AY618" s="7" t="str">
        <f t="shared" si="76"/>
        <v/>
      </c>
      <c r="AZ618" s="7" t="str">
        <f t="shared" si="76"/>
        <v/>
      </c>
      <c r="BA618" s="7" t="str">
        <f t="shared" si="76"/>
        <v/>
      </c>
      <c r="BB618" s="7" t="str">
        <f t="shared" si="76"/>
        <v/>
      </c>
      <c r="BC618" s="7" t="str">
        <f t="shared" si="76"/>
        <v/>
      </c>
      <c r="BD618" s="7" t="str">
        <f t="shared" si="76"/>
        <v/>
      </c>
      <c r="BE618" s="7" t="str">
        <f t="shared" si="76"/>
        <v/>
      </c>
      <c r="BF618" s="7" t="str">
        <f t="shared" si="76"/>
        <v/>
      </c>
      <c r="BG618" s="7" t="str">
        <f t="shared" si="75"/>
        <v/>
      </c>
      <c r="BH618" s="7" t="str">
        <f t="shared" si="75"/>
        <v/>
      </c>
    </row>
    <row r="619" spans="1:60">
      <c r="A619" t="s">
        <v>386</v>
      </c>
      <c r="B619" t="s">
        <v>386</v>
      </c>
      <c r="C619" t="s">
        <v>386</v>
      </c>
      <c r="E619">
        <v>19</v>
      </c>
      <c r="F619">
        <v>0</v>
      </c>
      <c r="G619">
        <v>1</v>
      </c>
      <c r="H619">
        <v>164099</v>
      </c>
      <c r="I619" s="1">
        <v>44761.875</v>
      </c>
      <c r="J619" t="s">
        <v>387</v>
      </c>
      <c r="K619">
        <v>0</v>
      </c>
      <c r="L619" s="1">
        <v>44655.875</v>
      </c>
      <c r="M619" s="1">
        <v>44761.875</v>
      </c>
      <c r="N619" s="1">
        <v>36978.875</v>
      </c>
      <c r="O619" s="1">
        <v>44655.875</v>
      </c>
      <c r="P619" s="1">
        <v>44605.875</v>
      </c>
      <c r="Q619" s="1">
        <v>43357.875</v>
      </c>
      <c r="R619">
        <v>73599707</v>
      </c>
      <c r="T619" t="s">
        <v>847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389</v>
      </c>
      <c r="AC619" t="s">
        <v>400</v>
      </c>
      <c r="AD619">
        <v>42168</v>
      </c>
      <c r="AE619">
        <v>354.2</v>
      </c>
      <c r="AF619">
        <v>421.68</v>
      </c>
      <c r="AG619" t="s">
        <v>391</v>
      </c>
      <c r="AP619" s="8">
        <v>616</v>
      </c>
      <c r="AQ619" s="8" t="str">
        <f t="shared" si="76"/>
        <v/>
      </c>
      <c r="AR619" s="8" t="str">
        <f t="shared" si="76"/>
        <v/>
      </c>
      <c r="AS619" s="8" t="str">
        <f t="shared" si="76"/>
        <v/>
      </c>
      <c r="AT619" s="8" t="str">
        <f t="shared" si="76"/>
        <v/>
      </c>
      <c r="AU619" s="8" t="str">
        <f t="shared" si="76"/>
        <v/>
      </c>
      <c r="AV619" s="8" t="str">
        <f t="shared" si="76"/>
        <v/>
      </c>
      <c r="AW619" s="8" t="str">
        <f t="shared" si="76"/>
        <v/>
      </c>
      <c r="AX619" s="8" t="str">
        <f t="shared" si="76"/>
        <v/>
      </c>
      <c r="AY619" s="8" t="str">
        <f t="shared" si="76"/>
        <v/>
      </c>
      <c r="AZ619" s="8" t="str">
        <f t="shared" si="76"/>
        <v/>
      </c>
      <c r="BA619" s="8" t="str">
        <f t="shared" si="76"/>
        <v/>
      </c>
      <c r="BB619" s="8" t="str">
        <f t="shared" si="76"/>
        <v/>
      </c>
      <c r="BC619" s="8" t="str">
        <f t="shared" si="76"/>
        <v/>
      </c>
      <c r="BD619" s="8" t="str">
        <f t="shared" si="76"/>
        <v/>
      </c>
      <c r="BE619" s="8" t="str">
        <f t="shared" si="76"/>
        <v/>
      </c>
      <c r="BF619" s="8" t="str">
        <f t="shared" si="76"/>
        <v/>
      </c>
      <c r="BG619" s="8" t="str">
        <f t="shared" si="75"/>
        <v/>
      </c>
      <c r="BH619" s="8" t="str">
        <f t="shared" si="75"/>
        <v/>
      </c>
    </row>
    <row r="620" spans="1:60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164138</v>
      </c>
      <c r="I620" s="1">
        <v>44761.875</v>
      </c>
      <c r="J620" t="s">
        <v>387</v>
      </c>
      <c r="K620">
        <v>0</v>
      </c>
      <c r="L620" s="1">
        <v>44755.875</v>
      </c>
      <c r="M620" s="1">
        <v>44761.875</v>
      </c>
      <c r="N620" s="1">
        <v>36366.875</v>
      </c>
      <c r="O620" s="1">
        <v>44755.875</v>
      </c>
      <c r="P620" s="1"/>
      <c r="Q620" s="1">
        <v>43357.875</v>
      </c>
      <c r="R620">
        <v>73599656</v>
      </c>
      <c r="T620" t="s">
        <v>848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389</v>
      </c>
      <c r="AB620">
        <v>45</v>
      </c>
      <c r="AC620" t="s">
        <v>394</v>
      </c>
      <c r="AD620">
        <v>60547</v>
      </c>
      <c r="AE620">
        <v>508.58</v>
      </c>
      <c r="AF620">
        <v>605.47</v>
      </c>
      <c r="AG620" t="s">
        <v>391</v>
      </c>
      <c r="AP620" s="7">
        <v>617</v>
      </c>
      <c r="AQ620" s="7" t="str">
        <f t="shared" si="76"/>
        <v/>
      </c>
      <c r="AR620" s="7" t="str">
        <f t="shared" si="76"/>
        <v/>
      </c>
      <c r="AS620" s="7" t="str">
        <f t="shared" si="76"/>
        <v/>
      </c>
      <c r="AT620" s="7" t="str">
        <f t="shared" si="76"/>
        <v/>
      </c>
      <c r="AU620" s="7" t="str">
        <f t="shared" si="76"/>
        <v/>
      </c>
      <c r="AV620" s="7" t="str">
        <f t="shared" si="76"/>
        <v/>
      </c>
      <c r="AW620" s="7" t="str">
        <f t="shared" si="76"/>
        <v/>
      </c>
      <c r="AX620" s="7" t="str">
        <f t="shared" si="76"/>
        <v/>
      </c>
      <c r="AY620" s="7" t="str">
        <f t="shared" si="76"/>
        <v/>
      </c>
      <c r="AZ620" s="7" t="str">
        <f t="shared" si="76"/>
        <v/>
      </c>
      <c r="BA620" s="7" t="str">
        <f t="shared" si="76"/>
        <v/>
      </c>
      <c r="BB620" s="7" t="str">
        <f t="shared" si="76"/>
        <v/>
      </c>
      <c r="BC620" s="7" t="str">
        <f t="shared" si="76"/>
        <v/>
      </c>
      <c r="BD620" s="7" t="str">
        <f t="shared" si="76"/>
        <v/>
      </c>
      <c r="BE620" s="7" t="str">
        <f t="shared" si="76"/>
        <v/>
      </c>
      <c r="BF620" s="7" t="str">
        <f t="shared" si="76"/>
        <v/>
      </c>
      <c r="BG620" s="7" t="str">
        <f t="shared" si="75"/>
        <v/>
      </c>
      <c r="BH620" s="7" t="str">
        <f t="shared" si="75"/>
        <v/>
      </c>
    </row>
    <row r="621" spans="1:60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164465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39109.916666666664</v>
      </c>
      <c r="O621" s="1">
        <v>44125.875</v>
      </c>
      <c r="P621" s="1">
        <v>44117.875</v>
      </c>
      <c r="Q621" s="1">
        <v>43357.875</v>
      </c>
      <c r="R621">
        <v>73611877</v>
      </c>
      <c r="T621" t="s">
        <v>849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389</v>
      </c>
      <c r="AB621">
        <v>45</v>
      </c>
      <c r="AC621" t="s">
        <v>400</v>
      </c>
      <c r="AD621">
        <v>49621</v>
      </c>
      <c r="AE621">
        <v>416.82</v>
      </c>
      <c r="AF621">
        <v>496.21</v>
      </c>
      <c r="AG621" t="s">
        <v>408</v>
      </c>
      <c r="AP621" s="8">
        <v>618</v>
      </c>
      <c r="AQ621" s="8" t="str">
        <f t="shared" si="76"/>
        <v/>
      </c>
      <c r="AR621" s="8" t="str">
        <f t="shared" si="76"/>
        <v/>
      </c>
      <c r="AS621" s="8" t="str">
        <f t="shared" si="76"/>
        <v/>
      </c>
      <c r="AT621" s="8" t="str">
        <f t="shared" si="76"/>
        <v/>
      </c>
      <c r="AU621" s="8" t="str">
        <f t="shared" si="76"/>
        <v/>
      </c>
      <c r="AV621" s="8" t="str">
        <f t="shared" si="76"/>
        <v/>
      </c>
      <c r="AW621" s="8" t="str">
        <f t="shared" si="76"/>
        <v/>
      </c>
      <c r="AX621" s="8" t="str">
        <f t="shared" si="76"/>
        <v/>
      </c>
      <c r="AY621" s="8" t="str">
        <f t="shared" si="76"/>
        <v/>
      </c>
      <c r="AZ621" s="8" t="str">
        <f t="shared" si="76"/>
        <v/>
      </c>
      <c r="BA621" s="8" t="str">
        <f t="shared" si="76"/>
        <v/>
      </c>
      <c r="BB621" s="8" t="str">
        <f t="shared" si="76"/>
        <v/>
      </c>
      <c r="BC621" s="8" t="str">
        <f t="shared" si="76"/>
        <v/>
      </c>
      <c r="BD621" s="8" t="str">
        <f t="shared" si="76"/>
        <v/>
      </c>
      <c r="BE621" s="8" t="str">
        <f t="shared" si="76"/>
        <v/>
      </c>
      <c r="BF621" s="8" t="str">
        <f t="shared" si="76"/>
        <v/>
      </c>
      <c r="BG621" s="8" t="str">
        <f t="shared" si="75"/>
        <v/>
      </c>
      <c r="BH621" s="8" t="str">
        <f t="shared" si="75"/>
        <v/>
      </c>
    </row>
    <row r="622" spans="1:60">
      <c r="A622" t="s">
        <v>404</v>
      </c>
      <c r="B622" t="s">
        <v>404</v>
      </c>
      <c r="C622" t="s">
        <v>404</v>
      </c>
      <c r="E622">
        <v>19</v>
      </c>
      <c r="F622">
        <v>0</v>
      </c>
      <c r="G622">
        <v>1</v>
      </c>
      <c r="H622">
        <v>164470</v>
      </c>
      <c r="I622" s="1">
        <v>44761.875</v>
      </c>
      <c r="J622" t="s">
        <v>387</v>
      </c>
      <c r="K622">
        <v>0</v>
      </c>
      <c r="L622" s="1"/>
      <c r="M622" s="1">
        <v>44761.875</v>
      </c>
      <c r="N622" s="1">
        <v>35525.875</v>
      </c>
      <c r="O622" s="1">
        <v>43355.875</v>
      </c>
      <c r="P622" s="1"/>
      <c r="Q622" s="1">
        <v>43357.875</v>
      </c>
      <c r="R622">
        <v>73611883</v>
      </c>
      <c r="T622" t="s">
        <v>850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389</v>
      </c>
      <c r="AB622">
        <v>45</v>
      </c>
      <c r="AC622" t="s">
        <v>400</v>
      </c>
      <c r="AD622">
        <v>79106</v>
      </c>
      <c r="AE622">
        <v>664.5</v>
      </c>
      <c r="AF622">
        <v>791.06</v>
      </c>
      <c r="AG622" t="s">
        <v>408</v>
      </c>
      <c r="AP622" s="7">
        <v>619</v>
      </c>
      <c r="AQ622" s="7" t="str">
        <f t="shared" si="76"/>
        <v/>
      </c>
      <c r="AR622" s="7" t="str">
        <f t="shared" si="76"/>
        <v/>
      </c>
      <c r="AS622" s="7" t="str">
        <f t="shared" si="76"/>
        <v/>
      </c>
      <c r="AT622" s="7" t="str">
        <f t="shared" si="76"/>
        <v/>
      </c>
      <c r="AU622" s="7" t="str">
        <f t="shared" si="76"/>
        <v/>
      </c>
      <c r="AV622" s="7" t="str">
        <f t="shared" si="76"/>
        <v/>
      </c>
      <c r="AW622" s="7" t="str">
        <f t="shared" si="76"/>
        <v/>
      </c>
      <c r="AX622" s="7" t="str">
        <f t="shared" si="76"/>
        <v/>
      </c>
      <c r="AY622" s="7" t="str">
        <f t="shared" si="76"/>
        <v/>
      </c>
      <c r="AZ622" s="7" t="str">
        <f t="shared" si="76"/>
        <v/>
      </c>
      <c r="BA622" s="7" t="str">
        <f t="shared" si="76"/>
        <v/>
      </c>
      <c r="BB622" s="7" t="str">
        <f t="shared" si="76"/>
        <v/>
      </c>
      <c r="BC622" s="7" t="str">
        <f t="shared" si="76"/>
        <v/>
      </c>
      <c r="BD622" s="7" t="str">
        <f t="shared" si="76"/>
        <v/>
      </c>
      <c r="BE622" s="7" t="str">
        <f t="shared" si="76"/>
        <v/>
      </c>
      <c r="BF622" s="7" t="str">
        <f t="shared" si="76"/>
        <v/>
      </c>
      <c r="BG622" s="7" t="str">
        <f t="shared" si="75"/>
        <v/>
      </c>
      <c r="BH622" s="7" t="str">
        <f t="shared" si="75"/>
        <v/>
      </c>
    </row>
    <row r="623" spans="1:60">
      <c r="A623" t="s">
        <v>404</v>
      </c>
      <c r="B623" t="s">
        <v>404</v>
      </c>
      <c r="C623" t="s">
        <v>404</v>
      </c>
      <c r="D623">
        <v>1191014000</v>
      </c>
      <c r="E623">
        <v>19</v>
      </c>
      <c r="F623">
        <v>0</v>
      </c>
      <c r="G623">
        <v>1</v>
      </c>
      <c r="H623">
        <v>164470</v>
      </c>
      <c r="I623" s="1">
        <v>44761.875</v>
      </c>
      <c r="J623" t="s">
        <v>387</v>
      </c>
      <c r="K623">
        <v>1</v>
      </c>
      <c r="L623" s="1"/>
      <c r="M623" s="1">
        <v>44761.875</v>
      </c>
      <c r="N623" s="1">
        <v>43539.875</v>
      </c>
      <c r="O623" s="1">
        <v>43545.875</v>
      </c>
      <c r="P623" s="1"/>
      <c r="Q623" s="1">
        <v>43545.875</v>
      </c>
      <c r="R623">
        <v>75018205</v>
      </c>
      <c r="T623" t="s">
        <v>851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389</v>
      </c>
      <c r="AB623">
        <v>45</v>
      </c>
      <c r="AC623" t="s">
        <v>400</v>
      </c>
      <c r="AD623">
        <v>49621</v>
      </c>
      <c r="AE623">
        <v>416.82</v>
      </c>
      <c r="AF623">
        <v>496.21</v>
      </c>
      <c r="AG623" t="s">
        <v>408</v>
      </c>
      <c r="AP623" s="8">
        <v>620</v>
      </c>
      <c r="AQ623" s="8" t="str">
        <f t="shared" si="76"/>
        <v/>
      </c>
      <c r="AR623" s="8" t="str">
        <f t="shared" si="76"/>
        <v/>
      </c>
      <c r="AS623" s="8" t="str">
        <f t="shared" si="76"/>
        <v/>
      </c>
      <c r="AT623" s="8" t="str">
        <f t="shared" si="76"/>
        <v/>
      </c>
      <c r="AU623" s="8" t="str">
        <f t="shared" si="76"/>
        <v/>
      </c>
      <c r="AV623" s="8" t="str">
        <f t="shared" si="76"/>
        <v/>
      </c>
      <c r="AW623" s="8" t="str">
        <f t="shared" si="76"/>
        <v/>
      </c>
      <c r="AX623" s="8" t="str">
        <f t="shared" si="76"/>
        <v/>
      </c>
      <c r="AY623" s="8" t="str">
        <f t="shared" si="76"/>
        <v/>
      </c>
      <c r="AZ623" s="8" t="str">
        <f t="shared" si="76"/>
        <v/>
      </c>
      <c r="BA623" s="8" t="str">
        <f t="shared" si="76"/>
        <v/>
      </c>
      <c r="BB623" s="8" t="str">
        <f t="shared" si="76"/>
        <v/>
      </c>
      <c r="BC623" s="8" t="str">
        <f t="shared" si="76"/>
        <v/>
      </c>
      <c r="BD623" s="8" t="str">
        <f t="shared" si="76"/>
        <v/>
      </c>
      <c r="BE623" s="8" t="str">
        <f t="shared" si="76"/>
        <v/>
      </c>
      <c r="BF623" s="8" t="str">
        <f t="shared" si="76"/>
        <v/>
      </c>
      <c r="BG623" s="8" t="str">
        <f t="shared" si="75"/>
        <v/>
      </c>
      <c r="BH623" s="8" t="str">
        <f t="shared" si="75"/>
        <v/>
      </c>
    </row>
    <row r="624" spans="1:60">
      <c r="A624" t="s">
        <v>404</v>
      </c>
      <c r="B624" t="s">
        <v>404</v>
      </c>
      <c r="C624" t="s">
        <v>404</v>
      </c>
      <c r="E624">
        <v>19</v>
      </c>
      <c r="F624">
        <v>0</v>
      </c>
      <c r="G624">
        <v>1</v>
      </c>
      <c r="H624">
        <v>164484</v>
      </c>
      <c r="I624" s="1">
        <v>44761.875</v>
      </c>
      <c r="J624" t="s">
        <v>387</v>
      </c>
      <c r="K624">
        <v>0</v>
      </c>
      <c r="L624" s="1"/>
      <c r="M624" s="1">
        <v>44761.875</v>
      </c>
      <c r="N624" s="1">
        <v>39331.875</v>
      </c>
      <c r="O624" s="1">
        <v>44756.875</v>
      </c>
      <c r="P624" s="1">
        <v>44755.875</v>
      </c>
      <c r="Q624" s="1">
        <v>43357.875</v>
      </c>
      <c r="R624">
        <v>73611941</v>
      </c>
      <c r="T624" t="s">
        <v>852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389</v>
      </c>
      <c r="AB624">
        <v>45</v>
      </c>
      <c r="AC624" t="s">
        <v>483</v>
      </c>
      <c r="AD624">
        <v>19297</v>
      </c>
      <c r="AE624">
        <v>1620.95</v>
      </c>
      <c r="AF624">
        <v>1929.7</v>
      </c>
      <c r="AG624" t="s">
        <v>408</v>
      </c>
      <c r="AP624" s="7">
        <v>621</v>
      </c>
      <c r="AQ624" s="7" t="str">
        <f t="shared" si="76"/>
        <v/>
      </c>
      <c r="AR624" s="7" t="str">
        <f t="shared" si="76"/>
        <v/>
      </c>
      <c r="AS624" s="7" t="str">
        <f t="shared" si="76"/>
        <v/>
      </c>
      <c r="AT624" s="7" t="str">
        <f t="shared" si="76"/>
        <v/>
      </c>
      <c r="AU624" s="7" t="str">
        <f t="shared" si="76"/>
        <v/>
      </c>
      <c r="AV624" s="7" t="str">
        <f t="shared" si="76"/>
        <v/>
      </c>
      <c r="AW624" s="7" t="str">
        <f t="shared" si="76"/>
        <v/>
      </c>
      <c r="AX624" s="7" t="str">
        <f t="shared" si="76"/>
        <v/>
      </c>
      <c r="AY624" s="7" t="str">
        <f t="shared" si="76"/>
        <v/>
      </c>
      <c r="AZ624" s="7" t="str">
        <f t="shared" si="76"/>
        <v/>
      </c>
      <c r="BA624" s="7" t="str">
        <f t="shared" si="76"/>
        <v/>
      </c>
      <c r="BB624" s="7" t="str">
        <f t="shared" si="76"/>
        <v/>
      </c>
      <c r="BC624" s="7" t="str">
        <f t="shared" si="76"/>
        <v/>
      </c>
      <c r="BD624" s="7" t="str">
        <f t="shared" si="76"/>
        <v/>
      </c>
      <c r="BE624" s="7" t="str">
        <f t="shared" si="76"/>
        <v/>
      </c>
      <c r="BF624" s="7" t="str">
        <f t="shared" si="76"/>
        <v/>
      </c>
      <c r="BG624" s="7" t="str">
        <f t="shared" si="75"/>
        <v/>
      </c>
      <c r="BH624" s="7" t="str">
        <f t="shared" si="75"/>
        <v/>
      </c>
    </row>
    <row r="625" spans="1:60">
      <c r="A625" t="s">
        <v>404</v>
      </c>
      <c r="B625" t="s">
        <v>404</v>
      </c>
      <c r="C625" t="s">
        <v>404</v>
      </c>
      <c r="D625">
        <v>0</v>
      </c>
      <c r="E625">
        <v>57</v>
      </c>
      <c r="F625">
        <v>0</v>
      </c>
      <c r="G625">
        <v>1</v>
      </c>
      <c r="H625">
        <v>164491</v>
      </c>
      <c r="I625" s="1">
        <v>44761.875</v>
      </c>
      <c r="J625" t="s">
        <v>392</v>
      </c>
      <c r="K625">
        <v>0</v>
      </c>
      <c r="L625" s="1">
        <v>44752.875</v>
      </c>
      <c r="M625" s="1">
        <v>44761.875</v>
      </c>
      <c r="N625" s="1">
        <v>30438.875</v>
      </c>
      <c r="O625" s="1">
        <v>44752.875</v>
      </c>
      <c r="P625" s="1">
        <v>44209.875</v>
      </c>
      <c r="Q625" s="1">
        <v>43357.875</v>
      </c>
      <c r="R625">
        <v>73599717</v>
      </c>
      <c r="T625" t="s">
        <v>853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389</v>
      </c>
      <c r="AB625">
        <v>45</v>
      </c>
      <c r="AC625" t="s">
        <v>400</v>
      </c>
      <c r="AD625">
        <v>88361</v>
      </c>
      <c r="AE625">
        <v>742.21</v>
      </c>
      <c r="AF625">
        <v>883.61</v>
      </c>
      <c r="AG625" t="s">
        <v>391</v>
      </c>
      <c r="AP625" s="8">
        <v>622</v>
      </c>
      <c r="AQ625" s="8" t="str">
        <f t="shared" si="76"/>
        <v/>
      </c>
      <c r="AR625" s="8" t="str">
        <f t="shared" si="76"/>
        <v/>
      </c>
      <c r="AS625" s="8" t="str">
        <f t="shared" si="76"/>
        <v/>
      </c>
      <c r="AT625" s="8" t="str">
        <f t="shared" si="76"/>
        <v/>
      </c>
      <c r="AU625" s="8" t="str">
        <f t="shared" si="76"/>
        <v/>
      </c>
      <c r="AV625" s="8" t="str">
        <f t="shared" si="76"/>
        <v/>
      </c>
      <c r="AW625" s="8" t="str">
        <f t="shared" si="76"/>
        <v/>
      </c>
      <c r="AX625" s="8" t="str">
        <f t="shared" si="76"/>
        <v/>
      </c>
      <c r="AY625" s="8" t="str">
        <f t="shared" si="76"/>
        <v/>
      </c>
      <c r="AZ625" s="8" t="str">
        <f t="shared" si="76"/>
        <v/>
      </c>
      <c r="BA625" s="8" t="str">
        <f t="shared" si="76"/>
        <v/>
      </c>
      <c r="BB625" s="8" t="str">
        <f t="shared" si="76"/>
        <v/>
      </c>
      <c r="BC625" s="8" t="str">
        <f t="shared" si="76"/>
        <v/>
      </c>
      <c r="BD625" s="8" t="str">
        <f t="shared" si="76"/>
        <v/>
      </c>
      <c r="BE625" s="8" t="str">
        <f t="shared" si="76"/>
        <v/>
      </c>
      <c r="BF625" s="8" t="str">
        <f t="shared" si="76"/>
        <v/>
      </c>
      <c r="BG625" s="8" t="str">
        <f t="shared" si="75"/>
        <v/>
      </c>
      <c r="BH625" s="8" t="str">
        <f t="shared" si="75"/>
        <v/>
      </c>
    </row>
    <row r="626" spans="1:60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164512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38334.916666666664</v>
      </c>
      <c r="O626" s="1">
        <v>44628.875</v>
      </c>
      <c r="P626" s="1">
        <v>44605.875</v>
      </c>
      <c r="Q626" s="1">
        <v>43357.875</v>
      </c>
      <c r="R626">
        <v>73599752</v>
      </c>
      <c r="T626" t="s">
        <v>854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389</v>
      </c>
      <c r="AB626">
        <v>45</v>
      </c>
      <c r="AC626" t="s">
        <v>476</v>
      </c>
      <c r="AD626">
        <v>123586</v>
      </c>
      <c r="AE626">
        <v>1038.1099999999999</v>
      </c>
      <c r="AF626">
        <v>1235.8599999999999</v>
      </c>
      <c r="AG626" t="s">
        <v>408</v>
      </c>
      <c r="AP626" s="7">
        <v>623</v>
      </c>
      <c r="AQ626" s="7" t="str">
        <f t="shared" si="76"/>
        <v/>
      </c>
      <c r="AR626" s="7" t="str">
        <f t="shared" si="76"/>
        <v/>
      </c>
      <c r="AS626" s="7" t="str">
        <f t="shared" si="76"/>
        <v/>
      </c>
      <c r="AT626" s="7" t="str">
        <f t="shared" si="76"/>
        <v/>
      </c>
      <c r="AU626" s="7" t="str">
        <f t="shared" si="76"/>
        <v/>
      </c>
      <c r="AV626" s="7" t="str">
        <f t="shared" si="76"/>
        <v/>
      </c>
      <c r="AW626" s="7" t="str">
        <f t="shared" si="76"/>
        <v/>
      </c>
      <c r="AX626" s="7" t="str">
        <f t="shared" si="76"/>
        <v/>
      </c>
      <c r="AY626" s="7" t="str">
        <f t="shared" si="76"/>
        <v/>
      </c>
      <c r="AZ626" s="7" t="str">
        <f t="shared" si="76"/>
        <v/>
      </c>
      <c r="BA626" s="7" t="str">
        <f t="shared" si="76"/>
        <v/>
      </c>
      <c r="BB626" s="7" t="str">
        <f t="shared" si="76"/>
        <v/>
      </c>
      <c r="BC626" s="7" t="str">
        <f t="shared" si="76"/>
        <v/>
      </c>
      <c r="BD626" s="7" t="str">
        <f t="shared" si="76"/>
        <v/>
      </c>
      <c r="BE626" s="7" t="str">
        <f t="shared" si="76"/>
        <v/>
      </c>
      <c r="BF626" s="7" t="str">
        <f t="shared" ref="BF626:BH641" si="77">IF(BF$3=$D626,$AP626,"")</f>
        <v/>
      </c>
      <c r="BG626" s="7" t="str">
        <f t="shared" si="77"/>
        <v/>
      </c>
      <c r="BH626" s="7" t="str">
        <f t="shared" si="77"/>
        <v/>
      </c>
    </row>
    <row r="627" spans="1:60">
      <c r="A627" t="s">
        <v>386</v>
      </c>
      <c r="B627" t="s">
        <v>386</v>
      </c>
      <c r="C627" t="s">
        <v>386</v>
      </c>
      <c r="E627">
        <v>57</v>
      </c>
      <c r="F627">
        <v>0</v>
      </c>
      <c r="G627">
        <v>1</v>
      </c>
      <c r="H627">
        <v>164544</v>
      </c>
      <c r="I627" s="1">
        <v>44761.875</v>
      </c>
      <c r="J627" t="s">
        <v>392</v>
      </c>
      <c r="K627">
        <v>0</v>
      </c>
      <c r="L627" s="1">
        <v>44664.875</v>
      </c>
      <c r="M627" s="1">
        <v>44761.875</v>
      </c>
      <c r="N627" s="1">
        <v>32036.875</v>
      </c>
      <c r="O627" s="1">
        <v>44664.875</v>
      </c>
      <c r="P627" s="1">
        <v>44633.875</v>
      </c>
      <c r="Q627" s="1">
        <v>43357.875</v>
      </c>
      <c r="R627">
        <v>73611967</v>
      </c>
      <c r="T627" t="s">
        <v>855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389</v>
      </c>
      <c r="AC627" t="s">
        <v>581</v>
      </c>
      <c r="AD627">
        <v>147138</v>
      </c>
      <c r="AE627">
        <v>1235.97</v>
      </c>
      <c r="AF627">
        <v>1471.38</v>
      </c>
      <c r="AG627" t="s">
        <v>391</v>
      </c>
      <c r="AP627" s="8">
        <v>624</v>
      </c>
      <c r="AQ627" s="8" t="str">
        <f t="shared" ref="AQ627:BF642" si="78">IF(AQ$3=$D627,$AP627,"")</f>
        <v/>
      </c>
      <c r="AR627" s="8" t="str">
        <f t="shared" si="78"/>
        <v/>
      </c>
      <c r="AS627" s="8" t="str">
        <f t="shared" si="78"/>
        <v/>
      </c>
      <c r="AT627" s="8" t="str">
        <f t="shared" si="78"/>
        <v/>
      </c>
      <c r="AU627" s="8" t="str">
        <f t="shared" si="78"/>
        <v/>
      </c>
      <c r="AV627" s="8" t="str">
        <f t="shared" si="78"/>
        <v/>
      </c>
      <c r="AW627" s="8" t="str">
        <f t="shared" si="78"/>
        <v/>
      </c>
      <c r="AX627" s="8" t="str">
        <f t="shared" si="78"/>
        <v/>
      </c>
      <c r="AY627" s="8" t="str">
        <f t="shared" si="78"/>
        <v/>
      </c>
      <c r="AZ627" s="8" t="str">
        <f t="shared" si="78"/>
        <v/>
      </c>
      <c r="BA627" s="8" t="str">
        <f t="shared" si="78"/>
        <v/>
      </c>
      <c r="BB627" s="8" t="str">
        <f t="shared" si="78"/>
        <v/>
      </c>
      <c r="BC627" s="8" t="str">
        <f t="shared" si="78"/>
        <v/>
      </c>
      <c r="BD627" s="8" t="str">
        <f t="shared" si="78"/>
        <v/>
      </c>
      <c r="BE627" s="8" t="str">
        <f t="shared" si="78"/>
        <v/>
      </c>
      <c r="BF627" s="8" t="str">
        <f t="shared" si="78"/>
        <v/>
      </c>
      <c r="BG627" s="8" t="str">
        <f t="shared" si="77"/>
        <v/>
      </c>
      <c r="BH627" s="8" t="str">
        <f t="shared" si="77"/>
        <v/>
      </c>
    </row>
    <row r="628" spans="1:60">
      <c r="A628" t="s">
        <v>404</v>
      </c>
      <c r="B628" t="s">
        <v>404</v>
      </c>
      <c r="C628" t="s">
        <v>386</v>
      </c>
      <c r="E628">
        <v>19</v>
      </c>
      <c r="F628">
        <v>0</v>
      </c>
      <c r="G628">
        <v>1</v>
      </c>
      <c r="H628">
        <v>164557</v>
      </c>
      <c r="I628" s="1">
        <v>44761.875</v>
      </c>
      <c r="J628" t="s">
        <v>387</v>
      </c>
      <c r="K628">
        <v>0</v>
      </c>
      <c r="L628" s="1">
        <v>44693.875</v>
      </c>
      <c r="M628" s="1">
        <v>44761.875</v>
      </c>
      <c r="N628" s="1">
        <v>40650.875</v>
      </c>
      <c r="O628" s="1">
        <v>44693.875</v>
      </c>
      <c r="P628" s="1">
        <v>44543.875</v>
      </c>
      <c r="Q628" s="1">
        <v>43357.875</v>
      </c>
      <c r="R628">
        <v>73611782</v>
      </c>
      <c r="T628" t="s">
        <v>856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389</v>
      </c>
      <c r="AB628">
        <v>45</v>
      </c>
      <c r="AC628" t="s">
        <v>476</v>
      </c>
      <c r="AD628">
        <v>77338</v>
      </c>
      <c r="AE628">
        <v>649.63</v>
      </c>
      <c r="AF628">
        <v>773.38</v>
      </c>
      <c r="AG628" t="s">
        <v>391</v>
      </c>
      <c r="AP628" s="7">
        <v>625</v>
      </c>
      <c r="AQ628" s="7" t="str">
        <f t="shared" si="78"/>
        <v/>
      </c>
      <c r="AR628" s="7" t="str">
        <f t="shared" si="78"/>
        <v/>
      </c>
      <c r="AS628" s="7" t="str">
        <f t="shared" si="78"/>
        <v/>
      </c>
      <c r="AT628" s="7" t="str">
        <f t="shared" si="78"/>
        <v/>
      </c>
      <c r="AU628" s="7" t="str">
        <f t="shared" si="78"/>
        <v/>
      </c>
      <c r="AV628" s="7" t="str">
        <f t="shared" si="78"/>
        <v/>
      </c>
      <c r="AW628" s="7" t="str">
        <f t="shared" si="78"/>
        <v/>
      </c>
      <c r="AX628" s="7" t="str">
        <f t="shared" si="78"/>
        <v/>
      </c>
      <c r="AY628" s="7" t="str">
        <f t="shared" si="78"/>
        <v/>
      </c>
      <c r="AZ628" s="7" t="str">
        <f t="shared" si="78"/>
        <v/>
      </c>
      <c r="BA628" s="7" t="str">
        <f t="shared" si="78"/>
        <v/>
      </c>
      <c r="BB628" s="7" t="str">
        <f t="shared" si="78"/>
        <v/>
      </c>
      <c r="BC628" s="7" t="str">
        <f t="shared" si="78"/>
        <v/>
      </c>
      <c r="BD628" s="7" t="str">
        <f t="shared" si="78"/>
        <v/>
      </c>
      <c r="BE628" s="7" t="str">
        <f t="shared" si="78"/>
        <v/>
      </c>
      <c r="BF628" s="7" t="str">
        <f t="shared" si="78"/>
        <v/>
      </c>
      <c r="BG628" s="7" t="str">
        <f t="shared" si="77"/>
        <v/>
      </c>
      <c r="BH628" s="7" t="str">
        <f t="shared" si="77"/>
        <v/>
      </c>
    </row>
    <row r="629" spans="1:60">
      <c r="A629" t="s">
        <v>386</v>
      </c>
      <c r="B629" t="s">
        <v>386</v>
      </c>
      <c r="C629" t="s">
        <v>386</v>
      </c>
      <c r="E629">
        <v>19</v>
      </c>
      <c r="F629">
        <v>0</v>
      </c>
      <c r="G629">
        <v>1</v>
      </c>
      <c r="H629">
        <v>164565</v>
      </c>
      <c r="I629" s="1">
        <v>44761.875</v>
      </c>
      <c r="J629" t="s">
        <v>387</v>
      </c>
      <c r="K629">
        <v>0</v>
      </c>
      <c r="L629" s="1">
        <v>44678.875</v>
      </c>
      <c r="M629" s="1">
        <v>44761.875</v>
      </c>
      <c r="N629" s="1">
        <v>39715.875</v>
      </c>
      <c r="O629" s="1">
        <v>44678.875</v>
      </c>
      <c r="P629" s="1">
        <v>44664.875</v>
      </c>
      <c r="Q629" s="1">
        <v>43357.875</v>
      </c>
      <c r="R629">
        <v>73611786</v>
      </c>
      <c r="T629" t="s">
        <v>737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389</v>
      </c>
      <c r="AC629" t="s">
        <v>390</v>
      </c>
      <c r="AD629">
        <v>87928</v>
      </c>
      <c r="AE629">
        <v>738.6</v>
      </c>
      <c r="AF629">
        <v>879.28</v>
      </c>
      <c r="AG629" t="s">
        <v>391</v>
      </c>
      <c r="AP629" s="8">
        <v>626</v>
      </c>
      <c r="AQ629" s="8" t="str">
        <f t="shared" si="78"/>
        <v/>
      </c>
      <c r="AR629" s="8" t="str">
        <f t="shared" si="78"/>
        <v/>
      </c>
      <c r="AS629" s="8" t="str">
        <f t="shared" si="78"/>
        <v/>
      </c>
      <c r="AT629" s="8" t="str">
        <f t="shared" si="78"/>
        <v/>
      </c>
      <c r="AU629" s="8" t="str">
        <f t="shared" si="78"/>
        <v/>
      </c>
      <c r="AV629" s="8" t="str">
        <f t="shared" si="78"/>
        <v/>
      </c>
      <c r="AW629" s="8" t="str">
        <f t="shared" si="78"/>
        <v/>
      </c>
      <c r="AX629" s="8" t="str">
        <f t="shared" si="78"/>
        <v/>
      </c>
      <c r="AY629" s="8" t="str">
        <f t="shared" si="78"/>
        <v/>
      </c>
      <c r="AZ629" s="8" t="str">
        <f t="shared" si="78"/>
        <v/>
      </c>
      <c r="BA629" s="8" t="str">
        <f t="shared" si="78"/>
        <v/>
      </c>
      <c r="BB629" s="8" t="str">
        <f t="shared" si="78"/>
        <v/>
      </c>
      <c r="BC629" s="8" t="str">
        <f t="shared" si="78"/>
        <v/>
      </c>
      <c r="BD629" s="8" t="str">
        <f t="shared" si="78"/>
        <v/>
      </c>
      <c r="BE629" s="8" t="str">
        <f t="shared" si="78"/>
        <v/>
      </c>
      <c r="BF629" s="8" t="str">
        <f t="shared" si="78"/>
        <v/>
      </c>
      <c r="BG629" s="8" t="str">
        <f t="shared" si="77"/>
        <v/>
      </c>
      <c r="BH629" s="8" t="str">
        <f t="shared" si="77"/>
        <v/>
      </c>
    </row>
    <row r="630" spans="1:60">
      <c r="A630" t="s">
        <v>404</v>
      </c>
      <c r="B630" t="s">
        <v>404</v>
      </c>
      <c r="C630" t="s">
        <v>404</v>
      </c>
      <c r="E630">
        <v>19</v>
      </c>
      <c r="F630">
        <v>0</v>
      </c>
      <c r="G630">
        <v>1</v>
      </c>
      <c r="H630">
        <v>164569</v>
      </c>
      <c r="I630" s="1">
        <v>44761.875</v>
      </c>
      <c r="J630" t="s">
        <v>387</v>
      </c>
      <c r="K630">
        <v>0</v>
      </c>
      <c r="L630" s="1"/>
      <c r="M630" s="1">
        <v>44761.875</v>
      </c>
      <c r="N630" s="1">
        <v>39862.875</v>
      </c>
      <c r="O630" s="1">
        <v>43356.875</v>
      </c>
      <c r="P630" s="1"/>
      <c r="Q630" s="1">
        <v>43357.875</v>
      </c>
      <c r="R630">
        <v>73620883</v>
      </c>
      <c r="T630" t="s">
        <v>857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389</v>
      </c>
      <c r="AB630">
        <v>45</v>
      </c>
      <c r="AC630" t="s">
        <v>476</v>
      </c>
      <c r="AD630">
        <v>123586</v>
      </c>
      <c r="AE630">
        <v>1038.1099999999999</v>
      </c>
      <c r="AF630">
        <v>1235.8599999999999</v>
      </c>
      <c r="AG630" t="s">
        <v>408</v>
      </c>
      <c r="AP630" s="7">
        <v>627</v>
      </c>
      <c r="AQ630" s="7" t="str">
        <f t="shared" si="78"/>
        <v/>
      </c>
      <c r="AR630" s="7" t="str">
        <f t="shared" si="78"/>
        <v/>
      </c>
      <c r="AS630" s="7" t="str">
        <f t="shared" si="78"/>
        <v/>
      </c>
      <c r="AT630" s="7" t="str">
        <f t="shared" si="78"/>
        <v/>
      </c>
      <c r="AU630" s="7" t="str">
        <f t="shared" si="78"/>
        <v/>
      </c>
      <c r="AV630" s="7" t="str">
        <f t="shared" si="78"/>
        <v/>
      </c>
      <c r="AW630" s="7" t="str">
        <f t="shared" si="78"/>
        <v/>
      </c>
      <c r="AX630" s="7" t="str">
        <f t="shared" si="78"/>
        <v/>
      </c>
      <c r="AY630" s="7" t="str">
        <f t="shared" si="78"/>
        <v/>
      </c>
      <c r="AZ630" s="7" t="str">
        <f t="shared" si="78"/>
        <v/>
      </c>
      <c r="BA630" s="7" t="str">
        <f t="shared" si="78"/>
        <v/>
      </c>
      <c r="BB630" s="7" t="str">
        <f t="shared" si="78"/>
        <v/>
      </c>
      <c r="BC630" s="7" t="str">
        <f t="shared" si="78"/>
        <v/>
      </c>
      <c r="BD630" s="7" t="str">
        <f t="shared" si="78"/>
        <v/>
      </c>
      <c r="BE630" s="7" t="str">
        <f t="shared" si="78"/>
        <v/>
      </c>
      <c r="BF630" s="7" t="str">
        <f t="shared" si="78"/>
        <v/>
      </c>
      <c r="BG630" s="7" t="str">
        <f t="shared" si="77"/>
        <v/>
      </c>
      <c r="BH630" s="7" t="str">
        <f t="shared" si="77"/>
        <v/>
      </c>
    </row>
    <row r="631" spans="1:60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164571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34868.875</v>
      </c>
      <c r="O631" s="1">
        <v>43353.875</v>
      </c>
      <c r="P631" s="1"/>
      <c r="Q631" s="1">
        <v>43357.875</v>
      </c>
      <c r="R631">
        <v>73599770</v>
      </c>
      <c r="T631" t="s">
        <v>858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389</v>
      </c>
      <c r="AB631">
        <v>45</v>
      </c>
      <c r="AC631" t="s">
        <v>476</v>
      </c>
      <c r="AD631">
        <v>193102</v>
      </c>
      <c r="AE631">
        <v>1622.05</v>
      </c>
      <c r="AF631">
        <v>1931.02</v>
      </c>
      <c r="AG631" t="s">
        <v>408</v>
      </c>
      <c r="AP631" s="8">
        <v>628</v>
      </c>
      <c r="AQ631" s="8" t="str">
        <f t="shared" si="78"/>
        <v/>
      </c>
      <c r="AR631" s="8" t="str">
        <f t="shared" si="78"/>
        <v/>
      </c>
      <c r="AS631" s="8" t="str">
        <f t="shared" si="78"/>
        <v/>
      </c>
      <c r="AT631" s="8" t="str">
        <f t="shared" si="78"/>
        <v/>
      </c>
      <c r="AU631" s="8" t="str">
        <f t="shared" si="78"/>
        <v/>
      </c>
      <c r="AV631" s="8" t="str">
        <f t="shared" si="78"/>
        <v/>
      </c>
      <c r="AW631" s="8" t="str">
        <f t="shared" si="78"/>
        <v/>
      </c>
      <c r="AX631" s="8" t="str">
        <f t="shared" si="78"/>
        <v/>
      </c>
      <c r="AY631" s="8" t="str">
        <f t="shared" si="78"/>
        <v/>
      </c>
      <c r="AZ631" s="8" t="str">
        <f t="shared" si="78"/>
        <v/>
      </c>
      <c r="BA631" s="8" t="str">
        <f t="shared" si="78"/>
        <v/>
      </c>
      <c r="BB631" s="8" t="str">
        <f t="shared" si="78"/>
        <v/>
      </c>
      <c r="BC631" s="8" t="str">
        <f t="shared" si="78"/>
        <v/>
      </c>
      <c r="BD631" s="8" t="str">
        <f t="shared" si="78"/>
        <v/>
      </c>
      <c r="BE631" s="8" t="str">
        <f t="shared" si="78"/>
        <v/>
      </c>
      <c r="BF631" s="8" t="str">
        <f t="shared" si="78"/>
        <v/>
      </c>
      <c r="BG631" s="8" t="str">
        <f t="shared" si="77"/>
        <v/>
      </c>
      <c r="BH631" s="8" t="str">
        <f t="shared" si="77"/>
        <v/>
      </c>
    </row>
    <row r="632" spans="1:60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164582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35984.875</v>
      </c>
      <c r="O632" s="1">
        <v>43353.875</v>
      </c>
      <c r="P632" s="1"/>
      <c r="Q632" s="1">
        <v>43357.875</v>
      </c>
      <c r="R632">
        <v>73599777</v>
      </c>
      <c r="T632" t="s">
        <v>859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389</v>
      </c>
      <c r="AB632">
        <v>45</v>
      </c>
      <c r="AC632" t="s">
        <v>483</v>
      </c>
      <c r="AD632">
        <v>24121</v>
      </c>
      <c r="AE632">
        <v>2026.2</v>
      </c>
      <c r="AF632">
        <v>2412.1</v>
      </c>
      <c r="AG632" t="s">
        <v>408</v>
      </c>
      <c r="AP632" s="7">
        <v>629</v>
      </c>
      <c r="AQ632" s="7" t="str">
        <f t="shared" si="78"/>
        <v/>
      </c>
      <c r="AR632" s="7" t="str">
        <f t="shared" si="78"/>
        <v/>
      </c>
      <c r="AS632" s="7" t="str">
        <f t="shared" si="78"/>
        <v/>
      </c>
      <c r="AT632" s="7" t="str">
        <f t="shared" si="78"/>
        <v/>
      </c>
      <c r="AU632" s="7" t="str">
        <f t="shared" si="78"/>
        <v/>
      </c>
      <c r="AV632" s="7" t="str">
        <f t="shared" si="78"/>
        <v/>
      </c>
      <c r="AW632" s="7" t="str">
        <f t="shared" si="78"/>
        <v/>
      </c>
      <c r="AX632" s="7" t="str">
        <f t="shared" si="78"/>
        <v/>
      </c>
      <c r="AY632" s="7" t="str">
        <f t="shared" si="78"/>
        <v/>
      </c>
      <c r="AZ632" s="7" t="str">
        <f t="shared" si="78"/>
        <v/>
      </c>
      <c r="BA632" s="7" t="str">
        <f t="shared" si="78"/>
        <v/>
      </c>
      <c r="BB632" s="7" t="str">
        <f t="shared" si="78"/>
        <v/>
      </c>
      <c r="BC632" s="7" t="str">
        <f t="shared" si="78"/>
        <v/>
      </c>
      <c r="BD632" s="7" t="str">
        <f t="shared" si="78"/>
        <v/>
      </c>
      <c r="BE632" s="7" t="str">
        <f t="shared" si="78"/>
        <v/>
      </c>
      <c r="BF632" s="7" t="str">
        <f t="shared" si="78"/>
        <v/>
      </c>
      <c r="BG632" s="7" t="str">
        <f t="shared" si="77"/>
        <v/>
      </c>
      <c r="BH632" s="7" t="str">
        <f t="shared" si="77"/>
        <v/>
      </c>
    </row>
    <row r="633" spans="1:60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164593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38473.875</v>
      </c>
      <c r="O633" s="1">
        <v>43355.875</v>
      </c>
      <c r="P633" s="1"/>
      <c r="Q633" s="1">
        <v>43357.875</v>
      </c>
      <c r="R633">
        <v>73617743</v>
      </c>
      <c r="T633" t="s">
        <v>860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389</v>
      </c>
      <c r="AB633">
        <v>45</v>
      </c>
      <c r="AC633" t="s">
        <v>398</v>
      </c>
      <c r="AD633">
        <v>153282</v>
      </c>
      <c r="AE633">
        <v>1287.56</v>
      </c>
      <c r="AF633">
        <v>1532.82</v>
      </c>
      <c r="AG633" t="s">
        <v>408</v>
      </c>
      <c r="AP633" s="8">
        <v>630</v>
      </c>
      <c r="AQ633" s="8" t="str">
        <f t="shared" si="78"/>
        <v/>
      </c>
      <c r="AR633" s="8" t="str">
        <f t="shared" si="78"/>
        <v/>
      </c>
      <c r="AS633" s="8" t="str">
        <f t="shared" si="78"/>
        <v/>
      </c>
      <c r="AT633" s="8" t="str">
        <f t="shared" si="78"/>
        <v/>
      </c>
      <c r="AU633" s="8" t="str">
        <f t="shared" si="78"/>
        <v/>
      </c>
      <c r="AV633" s="8" t="str">
        <f t="shared" si="78"/>
        <v/>
      </c>
      <c r="AW633" s="8" t="str">
        <f t="shared" si="78"/>
        <v/>
      </c>
      <c r="AX633" s="8" t="str">
        <f t="shared" si="78"/>
        <v/>
      </c>
      <c r="AY633" s="8" t="str">
        <f t="shared" si="78"/>
        <v/>
      </c>
      <c r="AZ633" s="8" t="str">
        <f t="shared" si="78"/>
        <v/>
      </c>
      <c r="BA633" s="8" t="str">
        <f t="shared" si="78"/>
        <v/>
      </c>
      <c r="BB633" s="8" t="str">
        <f t="shared" si="78"/>
        <v/>
      </c>
      <c r="BC633" s="8" t="str">
        <f t="shared" si="78"/>
        <v/>
      </c>
      <c r="BD633" s="8" t="str">
        <f t="shared" si="78"/>
        <v/>
      </c>
      <c r="BE633" s="8" t="str">
        <f t="shared" si="78"/>
        <v/>
      </c>
      <c r="BF633" s="8" t="str">
        <f t="shared" si="78"/>
        <v/>
      </c>
      <c r="BG633" s="8" t="str">
        <f t="shared" si="77"/>
        <v/>
      </c>
      <c r="BH633" s="8" t="str">
        <f t="shared" si="77"/>
        <v/>
      </c>
    </row>
    <row r="634" spans="1:60">
      <c r="A634" t="s">
        <v>404</v>
      </c>
      <c r="B634" t="s">
        <v>404</v>
      </c>
      <c r="C634" t="s">
        <v>386</v>
      </c>
      <c r="E634">
        <v>57</v>
      </c>
      <c r="F634">
        <v>0</v>
      </c>
      <c r="G634">
        <v>1</v>
      </c>
      <c r="H634">
        <v>164659</v>
      </c>
      <c r="I634" s="1">
        <v>44761.875</v>
      </c>
      <c r="J634" t="s">
        <v>392</v>
      </c>
      <c r="K634">
        <v>0</v>
      </c>
      <c r="L634" s="1">
        <v>44692.875</v>
      </c>
      <c r="M634" s="1">
        <v>44761.875</v>
      </c>
      <c r="N634" s="1">
        <v>24864.916666666668</v>
      </c>
      <c r="O634" s="1">
        <v>44692.875</v>
      </c>
      <c r="P634" s="1"/>
      <c r="Q634" s="1">
        <v>43357.875</v>
      </c>
      <c r="R634">
        <v>73611746</v>
      </c>
      <c r="T634" t="s">
        <v>861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389</v>
      </c>
      <c r="AB634">
        <v>45</v>
      </c>
      <c r="AC634" t="s">
        <v>394</v>
      </c>
      <c r="AD634">
        <v>103421</v>
      </c>
      <c r="AE634">
        <v>868.74</v>
      </c>
      <c r="AF634">
        <v>1034.21</v>
      </c>
      <c r="AG634" t="s">
        <v>391</v>
      </c>
      <c r="AP634" s="7">
        <v>631</v>
      </c>
      <c r="AQ634" s="7" t="str">
        <f t="shared" si="78"/>
        <v/>
      </c>
      <c r="AR634" s="7" t="str">
        <f t="shared" si="78"/>
        <v/>
      </c>
      <c r="AS634" s="7" t="str">
        <f t="shared" si="78"/>
        <v/>
      </c>
      <c r="AT634" s="7" t="str">
        <f t="shared" si="78"/>
        <v/>
      </c>
      <c r="AU634" s="7" t="str">
        <f t="shared" si="78"/>
        <v/>
      </c>
      <c r="AV634" s="7" t="str">
        <f t="shared" si="78"/>
        <v/>
      </c>
      <c r="AW634" s="7" t="str">
        <f t="shared" si="78"/>
        <v/>
      </c>
      <c r="AX634" s="7" t="str">
        <f t="shared" si="78"/>
        <v/>
      </c>
      <c r="AY634" s="7" t="str">
        <f t="shared" si="78"/>
        <v/>
      </c>
      <c r="AZ634" s="7" t="str">
        <f t="shared" si="78"/>
        <v/>
      </c>
      <c r="BA634" s="7" t="str">
        <f t="shared" si="78"/>
        <v/>
      </c>
      <c r="BB634" s="7" t="str">
        <f t="shared" si="78"/>
        <v/>
      </c>
      <c r="BC634" s="7" t="str">
        <f t="shared" si="78"/>
        <v/>
      </c>
      <c r="BD634" s="7" t="str">
        <f t="shared" si="78"/>
        <v/>
      </c>
      <c r="BE634" s="7" t="str">
        <f t="shared" si="78"/>
        <v/>
      </c>
      <c r="BF634" s="7" t="str">
        <f t="shared" si="78"/>
        <v/>
      </c>
      <c r="BG634" s="7" t="str">
        <f t="shared" si="77"/>
        <v/>
      </c>
      <c r="BH634" s="7" t="str">
        <f t="shared" si="77"/>
        <v/>
      </c>
    </row>
    <row r="635" spans="1:60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164665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40659.875</v>
      </c>
      <c r="O635" s="1">
        <v>43355.875</v>
      </c>
      <c r="P635" s="1"/>
      <c r="Q635" s="1">
        <v>43357.875</v>
      </c>
      <c r="R635">
        <v>73611750</v>
      </c>
      <c r="T635" t="s">
        <v>862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389</v>
      </c>
      <c r="AB635">
        <v>45</v>
      </c>
      <c r="AC635" t="s">
        <v>394</v>
      </c>
      <c r="AD635">
        <v>48439</v>
      </c>
      <c r="AE635">
        <v>406.85</v>
      </c>
      <c r="AF635">
        <v>484.39</v>
      </c>
      <c r="AG635" t="s">
        <v>408</v>
      </c>
      <c r="AP635" s="8">
        <v>632</v>
      </c>
      <c r="AQ635" s="8" t="str">
        <f t="shared" si="78"/>
        <v/>
      </c>
      <c r="AR635" s="8" t="str">
        <f t="shared" si="78"/>
        <v/>
      </c>
      <c r="AS635" s="8" t="str">
        <f t="shared" si="78"/>
        <v/>
      </c>
      <c r="AT635" s="8" t="str">
        <f t="shared" si="78"/>
        <v/>
      </c>
      <c r="AU635" s="8" t="str">
        <f t="shared" si="78"/>
        <v/>
      </c>
      <c r="AV635" s="8" t="str">
        <f t="shared" si="78"/>
        <v/>
      </c>
      <c r="AW635" s="8" t="str">
        <f t="shared" si="78"/>
        <v/>
      </c>
      <c r="AX635" s="8" t="str">
        <f t="shared" si="78"/>
        <v/>
      </c>
      <c r="AY635" s="8" t="str">
        <f t="shared" si="78"/>
        <v/>
      </c>
      <c r="AZ635" s="8" t="str">
        <f t="shared" si="78"/>
        <v/>
      </c>
      <c r="BA635" s="8" t="str">
        <f t="shared" si="78"/>
        <v/>
      </c>
      <c r="BB635" s="8" t="str">
        <f t="shared" si="78"/>
        <v/>
      </c>
      <c r="BC635" s="8" t="str">
        <f t="shared" si="78"/>
        <v/>
      </c>
      <c r="BD635" s="8" t="str">
        <f t="shared" si="78"/>
        <v/>
      </c>
      <c r="BE635" s="8" t="str">
        <f t="shared" si="78"/>
        <v/>
      </c>
      <c r="BF635" s="8" t="str">
        <f t="shared" si="78"/>
        <v/>
      </c>
      <c r="BG635" s="8" t="str">
        <f t="shared" si="77"/>
        <v/>
      </c>
      <c r="BH635" s="8" t="str">
        <f t="shared" si="77"/>
        <v/>
      </c>
    </row>
    <row r="636" spans="1:60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164683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39606.875</v>
      </c>
      <c r="O636" s="1">
        <v>43355.875</v>
      </c>
      <c r="P636" s="1"/>
      <c r="Q636" s="1">
        <v>43357.875</v>
      </c>
      <c r="R636">
        <v>73611796</v>
      </c>
      <c r="T636" t="s">
        <v>863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389</v>
      </c>
      <c r="AB636">
        <v>45</v>
      </c>
      <c r="AC636" t="s">
        <v>394</v>
      </c>
      <c r="AD636">
        <v>48439</v>
      </c>
      <c r="AE636">
        <v>406.85</v>
      </c>
      <c r="AF636">
        <v>484.39</v>
      </c>
      <c r="AG636" t="s">
        <v>408</v>
      </c>
      <c r="AP636" s="7">
        <v>633</v>
      </c>
      <c r="AQ636" s="7" t="str">
        <f t="shared" si="78"/>
        <v/>
      </c>
      <c r="AR636" s="7" t="str">
        <f t="shared" si="78"/>
        <v/>
      </c>
      <c r="AS636" s="7" t="str">
        <f t="shared" si="78"/>
        <v/>
      </c>
      <c r="AT636" s="7" t="str">
        <f t="shared" si="78"/>
        <v/>
      </c>
      <c r="AU636" s="7" t="str">
        <f t="shared" si="78"/>
        <v/>
      </c>
      <c r="AV636" s="7" t="str">
        <f t="shared" si="78"/>
        <v/>
      </c>
      <c r="AW636" s="7" t="str">
        <f t="shared" si="78"/>
        <v/>
      </c>
      <c r="AX636" s="7" t="str">
        <f t="shared" si="78"/>
        <v/>
      </c>
      <c r="AY636" s="7" t="str">
        <f t="shared" si="78"/>
        <v/>
      </c>
      <c r="AZ636" s="7" t="str">
        <f t="shared" si="78"/>
        <v/>
      </c>
      <c r="BA636" s="7" t="str">
        <f t="shared" si="78"/>
        <v/>
      </c>
      <c r="BB636" s="7" t="str">
        <f t="shared" si="78"/>
        <v/>
      </c>
      <c r="BC636" s="7" t="str">
        <f t="shared" si="78"/>
        <v/>
      </c>
      <c r="BD636" s="7" t="str">
        <f t="shared" si="78"/>
        <v/>
      </c>
      <c r="BE636" s="7" t="str">
        <f t="shared" si="78"/>
        <v/>
      </c>
      <c r="BF636" s="7" t="str">
        <f t="shared" si="78"/>
        <v/>
      </c>
      <c r="BG636" s="7" t="str">
        <f t="shared" si="77"/>
        <v/>
      </c>
      <c r="BH636" s="7" t="str">
        <f t="shared" si="77"/>
        <v/>
      </c>
    </row>
    <row r="637" spans="1:60">
      <c r="A637" t="s">
        <v>386</v>
      </c>
      <c r="B637" t="s">
        <v>386</v>
      </c>
      <c r="C637" t="s">
        <v>386</v>
      </c>
      <c r="E637">
        <v>19</v>
      </c>
      <c r="F637">
        <v>0</v>
      </c>
      <c r="G637">
        <v>1</v>
      </c>
      <c r="H637">
        <v>164699</v>
      </c>
      <c r="I637" s="1">
        <v>44761.875</v>
      </c>
      <c r="J637" t="s">
        <v>387</v>
      </c>
      <c r="K637">
        <v>0</v>
      </c>
      <c r="L637" s="1"/>
      <c r="M637" s="1">
        <v>44761.875</v>
      </c>
      <c r="N637" s="1">
        <v>37433.875</v>
      </c>
      <c r="O637" s="1">
        <v>44633.875</v>
      </c>
      <c r="P637" s="1">
        <v>44605.875</v>
      </c>
      <c r="Q637" s="1">
        <v>43357.875</v>
      </c>
      <c r="R637">
        <v>73599795</v>
      </c>
      <c r="T637" t="s">
        <v>738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389</v>
      </c>
      <c r="AC637" t="s">
        <v>476</v>
      </c>
      <c r="AD637">
        <v>88755</v>
      </c>
      <c r="AE637">
        <v>1297.6600000000001</v>
      </c>
      <c r="AF637">
        <v>887.55</v>
      </c>
      <c r="AG637" t="s">
        <v>408</v>
      </c>
      <c r="AP637" s="8">
        <v>634</v>
      </c>
      <c r="AQ637" s="8" t="str">
        <f t="shared" si="78"/>
        <v/>
      </c>
      <c r="AR637" s="8" t="str">
        <f t="shared" si="78"/>
        <v/>
      </c>
      <c r="AS637" s="8" t="str">
        <f t="shared" si="78"/>
        <v/>
      </c>
      <c r="AT637" s="8" t="str">
        <f t="shared" si="78"/>
        <v/>
      </c>
      <c r="AU637" s="8" t="str">
        <f t="shared" si="78"/>
        <v/>
      </c>
      <c r="AV637" s="8" t="str">
        <f t="shared" si="78"/>
        <v/>
      </c>
      <c r="AW637" s="8" t="str">
        <f t="shared" si="78"/>
        <v/>
      </c>
      <c r="AX637" s="8" t="str">
        <f t="shared" si="78"/>
        <v/>
      </c>
      <c r="AY637" s="8" t="str">
        <f t="shared" si="78"/>
        <v/>
      </c>
      <c r="AZ637" s="8" t="str">
        <f t="shared" si="78"/>
        <v/>
      </c>
      <c r="BA637" s="8" t="str">
        <f t="shared" si="78"/>
        <v/>
      </c>
      <c r="BB637" s="8" t="str">
        <f t="shared" si="78"/>
        <v/>
      </c>
      <c r="BC637" s="8" t="str">
        <f t="shared" si="78"/>
        <v/>
      </c>
      <c r="BD637" s="8" t="str">
        <f t="shared" si="78"/>
        <v/>
      </c>
      <c r="BE637" s="8" t="str">
        <f t="shared" si="78"/>
        <v/>
      </c>
      <c r="BF637" s="8" t="str">
        <f t="shared" si="78"/>
        <v/>
      </c>
      <c r="BG637" s="8" t="str">
        <f t="shared" si="77"/>
        <v/>
      </c>
      <c r="BH637" s="8" t="str">
        <f t="shared" si="77"/>
        <v/>
      </c>
    </row>
    <row r="638" spans="1:60">
      <c r="A638" t="s">
        <v>404</v>
      </c>
      <c r="B638" t="s">
        <v>404</v>
      </c>
      <c r="C638" t="s">
        <v>404</v>
      </c>
      <c r="E638">
        <v>57</v>
      </c>
      <c r="F638">
        <v>0</v>
      </c>
      <c r="G638">
        <v>1</v>
      </c>
      <c r="H638">
        <v>164769</v>
      </c>
      <c r="I638" s="1">
        <v>44761.875</v>
      </c>
      <c r="J638" t="s">
        <v>392</v>
      </c>
      <c r="K638">
        <v>0</v>
      </c>
      <c r="L638" s="1"/>
      <c r="M638" s="1">
        <v>44761.875</v>
      </c>
      <c r="N638" s="1">
        <v>30252.875</v>
      </c>
      <c r="O638" s="1">
        <v>43353.875</v>
      </c>
      <c r="P638" s="1"/>
      <c r="Q638" s="1">
        <v>43357.875</v>
      </c>
      <c r="R638">
        <v>73599803</v>
      </c>
      <c r="T638" t="s">
        <v>864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389</v>
      </c>
      <c r="AB638">
        <v>45</v>
      </c>
      <c r="AC638" t="s">
        <v>390</v>
      </c>
      <c r="AD638">
        <v>278937</v>
      </c>
      <c r="AE638">
        <v>2343.0700000000002</v>
      </c>
      <c r="AF638">
        <v>2789.37</v>
      </c>
      <c r="AG638" t="s">
        <v>408</v>
      </c>
      <c r="AP638" s="7">
        <v>635</v>
      </c>
      <c r="AQ638" s="7" t="str">
        <f t="shared" si="78"/>
        <v/>
      </c>
      <c r="AR638" s="7" t="str">
        <f t="shared" si="78"/>
        <v/>
      </c>
      <c r="AS638" s="7" t="str">
        <f t="shared" si="78"/>
        <v/>
      </c>
      <c r="AT638" s="7" t="str">
        <f t="shared" si="78"/>
        <v/>
      </c>
      <c r="AU638" s="7" t="str">
        <f t="shared" si="78"/>
        <v/>
      </c>
      <c r="AV638" s="7" t="str">
        <f t="shared" si="78"/>
        <v/>
      </c>
      <c r="AW638" s="7" t="str">
        <f t="shared" si="78"/>
        <v/>
      </c>
      <c r="AX638" s="7" t="str">
        <f t="shared" si="78"/>
        <v/>
      </c>
      <c r="AY638" s="7" t="str">
        <f t="shared" si="78"/>
        <v/>
      </c>
      <c r="AZ638" s="7" t="str">
        <f t="shared" si="78"/>
        <v/>
      </c>
      <c r="BA638" s="7" t="str">
        <f t="shared" si="78"/>
        <v/>
      </c>
      <c r="BB638" s="7" t="str">
        <f t="shared" si="78"/>
        <v/>
      </c>
      <c r="BC638" s="7" t="str">
        <f t="shared" si="78"/>
        <v/>
      </c>
      <c r="BD638" s="7" t="str">
        <f t="shared" si="78"/>
        <v/>
      </c>
      <c r="BE638" s="7" t="str">
        <f t="shared" si="78"/>
        <v/>
      </c>
      <c r="BF638" s="7" t="str">
        <f t="shared" si="78"/>
        <v/>
      </c>
      <c r="BG638" s="7" t="str">
        <f t="shared" si="77"/>
        <v/>
      </c>
      <c r="BH638" s="7" t="str">
        <f t="shared" si="77"/>
        <v/>
      </c>
    </row>
    <row r="639" spans="1:60">
      <c r="A639" t="s">
        <v>404</v>
      </c>
      <c r="B639" t="s">
        <v>386</v>
      </c>
      <c r="C639" t="s">
        <v>386</v>
      </c>
      <c r="E639">
        <v>57</v>
      </c>
      <c r="F639">
        <v>0</v>
      </c>
      <c r="G639">
        <v>1</v>
      </c>
      <c r="H639">
        <v>164780</v>
      </c>
      <c r="I639" s="1">
        <v>44761.875</v>
      </c>
      <c r="J639" t="s">
        <v>392</v>
      </c>
      <c r="K639">
        <v>0</v>
      </c>
      <c r="L639" s="1">
        <v>44668.875</v>
      </c>
      <c r="M639" s="1">
        <v>44761.875</v>
      </c>
      <c r="N639" s="1">
        <v>23705.916666666668</v>
      </c>
      <c r="O639" s="1">
        <v>44668.875</v>
      </c>
      <c r="P639" s="1">
        <v>44511.875</v>
      </c>
      <c r="Q639" s="1">
        <v>43357.875</v>
      </c>
      <c r="R639">
        <v>73611889</v>
      </c>
      <c r="T639" t="s">
        <v>865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389</v>
      </c>
      <c r="AB639">
        <v>45</v>
      </c>
      <c r="AC639" t="s">
        <v>398</v>
      </c>
      <c r="AD639">
        <v>327276</v>
      </c>
      <c r="AE639">
        <v>2749.1</v>
      </c>
      <c r="AF639">
        <v>3272.76</v>
      </c>
      <c r="AG639" t="s">
        <v>391</v>
      </c>
      <c r="AP639" s="8">
        <v>636</v>
      </c>
      <c r="AQ639" s="8" t="str">
        <f t="shared" si="78"/>
        <v/>
      </c>
      <c r="AR639" s="8" t="str">
        <f t="shared" si="78"/>
        <v/>
      </c>
      <c r="AS639" s="8" t="str">
        <f t="shared" si="78"/>
        <v/>
      </c>
      <c r="AT639" s="8" t="str">
        <f t="shared" si="78"/>
        <v/>
      </c>
      <c r="AU639" s="8" t="str">
        <f t="shared" si="78"/>
        <v/>
      </c>
      <c r="AV639" s="8" t="str">
        <f t="shared" si="78"/>
        <v/>
      </c>
      <c r="AW639" s="8" t="str">
        <f t="shared" si="78"/>
        <v/>
      </c>
      <c r="AX639" s="8" t="str">
        <f t="shared" si="78"/>
        <v/>
      </c>
      <c r="AY639" s="8" t="str">
        <f t="shared" si="78"/>
        <v/>
      </c>
      <c r="AZ639" s="8" t="str">
        <f t="shared" si="78"/>
        <v/>
      </c>
      <c r="BA639" s="8" t="str">
        <f t="shared" si="78"/>
        <v/>
      </c>
      <c r="BB639" s="8" t="str">
        <f t="shared" si="78"/>
        <v/>
      </c>
      <c r="BC639" s="8" t="str">
        <f t="shared" si="78"/>
        <v/>
      </c>
      <c r="BD639" s="8" t="str">
        <f t="shared" si="78"/>
        <v/>
      </c>
      <c r="BE639" s="8" t="str">
        <f t="shared" si="78"/>
        <v/>
      </c>
      <c r="BF639" s="8" t="str">
        <f t="shared" si="78"/>
        <v/>
      </c>
      <c r="BG639" s="8" t="str">
        <f t="shared" si="77"/>
        <v/>
      </c>
      <c r="BH639" s="8" t="str">
        <f t="shared" si="77"/>
        <v/>
      </c>
    </row>
    <row r="640" spans="1:60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164789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27082.875</v>
      </c>
      <c r="O640" s="1">
        <v>43353.875</v>
      </c>
      <c r="P640" s="1"/>
      <c r="Q640" s="1">
        <v>43357.875</v>
      </c>
      <c r="R640">
        <v>73599809</v>
      </c>
      <c r="T640" t="s">
        <v>866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389</v>
      </c>
      <c r="AB640">
        <v>45</v>
      </c>
      <c r="AC640" t="s">
        <v>581</v>
      </c>
      <c r="AD640">
        <v>323307</v>
      </c>
      <c r="AE640">
        <v>2715.79</v>
      </c>
      <c r="AF640">
        <v>3233.07</v>
      </c>
      <c r="AG640" t="s">
        <v>408</v>
      </c>
      <c r="AP640" s="7">
        <v>637</v>
      </c>
      <c r="AQ640" s="7" t="str">
        <f t="shared" si="78"/>
        <v/>
      </c>
      <c r="AR640" s="7" t="str">
        <f t="shared" si="78"/>
        <v/>
      </c>
      <c r="AS640" s="7" t="str">
        <f t="shared" si="78"/>
        <v/>
      </c>
      <c r="AT640" s="7" t="str">
        <f t="shared" si="78"/>
        <v/>
      </c>
      <c r="AU640" s="7" t="str">
        <f t="shared" si="78"/>
        <v/>
      </c>
      <c r="AV640" s="7" t="str">
        <f t="shared" si="78"/>
        <v/>
      </c>
      <c r="AW640" s="7" t="str">
        <f t="shared" si="78"/>
        <v/>
      </c>
      <c r="AX640" s="7" t="str">
        <f t="shared" si="78"/>
        <v/>
      </c>
      <c r="AY640" s="7" t="str">
        <f t="shared" si="78"/>
        <v/>
      </c>
      <c r="AZ640" s="7" t="str">
        <f t="shared" si="78"/>
        <v/>
      </c>
      <c r="BA640" s="7" t="str">
        <f t="shared" si="78"/>
        <v/>
      </c>
      <c r="BB640" s="7" t="str">
        <f t="shared" si="78"/>
        <v/>
      </c>
      <c r="BC640" s="7" t="str">
        <f t="shared" si="78"/>
        <v/>
      </c>
      <c r="BD640" s="7" t="str">
        <f t="shared" si="78"/>
        <v/>
      </c>
      <c r="BE640" s="7" t="str">
        <f t="shared" si="78"/>
        <v/>
      </c>
      <c r="BF640" s="7" t="str">
        <f t="shared" si="78"/>
        <v/>
      </c>
      <c r="BG640" s="7" t="str">
        <f t="shared" si="77"/>
        <v/>
      </c>
      <c r="BH640" s="7" t="str">
        <f t="shared" si="77"/>
        <v/>
      </c>
    </row>
    <row r="641" spans="1:60">
      <c r="A641" t="s">
        <v>404</v>
      </c>
      <c r="B641" t="s">
        <v>404</v>
      </c>
      <c r="C641" t="s">
        <v>404</v>
      </c>
      <c r="E641">
        <v>19</v>
      </c>
      <c r="F641">
        <v>0</v>
      </c>
      <c r="G641">
        <v>1</v>
      </c>
      <c r="H641">
        <v>164797</v>
      </c>
      <c r="I641" s="1">
        <v>44761.875</v>
      </c>
      <c r="J641" t="s">
        <v>387</v>
      </c>
      <c r="K641">
        <v>0</v>
      </c>
      <c r="L641" s="1"/>
      <c r="M641" s="1">
        <v>44761.875</v>
      </c>
      <c r="N641" s="1">
        <v>37349.875</v>
      </c>
      <c r="O641" s="1">
        <v>43355.875</v>
      </c>
      <c r="P641" s="1"/>
      <c r="Q641" s="1">
        <v>43357.875</v>
      </c>
      <c r="R641">
        <v>73611845</v>
      </c>
      <c r="S641">
        <v>73611847</v>
      </c>
      <c r="T641" t="s">
        <v>867</v>
      </c>
      <c r="U641">
        <v>3882</v>
      </c>
      <c r="V641">
        <v>3188</v>
      </c>
      <c r="W641">
        <v>31.88</v>
      </c>
      <c r="X641">
        <v>3188</v>
      </c>
      <c r="Y641">
        <v>38.82</v>
      </c>
      <c r="Z641">
        <v>3882</v>
      </c>
      <c r="AA641" t="s">
        <v>389</v>
      </c>
      <c r="AB641">
        <v>45</v>
      </c>
      <c r="AC641" t="s">
        <v>478</v>
      </c>
      <c r="AD641">
        <v>131312</v>
      </c>
      <c r="AE641">
        <v>1103.02</v>
      </c>
      <c r="AF641">
        <v>1313.12</v>
      </c>
      <c r="AG641" t="s">
        <v>408</v>
      </c>
      <c r="AP641" s="8">
        <v>638</v>
      </c>
      <c r="AQ641" s="8" t="str">
        <f t="shared" si="78"/>
        <v/>
      </c>
      <c r="AR641" s="8" t="str">
        <f t="shared" si="78"/>
        <v/>
      </c>
      <c r="AS641" s="8" t="str">
        <f t="shared" si="78"/>
        <v/>
      </c>
      <c r="AT641" s="8" t="str">
        <f t="shared" si="78"/>
        <v/>
      </c>
      <c r="AU641" s="8" t="str">
        <f t="shared" si="78"/>
        <v/>
      </c>
      <c r="AV641" s="8" t="str">
        <f t="shared" si="78"/>
        <v/>
      </c>
      <c r="AW641" s="8" t="str">
        <f t="shared" si="78"/>
        <v/>
      </c>
      <c r="AX641" s="8" t="str">
        <f t="shared" si="78"/>
        <v/>
      </c>
      <c r="AY641" s="8" t="str">
        <f t="shared" si="78"/>
        <v/>
      </c>
      <c r="AZ641" s="8" t="str">
        <f t="shared" si="78"/>
        <v/>
      </c>
      <c r="BA641" s="8" t="str">
        <f t="shared" si="78"/>
        <v/>
      </c>
      <c r="BB641" s="8" t="str">
        <f t="shared" si="78"/>
        <v/>
      </c>
      <c r="BC641" s="8" t="str">
        <f t="shared" si="78"/>
        <v/>
      </c>
      <c r="BD641" s="8" t="str">
        <f t="shared" si="78"/>
        <v/>
      </c>
      <c r="BE641" s="8" t="str">
        <f t="shared" si="78"/>
        <v/>
      </c>
      <c r="BF641" s="8" t="str">
        <f t="shared" si="78"/>
        <v/>
      </c>
      <c r="BG641" s="8" t="str">
        <f t="shared" si="77"/>
        <v/>
      </c>
      <c r="BH641" s="8" t="str">
        <f t="shared" si="77"/>
        <v/>
      </c>
    </row>
    <row r="642" spans="1:60">
      <c r="A642" t="s">
        <v>404</v>
      </c>
      <c r="B642" t="s">
        <v>404</v>
      </c>
      <c r="C642" t="s">
        <v>404</v>
      </c>
      <c r="E642">
        <v>19</v>
      </c>
      <c r="F642">
        <v>0</v>
      </c>
      <c r="G642">
        <v>1</v>
      </c>
      <c r="H642">
        <v>164809</v>
      </c>
      <c r="I642" s="1">
        <v>44761.875</v>
      </c>
      <c r="J642" t="s">
        <v>387</v>
      </c>
      <c r="K642">
        <v>0</v>
      </c>
      <c r="L642" s="1">
        <v>44755.875</v>
      </c>
      <c r="M642" s="1">
        <v>44761.875</v>
      </c>
      <c r="N642" s="1">
        <v>30893.875</v>
      </c>
      <c r="O642" s="1">
        <v>44755.875</v>
      </c>
      <c r="P642" s="1"/>
      <c r="Q642" s="1">
        <v>43357.875</v>
      </c>
      <c r="R642">
        <v>73599814</v>
      </c>
      <c r="T642" t="s">
        <v>868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389</v>
      </c>
      <c r="AB642">
        <v>45</v>
      </c>
      <c r="AC642" t="s">
        <v>483</v>
      </c>
      <c r="AD642">
        <v>348254</v>
      </c>
      <c r="AE642">
        <v>2925.31</v>
      </c>
      <c r="AF642">
        <v>3482.54</v>
      </c>
      <c r="AG642" t="s">
        <v>391</v>
      </c>
      <c r="AP642" s="7">
        <v>639</v>
      </c>
      <c r="AQ642" s="7" t="str">
        <f t="shared" si="78"/>
        <v/>
      </c>
      <c r="AR642" s="7" t="str">
        <f t="shared" si="78"/>
        <v/>
      </c>
      <c r="AS642" s="7" t="str">
        <f t="shared" si="78"/>
        <v/>
      </c>
      <c r="AT642" s="7" t="str">
        <f t="shared" si="78"/>
        <v/>
      </c>
      <c r="AU642" s="7" t="str">
        <f t="shared" si="78"/>
        <v/>
      </c>
      <c r="AV642" s="7" t="str">
        <f t="shared" si="78"/>
        <v/>
      </c>
      <c r="AW642" s="7" t="str">
        <f t="shared" si="78"/>
        <v/>
      </c>
      <c r="AX642" s="7" t="str">
        <f t="shared" si="78"/>
        <v/>
      </c>
      <c r="AY642" s="7" t="str">
        <f t="shared" si="78"/>
        <v/>
      </c>
      <c r="AZ642" s="7" t="str">
        <f t="shared" si="78"/>
        <v/>
      </c>
      <c r="BA642" s="7" t="str">
        <f t="shared" si="78"/>
        <v/>
      </c>
      <c r="BB642" s="7" t="str">
        <f t="shared" si="78"/>
        <v/>
      </c>
      <c r="BC642" s="7" t="str">
        <f t="shared" si="78"/>
        <v/>
      </c>
      <c r="BD642" s="7" t="str">
        <f t="shared" si="78"/>
        <v/>
      </c>
      <c r="BE642" s="7" t="str">
        <f t="shared" si="78"/>
        <v/>
      </c>
      <c r="BF642" s="7" t="str">
        <f t="shared" ref="BF642:BH657" si="79">IF(BF$3=$D642,$AP642,"")</f>
        <v/>
      </c>
      <c r="BG642" s="7" t="str">
        <f t="shared" si="79"/>
        <v/>
      </c>
      <c r="BH642" s="7" t="str">
        <f t="shared" si="79"/>
        <v/>
      </c>
    </row>
    <row r="643" spans="1:60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164823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30783.875</v>
      </c>
      <c r="O643" s="1">
        <v>44755.875</v>
      </c>
      <c r="P643" s="1">
        <v>44755.875</v>
      </c>
      <c r="Q643" s="1">
        <v>43357.875</v>
      </c>
      <c r="R643">
        <v>73599818</v>
      </c>
      <c r="T643" t="s">
        <v>869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389</v>
      </c>
      <c r="AB643">
        <v>45</v>
      </c>
      <c r="AC643" t="s">
        <v>390</v>
      </c>
      <c r="AD643">
        <v>253579</v>
      </c>
      <c r="AE643">
        <v>2130.0700000000002</v>
      </c>
      <c r="AF643">
        <v>2535.79</v>
      </c>
      <c r="AG643" t="s">
        <v>480</v>
      </c>
      <c r="AP643" s="8">
        <v>640</v>
      </c>
      <c r="AQ643" s="8" t="str">
        <f t="shared" ref="AQ643:BF658" si="80">IF(AQ$3=$D643,$AP643,"")</f>
        <v/>
      </c>
      <c r="AR643" s="8" t="str">
        <f t="shared" si="80"/>
        <v/>
      </c>
      <c r="AS643" s="8" t="str">
        <f t="shared" si="80"/>
        <v/>
      </c>
      <c r="AT643" s="8" t="str">
        <f t="shared" si="80"/>
        <v/>
      </c>
      <c r="AU643" s="8" t="str">
        <f t="shared" si="80"/>
        <v/>
      </c>
      <c r="AV643" s="8" t="str">
        <f t="shared" si="80"/>
        <v/>
      </c>
      <c r="AW643" s="8" t="str">
        <f t="shared" si="80"/>
        <v/>
      </c>
      <c r="AX643" s="8" t="str">
        <f t="shared" si="80"/>
        <v/>
      </c>
      <c r="AY643" s="8" t="str">
        <f t="shared" si="80"/>
        <v/>
      </c>
      <c r="AZ643" s="8" t="str">
        <f t="shared" si="80"/>
        <v/>
      </c>
      <c r="BA643" s="8" t="str">
        <f t="shared" si="80"/>
        <v/>
      </c>
      <c r="BB643" s="8" t="str">
        <f t="shared" si="80"/>
        <v/>
      </c>
      <c r="BC643" s="8" t="str">
        <f t="shared" si="80"/>
        <v/>
      </c>
      <c r="BD643" s="8" t="str">
        <f t="shared" si="80"/>
        <v/>
      </c>
      <c r="BE643" s="8" t="str">
        <f t="shared" si="80"/>
        <v/>
      </c>
      <c r="BF643" s="8" t="str">
        <f t="shared" si="80"/>
        <v/>
      </c>
      <c r="BG643" s="8" t="str">
        <f t="shared" si="79"/>
        <v/>
      </c>
      <c r="BH643" s="8" t="str">
        <f t="shared" si="79"/>
        <v/>
      </c>
    </row>
    <row r="644" spans="1:60">
      <c r="A644" t="s">
        <v>404</v>
      </c>
      <c r="B644" t="s">
        <v>404</v>
      </c>
      <c r="C644" t="s">
        <v>404</v>
      </c>
      <c r="E644">
        <v>220</v>
      </c>
      <c r="F644">
        <v>0</v>
      </c>
      <c r="G644">
        <v>1</v>
      </c>
      <c r="H644">
        <v>164848</v>
      </c>
      <c r="I644" s="1">
        <v>44761.875</v>
      </c>
      <c r="J644" t="s">
        <v>473</v>
      </c>
      <c r="K644">
        <v>0</v>
      </c>
      <c r="L644" s="1"/>
      <c r="M644" s="1">
        <v>44761.875</v>
      </c>
      <c r="N644" s="1">
        <v>31565.875</v>
      </c>
      <c r="O644" s="1">
        <v>43353.875</v>
      </c>
      <c r="P644" s="1"/>
      <c r="Q644" s="1">
        <v>43357.875</v>
      </c>
      <c r="R644">
        <v>73599828</v>
      </c>
      <c r="T644" t="s">
        <v>262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389</v>
      </c>
      <c r="AB644">
        <v>45</v>
      </c>
      <c r="AC644" t="s">
        <v>398</v>
      </c>
      <c r="AD644">
        <v>276623</v>
      </c>
      <c r="AE644">
        <v>2323.64</v>
      </c>
      <c r="AF644">
        <v>2766.23</v>
      </c>
      <c r="AG644" t="s">
        <v>408</v>
      </c>
      <c r="AP644" s="7">
        <v>641</v>
      </c>
      <c r="AQ644" s="7" t="str">
        <f t="shared" si="80"/>
        <v/>
      </c>
      <c r="AR644" s="7" t="str">
        <f t="shared" si="80"/>
        <v/>
      </c>
      <c r="AS644" s="7" t="str">
        <f t="shared" si="80"/>
        <v/>
      </c>
      <c r="AT644" s="7" t="str">
        <f t="shared" si="80"/>
        <v/>
      </c>
      <c r="AU644" s="7" t="str">
        <f t="shared" si="80"/>
        <v/>
      </c>
      <c r="AV644" s="7" t="str">
        <f t="shared" si="80"/>
        <v/>
      </c>
      <c r="AW644" s="7" t="str">
        <f t="shared" si="80"/>
        <v/>
      </c>
      <c r="AX644" s="7" t="str">
        <f t="shared" si="80"/>
        <v/>
      </c>
      <c r="AY644" s="7" t="str">
        <f t="shared" si="80"/>
        <v/>
      </c>
      <c r="AZ644" s="7" t="str">
        <f t="shared" si="80"/>
        <v/>
      </c>
      <c r="BA644" s="7" t="str">
        <f t="shared" si="80"/>
        <v/>
      </c>
      <c r="BB644" s="7" t="str">
        <f t="shared" si="80"/>
        <v/>
      </c>
      <c r="BC644" s="7" t="str">
        <f t="shared" si="80"/>
        <v/>
      </c>
      <c r="BD644" s="7" t="str">
        <f t="shared" si="80"/>
        <v/>
      </c>
      <c r="BE644" s="7" t="str">
        <f t="shared" si="80"/>
        <v/>
      </c>
      <c r="BF644" s="7" t="str">
        <f t="shared" si="80"/>
        <v/>
      </c>
      <c r="BG644" s="7" t="str">
        <f t="shared" si="79"/>
        <v/>
      </c>
      <c r="BH644" s="7" t="str">
        <f t="shared" si="79"/>
        <v/>
      </c>
    </row>
    <row r="645" spans="1:60">
      <c r="A645" t="s">
        <v>404</v>
      </c>
      <c r="B645" t="s">
        <v>404</v>
      </c>
      <c r="C645" t="s">
        <v>404</v>
      </c>
      <c r="E645">
        <v>57</v>
      </c>
      <c r="F645">
        <v>0</v>
      </c>
      <c r="G645">
        <v>1</v>
      </c>
      <c r="H645">
        <v>165004</v>
      </c>
      <c r="I645" s="1">
        <v>44761.875</v>
      </c>
      <c r="J645" t="s">
        <v>392</v>
      </c>
      <c r="K645">
        <v>0</v>
      </c>
      <c r="L645" s="1"/>
      <c r="M645" s="1">
        <v>44761.875</v>
      </c>
      <c r="N645" s="1">
        <v>28783.875</v>
      </c>
      <c r="O645" s="1">
        <v>44755.875</v>
      </c>
      <c r="P645" s="1">
        <v>44755.875</v>
      </c>
      <c r="Q645" s="1">
        <v>43357.875</v>
      </c>
      <c r="R645">
        <v>73611863</v>
      </c>
      <c r="T645" t="s">
        <v>870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389</v>
      </c>
      <c r="AB645">
        <v>45</v>
      </c>
      <c r="AC645" t="s">
        <v>394</v>
      </c>
      <c r="AD645">
        <v>96155</v>
      </c>
      <c r="AE645">
        <v>807.71</v>
      </c>
      <c r="AF645">
        <v>961.55</v>
      </c>
      <c r="AG645" t="s">
        <v>480</v>
      </c>
      <c r="AP645" s="8">
        <v>642</v>
      </c>
      <c r="AQ645" s="8" t="str">
        <f t="shared" si="80"/>
        <v/>
      </c>
      <c r="AR645" s="8" t="str">
        <f t="shared" si="80"/>
        <v/>
      </c>
      <c r="AS645" s="8" t="str">
        <f t="shared" si="80"/>
        <v/>
      </c>
      <c r="AT645" s="8" t="str">
        <f t="shared" si="80"/>
        <v/>
      </c>
      <c r="AU645" s="8" t="str">
        <f t="shared" si="80"/>
        <v/>
      </c>
      <c r="AV645" s="8" t="str">
        <f t="shared" si="80"/>
        <v/>
      </c>
      <c r="AW645" s="8" t="str">
        <f t="shared" si="80"/>
        <v/>
      </c>
      <c r="AX645" s="8" t="str">
        <f t="shared" si="80"/>
        <v/>
      </c>
      <c r="AY645" s="8" t="str">
        <f t="shared" si="80"/>
        <v/>
      </c>
      <c r="AZ645" s="8" t="str">
        <f t="shared" si="80"/>
        <v/>
      </c>
      <c r="BA645" s="8" t="str">
        <f t="shared" si="80"/>
        <v/>
      </c>
      <c r="BB645" s="8" t="str">
        <f t="shared" si="80"/>
        <v/>
      </c>
      <c r="BC645" s="8" t="str">
        <f t="shared" si="80"/>
        <v/>
      </c>
      <c r="BD645" s="8" t="str">
        <f t="shared" si="80"/>
        <v/>
      </c>
      <c r="BE645" s="8" t="str">
        <f t="shared" si="80"/>
        <v/>
      </c>
      <c r="BF645" s="8" t="str">
        <f t="shared" si="80"/>
        <v/>
      </c>
      <c r="BG645" s="8" t="str">
        <f t="shared" si="79"/>
        <v/>
      </c>
      <c r="BH645" s="8" t="str">
        <f t="shared" si="79"/>
        <v/>
      </c>
    </row>
    <row r="646" spans="1:60">
      <c r="A646" t="s">
        <v>404</v>
      </c>
      <c r="B646" t="s">
        <v>404</v>
      </c>
      <c r="C646" t="s">
        <v>404</v>
      </c>
      <c r="E646">
        <v>57</v>
      </c>
      <c r="F646">
        <v>0</v>
      </c>
      <c r="G646">
        <v>1</v>
      </c>
      <c r="H646">
        <v>165004</v>
      </c>
      <c r="I646" s="1">
        <v>44761.875</v>
      </c>
      <c r="J646" t="s">
        <v>392</v>
      </c>
      <c r="K646">
        <v>1</v>
      </c>
      <c r="L646" s="1"/>
      <c r="M646" s="1">
        <v>44761.875</v>
      </c>
      <c r="N646" s="1">
        <v>29637.875</v>
      </c>
      <c r="O646" s="1">
        <v>44755.875</v>
      </c>
      <c r="P646" s="1"/>
      <c r="Q646" s="1">
        <v>43357.875</v>
      </c>
      <c r="R646">
        <v>73611865</v>
      </c>
      <c r="T646" t="s">
        <v>871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389</v>
      </c>
      <c r="AB646">
        <v>45</v>
      </c>
      <c r="AC646" t="s">
        <v>394</v>
      </c>
      <c r="AD646">
        <v>96155</v>
      </c>
      <c r="AE646">
        <v>807.71</v>
      </c>
      <c r="AF646">
        <v>961.55</v>
      </c>
      <c r="AG646" t="s">
        <v>480</v>
      </c>
      <c r="AP646" s="7">
        <v>643</v>
      </c>
      <c r="AQ646" s="7" t="str">
        <f t="shared" si="80"/>
        <v/>
      </c>
      <c r="AR646" s="7" t="str">
        <f t="shared" si="80"/>
        <v/>
      </c>
      <c r="AS646" s="7" t="str">
        <f t="shared" si="80"/>
        <v/>
      </c>
      <c r="AT646" s="7" t="str">
        <f t="shared" si="80"/>
        <v/>
      </c>
      <c r="AU646" s="7" t="str">
        <f t="shared" si="80"/>
        <v/>
      </c>
      <c r="AV646" s="7" t="str">
        <f t="shared" si="80"/>
        <v/>
      </c>
      <c r="AW646" s="7" t="str">
        <f t="shared" si="80"/>
        <v/>
      </c>
      <c r="AX646" s="7" t="str">
        <f t="shared" si="80"/>
        <v/>
      </c>
      <c r="AY646" s="7" t="str">
        <f t="shared" si="80"/>
        <v/>
      </c>
      <c r="AZ646" s="7" t="str">
        <f t="shared" si="80"/>
        <v/>
      </c>
      <c r="BA646" s="7" t="str">
        <f t="shared" si="80"/>
        <v/>
      </c>
      <c r="BB646" s="7" t="str">
        <f t="shared" si="80"/>
        <v/>
      </c>
      <c r="BC646" s="7" t="str">
        <f t="shared" si="80"/>
        <v/>
      </c>
      <c r="BD646" s="7" t="str">
        <f t="shared" si="80"/>
        <v/>
      </c>
      <c r="BE646" s="7" t="str">
        <f t="shared" si="80"/>
        <v/>
      </c>
      <c r="BF646" s="7" t="str">
        <f t="shared" si="80"/>
        <v/>
      </c>
      <c r="BG646" s="7" t="str">
        <f t="shared" si="79"/>
        <v/>
      </c>
      <c r="BH646" s="7" t="str">
        <f t="shared" si="79"/>
        <v/>
      </c>
    </row>
    <row r="647" spans="1:60">
      <c r="A647" t="s">
        <v>404</v>
      </c>
      <c r="B647" t="s">
        <v>404</v>
      </c>
      <c r="C647" t="s">
        <v>404</v>
      </c>
      <c r="E647">
        <v>57</v>
      </c>
      <c r="F647">
        <v>0</v>
      </c>
      <c r="G647">
        <v>1</v>
      </c>
      <c r="H647">
        <v>165004</v>
      </c>
      <c r="I647" s="1">
        <v>44761.875</v>
      </c>
      <c r="J647" t="s">
        <v>392</v>
      </c>
      <c r="K647">
        <v>2</v>
      </c>
      <c r="L647" s="1"/>
      <c r="M647" s="1">
        <v>44761.875</v>
      </c>
      <c r="N647" s="1">
        <v>38449.875</v>
      </c>
      <c r="O647" s="1">
        <v>44755.875</v>
      </c>
      <c r="P647" s="1"/>
      <c r="Q647" s="1">
        <v>43357.875</v>
      </c>
      <c r="R647">
        <v>73611866</v>
      </c>
      <c r="T647" t="s">
        <v>872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389</v>
      </c>
      <c r="AB647">
        <v>45</v>
      </c>
      <c r="AC647" t="s">
        <v>394</v>
      </c>
      <c r="AD647">
        <v>48439</v>
      </c>
      <c r="AE647">
        <v>406.85</v>
      </c>
      <c r="AF647">
        <v>484.39</v>
      </c>
      <c r="AG647" t="s">
        <v>480</v>
      </c>
      <c r="AP647" s="8">
        <v>644</v>
      </c>
      <c r="AQ647" s="8" t="str">
        <f t="shared" si="80"/>
        <v/>
      </c>
      <c r="AR647" s="8" t="str">
        <f t="shared" si="80"/>
        <v/>
      </c>
      <c r="AS647" s="8" t="str">
        <f t="shared" si="80"/>
        <v/>
      </c>
      <c r="AT647" s="8" t="str">
        <f t="shared" si="80"/>
        <v/>
      </c>
      <c r="AU647" s="8" t="str">
        <f t="shared" si="80"/>
        <v/>
      </c>
      <c r="AV647" s="8" t="str">
        <f t="shared" si="80"/>
        <v/>
      </c>
      <c r="AW647" s="8" t="str">
        <f t="shared" si="80"/>
        <v/>
      </c>
      <c r="AX647" s="8" t="str">
        <f t="shared" si="80"/>
        <v/>
      </c>
      <c r="AY647" s="8" t="str">
        <f t="shared" si="80"/>
        <v/>
      </c>
      <c r="AZ647" s="8" t="str">
        <f t="shared" si="80"/>
        <v/>
      </c>
      <c r="BA647" s="8" t="str">
        <f t="shared" si="80"/>
        <v/>
      </c>
      <c r="BB647" s="8" t="str">
        <f t="shared" si="80"/>
        <v/>
      </c>
      <c r="BC647" s="8" t="str">
        <f t="shared" si="80"/>
        <v/>
      </c>
      <c r="BD647" s="8" t="str">
        <f t="shared" si="80"/>
        <v/>
      </c>
      <c r="BE647" s="8" t="str">
        <f t="shared" si="80"/>
        <v/>
      </c>
      <c r="BF647" s="8" t="str">
        <f t="shared" si="80"/>
        <v/>
      </c>
      <c r="BG647" s="8" t="str">
        <f t="shared" si="79"/>
        <v/>
      </c>
      <c r="BH647" s="8" t="str">
        <f t="shared" si="79"/>
        <v/>
      </c>
    </row>
    <row r="648" spans="1:60">
      <c r="A648" t="s">
        <v>404</v>
      </c>
      <c r="B648" t="s">
        <v>404</v>
      </c>
      <c r="C648" t="s">
        <v>404</v>
      </c>
      <c r="E648">
        <v>57</v>
      </c>
      <c r="F648">
        <v>0</v>
      </c>
      <c r="G648">
        <v>1</v>
      </c>
      <c r="H648">
        <v>165004</v>
      </c>
      <c r="I648" s="1">
        <v>44761.875</v>
      </c>
      <c r="J648" t="s">
        <v>392</v>
      </c>
      <c r="K648">
        <v>3</v>
      </c>
      <c r="L648" s="1"/>
      <c r="M648" s="1">
        <v>44761.875</v>
      </c>
      <c r="N648" s="1">
        <v>41458.875</v>
      </c>
      <c r="O648" s="1">
        <v>44755.875</v>
      </c>
      <c r="P648" s="1"/>
      <c r="Q648" s="1">
        <v>43357.875</v>
      </c>
      <c r="R648">
        <v>73611864</v>
      </c>
      <c r="T648" t="s">
        <v>873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389</v>
      </c>
      <c r="AB648">
        <v>45</v>
      </c>
      <c r="AC648" t="s">
        <v>394</v>
      </c>
      <c r="AD648">
        <v>48439</v>
      </c>
      <c r="AE648">
        <v>406.85</v>
      </c>
      <c r="AF648">
        <v>484.39</v>
      </c>
      <c r="AG648" t="s">
        <v>480</v>
      </c>
      <c r="AP648" s="7">
        <v>645</v>
      </c>
      <c r="AQ648" s="7" t="str">
        <f t="shared" si="80"/>
        <v/>
      </c>
      <c r="AR648" s="7" t="str">
        <f t="shared" si="80"/>
        <v/>
      </c>
      <c r="AS648" s="7" t="str">
        <f t="shared" si="80"/>
        <v/>
      </c>
      <c r="AT648" s="7" t="str">
        <f t="shared" si="80"/>
        <v/>
      </c>
      <c r="AU648" s="7" t="str">
        <f t="shared" si="80"/>
        <v/>
      </c>
      <c r="AV648" s="7" t="str">
        <f t="shared" si="80"/>
        <v/>
      </c>
      <c r="AW648" s="7" t="str">
        <f t="shared" si="80"/>
        <v/>
      </c>
      <c r="AX648" s="7" t="str">
        <f t="shared" si="80"/>
        <v/>
      </c>
      <c r="AY648" s="7" t="str">
        <f t="shared" si="80"/>
        <v/>
      </c>
      <c r="AZ648" s="7" t="str">
        <f t="shared" si="80"/>
        <v/>
      </c>
      <c r="BA648" s="7" t="str">
        <f t="shared" si="80"/>
        <v/>
      </c>
      <c r="BB648" s="7" t="str">
        <f t="shared" si="80"/>
        <v/>
      </c>
      <c r="BC648" s="7" t="str">
        <f t="shared" si="80"/>
        <v/>
      </c>
      <c r="BD648" s="7" t="str">
        <f t="shared" si="80"/>
        <v/>
      </c>
      <c r="BE648" s="7" t="str">
        <f t="shared" si="80"/>
        <v/>
      </c>
      <c r="BF648" s="7" t="str">
        <f t="shared" si="80"/>
        <v/>
      </c>
      <c r="BG648" s="7" t="str">
        <f t="shared" si="79"/>
        <v/>
      </c>
      <c r="BH648" s="7" t="str">
        <f t="shared" si="79"/>
        <v/>
      </c>
    </row>
    <row r="649" spans="1:60">
      <c r="A649" t="s">
        <v>404</v>
      </c>
      <c r="B649" t="s">
        <v>404</v>
      </c>
      <c r="C649" t="s">
        <v>404</v>
      </c>
      <c r="E649">
        <v>57</v>
      </c>
      <c r="F649">
        <v>0</v>
      </c>
      <c r="G649">
        <v>1</v>
      </c>
      <c r="H649">
        <v>165168</v>
      </c>
      <c r="I649" s="1">
        <v>44761.875</v>
      </c>
      <c r="J649" t="s">
        <v>392</v>
      </c>
      <c r="K649">
        <v>0</v>
      </c>
      <c r="L649" s="1">
        <v>44756.875</v>
      </c>
      <c r="M649" s="1">
        <v>44761.875</v>
      </c>
      <c r="N649" s="1">
        <v>34347.916666666664</v>
      </c>
      <c r="O649" s="1">
        <v>44756.875</v>
      </c>
      <c r="P649" s="1">
        <v>43811.875</v>
      </c>
      <c r="Q649" s="1">
        <v>43357.875</v>
      </c>
      <c r="R649">
        <v>73599831</v>
      </c>
      <c r="T649" t="s">
        <v>874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389</v>
      </c>
      <c r="AB649">
        <v>45</v>
      </c>
      <c r="AC649" t="s">
        <v>476</v>
      </c>
      <c r="AD649">
        <v>193102</v>
      </c>
      <c r="AE649">
        <v>1622.05</v>
      </c>
      <c r="AF649">
        <v>1931.02</v>
      </c>
      <c r="AG649" t="s">
        <v>391</v>
      </c>
      <c r="AP649" s="8">
        <v>646</v>
      </c>
      <c r="AQ649" s="8" t="str">
        <f t="shared" si="80"/>
        <v/>
      </c>
      <c r="AR649" s="8" t="str">
        <f t="shared" si="80"/>
        <v/>
      </c>
      <c r="AS649" s="8" t="str">
        <f t="shared" si="80"/>
        <v/>
      </c>
      <c r="AT649" s="8" t="str">
        <f t="shared" si="80"/>
        <v/>
      </c>
      <c r="AU649" s="8" t="str">
        <f t="shared" si="80"/>
        <v/>
      </c>
      <c r="AV649" s="8" t="str">
        <f t="shared" si="80"/>
        <v/>
      </c>
      <c r="AW649" s="8" t="str">
        <f t="shared" si="80"/>
        <v/>
      </c>
      <c r="AX649" s="8" t="str">
        <f t="shared" si="80"/>
        <v/>
      </c>
      <c r="AY649" s="8" t="str">
        <f t="shared" si="80"/>
        <v/>
      </c>
      <c r="AZ649" s="8" t="str">
        <f t="shared" si="80"/>
        <v/>
      </c>
      <c r="BA649" s="8" t="str">
        <f t="shared" si="80"/>
        <v/>
      </c>
      <c r="BB649" s="8" t="str">
        <f t="shared" si="80"/>
        <v/>
      </c>
      <c r="BC649" s="8" t="str">
        <f t="shared" si="80"/>
        <v/>
      </c>
      <c r="BD649" s="8" t="str">
        <f t="shared" si="80"/>
        <v/>
      </c>
      <c r="BE649" s="8" t="str">
        <f t="shared" si="80"/>
        <v/>
      </c>
      <c r="BF649" s="8" t="str">
        <f t="shared" si="80"/>
        <v/>
      </c>
      <c r="BG649" s="8" t="str">
        <f t="shared" si="79"/>
        <v/>
      </c>
      <c r="BH649" s="8" t="str">
        <f t="shared" si="79"/>
        <v/>
      </c>
    </row>
    <row r="650" spans="1:60">
      <c r="A650" t="s">
        <v>404</v>
      </c>
      <c r="B650" t="s">
        <v>386</v>
      </c>
      <c r="C650" t="s">
        <v>386</v>
      </c>
      <c r="E650">
        <v>19</v>
      </c>
      <c r="F650">
        <v>0</v>
      </c>
      <c r="G650">
        <v>1</v>
      </c>
      <c r="H650">
        <v>167992</v>
      </c>
      <c r="I650" s="1">
        <v>44761.875</v>
      </c>
      <c r="J650" t="s">
        <v>387</v>
      </c>
      <c r="K650">
        <v>0</v>
      </c>
      <c r="L650" s="1">
        <v>44699.875</v>
      </c>
      <c r="M650" s="1">
        <v>44761.875</v>
      </c>
      <c r="N650" s="1">
        <v>40159.916666666664</v>
      </c>
      <c r="O650" s="1">
        <v>44699.875</v>
      </c>
      <c r="P650" s="1">
        <v>44693.875</v>
      </c>
      <c r="Q650" s="1">
        <v>43387.875</v>
      </c>
      <c r="R650">
        <v>73802336</v>
      </c>
      <c r="T650" t="s">
        <v>875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389</v>
      </c>
      <c r="AB650">
        <v>44</v>
      </c>
      <c r="AC650" t="s">
        <v>398</v>
      </c>
      <c r="AD650">
        <v>95921</v>
      </c>
      <c r="AE650">
        <v>805.73</v>
      </c>
      <c r="AF650">
        <v>959.21</v>
      </c>
      <c r="AG650" t="s">
        <v>391</v>
      </c>
      <c r="AP650" s="7">
        <v>647</v>
      </c>
      <c r="AQ650" s="7" t="str">
        <f t="shared" si="80"/>
        <v/>
      </c>
      <c r="AR650" s="7" t="str">
        <f t="shared" si="80"/>
        <v/>
      </c>
      <c r="AS650" s="7" t="str">
        <f t="shared" si="80"/>
        <v/>
      </c>
      <c r="AT650" s="7" t="str">
        <f t="shared" si="80"/>
        <v/>
      </c>
      <c r="AU650" s="7" t="str">
        <f t="shared" si="80"/>
        <v/>
      </c>
      <c r="AV650" s="7" t="str">
        <f t="shared" si="80"/>
        <v/>
      </c>
      <c r="AW650" s="7" t="str">
        <f t="shared" si="80"/>
        <v/>
      </c>
      <c r="AX650" s="7" t="str">
        <f t="shared" si="80"/>
        <v/>
      </c>
      <c r="AY650" s="7" t="str">
        <f t="shared" si="80"/>
        <v/>
      </c>
      <c r="AZ650" s="7" t="str">
        <f t="shared" si="80"/>
        <v/>
      </c>
      <c r="BA650" s="7" t="str">
        <f t="shared" si="80"/>
        <v/>
      </c>
      <c r="BB650" s="7" t="str">
        <f t="shared" si="80"/>
        <v/>
      </c>
      <c r="BC650" s="7" t="str">
        <f t="shared" si="80"/>
        <v/>
      </c>
      <c r="BD650" s="7" t="str">
        <f t="shared" si="80"/>
        <v/>
      </c>
      <c r="BE650" s="7" t="str">
        <f t="shared" si="80"/>
        <v/>
      </c>
      <c r="BF650" s="7" t="str">
        <f t="shared" si="80"/>
        <v/>
      </c>
      <c r="BG650" s="7" t="str">
        <f t="shared" si="79"/>
        <v/>
      </c>
      <c r="BH650" s="7" t="str">
        <f t="shared" si="79"/>
        <v/>
      </c>
    </row>
    <row r="651" spans="1:60">
      <c r="A651" t="s">
        <v>404</v>
      </c>
      <c r="B651" t="s">
        <v>404</v>
      </c>
      <c r="C651" t="s">
        <v>404</v>
      </c>
      <c r="E651">
        <v>19</v>
      </c>
      <c r="F651">
        <v>0</v>
      </c>
      <c r="G651">
        <v>1</v>
      </c>
      <c r="H651">
        <v>167997</v>
      </c>
      <c r="I651" s="1">
        <v>44761.875</v>
      </c>
      <c r="J651" t="s">
        <v>387</v>
      </c>
      <c r="K651">
        <v>0</v>
      </c>
      <c r="L651" s="1"/>
      <c r="M651" s="1">
        <v>44761.875</v>
      </c>
      <c r="N651" s="1">
        <v>39902.875</v>
      </c>
      <c r="O651" s="1">
        <v>43426.916666666664</v>
      </c>
      <c r="P651" s="1">
        <v>43417.916666666664</v>
      </c>
      <c r="Q651" s="1">
        <v>43387.875</v>
      </c>
      <c r="R651">
        <v>73891002</v>
      </c>
      <c r="T651" t="s">
        <v>876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389</v>
      </c>
      <c r="AB651">
        <v>44</v>
      </c>
      <c r="AC651" t="s">
        <v>394</v>
      </c>
      <c r="AD651">
        <v>48439</v>
      </c>
      <c r="AE651">
        <v>406.85</v>
      </c>
      <c r="AF651">
        <v>484.39</v>
      </c>
      <c r="AG651" t="s">
        <v>408</v>
      </c>
      <c r="AP651" s="8">
        <v>648</v>
      </c>
      <c r="AQ651" s="8" t="str">
        <f t="shared" si="80"/>
        <v/>
      </c>
      <c r="AR651" s="8" t="str">
        <f t="shared" si="80"/>
        <v/>
      </c>
      <c r="AS651" s="8" t="str">
        <f t="shared" si="80"/>
        <v/>
      </c>
      <c r="AT651" s="8" t="str">
        <f t="shared" si="80"/>
        <v/>
      </c>
      <c r="AU651" s="8" t="str">
        <f t="shared" si="80"/>
        <v/>
      </c>
      <c r="AV651" s="8" t="str">
        <f t="shared" si="80"/>
        <v/>
      </c>
      <c r="AW651" s="8" t="str">
        <f t="shared" si="80"/>
        <v/>
      </c>
      <c r="AX651" s="8" t="str">
        <f t="shared" si="80"/>
        <v/>
      </c>
      <c r="AY651" s="8" t="str">
        <f t="shared" si="80"/>
        <v/>
      </c>
      <c r="AZ651" s="8" t="str">
        <f t="shared" si="80"/>
        <v/>
      </c>
      <c r="BA651" s="8" t="str">
        <f t="shared" si="80"/>
        <v/>
      </c>
      <c r="BB651" s="8" t="str">
        <f t="shared" si="80"/>
        <v/>
      </c>
      <c r="BC651" s="8" t="str">
        <f t="shared" si="80"/>
        <v/>
      </c>
      <c r="BD651" s="8" t="str">
        <f t="shared" si="80"/>
        <v/>
      </c>
      <c r="BE651" s="8" t="str">
        <f t="shared" si="80"/>
        <v/>
      </c>
      <c r="BF651" s="8" t="str">
        <f t="shared" si="80"/>
        <v/>
      </c>
      <c r="BG651" s="8" t="str">
        <f t="shared" si="79"/>
        <v/>
      </c>
      <c r="BH651" s="8" t="str">
        <f t="shared" si="79"/>
        <v/>
      </c>
    </row>
    <row r="652" spans="1:60">
      <c r="A652" t="s">
        <v>404</v>
      </c>
      <c r="B652" t="s">
        <v>404</v>
      </c>
      <c r="C652" t="s">
        <v>404</v>
      </c>
      <c r="E652">
        <v>19</v>
      </c>
      <c r="F652">
        <v>0</v>
      </c>
      <c r="G652">
        <v>1</v>
      </c>
      <c r="H652">
        <v>167997</v>
      </c>
      <c r="I652" s="1">
        <v>44761.875</v>
      </c>
      <c r="J652" t="s">
        <v>387</v>
      </c>
      <c r="K652">
        <v>1</v>
      </c>
      <c r="L652" s="1"/>
      <c r="M652" s="1">
        <v>44761.875</v>
      </c>
      <c r="N652" s="1">
        <v>40882.916666666664</v>
      </c>
      <c r="O652" s="1">
        <v>43426.916666666664</v>
      </c>
      <c r="P652" s="1"/>
      <c r="Q652" s="1">
        <v>43387.875</v>
      </c>
      <c r="R652">
        <v>73891003</v>
      </c>
      <c r="T652" t="s">
        <v>877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389</v>
      </c>
      <c r="AB652">
        <v>44</v>
      </c>
      <c r="AC652" t="s">
        <v>394</v>
      </c>
      <c r="AD652">
        <v>48439</v>
      </c>
      <c r="AE652">
        <v>406.85</v>
      </c>
      <c r="AF652">
        <v>484.39</v>
      </c>
      <c r="AG652" t="s">
        <v>408</v>
      </c>
      <c r="AP652" s="7">
        <v>649</v>
      </c>
      <c r="AQ652" s="7" t="str">
        <f t="shared" si="80"/>
        <v/>
      </c>
      <c r="AR652" s="7" t="str">
        <f t="shared" si="80"/>
        <v/>
      </c>
      <c r="AS652" s="7" t="str">
        <f t="shared" si="80"/>
        <v/>
      </c>
      <c r="AT652" s="7" t="str">
        <f t="shared" si="80"/>
        <v/>
      </c>
      <c r="AU652" s="7" t="str">
        <f t="shared" si="80"/>
        <v/>
      </c>
      <c r="AV652" s="7" t="str">
        <f t="shared" si="80"/>
        <v/>
      </c>
      <c r="AW652" s="7" t="str">
        <f t="shared" si="80"/>
        <v/>
      </c>
      <c r="AX652" s="7" t="str">
        <f t="shared" si="80"/>
        <v/>
      </c>
      <c r="AY652" s="7" t="str">
        <f t="shared" si="80"/>
        <v/>
      </c>
      <c r="AZ652" s="7" t="str">
        <f t="shared" si="80"/>
        <v/>
      </c>
      <c r="BA652" s="7" t="str">
        <f t="shared" si="80"/>
        <v/>
      </c>
      <c r="BB652" s="7" t="str">
        <f t="shared" si="80"/>
        <v/>
      </c>
      <c r="BC652" s="7" t="str">
        <f t="shared" si="80"/>
        <v/>
      </c>
      <c r="BD652" s="7" t="str">
        <f t="shared" si="80"/>
        <v/>
      </c>
      <c r="BE652" s="7" t="str">
        <f t="shared" si="80"/>
        <v/>
      </c>
      <c r="BF652" s="7" t="str">
        <f t="shared" si="80"/>
        <v/>
      </c>
      <c r="BG652" s="7" t="str">
        <f t="shared" si="79"/>
        <v/>
      </c>
      <c r="BH652" s="7" t="str">
        <f t="shared" si="79"/>
        <v/>
      </c>
    </row>
    <row r="653" spans="1:60">
      <c r="A653" t="s">
        <v>404</v>
      </c>
      <c r="B653" t="s">
        <v>404</v>
      </c>
      <c r="C653" t="s">
        <v>404</v>
      </c>
      <c r="E653">
        <v>19</v>
      </c>
      <c r="F653">
        <v>0</v>
      </c>
      <c r="G653">
        <v>1</v>
      </c>
      <c r="H653">
        <v>168007</v>
      </c>
      <c r="I653" s="1">
        <v>44761.875</v>
      </c>
      <c r="J653" t="s">
        <v>387</v>
      </c>
      <c r="K653">
        <v>0</v>
      </c>
      <c r="L653" s="1"/>
      <c r="M653" s="1">
        <v>44761.875</v>
      </c>
      <c r="N653" s="1">
        <v>37971.916666666664</v>
      </c>
      <c r="O653" s="1">
        <v>43670.875</v>
      </c>
      <c r="P653" s="1">
        <v>43657.875</v>
      </c>
      <c r="Q653" s="1">
        <v>43387.875</v>
      </c>
      <c r="R653">
        <v>73799319</v>
      </c>
      <c r="T653" t="s">
        <v>878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389</v>
      </c>
      <c r="AB653">
        <v>44</v>
      </c>
      <c r="AC653" t="s">
        <v>400</v>
      </c>
      <c r="AD653">
        <v>49621</v>
      </c>
      <c r="AE653">
        <v>416.82</v>
      </c>
      <c r="AF653">
        <v>496.21</v>
      </c>
      <c r="AG653" t="s">
        <v>408</v>
      </c>
      <c r="AP653" s="8">
        <v>650</v>
      </c>
      <c r="AQ653" s="8" t="str">
        <f t="shared" si="80"/>
        <v/>
      </c>
      <c r="AR653" s="8" t="str">
        <f t="shared" si="80"/>
        <v/>
      </c>
      <c r="AS653" s="8" t="str">
        <f t="shared" si="80"/>
        <v/>
      </c>
      <c r="AT653" s="8" t="str">
        <f t="shared" si="80"/>
        <v/>
      </c>
      <c r="AU653" s="8" t="str">
        <f t="shared" si="80"/>
        <v/>
      </c>
      <c r="AV653" s="8" t="str">
        <f t="shared" si="80"/>
        <v/>
      </c>
      <c r="AW653" s="8" t="str">
        <f t="shared" si="80"/>
        <v/>
      </c>
      <c r="AX653" s="8" t="str">
        <f t="shared" si="80"/>
        <v/>
      </c>
      <c r="AY653" s="8" t="str">
        <f t="shared" si="80"/>
        <v/>
      </c>
      <c r="AZ653" s="8" t="str">
        <f t="shared" si="80"/>
        <v/>
      </c>
      <c r="BA653" s="8" t="str">
        <f t="shared" si="80"/>
        <v/>
      </c>
      <c r="BB653" s="8" t="str">
        <f t="shared" si="80"/>
        <v/>
      </c>
      <c r="BC653" s="8" t="str">
        <f t="shared" si="80"/>
        <v/>
      </c>
      <c r="BD653" s="8" t="str">
        <f t="shared" si="80"/>
        <v/>
      </c>
      <c r="BE653" s="8" t="str">
        <f t="shared" si="80"/>
        <v/>
      </c>
      <c r="BF653" s="8" t="str">
        <f t="shared" si="80"/>
        <v/>
      </c>
      <c r="BG653" s="8" t="str">
        <f t="shared" si="79"/>
        <v/>
      </c>
      <c r="BH653" s="8" t="str">
        <f t="shared" si="79"/>
        <v/>
      </c>
    </row>
    <row r="654" spans="1:60">
      <c r="A654" t="s">
        <v>404</v>
      </c>
      <c r="B654" t="s">
        <v>404</v>
      </c>
      <c r="C654" t="s">
        <v>404</v>
      </c>
      <c r="E654">
        <v>19</v>
      </c>
      <c r="F654">
        <v>0</v>
      </c>
      <c r="G654">
        <v>1</v>
      </c>
      <c r="H654">
        <v>168070</v>
      </c>
      <c r="I654" s="1">
        <v>44761.875</v>
      </c>
      <c r="J654" t="s">
        <v>387</v>
      </c>
      <c r="K654">
        <v>0</v>
      </c>
      <c r="L654" s="1"/>
      <c r="M654" s="1">
        <v>44761.875</v>
      </c>
      <c r="N654" s="1">
        <v>37672.875</v>
      </c>
      <c r="O654" s="1">
        <v>43381.875</v>
      </c>
      <c r="P654" s="1"/>
      <c r="Q654" s="1">
        <v>43387.875</v>
      </c>
      <c r="R654">
        <v>73799941</v>
      </c>
      <c r="T654" t="s">
        <v>879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389</v>
      </c>
      <c r="AB654">
        <v>44</v>
      </c>
      <c r="AC654" t="s">
        <v>394</v>
      </c>
      <c r="AD654">
        <v>60547</v>
      </c>
      <c r="AE654">
        <v>508.58</v>
      </c>
      <c r="AF654">
        <v>605.47</v>
      </c>
      <c r="AG654" t="s">
        <v>408</v>
      </c>
      <c r="AP654" s="7">
        <v>651</v>
      </c>
      <c r="AQ654" s="7" t="str">
        <f t="shared" si="80"/>
        <v/>
      </c>
      <c r="AR654" s="7" t="str">
        <f t="shared" si="80"/>
        <v/>
      </c>
      <c r="AS654" s="7" t="str">
        <f t="shared" si="80"/>
        <v/>
      </c>
      <c r="AT654" s="7" t="str">
        <f t="shared" si="80"/>
        <v/>
      </c>
      <c r="AU654" s="7" t="str">
        <f t="shared" si="80"/>
        <v/>
      </c>
      <c r="AV654" s="7" t="str">
        <f t="shared" si="80"/>
        <v/>
      </c>
      <c r="AW654" s="7" t="str">
        <f t="shared" si="80"/>
        <v/>
      </c>
      <c r="AX654" s="7" t="str">
        <f t="shared" si="80"/>
        <v/>
      </c>
      <c r="AY654" s="7" t="str">
        <f t="shared" si="80"/>
        <v/>
      </c>
      <c r="AZ654" s="7" t="str">
        <f t="shared" si="80"/>
        <v/>
      </c>
      <c r="BA654" s="7" t="str">
        <f t="shared" si="80"/>
        <v/>
      </c>
      <c r="BB654" s="7" t="str">
        <f t="shared" si="80"/>
        <v/>
      </c>
      <c r="BC654" s="7" t="str">
        <f t="shared" si="80"/>
        <v/>
      </c>
      <c r="BD654" s="7" t="str">
        <f t="shared" si="80"/>
        <v/>
      </c>
      <c r="BE654" s="7" t="str">
        <f t="shared" si="80"/>
        <v/>
      </c>
      <c r="BF654" s="7" t="str">
        <f t="shared" si="80"/>
        <v/>
      </c>
      <c r="BG654" s="7" t="str">
        <f t="shared" si="79"/>
        <v/>
      </c>
      <c r="BH654" s="7" t="str">
        <f t="shared" si="79"/>
        <v/>
      </c>
    </row>
    <row r="655" spans="1:60">
      <c r="A655" t="s">
        <v>404</v>
      </c>
      <c r="B655" t="s">
        <v>404</v>
      </c>
      <c r="C655" t="s">
        <v>404</v>
      </c>
      <c r="D655">
        <v>0</v>
      </c>
      <c r="E655">
        <v>57</v>
      </c>
      <c r="F655">
        <v>0</v>
      </c>
      <c r="G655">
        <v>1</v>
      </c>
      <c r="H655">
        <v>168090</v>
      </c>
      <c r="I655" s="1">
        <v>44761.875</v>
      </c>
      <c r="J655" t="s">
        <v>392</v>
      </c>
      <c r="K655">
        <v>0</v>
      </c>
      <c r="L655" s="1">
        <v>44754.875</v>
      </c>
      <c r="M655" s="1">
        <v>44761.875</v>
      </c>
      <c r="N655" s="1">
        <v>30803.875</v>
      </c>
      <c r="O655" s="1">
        <v>44754.875</v>
      </c>
      <c r="P655" s="1"/>
      <c r="Q655" s="1">
        <v>43387.875</v>
      </c>
      <c r="R655">
        <v>73799332</v>
      </c>
      <c r="T655" t="s">
        <v>743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389</v>
      </c>
      <c r="AB655">
        <v>44</v>
      </c>
      <c r="AC655" t="s">
        <v>400</v>
      </c>
      <c r="AD655">
        <v>79106</v>
      </c>
      <c r="AE655">
        <v>664.5</v>
      </c>
      <c r="AF655">
        <v>791.06</v>
      </c>
      <c r="AG655" t="s">
        <v>391</v>
      </c>
      <c r="AP655" s="8">
        <v>652</v>
      </c>
      <c r="AQ655" s="8" t="str">
        <f t="shared" si="80"/>
        <v/>
      </c>
      <c r="AR655" s="8" t="str">
        <f t="shared" si="80"/>
        <v/>
      </c>
      <c r="AS655" s="8" t="str">
        <f t="shared" si="80"/>
        <v/>
      </c>
      <c r="AT655" s="8" t="str">
        <f t="shared" si="80"/>
        <v/>
      </c>
      <c r="AU655" s="8" t="str">
        <f t="shared" si="80"/>
        <v/>
      </c>
      <c r="AV655" s="8" t="str">
        <f t="shared" si="80"/>
        <v/>
      </c>
      <c r="AW655" s="8" t="str">
        <f t="shared" si="80"/>
        <v/>
      </c>
      <c r="AX655" s="8" t="str">
        <f t="shared" si="80"/>
        <v/>
      </c>
      <c r="AY655" s="8" t="str">
        <f t="shared" si="80"/>
        <v/>
      </c>
      <c r="AZ655" s="8" t="str">
        <f t="shared" si="80"/>
        <v/>
      </c>
      <c r="BA655" s="8" t="str">
        <f t="shared" si="80"/>
        <v/>
      </c>
      <c r="BB655" s="8" t="str">
        <f t="shared" si="80"/>
        <v/>
      </c>
      <c r="BC655" s="8" t="str">
        <f t="shared" si="80"/>
        <v/>
      </c>
      <c r="BD655" s="8" t="str">
        <f t="shared" si="80"/>
        <v/>
      </c>
      <c r="BE655" s="8" t="str">
        <f t="shared" si="80"/>
        <v/>
      </c>
      <c r="BF655" s="8" t="str">
        <f t="shared" si="80"/>
        <v/>
      </c>
      <c r="BG655" s="8" t="str">
        <f t="shared" si="79"/>
        <v/>
      </c>
      <c r="BH655" s="8" t="str">
        <f t="shared" si="79"/>
        <v/>
      </c>
    </row>
    <row r="656" spans="1:60">
      <c r="A656" t="s">
        <v>404</v>
      </c>
      <c r="B656" t="s">
        <v>404</v>
      </c>
      <c r="C656" t="s">
        <v>404</v>
      </c>
      <c r="E656">
        <v>19</v>
      </c>
      <c r="F656">
        <v>0</v>
      </c>
      <c r="G656">
        <v>1</v>
      </c>
      <c r="H656">
        <v>168093</v>
      </c>
      <c r="I656" s="1">
        <v>44761.875</v>
      </c>
      <c r="J656" t="s">
        <v>387</v>
      </c>
      <c r="K656">
        <v>0</v>
      </c>
      <c r="L656" s="1"/>
      <c r="M656" s="1">
        <v>44761.875</v>
      </c>
      <c r="N656" s="1">
        <v>39168.875</v>
      </c>
      <c r="O656" s="1">
        <v>44179.875</v>
      </c>
      <c r="P656" s="1">
        <v>44178.875</v>
      </c>
      <c r="Q656" s="1">
        <v>43387.875</v>
      </c>
      <c r="R656">
        <v>73799956</v>
      </c>
      <c r="T656" t="s">
        <v>744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389</v>
      </c>
      <c r="AB656">
        <v>44</v>
      </c>
      <c r="AC656" t="s">
        <v>394</v>
      </c>
      <c r="AD656">
        <v>48439</v>
      </c>
      <c r="AE656">
        <v>406.85</v>
      </c>
      <c r="AF656">
        <v>484.39</v>
      </c>
      <c r="AG656" t="s">
        <v>408</v>
      </c>
      <c r="AP656" s="7">
        <v>653</v>
      </c>
      <c r="AQ656" s="7" t="str">
        <f t="shared" si="80"/>
        <v/>
      </c>
      <c r="AR656" s="7" t="str">
        <f t="shared" si="80"/>
        <v/>
      </c>
      <c r="AS656" s="7" t="str">
        <f t="shared" si="80"/>
        <v/>
      </c>
      <c r="AT656" s="7" t="str">
        <f t="shared" si="80"/>
        <v/>
      </c>
      <c r="AU656" s="7" t="str">
        <f t="shared" si="80"/>
        <v/>
      </c>
      <c r="AV656" s="7" t="str">
        <f t="shared" si="80"/>
        <v/>
      </c>
      <c r="AW656" s="7" t="str">
        <f t="shared" si="80"/>
        <v/>
      </c>
      <c r="AX656" s="7" t="str">
        <f t="shared" si="80"/>
        <v/>
      </c>
      <c r="AY656" s="7" t="str">
        <f t="shared" si="80"/>
        <v/>
      </c>
      <c r="AZ656" s="7" t="str">
        <f t="shared" si="80"/>
        <v/>
      </c>
      <c r="BA656" s="7" t="str">
        <f t="shared" si="80"/>
        <v/>
      </c>
      <c r="BB656" s="7" t="str">
        <f t="shared" si="80"/>
        <v/>
      </c>
      <c r="BC656" s="7" t="str">
        <f t="shared" si="80"/>
        <v/>
      </c>
      <c r="BD656" s="7" t="str">
        <f t="shared" si="80"/>
        <v/>
      </c>
      <c r="BE656" s="7" t="str">
        <f t="shared" si="80"/>
        <v/>
      </c>
      <c r="BF656" s="7" t="str">
        <f t="shared" si="80"/>
        <v/>
      </c>
      <c r="BG656" s="7" t="str">
        <f t="shared" si="79"/>
        <v/>
      </c>
      <c r="BH656" s="7" t="str">
        <f t="shared" si="79"/>
        <v/>
      </c>
    </row>
    <row r="657" spans="1:60">
      <c r="A657" t="s">
        <v>404</v>
      </c>
      <c r="B657" t="s">
        <v>404</v>
      </c>
      <c r="C657" t="s">
        <v>404</v>
      </c>
      <c r="E657">
        <v>19</v>
      </c>
      <c r="F657">
        <v>0</v>
      </c>
      <c r="G657">
        <v>1</v>
      </c>
      <c r="H657">
        <v>168099</v>
      </c>
      <c r="I657" s="1">
        <v>44761.875</v>
      </c>
      <c r="J657" t="s">
        <v>387</v>
      </c>
      <c r="K657">
        <v>0</v>
      </c>
      <c r="L657" s="1">
        <v>44756.875</v>
      </c>
      <c r="M657" s="1">
        <v>44761.875</v>
      </c>
      <c r="N657" s="1">
        <v>36910.916666666664</v>
      </c>
      <c r="O657" s="1">
        <v>44756.875</v>
      </c>
      <c r="P657" s="1"/>
      <c r="Q657" s="1">
        <v>43387.875</v>
      </c>
      <c r="R657">
        <v>73797739</v>
      </c>
      <c r="T657" t="s">
        <v>747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389</v>
      </c>
      <c r="AB657">
        <v>44</v>
      </c>
      <c r="AC657" t="s">
        <v>394</v>
      </c>
      <c r="AD657">
        <v>60547</v>
      </c>
      <c r="AE657">
        <v>508.58</v>
      </c>
      <c r="AF657">
        <v>605.47</v>
      </c>
      <c r="AG657" t="s">
        <v>391</v>
      </c>
      <c r="AP657" s="8">
        <v>654</v>
      </c>
      <c r="AQ657" s="8" t="str">
        <f t="shared" si="80"/>
        <v/>
      </c>
      <c r="AR657" s="8" t="str">
        <f t="shared" si="80"/>
        <v/>
      </c>
      <c r="AS657" s="8" t="str">
        <f t="shared" si="80"/>
        <v/>
      </c>
      <c r="AT657" s="8" t="str">
        <f t="shared" si="80"/>
        <v/>
      </c>
      <c r="AU657" s="8" t="str">
        <f t="shared" si="80"/>
        <v/>
      </c>
      <c r="AV657" s="8" t="str">
        <f t="shared" si="80"/>
        <v/>
      </c>
      <c r="AW657" s="8" t="str">
        <f t="shared" si="80"/>
        <v/>
      </c>
      <c r="AX657" s="8" t="str">
        <f t="shared" si="80"/>
        <v/>
      </c>
      <c r="AY657" s="8" t="str">
        <f t="shared" si="80"/>
        <v/>
      </c>
      <c r="AZ657" s="8" t="str">
        <f t="shared" si="80"/>
        <v/>
      </c>
      <c r="BA657" s="8" t="str">
        <f t="shared" si="80"/>
        <v/>
      </c>
      <c r="BB657" s="8" t="str">
        <f t="shared" si="80"/>
        <v/>
      </c>
      <c r="BC657" s="8" t="str">
        <f t="shared" si="80"/>
        <v/>
      </c>
      <c r="BD657" s="8" t="str">
        <f t="shared" si="80"/>
        <v/>
      </c>
      <c r="BE657" s="8" t="str">
        <f t="shared" si="80"/>
        <v/>
      </c>
      <c r="BF657" s="8" t="str">
        <f t="shared" si="80"/>
        <v/>
      </c>
      <c r="BG657" s="8" t="str">
        <f t="shared" si="79"/>
        <v/>
      </c>
      <c r="BH657" s="8" t="str">
        <f t="shared" si="79"/>
        <v/>
      </c>
    </row>
    <row r="658" spans="1:60">
      <c r="A658" t="s">
        <v>404</v>
      </c>
      <c r="B658" t="s">
        <v>404</v>
      </c>
      <c r="C658" t="s">
        <v>404</v>
      </c>
      <c r="E658">
        <v>57</v>
      </c>
      <c r="F658">
        <v>0</v>
      </c>
      <c r="G658">
        <v>1</v>
      </c>
      <c r="H658">
        <v>168118</v>
      </c>
      <c r="I658" s="1">
        <v>44761.875</v>
      </c>
      <c r="J658" t="s">
        <v>392</v>
      </c>
      <c r="K658">
        <v>0</v>
      </c>
      <c r="L658" s="1">
        <v>44753.875</v>
      </c>
      <c r="M658" s="1">
        <v>44761.875</v>
      </c>
      <c r="N658" s="1">
        <v>23048.916666666668</v>
      </c>
      <c r="O658" s="1">
        <v>44753.875</v>
      </c>
      <c r="P658" s="1">
        <v>44693.875</v>
      </c>
      <c r="Q658" s="1">
        <v>43387.875</v>
      </c>
      <c r="R658">
        <v>73799985</v>
      </c>
      <c r="T658" t="s">
        <v>750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389</v>
      </c>
      <c r="AB658">
        <v>44</v>
      </c>
      <c r="AC658" t="s">
        <v>394</v>
      </c>
      <c r="AD658">
        <v>289216</v>
      </c>
      <c r="AE658">
        <v>2429.42</v>
      </c>
      <c r="AF658">
        <v>2892.16</v>
      </c>
      <c r="AG658" t="s">
        <v>391</v>
      </c>
      <c r="AP658" s="7">
        <v>655</v>
      </c>
      <c r="AQ658" s="7" t="str">
        <f t="shared" si="80"/>
        <v/>
      </c>
      <c r="AR658" s="7" t="str">
        <f t="shared" si="80"/>
        <v/>
      </c>
      <c r="AS658" s="7" t="str">
        <f t="shared" si="80"/>
        <v/>
      </c>
      <c r="AT658" s="7" t="str">
        <f t="shared" si="80"/>
        <v/>
      </c>
      <c r="AU658" s="7" t="str">
        <f t="shared" si="80"/>
        <v/>
      </c>
      <c r="AV658" s="7" t="str">
        <f t="shared" si="80"/>
        <v/>
      </c>
      <c r="AW658" s="7" t="str">
        <f t="shared" si="80"/>
        <v/>
      </c>
      <c r="AX658" s="7" t="str">
        <f t="shared" si="80"/>
        <v/>
      </c>
      <c r="AY658" s="7" t="str">
        <f t="shared" si="80"/>
        <v/>
      </c>
      <c r="AZ658" s="7" t="str">
        <f t="shared" si="80"/>
        <v/>
      </c>
      <c r="BA658" s="7" t="str">
        <f t="shared" si="80"/>
        <v/>
      </c>
      <c r="BB658" s="7" t="str">
        <f t="shared" si="80"/>
        <v/>
      </c>
      <c r="BC658" s="7" t="str">
        <f t="shared" si="80"/>
        <v/>
      </c>
      <c r="BD658" s="7" t="str">
        <f t="shared" si="80"/>
        <v/>
      </c>
      <c r="BE658" s="7" t="str">
        <f t="shared" si="80"/>
        <v/>
      </c>
      <c r="BF658" s="7" t="str">
        <f t="shared" ref="BF658:BH673" si="81">IF(BF$3=$D658,$AP658,"")</f>
        <v/>
      </c>
      <c r="BG658" s="7" t="str">
        <f t="shared" si="81"/>
        <v/>
      </c>
      <c r="BH658" s="7" t="str">
        <f t="shared" si="81"/>
        <v/>
      </c>
    </row>
    <row r="659" spans="1:60">
      <c r="A659" t="s">
        <v>404</v>
      </c>
      <c r="B659" t="s">
        <v>404</v>
      </c>
      <c r="C659" t="s">
        <v>404</v>
      </c>
      <c r="E659">
        <v>19</v>
      </c>
      <c r="F659">
        <v>0</v>
      </c>
      <c r="G659">
        <v>1</v>
      </c>
      <c r="H659">
        <v>168163</v>
      </c>
      <c r="I659" s="1">
        <v>44761.875</v>
      </c>
      <c r="J659" t="s">
        <v>387</v>
      </c>
      <c r="K659">
        <v>0</v>
      </c>
      <c r="L659" s="1"/>
      <c r="M659" s="1">
        <v>44761.875</v>
      </c>
      <c r="N659" s="1">
        <v>23336.916666666668</v>
      </c>
      <c r="O659" s="1">
        <v>43382.875</v>
      </c>
      <c r="P659" s="1"/>
      <c r="Q659" s="1">
        <v>43387.875</v>
      </c>
      <c r="R659">
        <v>73814641</v>
      </c>
      <c r="T659" t="s">
        <v>751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389</v>
      </c>
      <c r="AB659">
        <v>44</v>
      </c>
      <c r="AC659" t="s">
        <v>398</v>
      </c>
      <c r="AD659">
        <v>522987</v>
      </c>
      <c r="AE659">
        <v>4393.0600000000004</v>
      </c>
      <c r="AF659">
        <v>5229.87</v>
      </c>
      <c r="AG659" t="s">
        <v>408</v>
      </c>
      <c r="AP659" s="8">
        <v>656</v>
      </c>
      <c r="AQ659" s="8" t="str">
        <f t="shared" ref="AQ659:BF674" si="82">IF(AQ$3=$D659,$AP659,"")</f>
        <v/>
      </c>
      <c r="AR659" s="8" t="str">
        <f t="shared" si="82"/>
        <v/>
      </c>
      <c r="AS659" s="8" t="str">
        <f t="shared" si="82"/>
        <v/>
      </c>
      <c r="AT659" s="8" t="str">
        <f t="shared" si="82"/>
        <v/>
      </c>
      <c r="AU659" s="8" t="str">
        <f t="shared" si="82"/>
        <v/>
      </c>
      <c r="AV659" s="8" t="str">
        <f t="shared" si="82"/>
        <v/>
      </c>
      <c r="AW659" s="8" t="str">
        <f t="shared" si="82"/>
        <v/>
      </c>
      <c r="AX659" s="8" t="str">
        <f t="shared" si="82"/>
        <v/>
      </c>
      <c r="AY659" s="8" t="str">
        <f t="shared" si="82"/>
        <v/>
      </c>
      <c r="AZ659" s="8" t="str">
        <f t="shared" si="82"/>
        <v/>
      </c>
      <c r="BA659" s="8" t="str">
        <f t="shared" si="82"/>
        <v/>
      </c>
      <c r="BB659" s="8" t="str">
        <f t="shared" si="82"/>
        <v/>
      </c>
      <c r="BC659" s="8" t="str">
        <f t="shared" si="82"/>
        <v/>
      </c>
      <c r="BD659" s="8" t="str">
        <f t="shared" si="82"/>
        <v/>
      </c>
      <c r="BE659" s="8" t="str">
        <f t="shared" si="82"/>
        <v/>
      </c>
      <c r="BF659" s="8" t="str">
        <f t="shared" si="82"/>
        <v/>
      </c>
      <c r="BG659" s="8" t="str">
        <f t="shared" si="81"/>
        <v/>
      </c>
      <c r="BH659" s="8" t="str">
        <f t="shared" si="81"/>
        <v/>
      </c>
    </row>
    <row r="660" spans="1:60">
      <c r="A660" t="s">
        <v>404</v>
      </c>
      <c r="B660" t="s">
        <v>386</v>
      </c>
      <c r="C660" t="s">
        <v>386</v>
      </c>
      <c r="E660">
        <v>57</v>
      </c>
      <c r="F660">
        <v>0</v>
      </c>
      <c r="G660">
        <v>1</v>
      </c>
      <c r="H660">
        <v>168203</v>
      </c>
      <c r="I660" s="1">
        <v>44761.875</v>
      </c>
      <c r="J660" t="s">
        <v>392</v>
      </c>
      <c r="K660">
        <v>0</v>
      </c>
      <c r="L660" s="1">
        <v>44663.875</v>
      </c>
      <c r="M660" s="1">
        <v>44761.875</v>
      </c>
      <c r="N660" s="1">
        <v>30383.875</v>
      </c>
      <c r="O660" s="1">
        <v>44663.875</v>
      </c>
      <c r="P660" s="1"/>
      <c r="Q660" s="1">
        <v>43387.875</v>
      </c>
      <c r="R660">
        <v>73800102</v>
      </c>
      <c r="T660" t="s">
        <v>752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389</v>
      </c>
      <c r="AB660">
        <v>44</v>
      </c>
      <c r="AC660" t="s">
        <v>476</v>
      </c>
      <c r="AD660">
        <v>153526</v>
      </c>
      <c r="AE660">
        <v>1289.6199999999999</v>
      </c>
      <c r="AF660">
        <v>1535.26</v>
      </c>
      <c r="AG660" t="s">
        <v>391</v>
      </c>
      <c r="AP660" s="7">
        <v>657</v>
      </c>
      <c r="AQ660" s="7" t="str">
        <f t="shared" si="82"/>
        <v/>
      </c>
      <c r="AR660" s="7" t="str">
        <f t="shared" si="82"/>
        <v/>
      </c>
      <c r="AS660" s="7" t="str">
        <f t="shared" si="82"/>
        <v/>
      </c>
      <c r="AT660" s="7" t="str">
        <f t="shared" si="82"/>
        <v/>
      </c>
      <c r="AU660" s="7" t="str">
        <f t="shared" si="82"/>
        <v/>
      </c>
      <c r="AV660" s="7" t="str">
        <f t="shared" si="82"/>
        <v/>
      </c>
      <c r="AW660" s="7" t="str">
        <f t="shared" si="82"/>
        <v/>
      </c>
      <c r="AX660" s="7" t="str">
        <f t="shared" si="82"/>
        <v/>
      </c>
      <c r="AY660" s="7" t="str">
        <f t="shared" si="82"/>
        <v/>
      </c>
      <c r="AZ660" s="7" t="str">
        <f t="shared" si="82"/>
        <v/>
      </c>
      <c r="BA660" s="7" t="str">
        <f t="shared" si="82"/>
        <v/>
      </c>
      <c r="BB660" s="7" t="str">
        <f t="shared" si="82"/>
        <v/>
      </c>
      <c r="BC660" s="7" t="str">
        <f t="shared" si="82"/>
        <v/>
      </c>
      <c r="BD660" s="7" t="str">
        <f t="shared" si="82"/>
        <v/>
      </c>
      <c r="BE660" s="7" t="str">
        <f t="shared" si="82"/>
        <v/>
      </c>
      <c r="BF660" s="7" t="str">
        <f t="shared" si="82"/>
        <v/>
      </c>
      <c r="BG660" s="7" t="str">
        <f t="shared" si="81"/>
        <v/>
      </c>
      <c r="BH660" s="7" t="str">
        <f t="shared" si="81"/>
        <v/>
      </c>
    </row>
    <row r="661" spans="1:60">
      <c r="A661" t="s">
        <v>404</v>
      </c>
      <c r="B661" t="s">
        <v>404</v>
      </c>
      <c r="C661" t="s">
        <v>404</v>
      </c>
      <c r="E661">
        <v>57</v>
      </c>
      <c r="F661">
        <v>0</v>
      </c>
      <c r="G661">
        <v>1</v>
      </c>
      <c r="H661">
        <v>168229</v>
      </c>
      <c r="I661" s="1">
        <v>44761.875</v>
      </c>
      <c r="J661" t="s">
        <v>392</v>
      </c>
      <c r="K661">
        <v>0</v>
      </c>
      <c r="L661" s="1"/>
      <c r="M661" s="1">
        <v>44761.875</v>
      </c>
      <c r="N661" s="1">
        <v>30529.875</v>
      </c>
      <c r="O661" s="1">
        <v>43380.875</v>
      </c>
      <c r="P661" s="1"/>
      <c r="Q661" s="1">
        <v>43387.875</v>
      </c>
      <c r="R661">
        <v>73800105</v>
      </c>
      <c r="T661" t="s">
        <v>753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389</v>
      </c>
      <c r="AB661">
        <v>44</v>
      </c>
      <c r="AC661" t="s">
        <v>478</v>
      </c>
      <c r="AD661">
        <v>18958</v>
      </c>
      <c r="AE661">
        <v>1592.45</v>
      </c>
      <c r="AF661">
        <v>1895.8</v>
      </c>
      <c r="AG661" t="s">
        <v>408</v>
      </c>
      <c r="AP661" s="8">
        <v>658</v>
      </c>
      <c r="AQ661" s="8" t="str">
        <f t="shared" si="82"/>
        <v/>
      </c>
      <c r="AR661" s="8" t="str">
        <f t="shared" si="82"/>
        <v/>
      </c>
      <c r="AS661" s="8" t="str">
        <f t="shared" si="82"/>
        <v/>
      </c>
      <c r="AT661" s="8" t="str">
        <f t="shared" si="82"/>
        <v/>
      </c>
      <c r="AU661" s="8" t="str">
        <f t="shared" si="82"/>
        <v/>
      </c>
      <c r="AV661" s="8" t="str">
        <f t="shared" si="82"/>
        <v/>
      </c>
      <c r="AW661" s="8" t="str">
        <f t="shared" si="82"/>
        <v/>
      </c>
      <c r="AX661" s="8" t="str">
        <f t="shared" si="82"/>
        <v/>
      </c>
      <c r="AY661" s="8" t="str">
        <f t="shared" si="82"/>
        <v/>
      </c>
      <c r="AZ661" s="8" t="str">
        <f t="shared" si="82"/>
        <v/>
      </c>
      <c r="BA661" s="8" t="str">
        <f t="shared" si="82"/>
        <v/>
      </c>
      <c r="BB661" s="8" t="str">
        <f t="shared" si="82"/>
        <v/>
      </c>
      <c r="BC661" s="8" t="str">
        <f t="shared" si="82"/>
        <v/>
      </c>
      <c r="BD661" s="8" t="str">
        <f t="shared" si="82"/>
        <v/>
      </c>
      <c r="BE661" s="8" t="str">
        <f t="shared" si="82"/>
        <v/>
      </c>
      <c r="BF661" s="8" t="str">
        <f t="shared" si="82"/>
        <v/>
      </c>
      <c r="BG661" s="8" t="str">
        <f t="shared" si="81"/>
        <v/>
      </c>
      <c r="BH661" s="8" t="str">
        <f t="shared" si="81"/>
        <v/>
      </c>
    </row>
    <row r="662" spans="1:60">
      <c r="A662" t="s">
        <v>404</v>
      </c>
      <c r="B662" t="s">
        <v>404</v>
      </c>
      <c r="C662" t="s">
        <v>404</v>
      </c>
      <c r="E662">
        <v>57</v>
      </c>
      <c r="F662">
        <v>0</v>
      </c>
      <c r="G662">
        <v>1</v>
      </c>
      <c r="H662">
        <v>168256</v>
      </c>
      <c r="I662" s="1">
        <v>44761.875</v>
      </c>
      <c r="J662" t="s">
        <v>392</v>
      </c>
      <c r="K662">
        <v>0</v>
      </c>
      <c r="L662" s="1">
        <v>44755.875</v>
      </c>
      <c r="M662" s="1">
        <v>44761.875</v>
      </c>
      <c r="N662" s="1">
        <v>30647.916666666668</v>
      </c>
      <c r="O662" s="1">
        <v>44755.875</v>
      </c>
      <c r="P662" s="1"/>
      <c r="Q662" s="1">
        <v>43387.875</v>
      </c>
      <c r="R662">
        <v>73800108</v>
      </c>
      <c r="T662" t="s">
        <v>754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389</v>
      </c>
      <c r="AB662">
        <v>44</v>
      </c>
      <c r="AC662" t="s">
        <v>398</v>
      </c>
      <c r="AD662">
        <v>276623</v>
      </c>
      <c r="AE662">
        <v>2323.64</v>
      </c>
      <c r="AF662">
        <v>2766.23</v>
      </c>
      <c r="AG662" t="s">
        <v>391</v>
      </c>
      <c r="AP662" s="7">
        <v>659</v>
      </c>
      <c r="AQ662" s="7" t="str">
        <f t="shared" si="82"/>
        <v/>
      </c>
      <c r="AR662" s="7" t="str">
        <f t="shared" si="82"/>
        <v/>
      </c>
      <c r="AS662" s="7" t="str">
        <f t="shared" si="82"/>
        <v/>
      </c>
      <c r="AT662" s="7" t="str">
        <f t="shared" si="82"/>
        <v/>
      </c>
      <c r="AU662" s="7" t="str">
        <f t="shared" si="82"/>
        <v/>
      </c>
      <c r="AV662" s="7" t="str">
        <f t="shared" si="82"/>
        <v/>
      </c>
      <c r="AW662" s="7" t="str">
        <f t="shared" si="82"/>
        <v/>
      </c>
      <c r="AX662" s="7" t="str">
        <f t="shared" si="82"/>
        <v/>
      </c>
      <c r="AY662" s="7" t="str">
        <f t="shared" si="82"/>
        <v/>
      </c>
      <c r="AZ662" s="7" t="str">
        <f t="shared" si="82"/>
        <v/>
      </c>
      <c r="BA662" s="7" t="str">
        <f t="shared" si="82"/>
        <v/>
      </c>
      <c r="BB662" s="7" t="str">
        <f t="shared" si="82"/>
        <v/>
      </c>
      <c r="BC662" s="7" t="str">
        <f t="shared" si="82"/>
        <v/>
      </c>
      <c r="BD662" s="7" t="str">
        <f t="shared" si="82"/>
        <v/>
      </c>
      <c r="BE662" s="7" t="str">
        <f t="shared" si="82"/>
        <v/>
      </c>
      <c r="BF662" s="7" t="str">
        <f t="shared" si="82"/>
        <v/>
      </c>
      <c r="BG662" s="7" t="str">
        <f t="shared" si="81"/>
        <v/>
      </c>
      <c r="BH662" s="7" t="str">
        <f t="shared" si="81"/>
        <v/>
      </c>
    </row>
    <row r="663" spans="1:60">
      <c r="A663" t="s">
        <v>404</v>
      </c>
      <c r="B663" t="s">
        <v>404</v>
      </c>
      <c r="C663" t="s">
        <v>404</v>
      </c>
      <c r="E663">
        <v>57</v>
      </c>
      <c r="F663">
        <v>0</v>
      </c>
      <c r="G663">
        <v>1</v>
      </c>
      <c r="H663">
        <v>168275</v>
      </c>
      <c r="I663" s="1">
        <v>44761.875</v>
      </c>
      <c r="J663" t="s">
        <v>392</v>
      </c>
      <c r="K663">
        <v>0</v>
      </c>
      <c r="L663" s="1"/>
      <c r="M663" s="1">
        <v>44761.875</v>
      </c>
      <c r="N663" s="1">
        <v>30084.875</v>
      </c>
      <c r="O663" s="1">
        <v>43381.875</v>
      </c>
      <c r="P663" s="1"/>
      <c r="Q663" s="1">
        <v>43387.875</v>
      </c>
      <c r="R663">
        <v>73805829</v>
      </c>
      <c r="T663" t="s">
        <v>755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389</v>
      </c>
      <c r="AB663">
        <v>44</v>
      </c>
      <c r="AC663" t="s">
        <v>494</v>
      </c>
      <c r="AD663">
        <v>126824</v>
      </c>
      <c r="AE663">
        <v>1991.6</v>
      </c>
      <c r="AF663">
        <v>1268.24</v>
      </c>
      <c r="AG663" t="s">
        <v>408</v>
      </c>
      <c r="AP663" s="8">
        <v>660</v>
      </c>
      <c r="AQ663" s="8" t="str">
        <f t="shared" si="82"/>
        <v/>
      </c>
      <c r="AR663" s="8" t="str">
        <f t="shared" si="82"/>
        <v/>
      </c>
      <c r="AS663" s="8" t="str">
        <f t="shared" si="82"/>
        <v/>
      </c>
      <c r="AT663" s="8" t="str">
        <f t="shared" si="82"/>
        <v/>
      </c>
      <c r="AU663" s="8" t="str">
        <f t="shared" si="82"/>
        <v/>
      </c>
      <c r="AV663" s="8" t="str">
        <f t="shared" si="82"/>
        <v/>
      </c>
      <c r="AW663" s="8" t="str">
        <f t="shared" si="82"/>
        <v/>
      </c>
      <c r="AX663" s="8" t="str">
        <f t="shared" si="82"/>
        <v/>
      </c>
      <c r="AY663" s="8" t="str">
        <f t="shared" si="82"/>
        <v/>
      </c>
      <c r="AZ663" s="8" t="str">
        <f t="shared" si="82"/>
        <v/>
      </c>
      <c r="BA663" s="8" t="str">
        <f t="shared" si="82"/>
        <v/>
      </c>
      <c r="BB663" s="8" t="str">
        <f t="shared" si="82"/>
        <v/>
      </c>
      <c r="BC663" s="8" t="str">
        <f t="shared" si="82"/>
        <v/>
      </c>
      <c r="BD663" s="8" t="str">
        <f t="shared" si="82"/>
        <v/>
      </c>
      <c r="BE663" s="8" t="str">
        <f t="shared" si="82"/>
        <v/>
      </c>
      <c r="BF663" s="8" t="str">
        <f t="shared" si="82"/>
        <v/>
      </c>
      <c r="BG663" s="8" t="str">
        <f t="shared" si="81"/>
        <v/>
      </c>
      <c r="BH663" s="8" t="str">
        <f t="shared" si="81"/>
        <v/>
      </c>
    </row>
    <row r="664" spans="1:60">
      <c r="A664" t="s">
        <v>404</v>
      </c>
      <c r="B664" t="s">
        <v>404</v>
      </c>
      <c r="C664" t="s">
        <v>404</v>
      </c>
      <c r="E664">
        <v>57</v>
      </c>
      <c r="F664">
        <v>0</v>
      </c>
      <c r="G664">
        <v>1</v>
      </c>
      <c r="H664">
        <v>168281</v>
      </c>
      <c r="I664" s="1">
        <v>44761.875</v>
      </c>
      <c r="J664" t="s">
        <v>392</v>
      </c>
      <c r="K664">
        <v>0</v>
      </c>
      <c r="L664" s="1"/>
      <c r="M664" s="1">
        <v>44761.875</v>
      </c>
      <c r="N664" s="1">
        <v>29567.916666666668</v>
      </c>
      <c r="O664" s="1">
        <v>43391.875</v>
      </c>
      <c r="P664" s="1"/>
      <c r="Q664" s="1">
        <v>43387.875</v>
      </c>
      <c r="R664">
        <v>73879464</v>
      </c>
      <c r="T664" t="s">
        <v>757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389</v>
      </c>
      <c r="AB664">
        <v>44</v>
      </c>
      <c r="AC664" t="s">
        <v>476</v>
      </c>
      <c r="AD664">
        <v>245335</v>
      </c>
      <c r="AE664">
        <v>2060.81</v>
      </c>
      <c r="AF664">
        <v>2453.35</v>
      </c>
      <c r="AG664" t="s">
        <v>408</v>
      </c>
      <c r="AP664" s="7">
        <v>661</v>
      </c>
      <c r="AQ664" s="7" t="str">
        <f t="shared" si="82"/>
        <v/>
      </c>
      <c r="AR664" s="7" t="str">
        <f t="shared" si="82"/>
        <v/>
      </c>
      <c r="AS664" s="7" t="str">
        <f t="shared" si="82"/>
        <v/>
      </c>
      <c r="AT664" s="7" t="str">
        <f t="shared" si="82"/>
        <v/>
      </c>
      <c r="AU664" s="7" t="str">
        <f t="shared" si="82"/>
        <v/>
      </c>
      <c r="AV664" s="7" t="str">
        <f t="shared" si="82"/>
        <v/>
      </c>
      <c r="AW664" s="7" t="str">
        <f t="shared" si="82"/>
        <v/>
      </c>
      <c r="AX664" s="7" t="str">
        <f t="shared" si="82"/>
        <v/>
      </c>
      <c r="AY664" s="7" t="str">
        <f t="shared" si="82"/>
        <v/>
      </c>
      <c r="AZ664" s="7" t="str">
        <f t="shared" si="82"/>
        <v/>
      </c>
      <c r="BA664" s="7" t="str">
        <f t="shared" si="82"/>
        <v/>
      </c>
      <c r="BB664" s="7" t="str">
        <f t="shared" si="82"/>
        <v/>
      </c>
      <c r="BC664" s="7" t="str">
        <f t="shared" si="82"/>
        <v/>
      </c>
      <c r="BD664" s="7" t="str">
        <f t="shared" si="82"/>
        <v/>
      </c>
      <c r="BE664" s="7" t="str">
        <f t="shared" si="82"/>
        <v/>
      </c>
      <c r="BF664" s="7" t="str">
        <f t="shared" si="82"/>
        <v/>
      </c>
      <c r="BG664" s="7" t="str">
        <f t="shared" si="81"/>
        <v/>
      </c>
      <c r="BH664" s="7" t="str">
        <f t="shared" si="81"/>
        <v/>
      </c>
    </row>
    <row r="665" spans="1:60">
      <c r="A665" t="s">
        <v>404</v>
      </c>
      <c r="B665" t="s">
        <v>404</v>
      </c>
      <c r="C665" t="s">
        <v>404</v>
      </c>
      <c r="E665">
        <v>57</v>
      </c>
      <c r="F665">
        <v>0</v>
      </c>
      <c r="G665">
        <v>1</v>
      </c>
      <c r="H665">
        <v>168281</v>
      </c>
      <c r="I665" s="1">
        <v>44761.875</v>
      </c>
      <c r="J665" t="s">
        <v>392</v>
      </c>
      <c r="K665">
        <v>1</v>
      </c>
      <c r="L665" s="1"/>
      <c r="M665" s="1">
        <v>44761.875</v>
      </c>
      <c r="N665" s="1">
        <v>40374.875</v>
      </c>
      <c r="O665" s="1">
        <v>43391.875</v>
      </c>
      <c r="P665" s="1"/>
      <c r="Q665" s="1">
        <v>43387.875</v>
      </c>
      <c r="R665">
        <v>73879465</v>
      </c>
      <c r="T665" t="s">
        <v>758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389</v>
      </c>
      <c r="AB665">
        <v>44</v>
      </c>
      <c r="AC665" t="s">
        <v>476</v>
      </c>
      <c r="AD665">
        <v>123586</v>
      </c>
      <c r="AE665">
        <v>1038.1099999999999</v>
      </c>
      <c r="AF665">
        <v>1235.8599999999999</v>
      </c>
      <c r="AG665" t="s">
        <v>408</v>
      </c>
      <c r="AP665" s="8">
        <v>662</v>
      </c>
      <c r="AQ665" s="8" t="str">
        <f t="shared" si="82"/>
        <v/>
      </c>
      <c r="AR665" s="8" t="str">
        <f t="shared" si="82"/>
        <v/>
      </c>
      <c r="AS665" s="8" t="str">
        <f t="shared" si="82"/>
        <v/>
      </c>
      <c r="AT665" s="8" t="str">
        <f t="shared" si="82"/>
        <v/>
      </c>
      <c r="AU665" s="8" t="str">
        <f t="shared" si="82"/>
        <v/>
      </c>
      <c r="AV665" s="8" t="str">
        <f t="shared" si="82"/>
        <v/>
      </c>
      <c r="AW665" s="8" t="str">
        <f t="shared" si="82"/>
        <v/>
      </c>
      <c r="AX665" s="8" t="str">
        <f t="shared" si="82"/>
        <v/>
      </c>
      <c r="AY665" s="8" t="str">
        <f t="shared" si="82"/>
        <v/>
      </c>
      <c r="AZ665" s="8" t="str">
        <f t="shared" si="82"/>
        <v/>
      </c>
      <c r="BA665" s="8" t="str">
        <f t="shared" si="82"/>
        <v/>
      </c>
      <c r="BB665" s="8" t="str">
        <f t="shared" si="82"/>
        <v/>
      </c>
      <c r="BC665" s="8" t="str">
        <f t="shared" si="82"/>
        <v/>
      </c>
      <c r="BD665" s="8" t="str">
        <f t="shared" si="82"/>
        <v/>
      </c>
      <c r="BE665" s="8" t="str">
        <f t="shared" si="82"/>
        <v/>
      </c>
      <c r="BF665" s="8" t="str">
        <f t="shared" si="82"/>
        <v/>
      </c>
      <c r="BG665" s="8" t="str">
        <f t="shared" si="81"/>
        <v/>
      </c>
      <c r="BH665" s="8" t="str">
        <f t="shared" si="81"/>
        <v/>
      </c>
    </row>
    <row r="666" spans="1:60">
      <c r="A666" t="s">
        <v>404</v>
      </c>
      <c r="B666" t="s">
        <v>404</v>
      </c>
      <c r="C666" t="s">
        <v>404</v>
      </c>
      <c r="E666">
        <v>57</v>
      </c>
      <c r="F666">
        <v>0</v>
      </c>
      <c r="G666">
        <v>1</v>
      </c>
      <c r="H666">
        <v>168281</v>
      </c>
      <c r="I666" s="1">
        <v>44761.875</v>
      </c>
      <c r="J666" t="s">
        <v>392</v>
      </c>
      <c r="K666">
        <v>2</v>
      </c>
      <c r="L666" s="1"/>
      <c r="M666" s="1">
        <v>44761.875</v>
      </c>
      <c r="N666" s="1">
        <v>42020.916666666664</v>
      </c>
      <c r="O666" s="1">
        <v>43391.875</v>
      </c>
      <c r="P666" s="1"/>
      <c r="Q666" s="1">
        <v>43387.875</v>
      </c>
      <c r="R666">
        <v>73879466</v>
      </c>
      <c r="T666" t="s">
        <v>759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389</v>
      </c>
      <c r="AB666">
        <v>44</v>
      </c>
      <c r="AC666" t="s">
        <v>476</v>
      </c>
      <c r="AD666">
        <v>123586</v>
      </c>
      <c r="AE666">
        <v>1038.1099999999999</v>
      </c>
      <c r="AF666">
        <v>1235.8599999999999</v>
      </c>
      <c r="AG666" t="s">
        <v>408</v>
      </c>
      <c r="AP666" s="7">
        <v>663</v>
      </c>
      <c r="AQ666" s="7" t="str">
        <f t="shared" si="82"/>
        <v/>
      </c>
      <c r="AR666" s="7" t="str">
        <f t="shared" si="82"/>
        <v/>
      </c>
      <c r="AS666" s="7" t="str">
        <f t="shared" si="82"/>
        <v/>
      </c>
      <c r="AT666" s="7" t="str">
        <f t="shared" si="82"/>
        <v/>
      </c>
      <c r="AU666" s="7" t="str">
        <f t="shared" si="82"/>
        <v/>
      </c>
      <c r="AV666" s="7" t="str">
        <f t="shared" si="82"/>
        <v/>
      </c>
      <c r="AW666" s="7" t="str">
        <f t="shared" si="82"/>
        <v/>
      </c>
      <c r="AX666" s="7" t="str">
        <f t="shared" si="82"/>
        <v/>
      </c>
      <c r="AY666" s="7" t="str">
        <f t="shared" si="82"/>
        <v/>
      </c>
      <c r="AZ666" s="7" t="str">
        <f t="shared" si="82"/>
        <v/>
      </c>
      <c r="BA666" s="7" t="str">
        <f t="shared" si="82"/>
        <v/>
      </c>
      <c r="BB666" s="7" t="str">
        <f t="shared" si="82"/>
        <v/>
      </c>
      <c r="BC666" s="7" t="str">
        <f t="shared" si="82"/>
        <v/>
      </c>
      <c r="BD666" s="7" t="str">
        <f t="shared" si="82"/>
        <v/>
      </c>
      <c r="BE666" s="7" t="str">
        <f t="shared" si="82"/>
        <v/>
      </c>
      <c r="BF666" s="7" t="str">
        <f t="shared" si="82"/>
        <v/>
      </c>
      <c r="BG666" s="7" t="str">
        <f t="shared" si="81"/>
        <v/>
      </c>
      <c r="BH666" s="7" t="str">
        <f t="shared" si="81"/>
        <v/>
      </c>
    </row>
    <row r="667" spans="1:60">
      <c r="A667" t="s">
        <v>404</v>
      </c>
      <c r="B667" t="s">
        <v>404</v>
      </c>
      <c r="C667" t="s">
        <v>404</v>
      </c>
      <c r="E667">
        <v>19</v>
      </c>
      <c r="F667">
        <v>0</v>
      </c>
      <c r="G667">
        <v>1</v>
      </c>
      <c r="H667">
        <v>168292</v>
      </c>
      <c r="I667" s="1">
        <v>44761.875</v>
      </c>
      <c r="J667" t="s">
        <v>387</v>
      </c>
      <c r="K667">
        <v>0</v>
      </c>
      <c r="L667" s="1"/>
      <c r="M667" s="1">
        <v>44761.875</v>
      </c>
      <c r="N667" s="1">
        <v>36218.875</v>
      </c>
      <c r="O667" s="1">
        <v>43381.875</v>
      </c>
      <c r="P667" s="1"/>
      <c r="Q667" s="1">
        <v>43387.875</v>
      </c>
      <c r="R667">
        <v>73804178</v>
      </c>
      <c r="T667" t="s">
        <v>761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389</v>
      </c>
      <c r="AB667">
        <v>44</v>
      </c>
      <c r="AC667" t="s">
        <v>398</v>
      </c>
      <c r="AD667">
        <v>191602</v>
      </c>
      <c r="AE667">
        <v>1609.46</v>
      </c>
      <c r="AF667">
        <v>1916.02</v>
      </c>
      <c r="AG667" t="s">
        <v>408</v>
      </c>
      <c r="AP667" s="8">
        <v>664</v>
      </c>
      <c r="AQ667" s="8" t="str">
        <f t="shared" si="82"/>
        <v/>
      </c>
      <c r="AR667" s="8" t="str">
        <f t="shared" si="82"/>
        <v/>
      </c>
      <c r="AS667" s="8" t="str">
        <f t="shared" si="82"/>
        <v/>
      </c>
      <c r="AT667" s="8" t="str">
        <f t="shared" si="82"/>
        <v/>
      </c>
      <c r="AU667" s="8" t="str">
        <f t="shared" si="82"/>
        <v/>
      </c>
      <c r="AV667" s="8" t="str">
        <f t="shared" si="82"/>
        <v/>
      </c>
      <c r="AW667" s="8" t="str">
        <f t="shared" si="82"/>
        <v/>
      </c>
      <c r="AX667" s="8" t="str">
        <f t="shared" si="82"/>
        <v/>
      </c>
      <c r="AY667" s="8" t="str">
        <f t="shared" si="82"/>
        <v/>
      </c>
      <c r="AZ667" s="8" t="str">
        <f t="shared" si="82"/>
        <v/>
      </c>
      <c r="BA667" s="8" t="str">
        <f t="shared" si="82"/>
        <v/>
      </c>
      <c r="BB667" s="8" t="str">
        <f t="shared" si="82"/>
        <v/>
      </c>
      <c r="BC667" s="8" t="str">
        <f t="shared" si="82"/>
        <v/>
      </c>
      <c r="BD667" s="8" t="str">
        <f t="shared" si="82"/>
        <v/>
      </c>
      <c r="BE667" s="8" t="str">
        <f t="shared" si="82"/>
        <v/>
      </c>
      <c r="BF667" s="8" t="str">
        <f t="shared" si="82"/>
        <v/>
      </c>
      <c r="BG667" s="8" t="str">
        <f t="shared" si="81"/>
        <v/>
      </c>
      <c r="BH667" s="8" t="str">
        <f t="shared" si="81"/>
        <v/>
      </c>
    </row>
    <row r="668" spans="1:60">
      <c r="A668" t="s">
        <v>404</v>
      </c>
      <c r="B668" t="s">
        <v>404</v>
      </c>
      <c r="C668" t="s">
        <v>404</v>
      </c>
      <c r="E668">
        <v>19</v>
      </c>
      <c r="F668">
        <v>0</v>
      </c>
      <c r="G668">
        <v>1</v>
      </c>
      <c r="H668">
        <v>168325</v>
      </c>
      <c r="I668" s="1">
        <v>44761.875</v>
      </c>
      <c r="J668" t="s">
        <v>387</v>
      </c>
      <c r="K668">
        <v>0</v>
      </c>
      <c r="L668" s="1"/>
      <c r="M668" s="1">
        <v>44761.875</v>
      </c>
      <c r="N668" s="1">
        <v>37189.875</v>
      </c>
      <c r="O668" s="1">
        <v>43381.875</v>
      </c>
      <c r="P668" s="1"/>
      <c r="Q668" s="1">
        <v>43387.875</v>
      </c>
      <c r="R668">
        <v>73804191</v>
      </c>
      <c r="T668" t="s">
        <v>762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389</v>
      </c>
      <c r="AB668">
        <v>44</v>
      </c>
      <c r="AC668" t="s">
        <v>390</v>
      </c>
      <c r="AD668">
        <v>82674</v>
      </c>
      <c r="AE668">
        <v>1475.34</v>
      </c>
      <c r="AF668">
        <v>826.74</v>
      </c>
      <c r="AG668" t="s">
        <v>408</v>
      </c>
      <c r="AP668" s="7">
        <v>665</v>
      </c>
      <c r="AQ668" s="7" t="str">
        <f t="shared" si="82"/>
        <v/>
      </c>
      <c r="AR668" s="7" t="str">
        <f t="shared" si="82"/>
        <v/>
      </c>
      <c r="AS668" s="7" t="str">
        <f t="shared" si="82"/>
        <v/>
      </c>
      <c r="AT668" s="7" t="str">
        <f t="shared" si="82"/>
        <v/>
      </c>
      <c r="AU668" s="7" t="str">
        <f t="shared" si="82"/>
        <v/>
      </c>
      <c r="AV668" s="7" t="str">
        <f t="shared" si="82"/>
        <v/>
      </c>
      <c r="AW668" s="7" t="str">
        <f t="shared" si="82"/>
        <v/>
      </c>
      <c r="AX668" s="7" t="str">
        <f t="shared" si="82"/>
        <v/>
      </c>
      <c r="AY668" s="7" t="str">
        <f t="shared" si="82"/>
        <v/>
      </c>
      <c r="AZ668" s="7" t="str">
        <f t="shared" si="82"/>
        <v/>
      </c>
      <c r="BA668" s="7" t="str">
        <f t="shared" si="82"/>
        <v/>
      </c>
      <c r="BB668" s="7" t="str">
        <f t="shared" si="82"/>
        <v/>
      </c>
      <c r="BC668" s="7" t="str">
        <f t="shared" si="82"/>
        <v/>
      </c>
      <c r="BD668" s="7" t="str">
        <f t="shared" si="82"/>
        <v/>
      </c>
      <c r="BE668" s="7" t="str">
        <f t="shared" si="82"/>
        <v/>
      </c>
      <c r="BF668" s="7" t="str">
        <f t="shared" si="82"/>
        <v/>
      </c>
      <c r="BG668" s="7" t="str">
        <f t="shared" si="81"/>
        <v/>
      </c>
      <c r="BH668" s="7" t="str">
        <f t="shared" si="81"/>
        <v/>
      </c>
    </row>
    <row r="669" spans="1:60">
      <c r="A669" t="s">
        <v>404</v>
      </c>
      <c r="B669" t="s">
        <v>404</v>
      </c>
      <c r="C669" t="s">
        <v>404</v>
      </c>
      <c r="E669">
        <v>19</v>
      </c>
      <c r="F669">
        <v>0</v>
      </c>
      <c r="G669">
        <v>1</v>
      </c>
      <c r="H669">
        <v>168456</v>
      </c>
      <c r="I669" s="1">
        <v>44761.875</v>
      </c>
      <c r="J669" t="s">
        <v>387</v>
      </c>
      <c r="K669">
        <v>0</v>
      </c>
      <c r="L669" s="1">
        <v>44755.875</v>
      </c>
      <c r="M669" s="1">
        <v>44761.875</v>
      </c>
      <c r="N669" s="1">
        <v>37820.875</v>
      </c>
      <c r="O669" s="1">
        <v>44755.875</v>
      </c>
      <c r="P669" s="1">
        <v>44693.875</v>
      </c>
      <c r="Q669" s="1">
        <v>43387.875</v>
      </c>
      <c r="R669">
        <v>73804205</v>
      </c>
      <c r="T669" t="s">
        <v>763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389</v>
      </c>
      <c r="AB669">
        <v>44</v>
      </c>
      <c r="AC669" t="s">
        <v>476</v>
      </c>
      <c r="AD669">
        <v>123586</v>
      </c>
      <c r="AE669">
        <v>1038.1099999999999</v>
      </c>
      <c r="AF669">
        <v>1235.8599999999999</v>
      </c>
      <c r="AG669" t="s">
        <v>391</v>
      </c>
      <c r="AP669" s="8">
        <v>666</v>
      </c>
      <c r="AQ669" s="8" t="str">
        <f t="shared" si="82"/>
        <v/>
      </c>
      <c r="AR669" s="8" t="str">
        <f t="shared" si="82"/>
        <v/>
      </c>
      <c r="AS669" s="8" t="str">
        <f t="shared" si="82"/>
        <v/>
      </c>
      <c r="AT669" s="8" t="str">
        <f t="shared" si="82"/>
        <v/>
      </c>
      <c r="AU669" s="8" t="str">
        <f t="shared" si="82"/>
        <v/>
      </c>
      <c r="AV669" s="8" t="str">
        <f t="shared" si="82"/>
        <v/>
      </c>
      <c r="AW669" s="8" t="str">
        <f t="shared" si="82"/>
        <v/>
      </c>
      <c r="AX669" s="8" t="str">
        <f t="shared" si="82"/>
        <v/>
      </c>
      <c r="AY669" s="8" t="str">
        <f t="shared" si="82"/>
        <v/>
      </c>
      <c r="AZ669" s="8" t="str">
        <f t="shared" si="82"/>
        <v/>
      </c>
      <c r="BA669" s="8" t="str">
        <f t="shared" si="82"/>
        <v/>
      </c>
      <c r="BB669" s="8" t="str">
        <f t="shared" si="82"/>
        <v/>
      </c>
      <c r="BC669" s="8" t="str">
        <f t="shared" si="82"/>
        <v/>
      </c>
      <c r="BD669" s="8" t="str">
        <f t="shared" si="82"/>
        <v/>
      </c>
      <c r="BE669" s="8" t="str">
        <f t="shared" si="82"/>
        <v/>
      </c>
      <c r="BF669" s="8" t="str">
        <f t="shared" si="82"/>
        <v/>
      </c>
      <c r="BG669" s="8" t="str">
        <f t="shared" si="81"/>
        <v/>
      </c>
      <c r="BH669" s="8" t="str">
        <f t="shared" si="81"/>
        <v/>
      </c>
    </row>
    <row r="670" spans="1:60">
      <c r="A670" t="s">
        <v>404</v>
      </c>
      <c r="B670" t="s">
        <v>404</v>
      </c>
      <c r="C670" t="s">
        <v>404</v>
      </c>
      <c r="E670">
        <v>19</v>
      </c>
      <c r="F670">
        <v>0</v>
      </c>
      <c r="G670">
        <v>1</v>
      </c>
      <c r="H670">
        <v>168828</v>
      </c>
      <c r="I670" s="1">
        <v>44761.875</v>
      </c>
      <c r="J670" t="s">
        <v>387</v>
      </c>
      <c r="K670">
        <v>0</v>
      </c>
      <c r="L670" s="1"/>
      <c r="M670" s="1">
        <v>44761.875</v>
      </c>
      <c r="N670" s="1">
        <v>38102.875</v>
      </c>
      <c r="O670" s="1">
        <v>43383.875</v>
      </c>
      <c r="P670" s="1"/>
      <c r="Q670" s="1">
        <v>43387.875</v>
      </c>
      <c r="R670">
        <v>73818614</v>
      </c>
      <c r="T670" t="s">
        <v>764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389</v>
      </c>
      <c r="AB670">
        <v>44</v>
      </c>
      <c r="AC670" t="s">
        <v>476</v>
      </c>
      <c r="AD670">
        <v>123586</v>
      </c>
      <c r="AE670">
        <v>1038.1099999999999</v>
      </c>
      <c r="AF670">
        <v>1235.8599999999999</v>
      </c>
      <c r="AG670" t="s">
        <v>408</v>
      </c>
      <c r="AP670" s="7">
        <v>667</v>
      </c>
      <c r="AQ670" s="7" t="str">
        <f t="shared" si="82"/>
        <v/>
      </c>
      <c r="AR670" s="7" t="str">
        <f t="shared" si="82"/>
        <v/>
      </c>
      <c r="AS670" s="7" t="str">
        <f t="shared" si="82"/>
        <v/>
      </c>
      <c r="AT670" s="7" t="str">
        <f t="shared" si="82"/>
        <v/>
      </c>
      <c r="AU670" s="7" t="str">
        <f t="shared" si="82"/>
        <v/>
      </c>
      <c r="AV670" s="7" t="str">
        <f t="shared" si="82"/>
        <v/>
      </c>
      <c r="AW670" s="7" t="str">
        <f t="shared" si="82"/>
        <v/>
      </c>
      <c r="AX670" s="7" t="str">
        <f t="shared" si="82"/>
        <v/>
      </c>
      <c r="AY670" s="7" t="str">
        <f t="shared" si="82"/>
        <v/>
      </c>
      <c r="AZ670" s="7" t="str">
        <f t="shared" si="82"/>
        <v/>
      </c>
      <c r="BA670" s="7" t="str">
        <f t="shared" si="82"/>
        <v/>
      </c>
      <c r="BB670" s="7" t="str">
        <f t="shared" si="82"/>
        <v/>
      </c>
      <c r="BC670" s="7" t="str">
        <f t="shared" si="82"/>
        <v/>
      </c>
      <c r="BD670" s="7" t="str">
        <f t="shared" si="82"/>
        <v/>
      </c>
      <c r="BE670" s="7" t="str">
        <f t="shared" si="82"/>
        <v/>
      </c>
      <c r="BF670" s="7" t="str">
        <f t="shared" si="82"/>
        <v/>
      </c>
      <c r="BG670" s="7" t="str">
        <f t="shared" si="81"/>
        <v/>
      </c>
      <c r="BH670" s="7" t="str">
        <f t="shared" si="81"/>
        <v/>
      </c>
    </row>
    <row r="671" spans="1:60">
      <c r="A671" t="s">
        <v>404</v>
      </c>
      <c r="B671" t="s">
        <v>404</v>
      </c>
      <c r="C671" t="s">
        <v>404</v>
      </c>
      <c r="E671">
        <v>19</v>
      </c>
      <c r="F671">
        <v>0</v>
      </c>
      <c r="G671">
        <v>1</v>
      </c>
      <c r="H671">
        <v>172324</v>
      </c>
      <c r="I671" s="1">
        <v>44761.875</v>
      </c>
      <c r="J671" t="s">
        <v>387</v>
      </c>
      <c r="K671">
        <v>0</v>
      </c>
      <c r="L671" s="1"/>
      <c r="M671" s="1">
        <v>44761.875</v>
      </c>
      <c r="N671" s="1">
        <v>34376.916666666664</v>
      </c>
      <c r="O671" s="1">
        <v>43412.916666666664</v>
      </c>
      <c r="P671" s="1"/>
      <c r="Q671" s="1">
        <v>43418.916666666664</v>
      </c>
      <c r="R671">
        <v>74065759</v>
      </c>
      <c r="T671" t="s">
        <v>765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389</v>
      </c>
      <c r="AB671">
        <v>43</v>
      </c>
      <c r="AC671" t="s">
        <v>476</v>
      </c>
      <c r="AD671">
        <v>193102</v>
      </c>
      <c r="AE671">
        <v>1622.05</v>
      </c>
      <c r="AF671">
        <v>1931.02</v>
      </c>
      <c r="AG671" t="s">
        <v>408</v>
      </c>
      <c r="AP671" s="8">
        <v>668</v>
      </c>
      <c r="AQ671" s="8" t="str">
        <f t="shared" si="82"/>
        <v/>
      </c>
      <c r="AR671" s="8" t="str">
        <f t="shared" si="82"/>
        <v/>
      </c>
      <c r="AS671" s="8" t="str">
        <f t="shared" si="82"/>
        <v/>
      </c>
      <c r="AT671" s="8" t="str">
        <f t="shared" si="82"/>
        <v/>
      </c>
      <c r="AU671" s="8" t="str">
        <f t="shared" si="82"/>
        <v/>
      </c>
      <c r="AV671" s="8" t="str">
        <f t="shared" si="82"/>
        <v/>
      </c>
      <c r="AW671" s="8" t="str">
        <f t="shared" si="82"/>
        <v/>
      </c>
      <c r="AX671" s="8" t="str">
        <f t="shared" si="82"/>
        <v/>
      </c>
      <c r="AY671" s="8" t="str">
        <f t="shared" si="82"/>
        <v/>
      </c>
      <c r="AZ671" s="8" t="str">
        <f t="shared" si="82"/>
        <v/>
      </c>
      <c r="BA671" s="8" t="str">
        <f t="shared" si="82"/>
        <v/>
      </c>
      <c r="BB671" s="8" t="str">
        <f t="shared" si="82"/>
        <v/>
      </c>
      <c r="BC671" s="8" t="str">
        <f t="shared" si="82"/>
        <v/>
      </c>
      <c r="BD671" s="8" t="str">
        <f t="shared" si="82"/>
        <v/>
      </c>
      <c r="BE671" s="8" t="str">
        <f t="shared" si="82"/>
        <v/>
      </c>
      <c r="BF671" s="8" t="str">
        <f t="shared" si="82"/>
        <v/>
      </c>
      <c r="BG671" s="8" t="str">
        <f t="shared" si="81"/>
        <v/>
      </c>
      <c r="BH671" s="8" t="str">
        <f t="shared" si="81"/>
        <v/>
      </c>
    </row>
    <row r="672" spans="1:60">
      <c r="A672" t="s">
        <v>404</v>
      </c>
      <c r="B672" t="s">
        <v>404</v>
      </c>
      <c r="C672" t="s">
        <v>404</v>
      </c>
      <c r="E672">
        <v>234</v>
      </c>
      <c r="F672">
        <v>0</v>
      </c>
      <c r="G672">
        <v>1</v>
      </c>
      <c r="H672">
        <v>172337</v>
      </c>
      <c r="I672" s="1">
        <v>44761.875</v>
      </c>
      <c r="J672" t="s">
        <v>766</v>
      </c>
      <c r="K672">
        <v>0</v>
      </c>
      <c r="L672" s="1">
        <v>44753.875</v>
      </c>
      <c r="M672" s="1">
        <v>44761.875</v>
      </c>
      <c r="N672" s="1">
        <v>30267.916666666668</v>
      </c>
      <c r="O672" s="1">
        <v>44753.875</v>
      </c>
      <c r="P672" s="1"/>
      <c r="Q672" s="1">
        <v>43418.916666666664</v>
      </c>
      <c r="R672">
        <v>74065769</v>
      </c>
      <c r="T672" t="s">
        <v>767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389</v>
      </c>
      <c r="AB672">
        <v>43</v>
      </c>
      <c r="AC672" t="s">
        <v>476</v>
      </c>
      <c r="AD672">
        <v>205281</v>
      </c>
      <c r="AE672">
        <v>1703.84</v>
      </c>
      <c r="AF672">
        <v>2052.81</v>
      </c>
      <c r="AG672" t="s">
        <v>391</v>
      </c>
      <c r="AP672" s="7">
        <v>669</v>
      </c>
      <c r="AQ672" s="7" t="str">
        <f t="shared" si="82"/>
        <v/>
      </c>
      <c r="AR672" s="7" t="str">
        <f t="shared" si="82"/>
        <v/>
      </c>
      <c r="AS672" s="7" t="str">
        <f t="shared" si="82"/>
        <v/>
      </c>
      <c r="AT672" s="7" t="str">
        <f t="shared" si="82"/>
        <v/>
      </c>
      <c r="AU672" s="7" t="str">
        <f t="shared" si="82"/>
        <v/>
      </c>
      <c r="AV672" s="7" t="str">
        <f t="shared" si="82"/>
        <v/>
      </c>
      <c r="AW672" s="7" t="str">
        <f t="shared" si="82"/>
        <v/>
      </c>
      <c r="AX672" s="7" t="str">
        <f t="shared" si="82"/>
        <v/>
      </c>
      <c r="AY672" s="7" t="str">
        <f t="shared" si="82"/>
        <v/>
      </c>
      <c r="AZ672" s="7" t="str">
        <f t="shared" si="82"/>
        <v/>
      </c>
      <c r="BA672" s="7" t="str">
        <f t="shared" si="82"/>
        <v/>
      </c>
      <c r="BB672" s="7" t="str">
        <f t="shared" si="82"/>
        <v/>
      </c>
      <c r="BC672" s="7" t="str">
        <f t="shared" si="82"/>
        <v/>
      </c>
      <c r="BD672" s="7" t="str">
        <f t="shared" si="82"/>
        <v/>
      </c>
      <c r="BE672" s="7" t="str">
        <f t="shared" si="82"/>
        <v/>
      </c>
      <c r="BF672" s="7" t="str">
        <f t="shared" si="82"/>
        <v/>
      </c>
      <c r="BG672" s="7" t="str">
        <f t="shared" si="81"/>
        <v/>
      </c>
      <c r="BH672" s="7" t="str">
        <f t="shared" si="81"/>
        <v/>
      </c>
    </row>
    <row r="673" spans="1:60">
      <c r="A673" t="s">
        <v>404</v>
      </c>
      <c r="B673" t="s">
        <v>404</v>
      </c>
      <c r="C673" t="s">
        <v>404</v>
      </c>
      <c r="E673">
        <v>220</v>
      </c>
      <c r="F673">
        <v>0</v>
      </c>
      <c r="G673">
        <v>1</v>
      </c>
      <c r="H673">
        <v>172359</v>
      </c>
      <c r="I673" s="1">
        <v>44761.875</v>
      </c>
      <c r="J673" t="s">
        <v>473</v>
      </c>
      <c r="K673">
        <v>0</v>
      </c>
      <c r="L673" s="1"/>
      <c r="M673" s="1">
        <v>44761.875</v>
      </c>
      <c r="N673" s="1">
        <v>32188.875</v>
      </c>
      <c r="O673" s="1">
        <v>44056.875</v>
      </c>
      <c r="P673" s="1"/>
      <c r="Q673" s="1">
        <v>43418.916666666664</v>
      </c>
      <c r="R673">
        <v>74065782</v>
      </c>
      <c r="T673" t="s">
        <v>741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389</v>
      </c>
      <c r="AB673">
        <v>43</v>
      </c>
      <c r="AC673" t="s">
        <v>476</v>
      </c>
      <c r="AD673">
        <v>125913</v>
      </c>
      <c r="AE673">
        <v>1873.43</v>
      </c>
      <c r="AF673">
        <v>1259.1300000000001</v>
      </c>
      <c r="AG673" t="s">
        <v>408</v>
      </c>
      <c r="AP673" s="8">
        <v>670</v>
      </c>
      <c r="AQ673" s="8" t="str">
        <f t="shared" si="82"/>
        <v/>
      </c>
      <c r="AR673" s="8" t="str">
        <f t="shared" si="82"/>
        <v/>
      </c>
      <c r="AS673" s="8" t="str">
        <f t="shared" si="82"/>
        <v/>
      </c>
      <c r="AT673" s="8" t="str">
        <f t="shared" si="82"/>
        <v/>
      </c>
      <c r="AU673" s="8" t="str">
        <f t="shared" si="82"/>
        <v/>
      </c>
      <c r="AV673" s="8" t="str">
        <f t="shared" si="82"/>
        <v/>
      </c>
      <c r="AW673" s="8" t="str">
        <f t="shared" si="82"/>
        <v/>
      </c>
      <c r="AX673" s="8" t="str">
        <f t="shared" si="82"/>
        <v/>
      </c>
      <c r="AY673" s="8" t="str">
        <f t="shared" si="82"/>
        <v/>
      </c>
      <c r="AZ673" s="8" t="str">
        <f t="shared" si="82"/>
        <v/>
      </c>
      <c r="BA673" s="8" t="str">
        <f t="shared" si="82"/>
        <v/>
      </c>
      <c r="BB673" s="8" t="str">
        <f t="shared" si="82"/>
        <v/>
      </c>
      <c r="BC673" s="8" t="str">
        <f t="shared" si="82"/>
        <v/>
      </c>
      <c r="BD673" s="8" t="str">
        <f t="shared" si="82"/>
        <v/>
      </c>
      <c r="BE673" s="8" t="str">
        <f t="shared" si="82"/>
        <v/>
      </c>
      <c r="BF673" s="8" t="str">
        <f t="shared" si="82"/>
        <v/>
      </c>
      <c r="BG673" s="8" t="str">
        <f t="shared" si="81"/>
        <v/>
      </c>
      <c r="BH673" s="8" t="str">
        <f t="shared" si="81"/>
        <v/>
      </c>
    </row>
    <row r="674" spans="1:60">
      <c r="A674" t="s">
        <v>404</v>
      </c>
      <c r="B674" t="s">
        <v>404</v>
      </c>
      <c r="C674" t="s">
        <v>404</v>
      </c>
      <c r="E674">
        <v>220</v>
      </c>
      <c r="F674">
        <v>0</v>
      </c>
      <c r="G674">
        <v>1</v>
      </c>
      <c r="H674">
        <v>172371</v>
      </c>
      <c r="I674" s="1">
        <v>44761.875</v>
      </c>
      <c r="J674" t="s">
        <v>473</v>
      </c>
      <c r="K674">
        <v>0</v>
      </c>
      <c r="L674" s="1"/>
      <c r="M674" s="1">
        <v>44761.875</v>
      </c>
      <c r="N674" s="1">
        <v>25373.875</v>
      </c>
      <c r="O674" s="1">
        <v>43412.916666666664</v>
      </c>
      <c r="P674" s="1"/>
      <c r="Q674" s="1">
        <v>43418.916666666664</v>
      </c>
      <c r="R674">
        <v>74065788</v>
      </c>
      <c r="T674" t="s">
        <v>742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389</v>
      </c>
      <c r="AB674">
        <v>43</v>
      </c>
      <c r="AC674" t="s">
        <v>476</v>
      </c>
      <c r="AD674">
        <v>337336</v>
      </c>
      <c r="AE674">
        <v>2833.62</v>
      </c>
      <c r="AF674">
        <v>3373.36</v>
      </c>
      <c r="AG674" t="s">
        <v>408</v>
      </c>
      <c r="AP674" s="7">
        <v>671</v>
      </c>
      <c r="AQ674" s="7" t="str">
        <f t="shared" si="82"/>
        <v/>
      </c>
      <c r="AR674" s="7" t="str">
        <f t="shared" si="82"/>
        <v/>
      </c>
      <c r="AS674" s="7" t="str">
        <f t="shared" si="82"/>
        <v/>
      </c>
      <c r="AT674" s="7" t="str">
        <f t="shared" si="82"/>
        <v/>
      </c>
      <c r="AU674" s="7" t="str">
        <f t="shared" si="82"/>
        <v/>
      </c>
      <c r="AV674" s="7" t="str">
        <f t="shared" si="82"/>
        <v/>
      </c>
      <c r="AW674" s="7" t="str">
        <f t="shared" si="82"/>
        <v/>
      </c>
      <c r="AX674" s="7" t="str">
        <f t="shared" si="82"/>
        <v/>
      </c>
      <c r="AY674" s="7" t="str">
        <f t="shared" si="82"/>
        <v/>
      </c>
      <c r="AZ674" s="7" t="str">
        <f t="shared" si="82"/>
        <v/>
      </c>
      <c r="BA674" s="7" t="str">
        <f t="shared" si="82"/>
        <v/>
      </c>
      <c r="BB674" s="7" t="str">
        <f t="shared" si="82"/>
        <v/>
      </c>
      <c r="BC674" s="7" t="str">
        <f t="shared" si="82"/>
        <v/>
      </c>
      <c r="BD674" s="7" t="str">
        <f t="shared" si="82"/>
        <v/>
      </c>
      <c r="BE674" s="7" t="str">
        <f t="shared" si="82"/>
        <v/>
      </c>
      <c r="BF674" s="7" t="str">
        <f t="shared" ref="BF674:BH689" si="83">IF(BF$3=$D674,$AP674,"")</f>
        <v/>
      </c>
      <c r="BG674" s="7" t="str">
        <f t="shared" si="83"/>
        <v/>
      </c>
      <c r="BH674" s="7" t="str">
        <f t="shared" si="83"/>
        <v/>
      </c>
    </row>
    <row r="675" spans="1:60">
      <c r="A675" t="s">
        <v>404</v>
      </c>
      <c r="B675" t="s">
        <v>404</v>
      </c>
      <c r="C675" t="s">
        <v>386</v>
      </c>
      <c r="E675">
        <v>57</v>
      </c>
      <c r="F675">
        <v>0</v>
      </c>
      <c r="G675">
        <v>1</v>
      </c>
      <c r="H675">
        <v>172386</v>
      </c>
      <c r="I675" s="1">
        <v>44761.875</v>
      </c>
      <c r="J675" t="s">
        <v>392</v>
      </c>
      <c r="K675">
        <v>0</v>
      </c>
      <c r="L675" s="1">
        <v>44696.875</v>
      </c>
      <c r="M675" s="1">
        <v>44761.875</v>
      </c>
      <c r="N675" s="1">
        <v>31583.875</v>
      </c>
      <c r="O675" s="1">
        <v>44696.875</v>
      </c>
      <c r="P675" s="1"/>
      <c r="Q675" s="1">
        <v>43418.916666666664</v>
      </c>
      <c r="R675">
        <v>74065795</v>
      </c>
      <c r="T675" t="s">
        <v>745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389</v>
      </c>
      <c r="AB675">
        <v>43</v>
      </c>
      <c r="AC675" t="s">
        <v>476</v>
      </c>
      <c r="AD675">
        <v>139569</v>
      </c>
      <c r="AE675">
        <v>1172.3599999999999</v>
      </c>
      <c r="AF675">
        <v>1395.69</v>
      </c>
      <c r="AG675" t="s">
        <v>391</v>
      </c>
      <c r="AP675" s="8">
        <v>672</v>
      </c>
      <c r="AQ675" s="8" t="str">
        <f t="shared" ref="AQ675:BF690" si="84">IF(AQ$3=$D675,$AP675,"")</f>
        <v/>
      </c>
      <c r="AR675" s="8" t="str">
        <f t="shared" si="84"/>
        <v/>
      </c>
      <c r="AS675" s="8" t="str">
        <f t="shared" si="84"/>
        <v/>
      </c>
      <c r="AT675" s="8" t="str">
        <f t="shared" si="84"/>
        <v/>
      </c>
      <c r="AU675" s="8" t="str">
        <f t="shared" si="84"/>
        <v/>
      </c>
      <c r="AV675" s="8" t="str">
        <f t="shared" si="84"/>
        <v/>
      </c>
      <c r="AW675" s="8" t="str">
        <f t="shared" si="84"/>
        <v/>
      </c>
      <c r="AX675" s="8" t="str">
        <f t="shared" si="84"/>
        <v/>
      </c>
      <c r="AY675" s="8" t="str">
        <f t="shared" si="84"/>
        <v/>
      </c>
      <c r="AZ675" s="8" t="str">
        <f t="shared" si="84"/>
        <v/>
      </c>
      <c r="BA675" s="8" t="str">
        <f t="shared" si="84"/>
        <v/>
      </c>
      <c r="BB675" s="8" t="str">
        <f t="shared" si="84"/>
        <v/>
      </c>
      <c r="BC675" s="8" t="str">
        <f t="shared" si="84"/>
        <v/>
      </c>
      <c r="BD675" s="8" t="str">
        <f t="shared" si="84"/>
        <v/>
      </c>
      <c r="BE675" s="8" t="str">
        <f t="shared" si="84"/>
        <v/>
      </c>
      <c r="BF675" s="8" t="str">
        <f t="shared" si="84"/>
        <v/>
      </c>
      <c r="BG675" s="8" t="str">
        <f t="shared" si="83"/>
        <v/>
      </c>
      <c r="BH675" s="8" t="str">
        <f t="shared" si="83"/>
        <v/>
      </c>
    </row>
    <row r="676" spans="1:60">
      <c r="A676" t="s">
        <v>404</v>
      </c>
      <c r="B676" t="s">
        <v>404</v>
      </c>
      <c r="C676" t="s">
        <v>404</v>
      </c>
      <c r="E676">
        <v>57</v>
      </c>
      <c r="F676">
        <v>0</v>
      </c>
      <c r="G676">
        <v>1</v>
      </c>
      <c r="H676">
        <v>172591</v>
      </c>
      <c r="I676" s="1">
        <v>44761.875</v>
      </c>
      <c r="J676" t="s">
        <v>392</v>
      </c>
      <c r="K676">
        <v>0</v>
      </c>
      <c r="L676" s="1"/>
      <c r="M676" s="1">
        <v>44761.875</v>
      </c>
      <c r="N676" s="1">
        <v>22250.916666666668</v>
      </c>
      <c r="O676" s="1">
        <v>43416.916666666664</v>
      </c>
      <c r="P676" s="1"/>
      <c r="Q676" s="1">
        <v>43418.916666666664</v>
      </c>
      <c r="R676">
        <v>74071040</v>
      </c>
      <c r="T676" t="s">
        <v>748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389</v>
      </c>
      <c r="AB676">
        <v>43</v>
      </c>
      <c r="AC676" t="s">
        <v>478</v>
      </c>
      <c r="AD676">
        <v>229786</v>
      </c>
      <c r="AE676">
        <v>5268.93</v>
      </c>
      <c r="AF676">
        <v>2297.86</v>
      </c>
      <c r="AG676" t="s">
        <v>408</v>
      </c>
      <c r="AP676" s="7">
        <v>673</v>
      </c>
      <c r="AQ676" s="7" t="str">
        <f t="shared" si="84"/>
        <v/>
      </c>
      <c r="AR676" s="7" t="str">
        <f t="shared" si="84"/>
        <v/>
      </c>
      <c r="AS676" s="7" t="str">
        <f t="shared" si="84"/>
        <v/>
      </c>
      <c r="AT676" s="7" t="str">
        <f t="shared" si="84"/>
        <v/>
      </c>
      <c r="AU676" s="7" t="str">
        <f t="shared" si="84"/>
        <v/>
      </c>
      <c r="AV676" s="7" t="str">
        <f t="shared" si="84"/>
        <v/>
      </c>
      <c r="AW676" s="7" t="str">
        <f t="shared" si="84"/>
        <v/>
      </c>
      <c r="AX676" s="7" t="str">
        <f t="shared" si="84"/>
        <v/>
      </c>
      <c r="AY676" s="7" t="str">
        <f t="shared" si="84"/>
        <v/>
      </c>
      <c r="AZ676" s="7" t="str">
        <f t="shared" si="84"/>
        <v/>
      </c>
      <c r="BA676" s="7" t="str">
        <f t="shared" si="84"/>
        <v/>
      </c>
      <c r="BB676" s="7" t="str">
        <f t="shared" si="84"/>
        <v/>
      </c>
      <c r="BC676" s="7" t="str">
        <f t="shared" si="84"/>
        <v/>
      </c>
      <c r="BD676" s="7" t="str">
        <f t="shared" si="84"/>
        <v/>
      </c>
      <c r="BE676" s="7" t="str">
        <f t="shared" si="84"/>
        <v/>
      </c>
      <c r="BF676" s="7" t="str">
        <f t="shared" si="84"/>
        <v/>
      </c>
      <c r="BG676" s="7" t="str">
        <f t="shared" si="83"/>
        <v/>
      </c>
      <c r="BH676" s="7" t="str">
        <f t="shared" si="83"/>
        <v/>
      </c>
    </row>
    <row r="677" spans="1:60">
      <c r="A677" t="s">
        <v>404</v>
      </c>
      <c r="B677" t="s">
        <v>404</v>
      </c>
      <c r="C677" t="s">
        <v>404</v>
      </c>
      <c r="E677">
        <v>19</v>
      </c>
      <c r="F677">
        <v>0</v>
      </c>
      <c r="G677">
        <v>1</v>
      </c>
      <c r="H677">
        <v>172645</v>
      </c>
      <c r="I677" s="1">
        <v>44761.875</v>
      </c>
      <c r="J677" t="s">
        <v>387</v>
      </c>
      <c r="K677">
        <v>0</v>
      </c>
      <c r="L677" s="1"/>
      <c r="M677" s="1">
        <v>44761.875</v>
      </c>
      <c r="N677" s="1">
        <v>30085.875</v>
      </c>
      <c r="O677" s="1">
        <v>44755.875</v>
      </c>
      <c r="P677" s="1">
        <v>44755.875</v>
      </c>
      <c r="Q677" s="1">
        <v>43418.916666666664</v>
      </c>
      <c r="R677">
        <v>74067073</v>
      </c>
      <c r="T677" t="s">
        <v>749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389</v>
      </c>
      <c r="AB677">
        <v>43</v>
      </c>
      <c r="AC677" t="s">
        <v>476</v>
      </c>
      <c r="AD677">
        <v>245335</v>
      </c>
      <c r="AE677">
        <v>2060.81</v>
      </c>
      <c r="AF677">
        <v>2453.35</v>
      </c>
      <c r="AG677" t="s">
        <v>480</v>
      </c>
      <c r="AP677" s="8">
        <v>674</v>
      </c>
      <c r="AQ677" s="8" t="str">
        <f t="shared" si="84"/>
        <v/>
      </c>
      <c r="AR677" s="8" t="str">
        <f t="shared" si="84"/>
        <v/>
      </c>
      <c r="AS677" s="8" t="str">
        <f t="shared" si="84"/>
        <v/>
      </c>
      <c r="AT677" s="8" t="str">
        <f t="shared" si="84"/>
        <v/>
      </c>
      <c r="AU677" s="8" t="str">
        <f t="shared" si="84"/>
        <v/>
      </c>
      <c r="AV677" s="8" t="str">
        <f t="shared" si="84"/>
        <v/>
      </c>
      <c r="AW677" s="8" t="str">
        <f t="shared" si="84"/>
        <v/>
      </c>
      <c r="AX677" s="8" t="str">
        <f t="shared" si="84"/>
        <v/>
      </c>
      <c r="AY677" s="8" t="str">
        <f t="shared" si="84"/>
        <v/>
      </c>
      <c r="AZ677" s="8" t="str">
        <f t="shared" si="84"/>
        <v/>
      </c>
      <c r="BA677" s="8" t="str">
        <f t="shared" si="84"/>
        <v/>
      </c>
      <c r="BB677" s="8" t="str">
        <f t="shared" si="84"/>
        <v/>
      </c>
      <c r="BC677" s="8" t="str">
        <f t="shared" si="84"/>
        <v/>
      </c>
      <c r="BD677" s="8" t="str">
        <f t="shared" si="84"/>
        <v/>
      </c>
      <c r="BE677" s="8" t="str">
        <f t="shared" si="84"/>
        <v/>
      </c>
      <c r="BF677" s="8" t="str">
        <f t="shared" si="84"/>
        <v/>
      </c>
      <c r="BG677" s="8" t="str">
        <f t="shared" si="83"/>
        <v/>
      </c>
      <c r="BH677" s="8" t="str">
        <f t="shared" si="83"/>
        <v/>
      </c>
    </row>
    <row r="678" spans="1:60">
      <c r="A678" t="s">
        <v>404</v>
      </c>
      <c r="B678" t="s">
        <v>404</v>
      </c>
      <c r="C678" t="s">
        <v>404</v>
      </c>
      <c r="E678">
        <v>19</v>
      </c>
      <c r="F678">
        <v>0</v>
      </c>
      <c r="G678">
        <v>1</v>
      </c>
      <c r="H678">
        <v>172645</v>
      </c>
      <c r="I678" s="1">
        <v>44761.875</v>
      </c>
      <c r="J678" t="s">
        <v>387</v>
      </c>
      <c r="K678">
        <v>1</v>
      </c>
      <c r="L678" s="1"/>
      <c r="M678" s="1">
        <v>44761.875</v>
      </c>
      <c r="N678" s="1">
        <v>41732.875</v>
      </c>
      <c r="O678" s="1">
        <v>44755.875</v>
      </c>
      <c r="P678" s="1"/>
      <c r="Q678" s="1">
        <v>43418.916666666664</v>
      </c>
      <c r="R678">
        <v>74067074</v>
      </c>
      <c r="T678" t="s">
        <v>880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389</v>
      </c>
      <c r="AB678">
        <v>43</v>
      </c>
      <c r="AC678" t="s">
        <v>476</v>
      </c>
      <c r="AD678">
        <v>123586</v>
      </c>
      <c r="AE678">
        <v>1038.1099999999999</v>
      </c>
      <c r="AF678">
        <v>1235.8599999999999</v>
      </c>
      <c r="AG678" t="s">
        <v>480</v>
      </c>
      <c r="AP678" s="7">
        <v>675</v>
      </c>
      <c r="AQ678" s="7" t="str">
        <f t="shared" si="84"/>
        <v/>
      </c>
      <c r="AR678" s="7" t="str">
        <f t="shared" si="84"/>
        <v/>
      </c>
      <c r="AS678" s="7" t="str">
        <f t="shared" si="84"/>
        <v/>
      </c>
      <c r="AT678" s="7" t="str">
        <f t="shared" si="84"/>
        <v/>
      </c>
      <c r="AU678" s="7" t="str">
        <f t="shared" si="84"/>
        <v/>
      </c>
      <c r="AV678" s="7" t="str">
        <f t="shared" si="84"/>
        <v/>
      </c>
      <c r="AW678" s="7" t="str">
        <f t="shared" si="84"/>
        <v/>
      </c>
      <c r="AX678" s="7" t="str">
        <f t="shared" si="84"/>
        <v/>
      </c>
      <c r="AY678" s="7" t="str">
        <f t="shared" si="84"/>
        <v/>
      </c>
      <c r="AZ678" s="7" t="str">
        <f t="shared" si="84"/>
        <v/>
      </c>
      <c r="BA678" s="7" t="str">
        <f t="shared" si="84"/>
        <v/>
      </c>
      <c r="BB678" s="7" t="str">
        <f t="shared" si="84"/>
        <v/>
      </c>
      <c r="BC678" s="7" t="str">
        <f t="shared" si="84"/>
        <v/>
      </c>
      <c r="BD678" s="7" t="str">
        <f t="shared" si="84"/>
        <v/>
      </c>
      <c r="BE678" s="7" t="str">
        <f t="shared" si="84"/>
        <v/>
      </c>
      <c r="BF678" s="7" t="str">
        <f t="shared" si="84"/>
        <v/>
      </c>
      <c r="BG678" s="7" t="str">
        <f t="shared" si="83"/>
        <v/>
      </c>
      <c r="BH678" s="7" t="str">
        <f t="shared" si="83"/>
        <v/>
      </c>
    </row>
    <row r="679" spans="1:60">
      <c r="A679" t="s">
        <v>404</v>
      </c>
      <c r="B679" t="s">
        <v>404</v>
      </c>
      <c r="C679" t="s">
        <v>404</v>
      </c>
      <c r="E679">
        <v>19</v>
      </c>
      <c r="F679">
        <v>0</v>
      </c>
      <c r="G679">
        <v>1</v>
      </c>
      <c r="H679">
        <v>172707</v>
      </c>
      <c r="I679" s="1">
        <v>44761.875</v>
      </c>
      <c r="J679" t="s">
        <v>387</v>
      </c>
      <c r="K679">
        <v>0</v>
      </c>
      <c r="L679" s="1"/>
      <c r="M679" s="1">
        <v>44761.875</v>
      </c>
      <c r="N679" s="1">
        <v>36520.916666666664</v>
      </c>
      <c r="O679" s="1">
        <v>43412.916666666664</v>
      </c>
      <c r="P679" s="1"/>
      <c r="Q679" s="1">
        <v>43418.916666666664</v>
      </c>
      <c r="R679">
        <v>74065872</v>
      </c>
      <c r="T679" t="s">
        <v>881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389</v>
      </c>
      <c r="AB679">
        <v>43</v>
      </c>
      <c r="AC679" t="s">
        <v>476</v>
      </c>
      <c r="AD679">
        <v>154477</v>
      </c>
      <c r="AE679">
        <v>1297.6600000000001</v>
      </c>
      <c r="AF679">
        <v>1544.77</v>
      </c>
      <c r="AG679" t="s">
        <v>408</v>
      </c>
      <c r="AP679" s="8">
        <v>676</v>
      </c>
      <c r="AQ679" s="8" t="str">
        <f t="shared" si="84"/>
        <v/>
      </c>
      <c r="AR679" s="8" t="str">
        <f t="shared" si="84"/>
        <v/>
      </c>
      <c r="AS679" s="8" t="str">
        <f t="shared" si="84"/>
        <v/>
      </c>
      <c r="AT679" s="8" t="str">
        <f t="shared" si="84"/>
        <v/>
      </c>
      <c r="AU679" s="8" t="str">
        <f t="shared" si="84"/>
        <v/>
      </c>
      <c r="AV679" s="8" t="str">
        <f t="shared" si="84"/>
        <v/>
      </c>
      <c r="AW679" s="8" t="str">
        <f t="shared" si="84"/>
        <v/>
      </c>
      <c r="AX679" s="8" t="str">
        <f t="shared" si="84"/>
        <v/>
      </c>
      <c r="AY679" s="8" t="str">
        <f t="shared" si="84"/>
        <v/>
      </c>
      <c r="AZ679" s="8" t="str">
        <f t="shared" si="84"/>
        <v/>
      </c>
      <c r="BA679" s="8" t="str">
        <f t="shared" si="84"/>
        <v/>
      </c>
      <c r="BB679" s="8" t="str">
        <f t="shared" si="84"/>
        <v/>
      </c>
      <c r="BC679" s="8" t="str">
        <f t="shared" si="84"/>
        <v/>
      </c>
      <c r="BD679" s="8" t="str">
        <f t="shared" si="84"/>
        <v/>
      </c>
      <c r="BE679" s="8" t="str">
        <f t="shared" si="84"/>
        <v/>
      </c>
      <c r="BF679" s="8" t="str">
        <f t="shared" si="84"/>
        <v/>
      </c>
      <c r="BG679" s="8" t="str">
        <f t="shared" si="83"/>
        <v/>
      </c>
      <c r="BH679" s="8" t="str">
        <f t="shared" si="83"/>
        <v/>
      </c>
    </row>
    <row r="680" spans="1:60">
      <c r="A680" t="s">
        <v>404</v>
      </c>
      <c r="B680" t="s">
        <v>404</v>
      </c>
      <c r="C680" t="s">
        <v>386</v>
      </c>
      <c r="E680">
        <v>19</v>
      </c>
      <c r="F680">
        <v>0</v>
      </c>
      <c r="G680">
        <v>1</v>
      </c>
      <c r="H680">
        <v>172716</v>
      </c>
      <c r="I680" s="1">
        <v>44761.875</v>
      </c>
      <c r="J680" t="s">
        <v>387</v>
      </c>
      <c r="K680">
        <v>0</v>
      </c>
      <c r="L680" s="1">
        <v>44720.875</v>
      </c>
      <c r="M680" s="1">
        <v>44761.875</v>
      </c>
      <c r="N680" s="1">
        <v>33548.916666666664</v>
      </c>
      <c r="O680" s="1">
        <v>44720.875</v>
      </c>
      <c r="P680" s="1"/>
      <c r="Q680" s="1">
        <v>43418.916666666664</v>
      </c>
      <c r="R680">
        <v>74081819</v>
      </c>
      <c r="S680">
        <v>74081820</v>
      </c>
      <c r="T680" t="s">
        <v>882</v>
      </c>
      <c r="U680">
        <v>368</v>
      </c>
      <c r="V680">
        <v>3022</v>
      </c>
      <c r="W680">
        <v>30.22</v>
      </c>
      <c r="X680">
        <v>3022</v>
      </c>
      <c r="Y680">
        <v>36.799999999999997</v>
      </c>
      <c r="Z680">
        <v>3680</v>
      </c>
      <c r="AA680" t="s">
        <v>389</v>
      </c>
      <c r="AB680">
        <v>43</v>
      </c>
      <c r="AC680" t="s">
        <v>476</v>
      </c>
      <c r="AD680">
        <v>132923</v>
      </c>
      <c r="AE680">
        <v>1116.54</v>
      </c>
      <c r="AF680">
        <v>1329.23</v>
      </c>
      <c r="AG680" t="s">
        <v>391</v>
      </c>
      <c r="AP680" s="7">
        <v>677</v>
      </c>
      <c r="AQ680" s="7" t="str">
        <f t="shared" si="84"/>
        <v/>
      </c>
      <c r="AR680" s="7" t="str">
        <f t="shared" si="84"/>
        <v/>
      </c>
      <c r="AS680" s="7" t="str">
        <f t="shared" si="84"/>
        <v/>
      </c>
      <c r="AT680" s="7" t="str">
        <f t="shared" si="84"/>
        <v/>
      </c>
      <c r="AU680" s="7" t="str">
        <f t="shared" si="84"/>
        <v/>
      </c>
      <c r="AV680" s="7" t="str">
        <f t="shared" si="84"/>
        <v/>
      </c>
      <c r="AW680" s="7" t="str">
        <f t="shared" si="84"/>
        <v/>
      </c>
      <c r="AX680" s="7" t="str">
        <f t="shared" si="84"/>
        <v/>
      </c>
      <c r="AY680" s="7" t="str">
        <f t="shared" si="84"/>
        <v/>
      </c>
      <c r="AZ680" s="7" t="str">
        <f t="shared" si="84"/>
        <v/>
      </c>
      <c r="BA680" s="7" t="str">
        <f t="shared" si="84"/>
        <v/>
      </c>
      <c r="BB680" s="7" t="str">
        <f t="shared" si="84"/>
        <v/>
      </c>
      <c r="BC680" s="7" t="str">
        <f t="shared" si="84"/>
        <v/>
      </c>
      <c r="BD680" s="7" t="str">
        <f t="shared" si="84"/>
        <v/>
      </c>
      <c r="BE680" s="7" t="str">
        <f t="shared" si="84"/>
        <v/>
      </c>
      <c r="BF680" s="7" t="str">
        <f t="shared" si="84"/>
        <v/>
      </c>
      <c r="BG680" s="7" t="str">
        <f t="shared" si="83"/>
        <v/>
      </c>
      <c r="BH680" s="7" t="str">
        <f t="shared" si="83"/>
        <v/>
      </c>
    </row>
    <row r="681" spans="1:60">
      <c r="A681" t="s">
        <v>404</v>
      </c>
      <c r="B681" t="s">
        <v>404</v>
      </c>
      <c r="C681" t="s">
        <v>404</v>
      </c>
      <c r="E681">
        <v>57</v>
      </c>
      <c r="F681">
        <v>0</v>
      </c>
      <c r="G681">
        <v>1</v>
      </c>
      <c r="H681">
        <v>172719</v>
      </c>
      <c r="I681" s="1">
        <v>44761.875</v>
      </c>
      <c r="J681" t="s">
        <v>392</v>
      </c>
      <c r="K681">
        <v>0</v>
      </c>
      <c r="L681" s="1"/>
      <c r="M681" s="1">
        <v>44761.875</v>
      </c>
      <c r="N681" s="1">
        <v>32714.875</v>
      </c>
      <c r="O681" s="1">
        <v>43412.916666666664</v>
      </c>
      <c r="P681" s="1"/>
      <c r="Q681" s="1">
        <v>43418.916666666664</v>
      </c>
      <c r="R681">
        <v>74065876</v>
      </c>
      <c r="T681" t="s">
        <v>883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389</v>
      </c>
      <c r="AB681">
        <v>43</v>
      </c>
      <c r="AC681" t="s">
        <v>476</v>
      </c>
      <c r="AD681">
        <v>212411</v>
      </c>
      <c r="AE681">
        <v>1784.23</v>
      </c>
      <c r="AF681">
        <v>2124.11</v>
      </c>
      <c r="AG681" t="s">
        <v>408</v>
      </c>
      <c r="AP681" s="8">
        <v>678</v>
      </c>
      <c r="AQ681" s="8" t="str">
        <f t="shared" si="84"/>
        <v/>
      </c>
      <c r="AR681" s="8" t="str">
        <f t="shared" si="84"/>
        <v/>
      </c>
      <c r="AS681" s="8" t="str">
        <f t="shared" si="84"/>
        <v/>
      </c>
      <c r="AT681" s="8" t="str">
        <f t="shared" si="84"/>
        <v/>
      </c>
      <c r="AU681" s="8" t="str">
        <f t="shared" si="84"/>
        <v/>
      </c>
      <c r="AV681" s="8" t="str">
        <f t="shared" si="84"/>
        <v/>
      </c>
      <c r="AW681" s="8" t="str">
        <f t="shared" si="84"/>
        <v/>
      </c>
      <c r="AX681" s="8" t="str">
        <f t="shared" si="84"/>
        <v/>
      </c>
      <c r="AY681" s="8" t="str">
        <f t="shared" si="84"/>
        <v/>
      </c>
      <c r="AZ681" s="8" t="str">
        <f t="shared" si="84"/>
        <v/>
      </c>
      <c r="BA681" s="8" t="str">
        <f t="shared" si="84"/>
        <v/>
      </c>
      <c r="BB681" s="8" t="str">
        <f t="shared" si="84"/>
        <v/>
      </c>
      <c r="BC681" s="8" t="str">
        <f t="shared" si="84"/>
        <v/>
      </c>
      <c r="BD681" s="8" t="str">
        <f t="shared" si="84"/>
        <v/>
      </c>
      <c r="BE681" s="8" t="str">
        <f t="shared" si="84"/>
        <v/>
      </c>
      <c r="BF681" s="8" t="str">
        <f t="shared" si="84"/>
        <v/>
      </c>
      <c r="BG681" s="8" t="str">
        <f t="shared" si="83"/>
        <v/>
      </c>
      <c r="BH681" s="8" t="str">
        <f t="shared" si="83"/>
        <v/>
      </c>
    </row>
    <row r="682" spans="1:60">
      <c r="A682" t="s">
        <v>404</v>
      </c>
      <c r="B682" t="s">
        <v>404</v>
      </c>
      <c r="C682" t="s">
        <v>404</v>
      </c>
      <c r="E682">
        <v>19</v>
      </c>
      <c r="F682">
        <v>0</v>
      </c>
      <c r="G682">
        <v>1</v>
      </c>
      <c r="H682">
        <v>172721</v>
      </c>
      <c r="I682" s="1">
        <v>44761.875</v>
      </c>
      <c r="J682" t="s">
        <v>387</v>
      </c>
      <c r="K682">
        <v>0</v>
      </c>
      <c r="L682" s="1"/>
      <c r="M682" s="1">
        <v>44761.875</v>
      </c>
      <c r="N682" s="1">
        <v>36216.875</v>
      </c>
      <c r="O682" s="1">
        <v>43412.916666666664</v>
      </c>
      <c r="P682" s="1"/>
      <c r="Q682" s="1">
        <v>43418.916666666664</v>
      </c>
      <c r="R682">
        <v>74065877</v>
      </c>
      <c r="T682" t="s">
        <v>884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389</v>
      </c>
      <c r="AB682">
        <v>43</v>
      </c>
      <c r="AC682" t="s">
        <v>476</v>
      </c>
      <c r="AD682">
        <v>57299</v>
      </c>
      <c r="AE682">
        <v>1297.6600000000001</v>
      </c>
      <c r="AF682">
        <v>572.99</v>
      </c>
      <c r="AG682" t="s">
        <v>408</v>
      </c>
      <c r="AP682" s="7">
        <v>679</v>
      </c>
      <c r="AQ682" s="7" t="str">
        <f t="shared" si="84"/>
        <v/>
      </c>
      <c r="AR682" s="7" t="str">
        <f t="shared" si="84"/>
        <v/>
      </c>
      <c r="AS682" s="7" t="str">
        <f t="shared" si="84"/>
        <v/>
      </c>
      <c r="AT682" s="7" t="str">
        <f t="shared" si="84"/>
        <v/>
      </c>
      <c r="AU682" s="7" t="str">
        <f t="shared" si="84"/>
        <v/>
      </c>
      <c r="AV682" s="7" t="str">
        <f t="shared" si="84"/>
        <v/>
      </c>
      <c r="AW682" s="7" t="str">
        <f t="shared" si="84"/>
        <v/>
      </c>
      <c r="AX682" s="7" t="str">
        <f t="shared" si="84"/>
        <v/>
      </c>
      <c r="AY682" s="7" t="str">
        <f t="shared" si="84"/>
        <v/>
      </c>
      <c r="AZ682" s="7" t="str">
        <f t="shared" si="84"/>
        <v/>
      </c>
      <c r="BA682" s="7" t="str">
        <f t="shared" si="84"/>
        <v/>
      </c>
      <c r="BB682" s="7" t="str">
        <f t="shared" si="84"/>
        <v/>
      </c>
      <c r="BC682" s="7" t="str">
        <f t="shared" si="84"/>
        <v/>
      </c>
      <c r="BD682" s="7" t="str">
        <f t="shared" si="84"/>
        <v/>
      </c>
      <c r="BE682" s="7" t="str">
        <f t="shared" si="84"/>
        <v/>
      </c>
      <c r="BF682" s="7" t="str">
        <f t="shared" si="84"/>
        <v/>
      </c>
      <c r="BG682" s="7" t="str">
        <f t="shared" si="83"/>
        <v/>
      </c>
      <c r="BH682" s="7" t="str">
        <f t="shared" si="83"/>
        <v/>
      </c>
    </row>
    <row r="683" spans="1:60">
      <c r="A683" t="s">
        <v>404</v>
      </c>
      <c r="B683" t="s">
        <v>404</v>
      </c>
      <c r="C683" t="s">
        <v>404</v>
      </c>
      <c r="E683">
        <v>19</v>
      </c>
      <c r="F683">
        <v>0</v>
      </c>
      <c r="G683">
        <v>1</v>
      </c>
      <c r="H683">
        <v>172731</v>
      </c>
      <c r="I683" s="1">
        <v>44761.875</v>
      </c>
      <c r="J683" t="s">
        <v>387</v>
      </c>
      <c r="K683">
        <v>0</v>
      </c>
      <c r="L683" s="1"/>
      <c r="M683" s="1">
        <v>44761.875</v>
      </c>
      <c r="N683" s="1">
        <v>36295.875</v>
      </c>
      <c r="O683" s="1">
        <v>44087.875</v>
      </c>
      <c r="P683" s="1">
        <v>44056.875</v>
      </c>
      <c r="Q683" s="1">
        <v>43418.916666666664</v>
      </c>
      <c r="R683">
        <v>74065879</v>
      </c>
      <c r="T683" t="s">
        <v>885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389</v>
      </c>
      <c r="AB683">
        <v>43</v>
      </c>
      <c r="AC683" t="s">
        <v>476</v>
      </c>
      <c r="AD683">
        <v>154477</v>
      </c>
      <c r="AE683">
        <v>1297.6600000000001</v>
      </c>
      <c r="AF683">
        <v>1544.77</v>
      </c>
      <c r="AG683" t="s">
        <v>408</v>
      </c>
      <c r="AP683" s="8">
        <v>680</v>
      </c>
      <c r="AQ683" s="8" t="str">
        <f t="shared" si="84"/>
        <v/>
      </c>
      <c r="AR683" s="8" t="str">
        <f t="shared" si="84"/>
        <v/>
      </c>
      <c r="AS683" s="8" t="str">
        <f t="shared" si="84"/>
        <v/>
      </c>
      <c r="AT683" s="8" t="str">
        <f t="shared" si="84"/>
        <v/>
      </c>
      <c r="AU683" s="8" t="str">
        <f t="shared" si="84"/>
        <v/>
      </c>
      <c r="AV683" s="8" t="str">
        <f t="shared" si="84"/>
        <v/>
      </c>
      <c r="AW683" s="8" t="str">
        <f t="shared" si="84"/>
        <v/>
      </c>
      <c r="AX683" s="8" t="str">
        <f t="shared" si="84"/>
        <v/>
      </c>
      <c r="AY683" s="8" t="str">
        <f t="shared" si="84"/>
        <v/>
      </c>
      <c r="AZ683" s="8" t="str">
        <f t="shared" si="84"/>
        <v/>
      </c>
      <c r="BA683" s="8" t="str">
        <f t="shared" si="84"/>
        <v/>
      </c>
      <c r="BB683" s="8" t="str">
        <f t="shared" si="84"/>
        <v/>
      </c>
      <c r="BC683" s="8" t="str">
        <f t="shared" si="84"/>
        <v/>
      </c>
      <c r="BD683" s="8" t="str">
        <f t="shared" si="84"/>
        <v/>
      </c>
      <c r="BE683" s="8" t="str">
        <f t="shared" si="84"/>
        <v/>
      </c>
      <c r="BF683" s="8" t="str">
        <f t="shared" si="84"/>
        <v/>
      </c>
      <c r="BG683" s="8" t="str">
        <f t="shared" si="83"/>
        <v/>
      </c>
      <c r="BH683" s="8" t="str">
        <f t="shared" si="83"/>
        <v/>
      </c>
    </row>
    <row r="684" spans="1:60">
      <c r="A684" t="s">
        <v>404</v>
      </c>
      <c r="B684" t="s">
        <v>404</v>
      </c>
      <c r="C684" t="s">
        <v>404</v>
      </c>
      <c r="E684">
        <v>19</v>
      </c>
      <c r="F684">
        <v>0</v>
      </c>
      <c r="G684">
        <v>1</v>
      </c>
      <c r="H684">
        <v>172748</v>
      </c>
      <c r="I684" s="1">
        <v>44761.875</v>
      </c>
      <c r="J684" t="s">
        <v>387</v>
      </c>
      <c r="K684">
        <v>0</v>
      </c>
      <c r="L684" s="1">
        <v>44749.875</v>
      </c>
      <c r="M684" s="1">
        <v>44761.875</v>
      </c>
      <c r="N684" s="1">
        <v>39104.916666666664</v>
      </c>
      <c r="O684" s="1">
        <v>44749.875</v>
      </c>
      <c r="P684" s="1">
        <v>43478.916666666664</v>
      </c>
      <c r="Q684" s="1">
        <v>43418.916666666664</v>
      </c>
      <c r="R684">
        <v>74081876</v>
      </c>
      <c r="T684" t="s">
        <v>886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389</v>
      </c>
      <c r="AB684">
        <v>43</v>
      </c>
      <c r="AC684" t="s">
        <v>476</v>
      </c>
      <c r="AD684">
        <v>123586</v>
      </c>
      <c r="AE684">
        <v>1038.1099999999999</v>
      </c>
      <c r="AF684">
        <v>1235.8599999999999</v>
      </c>
      <c r="AG684" t="s">
        <v>391</v>
      </c>
      <c r="AP684" s="7">
        <v>681</v>
      </c>
      <c r="AQ684" s="7" t="str">
        <f t="shared" si="84"/>
        <v/>
      </c>
      <c r="AR684" s="7" t="str">
        <f t="shared" si="84"/>
        <v/>
      </c>
      <c r="AS684" s="7" t="str">
        <f t="shared" si="84"/>
        <v/>
      </c>
      <c r="AT684" s="7" t="str">
        <f t="shared" si="84"/>
        <v/>
      </c>
      <c r="AU684" s="7" t="str">
        <f t="shared" si="84"/>
        <v/>
      </c>
      <c r="AV684" s="7" t="str">
        <f t="shared" si="84"/>
        <v/>
      </c>
      <c r="AW684" s="7" t="str">
        <f t="shared" si="84"/>
        <v/>
      </c>
      <c r="AX684" s="7" t="str">
        <f t="shared" si="84"/>
        <v/>
      </c>
      <c r="AY684" s="7" t="str">
        <f t="shared" si="84"/>
        <v/>
      </c>
      <c r="AZ684" s="7" t="str">
        <f t="shared" si="84"/>
        <v/>
      </c>
      <c r="BA684" s="7" t="str">
        <f t="shared" si="84"/>
        <v/>
      </c>
      <c r="BB684" s="7" t="str">
        <f t="shared" si="84"/>
        <v/>
      </c>
      <c r="BC684" s="7" t="str">
        <f t="shared" si="84"/>
        <v/>
      </c>
      <c r="BD684" s="7" t="str">
        <f t="shared" si="84"/>
        <v/>
      </c>
      <c r="BE684" s="7" t="str">
        <f t="shared" si="84"/>
        <v/>
      </c>
      <c r="BF684" s="7" t="str">
        <f t="shared" si="84"/>
        <v/>
      </c>
      <c r="BG684" s="7" t="str">
        <f t="shared" si="83"/>
        <v/>
      </c>
      <c r="BH684" s="7" t="str">
        <f t="shared" si="83"/>
        <v/>
      </c>
    </row>
    <row r="685" spans="1:60">
      <c r="A685" t="s">
        <v>404</v>
      </c>
      <c r="B685" t="s">
        <v>404</v>
      </c>
      <c r="C685" t="s">
        <v>404</v>
      </c>
      <c r="E685">
        <v>57</v>
      </c>
      <c r="F685">
        <v>0</v>
      </c>
      <c r="G685">
        <v>1</v>
      </c>
      <c r="H685">
        <v>172749</v>
      </c>
      <c r="I685" s="1">
        <v>44761.875</v>
      </c>
      <c r="J685" t="s">
        <v>392</v>
      </c>
      <c r="K685">
        <v>0</v>
      </c>
      <c r="L685" s="1"/>
      <c r="M685" s="1">
        <v>44761.875</v>
      </c>
      <c r="N685" s="1">
        <v>28688.875</v>
      </c>
      <c r="O685" s="1">
        <v>43416.916666666664</v>
      </c>
      <c r="P685" s="1"/>
      <c r="Q685" s="1">
        <v>43418.916666666664</v>
      </c>
      <c r="R685">
        <v>74081822</v>
      </c>
      <c r="T685" t="s">
        <v>887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389</v>
      </c>
      <c r="AB685">
        <v>43</v>
      </c>
      <c r="AC685" t="s">
        <v>390</v>
      </c>
      <c r="AD685">
        <v>278937</v>
      </c>
      <c r="AE685">
        <v>2343.0700000000002</v>
      </c>
      <c r="AF685">
        <v>2789.37</v>
      </c>
      <c r="AG685" t="s">
        <v>408</v>
      </c>
      <c r="AP685" s="8">
        <v>682</v>
      </c>
      <c r="AQ685" s="8" t="str">
        <f t="shared" si="84"/>
        <v/>
      </c>
      <c r="AR685" s="8" t="str">
        <f t="shared" si="84"/>
        <v/>
      </c>
      <c r="AS685" s="8" t="str">
        <f t="shared" si="84"/>
        <v/>
      </c>
      <c r="AT685" s="8" t="str">
        <f t="shared" si="84"/>
        <v/>
      </c>
      <c r="AU685" s="8" t="str">
        <f t="shared" si="84"/>
        <v/>
      </c>
      <c r="AV685" s="8" t="str">
        <f t="shared" si="84"/>
        <v/>
      </c>
      <c r="AW685" s="8" t="str">
        <f t="shared" si="84"/>
        <v/>
      </c>
      <c r="AX685" s="8" t="str">
        <f t="shared" si="84"/>
        <v/>
      </c>
      <c r="AY685" s="8" t="str">
        <f t="shared" si="84"/>
        <v/>
      </c>
      <c r="AZ685" s="8" t="str">
        <f t="shared" si="84"/>
        <v/>
      </c>
      <c r="BA685" s="8" t="str">
        <f t="shared" si="84"/>
        <v/>
      </c>
      <c r="BB685" s="8" t="str">
        <f t="shared" si="84"/>
        <v/>
      </c>
      <c r="BC685" s="8" t="str">
        <f t="shared" si="84"/>
        <v/>
      </c>
      <c r="BD685" s="8" t="str">
        <f t="shared" si="84"/>
        <v/>
      </c>
      <c r="BE685" s="8" t="str">
        <f t="shared" si="84"/>
        <v/>
      </c>
      <c r="BF685" s="8" t="str">
        <f t="shared" si="84"/>
        <v/>
      </c>
      <c r="BG685" s="8" t="str">
        <f t="shared" si="83"/>
        <v/>
      </c>
      <c r="BH685" s="8" t="str">
        <f t="shared" si="83"/>
        <v/>
      </c>
    </row>
    <row r="686" spans="1:60">
      <c r="A686" t="s">
        <v>404</v>
      </c>
      <c r="B686" t="s">
        <v>386</v>
      </c>
      <c r="C686" t="s">
        <v>386</v>
      </c>
      <c r="E686">
        <v>19</v>
      </c>
      <c r="F686">
        <v>0</v>
      </c>
      <c r="G686">
        <v>1</v>
      </c>
      <c r="H686">
        <v>172756</v>
      </c>
      <c r="I686" s="1">
        <v>44761.875</v>
      </c>
      <c r="J686" t="s">
        <v>387</v>
      </c>
      <c r="K686">
        <v>0</v>
      </c>
      <c r="L686" s="1"/>
      <c r="M686" s="1">
        <v>44761.875</v>
      </c>
      <c r="N686" s="1">
        <v>35751.916666666664</v>
      </c>
      <c r="O686" s="1">
        <v>44725.875</v>
      </c>
      <c r="P686" s="1">
        <v>44633.875</v>
      </c>
      <c r="Q686" s="1">
        <v>43418.916666666664</v>
      </c>
      <c r="R686">
        <v>74065884</v>
      </c>
      <c r="T686" t="s">
        <v>888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389</v>
      </c>
      <c r="AB686">
        <v>43</v>
      </c>
      <c r="AC686" t="s">
        <v>390</v>
      </c>
      <c r="AD686">
        <v>782</v>
      </c>
      <c r="AE686">
        <v>1844.17</v>
      </c>
      <c r="AF686">
        <v>782</v>
      </c>
      <c r="AG686" t="s">
        <v>408</v>
      </c>
      <c r="AP686" s="7">
        <v>683</v>
      </c>
      <c r="AQ686" s="7" t="str">
        <f t="shared" si="84"/>
        <v/>
      </c>
      <c r="AR686" s="7" t="str">
        <f t="shared" si="84"/>
        <v/>
      </c>
      <c r="AS686" s="7" t="str">
        <f t="shared" si="84"/>
        <v/>
      </c>
      <c r="AT686" s="7" t="str">
        <f t="shared" si="84"/>
        <v/>
      </c>
      <c r="AU686" s="7" t="str">
        <f t="shared" si="84"/>
        <v/>
      </c>
      <c r="AV686" s="7" t="str">
        <f t="shared" si="84"/>
        <v/>
      </c>
      <c r="AW686" s="7" t="str">
        <f t="shared" si="84"/>
        <v/>
      </c>
      <c r="AX686" s="7" t="str">
        <f t="shared" si="84"/>
        <v/>
      </c>
      <c r="AY686" s="7" t="str">
        <f t="shared" si="84"/>
        <v/>
      </c>
      <c r="AZ686" s="7" t="str">
        <f t="shared" si="84"/>
        <v/>
      </c>
      <c r="BA686" s="7" t="str">
        <f t="shared" si="84"/>
        <v/>
      </c>
      <c r="BB686" s="7" t="str">
        <f t="shared" si="84"/>
        <v/>
      </c>
      <c r="BC686" s="7" t="str">
        <f t="shared" si="84"/>
        <v/>
      </c>
      <c r="BD686" s="7" t="str">
        <f t="shared" si="84"/>
        <v/>
      </c>
      <c r="BE686" s="7" t="str">
        <f t="shared" si="84"/>
        <v/>
      </c>
      <c r="BF686" s="7" t="str">
        <f t="shared" si="84"/>
        <v/>
      </c>
      <c r="BG686" s="7" t="str">
        <f t="shared" si="83"/>
        <v/>
      </c>
      <c r="BH686" s="7" t="str">
        <f t="shared" si="83"/>
        <v/>
      </c>
    </row>
    <row r="687" spans="1:60">
      <c r="A687" t="s">
        <v>404</v>
      </c>
      <c r="B687" t="s">
        <v>404</v>
      </c>
      <c r="C687" t="s">
        <v>404</v>
      </c>
      <c r="E687">
        <v>220</v>
      </c>
      <c r="F687">
        <v>0</v>
      </c>
      <c r="G687">
        <v>1</v>
      </c>
      <c r="H687">
        <v>173180</v>
      </c>
      <c r="I687" s="1">
        <v>44761.875</v>
      </c>
      <c r="J687" t="s">
        <v>473</v>
      </c>
      <c r="K687">
        <v>0</v>
      </c>
      <c r="L687" s="1"/>
      <c r="M687" s="1">
        <v>44761.875</v>
      </c>
      <c r="N687" s="1">
        <v>32691.875</v>
      </c>
      <c r="O687" s="1">
        <v>44697.875</v>
      </c>
      <c r="P687" s="1">
        <v>44693.875</v>
      </c>
      <c r="Q687" s="1">
        <v>43418.916666666664</v>
      </c>
      <c r="R687">
        <v>74081697</v>
      </c>
      <c r="T687" t="s">
        <v>889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389</v>
      </c>
      <c r="AB687">
        <v>43</v>
      </c>
      <c r="AC687" t="s">
        <v>394</v>
      </c>
      <c r="AD687">
        <v>83251</v>
      </c>
      <c r="AE687">
        <v>699.32</v>
      </c>
      <c r="AF687">
        <v>832.51</v>
      </c>
      <c r="AG687" t="s">
        <v>408</v>
      </c>
      <c r="AP687" s="8">
        <v>684</v>
      </c>
      <c r="AQ687" s="8" t="str">
        <f t="shared" si="84"/>
        <v/>
      </c>
      <c r="AR687" s="8" t="str">
        <f t="shared" si="84"/>
        <v/>
      </c>
      <c r="AS687" s="8" t="str">
        <f t="shared" si="84"/>
        <v/>
      </c>
      <c r="AT687" s="8" t="str">
        <f t="shared" si="84"/>
        <v/>
      </c>
      <c r="AU687" s="8" t="str">
        <f t="shared" si="84"/>
        <v/>
      </c>
      <c r="AV687" s="8" t="str">
        <f t="shared" si="84"/>
        <v/>
      </c>
      <c r="AW687" s="8" t="str">
        <f t="shared" si="84"/>
        <v/>
      </c>
      <c r="AX687" s="8" t="str">
        <f t="shared" si="84"/>
        <v/>
      </c>
      <c r="AY687" s="8" t="str">
        <f t="shared" si="84"/>
        <v/>
      </c>
      <c r="AZ687" s="8" t="str">
        <f t="shared" si="84"/>
        <v/>
      </c>
      <c r="BA687" s="8" t="str">
        <f t="shared" si="84"/>
        <v/>
      </c>
      <c r="BB687" s="8" t="str">
        <f t="shared" si="84"/>
        <v/>
      </c>
      <c r="BC687" s="8" t="str">
        <f t="shared" si="84"/>
        <v/>
      </c>
      <c r="BD687" s="8" t="str">
        <f t="shared" si="84"/>
        <v/>
      </c>
      <c r="BE687" s="8" t="str">
        <f t="shared" si="84"/>
        <v/>
      </c>
      <c r="BF687" s="8" t="str">
        <f t="shared" si="84"/>
        <v/>
      </c>
      <c r="BG687" s="8" t="str">
        <f t="shared" si="83"/>
        <v/>
      </c>
      <c r="BH687" s="8" t="str">
        <f t="shared" si="83"/>
        <v/>
      </c>
    </row>
    <row r="688" spans="1:60">
      <c r="A688" t="s">
        <v>404</v>
      </c>
      <c r="B688" t="s">
        <v>404</v>
      </c>
      <c r="C688" t="s">
        <v>404</v>
      </c>
      <c r="D688">
        <v>0</v>
      </c>
      <c r="E688">
        <v>57</v>
      </c>
      <c r="F688">
        <v>0</v>
      </c>
      <c r="G688">
        <v>1</v>
      </c>
      <c r="H688">
        <v>173205</v>
      </c>
      <c r="I688" s="1">
        <v>44761.875</v>
      </c>
      <c r="J688" t="s">
        <v>392</v>
      </c>
      <c r="K688">
        <v>0</v>
      </c>
      <c r="L688" s="1"/>
      <c r="M688" s="1">
        <v>44761.875</v>
      </c>
      <c r="N688" s="1">
        <v>32645.875</v>
      </c>
      <c r="O688" s="1">
        <v>43417.916666666664</v>
      </c>
      <c r="P688" s="1"/>
      <c r="Q688" s="1">
        <v>43418.916666666664</v>
      </c>
      <c r="R688">
        <v>74090917</v>
      </c>
      <c r="T688" t="s">
        <v>890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389</v>
      </c>
      <c r="AB688">
        <v>43</v>
      </c>
      <c r="AC688" t="s">
        <v>400</v>
      </c>
      <c r="AD688">
        <v>79106</v>
      </c>
      <c r="AE688">
        <v>664.5</v>
      </c>
      <c r="AF688">
        <v>791.06</v>
      </c>
      <c r="AG688" t="s">
        <v>408</v>
      </c>
      <c r="AP688" s="7">
        <v>685</v>
      </c>
      <c r="AQ688" s="7" t="str">
        <f t="shared" si="84"/>
        <v/>
      </c>
      <c r="AR688" s="7" t="str">
        <f t="shared" si="84"/>
        <v/>
      </c>
      <c r="AS688" s="7" t="str">
        <f t="shared" si="84"/>
        <v/>
      </c>
      <c r="AT688" s="7" t="str">
        <f t="shared" si="84"/>
        <v/>
      </c>
      <c r="AU688" s="7" t="str">
        <f t="shared" si="84"/>
        <v/>
      </c>
      <c r="AV688" s="7" t="str">
        <f t="shared" si="84"/>
        <v/>
      </c>
      <c r="AW688" s="7" t="str">
        <f t="shared" si="84"/>
        <v/>
      </c>
      <c r="AX688" s="7" t="str">
        <f t="shared" si="84"/>
        <v/>
      </c>
      <c r="AY688" s="7" t="str">
        <f t="shared" si="84"/>
        <v/>
      </c>
      <c r="AZ688" s="7" t="str">
        <f t="shared" si="84"/>
        <v/>
      </c>
      <c r="BA688" s="7" t="str">
        <f t="shared" si="84"/>
        <v/>
      </c>
      <c r="BB688" s="7" t="str">
        <f t="shared" si="84"/>
        <v/>
      </c>
      <c r="BC688" s="7" t="str">
        <f t="shared" si="84"/>
        <v/>
      </c>
      <c r="BD688" s="7" t="str">
        <f t="shared" si="84"/>
        <v/>
      </c>
      <c r="BE688" s="7" t="str">
        <f t="shared" si="84"/>
        <v/>
      </c>
      <c r="BF688" s="7" t="str">
        <f t="shared" si="84"/>
        <v/>
      </c>
      <c r="BG688" s="7" t="str">
        <f t="shared" si="83"/>
        <v/>
      </c>
      <c r="BH688" s="7" t="str">
        <f t="shared" si="83"/>
        <v/>
      </c>
    </row>
    <row r="689" spans="1:60">
      <c r="A689" t="s">
        <v>404</v>
      </c>
      <c r="B689" t="s">
        <v>404</v>
      </c>
      <c r="C689" t="s">
        <v>404</v>
      </c>
      <c r="E689">
        <v>57</v>
      </c>
      <c r="F689">
        <v>0</v>
      </c>
      <c r="G689">
        <v>1</v>
      </c>
      <c r="H689">
        <v>173225</v>
      </c>
      <c r="I689" s="1">
        <v>44761.875</v>
      </c>
      <c r="J689" t="s">
        <v>392</v>
      </c>
      <c r="K689">
        <v>0</v>
      </c>
      <c r="L689" s="1"/>
      <c r="M689" s="1">
        <v>44761.875</v>
      </c>
      <c r="N689" s="1">
        <v>30371.875</v>
      </c>
      <c r="O689" s="1">
        <v>43416.916666666664</v>
      </c>
      <c r="P689" s="1"/>
      <c r="Q689" s="1">
        <v>43418.916666666664</v>
      </c>
      <c r="R689">
        <v>74081703</v>
      </c>
      <c r="T689" t="s">
        <v>891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389</v>
      </c>
      <c r="AB689">
        <v>43</v>
      </c>
      <c r="AC689" t="s">
        <v>394</v>
      </c>
      <c r="AD689">
        <v>96155</v>
      </c>
      <c r="AE689">
        <v>807.71</v>
      </c>
      <c r="AF689">
        <v>961.55</v>
      </c>
      <c r="AG689" t="s">
        <v>408</v>
      </c>
      <c r="AP689" s="8">
        <v>686</v>
      </c>
      <c r="AQ689" s="8" t="str">
        <f t="shared" si="84"/>
        <v/>
      </c>
      <c r="AR689" s="8" t="str">
        <f t="shared" si="84"/>
        <v/>
      </c>
      <c r="AS689" s="8" t="str">
        <f t="shared" si="84"/>
        <v/>
      </c>
      <c r="AT689" s="8" t="str">
        <f t="shared" si="84"/>
        <v/>
      </c>
      <c r="AU689" s="8" t="str">
        <f t="shared" si="84"/>
        <v/>
      </c>
      <c r="AV689" s="8" t="str">
        <f t="shared" si="84"/>
        <v/>
      </c>
      <c r="AW689" s="8" t="str">
        <f t="shared" si="84"/>
        <v/>
      </c>
      <c r="AX689" s="8" t="str">
        <f t="shared" si="84"/>
        <v/>
      </c>
      <c r="AY689" s="8" t="str">
        <f t="shared" si="84"/>
        <v/>
      </c>
      <c r="AZ689" s="8" t="str">
        <f t="shared" si="84"/>
        <v/>
      </c>
      <c r="BA689" s="8" t="str">
        <f t="shared" si="84"/>
        <v/>
      </c>
      <c r="BB689" s="8" t="str">
        <f t="shared" si="84"/>
        <v/>
      </c>
      <c r="BC689" s="8" t="str">
        <f t="shared" si="84"/>
        <v/>
      </c>
      <c r="BD689" s="8" t="str">
        <f t="shared" si="84"/>
        <v/>
      </c>
      <c r="BE689" s="8" t="str">
        <f t="shared" si="84"/>
        <v/>
      </c>
      <c r="BF689" s="8" t="str">
        <f t="shared" si="84"/>
        <v/>
      </c>
      <c r="BG689" s="8" t="str">
        <f t="shared" si="83"/>
        <v/>
      </c>
      <c r="BH689" s="8" t="str">
        <f t="shared" si="83"/>
        <v/>
      </c>
    </row>
    <row r="690" spans="1:60">
      <c r="A690" t="s">
        <v>404</v>
      </c>
      <c r="B690" t="s">
        <v>404</v>
      </c>
      <c r="C690" t="s">
        <v>404</v>
      </c>
      <c r="E690">
        <v>19</v>
      </c>
      <c r="F690">
        <v>0</v>
      </c>
      <c r="G690">
        <v>1</v>
      </c>
      <c r="H690">
        <v>173290</v>
      </c>
      <c r="I690" s="1">
        <v>44761.875</v>
      </c>
      <c r="J690" t="s">
        <v>387</v>
      </c>
      <c r="K690">
        <v>0</v>
      </c>
      <c r="L690" s="1"/>
      <c r="M690" s="1">
        <v>44761.875</v>
      </c>
      <c r="N690" s="1">
        <v>38799.875</v>
      </c>
      <c r="O690" s="1">
        <v>43997.875</v>
      </c>
      <c r="P690" s="1">
        <v>43993.875</v>
      </c>
      <c r="Q690" s="1">
        <v>43418.916666666664</v>
      </c>
      <c r="R690">
        <v>74090737</v>
      </c>
      <c r="T690" t="s">
        <v>892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389</v>
      </c>
      <c r="AB690">
        <v>43</v>
      </c>
      <c r="AC690" t="s">
        <v>574</v>
      </c>
      <c r="AD690">
        <v>49621</v>
      </c>
      <c r="AE690">
        <v>416.82</v>
      </c>
      <c r="AF690">
        <v>496.21</v>
      </c>
      <c r="AG690" t="s">
        <v>408</v>
      </c>
      <c r="AP690" s="7">
        <v>687</v>
      </c>
      <c r="AQ690" s="7" t="str">
        <f t="shared" si="84"/>
        <v/>
      </c>
      <c r="AR690" s="7" t="str">
        <f t="shared" si="84"/>
        <v/>
      </c>
      <c r="AS690" s="7" t="str">
        <f t="shared" si="84"/>
        <v/>
      </c>
      <c r="AT690" s="7" t="str">
        <f t="shared" si="84"/>
        <v/>
      </c>
      <c r="AU690" s="7" t="str">
        <f t="shared" si="84"/>
        <v/>
      </c>
      <c r="AV690" s="7" t="str">
        <f t="shared" si="84"/>
        <v/>
      </c>
      <c r="AW690" s="7" t="str">
        <f t="shared" si="84"/>
        <v/>
      </c>
      <c r="AX690" s="7" t="str">
        <f t="shared" si="84"/>
        <v/>
      </c>
      <c r="AY690" s="7" t="str">
        <f t="shared" si="84"/>
        <v/>
      </c>
      <c r="AZ690" s="7" t="str">
        <f t="shared" si="84"/>
        <v/>
      </c>
      <c r="BA690" s="7" t="str">
        <f t="shared" si="84"/>
        <v/>
      </c>
      <c r="BB690" s="7" t="str">
        <f t="shared" si="84"/>
        <v/>
      </c>
      <c r="BC690" s="7" t="str">
        <f t="shared" si="84"/>
        <v/>
      </c>
      <c r="BD690" s="7" t="str">
        <f t="shared" si="84"/>
        <v/>
      </c>
      <c r="BE690" s="7" t="str">
        <f t="shared" si="84"/>
        <v/>
      </c>
      <c r="BF690" s="7" t="str">
        <f t="shared" ref="BF690:BH705" si="85">IF(BF$3=$D690,$AP690,"")</f>
        <v/>
      </c>
      <c r="BG690" s="7" t="str">
        <f t="shared" si="85"/>
        <v/>
      </c>
      <c r="BH690" s="7" t="str">
        <f t="shared" si="85"/>
        <v/>
      </c>
    </row>
    <row r="691" spans="1:60">
      <c r="A691" t="s">
        <v>404</v>
      </c>
      <c r="B691" t="s">
        <v>404</v>
      </c>
      <c r="C691" t="s">
        <v>404</v>
      </c>
      <c r="E691">
        <v>19</v>
      </c>
      <c r="F691">
        <v>0</v>
      </c>
      <c r="G691">
        <v>1</v>
      </c>
      <c r="H691">
        <v>173293</v>
      </c>
      <c r="I691" s="1">
        <v>44761.875</v>
      </c>
      <c r="J691" t="s">
        <v>387</v>
      </c>
      <c r="K691">
        <v>0</v>
      </c>
      <c r="L691" s="1"/>
      <c r="M691" s="1">
        <v>44761.875</v>
      </c>
      <c r="N691" s="1">
        <v>38751.916666666664</v>
      </c>
      <c r="O691" s="1">
        <v>43416.916666666664</v>
      </c>
      <c r="P691" s="1"/>
      <c r="Q691" s="1">
        <v>43418.916666666664</v>
      </c>
      <c r="R691">
        <v>74081768</v>
      </c>
      <c r="T691" t="s">
        <v>893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389</v>
      </c>
      <c r="AB691">
        <v>43</v>
      </c>
      <c r="AC691" t="s">
        <v>400</v>
      </c>
      <c r="AD691">
        <v>49621</v>
      </c>
      <c r="AE691">
        <v>416.82</v>
      </c>
      <c r="AF691">
        <v>496.21</v>
      </c>
      <c r="AG691" t="s">
        <v>408</v>
      </c>
      <c r="AP691" s="8">
        <v>688</v>
      </c>
      <c r="AQ691" s="8" t="str">
        <f t="shared" ref="AQ691:BF706" si="86">IF(AQ$3=$D691,$AP691,"")</f>
        <v/>
      </c>
      <c r="AR691" s="8" t="str">
        <f t="shared" si="86"/>
        <v/>
      </c>
      <c r="AS691" s="8" t="str">
        <f t="shared" si="86"/>
        <v/>
      </c>
      <c r="AT691" s="8" t="str">
        <f t="shared" si="86"/>
        <v/>
      </c>
      <c r="AU691" s="8" t="str">
        <f t="shared" si="86"/>
        <v/>
      </c>
      <c r="AV691" s="8" t="str">
        <f t="shared" si="86"/>
        <v/>
      </c>
      <c r="AW691" s="8" t="str">
        <f t="shared" si="86"/>
        <v/>
      </c>
      <c r="AX691" s="8" t="str">
        <f t="shared" si="86"/>
        <v/>
      </c>
      <c r="AY691" s="8" t="str">
        <f t="shared" si="86"/>
        <v/>
      </c>
      <c r="AZ691" s="8" t="str">
        <f t="shared" si="86"/>
        <v/>
      </c>
      <c r="BA691" s="8" t="str">
        <f t="shared" si="86"/>
        <v/>
      </c>
      <c r="BB691" s="8" t="str">
        <f t="shared" si="86"/>
        <v/>
      </c>
      <c r="BC691" s="8" t="str">
        <f t="shared" si="86"/>
        <v/>
      </c>
      <c r="BD691" s="8" t="str">
        <f t="shared" si="86"/>
        <v/>
      </c>
      <c r="BE691" s="8" t="str">
        <f t="shared" si="86"/>
        <v/>
      </c>
      <c r="BF691" s="8" t="str">
        <f t="shared" si="86"/>
        <v/>
      </c>
      <c r="BG691" s="8" t="str">
        <f t="shared" si="85"/>
        <v/>
      </c>
      <c r="BH691" s="8" t="str">
        <f t="shared" si="85"/>
        <v/>
      </c>
    </row>
    <row r="692" spans="1:60">
      <c r="A692" t="s">
        <v>404</v>
      </c>
      <c r="B692" t="s">
        <v>404</v>
      </c>
      <c r="C692" t="s">
        <v>404</v>
      </c>
      <c r="E692">
        <v>19</v>
      </c>
      <c r="F692">
        <v>0</v>
      </c>
      <c r="G692">
        <v>1</v>
      </c>
      <c r="H692">
        <v>173335</v>
      </c>
      <c r="I692" s="1">
        <v>44761.875</v>
      </c>
      <c r="J692" t="s">
        <v>387</v>
      </c>
      <c r="K692">
        <v>0</v>
      </c>
      <c r="L692" s="1"/>
      <c r="M692" s="1">
        <v>44761.875</v>
      </c>
      <c r="N692" s="1">
        <v>33160.875</v>
      </c>
      <c r="O692" s="1">
        <v>43417.916666666664</v>
      </c>
      <c r="P692" s="1"/>
      <c r="Q692" s="1">
        <v>43418.916666666664</v>
      </c>
      <c r="R692">
        <v>74090462</v>
      </c>
      <c r="T692" t="s">
        <v>894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389</v>
      </c>
      <c r="AB692">
        <v>43</v>
      </c>
      <c r="AC692" t="s">
        <v>400</v>
      </c>
      <c r="AD692">
        <v>79106</v>
      </c>
      <c r="AE692">
        <v>664.5</v>
      </c>
      <c r="AF692">
        <v>791.06</v>
      </c>
      <c r="AG692" t="s">
        <v>408</v>
      </c>
      <c r="AP692" s="7">
        <v>689</v>
      </c>
      <c r="AQ692" s="7" t="str">
        <f t="shared" si="86"/>
        <v/>
      </c>
      <c r="AR692" s="7" t="str">
        <f t="shared" si="86"/>
        <v/>
      </c>
      <c r="AS692" s="7" t="str">
        <f t="shared" si="86"/>
        <v/>
      </c>
      <c r="AT692" s="7" t="str">
        <f t="shared" si="86"/>
        <v/>
      </c>
      <c r="AU692" s="7" t="str">
        <f t="shared" si="86"/>
        <v/>
      </c>
      <c r="AV692" s="7" t="str">
        <f t="shared" si="86"/>
        <v/>
      </c>
      <c r="AW692" s="7" t="str">
        <f t="shared" si="86"/>
        <v/>
      </c>
      <c r="AX692" s="7" t="str">
        <f t="shared" si="86"/>
        <v/>
      </c>
      <c r="AY692" s="7" t="str">
        <f t="shared" si="86"/>
        <v/>
      </c>
      <c r="AZ692" s="7" t="str">
        <f t="shared" si="86"/>
        <v/>
      </c>
      <c r="BA692" s="7" t="str">
        <f t="shared" si="86"/>
        <v/>
      </c>
      <c r="BB692" s="7" t="str">
        <f t="shared" si="86"/>
        <v/>
      </c>
      <c r="BC692" s="7" t="str">
        <f t="shared" si="86"/>
        <v/>
      </c>
      <c r="BD692" s="7" t="str">
        <f t="shared" si="86"/>
        <v/>
      </c>
      <c r="BE692" s="7" t="str">
        <f t="shared" si="86"/>
        <v/>
      </c>
      <c r="BF692" s="7" t="str">
        <f t="shared" si="86"/>
        <v/>
      </c>
      <c r="BG692" s="7" t="str">
        <f t="shared" si="85"/>
        <v/>
      </c>
      <c r="BH692" s="7" t="str">
        <f t="shared" si="85"/>
        <v/>
      </c>
    </row>
    <row r="693" spans="1:60">
      <c r="A693" t="s">
        <v>404</v>
      </c>
      <c r="B693" t="s">
        <v>404</v>
      </c>
      <c r="C693" t="s">
        <v>404</v>
      </c>
      <c r="E693">
        <v>19</v>
      </c>
      <c r="F693">
        <v>0</v>
      </c>
      <c r="G693">
        <v>1</v>
      </c>
      <c r="H693">
        <v>173335</v>
      </c>
      <c r="I693" s="1">
        <v>44761.875</v>
      </c>
      <c r="J693" t="s">
        <v>387</v>
      </c>
      <c r="K693">
        <v>1</v>
      </c>
      <c r="L693" s="1"/>
      <c r="M693" s="1">
        <v>44761.875</v>
      </c>
      <c r="N693" s="1">
        <v>43165.875</v>
      </c>
      <c r="O693" s="1">
        <v>43417.916666666664</v>
      </c>
      <c r="P693" s="1"/>
      <c r="Q693" s="1">
        <v>43418.916666666664</v>
      </c>
      <c r="R693">
        <v>74090463</v>
      </c>
      <c r="T693" t="s">
        <v>213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389</v>
      </c>
      <c r="AB693">
        <v>43</v>
      </c>
      <c r="AC693" t="s">
        <v>400</v>
      </c>
      <c r="AD693">
        <v>49621</v>
      </c>
      <c r="AE693">
        <v>416.82</v>
      </c>
      <c r="AF693">
        <v>496.21</v>
      </c>
      <c r="AG693" t="s">
        <v>408</v>
      </c>
      <c r="AP693" s="8">
        <v>690</v>
      </c>
      <c r="AQ693" s="8" t="str">
        <f t="shared" si="86"/>
        <v/>
      </c>
      <c r="AR693" s="8" t="str">
        <f t="shared" si="86"/>
        <v/>
      </c>
      <c r="AS693" s="8" t="str">
        <f t="shared" si="86"/>
        <v/>
      </c>
      <c r="AT693" s="8" t="str">
        <f t="shared" si="86"/>
        <v/>
      </c>
      <c r="AU693" s="8" t="str">
        <f t="shared" si="86"/>
        <v/>
      </c>
      <c r="AV693" s="8" t="str">
        <f t="shared" si="86"/>
        <v/>
      </c>
      <c r="AW693" s="8" t="str">
        <f t="shared" si="86"/>
        <v/>
      </c>
      <c r="AX693" s="8" t="str">
        <f t="shared" si="86"/>
        <v/>
      </c>
      <c r="AY693" s="8" t="str">
        <f t="shared" si="86"/>
        <v/>
      </c>
      <c r="AZ693" s="8" t="str">
        <f t="shared" si="86"/>
        <v/>
      </c>
      <c r="BA693" s="8" t="str">
        <f t="shared" si="86"/>
        <v/>
      </c>
      <c r="BB693" s="8" t="str">
        <f t="shared" si="86"/>
        <v/>
      </c>
      <c r="BC693" s="8" t="str">
        <f t="shared" si="86"/>
        <v/>
      </c>
      <c r="BD693" s="8" t="str">
        <f t="shared" si="86"/>
        <v/>
      </c>
      <c r="BE693" s="8" t="str">
        <f t="shared" si="86"/>
        <v/>
      </c>
      <c r="BF693" s="8" t="str">
        <f t="shared" si="86"/>
        <v/>
      </c>
      <c r="BG693" s="8" t="str">
        <f t="shared" si="85"/>
        <v/>
      </c>
      <c r="BH693" s="8" t="str">
        <f t="shared" si="85"/>
        <v/>
      </c>
    </row>
    <row r="694" spans="1:60">
      <c r="A694" t="s">
        <v>404</v>
      </c>
      <c r="B694" t="s">
        <v>386</v>
      </c>
      <c r="C694" t="s">
        <v>386</v>
      </c>
      <c r="E694">
        <v>19</v>
      </c>
      <c r="F694">
        <v>0</v>
      </c>
      <c r="G694">
        <v>1</v>
      </c>
      <c r="H694">
        <v>173358</v>
      </c>
      <c r="I694" s="1">
        <v>44761.875</v>
      </c>
      <c r="J694" t="s">
        <v>387</v>
      </c>
      <c r="K694">
        <v>0</v>
      </c>
      <c r="L694" s="1">
        <v>44641.875</v>
      </c>
      <c r="M694" s="1">
        <v>44761.875</v>
      </c>
      <c r="N694" s="1">
        <v>34266.875</v>
      </c>
      <c r="O694" s="1">
        <v>44689.875</v>
      </c>
      <c r="P694" s="1"/>
      <c r="Q694" s="1">
        <v>43418.916666666664</v>
      </c>
      <c r="R694">
        <v>74091931</v>
      </c>
      <c r="T694" t="s">
        <v>895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389</v>
      </c>
      <c r="AB694">
        <v>43</v>
      </c>
      <c r="AC694" t="s">
        <v>494</v>
      </c>
      <c r="AD694">
        <v>11678</v>
      </c>
      <c r="AE694">
        <v>980.93</v>
      </c>
      <c r="AF694">
        <v>1167.8</v>
      </c>
      <c r="AG694" t="s">
        <v>391</v>
      </c>
      <c r="AP694" s="7">
        <v>691</v>
      </c>
      <c r="AQ694" s="7" t="str">
        <f t="shared" si="86"/>
        <v/>
      </c>
      <c r="AR694" s="7" t="str">
        <f t="shared" si="86"/>
        <v/>
      </c>
      <c r="AS694" s="7" t="str">
        <f t="shared" si="86"/>
        <v/>
      </c>
      <c r="AT694" s="7" t="str">
        <f t="shared" si="86"/>
        <v/>
      </c>
      <c r="AU694" s="7" t="str">
        <f t="shared" si="86"/>
        <v/>
      </c>
      <c r="AV694" s="7" t="str">
        <f t="shared" si="86"/>
        <v/>
      </c>
      <c r="AW694" s="7" t="str">
        <f t="shared" si="86"/>
        <v/>
      </c>
      <c r="AX694" s="7" t="str">
        <f t="shared" si="86"/>
        <v/>
      </c>
      <c r="AY694" s="7" t="str">
        <f t="shared" si="86"/>
        <v/>
      </c>
      <c r="AZ694" s="7" t="str">
        <f t="shared" si="86"/>
        <v/>
      </c>
      <c r="BA694" s="7" t="str">
        <f t="shared" si="86"/>
        <v/>
      </c>
      <c r="BB694" s="7" t="str">
        <f t="shared" si="86"/>
        <v/>
      </c>
      <c r="BC694" s="7" t="str">
        <f t="shared" si="86"/>
        <v/>
      </c>
      <c r="BD694" s="7" t="str">
        <f t="shared" si="86"/>
        <v/>
      </c>
      <c r="BE694" s="7" t="str">
        <f t="shared" si="86"/>
        <v/>
      </c>
      <c r="BF694" s="7" t="str">
        <f t="shared" si="86"/>
        <v/>
      </c>
      <c r="BG694" s="7" t="str">
        <f t="shared" si="85"/>
        <v/>
      </c>
      <c r="BH694" s="7" t="str">
        <f t="shared" si="85"/>
        <v/>
      </c>
    </row>
    <row r="695" spans="1:60">
      <c r="A695" t="s">
        <v>404</v>
      </c>
      <c r="B695" t="s">
        <v>404</v>
      </c>
      <c r="C695" t="s">
        <v>404</v>
      </c>
      <c r="E695">
        <v>57</v>
      </c>
      <c r="F695">
        <v>0</v>
      </c>
      <c r="G695">
        <v>1</v>
      </c>
      <c r="H695">
        <v>173366</v>
      </c>
      <c r="I695" s="1">
        <v>44761.875</v>
      </c>
      <c r="J695" t="s">
        <v>392</v>
      </c>
      <c r="K695">
        <v>0</v>
      </c>
      <c r="L695" s="1">
        <v>44759.875</v>
      </c>
      <c r="M695" s="1">
        <v>44761.875</v>
      </c>
      <c r="N695" s="1">
        <v>27101.875</v>
      </c>
      <c r="O695" s="1">
        <v>44759.875</v>
      </c>
      <c r="P695" s="1">
        <v>44693.875</v>
      </c>
      <c r="Q695" s="1">
        <v>43418.916666666664</v>
      </c>
      <c r="R695">
        <v>74092017</v>
      </c>
      <c r="S695">
        <v>74092018</v>
      </c>
      <c r="T695" t="s">
        <v>896</v>
      </c>
      <c r="U695">
        <v>3882</v>
      </c>
      <c r="V695">
        <v>3188</v>
      </c>
      <c r="W695">
        <v>31.88</v>
      </c>
      <c r="X695">
        <v>3188</v>
      </c>
      <c r="Y695">
        <v>38.82</v>
      </c>
      <c r="Z695">
        <v>3882</v>
      </c>
      <c r="AA695" t="s">
        <v>389</v>
      </c>
      <c r="AB695">
        <v>43</v>
      </c>
      <c r="AC695" t="s">
        <v>398</v>
      </c>
      <c r="AD695">
        <v>380353</v>
      </c>
      <c r="AE695">
        <v>3194.98</v>
      </c>
      <c r="AF695">
        <v>3803.53</v>
      </c>
      <c r="AG695" t="s">
        <v>391</v>
      </c>
      <c r="AP695" s="8">
        <v>692</v>
      </c>
      <c r="AQ695" s="8" t="str">
        <f t="shared" si="86"/>
        <v/>
      </c>
      <c r="AR695" s="8" t="str">
        <f t="shared" si="86"/>
        <v/>
      </c>
      <c r="AS695" s="8" t="str">
        <f t="shared" si="86"/>
        <v/>
      </c>
      <c r="AT695" s="8" t="str">
        <f t="shared" si="86"/>
        <v/>
      </c>
      <c r="AU695" s="8" t="str">
        <f t="shared" si="86"/>
        <v/>
      </c>
      <c r="AV695" s="8" t="str">
        <f t="shared" si="86"/>
        <v/>
      </c>
      <c r="AW695" s="8" t="str">
        <f t="shared" si="86"/>
        <v/>
      </c>
      <c r="AX695" s="8" t="str">
        <f t="shared" si="86"/>
        <v/>
      </c>
      <c r="AY695" s="8" t="str">
        <f t="shared" si="86"/>
        <v/>
      </c>
      <c r="AZ695" s="8" t="str">
        <f t="shared" si="86"/>
        <v/>
      </c>
      <c r="BA695" s="8" t="str">
        <f t="shared" si="86"/>
        <v/>
      </c>
      <c r="BB695" s="8" t="str">
        <f t="shared" si="86"/>
        <v/>
      </c>
      <c r="BC695" s="8" t="str">
        <f t="shared" si="86"/>
        <v/>
      </c>
      <c r="BD695" s="8" t="str">
        <f t="shared" si="86"/>
        <v/>
      </c>
      <c r="BE695" s="8" t="str">
        <f t="shared" si="86"/>
        <v/>
      </c>
      <c r="BF695" s="8" t="str">
        <f t="shared" si="86"/>
        <v/>
      </c>
      <c r="BG695" s="8" t="str">
        <f t="shared" si="85"/>
        <v/>
      </c>
      <c r="BH695" s="8" t="str">
        <f t="shared" si="85"/>
        <v/>
      </c>
    </row>
    <row r="696" spans="1:60">
      <c r="A696" t="s">
        <v>404</v>
      </c>
      <c r="B696" t="s">
        <v>404</v>
      </c>
      <c r="C696" t="s">
        <v>404</v>
      </c>
      <c r="E696">
        <v>57</v>
      </c>
      <c r="F696">
        <v>0</v>
      </c>
      <c r="G696">
        <v>1</v>
      </c>
      <c r="H696">
        <v>173467</v>
      </c>
      <c r="I696" s="1">
        <v>44761.875</v>
      </c>
      <c r="J696" t="s">
        <v>392</v>
      </c>
      <c r="K696">
        <v>0</v>
      </c>
      <c r="L696" s="1"/>
      <c r="M696" s="1">
        <v>44761.875</v>
      </c>
      <c r="N696" s="1">
        <v>30759.875</v>
      </c>
      <c r="O696" s="1">
        <v>44361.875</v>
      </c>
      <c r="P696" s="1">
        <v>44361.875</v>
      </c>
      <c r="Q696" s="1">
        <v>43418.916666666664</v>
      </c>
      <c r="R696">
        <v>74100532</v>
      </c>
      <c r="T696" t="s">
        <v>897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389</v>
      </c>
      <c r="AB696">
        <v>43</v>
      </c>
      <c r="AC696" t="s">
        <v>476</v>
      </c>
      <c r="AD696">
        <v>134417</v>
      </c>
      <c r="AE696">
        <v>1873.43</v>
      </c>
      <c r="AF696">
        <v>1344.17</v>
      </c>
      <c r="AG696" t="s">
        <v>408</v>
      </c>
      <c r="AP696" s="7">
        <v>693</v>
      </c>
      <c r="AQ696" s="7" t="str">
        <f t="shared" si="86"/>
        <v/>
      </c>
      <c r="AR696" s="7" t="str">
        <f t="shared" si="86"/>
        <v/>
      </c>
      <c r="AS696" s="7" t="str">
        <f t="shared" si="86"/>
        <v/>
      </c>
      <c r="AT696" s="7" t="str">
        <f t="shared" si="86"/>
        <v/>
      </c>
      <c r="AU696" s="7" t="str">
        <f t="shared" si="86"/>
        <v/>
      </c>
      <c r="AV696" s="7" t="str">
        <f t="shared" si="86"/>
        <v/>
      </c>
      <c r="AW696" s="7" t="str">
        <f t="shared" si="86"/>
        <v/>
      </c>
      <c r="AX696" s="7" t="str">
        <f t="shared" si="86"/>
        <v/>
      </c>
      <c r="AY696" s="7" t="str">
        <f t="shared" si="86"/>
        <v/>
      </c>
      <c r="AZ696" s="7" t="str">
        <f t="shared" si="86"/>
        <v/>
      </c>
      <c r="BA696" s="7" t="str">
        <f t="shared" si="86"/>
        <v/>
      </c>
      <c r="BB696" s="7" t="str">
        <f t="shared" si="86"/>
        <v/>
      </c>
      <c r="BC696" s="7" t="str">
        <f t="shared" si="86"/>
        <v/>
      </c>
      <c r="BD696" s="7" t="str">
        <f t="shared" si="86"/>
        <v/>
      </c>
      <c r="BE696" s="7" t="str">
        <f t="shared" si="86"/>
        <v/>
      </c>
      <c r="BF696" s="7" t="str">
        <f t="shared" si="86"/>
        <v/>
      </c>
      <c r="BG696" s="7" t="str">
        <f t="shared" si="85"/>
        <v/>
      </c>
      <c r="BH696" s="7" t="str">
        <f t="shared" si="85"/>
        <v/>
      </c>
    </row>
    <row r="697" spans="1:60">
      <c r="A697" t="s">
        <v>404</v>
      </c>
      <c r="B697" t="s">
        <v>404</v>
      </c>
      <c r="C697" t="s">
        <v>404</v>
      </c>
      <c r="E697">
        <v>57</v>
      </c>
      <c r="F697">
        <v>0</v>
      </c>
      <c r="G697">
        <v>1</v>
      </c>
      <c r="H697">
        <v>173470</v>
      </c>
      <c r="I697" s="1">
        <v>44761.875</v>
      </c>
      <c r="J697" t="s">
        <v>392</v>
      </c>
      <c r="K697">
        <v>0</v>
      </c>
      <c r="L697" s="1"/>
      <c r="M697" s="1">
        <v>44761.875</v>
      </c>
      <c r="N697" s="1">
        <v>30582.875</v>
      </c>
      <c r="O697" s="1">
        <v>43419.916666666664</v>
      </c>
      <c r="P697" s="1"/>
      <c r="Q697" s="1">
        <v>43418.916666666664</v>
      </c>
      <c r="R697">
        <v>74100530</v>
      </c>
      <c r="T697" t="s">
        <v>898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389</v>
      </c>
      <c r="AB697">
        <v>43</v>
      </c>
      <c r="AC697" t="s">
        <v>398</v>
      </c>
      <c r="AD697">
        <v>276623</v>
      </c>
      <c r="AE697">
        <v>2323.64</v>
      </c>
      <c r="AF697">
        <v>2766.23</v>
      </c>
      <c r="AG697" t="s">
        <v>408</v>
      </c>
      <c r="AP697" s="8">
        <v>694</v>
      </c>
      <c r="AQ697" s="8" t="str">
        <f t="shared" si="86"/>
        <v/>
      </c>
      <c r="AR697" s="8" t="str">
        <f t="shared" si="86"/>
        <v/>
      </c>
      <c r="AS697" s="8" t="str">
        <f t="shared" si="86"/>
        <v/>
      </c>
      <c r="AT697" s="8" t="str">
        <f t="shared" si="86"/>
        <v/>
      </c>
      <c r="AU697" s="8" t="str">
        <f t="shared" si="86"/>
        <v/>
      </c>
      <c r="AV697" s="8" t="str">
        <f t="shared" si="86"/>
        <v/>
      </c>
      <c r="AW697" s="8" t="str">
        <f t="shared" si="86"/>
        <v/>
      </c>
      <c r="AX697" s="8" t="str">
        <f t="shared" si="86"/>
        <v/>
      </c>
      <c r="AY697" s="8" t="str">
        <f t="shared" si="86"/>
        <v/>
      </c>
      <c r="AZ697" s="8" t="str">
        <f t="shared" si="86"/>
        <v/>
      </c>
      <c r="BA697" s="8" t="str">
        <f t="shared" si="86"/>
        <v/>
      </c>
      <c r="BB697" s="8" t="str">
        <f t="shared" si="86"/>
        <v/>
      </c>
      <c r="BC697" s="8" t="str">
        <f t="shared" si="86"/>
        <v/>
      </c>
      <c r="BD697" s="8" t="str">
        <f t="shared" si="86"/>
        <v/>
      </c>
      <c r="BE697" s="8" t="str">
        <f t="shared" si="86"/>
        <v/>
      </c>
      <c r="BF697" s="8" t="str">
        <f t="shared" si="86"/>
        <v/>
      </c>
      <c r="BG697" s="8" t="str">
        <f t="shared" si="85"/>
        <v/>
      </c>
      <c r="BH697" s="8" t="str">
        <f t="shared" si="85"/>
        <v/>
      </c>
    </row>
    <row r="698" spans="1:60">
      <c r="A698" t="s">
        <v>404</v>
      </c>
      <c r="B698" t="s">
        <v>404</v>
      </c>
      <c r="C698" t="s">
        <v>404</v>
      </c>
      <c r="E698">
        <v>57</v>
      </c>
      <c r="F698">
        <v>0</v>
      </c>
      <c r="G698">
        <v>1</v>
      </c>
      <c r="H698">
        <v>176034</v>
      </c>
      <c r="I698" s="1">
        <v>44761.875</v>
      </c>
      <c r="J698" t="s">
        <v>392</v>
      </c>
      <c r="K698">
        <v>0</v>
      </c>
      <c r="L698" s="1"/>
      <c r="M698" s="1">
        <v>44761.875</v>
      </c>
      <c r="N698" s="1">
        <v>25603.916666666668</v>
      </c>
      <c r="O698" s="1">
        <v>43445.916666666664</v>
      </c>
      <c r="P698" s="1"/>
      <c r="Q698" s="1">
        <v>43448.916666666664</v>
      </c>
      <c r="R698">
        <v>74322318</v>
      </c>
      <c r="T698" t="s">
        <v>899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389</v>
      </c>
      <c r="AB698">
        <v>42</v>
      </c>
      <c r="AC698" t="s">
        <v>394</v>
      </c>
      <c r="AD698">
        <v>132214</v>
      </c>
      <c r="AE698">
        <v>1110.5899999999999</v>
      </c>
      <c r="AF698">
        <v>1322.14</v>
      </c>
      <c r="AG698" t="s">
        <v>408</v>
      </c>
      <c r="AP698" s="7">
        <v>695</v>
      </c>
      <c r="AQ698" s="7" t="str">
        <f t="shared" si="86"/>
        <v/>
      </c>
      <c r="AR698" s="7" t="str">
        <f t="shared" si="86"/>
        <v/>
      </c>
      <c r="AS698" s="7" t="str">
        <f t="shared" si="86"/>
        <v/>
      </c>
      <c r="AT698" s="7" t="str">
        <f t="shared" si="86"/>
        <v/>
      </c>
      <c r="AU698" s="7" t="str">
        <f t="shared" si="86"/>
        <v/>
      </c>
      <c r="AV698" s="7" t="str">
        <f t="shared" si="86"/>
        <v/>
      </c>
      <c r="AW698" s="7" t="str">
        <f t="shared" si="86"/>
        <v/>
      </c>
      <c r="AX698" s="7" t="str">
        <f t="shared" si="86"/>
        <v/>
      </c>
      <c r="AY698" s="7" t="str">
        <f t="shared" si="86"/>
        <v/>
      </c>
      <c r="AZ698" s="7" t="str">
        <f t="shared" si="86"/>
        <v/>
      </c>
      <c r="BA698" s="7" t="str">
        <f t="shared" si="86"/>
        <v/>
      </c>
      <c r="BB698" s="7" t="str">
        <f t="shared" si="86"/>
        <v/>
      </c>
      <c r="BC698" s="7" t="str">
        <f t="shared" si="86"/>
        <v/>
      </c>
      <c r="BD698" s="7" t="str">
        <f t="shared" si="86"/>
        <v/>
      </c>
      <c r="BE698" s="7" t="str">
        <f t="shared" si="86"/>
        <v/>
      </c>
      <c r="BF698" s="7" t="str">
        <f t="shared" si="86"/>
        <v/>
      </c>
      <c r="BG698" s="7" t="str">
        <f t="shared" si="85"/>
        <v/>
      </c>
      <c r="BH698" s="7" t="str">
        <f t="shared" si="85"/>
        <v/>
      </c>
    </row>
    <row r="699" spans="1:60">
      <c r="A699" t="s">
        <v>404</v>
      </c>
      <c r="B699" t="s">
        <v>404</v>
      </c>
      <c r="C699" t="s">
        <v>404</v>
      </c>
      <c r="E699">
        <v>57</v>
      </c>
      <c r="F699">
        <v>0</v>
      </c>
      <c r="G699">
        <v>1</v>
      </c>
      <c r="H699">
        <v>176312</v>
      </c>
      <c r="I699" s="1">
        <v>44761.875</v>
      </c>
      <c r="J699" t="s">
        <v>392</v>
      </c>
      <c r="K699">
        <v>0</v>
      </c>
      <c r="L699" s="1"/>
      <c r="M699" s="1">
        <v>44761.875</v>
      </c>
      <c r="N699" s="1">
        <v>33241.916666666664</v>
      </c>
      <c r="O699" s="1">
        <v>44755.875</v>
      </c>
      <c r="P699" s="1">
        <v>44755.875</v>
      </c>
      <c r="Q699" s="1">
        <v>43448.916666666664</v>
      </c>
      <c r="R699">
        <v>74313981</v>
      </c>
      <c r="T699" t="s">
        <v>900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389</v>
      </c>
      <c r="AB699">
        <v>42</v>
      </c>
      <c r="AC699" t="s">
        <v>390</v>
      </c>
      <c r="AD699">
        <v>241499</v>
      </c>
      <c r="AE699">
        <v>2028.6</v>
      </c>
      <c r="AF699">
        <v>2414.9899999999998</v>
      </c>
      <c r="AG699" t="s">
        <v>480</v>
      </c>
      <c r="AP699" s="8">
        <v>696</v>
      </c>
      <c r="AQ699" s="8" t="str">
        <f t="shared" si="86"/>
        <v/>
      </c>
      <c r="AR699" s="8" t="str">
        <f t="shared" si="86"/>
        <v/>
      </c>
      <c r="AS699" s="8" t="str">
        <f t="shared" si="86"/>
        <v/>
      </c>
      <c r="AT699" s="8" t="str">
        <f t="shared" si="86"/>
        <v/>
      </c>
      <c r="AU699" s="8" t="str">
        <f t="shared" si="86"/>
        <v/>
      </c>
      <c r="AV699" s="8" t="str">
        <f t="shared" si="86"/>
        <v/>
      </c>
      <c r="AW699" s="8" t="str">
        <f t="shared" si="86"/>
        <v/>
      </c>
      <c r="AX699" s="8" t="str">
        <f t="shared" si="86"/>
        <v/>
      </c>
      <c r="AY699" s="8" t="str">
        <f t="shared" si="86"/>
        <v/>
      </c>
      <c r="AZ699" s="8" t="str">
        <f t="shared" si="86"/>
        <v/>
      </c>
      <c r="BA699" s="8" t="str">
        <f t="shared" si="86"/>
        <v/>
      </c>
      <c r="BB699" s="8" t="str">
        <f t="shared" si="86"/>
        <v/>
      </c>
      <c r="BC699" s="8" t="str">
        <f t="shared" si="86"/>
        <v/>
      </c>
      <c r="BD699" s="8" t="str">
        <f t="shared" si="86"/>
        <v/>
      </c>
      <c r="BE699" s="8" t="str">
        <f t="shared" si="86"/>
        <v/>
      </c>
      <c r="BF699" s="8" t="str">
        <f t="shared" si="86"/>
        <v/>
      </c>
      <c r="BG699" s="8" t="str">
        <f t="shared" si="85"/>
        <v/>
      </c>
      <c r="BH699" s="8" t="str">
        <f t="shared" si="85"/>
        <v/>
      </c>
    </row>
    <row r="700" spans="1:60">
      <c r="A700" t="s">
        <v>404</v>
      </c>
      <c r="B700" t="s">
        <v>404</v>
      </c>
      <c r="C700" t="s">
        <v>404</v>
      </c>
      <c r="E700">
        <v>232</v>
      </c>
      <c r="F700">
        <v>0</v>
      </c>
      <c r="G700">
        <v>1</v>
      </c>
      <c r="H700">
        <v>176345</v>
      </c>
      <c r="I700" s="1">
        <v>44761.875</v>
      </c>
      <c r="J700" t="s">
        <v>499</v>
      </c>
      <c r="K700">
        <v>0</v>
      </c>
      <c r="L700" s="1"/>
      <c r="M700" s="1">
        <v>44761.875</v>
      </c>
      <c r="N700" s="1">
        <v>30372.875</v>
      </c>
      <c r="O700" s="1">
        <v>43445.916666666664</v>
      </c>
      <c r="P700" s="1"/>
      <c r="Q700" s="1">
        <v>43448.916666666664</v>
      </c>
      <c r="R700">
        <v>74313991</v>
      </c>
      <c r="T700" t="s">
        <v>901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389</v>
      </c>
      <c r="AB700">
        <v>42</v>
      </c>
      <c r="AC700" t="s">
        <v>595</v>
      </c>
      <c r="AD700">
        <v>145742</v>
      </c>
      <c r="AE700">
        <v>2261.44</v>
      </c>
      <c r="AF700">
        <v>1457.42</v>
      </c>
      <c r="AG700" t="s">
        <v>408</v>
      </c>
      <c r="AP700" s="7">
        <v>697</v>
      </c>
      <c r="AQ700" s="7" t="str">
        <f t="shared" si="86"/>
        <v/>
      </c>
      <c r="AR700" s="7" t="str">
        <f t="shared" si="86"/>
        <v/>
      </c>
      <c r="AS700" s="7" t="str">
        <f t="shared" si="86"/>
        <v/>
      </c>
      <c r="AT700" s="7" t="str">
        <f t="shared" si="86"/>
        <v/>
      </c>
      <c r="AU700" s="7" t="str">
        <f t="shared" si="86"/>
        <v/>
      </c>
      <c r="AV700" s="7" t="str">
        <f t="shared" si="86"/>
        <v/>
      </c>
      <c r="AW700" s="7" t="str">
        <f t="shared" si="86"/>
        <v/>
      </c>
      <c r="AX700" s="7" t="str">
        <f t="shared" si="86"/>
        <v/>
      </c>
      <c r="AY700" s="7" t="str">
        <f t="shared" si="86"/>
        <v/>
      </c>
      <c r="AZ700" s="7" t="str">
        <f t="shared" si="86"/>
        <v/>
      </c>
      <c r="BA700" s="7" t="str">
        <f t="shared" si="86"/>
        <v/>
      </c>
      <c r="BB700" s="7" t="str">
        <f t="shared" si="86"/>
        <v/>
      </c>
      <c r="BC700" s="7" t="str">
        <f t="shared" si="86"/>
        <v/>
      </c>
      <c r="BD700" s="7" t="str">
        <f t="shared" si="86"/>
        <v/>
      </c>
      <c r="BE700" s="7" t="str">
        <f t="shared" si="86"/>
        <v/>
      </c>
      <c r="BF700" s="7" t="str">
        <f t="shared" si="86"/>
        <v/>
      </c>
      <c r="BG700" s="7" t="str">
        <f t="shared" si="85"/>
        <v/>
      </c>
      <c r="BH700" s="7" t="str">
        <f t="shared" si="85"/>
        <v/>
      </c>
    </row>
    <row r="701" spans="1:60">
      <c r="A701" t="s">
        <v>404</v>
      </c>
      <c r="B701" t="s">
        <v>404</v>
      </c>
      <c r="C701" t="s">
        <v>404</v>
      </c>
      <c r="E701">
        <v>252</v>
      </c>
      <c r="F701">
        <v>0</v>
      </c>
      <c r="G701">
        <v>1</v>
      </c>
      <c r="H701">
        <v>176359</v>
      </c>
      <c r="I701" s="1">
        <v>44761.875</v>
      </c>
      <c r="J701" t="s">
        <v>902</v>
      </c>
      <c r="K701">
        <v>0</v>
      </c>
      <c r="L701" s="1"/>
      <c r="M701" s="1">
        <v>44761.875</v>
      </c>
      <c r="N701" s="1">
        <v>29839.875</v>
      </c>
      <c r="O701" s="1">
        <v>43445.916666666664</v>
      </c>
      <c r="P701" s="1"/>
      <c r="Q701" s="1">
        <v>43448.916666666664</v>
      </c>
      <c r="R701">
        <v>74313992</v>
      </c>
      <c r="T701" t="s">
        <v>903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389</v>
      </c>
      <c r="AB701">
        <v>42</v>
      </c>
      <c r="AC701" t="s">
        <v>476</v>
      </c>
      <c r="AD701">
        <v>205281</v>
      </c>
      <c r="AE701">
        <v>1703.84</v>
      </c>
      <c r="AF701">
        <v>2052.81</v>
      </c>
      <c r="AG701" t="s">
        <v>408</v>
      </c>
      <c r="AP701" s="8">
        <v>698</v>
      </c>
      <c r="AQ701" s="8" t="str">
        <f t="shared" si="86"/>
        <v/>
      </c>
      <c r="AR701" s="8" t="str">
        <f t="shared" si="86"/>
        <v/>
      </c>
      <c r="AS701" s="8" t="str">
        <f t="shared" si="86"/>
        <v/>
      </c>
      <c r="AT701" s="8" t="str">
        <f t="shared" si="86"/>
        <v/>
      </c>
      <c r="AU701" s="8" t="str">
        <f t="shared" si="86"/>
        <v/>
      </c>
      <c r="AV701" s="8" t="str">
        <f t="shared" si="86"/>
        <v/>
      </c>
      <c r="AW701" s="8" t="str">
        <f t="shared" si="86"/>
        <v/>
      </c>
      <c r="AX701" s="8" t="str">
        <f t="shared" si="86"/>
        <v/>
      </c>
      <c r="AY701" s="8" t="str">
        <f t="shared" si="86"/>
        <v/>
      </c>
      <c r="AZ701" s="8" t="str">
        <f t="shared" si="86"/>
        <v/>
      </c>
      <c r="BA701" s="8" t="str">
        <f t="shared" si="86"/>
        <v/>
      </c>
      <c r="BB701" s="8" t="str">
        <f t="shared" si="86"/>
        <v/>
      </c>
      <c r="BC701" s="8" t="str">
        <f t="shared" si="86"/>
        <v/>
      </c>
      <c r="BD701" s="8" t="str">
        <f t="shared" si="86"/>
        <v/>
      </c>
      <c r="BE701" s="8" t="str">
        <f t="shared" si="86"/>
        <v/>
      </c>
      <c r="BF701" s="8" t="str">
        <f t="shared" si="86"/>
        <v/>
      </c>
      <c r="BG701" s="8" t="str">
        <f t="shared" si="85"/>
        <v/>
      </c>
      <c r="BH701" s="8" t="str">
        <f t="shared" si="85"/>
        <v/>
      </c>
    </row>
    <row r="702" spans="1:60">
      <c r="A702" t="s">
        <v>404</v>
      </c>
      <c r="B702" t="s">
        <v>404</v>
      </c>
      <c r="C702" t="s">
        <v>404</v>
      </c>
      <c r="E702">
        <v>57</v>
      </c>
      <c r="F702">
        <v>0</v>
      </c>
      <c r="G702">
        <v>1</v>
      </c>
      <c r="H702">
        <v>176370</v>
      </c>
      <c r="I702" s="1">
        <v>44761.875</v>
      </c>
      <c r="J702" t="s">
        <v>392</v>
      </c>
      <c r="K702">
        <v>0</v>
      </c>
      <c r="L702" s="1"/>
      <c r="M702" s="1">
        <v>44761.875</v>
      </c>
      <c r="N702" s="1">
        <v>27287.875</v>
      </c>
      <c r="O702" s="1">
        <v>43447.916666666664</v>
      </c>
      <c r="P702" s="1"/>
      <c r="Q702" s="1">
        <v>43448.916666666664</v>
      </c>
      <c r="R702">
        <v>74313957</v>
      </c>
      <c r="T702" t="s">
        <v>904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389</v>
      </c>
      <c r="AB702">
        <v>42</v>
      </c>
      <c r="AC702" t="s">
        <v>476</v>
      </c>
      <c r="AD702">
        <v>306664</v>
      </c>
      <c r="AE702">
        <v>2575.9899999999998</v>
      </c>
      <c r="AF702">
        <v>3066.64</v>
      </c>
      <c r="AG702" t="s">
        <v>408</v>
      </c>
      <c r="AP702" s="7">
        <v>699</v>
      </c>
      <c r="AQ702" s="7" t="str">
        <f t="shared" si="86"/>
        <v/>
      </c>
      <c r="AR702" s="7" t="str">
        <f t="shared" si="86"/>
        <v/>
      </c>
      <c r="AS702" s="7" t="str">
        <f t="shared" si="86"/>
        <v/>
      </c>
      <c r="AT702" s="7" t="str">
        <f t="shared" si="86"/>
        <v/>
      </c>
      <c r="AU702" s="7" t="str">
        <f t="shared" si="86"/>
        <v/>
      </c>
      <c r="AV702" s="7" t="str">
        <f t="shared" si="86"/>
        <v/>
      </c>
      <c r="AW702" s="7" t="str">
        <f t="shared" si="86"/>
        <v/>
      </c>
      <c r="AX702" s="7" t="str">
        <f t="shared" si="86"/>
        <v/>
      </c>
      <c r="AY702" s="7" t="str">
        <f t="shared" si="86"/>
        <v/>
      </c>
      <c r="AZ702" s="7" t="str">
        <f t="shared" si="86"/>
        <v/>
      </c>
      <c r="BA702" s="7" t="str">
        <f t="shared" si="86"/>
        <v/>
      </c>
      <c r="BB702" s="7" t="str">
        <f t="shared" si="86"/>
        <v/>
      </c>
      <c r="BC702" s="7" t="str">
        <f t="shared" si="86"/>
        <v/>
      </c>
      <c r="BD702" s="7" t="str">
        <f t="shared" si="86"/>
        <v/>
      </c>
      <c r="BE702" s="7" t="str">
        <f t="shared" si="86"/>
        <v/>
      </c>
      <c r="BF702" s="7" t="str">
        <f t="shared" si="86"/>
        <v/>
      </c>
      <c r="BG702" s="7" t="str">
        <f t="shared" si="85"/>
        <v/>
      </c>
      <c r="BH702" s="7" t="str">
        <f t="shared" si="85"/>
        <v/>
      </c>
    </row>
    <row r="703" spans="1:60">
      <c r="A703" t="s">
        <v>404</v>
      </c>
      <c r="B703" t="s">
        <v>404</v>
      </c>
      <c r="C703" t="s">
        <v>404</v>
      </c>
      <c r="E703">
        <v>57</v>
      </c>
      <c r="F703">
        <v>0</v>
      </c>
      <c r="G703">
        <v>1</v>
      </c>
      <c r="H703">
        <v>176370</v>
      </c>
      <c r="I703" s="1">
        <v>44761.875</v>
      </c>
      <c r="J703" t="s">
        <v>392</v>
      </c>
      <c r="K703">
        <v>1</v>
      </c>
      <c r="L703" s="1"/>
      <c r="M703" s="1">
        <v>44761.875</v>
      </c>
      <c r="N703" s="1">
        <v>41370.875</v>
      </c>
      <c r="O703" s="1">
        <v>43447.916666666664</v>
      </c>
      <c r="P703" s="1"/>
      <c r="Q703" s="1">
        <v>43448.916666666664</v>
      </c>
      <c r="R703">
        <v>74313958</v>
      </c>
      <c r="T703" t="s">
        <v>905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389</v>
      </c>
      <c r="AB703">
        <v>42</v>
      </c>
      <c r="AC703" t="s">
        <v>476</v>
      </c>
      <c r="AD703">
        <v>123586</v>
      </c>
      <c r="AE703">
        <v>1038.1099999999999</v>
      </c>
      <c r="AF703">
        <v>1235.8599999999999</v>
      </c>
      <c r="AG703" t="s">
        <v>408</v>
      </c>
      <c r="AP703" s="8">
        <v>700</v>
      </c>
      <c r="AQ703" s="8" t="str">
        <f t="shared" si="86"/>
        <v/>
      </c>
      <c r="AR703" s="8" t="str">
        <f t="shared" si="86"/>
        <v/>
      </c>
      <c r="AS703" s="8" t="str">
        <f t="shared" si="86"/>
        <v/>
      </c>
      <c r="AT703" s="8" t="str">
        <f t="shared" si="86"/>
        <v/>
      </c>
      <c r="AU703" s="8" t="str">
        <f t="shared" si="86"/>
        <v/>
      </c>
      <c r="AV703" s="8" t="str">
        <f t="shared" si="86"/>
        <v/>
      </c>
      <c r="AW703" s="8" t="str">
        <f t="shared" si="86"/>
        <v/>
      </c>
      <c r="AX703" s="8" t="str">
        <f t="shared" si="86"/>
        <v/>
      </c>
      <c r="AY703" s="8" t="str">
        <f t="shared" si="86"/>
        <v/>
      </c>
      <c r="AZ703" s="8" t="str">
        <f t="shared" si="86"/>
        <v/>
      </c>
      <c r="BA703" s="8" t="str">
        <f t="shared" si="86"/>
        <v/>
      </c>
      <c r="BB703" s="8" t="str">
        <f t="shared" si="86"/>
        <v/>
      </c>
      <c r="BC703" s="8" t="str">
        <f t="shared" si="86"/>
        <v/>
      </c>
      <c r="BD703" s="8" t="str">
        <f t="shared" si="86"/>
        <v/>
      </c>
      <c r="BE703" s="8" t="str">
        <f t="shared" si="86"/>
        <v/>
      </c>
      <c r="BF703" s="8" t="str">
        <f t="shared" si="86"/>
        <v/>
      </c>
      <c r="BG703" s="8" t="str">
        <f t="shared" si="85"/>
        <v/>
      </c>
      <c r="BH703" s="8" t="str">
        <f t="shared" si="85"/>
        <v/>
      </c>
    </row>
    <row r="704" spans="1:60">
      <c r="A704" t="s">
        <v>404</v>
      </c>
      <c r="B704" t="s">
        <v>404</v>
      </c>
      <c r="C704" t="s">
        <v>404</v>
      </c>
      <c r="E704">
        <v>57</v>
      </c>
      <c r="F704">
        <v>0</v>
      </c>
      <c r="G704">
        <v>1</v>
      </c>
      <c r="H704">
        <v>176377</v>
      </c>
      <c r="I704" s="1">
        <v>44761.875</v>
      </c>
      <c r="J704" t="s">
        <v>392</v>
      </c>
      <c r="K704">
        <v>0</v>
      </c>
      <c r="L704" s="1"/>
      <c r="M704" s="1">
        <v>44761.875</v>
      </c>
      <c r="N704" s="1">
        <v>26599.875</v>
      </c>
      <c r="O704" s="1">
        <v>44403.875</v>
      </c>
      <c r="P704" s="1">
        <v>44390.875</v>
      </c>
      <c r="Q704" s="1">
        <v>43448.916666666664</v>
      </c>
      <c r="R704">
        <v>74313959</v>
      </c>
      <c r="T704" t="s">
        <v>906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389</v>
      </c>
      <c r="AB704">
        <v>42</v>
      </c>
      <c r="AC704" t="s">
        <v>390</v>
      </c>
      <c r="AD704">
        <v>383539</v>
      </c>
      <c r="AE704">
        <v>3221.73</v>
      </c>
      <c r="AF704">
        <v>3835.39</v>
      </c>
      <c r="AG704" t="s">
        <v>408</v>
      </c>
      <c r="AP704" s="7">
        <v>701</v>
      </c>
      <c r="AQ704" s="7" t="str">
        <f t="shared" si="86"/>
        <v/>
      </c>
      <c r="AR704" s="7" t="str">
        <f t="shared" si="86"/>
        <v/>
      </c>
      <c r="AS704" s="7" t="str">
        <f t="shared" si="86"/>
        <v/>
      </c>
      <c r="AT704" s="7" t="str">
        <f t="shared" si="86"/>
        <v/>
      </c>
      <c r="AU704" s="7" t="str">
        <f t="shared" si="86"/>
        <v/>
      </c>
      <c r="AV704" s="7" t="str">
        <f t="shared" si="86"/>
        <v/>
      </c>
      <c r="AW704" s="7" t="str">
        <f t="shared" si="86"/>
        <v/>
      </c>
      <c r="AX704" s="7" t="str">
        <f t="shared" si="86"/>
        <v/>
      </c>
      <c r="AY704" s="7" t="str">
        <f t="shared" si="86"/>
        <v/>
      </c>
      <c r="AZ704" s="7" t="str">
        <f t="shared" si="86"/>
        <v/>
      </c>
      <c r="BA704" s="7" t="str">
        <f t="shared" si="86"/>
        <v/>
      </c>
      <c r="BB704" s="7" t="str">
        <f t="shared" si="86"/>
        <v/>
      </c>
      <c r="BC704" s="7" t="str">
        <f t="shared" si="86"/>
        <v/>
      </c>
      <c r="BD704" s="7" t="str">
        <f t="shared" si="86"/>
        <v/>
      </c>
      <c r="BE704" s="7" t="str">
        <f t="shared" si="86"/>
        <v/>
      </c>
      <c r="BF704" s="7" t="str">
        <f t="shared" si="86"/>
        <v/>
      </c>
      <c r="BG704" s="7" t="str">
        <f t="shared" si="85"/>
        <v/>
      </c>
      <c r="BH704" s="7" t="str">
        <f t="shared" si="85"/>
        <v/>
      </c>
    </row>
    <row r="705" spans="1:60">
      <c r="A705" t="s">
        <v>404</v>
      </c>
      <c r="B705" t="s">
        <v>404</v>
      </c>
      <c r="C705" t="s">
        <v>404</v>
      </c>
      <c r="E705">
        <v>19</v>
      </c>
      <c r="F705">
        <v>0</v>
      </c>
      <c r="G705">
        <v>1</v>
      </c>
      <c r="H705">
        <v>176392</v>
      </c>
      <c r="I705" s="1">
        <v>44761.875</v>
      </c>
      <c r="J705" t="s">
        <v>387</v>
      </c>
      <c r="K705">
        <v>0</v>
      </c>
      <c r="L705" s="1"/>
      <c r="M705" s="1">
        <v>44761.875</v>
      </c>
      <c r="N705" s="1">
        <v>35724.875</v>
      </c>
      <c r="O705" s="1">
        <v>43445.916666666664</v>
      </c>
      <c r="P705" s="1"/>
      <c r="Q705" s="1">
        <v>43448.916666666664</v>
      </c>
      <c r="R705">
        <v>74313928</v>
      </c>
      <c r="T705" t="s">
        <v>907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389</v>
      </c>
      <c r="AB705">
        <v>42</v>
      </c>
      <c r="AC705" t="s">
        <v>476</v>
      </c>
      <c r="AD705">
        <v>193102</v>
      </c>
      <c r="AE705">
        <v>1622.05</v>
      </c>
      <c r="AF705">
        <v>1931.02</v>
      </c>
      <c r="AG705" t="s">
        <v>408</v>
      </c>
      <c r="AP705" s="8">
        <v>702</v>
      </c>
      <c r="AQ705" s="8" t="str">
        <f t="shared" si="86"/>
        <v/>
      </c>
      <c r="AR705" s="8" t="str">
        <f t="shared" si="86"/>
        <v/>
      </c>
      <c r="AS705" s="8" t="str">
        <f t="shared" si="86"/>
        <v/>
      </c>
      <c r="AT705" s="8" t="str">
        <f t="shared" si="86"/>
        <v/>
      </c>
      <c r="AU705" s="8" t="str">
        <f t="shared" si="86"/>
        <v/>
      </c>
      <c r="AV705" s="8" t="str">
        <f t="shared" si="86"/>
        <v/>
      </c>
      <c r="AW705" s="8" t="str">
        <f t="shared" si="86"/>
        <v/>
      </c>
      <c r="AX705" s="8" t="str">
        <f t="shared" si="86"/>
        <v/>
      </c>
      <c r="AY705" s="8" t="str">
        <f t="shared" si="86"/>
        <v/>
      </c>
      <c r="AZ705" s="8" t="str">
        <f t="shared" si="86"/>
        <v/>
      </c>
      <c r="BA705" s="8" t="str">
        <f t="shared" si="86"/>
        <v/>
      </c>
      <c r="BB705" s="8" t="str">
        <f t="shared" si="86"/>
        <v/>
      </c>
      <c r="BC705" s="8" t="str">
        <f t="shared" si="86"/>
        <v/>
      </c>
      <c r="BD705" s="8" t="str">
        <f t="shared" si="86"/>
        <v/>
      </c>
      <c r="BE705" s="8" t="str">
        <f t="shared" si="86"/>
        <v/>
      </c>
      <c r="BF705" s="8" t="str">
        <f t="shared" si="86"/>
        <v/>
      </c>
      <c r="BG705" s="8" t="str">
        <f t="shared" si="85"/>
        <v/>
      </c>
      <c r="BH705" s="8" t="str">
        <f t="shared" si="85"/>
        <v/>
      </c>
    </row>
    <row r="706" spans="1:60">
      <c r="A706" t="s">
        <v>404</v>
      </c>
      <c r="B706" t="s">
        <v>404</v>
      </c>
      <c r="C706" t="s">
        <v>404</v>
      </c>
      <c r="E706">
        <v>57</v>
      </c>
      <c r="F706">
        <v>0</v>
      </c>
      <c r="G706">
        <v>1</v>
      </c>
      <c r="H706">
        <v>176444</v>
      </c>
      <c r="I706" s="1">
        <v>44761.875</v>
      </c>
      <c r="J706" t="s">
        <v>392</v>
      </c>
      <c r="K706">
        <v>0</v>
      </c>
      <c r="L706" s="1"/>
      <c r="M706" s="1">
        <v>44761.875</v>
      </c>
      <c r="N706" s="1">
        <v>29656.875</v>
      </c>
      <c r="O706" s="1">
        <v>43445.916666666664</v>
      </c>
      <c r="P706" s="1"/>
      <c r="Q706" s="1">
        <v>43448.916666666664</v>
      </c>
      <c r="R706">
        <v>74316526</v>
      </c>
      <c r="T706" t="s">
        <v>908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389</v>
      </c>
      <c r="AB706">
        <v>42</v>
      </c>
      <c r="AC706" t="s">
        <v>476</v>
      </c>
      <c r="AD706">
        <v>245335</v>
      </c>
      <c r="AE706">
        <v>2060.81</v>
      </c>
      <c r="AF706">
        <v>2453.35</v>
      </c>
      <c r="AG706" t="s">
        <v>408</v>
      </c>
      <c r="AP706" s="7">
        <v>703</v>
      </c>
      <c r="AQ706" s="7" t="str">
        <f t="shared" si="86"/>
        <v/>
      </c>
      <c r="AR706" s="7" t="str">
        <f t="shared" si="86"/>
        <v/>
      </c>
      <c r="AS706" s="7" t="str">
        <f t="shared" si="86"/>
        <v/>
      </c>
      <c r="AT706" s="7" t="str">
        <f t="shared" si="86"/>
        <v/>
      </c>
      <c r="AU706" s="7" t="str">
        <f t="shared" si="86"/>
        <v/>
      </c>
      <c r="AV706" s="7" t="str">
        <f t="shared" si="86"/>
        <v/>
      </c>
      <c r="AW706" s="7" t="str">
        <f t="shared" si="86"/>
        <v/>
      </c>
      <c r="AX706" s="7" t="str">
        <f t="shared" si="86"/>
        <v/>
      </c>
      <c r="AY706" s="7" t="str">
        <f t="shared" si="86"/>
        <v/>
      </c>
      <c r="AZ706" s="7" t="str">
        <f t="shared" si="86"/>
        <v/>
      </c>
      <c r="BA706" s="7" t="str">
        <f t="shared" si="86"/>
        <v/>
      </c>
      <c r="BB706" s="7" t="str">
        <f t="shared" si="86"/>
        <v/>
      </c>
      <c r="BC706" s="7" t="str">
        <f t="shared" si="86"/>
        <v/>
      </c>
      <c r="BD706" s="7" t="str">
        <f t="shared" si="86"/>
        <v/>
      </c>
      <c r="BE706" s="7" t="str">
        <f t="shared" si="86"/>
        <v/>
      </c>
      <c r="BF706" s="7" t="str">
        <f t="shared" ref="BF706:BH721" si="87">IF(BF$3=$D706,$AP706,"")</f>
        <v/>
      </c>
      <c r="BG706" s="7" t="str">
        <f t="shared" si="87"/>
        <v/>
      </c>
      <c r="BH706" s="7" t="str">
        <f t="shared" si="87"/>
        <v/>
      </c>
    </row>
    <row r="707" spans="1:60">
      <c r="A707" t="s">
        <v>404</v>
      </c>
      <c r="B707" t="s">
        <v>404</v>
      </c>
      <c r="C707" t="s">
        <v>386</v>
      </c>
      <c r="E707">
        <v>220</v>
      </c>
      <c r="F707">
        <v>0</v>
      </c>
      <c r="G707">
        <v>1</v>
      </c>
      <c r="H707">
        <v>176527</v>
      </c>
      <c r="I707" s="1">
        <v>44761.875</v>
      </c>
      <c r="J707" t="s">
        <v>473</v>
      </c>
      <c r="K707">
        <v>0</v>
      </c>
      <c r="L707" s="1">
        <v>44755.875</v>
      </c>
      <c r="M707" s="1">
        <v>44761.875</v>
      </c>
      <c r="N707" s="1">
        <v>30019.875</v>
      </c>
      <c r="O707" s="1">
        <v>44755.875</v>
      </c>
      <c r="P707" s="1">
        <v>44725.875</v>
      </c>
      <c r="Q707" s="1">
        <v>43448.916666666664</v>
      </c>
      <c r="R707">
        <v>74314159</v>
      </c>
      <c r="T707" t="s">
        <v>909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389</v>
      </c>
      <c r="AB707">
        <v>42</v>
      </c>
      <c r="AC707" t="s">
        <v>398</v>
      </c>
      <c r="AD707">
        <v>30428</v>
      </c>
      <c r="AE707">
        <v>2555.9499999999998</v>
      </c>
      <c r="AF707">
        <v>3042.8</v>
      </c>
      <c r="AG707" t="s">
        <v>391</v>
      </c>
      <c r="AP707" s="8">
        <v>704</v>
      </c>
      <c r="AQ707" s="8" t="str">
        <f t="shared" ref="AQ707:BF722" si="88">IF(AQ$3=$D707,$AP707,"")</f>
        <v/>
      </c>
      <c r="AR707" s="8" t="str">
        <f t="shared" si="88"/>
        <v/>
      </c>
      <c r="AS707" s="8" t="str">
        <f t="shared" si="88"/>
        <v/>
      </c>
      <c r="AT707" s="8" t="str">
        <f t="shared" si="88"/>
        <v/>
      </c>
      <c r="AU707" s="8" t="str">
        <f t="shared" si="88"/>
        <v/>
      </c>
      <c r="AV707" s="8" t="str">
        <f t="shared" si="88"/>
        <v/>
      </c>
      <c r="AW707" s="8" t="str">
        <f t="shared" si="88"/>
        <v/>
      </c>
      <c r="AX707" s="8" t="str">
        <f t="shared" si="88"/>
        <v/>
      </c>
      <c r="AY707" s="8" t="str">
        <f t="shared" si="88"/>
        <v/>
      </c>
      <c r="AZ707" s="8" t="str">
        <f t="shared" si="88"/>
        <v/>
      </c>
      <c r="BA707" s="8" t="str">
        <f t="shared" si="88"/>
        <v/>
      </c>
      <c r="BB707" s="8" t="str">
        <f t="shared" si="88"/>
        <v/>
      </c>
      <c r="BC707" s="8" t="str">
        <f t="shared" si="88"/>
        <v/>
      </c>
      <c r="BD707" s="8" t="str">
        <f t="shared" si="88"/>
        <v/>
      </c>
      <c r="BE707" s="8" t="str">
        <f t="shared" si="88"/>
        <v/>
      </c>
      <c r="BF707" s="8" t="str">
        <f t="shared" si="88"/>
        <v/>
      </c>
      <c r="BG707" s="8" t="str">
        <f t="shared" si="87"/>
        <v/>
      </c>
      <c r="BH707" s="8" t="str">
        <f t="shared" si="87"/>
        <v/>
      </c>
    </row>
    <row r="708" spans="1:60">
      <c r="A708" t="s">
        <v>404</v>
      </c>
      <c r="B708" t="s">
        <v>404</v>
      </c>
      <c r="C708" t="s">
        <v>404</v>
      </c>
      <c r="E708">
        <v>19</v>
      </c>
      <c r="F708">
        <v>0</v>
      </c>
      <c r="G708">
        <v>1</v>
      </c>
      <c r="H708">
        <v>176562</v>
      </c>
      <c r="I708" s="1">
        <v>44761.875</v>
      </c>
      <c r="J708" t="s">
        <v>387</v>
      </c>
      <c r="K708">
        <v>0</v>
      </c>
      <c r="L708" s="1"/>
      <c r="M708" s="1">
        <v>44761.875</v>
      </c>
      <c r="N708" s="1">
        <v>38327.916666666664</v>
      </c>
      <c r="O708" s="1">
        <v>43445.916666666664</v>
      </c>
      <c r="P708" s="1"/>
      <c r="Q708" s="1">
        <v>43448.916666666664</v>
      </c>
      <c r="R708">
        <v>74314016</v>
      </c>
      <c r="T708" t="s">
        <v>910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389</v>
      </c>
      <c r="AB708">
        <v>42</v>
      </c>
      <c r="AC708" t="s">
        <v>476</v>
      </c>
      <c r="AD708">
        <v>123586</v>
      </c>
      <c r="AE708">
        <v>1038.1099999999999</v>
      </c>
      <c r="AF708">
        <v>1235.8599999999999</v>
      </c>
      <c r="AG708" t="s">
        <v>408</v>
      </c>
      <c r="AP708" s="7">
        <v>705</v>
      </c>
      <c r="AQ708" s="7" t="str">
        <f t="shared" si="88"/>
        <v/>
      </c>
      <c r="AR708" s="7" t="str">
        <f t="shared" si="88"/>
        <v/>
      </c>
      <c r="AS708" s="7" t="str">
        <f t="shared" si="88"/>
        <v/>
      </c>
      <c r="AT708" s="7" t="str">
        <f t="shared" si="88"/>
        <v/>
      </c>
      <c r="AU708" s="7" t="str">
        <f t="shared" si="88"/>
        <v/>
      </c>
      <c r="AV708" s="7" t="str">
        <f t="shared" si="88"/>
        <v/>
      </c>
      <c r="AW708" s="7" t="str">
        <f t="shared" si="88"/>
        <v/>
      </c>
      <c r="AX708" s="7" t="str">
        <f t="shared" si="88"/>
        <v/>
      </c>
      <c r="AY708" s="7" t="str">
        <f t="shared" si="88"/>
        <v/>
      </c>
      <c r="AZ708" s="7" t="str">
        <f t="shared" si="88"/>
        <v/>
      </c>
      <c r="BA708" s="7" t="str">
        <f t="shared" si="88"/>
        <v/>
      </c>
      <c r="BB708" s="7" t="str">
        <f t="shared" si="88"/>
        <v/>
      </c>
      <c r="BC708" s="7" t="str">
        <f t="shared" si="88"/>
        <v/>
      </c>
      <c r="BD708" s="7" t="str">
        <f t="shared" si="88"/>
        <v/>
      </c>
      <c r="BE708" s="7" t="str">
        <f t="shared" si="88"/>
        <v/>
      </c>
      <c r="BF708" s="7" t="str">
        <f t="shared" si="88"/>
        <v/>
      </c>
      <c r="BG708" s="7" t="str">
        <f t="shared" si="87"/>
        <v/>
      </c>
      <c r="BH708" s="7" t="str">
        <f t="shared" si="87"/>
        <v/>
      </c>
    </row>
    <row r="709" spans="1:60">
      <c r="A709" t="s">
        <v>404</v>
      </c>
      <c r="B709" t="s">
        <v>404</v>
      </c>
      <c r="C709" t="s">
        <v>404</v>
      </c>
      <c r="E709">
        <v>19</v>
      </c>
      <c r="F709">
        <v>0</v>
      </c>
      <c r="G709">
        <v>1</v>
      </c>
      <c r="H709">
        <v>176576</v>
      </c>
      <c r="I709" s="1">
        <v>44761.875</v>
      </c>
      <c r="J709" t="s">
        <v>387</v>
      </c>
      <c r="K709">
        <v>0</v>
      </c>
      <c r="L709" s="1"/>
      <c r="M709" s="1">
        <v>44761.875</v>
      </c>
      <c r="N709" s="1">
        <v>34059.875</v>
      </c>
      <c r="O709" s="1">
        <v>43445.916666666664</v>
      </c>
      <c r="P709" s="1"/>
      <c r="Q709" s="1">
        <v>43448.916666666664</v>
      </c>
      <c r="R709">
        <v>74314019</v>
      </c>
      <c r="T709" t="s">
        <v>911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389</v>
      </c>
      <c r="AB709">
        <v>42</v>
      </c>
      <c r="AC709" t="s">
        <v>398</v>
      </c>
      <c r="AD709">
        <v>140921</v>
      </c>
      <c r="AE709">
        <v>2212.9899999999998</v>
      </c>
      <c r="AF709">
        <v>1409.21</v>
      </c>
      <c r="AG709" t="s">
        <v>408</v>
      </c>
      <c r="AP709" s="8">
        <v>706</v>
      </c>
      <c r="AQ709" s="8" t="str">
        <f t="shared" si="88"/>
        <v/>
      </c>
      <c r="AR709" s="8" t="str">
        <f t="shared" si="88"/>
        <v/>
      </c>
      <c r="AS709" s="8" t="str">
        <f t="shared" si="88"/>
        <v/>
      </c>
      <c r="AT709" s="8" t="str">
        <f t="shared" si="88"/>
        <v/>
      </c>
      <c r="AU709" s="8" t="str">
        <f t="shared" si="88"/>
        <v/>
      </c>
      <c r="AV709" s="8" t="str">
        <f t="shared" si="88"/>
        <v/>
      </c>
      <c r="AW709" s="8" t="str">
        <f t="shared" si="88"/>
        <v/>
      </c>
      <c r="AX709" s="8" t="str">
        <f t="shared" si="88"/>
        <v/>
      </c>
      <c r="AY709" s="8" t="str">
        <f t="shared" si="88"/>
        <v/>
      </c>
      <c r="AZ709" s="8" t="str">
        <f t="shared" si="88"/>
        <v/>
      </c>
      <c r="BA709" s="8" t="str">
        <f t="shared" si="88"/>
        <v/>
      </c>
      <c r="BB709" s="8" t="str">
        <f t="shared" si="88"/>
        <v/>
      </c>
      <c r="BC709" s="8" t="str">
        <f t="shared" si="88"/>
        <v/>
      </c>
      <c r="BD709" s="8" t="str">
        <f t="shared" si="88"/>
        <v/>
      </c>
      <c r="BE709" s="8" t="str">
        <f t="shared" si="88"/>
        <v/>
      </c>
      <c r="BF709" s="8" t="str">
        <f t="shared" si="88"/>
        <v/>
      </c>
      <c r="BG709" s="8" t="str">
        <f t="shared" si="87"/>
        <v/>
      </c>
      <c r="BH709" s="8" t="str">
        <f t="shared" si="87"/>
        <v/>
      </c>
    </row>
    <row r="710" spans="1:60">
      <c r="A710" t="s">
        <v>404</v>
      </c>
      <c r="B710" t="s">
        <v>404</v>
      </c>
      <c r="C710" t="s">
        <v>404</v>
      </c>
      <c r="E710">
        <v>19</v>
      </c>
      <c r="F710">
        <v>0</v>
      </c>
      <c r="G710">
        <v>1</v>
      </c>
      <c r="H710">
        <v>176657</v>
      </c>
      <c r="I710" s="1">
        <v>44761.875</v>
      </c>
      <c r="J710" t="s">
        <v>387</v>
      </c>
      <c r="K710">
        <v>0</v>
      </c>
      <c r="L710" s="1"/>
      <c r="M710" s="1">
        <v>44761.875</v>
      </c>
      <c r="N710" s="1">
        <v>35531.875</v>
      </c>
      <c r="O710" s="1">
        <v>43445.916666666664</v>
      </c>
      <c r="P710" s="1"/>
      <c r="Q710" s="1">
        <v>43448.916666666664</v>
      </c>
      <c r="R710">
        <v>74315455</v>
      </c>
      <c r="T710" t="s">
        <v>912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389</v>
      </c>
      <c r="AB710">
        <v>42</v>
      </c>
      <c r="AC710" t="s">
        <v>398</v>
      </c>
      <c r="AD710">
        <v>239502</v>
      </c>
      <c r="AE710">
        <v>2011.8</v>
      </c>
      <c r="AF710">
        <v>2395.02</v>
      </c>
      <c r="AG710" t="s">
        <v>408</v>
      </c>
      <c r="AP710" s="7">
        <v>707</v>
      </c>
      <c r="AQ710" s="7" t="str">
        <f t="shared" si="88"/>
        <v/>
      </c>
      <c r="AR710" s="7" t="str">
        <f t="shared" si="88"/>
        <v/>
      </c>
      <c r="AS710" s="7" t="str">
        <f t="shared" si="88"/>
        <v/>
      </c>
      <c r="AT710" s="7" t="str">
        <f t="shared" si="88"/>
        <v/>
      </c>
      <c r="AU710" s="7" t="str">
        <f t="shared" si="88"/>
        <v/>
      </c>
      <c r="AV710" s="7" t="str">
        <f t="shared" si="88"/>
        <v/>
      </c>
      <c r="AW710" s="7" t="str">
        <f t="shared" si="88"/>
        <v/>
      </c>
      <c r="AX710" s="7" t="str">
        <f t="shared" si="88"/>
        <v/>
      </c>
      <c r="AY710" s="7" t="str">
        <f t="shared" si="88"/>
        <v/>
      </c>
      <c r="AZ710" s="7" t="str">
        <f t="shared" si="88"/>
        <v/>
      </c>
      <c r="BA710" s="7" t="str">
        <f t="shared" si="88"/>
        <v/>
      </c>
      <c r="BB710" s="7" t="str">
        <f t="shared" si="88"/>
        <v/>
      </c>
      <c r="BC710" s="7" t="str">
        <f t="shared" si="88"/>
        <v/>
      </c>
      <c r="BD710" s="7" t="str">
        <f t="shared" si="88"/>
        <v/>
      </c>
      <c r="BE710" s="7" t="str">
        <f t="shared" si="88"/>
        <v/>
      </c>
      <c r="BF710" s="7" t="str">
        <f t="shared" si="88"/>
        <v/>
      </c>
      <c r="BG710" s="7" t="str">
        <f t="shared" si="87"/>
        <v/>
      </c>
      <c r="BH710" s="7" t="str">
        <f t="shared" si="87"/>
        <v/>
      </c>
    </row>
    <row r="711" spans="1:60">
      <c r="A711" t="s">
        <v>404</v>
      </c>
      <c r="B711" t="s">
        <v>404</v>
      </c>
      <c r="C711" t="s">
        <v>404</v>
      </c>
      <c r="E711">
        <v>19</v>
      </c>
      <c r="F711">
        <v>0</v>
      </c>
      <c r="G711">
        <v>1</v>
      </c>
      <c r="H711">
        <v>176667</v>
      </c>
      <c r="I711" s="1">
        <v>44761.875</v>
      </c>
      <c r="J711" t="s">
        <v>387</v>
      </c>
      <c r="K711">
        <v>0</v>
      </c>
      <c r="L711" s="1"/>
      <c r="M711" s="1">
        <v>44761.875</v>
      </c>
      <c r="N711" s="1">
        <v>30554.875</v>
      </c>
      <c r="O711" s="1">
        <v>43445.916666666664</v>
      </c>
      <c r="P711" s="1"/>
      <c r="Q711" s="1">
        <v>43448.916666666664</v>
      </c>
      <c r="R711">
        <v>74314667</v>
      </c>
      <c r="T711" t="s">
        <v>913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389</v>
      </c>
      <c r="AB711">
        <v>42</v>
      </c>
      <c r="AC711" t="s">
        <v>398</v>
      </c>
      <c r="AD711">
        <v>276623</v>
      </c>
      <c r="AE711">
        <v>2323.64</v>
      </c>
      <c r="AF711">
        <v>2766.23</v>
      </c>
      <c r="AG711" t="s">
        <v>408</v>
      </c>
      <c r="AP711" s="8">
        <v>708</v>
      </c>
      <c r="AQ711" s="8" t="str">
        <f t="shared" si="88"/>
        <v/>
      </c>
      <c r="AR711" s="8" t="str">
        <f t="shared" si="88"/>
        <v/>
      </c>
      <c r="AS711" s="8" t="str">
        <f t="shared" si="88"/>
        <v/>
      </c>
      <c r="AT711" s="8" t="str">
        <f t="shared" si="88"/>
        <v/>
      </c>
      <c r="AU711" s="8" t="str">
        <f t="shared" si="88"/>
        <v/>
      </c>
      <c r="AV711" s="8" t="str">
        <f t="shared" si="88"/>
        <v/>
      </c>
      <c r="AW711" s="8" t="str">
        <f t="shared" si="88"/>
        <v/>
      </c>
      <c r="AX711" s="8" t="str">
        <f t="shared" si="88"/>
        <v/>
      </c>
      <c r="AY711" s="8" t="str">
        <f t="shared" si="88"/>
        <v/>
      </c>
      <c r="AZ711" s="8" t="str">
        <f t="shared" si="88"/>
        <v/>
      </c>
      <c r="BA711" s="8" t="str">
        <f t="shared" si="88"/>
        <v/>
      </c>
      <c r="BB711" s="8" t="str">
        <f t="shared" si="88"/>
        <v/>
      </c>
      <c r="BC711" s="8" t="str">
        <f t="shared" si="88"/>
        <v/>
      </c>
      <c r="BD711" s="8" t="str">
        <f t="shared" si="88"/>
        <v/>
      </c>
      <c r="BE711" s="8" t="str">
        <f t="shared" si="88"/>
        <v/>
      </c>
      <c r="BF711" s="8" t="str">
        <f t="shared" si="88"/>
        <v/>
      </c>
      <c r="BG711" s="8" t="str">
        <f t="shared" si="87"/>
        <v/>
      </c>
      <c r="BH711" s="8" t="str">
        <f t="shared" si="87"/>
        <v/>
      </c>
    </row>
    <row r="712" spans="1:60">
      <c r="A712" t="s">
        <v>404</v>
      </c>
      <c r="B712" t="s">
        <v>404</v>
      </c>
      <c r="C712" t="s">
        <v>404</v>
      </c>
      <c r="E712">
        <v>19</v>
      </c>
      <c r="F712">
        <v>0</v>
      </c>
      <c r="G712">
        <v>1</v>
      </c>
      <c r="H712">
        <v>176697</v>
      </c>
      <c r="I712" s="1">
        <v>44761.875</v>
      </c>
      <c r="J712" t="s">
        <v>387</v>
      </c>
      <c r="K712">
        <v>0</v>
      </c>
      <c r="L712" s="1"/>
      <c r="M712" s="1">
        <v>44761.875</v>
      </c>
      <c r="N712" s="1">
        <v>35584.875</v>
      </c>
      <c r="O712" s="1">
        <v>43445.916666666664</v>
      </c>
      <c r="P712" s="1"/>
      <c r="Q712" s="1">
        <v>43448.916666666664</v>
      </c>
      <c r="R712">
        <v>74316914</v>
      </c>
      <c r="T712" t="s">
        <v>914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389</v>
      </c>
      <c r="AB712">
        <v>42</v>
      </c>
      <c r="AC712" t="s">
        <v>390</v>
      </c>
      <c r="AD712">
        <v>219548</v>
      </c>
      <c r="AE712">
        <v>1844.17</v>
      </c>
      <c r="AF712">
        <v>2195.48</v>
      </c>
      <c r="AG712" t="s">
        <v>408</v>
      </c>
      <c r="AP712" s="7">
        <v>709</v>
      </c>
      <c r="AQ712" s="7" t="str">
        <f t="shared" si="88"/>
        <v/>
      </c>
      <c r="AR712" s="7" t="str">
        <f t="shared" si="88"/>
        <v/>
      </c>
      <c r="AS712" s="7" t="str">
        <f t="shared" si="88"/>
        <v/>
      </c>
      <c r="AT712" s="7" t="str">
        <f t="shared" si="88"/>
        <v/>
      </c>
      <c r="AU712" s="7" t="str">
        <f t="shared" si="88"/>
        <v/>
      </c>
      <c r="AV712" s="7" t="str">
        <f t="shared" si="88"/>
        <v/>
      </c>
      <c r="AW712" s="7" t="str">
        <f t="shared" si="88"/>
        <v/>
      </c>
      <c r="AX712" s="7" t="str">
        <f t="shared" si="88"/>
        <v/>
      </c>
      <c r="AY712" s="7" t="str">
        <f t="shared" si="88"/>
        <v/>
      </c>
      <c r="AZ712" s="7" t="str">
        <f t="shared" si="88"/>
        <v/>
      </c>
      <c r="BA712" s="7" t="str">
        <f t="shared" si="88"/>
        <v/>
      </c>
      <c r="BB712" s="7" t="str">
        <f t="shared" si="88"/>
        <v/>
      </c>
      <c r="BC712" s="7" t="str">
        <f t="shared" si="88"/>
        <v/>
      </c>
      <c r="BD712" s="7" t="str">
        <f t="shared" si="88"/>
        <v/>
      </c>
      <c r="BE712" s="7" t="str">
        <f t="shared" si="88"/>
        <v/>
      </c>
      <c r="BF712" s="7" t="str">
        <f t="shared" si="88"/>
        <v/>
      </c>
      <c r="BG712" s="7" t="str">
        <f t="shared" si="87"/>
        <v/>
      </c>
      <c r="BH712" s="7" t="str">
        <f t="shared" si="87"/>
        <v/>
      </c>
    </row>
    <row r="713" spans="1:60">
      <c r="A713" t="s">
        <v>404</v>
      </c>
      <c r="B713" t="s">
        <v>404</v>
      </c>
      <c r="C713" t="s">
        <v>404</v>
      </c>
      <c r="E713">
        <v>19</v>
      </c>
      <c r="F713">
        <v>0</v>
      </c>
      <c r="G713">
        <v>1</v>
      </c>
      <c r="H713">
        <v>176698</v>
      </c>
      <c r="I713" s="1">
        <v>44761.875</v>
      </c>
      <c r="J713" t="s">
        <v>387</v>
      </c>
      <c r="K713">
        <v>0</v>
      </c>
      <c r="L713" s="1"/>
      <c r="M713" s="1">
        <v>44761.875</v>
      </c>
      <c r="N713" s="1">
        <v>38859.875</v>
      </c>
      <c r="O713" s="1">
        <v>43445.916666666664</v>
      </c>
      <c r="P713" s="1"/>
      <c r="Q713" s="1">
        <v>43448.916666666664</v>
      </c>
      <c r="R713">
        <v>74314049</v>
      </c>
      <c r="T713" t="s">
        <v>915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389</v>
      </c>
      <c r="AB713">
        <v>42</v>
      </c>
      <c r="AC713" t="s">
        <v>476</v>
      </c>
      <c r="AD713">
        <v>123586</v>
      </c>
      <c r="AE713">
        <v>1038.1099999999999</v>
      </c>
      <c r="AF713">
        <v>1235.8599999999999</v>
      </c>
      <c r="AG713" t="s">
        <v>408</v>
      </c>
      <c r="AP713" s="8">
        <v>710</v>
      </c>
      <c r="AQ713" s="8" t="str">
        <f t="shared" si="88"/>
        <v/>
      </c>
      <c r="AR713" s="8" t="str">
        <f t="shared" si="88"/>
        <v/>
      </c>
      <c r="AS713" s="8" t="str">
        <f t="shared" si="88"/>
        <v/>
      </c>
      <c r="AT713" s="8" t="str">
        <f t="shared" si="88"/>
        <v/>
      </c>
      <c r="AU713" s="8" t="str">
        <f t="shared" si="88"/>
        <v/>
      </c>
      <c r="AV713" s="8" t="str">
        <f t="shared" si="88"/>
        <v/>
      </c>
      <c r="AW713" s="8" t="str">
        <f t="shared" si="88"/>
        <v/>
      </c>
      <c r="AX713" s="8" t="str">
        <f t="shared" si="88"/>
        <v/>
      </c>
      <c r="AY713" s="8" t="str">
        <f t="shared" si="88"/>
        <v/>
      </c>
      <c r="AZ713" s="8" t="str">
        <f t="shared" si="88"/>
        <v/>
      </c>
      <c r="BA713" s="8" t="str">
        <f t="shared" si="88"/>
        <v/>
      </c>
      <c r="BB713" s="8" t="str">
        <f t="shared" si="88"/>
        <v/>
      </c>
      <c r="BC713" s="8" t="str">
        <f t="shared" si="88"/>
        <v/>
      </c>
      <c r="BD713" s="8" t="str">
        <f t="shared" si="88"/>
        <v/>
      </c>
      <c r="BE713" s="8" t="str">
        <f t="shared" si="88"/>
        <v/>
      </c>
      <c r="BF713" s="8" t="str">
        <f t="shared" si="88"/>
        <v/>
      </c>
      <c r="BG713" s="8" t="str">
        <f t="shared" si="87"/>
        <v/>
      </c>
      <c r="BH713" s="8" t="str">
        <f t="shared" si="87"/>
        <v/>
      </c>
    </row>
    <row r="714" spans="1:60">
      <c r="A714" t="s">
        <v>404</v>
      </c>
      <c r="B714" t="s">
        <v>404</v>
      </c>
      <c r="C714" t="s">
        <v>404</v>
      </c>
      <c r="E714">
        <v>19</v>
      </c>
      <c r="F714">
        <v>0</v>
      </c>
      <c r="G714">
        <v>1</v>
      </c>
      <c r="H714">
        <v>176707</v>
      </c>
      <c r="I714" s="1">
        <v>44761.875</v>
      </c>
      <c r="J714" t="s">
        <v>387</v>
      </c>
      <c r="K714">
        <v>0</v>
      </c>
      <c r="L714" s="1"/>
      <c r="M714" s="1">
        <v>44761.875</v>
      </c>
      <c r="N714" s="1">
        <v>36857.916666666664</v>
      </c>
      <c r="O714" s="1">
        <v>43445.916666666664</v>
      </c>
      <c r="P714" s="1"/>
      <c r="Q714" s="1">
        <v>43448.916666666664</v>
      </c>
      <c r="R714">
        <v>74314055</v>
      </c>
      <c r="T714" t="s">
        <v>916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389</v>
      </c>
      <c r="AB714">
        <v>42</v>
      </c>
      <c r="AC714" t="s">
        <v>476</v>
      </c>
      <c r="AD714">
        <v>154477</v>
      </c>
      <c r="AE714">
        <v>1297.6600000000001</v>
      </c>
      <c r="AF714">
        <v>1544.77</v>
      </c>
      <c r="AG714" t="s">
        <v>408</v>
      </c>
      <c r="AP714" s="7">
        <v>711</v>
      </c>
      <c r="AQ714" s="7" t="str">
        <f t="shared" si="88"/>
        <v/>
      </c>
      <c r="AR714" s="7" t="str">
        <f t="shared" si="88"/>
        <v/>
      </c>
      <c r="AS714" s="7" t="str">
        <f t="shared" si="88"/>
        <v/>
      </c>
      <c r="AT714" s="7" t="str">
        <f t="shared" si="88"/>
        <v/>
      </c>
      <c r="AU714" s="7" t="str">
        <f t="shared" si="88"/>
        <v/>
      </c>
      <c r="AV714" s="7" t="str">
        <f t="shared" si="88"/>
        <v/>
      </c>
      <c r="AW714" s="7" t="str">
        <f t="shared" si="88"/>
        <v/>
      </c>
      <c r="AX714" s="7" t="str">
        <f t="shared" si="88"/>
        <v/>
      </c>
      <c r="AY714" s="7" t="str">
        <f t="shared" si="88"/>
        <v/>
      </c>
      <c r="AZ714" s="7" t="str">
        <f t="shared" si="88"/>
        <v/>
      </c>
      <c r="BA714" s="7" t="str">
        <f t="shared" si="88"/>
        <v/>
      </c>
      <c r="BB714" s="7" t="str">
        <f t="shared" si="88"/>
        <v/>
      </c>
      <c r="BC714" s="7" t="str">
        <f t="shared" si="88"/>
        <v/>
      </c>
      <c r="BD714" s="7" t="str">
        <f t="shared" si="88"/>
        <v/>
      </c>
      <c r="BE714" s="7" t="str">
        <f t="shared" si="88"/>
        <v/>
      </c>
      <c r="BF714" s="7" t="str">
        <f t="shared" si="88"/>
        <v/>
      </c>
      <c r="BG714" s="7" t="str">
        <f t="shared" si="87"/>
        <v/>
      </c>
      <c r="BH714" s="7" t="str">
        <f t="shared" si="87"/>
        <v/>
      </c>
    </row>
    <row r="715" spans="1:60">
      <c r="A715" t="s">
        <v>404</v>
      </c>
      <c r="B715" t="s">
        <v>404</v>
      </c>
      <c r="C715" t="s">
        <v>404</v>
      </c>
      <c r="E715">
        <v>19</v>
      </c>
      <c r="F715">
        <v>0</v>
      </c>
      <c r="G715">
        <v>1</v>
      </c>
      <c r="H715">
        <v>176770</v>
      </c>
      <c r="I715" s="1">
        <v>44761.875</v>
      </c>
      <c r="J715" t="s">
        <v>387</v>
      </c>
      <c r="K715">
        <v>0</v>
      </c>
      <c r="L715" s="1"/>
      <c r="M715" s="1">
        <v>44761.875</v>
      </c>
      <c r="N715" s="1">
        <v>29550.916666666668</v>
      </c>
      <c r="O715" s="1">
        <v>44031.875</v>
      </c>
      <c r="P715" s="1">
        <v>44025.875</v>
      </c>
      <c r="Q715" s="1">
        <v>43448.916666666664</v>
      </c>
      <c r="R715">
        <v>74314061</v>
      </c>
      <c r="T715" t="s">
        <v>917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389</v>
      </c>
      <c r="AB715">
        <v>42</v>
      </c>
      <c r="AC715" t="s">
        <v>398</v>
      </c>
      <c r="AD715">
        <v>104369</v>
      </c>
      <c r="AE715">
        <v>2555.9499999999998</v>
      </c>
      <c r="AF715">
        <v>1043.69</v>
      </c>
      <c r="AG715" t="s">
        <v>408</v>
      </c>
      <c r="AP715" s="8">
        <v>712</v>
      </c>
      <c r="AQ715" s="8" t="str">
        <f t="shared" si="88"/>
        <v/>
      </c>
      <c r="AR715" s="8" t="str">
        <f t="shared" si="88"/>
        <v/>
      </c>
      <c r="AS715" s="8" t="str">
        <f t="shared" si="88"/>
        <v/>
      </c>
      <c r="AT715" s="8" t="str">
        <f t="shared" si="88"/>
        <v/>
      </c>
      <c r="AU715" s="8" t="str">
        <f t="shared" si="88"/>
        <v/>
      </c>
      <c r="AV715" s="8" t="str">
        <f t="shared" si="88"/>
        <v/>
      </c>
      <c r="AW715" s="8" t="str">
        <f t="shared" si="88"/>
        <v/>
      </c>
      <c r="AX715" s="8" t="str">
        <f t="shared" si="88"/>
        <v/>
      </c>
      <c r="AY715" s="8" t="str">
        <f t="shared" si="88"/>
        <v/>
      </c>
      <c r="AZ715" s="8" t="str">
        <f t="shared" si="88"/>
        <v/>
      </c>
      <c r="BA715" s="8" t="str">
        <f t="shared" si="88"/>
        <v/>
      </c>
      <c r="BB715" s="8" t="str">
        <f t="shared" si="88"/>
        <v/>
      </c>
      <c r="BC715" s="8" t="str">
        <f t="shared" si="88"/>
        <v/>
      </c>
      <c r="BD715" s="8" t="str">
        <f t="shared" si="88"/>
        <v/>
      </c>
      <c r="BE715" s="8" t="str">
        <f t="shared" si="88"/>
        <v/>
      </c>
      <c r="BF715" s="8" t="str">
        <f t="shared" si="88"/>
        <v/>
      </c>
      <c r="BG715" s="8" t="str">
        <f t="shared" si="87"/>
        <v/>
      </c>
      <c r="BH715" s="8" t="str">
        <f t="shared" si="87"/>
        <v/>
      </c>
    </row>
    <row r="716" spans="1:60">
      <c r="A716" t="s">
        <v>404</v>
      </c>
      <c r="B716" t="s">
        <v>404</v>
      </c>
      <c r="C716" t="s">
        <v>404</v>
      </c>
      <c r="E716">
        <v>19</v>
      </c>
      <c r="F716">
        <v>0</v>
      </c>
      <c r="G716">
        <v>1</v>
      </c>
      <c r="H716">
        <v>176779</v>
      </c>
      <c r="I716" s="1">
        <v>44761.875</v>
      </c>
      <c r="J716" t="s">
        <v>387</v>
      </c>
      <c r="K716">
        <v>0</v>
      </c>
      <c r="L716" s="1"/>
      <c r="M716" s="1">
        <v>44761.875</v>
      </c>
      <c r="N716" s="1">
        <v>40400.875</v>
      </c>
      <c r="O716" s="1">
        <v>43454.916666666664</v>
      </c>
      <c r="P716" s="1"/>
      <c r="Q716" s="1">
        <v>43448.916666666664</v>
      </c>
      <c r="R716">
        <v>74348481</v>
      </c>
      <c r="T716" t="s">
        <v>918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389</v>
      </c>
      <c r="AB716">
        <v>42</v>
      </c>
      <c r="AC716" t="s">
        <v>476</v>
      </c>
      <c r="AD716">
        <v>123586</v>
      </c>
      <c r="AE716">
        <v>1038.1099999999999</v>
      </c>
      <c r="AF716">
        <v>1235.8599999999999</v>
      </c>
      <c r="AG716" t="s">
        <v>408</v>
      </c>
      <c r="AP716" s="7">
        <v>713</v>
      </c>
      <c r="AQ716" s="7" t="str">
        <f t="shared" si="88"/>
        <v/>
      </c>
      <c r="AR716" s="7" t="str">
        <f t="shared" si="88"/>
        <v/>
      </c>
      <c r="AS716" s="7" t="str">
        <f t="shared" si="88"/>
        <v/>
      </c>
      <c r="AT716" s="7" t="str">
        <f t="shared" si="88"/>
        <v/>
      </c>
      <c r="AU716" s="7" t="str">
        <f t="shared" si="88"/>
        <v/>
      </c>
      <c r="AV716" s="7" t="str">
        <f t="shared" si="88"/>
        <v/>
      </c>
      <c r="AW716" s="7" t="str">
        <f t="shared" si="88"/>
        <v/>
      </c>
      <c r="AX716" s="7" t="str">
        <f t="shared" si="88"/>
        <v/>
      </c>
      <c r="AY716" s="7" t="str">
        <f t="shared" si="88"/>
        <v/>
      </c>
      <c r="AZ716" s="7" t="str">
        <f t="shared" si="88"/>
        <v/>
      </c>
      <c r="BA716" s="7" t="str">
        <f t="shared" si="88"/>
        <v/>
      </c>
      <c r="BB716" s="7" t="str">
        <f t="shared" si="88"/>
        <v/>
      </c>
      <c r="BC716" s="7" t="str">
        <f t="shared" si="88"/>
        <v/>
      </c>
      <c r="BD716" s="7" t="str">
        <f t="shared" si="88"/>
        <v/>
      </c>
      <c r="BE716" s="7" t="str">
        <f t="shared" si="88"/>
        <v/>
      </c>
      <c r="BF716" s="7" t="str">
        <f t="shared" si="88"/>
        <v/>
      </c>
      <c r="BG716" s="7" t="str">
        <f t="shared" si="87"/>
        <v/>
      </c>
      <c r="BH716" s="7" t="str">
        <f t="shared" si="87"/>
        <v/>
      </c>
    </row>
    <row r="717" spans="1:60">
      <c r="A717" t="s">
        <v>404</v>
      </c>
      <c r="B717" t="s">
        <v>404</v>
      </c>
      <c r="C717" t="s">
        <v>404</v>
      </c>
      <c r="E717">
        <v>19</v>
      </c>
      <c r="F717">
        <v>0</v>
      </c>
      <c r="G717">
        <v>1</v>
      </c>
      <c r="H717">
        <v>176925</v>
      </c>
      <c r="I717" s="1">
        <v>44761.875</v>
      </c>
      <c r="J717" t="s">
        <v>387</v>
      </c>
      <c r="K717">
        <v>0</v>
      </c>
      <c r="L717" s="1">
        <v>44755.875</v>
      </c>
      <c r="M717" s="1">
        <v>44761.875</v>
      </c>
      <c r="N717" s="1">
        <v>23427.875</v>
      </c>
      <c r="O717" s="1">
        <v>44755.875</v>
      </c>
      <c r="P717" s="1">
        <v>44574.875</v>
      </c>
      <c r="Q717" s="1">
        <v>43448.916666666664</v>
      </c>
      <c r="R717">
        <v>74322328</v>
      </c>
      <c r="T717" t="s">
        <v>919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389</v>
      </c>
      <c r="AB717">
        <v>42</v>
      </c>
      <c r="AC717" t="s">
        <v>394</v>
      </c>
      <c r="AD717">
        <v>165267</v>
      </c>
      <c r="AE717">
        <v>1388.25</v>
      </c>
      <c r="AF717">
        <v>1652.67</v>
      </c>
      <c r="AG717" t="s">
        <v>391</v>
      </c>
      <c r="AP717" s="8">
        <v>714</v>
      </c>
      <c r="AQ717" s="8" t="str">
        <f t="shared" si="88"/>
        <v/>
      </c>
      <c r="AR717" s="8" t="str">
        <f t="shared" si="88"/>
        <v/>
      </c>
      <c r="AS717" s="8" t="str">
        <f t="shared" si="88"/>
        <v/>
      </c>
      <c r="AT717" s="8" t="str">
        <f t="shared" si="88"/>
        <v/>
      </c>
      <c r="AU717" s="8" t="str">
        <f t="shared" si="88"/>
        <v/>
      </c>
      <c r="AV717" s="8" t="str">
        <f t="shared" si="88"/>
        <v/>
      </c>
      <c r="AW717" s="8" t="str">
        <f t="shared" si="88"/>
        <v/>
      </c>
      <c r="AX717" s="8" t="str">
        <f t="shared" si="88"/>
        <v/>
      </c>
      <c r="AY717" s="8" t="str">
        <f t="shared" si="88"/>
        <v/>
      </c>
      <c r="AZ717" s="8" t="str">
        <f t="shared" si="88"/>
        <v/>
      </c>
      <c r="BA717" s="8" t="str">
        <f t="shared" si="88"/>
        <v/>
      </c>
      <c r="BB717" s="8" t="str">
        <f t="shared" si="88"/>
        <v/>
      </c>
      <c r="BC717" s="8" t="str">
        <f t="shared" si="88"/>
        <v/>
      </c>
      <c r="BD717" s="8" t="str">
        <f t="shared" si="88"/>
        <v/>
      </c>
      <c r="BE717" s="8" t="str">
        <f t="shared" si="88"/>
        <v/>
      </c>
      <c r="BF717" s="8" t="str">
        <f t="shared" si="88"/>
        <v/>
      </c>
      <c r="BG717" s="8" t="str">
        <f t="shared" si="87"/>
        <v/>
      </c>
      <c r="BH717" s="8" t="str">
        <f t="shared" si="87"/>
        <v/>
      </c>
    </row>
    <row r="718" spans="1:60">
      <c r="A718" t="s">
        <v>404</v>
      </c>
      <c r="B718" t="s">
        <v>404</v>
      </c>
      <c r="C718" t="s">
        <v>404</v>
      </c>
      <c r="E718">
        <v>19</v>
      </c>
      <c r="F718">
        <v>0</v>
      </c>
      <c r="G718">
        <v>1</v>
      </c>
      <c r="H718">
        <v>176925</v>
      </c>
      <c r="I718" s="1">
        <v>44761.875</v>
      </c>
      <c r="J718" t="s">
        <v>387</v>
      </c>
      <c r="K718">
        <v>1</v>
      </c>
      <c r="L718" s="1">
        <v>44755.875</v>
      </c>
      <c r="M718" s="1">
        <v>44761.875</v>
      </c>
      <c r="N718" s="1">
        <v>25706.875</v>
      </c>
      <c r="O718" s="1">
        <v>44755.875</v>
      </c>
      <c r="P718" s="1"/>
      <c r="Q718" s="1">
        <v>43448.916666666664</v>
      </c>
      <c r="R718">
        <v>74322329</v>
      </c>
      <c r="T718" t="s">
        <v>920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389</v>
      </c>
      <c r="AB718">
        <v>42</v>
      </c>
      <c r="AC718" t="s">
        <v>394</v>
      </c>
      <c r="AD718">
        <v>132214</v>
      </c>
      <c r="AE718">
        <v>1110.5899999999999</v>
      </c>
      <c r="AF718">
        <v>1322.14</v>
      </c>
      <c r="AG718" t="s">
        <v>391</v>
      </c>
      <c r="AP718" s="7">
        <v>715</v>
      </c>
      <c r="AQ718" s="7" t="str">
        <f t="shared" si="88"/>
        <v/>
      </c>
      <c r="AR718" s="7" t="str">
        <f t="shared" si="88"/>
        <v/>
      </c>
      <c r="AS718" s="7" t="str">
        <f t="shared" si="88"/>
        <v/>
      </c>
      <c r="AT718" s="7" t="str">
        <f t="shared" si="88"/>
        <v/>
      </c>
      <c r="AU718" s="7" t="str">
        <f t="shared" si="88"/>
        <v/>
      </c>
      <c r="AV718" s="7" t="str">
        <f t="shared" si="88"/>
        <v/>
      </c>
      <c r="AW718" s="7" t="str">
        <f t="shared" si="88"/>
        <v/>
      </c>
      <c r="AX718" s="7" t="str">
        <f t="shared" si="88"/>
        <v/>
      </c>
      <c r="AY718" s="7" t="str">
        <f t="shared" si="88"/>
        <v/>
      </c>
      <c r="AZ718" s="7" t="str">
        <f t="shared" si="88"/>
        <v/>
      </c>
      <c r="BA718" s="7" t="str">
        <f t="shared" si="88"/>
        <v/>
      </c>
      <c r="BB718" s="7" t="str">
        <f t="shared" si="88"/>
        <v/>
      </c>
      <c r="BC718" s="7" t="str">
        <f t="shared" si="88"/>
        <v/>
      </c>
      <c r="BD718" s="7" t="str">
        <f t="shared" si="88"/>
        <v/>
      </c>
      <c r="BE718" s="7" t="str">
        <f t="shared" si="88"/>
        <v/>
      </c>
      <c r="BF718" s="7" t="str">
        <f t="shared" si="88"/>
        <v/>
      </c>
      <c r="BG718" s="7" t="str">
        <f t="shared" si="87"/>
        <v/>
      </c>
      <c r="BH718" s="7" t="str">
        <f t="shared" si="87"/>
        <v/>
      </c>
    </row>
    <row r="719" spans="1:60">
      <c r="A719" t="s">
        <v>404</v>
      </c>
      <c r="B719" t="s">
        <v>404</v>
      </c>
      <c r="C719" t="s">
        <v>386</v>
      </c>
      <c r="E719">
        <v>19</v>
      </c>
      <c r="F719">
        <v>0</v>
      </c>
      <c r="G719">
        <v>1</v>
      </c>
      <c r="H719">
        <v>177016</v>
      </c>
      <c r="I719" s="1">
        <v>44761.875</v>
      </c>
      <c r="J719" t="s">
        <v>387</v>
      </c>
      <c r="K719">
        <v>0</v>
      </c>
      <c r="L719" s="1"/>
      <c r="M719" s="1">
        <v>44761.875</v>
      </c>
      <c r="N719" s="1">
        <v>40212.916666666664</v>
      </c>
      <c r="O719" s="1">
        <v>44755.875</v>
      </c>
      <c r="P719" s="1">
        <v>44755.875</v>
      </c>
      <c r="Q719" s="1">
        <v>43448.916666666664</v>
      </c>
      <c r="R719">
        <v>74327975</v>
      </c>
      <c r="T719" t="s">
        <v>921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389</v>
      </c>
      <c r="AB719">
        <v>42</v>
      </c>
      <c r="AC719" t="s">
        <v>400</v>
      </c>
      <c r="AD719">
        <v>49621</v>
      </c>
      <c r="AE719">
        <v>416.82</v>
      </c>
      <c r="AF719">
        <v>496.21</v>
      </c>
      <c r="AG719" t="s">
        <v>480</v>
      </c>
      <c r="AP719" s="8">
        <v>716</v>
      </c>
      <c r="AQ719" s="8" t="str">
        <f t="shared" si="88"/>
        <v/>
      </c>
      <c r="AR719" s="8" t="str">
        <f t="shared" si="88"/>
        <v/>
      </c>
      <c r="AS719" s="8" t="str">
        <f t="shared" si="88"/>
        <v/>
      </c>
      <c r="AT719" s="8" t="str">
        <f t="shared" si="88"/>
        <v/>
      </c>
      <c r="AU719" s="8" t="str">
        <f t="shared" si="88"/>
        <v/>
      </c>
      <c r="AV719" s="8" t="str">
        <f t="shared" si="88"/>
        <v/>
      </c>
      <c r="AW719" s="8" t="str">
        <f t="shared" si="88"/>
        <v/>
      </c>
      <c r="AX719" s="8" t="str">
        <f t="shared" si="88"/>
        <v/>
      </c>
      <c r="AY719" s="8" t="str">
        <f t="shared" si="88"/>
        <v/>
      </c>
      <c r="AZ719" s="8" t="str">
        <f t="shared" si="88"/>
        <v/>
      </c>
      <c r="BA719" s="8" t="str">
        <f t="shared" si="88"/>
        <v/>
      </c>
      <c r="BB719" s="8" t="str">
        <f t="shared" si="88"/>
        <v/>
      </c>
      <c r="BC719" s="8" t="str">
        <f t="shared" si="88"/>
        <v/>
      </c>
      <c r="BD719" s="8" t="str">
        <f t="shared" si="88"/>
        <v/>
      </c>
      <c r="BE719" s="8" t="str">
        <f t="shared" si="88"/>
        <v/>
      </c>
      <c r="BF719" s="8" t="str">
        <f t="shared" si="88"/>
        <v/>
      </c>
      <c r="BG719" s="8" t="str">
        <f t="shared" si="87"/>
        <v/>
      </c>
      <c r="BH719" s="8" t="str">
        <f t="shared" si="87"/>
        <v/>
      </c>
    </row>
    <row r="720" spans="1:60">
      <c r="A720" t="s">
        <v>404</v>
      </c>
      <c r="B720" t="s">
        <v>404</v>
      </c>
      <c r="C720" t="s">
        <v>404</v>
      </c>
      <c r="E720">
        <v>57</v>
      </c>
      <c r="F720">
        <v>0</v>
      </c>
      <c r="G720">
        <v>1</v>
      </c>
      <c r="H720">
        <v>184464</v>
      </c>
      <c r="I720" s="1">
        <v>44761.875</v>
      </c>
      <c r="J720" t="s">
        <v>392</v>
      </c>
      <c r="K720">
        <v>0</v>
      </c>
      <c r="L720" s="1"/>
      <c r="M720" s="1">
        <v>44761.875</v>
      </c>
      <c r="N720" s="1">
        <v>30798.875</v>
      </c>
      <c r="O720" s="1">
        <v>43513.875</v>
      </c>
      <c r="P720" s="1">
        <v>43509.916666666664</v>
      </c>
      <c r="Q720" s="1">
        <v>43479.916666666664</v>
      </c>
      <c r="R720">
        <v>74543403</v>
      </c>
      <c r="T720" t="s">
        <v>922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389</v>
      </c>
      <c r="AB720">
        <v>41</v>
      </c>
      <c r="AC720" t="s">
        <v>398</v>
      </c>
      <c r="AD720">
        <v>276623</v>
      </c>
      <c r="AE720">
        <v>2323.64</v>
      </c>
      <c r="AF720">
        <v>2766.23</v>
      </c>
      <c r="AG720" t="s">
        <v>408</v>
      </c>
      <c r="AP720" s="7">
        <v>717</v>
      </c>
      <c r="AQ720" s="7" t="str">
        <f t="shared" si="88"/>
        <v/>
      </c>
      <c r="AR720" s="7" t="str">
        <f t="shared" si="88"/>
        <v/>
      </c>
      <c r="AS720" s="7" t="str">
        <f t="shared" si="88"/>
        <v/>
      </c>
      <c r="AT720" s="7" t="str">
        <f t="shared" si="88"/>
        <v/>
      </c>
      <c r="AU720" s="7" t="str">
        <f t="shared" si="88"/>
        <v/>
      </c>
      <c r="AV720" s="7" t="str">
        <f t="shared" si="88"/>
        <v/>
      </c>
      <c r="AW720" s="7" t="str">
        <f t="shared" si="88"/>
        <v/>
      </c>
      <c r="AX720" s="7" t="str">
        <f t="shared" si="88"/>
        <v/>
      </c>
      <c r="AY720" s="7" t="str">
        <f t="shared" si="88"/>
        <v/>
      </c>
      <c r="AZ720" s="7" t="str">
        <f t="shared" si="88"/>
        <v/>
      </c>
      <c r="BA720" s="7" t="str">
        <f t="shared" si="88"/>
        <v/>
      </c>
      <c r="BB720" s="7" t="str">
        <f t="shared" si="88"/>
        <v/>
      </c>
      <c r="BC720" s="7" t="str">
        <f t="shared" si="88"/>
        <v/>
      </c>
      <c r="BD720" s="7" t="str">
        <f t="shared" si="88"/>
        <v/>
      </c>
      <c r="BE720" s="7" t="str">
        <f t="shared" si="88"/>
        <v/>
      </c>
      <c r="BF720" s="7" t="str">
        <f t="shared" si="88"/>
        <v/>
      </c>
      <c r="BG720" s="7" t="str">
        <f t="shared" si="87"/>
        <v/>
      </c>
      <c r="BH720" s="7" t="str">
        <f t="shared" si="87"/>
        <v/>
      </c>
    </row>
    <row r="721" spans="1:60">
      <c r="A721" t="s">
        <v>404</v>
      </c>
      <c r="B721" t="s">
        <v>404</v>
      </c>
      <c r="C721" t="s">
        <v>404</v>
      </c>
      <c r="E721">
        <v>57</v>
      </c>
      <c r="F721">
        <v>0</v>
      </c>
      <c r="G721">
        <v>1</v>
      </c>
      <c r="H721">
        <v>184464</v>
      </c>
      <c r="I721" s="1">
        <v>44761.875</v>
      </c>
      <c r="J721" t="s">
        <v>392</v>
      </c>
      <c r="K721">
        <v>1</v>
      </c>
      <c r="L721" s="1"/>
      <c r="M721" s="1">
        <v>44761.875</v>
      </c>
      <c r="N721" s="1">
        <v>43414.916666666664</v>
      </c>
      <c r="O721" s="1">
        <v>43513.875</v>
      </c>
      <c r="P721" s="1"/>
      <c r="Q721" s="1">
        <v>43479.916666666664</v>
      </c>
      <c r="R721">
        <v>74543404</v>
      </c>
      <c r="T721" t="s">
        <v>923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389</v>
      </c>
      <c r="AB721">
        <v>41</v>
      </c>
      <c r="AC721" t="s">
        <v>398</v>
      </c>
      <c r="AD721">
        <v>153282</v>
      </c>
      <c r="AE721">
        <v>1287.56</v>
      </c>
      <c r="AF721">
        <v>1532.82</v>
      </c>
      <c r="AG721" t="s">
        <v>408</v>
      </c>
      <c r="AP721" s="8">
        <v>718</v>
      </c>
      <c r="AQ721" s="8" t="str">
        <f t="shared" si="88"/>
        <v/>
      </c>
      <c r="AR721" s="8" t="str">
        <f t="shared" si="88"/>
        <v/>
      </c>
      <c r="AS721" s="8" t="str">
        <f t="shared" si="88"/>
        <v/>
      </c>
      <c r="AT721" s="8" t="str">
        <f t="shared" si="88"/>
        <v/>
      </c>
      <c r="AU721" s="8" t="str">
        <f t="shared" si="88"/>
        <v/>
      </c>
      <c r="AV721" s="8" t="str">
        <f t="shared" si="88"/>
        <v/>
      </c>
      <c r="AW721" s="8" t="str">
        <f t="shared" si="88"/>
        <v/>
      </c>
      <c r="AX721" s="8" t="str">
        <f t="shared" si="88"/>
        <v/>
      </c>
      <c r="AY721" s="8" t="str">
        <f t="shared" si="88"/>
        <v/>
      </c>
      <c r="AZ721" s="8" t="str">
        <f t="shared" si="88"/>
        <v/>
      </c>
      <c r="BA721" s="8" t="str">
        <f t="shared" si="88"/>
        <v/>
      </c>
      <c r="BB721" s="8" t="str">
        <f t="shared" si="88"/>
        <v/>
      </c>
      <c r="BC721" s="8" t="str">
        <f t="shared" si="88"/>
        <v/>
      </c>
      <c r="BD721" s="8" t="str">
        <f t="shared" si="88"/>
        <v/>
      </c>
      <c r="BE721" s="8" t="str">
        <f t="shared" si="88"/>
        <v/>
      </c>
      <c r="BF721" s="8" t="str">
        <f t="shared" si="88"/>
        <v/>
      </c>
      <c r="BG721" s="8" t="str">
        <f t="shared" si="87"/>
        <v/>
      </c>
      <c r="BH721" s="8" t="str">
        <f t="shared" si="87"/>
        <v/>
      </c>
    </row>
    <row r="722" spans="1:60">
      <c r="A722" t="s">
        <v>404</v>
      </c>
      <c r="B722" t="s">
        <v>404</v>
      </c>
      <c r="C722" t="s">
        <v>404</v>
      </c>
      <c r="E722">
        <v>19</v>
      </c>
      <c r="F722">
        <v>0</v>
      </c>
      <c r="G722">
        <v>1</v>
      </c>
      <c r="H722">
        <v>184520</v>
      </c>
      <c r="I722" s="1">
        <v>44761.875</v>
      </c>
      <c r="J722" t="s">
        <v>387</v>
      </c>
      <c r="K722">
        <v>0</v>
      </c>
      <c r="L722" s="1"/>
      <c r="M722" s="1">
        <v>44761.875</v>
      </c>
      <c r="N722" s="1">
        <v>36295.875</v>
      </c>
      <c r="O722" s="1">
        <v>44056.875</v>
      </c>
      <c r="P722" s="1">
        <v>44025.875</v>
      </c>
      <c r="Q722" s="1">
        <v>43479.916666666664</v>
      </c>
      <c r="R722">
        <v>74546888</v>
      </c>
      <c r="T722" t="s">
        <v>924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389</v>
      </c>
      <c r="AB722">
        <v>41</v>
      </c>
      <c r="AC722" t="s">
        <v>476</v>
      </c>
      <c r="AD722">
        <v>154477</v>
      </c>
      <c r="AE722">
        <v>1297.6600000000001</v>
      </c>
      <c r="AF722">
        <v>1544.77</v>
      </c>
      <c r="AG722" t="s">
        <v>408</v>
      </c>
      <c r="AP722" s="7">
        <v>719</v>
      </c>
      <c r="AQ722" s="7" t="str">
        <f t="shared" si="88"/>
        <v/>
      </c>
      <c r="AR722" s="7" t="str">
        <f t="shared" si="88"/>
        <v/>
      </c>
      <c r="AS722" s="7" t="str">
        <f t="shared" si="88"/>
        <v/>
      </c>
      <c r="AT722" s="7" t="str">
        <f t="shared" si="88"/>
        <v/>
      </c>
      <c r="AU722" s="7" t="str">
        <f t="shared" si="88"/>
        <v/>
      </c>
      <c r="AV722" s="7" t="str">
        <f t="shared" si="88"/>
        <v/>
      </c>
      <c r="AW722" s="7" t="str">
        <f t="shared" si="88"/>
        <v/>
      </c>
      <c r="AX722" s="7" t="str">
        <f t="shared" si="88"/>
        <v/>
      </c>
      <c r="AY722" s="7" t="str">
        <f t="shared" si="88"/>
        <v/>
      </c>
      <c r="AZ722" s="7" t="str">
        <f t="shared" si="88"/>
        <v/>
      </c>
      <c r="BA722" s="7" t="str">
        <f t="shared" si="88"/>
        <v/>
      </c>
      <c r="BB722" s="7" t="str">
        <f t="shared" si="88"/>
        <v/>
      </c>
      <c r="BC722" s="7" t="str">
        <f t="shared" si="88"/>
        <v/>
      </c>
      <c r="BD722" s="7" t="str">
        <f t="shared" si="88"/>
        <v/>
      </c>
      <c r="BE722" s="7" t="str">
        <f t="shared" si="88"/>
        <v/>
      </c>
      <c r="BF722" s="7" t="str">
        <f t="shared" ref="BF722:BH737" si="89">IF(BF$3=$D722,$AP722,"")</f>
        <v/>
      </c>
      <c r="BG722" s="7" t="str">
        <f t="shared" si="89"/>
        <v/>
      </c>
      <c r="BH722" s="7" t="str">
        <f t="shared" si="89"/>
        <v/>
      </c>
    </row>
    <row r="723" spans="1:60">
      <c r="A723" t="s">
        <v>404</v>
      </c>
      <c r="B723" t="s">
        <v>404</v>
      </c>
      <c r="C723" t="s">
        <v>404</v>
      </c>
      <c r="E723">
        <v>19</v>
      </c>
      <c r="F723">
        <v>0</v>
      </c>
      <c r="G723">
        <v>1</v>
      </c>
      <c r="H723">
        <v>185163</v>
      </c>
      <c r="I723" s="1">
        <v>44761.875</v>
      </c>
      <c r="J723" t="s">
        <v>387</v>
      </c>
      <c r="K723">
        <v>0</v>
      </c>
      <c r="L723" s="1"/>
      <c r="M723" s="1">
        <v>44761.875</v>
      </c>
      <c r="N723" s="1">
        <v>40057.875</v>
      </c>
      <c r="O723" s="1">
        <v>43793.875</v>
      </c>
      <c r="P723" s="1">
        <v>43751.875</v>
      </c>
      <c r="Q723" s="1">
        <v>43479.916666666664</v>
      </c>
      <c r="R723">
        <v>74543366</v>
      </c>
      <c r="T723" t="s">
        <v>925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389</v>
      </c>
      <c r="AB723">
        <v>41</v>
      </c>
      <c r="AC723" t="s">
        <v>394</v>
      </c>
      <c r="AD723">
        <v>48439</v>
      </c>
      <c r="AE723">
        <v>406.85</v>
      </c>
      <c r="AF723">
        <v>484.39</v>
      </c>
      <c r="AG723" t="s">
        <v>408</v>
      </c>
      <c r="AP723" s="8">
        <v>720</v>
      </c>
      <c r="AQ723" s="8" t="str">
        <f t="shared" ref="AQ723:BF738" si="90">IF(AQ$3=$D723,$AP723,"")</f>
        <v/>
      </c>
      <c r="AR723" s="8" t="str">
        <f t="shared" si="90"/>
        <v/>
      </c>
      <c r="AS723" s="8" t="str">
        <f t="shared" si="90"/>
        <v/>
      </c>
      <c r="AT723" s="8" t="str">
        <f t="shared" si="90"/>
        <v/>
      </c>
      <c r="AU723" s="8" t="str">
        <f t="shared" si="90"/>
        <v/>
      </c>
      <c r="AV723" s="8" t="str">
        <f t="shared" si="90"/>
        <v/>
      </c>
      <c r="AW723" s="8" t="str">
        <f t="shared" si="90"/>
        <v/>
      </c>
      <c r="AX723" s="8" t="str">
        <f t="shared" si="90"/>
        <v/>
      </c>
      <c r="AY723" s="8" t="str">
        <f t="shared" si="90"/>
        <v/>
      </c>
      <c r="AZ723" s="8" t="str">
        <f t="shared" si="90"/>
        <v/>
      </c>
      <c r="BA723" s="8" t="str">
        <f t="shared" si="90"/>
        <v/>
      </c>
      <c r="BB723" s="8" t="str">
        <f t="shared" si="90"/>
        <v/>
      </c>
      <c r="BC723" s="8" t="str">
        <f t="shared" si="90"/>
        <v/>
      </c>
      <c r="BD723" s="8" t="str">
        <f t="shared" si="90"/>
        <v/>
      </c>
      <c r="BE723" s="8" t="str">
        <f t="shared" si="90"/>
        <v/>
      </c>
      <c r="BF723" s="8" t="str">
        <f t="shared" si="90"/>
        <v/>
      </c>
      <c r="BG723" s="8" t="str">
        <f t="shared" si="89"/>
        <v/>
      </c>
      <c r="BH723" s="8" t="str">
        <f t="shared" si="89"/>
        <v/>
      </c>
    </row>
    <row r="724" spans="1:60">
      <c r="A724" t="s">
        <v>404</v>
      </c>
      <c r="B724" t="s">
        <v>404</v>
      </c>
      <c r="C724" t="s">
        <v>404</v>
      </c>
      <c r="E724">
        <v>19</v>
      </c>
      <c r="F724">
        <v>0</v>
      </c>
      <c r="G724">
        <v>1</v>
      </c>
      <c r="H724">
        <v>185163</v>
      </c>
      <c r="I724" s="1">
        <v>44761.875</v>
      </c>
      <c r="J724" t="s">
        <v>387</v>
      </c>
      <c r="K724">
        <v>1</v>
      </c>
      <c r="L724" s="1"/>
      <c r="M724" s="1">
        <v>44761.875</v>
      </c>
      <c r="N724" s="1">
        <v>40057.875</v>
      </c>
      <c r="O724" s="1">
        <v>43793.875</v>
      </c>
      <c r="P724" s="1"/>
      <c r="Q724" s="1">
        <v>43479.916666666664</v>
      </c>
      <c r="R724">
        <v>74543367</v>
      </c>
      <c r="T724" t="s">
        <v>926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389</v>
      </c>
      <c r="AB724">
        <v>41</v>
      </c>
      <c r="AC724" t="s">
        <v>394</v>
      </c>
      <c r="AD724">
        <v>48439</v>
      </c>
      <c r="AE724">
        <v>406.85</v>
      </c>
      <c r="AF724">
        <v>484.39</v>
      </c>
      <c r="AG724" t="s">
        <v>408</v>
      </c>
      <c r="AP724" s="7">
        <v>721</v>
      </c>
      <c r="AQ724" s="7" t="str">
        <f t="shared" si="90"/>
        <v/>
      </c>
      <c r="AR724" s="7" t="str">
        <f t="shared" si="90"/>
        <v/>
      </c>
      <c r="AS724" s="7" t="str">
        <f t="shared" si="90"/>
        <v/>
      </c>
      <c r="AT724" s="7" t="str">
        <f t="shared" si="90"/>
        <v/>
      </c>
      <c r="AU724" s="7" t="str">
        <f t="shared" si="90"/>
        <v/>
      </c>
      <c r="AV724" s="7" t="str">
        <f t="shared" si="90"/>
        <v/>
      </c>
      <c r="AW724" s="7" t="str">
        <f t="shared" si="90"/>
        <v/>
      </c>
      <c r="AX724" s="7" t="str">
        <f t="shared" si="90"/>
        <v/>
      </c>
      <c r="AY724" s="7" t="str">
        <f t="shared" si="90"/>
        <v/>
      </c>
      <c r="AZ724" s="7" t="str">
        <f t="shared" si="90"/>
        <v/>
      </c>
      <c r="BA724" s="7" t="str">
        <f t="shared" si="90"/>
        <v/>
      </c>
      <c r="BB724" s="7" t="str">
        <f t="shared" si="90"/>
        <v/>
      </c>
      <c r="BC724" s="7" t="str">
        <f t="shared" si="90"/>
        <v/>
      </c>
      <c r="BD724" s="7" t="str">
        <f t="shared" si="90"/>
        <v/>
      </c>
      <c r="BE724" s="7" t="str">
        <f t="shared" si="90"/>
        <v/>
      </c>
      <c r="BF724" s="7" t="str">
        <f t="shared" si="90"/>
        <v/>
      </c>
      <c r="BG724" s="7" t="str">
        <f t="shared" si="89"/>
        <v/>
      </c>
      <c r="BH724" s="7" t="str">
        <f t="shared" si="89"/>
        <v/>
      </c>
    </row>
    <row r="725" spans="1:60">
      <c r="A725" t="s">
        <v>404</v>
      </c>
      <c r="B725" t="s">
        <v>404</v>
      </c>
      <c r="C725" t="s">
        <v>404</v>
      </c>
      <c r="E725">
        <v>220</v>
      </c>
      <c r="F725">
        <v>0</v>
      </c>
      <c r="G725">
        <v>1</v>
      </c>
      <c r="H725">
        <v>185184</v>
      </c>
      <c r="I725" s="1">
        <v>44761.875</v>
      </c>
      <c r="J725" t="s">
        <v>473</v>
      </c>
      <c r="K725">
        <v>0</v>
      </c>
      <c r="L725" s="1"/>
      <c r="M725" s="1">
        <v>44761.875</v>
      </c>
      <c r="N725" s="1">
        <v>30693.916666666668</v>
      </c>
      <c r="O725" s="1">
        <v>43478.916666666664</v>
      </c>
      <c r="P725" s="1"/>
      <c r="Q725" s="1">
        <v>43479.916666666664</v>
      </c>
      <c r="R725">
        <v>74543375</v>
      </c>
      <c r="T725" t="s">
        <v>927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389</v>
      </c>
      <c r="AB725">
        <v>41</v>
      </c>
      <c r="AC725" t="s">
        <v>394</v>
      </c>
      <c r="AD725">
        <v>87415</v>
      </c>
      <c r="AE725">
        <v>734.27</v>
      </c>
      <c r="AF725">
        <v>874.15</v>
      </c>
      <c r="AG725" t="s">
        <v>408</v>
      </c>
      <c r="AP725" s="8">
        <v>722</v>
      </c>
      <c r="AQ725" s="8" t="str">
        <f t="shared" si="90"/>
        <v/>
      </c>
      <c r="AR725" s="8" t="str">
        <f t="shared" si="90"/>
        <v/>
      </c>
      <c r="AS725" s="8" t="str">
        <f t="shared" si="90"/>
        <v/>
      </c>
      <c r="AT725" s="8" t="str">
        <f t="shared" si="90"/>
        <v/>
      </c>
      <c r="AU725" s="8" t="str">
        <f t="shared" si="90"/>
        <v/>
      </c>
      <c r="AV725" s="8" t="str">
        <f t="shared" si="90"/>
        <v/>
      </c>
      <c r="AW725" s="8" t="str">
        <f t="shared" si="90"/>
        <v/>
      </c>
      <c r="AX725" s="8" t="str">
        <f t="shared" si="90"/>
        <v/>
      </c>
      <c r="AY725" s="8" t="str">
        <f t="shared" si="90"/>
        <v/>
      </c>
      <c r="AZ725" s="8" t="str">
        <f t="shared" si="90"/>
        <v/>
      </c>
      <c r="BA725" s="8" t="str">
        <f t="shared" si="90"/>
        <v/>
      </c>
      <c r="BB725" s="8" t="str">
        <f t="shared" si="90"/>
        <v/>
      </c>
      <c r="BC725" s="8" t="str">
        <f t="shared" si="90"/>
        <v/>
      </c>
      <c r="BD725" s="8" t="str">
        <f t="shared" si="90"/>
        <v/>
      </c>
      <c r="BE725" s="8" t="str">
        <f t="shared" si="90"/>
        <v/>
      </c>
      <c r="BF725" s="8" t="str">
        <f t="shared" si="90"/>
        <v/>
      </c>
      <c r="BG725" s="8" t="str">
        <f t="shared" si="89"/>
        <v/>
      </c>
      <c r="BH725" s="8" t="str">
        <f t="shared" si="89"/>
        <v/>
      </c>
    </row>
    <row r="726" spans="1:60">
      <c r="A726" t="s">
        <v>404</v>
      </c>
      <c r="B726" t="s">
        <v>404</v>
      </c>
      <c r="C726" t="s">
        <v>404</v>
      </c>
      <c r="E726">
        <v>19</v>
      </c>
      <c r="F726">
        <v>0</v>
      </c>
      <c r="G726">
        <v>1</v>
      </c>
      <c r="H726">
        <v>187909</v>
      </c>
      <c r="I726" s="1">
        <v>44761.875</v>
      </c>
      <c r="J726" t="s">
        <v>387</v>
      </c>
      <c r="K726">
        <v>0</v>
      </c>
      <c r="L726" s="1"/>
      <c r="M726" s="1">
        <v>44761.875</v>
      </c>
      <c r="N726" s="1">
        <v>32440.875</v>
      </c>
      <c r="O726" s="1">
        <v>43997.875</v>
      </c>
      <c r="P726" s="1">
        <v>43993.875</v>
      </c>
      <c r="Q726" s="1">
        <v>43510.916666666664</v>
      </c>
      <c r="R726">
        <v>74766918</v>
      </c>
      <c r="T726" t="s">
        <v>928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389</v>
      </c>
      <c r="AB726">
        <v>40</v>
      </c>
      <c r="AC726" t="s">
        <v>390</v>
      </c>
      <c r="AD726">
        <v>241499</v>
      </c>
      <c r="AE726">
        <v>2028.6</v>
      </c>
      <c r="AF726">
        <v>2414.9899999999998</v>
      </c>
      <c r="AG726" t="s">
        <v>408</v>
      </c>
      <c r="AP726" s="7">
        <v>723</v>
      </c>
      <c r="AQ726" s="7" t="str">
        <f t="shared" si="90"/>
        <v/>
      </c>
      <c r="AR726" s="7" t="str">
        <f t="shared" si="90"/>
        <v/>
      </c>
      <c r="AS726" s="7" t="str">
        <f t="shared" si="90"/>
        <v/>
      </c>
      <c r="AT726" s="7" t="str">
        <f t="shared" si="90"/>
        <v/>
      </c>
      <c r="AU726" s="7" t="str">
        <f t="shared" si="90"/>
        <v/>
      </c>
      <c r="AV726" s="7" t="str">
        <f t="shared" si="90"/>
        <v/>
      </c>
      <c r="AW726" s="7" t="str">
        <f t="shared" si="90"/>
        <v/>
      </c>
      <c r="AX726" s="7" t="str">
        <f t="shared" si="90"/>
        <v/>
      </c>
      <c r="AY726" s="7" t="str">
        <f t="shared" si="90"/>
        <v/>
      </c>
      <c r="AZ726" s="7" t="str">
        <f t="shared" si="90"/>
        <v/>
      </c>
      <c r="BA726" s="7" t="str">
        <f t="shared" si="90"/>
        <v/>
      </c>
      <c r="BB726" s="7" t="str">
        <f t="shared" si="90"/>
        <v/>
      </c>
      <c r="BC726" s="7" t="str">
        <f t="shared" si="90"/>
        <v/>
      </c>
      <c r="BD726" s="7" t="str">
        <f t="shared" si="90"/>
        <v/>
      </c>
      <c r="BE726" s="7" t="str">
        <f t="shared" si="90"/>
        <v/>
      </c>
      <c r="BF726" s="7" t="str">
        <f t="shared" si="90"/>
        <v/>
      </c>
      <c r="BG726" s="7" t="str">
        <f t="shared" si="89"/>
        <v/>
      </c>
      <c r="BH726" s="7" t="str">
        <f t="shared" si="89"/>
        <v/>
      </c>
    </row>
    <row r="727" spans="1:60">
      <c r="A727" t="s">
        <v>404</v>
      </c>
      <c r="B727" t="s">
        <v>404</v>
      </c>
      <c r="C727" t="s">
        <v>386</v>
      </c>
      <c r="E727">
        <v>57</v>
      </c>
      <c r="F727">
        <v>0</v>
      </c>
      <c r="G727">
        <v>1</v>
      </c>
      <c r="H727">
        <v>187926</v>
      </c>
      <c r="I727" s="1">
        <v>44761.875</v>
      </c>
      <c r="J727" t="s">
        <v>392</v>
      </c>
      <c r="K727">
        <v>0</v>
      </c>
      <c r="L727" s="1">
        <v>44693.875</v>
      </c>
      <c r="M727" s="1">
        <v>44761.875</v>
      </c>
      <c r="N727" s="1">
        <v>31106.875</v>
      </c>
      <c r="O727" s="1">
        <v>44693.875</v>
      </c>
      <c r="P727" s="1"/>
      <c r="Q727" s="1">
        <v>43510.916666666664</v>
      </c>
      <c r="R727">
        <v>74766926</v>
      </c>
      <c r="T727" t="s">
        <v>929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389</v>
      </c>
      <c r="AB727">
        <v>40</v>
      </c>
      <c r="AC727" t="s">
        <v>398</v>
      </c>
      <c r="AD727">
        <v>173106</v>
      </c>
      <c r="AE727">
        <v>1454.09</v>
      </c>
      <c r="AF727">
        <v>1731.06</v>
      </c>
      <c r="AG727" t="s">
        <v>391</v>
      </c>
      <c r="AP727" s="8">
        <v>724</v>
      </c>
      <c r="AQ727" s="8" t="str">
        <f t="shared" si="90"/>
        <v/>
      </c>
      <c r="AR727" s="8" t="str">
        <f t="shared" si="90"/>
        <v/>
      </c>
      <c r="AS727" s="8" t="str">
        <f t="shared" si="90"/>
        <v/>
      </c>
      <c r="AT727" s="8" t="str">
        <f t="shared" si="90"/>
        <v/>
      </c>
      <c r="AU727" s="8" t="str">
        <f t="shared" si="90"/>
        <v/>
      </c>
      <c r="AV727" s="8" t="str">
        <f t="shared" si="90"/>
        <v/>
      </c>
      <c r="AW727" s="8" t="str">
        <f t="shared" si="90"/>
        <v/>
      </c>
      <c r="AX727" s="8" t="str">
        <f t="shared" si="90"/>
        <v/>
      </c>
      <c r="AY727" s="8" t="str">
        <f t="shared" si="90"/>
        <v/>
      </c>
      <c r="AZ727" s="8" t="str">
        <f t="shared" si="90"/>
        <v/>
      </c>
      <c r="BA727" s="8" t="str">
        <f t="shared" si="90"/>
        <v/>
      </c>
      <c r="BB727" s="8" t="str">
        <f t="shared" si="90"/>
        <v/>
      </c>
      <c r="BC727" s="8" t="str">
        <f t="shared" si="90"/>
        <v/>
      </c>
      <c r="BD727" s="8" t="str">
        <f t="shared" si="90"/>
        <v/>
      </c>
      <c r="BE727" s="8" t="str">
        <f t="shared" si="90"/>
        <v/>
      </c>
      <c r="BF727" s="8" t="str">
        <f t="shared" si="90"/>
        <v/>
      </c>
      <c r="BG727" s="8" t="str">
        <f t="shared" si="89"/>
        <v/>
      </c>
      <c r="BH727" s="8" t="str">
        <f t="shared" si="89"/>
        <v/>
      </c>
    </row>
    <row r="728" spans="1:60">
      <c r="A728" t="s">
        <v>404</v>
      </c>
      <c r="B728" t="s">
        <v>386</v>
      </c>
      <c r="C728" t="s">
        <v>386</v>
      </c>
      <c r="D728">
        <v>1201881000</v>
      </c>
      <c r="E728">
        <v>57</v>
      </c>
      <c r="F728">
        <v>0</v>
      </c>
      <c r="G728">
        <v>1</v>
      </c>
      <c r="H728">
        <v>187926</v>
      </c>
      <c r="I728" s="1">
        <v>44761.875</v>
      </c>
      <c r="J728" t="s">
        <v>392</v>
      </c>
      <c r="K728">
        <v>1</v>
      </c>
      <c r="L728" s="1">
        <v>44682.875</v>
      </c>
      <c r="M728" s="1">
        <v>44761.875</v>
      </c>
      <c r="N728" s="1">
        <v>44229.875</v>
      </c>
      <c r="O728" s="1">
        <v>44682.875</v>
      </c>
      <c r="P728" s="1"/>
      <c r="Q728" s="1">
        <v>44248.875</v>
      </c>
      <c r="R728">
        <v>81073135</v>
      </c>
      <c r="T728" t="s">
        <v>930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389</v>
      </c>
      <c r="AB728">
        <v>40</v>
      </c>
      <c r="AC728" t="s">
        <v>398</v>
      </c>
      <c r="AD728">
        <v>95921</v>
      </c>
      <c r="AE728">
        <v>805.73</v>
      </c>
      <c r="AF728">
        <v>959.21</v>
      </c>
      <c r="AG728" t="s">
        <v>391</v>
      </c>
      <c r="AP728" s="7">
        <v>725</v>
      </c>
      <c r="AQ728" s="7" t="str">
        <f t="shared" si="90"/>
        <v/>
      </c>
      <c r="AR728" s="7" t="str">
        <f t="shared" si="90"/>
        <v/>
      </c>
      <c r="AS728" s="7" t="str">
        <f t="shared" si="90"/>
        <v/>
      </c>
      <c r="AT728" s="7" t="str">
        <f t="shared" si="90"/>
        <v/>
      </c>
      <c r="AU728" s="7" t="str">
        <f t="shared" si="90"/>
        <v/>
      </c>
      <c r="AV728" s="7" t="str">
        <f t="shared" si="90"/>
        <v/>
      </c>
      <c r="AW728" s="7" t="str">
        <f t="shared" si="90"/>
        <v/>
      </c>
      <c r="AX728" s="7" t="str">
        <f t="shared" si="90"/>
        <v/>
      </c>
      <c r="AY728" s="7" t="str">
        <f t="shared" si="90"/>
        <v/>
      </c>
      <c r="AZ728" s="7" t="str">
        <f t="shared" si="90"/>
        <v/>
      </c>
      <c r="BA728" s="7" t="str">
        <f t="shared" si="90"/>
        <v/>
      </c>
      <c r="BB728" s="7" t="str">
        <f t="shared" si="90"/>
        <v/>
      </c>
      <c r="BC728" s="7" t="str">
        <f t="shared" si="90"/>
        <v/>
      </c>
      <c r="BD728" s="7" t="str">
        <f t="shared" si="90"/>
        <v/>
      </c>
      <c r="BE728" s="7" t="str">
        <f t="shared" si="90"/>
        <v/>
      </c>
      <c r="BF728" s="7" t="str">
        <f t="shared" si="90"/>
        <v/>
      </c>
      <c r="BG728" s="7" t="str">
        <f t="shared" si="89"/>
        <v/>
      </c>
      <c r="BH728" s="7" t="str">
        <f t="shared" si="89"/>
        <v/>
      </c>
    </row>
    <row r="729" spans="1:60">
      <c r="A729" t="s">
        <v>404</v>
      </c>
      <c r="B729" t="s">
        <v>404</v>
      </c>
      <c r="C729" t="s">
        <v>404</v>
      </c>
      <c r="E729">
        <v>224</v>
      </c>
      <c r="F729">
        <v>0</v>
      </c>
      <c r="G729">
        <v>1</v>
      </c>
      <c r="H729">
        <v>187969</v>
      </c>
      <c r="I729" s="1">
        <v>44761.875</v>
      </c>
      <c r="J729" t="s">
        <v>535</v>
      </c>
      <c r="K729">
        <v>0</v>
      </c>
      <c r="L729" s="1"/>
      <c r="M729" s="1">
        <v>44761.875</v>
      </c>
      <c r="N729" s="1">
        <v>31605.875</v>
      </c>
      <c r="O729" s="1">
        <v>43507.916666666664</v>
      </c>
      <c r="P729" s="1"/>
      <c r="Q729" s="1">
        <v>43510.916666666664</v>
      </c>
      <c r="R729">
        <v>74766938</v>
      </c>
      <c r="T729" t="s">
        <v>932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389</v>
      </c>
      <c r="AB729">
        <v>40</v>
      </c>
      <c r="AC729" t="s">
        <v>476</v>
      </c>
      <c r="AD729">
        <v>186621</v>
      </c>
      <c r="AE729">
        <v>1548.94</v>
      </c>
      <c r="AF729">
        <v>1866.21</v>
      </c>
      <c r="AG729" t="s">
        <v>408</v>
      </c>
      <c r="AP729" s="8">
        <v>726</v>
      </c>
      <c r="AQ729" s="8" t="str">
        <f t="shared" si="90"/>
        <v/>
      </c>
      <c r="AR729" s="8" t="str">
        <f t="shared" si="90"/>
        <v/>
      </c>
      <c r="AS729" s="8" t="str">
        <f t="shared" si="90"/>
        <v/>
      </c>
      <c r="AT729" s="8" t="str">
        <f t="shared" si="90"/>
        <v/>
      </c>
      <c r="AU729" s="8" t="str">
        <f t="shared" si="90"/>
        <v/>
      </c>
      <c r="AV729" s="8" t="str">
        <f t="shared" si="90"/>
        <v/>
      </c>
      <c r="AW729" s="8" t="str">
        <f t="shared" si="90"/>
        <v/>
      </c>
      <c r="AX729" s="8" t="str">
        <f t="shared" si="90"/>
        <v/>
      </c>
      <c r="AY729" s="8" t="str">
        <f t="shared" si="90"/>
        <v/>
      </c>
      <c r="AZ729" s="8" t="str">
        <f t="shared" si="90"/>
        <v/>
      </c>
      <c r="BA729" s="8" t="str">
        <f t="shared" si="90"/>
        <v/>
      </c>
      <c r="BB729" s="8" t="str">
        <f t="shared" si="90"/>
        <v/>
      </c>
      <c r="BC729" s="8" t="str">
        <f t="shared" si="90"/>
        <v/>
      </c>
      <c r="BD729" s="8" t="str">
        <f t="shared" si="90"/>
        <v/>
      </c>
      <c r="BE729" s="8" t="str">
        <f t="shared" si="90"/>
        <v/>
      </c>
      <c r="BF729" s="8" t="str">
        <f t="shared" si="90"/>
        <v/>
      </c>
      <c r="BG729" s="8" t="str">
        <f t="shared" si="89"/>
        <v/>
      </c>
      <c r="BH729" s="8" t="str">
        <f t="shared" si="89"/>
        <v/>
      </c>
    </row>
    <row r="730" spans="1:60">
      <c r="A730" t="s">
        <v>386</v>
      </c>
      <c r="B730" t="s">
        <v>386</v>
      </c>
      <c r="C730" t="s">
        <v>386</v>
      </c>
      <c r="E730">
        <v>19</v>
      </c>
      <c r="F730">
        <v>0</v>
      </c>
      <c r="G730">
        <v>1</v>
      </c>
      <c r="H730">
        <v>187992</v>
      </c>
      <c r="I730" s="1">
        <v>44761.875</v>
      </c>
      <c r="J730" t="s">
        <v>387</v>
      </c>
      <c r="K730">
        <v>0</v>
      </c>
      <c r="L730" s="1">
        <v>44693.875</v>
      </c>
      <c r="M730" s="1">
        <v>44761.875</v>
      </c>
      <c r="N730" s="1">
        <v>39853.916666666664</v>
      </c>
      <c r="O730" s="1">
        <v>44693.875</v>
      </c>
      <c r="P730" s="1">
        <v>44664.875</v>
      </c>
      <c r="Q730" s="1">
        <v>43510.916666666664</v>
      </c>
      <c r="R730">
        <v>74773032</v>
      </c>
      <c r="T730" t="s">
        <v>933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389</v>
      </c>
      <c r="AC730" t="s">
        <v>476</v>
      </c>
      <c r="AD730">
        <v>77338</v>
      </c>
      <c r="AE730">
        <v>649.63</v>
      </c>
      <c r="AF730">
        <v>773.38</v>
      </c>
      <c r="AG730" t="s">
        <v>391</v>
      </c>
      <c r="AP730" s="7">
        <v>727</v>
      </c>
      <c r="AQ730" s="7" t="str">
        <f t="shared" si="90"/>
        <v/>
      </c>
      <c r="AR730" s="7" t="str">
        <f t="shared" si="90"/>
        <v/>
      </c>
      <c r="AS730" s="7" t="str">
        <f t="shared" si="90"/>
        <v/>
      </c>
      <c r="AT730" s="7" t="str">
        <f t="shared" si="90"/>
        <v/>
      </c>
      <c r="AU730" s="7" t="str">
        <f t="shared" si="90"/>
        <v/>
      </c>
      <c r="AV730" s="7" t="str">
        <f t="shared" si="90"/>
        <v/>
      </c>
      <c r="AW730" s="7" t="str">
        <f t="shared" si="90"/>
        <v/>
      </c>
      <c r="AX730" s="7" t="str">
        <f t="shared" si="90"/>
        <v/>
      </c>
      <c r="AY730" s="7" t="str">
        <f t="shared" si="90"/>
        <v/>
      </c>
      <c r="AZ730" s="7" t="str">
        <f t="shared" si="90"/>
        <v/>
      </c>
      <c r="BA730" s="7" t="str">
        <f t="shared" si="90"/>
        <v/>
      </c>
      <c r="BB730" s="7" t="str">
        <f t="shared" si="90"/>
        <v/>
      </c>
      <c r="BC730" s="7" t="str">
        <f t="shared" si="90"/>
        <v/>
      </c>
      <c r="BD730" s="7" t="str">
        <f t="shared" si="90"/>
        <v/>
      </c>
      <c r="BE730" s="7" t="str">
        <f t="shared" si="90"/>
        <v/>
      </c>
      <c r="BF730" s="7" t="str">
        <f t="shared" si="90"/>
        <v/>
      </c>
      <c r="BG730" s="7" t="str">
        <f t="shared" si="89"/>
        <v/>
      </c>
      <c r="BH730" s="7" t="str">
        <f t="shared" si="89"/>
        <v/>
      </c>
    </row>
    <row r="731" spans="1:60">
      <c r="A731" t="s">
        <v>404</v>
      </c>
      <c r="B731" t="s">
        <v>404</v>
      </c>
      <c r="C731" t="s">
        <v>404</v>
      </c>
      <c r="E731">
        <v>19</v>
      </c>
      <c r="F731">
        <v>0</v>
      </c>
      <c r="G731">
        <v>1</v>
      </c>
      <c r="H731">
        <v>188015</v>
      </c>
      <c r="I731" s="1">
        <v>44761.875</v>
      </c>
      <c r="J731" t="s">
        <v>387</v>
      </c>
      <c r="K731">
        <v>0</v>
      </c>
      <c r="L731" s="1">
        <v>44760.875</v>
      </c>
      <c r="M731" s="1">
        <v>44761.875</v>
      </c>
      <c r="N731" s="1">
        <v>30298.916666666668</v>
      </c>
      <c r="O731" s="1">
        <v>44760.875</v>
      </c>
      <c r="P731" s="1">
        <v>43657.875</v>
      </c>
      <c r="Q731" s="1">
        <v>43510.916666666664</v>
      </c>
      <c r="R731">
        <v>74773106</v>
      </c>
      <c r="T731" t="s">
        <v>934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389</v>
      </c>
      <c r="AB731">
        <v>40</v>
      </c>
      <c r="AC731" t="s">
        <v>398</v>
      </c>
      <c r="AD731">
        <v>30428</v>
      </c>
      <c r="AE731">
        <v>2555.9499999999998</v>
      </c>
      <c r="AF731">
        <v>3042.8</v>
      </c>
      <c r="AG731" t="s">
        <v>391</v>
      </c>
      <c r="AP731" s="8">
        <v>728</v>
      </c>
      <c r="AQ731" s="8" t="str">
        <f t="shared" si="90"/>
        <v/>
      </c>
      <c r="AR731" s="8" t="str">
        <f t="shared" si="90"/>
        <v/>
      </c>
      <c r="AS731" s="8" t="str">
        <f t="shared" si="90"/>
        <v/>
      </c>
      <c r="AT731" s="8" t="str">
        <f t="shared" si="90"/>
        <v/>
      </c>
      <c r="AU731" s="8" t="str">
        <f t="shared" si="90"/>
        <v/>
      </c>
      <c r="AV731" s="8" t="str">
        <f t="shared" si="90"/>
        <v/>
      </c>
      <c r="AW731" s="8" t="str">
        <f t="shared" si="90"/>
        <v/>
      </c>
      <c r="AX731" s="8" t="str">
        <f t="shared" si="90"/>
        <v/>
      </c>
      <c r="AY731" s="8" t="str">
        <f t="shared" si="90"/>
        <v/>
      </c>
      <c r="AZ731" s="8" t="str">
        <f t="shared" si="90"/>
        <v/>
      </c>
      <c r="BA731" s="8" t="str">
        <f t="shared" si="90"/>
        <v/>
      </c>
      <c r="BB731" s="8" t="str">
        <f t="shared" si="90"/>
        <v/>
      </c>
      <c r="BC731" s="8" t="str">
        <f t="shared" si="90"/>
        <v/>
      </c>
      <c r="BD731" s="8" t="str">
        <f t="shared" si="90"/>
        <v/>
      </c>
      <c r="BE731" s="8" t="str">
        <f t="shared" si="90"/>
        <v/>
      </c>
      <c r="BF731" s="8" t="str">
        <f t="shared" si="90"/>
        <v/>
      </c>
      <c r="BG731" s="8" t="str">
        <f t="shared" si="89"/>
        <v/>
      </c>
      <c r="BH731" s="8" t="str">
        <f t="shared" si="89"/>
        <v/>
      </c>
    </row>
    <row r="732" spans="1:60">
      <c r="A732" t="s">
        <v>404</v>
      </c>
      <c r="B732" t="s">
        <v>404</v>
      </c>
      <c r="C732" t="s">
        <v>404</v>
      </c>
      <c r="E732">
        <v>278</v>
      </c>
      <c r="F732">
        <v>0</v>
      </c>
      <c r="G732">
        <v>1</v>
      </c>
      <c r="H732">
        <v>188601</v>
      </c>
      <c r="I732" s="1">
        <v>44761.875</v>
      </c>
      <c r="J732" t="s">
        <v>396</v>
      </c>
      <c r="K732">
        <v>0</v>
      </c>
      <c r="L732" s="1"/>
      <c r="M732" s="1">
        <v>44761.875</v>
      </c>
      <c r="N732" s="1">
        <v>31172.875</v>
      </c>
      <c r="O732" s="1">
        <v>43509.916666666664</v>
      </c>
      <c r="P732" s="1"/>
      <c r="Q732" s="1">
        <v>43510.916666666664</v>
      </c>
      <c r="R732">
        <v>74773192</v>
      </c>
      <c r="T732" t="s">
        <v>935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389</v>
      </c>
      <c r="AB732">
        <v>40</v>
      </c>
      <c r="AC732" t="s">
        <v>483</v>
      </c>
      <c r="AD732">
        <v>2914</v>
      </c>
      <c r="AE732">
        <v>2418.62</v>
      </c>
      <c r="AF732">
        <v>2914</v>
      </c>
      <c r="AG732" t="s">
        <v>408</v>
      </c>
      <c r="AP732" s="7">
        <v>729</v>
      </c>
      <c r="AQ732" s="7" t="str">
        <f t="shared" si="90"/>
        <v/>
      </c>
      <c r="AR732" s="7" t="str">
        <f t="shared" si="90"/>
        <v/>
      </c>
      <c r="AS732" s="7" t="str">
        <f t="shared" si="90"/>
        <v/>
      </c>
      <c r="AT732" s="7" t="str">
        <f t="shared" si="90"/>
        <v/>
      </c>
      <c r="AU732" s="7" t="str">
        <f t="shared" si="90"/>
        <v/>
      </c>
      <c r="AV732" s="7" t="str">
        <f t="shared" si="90"/>
        <v/>
      </c>
      <c r="AW732" s="7" t="str">
        <f t="shared" si="90"/>
        <v/>
      </c>
      <c r="AX732" s="7" t="str">
        <f t="shared" si="90"/>
        <v/>
      </c>
      <c r="AY732" s="7" t="str">
        <f t="shared" si="90"/>
        <v/>
      </c>
      <c r="AZ732" s="7" t="str">
        <f t="shared" si="90"/>
        <v/>
      </c>
      <c r="BA732" s="7" t="str">
        <f t="shared" si="90"/>
        <v/>
      </c>
      <c r="BB732" s="7" t="str">
        <f t="shared" si="90"/>
        <v/>
      </c>
      <c r="BC732" s="7" t="str">
        <f t="shared" si="90"/>
        <v/>
      </c>
      <c r="BD732" s="7" t="str">
        <f t="shared" si="90"/>
        <v/>
      </c>
      <c r="BE732" s="7" t="str">
        <f t="shared" si="90"/>
        <v/>
      </c>
      <c r="BF732" s="7" t="str">
        <f t="shared" si="90"/>
        <v/>
      </c>
      <c r="BG732" s="7" t="str">
        <f t="shared" si="89"/>
        <v/>
      </c>
      <c r="BH732" s="7" t="str">
        <f t="shared" si="89"/>
        <v/>
      </c>
    </row>
    <row r="733" spans="1:60">
      <c r="A733" t="s">
        <v>404</v>
      </c>
      <c r="B733" t="s">
        <v>404</v>
      </c>
      <c r="C733" t="s">
        <v>404</v>
      </c>
      <c r="E733">
        <v>278</v>
      </c>
      <c r="F733">
        <v>0</v>
      </c>
      <c r="G733">
        <v>1</v>
      </c>
      <c r="H733">
        <v>188601</v>
      </c>
      <c r="I733" s="1">
        <v>44761.875</v>
      </c>
      <c r="J733" t="s">
        <v>396</v>
      </c>
      <c r="K733">
        <v>1</v>
      </c>
      <c r="L733" s="1"/>
      <c r="M733" s="1">
        <v>44761.875</v>
      </c>
      <c r="N733" s="1">
        <v>43472.916666666664</v>
      </c>
      <c r="O733" s="1">
        <v>43509.916666666664</v>
      </c>
      <c r="P733" s="1"/>
      <c r="Q733" s="1">
        <v>43510.916666666664</v>
      </c>
      <c r="R733">
        <v>74773193</v>
      </c>
      <c r="T733" t="s">
        <v>936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389</v>
      </c>
      <c r="AB733">
        <v>40</v>
      </c>
      <c r="AC733" t="s">
        <v>483</v>
      </c>
      <c r="AD733">
        <v>161465</v>
      </c>
      <c r="AE733">
        <v>1340.16</v>
      </c>
      <c r="AF733">
        <v>1614.65</v>
      </c>
      <c r="AG733" t="s">
        <v>408</v>
      </c>
      <c r="AP733" s="8">
        <v>730</v>
      </c>
      <c r="AQ733" s="8" t="str">
        <f t="shared" si="90"/>
        <v/>
      </c>
      <c r="AR733" s="8" t="str">
        <f t="shared" si="90"/>
        <v/>
      </c>
      <c r="AS733" s="8" t="str">
        <f t="shared" si="90"/>
        <v/>
      </c>
      <c r="AT733" s="8" t="str">
        <f t="shared" si="90"/>
        <v/>
      </c>
      <c r="AU733" s="8" t="str">
        <f t="shared" si="90"/>
        <v/>
      </c>
      <c r="AV733" s="8" t="str">
        <f t="shared" si="90"/>
        <v/>
      </c>
      <c r="AW733" s="8" t="str">
        <f t="shared" si="90"/>
        <v/>
      </c>
      <c r="AX733" s="8" t="str">
        <f t="shared" si="90"/>
        <v/>
      </c>
      <c r="AY733" s="8" t="str">
        <f t="shared" si="90"/>
        <v/>
      </c>
      <c r="AZ733" s="8" t="str">
        <f t="shared" si="90"/>
        <v/>
      </c>
      <c r="BA733" s="8" t="str">
        <f t="shared" si="90"/>
        <v/>
      </c>
      <c r="BB733" s="8" t="str">
        <f t="shared" si="90"/>
        <v/>
      </c>
      <c r="BC733" s="8" t="str">
        <f t="shared" si="90"/>
        <v/>
      </c>
      <c r="BD733" s="8" t="str">
        <f t="shared" si="90"/>
        <v/>
      </c>
      <c r="BE733" s="8" t="str">
        <f t="shared" si="90"/>
        <v/>
      </c>
      <c r="BF733" s="8" t="str">
        <f t="shared" si="90"/>
        <v/>
      </c>
      <c r="BG733" s="8" t="str">
        <f t="shared" si="89"/>
        <v/>
      </c>
      <c r="BH733" s="8" t="str">
        <f t="shared" si="89"/>
        <v/>
      </c>
    </row>
    <row r="734" spans="1:60">
      <c r="A734" t="s">
        <v>404</v>
      </c>
      <c r="B734" t="s">
        <v>404</v>
      </c>
      <c r="C734" t="s">
        <v>404</v>
      </c>
      <c r="E734">
        <v>19</v>
      </c>
      <c r="F734">
        <v>0</v>
      </c>
      <c r="G734">
        <v>1</v>
      </c>
      <c r="H734">
        <v>188621</v>
      </c>
      <c r="I734" s="1">
        <v>44761.875</v>
      </c>
      <c r="J734" t="s">
        <v>387</v>
      </c>
      <c r="K734">
        <v>0</v>
      </c>
      <c r="L734" s="1"/>
      <c r="M734" s="1">
        <v>44761.875</v>
      </c>
      <c r="N734" s="1">
        <v>39547.875</v>
      </c>
      <c r="O734" s="1">
        <v>43509.916666666664</v>
      </c>
      <c r="P734" s="1"/>
      <c r="Q734" s="1">
        <v>43510.916666666664</v>
      </c>
      <c r="R734">
        <v>74773590</v>
      </c>
      <c r="T734" t="s">
        <v>937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389</v>
      </c>
      <c r="AB734">
        <v>40</v>
      </c>
      <c r="AC734" t="s">
        <v>390</v>
      </c>
      <c r="AD734">
        <v>140509</v>
      </c>
      <c r="AE734">
        <v>1180.28</v>
      </c>
      <c r="AF734">
        <v>1405.09</v>
      </c>
      <c r="AG734" t="s">
        <v>408</v>
      </c>
      <c r="AP734" s="7">
        <v>731</v>
      </c>
      <c r="AQ734" s="7" t="str">
        <f t="shared" si="90"/>
        <v/>
      </c>
      <c r="AR734" s="7" t="str">
        <f t="shared" si="90"/>
        <v/>
      </c>
      <c r="AS734" s="7" t="str">
        <f t="shared" si="90"/>
        <v/>
      </c>
      <c r="AT734" s="7" t="str">
        <f t="shared" si="90"/>
        <v/>
      </c>
      <c r="AU734" s="7" t="str">
        <f t="shared" si="90"/>
        <v/>
      </c>
      <c r="AV734" s="7" t="str">
        <f t="shared" si="90"/>
        <v/>
      </c>
      <c r="AW734" s="7" t="str">
        <f t="shared" si="90"/>
        <v/>
      </c>
      <c r="AX734" s="7" t="str">
        <f t="shared" si="90"/>
        <v/>
      </c>
      <c r="AY734" s="7" t="str">
        <f t="shared" si="90"/>
        <v/>
      </c>
      <c r="AZ734" s="7" t="str">
        <f t="shared" si="90"/>
        <v/>
      </c>
      <c r="BA734" s="7" t="str">
        <f t="shared" si="90"/>
        <v/>
      </c>
      <c r="BB734" s="7" t="str">
        <f t="shared" si="90"/>
        <v/>
      </c>
      <c r="BC734" s="7" t="str">
        <f t="shared" si="90"/>
        <v/>
      </c>
      <c r="BD734" s="7" t="str">
        <f t="shared" si="90"/>
        <v/>
      </c>
      <c r="BE734" s="7" t="str">
        <f t="shared" si="90"/>
        <v/>
      </c>
      <c r="BF734" s="7" t="str">
        <f t="shared" si="90"/>
        <v/>
      </c>
      <c r="BG734" s="7" t="str">
        <f t="shared" si="89"/>
        <v/>
      </c>
      <c r="BH734" s="7" t="str">
        <f t="shared" si="89"/>
        <v/>
      </c>
    </row>
    <row r="735" spans="1:60">
      <c r="A735" t="s">
        <v>404</v>
      </c>
      <c r="B735" t="s">
        <v>404</v>
      </c>
      <c r="C735" t="s">
        <v>404</v>
      </c>
      <c r="E735">
        <v>19</v>
      </c>
      <c r="F735">
        <v>0</v>
      </c>
      <c r="G735">
        <v>1</v>
      </c>
      <c r="H735">
        <v>188665</v>
      </c>
      <c r="I735" s="1">
        <v>44761.875</v>
      </c>
      <c r="J735" t="s">
        <v>387</v>
      </c>
      <c r="K735">
        <v>0</v>
      </c>
      <c r="L735" s="1"/>
      <c r="M735" s="1">
        <v>44761.875</v>
      </c>
      <c r="N735" s="1">
        <v>42724.916666666664</v>
      </c>
      <c r="O735" s="1">
        <v>43509.916666666664</v>
      </c>
      <c r="P735" s="1"/>
      <c r="Q735" s="1">
        <v>43510.916666666664</v>
      </c>
      <c r="R735">
        <v>74773612</v>
      </c>
      <c r="T735" t="s">
        <v>938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389</v>
      </c>
      <c r="AB735">
        <v>40</v>
      </c>
      <c r="AC735" t="s">
        <v>476</v>
      </c>
      <c r="AD735">
        <v>123586</v>
      </c>
      <c r="AE735">
        <v>1038.1099999999999</v>
      </c>
      <c r="AF735">
        <v>1235.8599999999999</v>
      </c>
      <c r="AG735" t="s">
        <v>408</v>
      </c>
      <c r="AP735" s="8">
        <v>732</v>
      </c>
      <c r="AQ735" s="8" t="str">
        <f t="shared" si="90"/>
        <v/>
      </c>
      <c r="AR735" s="8" t="str">
        <f t="shared" si="90"/>
        <v/>
      </c>
      <c r="AS735" s="8" t="str">
        <f t="shared" si="90"/>
        <v/>
      </c>
      <c r="AT735" s="8" t="str">
        <f t="shared" si="90"/>
        <v/>
      </c>
      <c r="AU735" s="8" t="str">
        <f t="shared" si="90"/>
        <v/>
      </c>
      <c r="AV735" s="8" t="str">
        <f t="shared" si="90"/>
        <v/>
      </c>
      <c r="AW735" s="8" t="str">
        <f t="shared" si="90"/>
        <v/>
      </c>
      <c r="AX735" s="8" t="str">
        <f t="shared" si="90"/>
        <v/>
      </c>
      <c r="AY735" s="8" t="str">
        <f t="shared" si="90"/>
        <v/>
      </c>
      <c r="AZ735" s="8" t="str">
        <f t="shared" si="90"/>
        <v/>
      </c>
      <c r="BA735" s="8" t="str">
        <f t="shared" si="90"/>
        <v/>
      </c>
      <c r="BB735" s="8" t="str">
        <f t="shared" si="90"/>
        <v/>
      </c>
      <c r="BC735" s="8" t="str">
        <f t="shared" si="90"/>
        <v/>
      </c>
      <c r="BD735" s="8" t="str">
        <f t="shared" si="90"/>
        <v/>
      </c>
      <c r="BE735" s="8" t="str">
        <f t="shared" si="90"/>
        <v/>
      </c>
      <c r="BF735" s="8" t="str">
        <f t="shared" si="90"/>
        <v/>
      </c>
      <c r="BG735" s="8" t="str">
        <f t="shared" si="89"/>
        <v/>
      </c>
      <c r="BH735" s="8" t="str">
        <f t="shared" si="89"/>
        <v/>
      </c>
    </row>
    <row r="736" spans="1:60">
      <c r="A736" t="s">
        <v>404</v>
      </c>
      <c r="B736" t="s">
        <v>404</v>
      </c>
      <c r="C736" t="s">
        <v>404</v>
      </c>
      <c r="E736">
        <v>19</v>
      </c>
      <c r="F736">
        <v>0</v>
      </c>
      <c r="G736">
        <v>1</v>
      </c>
      <c r="H736">
        <v>188681</v>
      </c>
      <c r="I736" s="1">
        <v>44761.875</v>
      </c>
      <c r="J736" t="s">
        <v>387</v>
      </c>
      <c r="K736">
        <v>0</v>
      </c>
      <c r="L736" s="1"/>
      <c r="M736" s="1">
        <v>44761.875</v>
      </c>
      <c r="N736" s="1">
        <v>41463.875</v>
      </c>
      <c r="O736" s="1">
        <v>43507.916666666664</v>
      </c>
      <c r="P736" s="1"/>
      <c r="Q736" s="1">
        <v>43510.916666666664</v>
      </c>
      <c r="R736">
        <v>74766979</v>
      </c>
      <c r="T736" t="s">
        <v>939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389</v>
      </c>
      <c r="AB736">
        <v>40</v>
      </c>
      <c r="AC736" t="s">
        <v>400</v>
      </c>
      <c r="AD736">
        <v>49621</v>
      </c>
      <c r="AE736">
        <v>416.82</v>
      </c>
      <c r="AF736">
        <v>496.21</v>
      </c>
      <c r="AG736" t="s">
        <v>408</v>
      </c>
      <c r="AP736" s="7">
        <v>733</v>
      </c>
      <c r="AQ736" s="7" t="str">
        <f t="shared" si="90"/>
        <v/>
      </c>
      <c r="AR736" s="7" t="str">
        <f t="shared" si="90"/>
        <v/>
      </c>
      <c r="AS736" s="7" t="str">
        <f t="shared" si="90"/>
        <v/>
      </c>
      <c r="AT736" s="7" t="str">
        <f t="shared" si="90"/>
        <v/>
      </c>
      <c r="AU736" s="7" t="str">
        <f t="shared" si="90"/>
        <v/>
      </c>
      <c r="AV736" s="7" t="str">
        <f t="shared" si="90"/>
        <v/>
      </c>
      <c r="AW736" s="7" t="str">
        <f t="shared" si="90"/>
        <v/>
      </c>
      <c r="AX736" s="7" t="str">
        <f t="shared" si="90"/>
        <v/>
      </c>
      <c r="AY736" s="7" t="str">
        <f t="shared" si="90"/>
        <v/>
      </c>
      <c r="AZ736" s="7" t="str">
        <f t="shared" si="90"/>
        <v/>
      </c>
      <c r="BA736" s="7" t="str">
        <f t="shared" si="90"/>
        <v/>
      </c>
      <c r="BB736" s="7" t="str">
        <f t="shared" si="90"/>
        <v/>
      </c>
      <c r="BC736" s="7" t="str">
        <f t="shared" si="90"/>
        <v/>
      </c>
      <c r="BD736" s="7" t="str">
        <f t="shared" si="90"/>
        <v/>
      </c>
      <c r="BE736" s="7" t="str">
        <f t="shared" si="90"/>
        <v/>
      </c>
      <c r="BF736" s="7" t="str">
        <f t="shared" si="90"/>
        <v/>
      </c>
      <c r="BG736" s="7" t="str">
        <f t="shared" si="89"/>
        <v/>
      </c>
      <c r="BH736" s="7" t="str">
        <f t="shared" si="89"/>
        <v/>
      </c>
    </row>
    <row r="737" spans="1:60">
      <c r="A737" t="s">
        <v>404</v>
      </c>
      <c r="B737" t="s">
        <v>404</v>
      </c>
      <c r="C737" t="s">
        <v>404</v>
      </c>
      <c r="E737">
        <v>19</v>
      </c>
      <c r="F737">
        <v>0</v>
      </c>
      <c r="G737">
        <v>1</v>
      </c>
      <c r="H737">
        <v>188681</v>
      </c>
      <c r="I737" s="1">
        <v>44761.875</v>
      </c>
      <c r="J737" t="s">
        <v>387</v>
      </c>
      <c r="K737">
        <v>1</v>
      </c>
      <c r="L737" s="1"/>
      <c r="M737" s="1">
        <v>44761.875</v>
      </c>
      <c r="N737" s="1">
        <v>43227.875</v>
      </c>
      <c r="O737" s="1">
        <v>43507.916666666664</v>
      </c>
      <c r="P737" s="1"/>
      <c r="Q737" s="1">
        <v>43510.916666666664</v>
      </c>
      <c r="R737">
        <v>74766980</v>
      </c>
      <c r="T737" t="s">
        <v>940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389</v>
      </c>
      <c r="AB737">
        <v>40</v>
      </c>
      <c r="AC737" t="s">
        <v>400</v>
      </c>
      <c r="AD737">
        <v>49621</v>
      </c>
      <c r="AE737">
        <v>416.82</v>
      </c>
      <c r="AF737">
        <v>496.21</v>
      </c>
      <c r="AG737" t="s">
        <v>408</v>
      </c>
      <c r="AP737" s="8">
        <v>734</v>
      </c>
      <c r="AQ737" s="8" t="str">
        <f t="shared" si="90"/>
        <v/>
      </c>
      <c r="AR737" s="8" t="str">
        <f t="shared" si="90"/>
        <v/>
      </c>
      <c r="AS737" s="8" t="str">
        <f t="shared" si="90"/>
        <v/>
      </c>
      <c r="AT737" s="8" t="str">
        <f t="shared" si="90"/>
        <v/>
      </c>
      <c r="AU737" s="8" t="str">
        <f t="shared" si="90"/>
        <v/>
      </c>
      <c r="AV737" s="8" t="str">
        <f t="shared" si="90"/>
        <v/>
      </c>
      <c r="AW737" s="8" t="str">
        <f t="shared" si="90"/>
        <v/>
      </c>
      <c r="AX737" s="8" t="str">
        <f t="shared" si="90"/>
        <v/>
      </c>
      <c r="AY737" s="8" t="str">
        <f t="shared" si="90"/>
        <v/>
      </c>
      <c r="AZ737" s="8" t="str">
        <f t="shared" si="90"/>
        <v/>
      </c>
      <c r="BA737" s="8" t="str">
        <f t="shared" si="90"/>
        <v/>
      </c>
      <c r="BB737" s="8" t="str">
        <f t="shared" si="90"/>
        <v/>
      </c>
      <c r="BC737" s="8" t="str">
        <f t="shared" si="90"/>
        <v/>
      </c>
      <c r="BD737" s="8" t="str">
        <f t="shared" si="90"/>
        <v/>
      </c>
      <c r="BE737" s="8" t="str">
        <f t="shared" si="90"/>
        <v/>
      </c>
      <c r="BF737" s="8" t="str">
        <f t="shared" si="90"/>
        <v/>
      </c>
      <c r="BG737" s="8" t="str">
        <f t="shared" si="89"/>
        <v/>
      </c>
      <c r="BH737" s="8" t="str">
        <f t="shared" si="89"/>
        <v/>
      </c>
    </row>
    <row r="738" spans="1:60">
      <c r="A738" t="s">
        <v>404</v>
      </c>
      <c r="B738" t="s">
        <v>404</v>
      </c>
      <c r="C738" t="s">
        <v>404</v>
      </c>
      <c r="E738">
        <v>57</v>
      </c>
      <c r="F738">
        <v>0</v>
      </c>
      <c r="G738">
        <v>1</v>
      </c>
      <c r="H738">
        <v>191973</v>
      </c>
      <c r="I738" s="1">
        <v>44761.875</v>
      </c>
      <c r="J738" t="s">
        <v>392</v>
      </c>
      <c r="K738">
        <v>0</v>
      </c>
      <c r="L738" s="1">
        <v>44755.875</v>
      </c>
      <c r="M738" s="1">
        <v>44761.875</v>
      </c>
      <c r="N738" s="1">
        <v>25157.916666666668</v>
      </c>
      <c r="O738" s="1">
        <v>44755.875</v>
      </c>
      <c r="P738" s="1"/>
      <c r="Q738" s="1">
        <v>43538.875</v>
      </c>
      <c r="R738">
        <v>74953220</v>
      </c>
      <c r="T738" t="s">
        <v>941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389</v>
      </c>
      <c r="AB738">
        <v>39</v>
      </c>
      <c r="AC738" t="s">
        <v>390</v>
      </c>
      <c r="AD738">
        <v>383539</v>
      </c>
      <c r="AE738">
        <v>3221.73</v>
      </c>
      <c r="AF738">
        <v>3835.39</v>
      </c>
      <c r="AG738" t="s">
        <v>391</v>
      </c>
      <c r="AP738" s="7">
        <v>735</v>
      </c>
      <c r="AQ738" s="7" t="str">
        <f t="shared" si="90"/>
        <v/>
      </c>
      <c r="AR738" s="7" t="str">
        <f t="shared" si="90"/>
        <v/>
      </c>
      <c r="AS738" s="7" t="str">
        <f t="shared" si="90"/>
        <v/>
      </c>
      <c r="AT738" s="7" t="str">
        <f t="shared" si="90"/>
        <v/>
      </c>
      <c r="AU738" s="7" t="str">
        <f t="shared" si="90"/>
        <v/>
      </c>
      <c r="AV738" s="7" t="str">
        <f t="shared" si="90"/>
        <v/>
      </c>
      <c r="AW738" s="7" t="str">
        <f t="shared" si="90"/>
        <v/>
      </c>
      <c r="AX738" s="7" t="str">
        <f t="shared" si="90"/>
        <v/>
      </c>
      <c r="AY738" s="7" t="str">
        <f t="shared" si="90"/>
        <v/>
      </c>
      <c r="AZ738" s="7" t="str">
        <f t="shared" si="90"/>
        <v/>
      </c>
      <c r="BA738" s="7" t="str">
        <f t="shared" si="90"/>
        <v/>
      </c>
      <c r="BB738" s="7" t="str">
        <f t="shared" si="90"/>
        <v/>
      </c>
      <c r="BC738" s="7" t="str">
        <f t="shared" si="90"/>
        <v/>
      </c>
      <c r="BD738" s="7" t="str">
        <f t="shared" si="90"/>
        <v/>
      </c>
      <c r="BE738" s="7" t="str">
        <f t="shared" si="90"/>
        <v/>
      </c>
      <c r="BF738" s="7" t="str">
        <f t="shared" ref="BF738:BH753" si="91">IF(BF$3=$D738,$AP738,"")</f>
        <v/>
      </c>
      <c r="BG738" s="7" t="str">
        <f t="shared" si="91"/>
        <v/>
      </c>
      <c r="BH738" s="7" t="str">
        <f t="shared" si="91"/>
        <v/>
      </c>
    </row>
    <row r="739" spans="1:60">
      <c r="A739" t="s">
        <v>404</v>
      </c>
      <c r="B739" t="s">
        <v>404</v>
      </c>
      <c r="C739" t="s">
        <v>404</v>
      </c>
      <c r="E739">
        <v>57</v>
      </c>
      <c r="F739">
        <v>0</v>
      </c>
      <c r="G739">
        <v>1</v>
      </c>
      <c r="H739">
        <v>192000</v>
      </c>
      <c r="I739" s="1">
        <v>44761.875</v>
      </c>
      <c r="J739" t="s">
        <v>392</v>
      </c>
      <c r="K739">
        <v>0</v>
      </c>
      <c r="L739" s="1">
        <v>44752.875</v>
      </c>
      <c r="M739" s="1">
        <v>44761.875</v>
      </c>
      <c r="N739" s="1">
        <v>29097.875</v>
      </c>
      <c r="O739" s="1">
        <v>44752.875</v>
      </c>
      <c r="P739" s="1"/>
      <c r="Q739" s="1">
        <v>43538.875</v>
      </c>
      <c r="R739">
        <v>74957426</v>
      </c>
      <c r="T739" t="s">
        <v>942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389</v>
      </c>
      <c r="AB739">
        <v>39</v>
      </c>
      <c r="AC739" t="s">
        <v>398</v>
      </c>
      <c r="AD739">
        <v>30428</v>
      </c>
      <c r="AE739">
        <v>2555.9499999999998</v>
      </c>
      <c r="AF739">
        <v>3042.8</v>
      </c>
      <c r="AG739" t="s">
        <v>391</v>
      </c>
      <c r="AP739" s="8">
        <v>736</v>
      </c>
      <c r="AQ739" s="8" t="str">
        <f t="shared" ref="AQ739:BF754" si="92">IF(AQ$3=$D739,$AP739,"")</f>
        <v/>
      </c>
      <c r="AR739" s="8" t="str">
        <f t="shared" si="92"/>
        <v/>
      </c>
      <c r="AS739" s="8" t="str">
        <f t="shared" si="92"/>
        <v/>
      </c>
      <c r="AT739" s="8" t="str">
        <f t="shared" si="92"/>
        <v/>
      </c>
      <c r="AU739" s="8" t="str">
        <f t="shared" si="92"/>
        <v/>
      </c>
      <c r="AV739" s="8" t="str">
        <f t="shared" si="92"/>
        <v/>
      </c>
      <c r="AW739" s="8" t="str">
        <f t="shared" si="92"/>
        <v/>
      </c>
      <c r="AX739" s="8" t="str">
        <f t="shared" si="92"/>
        <v/>
      </c>
      <c r="AY739" s="8" t="str">
        <f t="shared" si="92"/>
        <v/>
      </c>
      <c r="AZ739" s="8" t="str">
        <f t="shared" si="92"/>
        <v/>
      </c>
      <c r="BA739" s="8" t="str">
        <f t="shared" si="92"/>
        <v/>
      </c>
      <c r="BB739" s="8" t="str">
        <f t="shared" si="92"/>
        <v/>
      </c>
      <c r="BC739" s="8" t="str">
        <f t="shared" si="92"/>
        <v/>
      </c>
      <c r="BD739" s="8" t="str">
        <f t="shared" si="92"/>
        <v/>
      </c>
      <c r="BE739" s="8" t="str">
        <f t="shared" si="92"/>
        <v/>
      </c>
      <c r="BF739" s="8" t="str">
        <f t="shared" si="92"/>
        <v/>
      </c>
      <c r="BG739" s="8" t="str">
        <f t="shared" si="91"/>
        <v/>
      </c>
      <c r="BH739" s="8" t="str">
        <f t="shared" si="91"/>
        <v/>
      </c>
    </row>
    <row r="740" spans="1:60">
      <c r="A740" t="s">
        <v>404</v>
      </c>
      <c r="B740" t="s">
        <v>404</v>
      </c>
      <c r="C740" t="s">
        <v>404</v>
      </c>
      <c r="E740">
        <v>57</v>
      </c>
      <c r="F740">
        <v>0</v>
      </c>
      <c r="G740">
        <v>1</v>
      </c>
      <c r="H740">
        <v>192035</v>
      </c>
      <c r="I740" s="1">
        <v>44761.875</v>
      </c>
      <c r="J740" t="s">
        <v>392</v>
      </c>
      <c r="K740">
        <v>0</v>
      </c>
      <c r="L740" s="1"/>
      <c r="M740" s="1">
        <v>44761.875</v>
      </c>
      <c r="N740" s="1">
        <v>26845.875</v>
      </c>
      <c r="O740" s="1">
        <v>43977.875</v>
      </c>
      <c r="P740" s="1">
        <v>43964.875</v>
      </c>
      <c r="Q740" s="1">
        <v>43538.875</v>
      </c>
      <c r="R740">
        <v>74957477</v>
      </c>
      <c r="T740" t="s">
        <v>943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389</v>
      </c>
      <c r="AB740">
        <v>39</v>
      </c>
      <c r="AC740" t="s">
        <v>398</v>
      </c>
      <c r="AD740">
        <v>380353</v>
      </c>
      <c r="AE740">
        <v>3194.98</v>
      </c>
      <c r="AF740">
        <v>3803.53</v>
      </c>
      <c r="AG740" t="s">
        <v>408</v>
      </c>
      <c r="AP740" s="7">
        <v>737</v>
      </c>
      <c r="AQ740" s="7" t="str">
        <f t="shared" si="92"/>
        <v/>
      </c>
      <c r="AR740" s="7" t="str">
        <f t="shared" si="92"/>
        <v/>
      </c>
      <c r="AS740" s="7" t="str">
        <f t="shared" si="92"/>
        <v/>
      </c>
      <c r="AT740" s="7" t="str">
        <f t="shared" si="92"/>
        <v/>
      </c>
      <c r="AU740" s="7" t="str">
        <f t="shared" si="92"/>
        <v/>
      </c>
      <c r="AV740" s="7" t="str">
        <f t="shared" si="92"/>
        <v/>
      </c>
      <c r="AW740" s="7" t="str">
        <f t="shared" si="92"/>
        <v/>
      </c>
      <c r="AX740" s="7" t="str">
        <f t="shared" si="92"/>
        <v/>
      </c>
      <c r="AY740" s="7" t="str">
        <f t="shared" si="92"/>
        <v/>
      </c>
      <c r="AZ740" s="7" t="str">
        <f t="shared" si="92"/>
        <v/>
      </c>
      <c r="BA740" s="7" t="str">
        <f t="shared" si="92"/>
        <v/>
      </c>
      <c r="BB740" s="7" t="str">
        <f t="shared" si="92"/>
        <v/>
      </c>
      <c r="BC740" s="7" t="str">
        <f t="shared" si="92"/>
        <v/>
      </c>
      <c r="BD740" s="7" t="str">
        <f t="shared" si="92"/>
        <v/>
      </c>
      <c r="BE740" s="7" t="str">
        <f t="shared" si="92"/>
        <v/>
      </c>
      <c r="BF740" s="7" t="str">
        <f t="shared" si="92"/>
        <v/>
      </c>
      <c r="BG740" s="7" t="str">
        <f t="shared" si="91"/>
        <v/>
      </c>
      <c r="BH740" s="7" t="str">
        <f t="shared" si="91"/>
        <v/>
      </c>
    </row>
    <row r="741" spans="1:60">
      <c r="A741" t="s">
        <v>404</v>
      </c>
      <c r="B741" t="s">
        <v>404</v>
      </c>
      <c r="C741" t="s">
        <v>404</v>
      </c>
      <c r="E741">
        <v>57</v>
      </c>
      <c r="F741">
        <v>0</v>
      </c>
      <c r="G741">
        <v>1</v>
      </c>
      <c r="H741">
        <v>192037</v>
      </c>
      <c r="I741" s="1">
        <v>44761.875</v>
      </c>
      <c r="J741" t="s">
        <v>392</v>
      </c>
      <c r="K741">
        <v>0</v>
      </c>
      <c r="L741" s="1">
        <v>44740.875</v>
      </c>
      <c r="M741" s="1">
        <v>44761.875</v>
      </c>
      <c r="N741" s="1">
        <v>30303.916666666668</v>
      </c>
      <c r="O741" s="1">
        <v>44740.875</v>
      </c>
      <c r="P741" s="1">
        <v>43843.875</v>
      </c>
      <c r="Q741" s="1">
        <v>43538.875</v>
      </c>
      <c r="R741">
        <v>74953336</v>
      </c>
      <c r="T741" t="s">
        <v>944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389</v>
      </c>
      <c r="AB741">
        <v>39</v>
      </c>
      <c r="AC741" t="s">
        <v>581</v>
      </c>
      <c r="AD741">
        <v>161855</v>
      </c>
      <c r="AE741">
        <v>1359.59</v>
      </c>
      <c r="AF741">
        <v>1618.55</v>
      </c>
      <c r="AG741" t="s">
        <v>391</v>
      </c>
      <c r="AP741" s="8">
        <v>738</v>
      </c>
      <c r="AQ741" s="8" t="str">
        <f t="shared" si="92"/>
        <v/>
      </c>
      <c r="AR741" s="8" t="str">
        <f t="shared" si="92"/>
        <v/>
      </c>
      <c r="AS741" s="8" t="str">
        <f t="shared" si="92"/>
        <v/>
      </c>
      <c r="AT741" s="8" t="str">
        <f t="shared" si="92"/>
        <v/>
      </c>
      <c r="AU741" s="8" t="str">
        <f t="shared" si="92"/>
        <v/>
      </c>
      <c r="AV741" s="8" t="str">
        <f t="shared" si="92"/>
        <v/>
      </c>
      <c r="AW741" s="8" t="str">
        <f t="shared" si="92"/>
        <v/>
      </c>
      <c r="AX741" s="8" t="str">
        <f t="shared" si="92"/>
        <v/>
      </c>
      <c r="AY741" s="8" t="str">
        <f t="shared" si="92"/>
        <v/>
      </c>
      <c r="AZ741" s="8" t="str">
        <f t="shared" si="92"/>
        <v/>
      </c>
      <c r="BA741" s="8" t="str">
        <f t="shared" si="92"/>
        <v/>
      </c>
      <c r="BB741" s="8" t="str">
        <f t="shared" si="92"/>
        <v/>
      </c>
      <c r="BC741" s="8" t="str">
        <f t="shared" si="92"/>
        <v/>
      </c>
      <c r="BD741" s="8" t="str">
        <f t="shared" si="92"/>
        <v/>
      </c>
      <c r="BE741" s="8" t="str">
        <f t="shared" si="92"/>
        <v/>
      </c>
      <c r="BF741" s="8" t="str">
        <f t="shared" si="92"/>
        <v/>
      </c>
      <c r="BG741" s="8" t="str">
        <f t="shared" si="91"/>
        <v/>
      </c>
      <c r="BH741" s="8" t="str">
        <f t="shared" si="91"/>
        <v/>
      </c>
    </row>
    <row r="742" spans="1:60">
      <c r="A742" t="s">
        <v>404</v>
      </c>
      <c r="B742" t="s">
        <v>404</v>
      </c>
      <c r="C742" t="s">
        <v>404</v>
      </c>
      <c r="E742">
        <v>224</v>
      </c>
      <c r="F742">
        <v>0</v>
      </c>
      <c r="G742">
        <v>1</v>
      </c>
      <c r="H742">
        <v>192073</v>
      </c>
      <c r="I742" s="1">
        <v>44761.875</v>
      </c>
      <c r="J742" t="s">
        <v>535</v>
      </c>
      <c r="K742">
        <v>0</v>
      </c>
      <c r="L742" s="1">
        <v>44754.875</v>
      </c>
      <c r="M742" s="1">
        <v>44761.875</v>
      </c>
      <c r="N742" s="1">
        <v>29790.875</v>
      </c>
      <c r="O742" s="1">
        <v>44754.875</v>
      </c>
      <c r="P742" s="1"/>
      <c r="Q742" s="1">
        <v>43538.875</v>
      </c>
      <c r="R742">
        <v>74953347</v>
      </c>
      <c r="T742" t="s">
        <v>945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389</v>
      </c>
      <c r="AB742">
        <v>39</v>
      </c>
      <c r="AC742" t="s">
        <v>390</v>
      </c>
      <c r="AD742">
        <v>233396</v>
      </c>
      <c r="AE742">
        <v>1937.21</v>
      </c>
      <c r="AF742">
        <v>2333.96</v>
      </c>
      <c r="AG742" t="s">
        <v>391</v>
      </c>
      <c r="AP742" s="7">
        <v>739</v>
      </c>
      <c r="AQ742" s="7" t="str">
        <f t="shared" si="92"/>
        <v/>
      </c>
      <c r="AR742" s="7" t="str">
        <f t="shared" si="92"/>
        <v/>
      </c>
      <c r="AS742" s="7" t="str">
        <f t="shared" si="92"/>
        <v/>
      </c>
      <c r="AT742" s="7" t="str">
        <f t="shared" si="92"/>
        <v/>
      </c>
      <c r="AU742" s="7" t="str">
        <f t="shared" si="92"/>
        <v/>
      </c>
      <c r="AV742" s="7" t="str">
        <f t="shared" si="92"/>
        <v/>
      </c>
      <c r="AW742" s="7" t="str">
        <f t="shared" si="92"/>
        <v/>
      </c>
      <c r="AX742" s="7" t="str">
        <f t="shared" si="92"/>
        <v/>
      </c>
      <c r="AY742" s="7" t="str">
        <f t="shared" si="92"/>
        <v/>
      </c>
      <c r="AZ742" s="7" t="str">
        <f t="shared" si="92"/>
        <v/>
      </c>
      <c r="BA742" s="7" t="str">
        <f t="shared" si="92"/>
        <v/>
      </c>
      <c r="BB742" s="7" t="str">
        <f t="shared" si="92"/>
        <v/>
      </c>
      <c r="BC742" s="7" t="str">
        <f t="shared" si="92"/>
        <v/>
      </c>
      <c r="BD742" s="7" t="str">
        <f t="shared" si="92"/>
        <v/>
      </c>
      <c r="BE742" s="7" t="str">
        <f t="shared" si="92"/>
        <v/>
      </c>
      <c r="BF742" s="7" t="str">
        <f t="shared" si="92"/>
        <v/>
      </c>
      <c r="BG742" s="7" t="str">
        <f t="shared" si="91"/>
        <v/>
      </c>
      <c r="BH742" s="7" t="str">
        <f t="shared" si="91"/>
        <v/>
      </c>
    </row>
    <row r="743" spans="1:60">
      <c r="A743" t="s">
        <v>404</v>
      </c>
      <c r="B743" t="s">
        <v>404</v>
      </c>
      <c r="C743" t="s">
        <v>404</v>
      </c>
      <c r="E743">
        <v>19</v>
      </c>
      <c r="F743">
        <v>0</v>
      </c>
      <c r="G743">
        <v>1</v>
      </c>
      <c r="H743">
        <v>192087</v>
      </c>
      <c r="I743" s="1">
        <v>44761.875</v>
      </c>
      <c r="J743" t="s">
        <v>387</v>
      </c>
      <c r="K743">
        <v>0</v>
      </c>
      <c r="L743" s="1"/>
      <c r="M743" s="1">
        <v>44761.875</v>
      </c>
      <c r="N743" s="1">
        <v>41168.875</v>
      </c>
      <c r="O743" s="1">
        <v>43538.875</v>
      </c>
      <c r="P743" s="1"/>
      <c r="Q743" s="1">
        <v>43538.875</v>
      </c>
      <c r="R743">
        <v>74957623</v>
      </c>
      <c r="T743" t="s">
        <v>946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389</v>
      </c>
      <c r="AB743">
        <v>39</v>
      </c>
      <c r="AC743" t="s">
        <v>390</v>
      </c>
      <c r="AD743">
        <v>140509</v>
      </c>
      <c r="AE743">
        <v>1180.28</v>
      </c>
      <c r="AF743">
        <v>1405.09</v>
      </c>
      <c r="AG743" t="s">
        <v>408</v>
      </c>
      <c r="AP743" s="8">
        <v>740</v>
      </c>
      <c r="AQ743" s="8" t="str">
        <f t="shared" si="92"/>
        <v/>
      </c>
      <c r="AR743" s="8" t="str">
        <f t="shared" si="92"/>
        <v/>
      </c>
      <c r="AS743" s="8" t="str">
        <f t="shared" si="92"/>
        <v/>
      </c>
      <c r="AT743" s="8" t="str">
        <f t="shared" si="92"/>
        <v/>
      </c>
      <c r="AU743" s="8" t="str">
        <f t="shared" si="92"/>
        <v/>
      </c>
      <c r="AV743" s="8" t="str">
        <f t="shared" si="92"/>
        <v/>
      </c>
      <c r="AW743" s="8" t="str">
        <f t="shared" si="92"/>
        <v/>
      </c>
      <c r="AX743" s="8" t="str">
        <f t="shared" si="92"/>
        <v/>
      </c>
      <c r="AY743" s="8" t="str">
        <f t="shared" si="92"/>
        <v/>
      </c>
      <c r="AZ743" s="8" t="str">
        <f t="shared" si="92"/>
        <v/>
      </c>
      <c r="BA743" s="8" t="str">
        <f t="shared" si="92"/>
        <v/>
      </c>
      <c r="BB743" s="8" t="str">
        <f t="shared" si="92"/>
        <v/>
      </c>
      <c r="BC743" s="8" t="str">
        <f t="shared" si="92"/>
        <v/>
      </c>
      <c r="BD743" s="8" t="str">
        <f t="shared" si="92"/>
        <v/>
      </c>
      <c r="BE743" s="8" t="str">
        <f t="shared" si="92"/>
        <v/>
      </c>
      <c r="BF743" s="8" t="str">
        <f t="shared" si="92"/>
        <v/>
      </c>
      <c r="BG743" s="8" t="str">
        <f t="shared" si="91"/>
        <v/>
      </c>
      <c r="BH743" s="8" t="str">
        <f t="shared" si="91"/>
        <v/>
      </c>
    </row>
    <row r="744" spans="1:60">
      <c r="A744" t="s">
        <v>404</v>
      </c>
      <c r="B744" t="s">
        <v>404</v>
      </c>
      <c r="C744" t="s">
        <v>404</v>
      </c>
      <c r="E744">
        <v>19</v>
      </c>
      <c r="F744">
        <v>0</v>
      </c>
      <c r="G744">
        <v>1</v>
      </c>
      <c r="H744">
        <v>192179</v>
      </c>
      <c r="I744" s="1">
        <v>44761.875</v>
      </c>
      <c r="J744" t="s">
        <v>387</v>
      </c>
      <c r="K744">
        <v>0</v>
      </c>
      <c r="L744" s="1"/>
      <c r="M744" s="1">
        <v>44761.875</v>
      </c>
      <c r="N744" s="1">
        <v>42215.875</v>
      </c>
      <c r="O744" s="1">
        <v>43538.875</v>
      </c>
      <c r="P744" s="1"/>
      <c r="Q744" s="1">
        <v>43538.875</v>
      </c>
      <c r="R744">
        <v>74968045</v>
      </c>
      <c r="T744" t="s">
        <v>947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389</v>
      </c>
      <c r="AB744">
        <v>39</v>
      </c>
      <c r="AC744" t="s">
        <v>598</v>
      </c>
      <c r="AD744">
        <v>230448</v>
      </c>
      <c r="AE744">
        <v>1935.75</v>
      </c>
      <c r="AF744">
        <v>2304.48</v>
      </c>
      <c r="AG744" t="s">
        <v>408</v>
      </c>
      <c r="AP744" s="7">
        <v>741</v>
      </c>
      <c r="AQ744" s="7" t="str">
        <f t="shared" si="92"/>
        <v/>
      </c>
      <c r="AR744" s="7" t="str">
        <f t="shared" si="92"/>
        <v/>
      </c>
      <c r="AS744" s="7" t="str">
        <f t="shared" si="92"/>
        <v/>
      </c>
      <c r="AT744" s="7" t="str">
        <f t="shared" si="92"/>
        <v/>
      </c>
      <c r="AU744" s="7" t="str">
        <f t="shared" si="92"/>
        <v/>
      </c>
      <c r="AV744" s="7" t="str">
        <f t="shared" si="92"/>
        <v/>
      </c>
      <c r="AW744" s="7" t="str">
        <f t="shared" si="92"/>
        <v/>
      </c>
      <c r="AX744" s="7" t="str">
        <f t="shared" si="92"/>
        <v/>
      </c>
      <c r="AY744" s="7" t="str">
        <f t="shared" si="92"/>
        <v/>
      </c>
      <c r="AZ744" s="7" t="str">
        <f t="shared" si="92"/>
        <v/>
      </c>
      <c r="BA744" s="7" t="str">
        <f t="shared" si="92"/>
        <v/>
      </c>
      <c r="BB744" s="7" t="str">
        <f t="shared" si="92"/>
        <v/>
      </c>
      <c r="BC744" s="7" t="str">
        <f t="shared" si="92"/>
        <v/>
      </c>
      <c r="BD744" s="7" t="str">
        <f t="shared" si="92"/>
        <v/>
      </c>
      <c r="BE744" s="7" t="str">
        <f t="shared" si="92"/>
        <v/>
      </c>
      <c r="BF744" s="7" t="str">
        <f t="shared" si="92"/>
        <v/>
      </c>
      <c r="BG744" s="7" t="str">
        <f t="shared" si="91"/>
        <v/>
      </c>
      <c r="BH744" s="7" t="str">
        <f t="shared" si="91"/>
        <v/>
      </c>
    </row>
    <row r="745" spans="1:60">
      <c r="A745" t="s">
        <v>404</v>
      </c>
      <c r="B745" t="s">
        <v>404</v>
      </c>
      <c r="C745" t="s">
        <v>404</v>
      </c>
      <c r="E745">
        <v>19</v>
      </c>
      <c r="F745">
        <v>0</v>
      </c>
      <c r="G745">
        <v>1</v>
      </c>
      <c r="H745">
        <v>192268</v>
      </c>
      <c r="I745" s="1">
        <v>44761.875</v>
      </c>
      <c r="J745" t="s">
        <v>387</v>
      </c>
      <c r="K745">
        <v>0</v>
      </c>
      <c r="L745" s="1"/>
      <c r="M745" s="1">
        <v>44761.875</v>
      </c>
      <c r="N745" s="1">
        <v>41683.916666666664</v>
      </c>
      <c r="O745" s="1">
        <v>43538.875</v>
      </c>
      <c r="P745" s="1"/>
      <c r="Q745" s="1">
        <v>43538.875</v>
      </c>
      <c r="R745">
        <v>74956879</v>
      </c>
      <c r="T745" t="s">
        <v>948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389</v>
      </c>
      <c r="AB745">
        <v>39</v>
      </c>
      <c r="AC745" t="s">
        <v>394</v>
      </c>
      <c r="AD745">
        <v>48439</v>
      </c>
      <c r="AE745">
        <v>406.85</v>
      </c>
      <c r="AF745">
        <v>484.39</v>
      </c>
      <c r="AG745" t="s">
        <v>408</v>
      </c>
      <c r="AP745" s="8">
        <v>742</v>
      </c>
      <c r="AQ745" s="8" t="str">
        <f t="shared" si="92"/>
        <v/>
      </c>
      <c r="AR745" s="8" t="str">
        <f t="shared" si="92"/>
        <v/>
      </c>
      <c r="AS745" s="8" t="str">
        <f t="shared" si="92"/>
        <v/>
      </c>
      <c r="AT745" s="8" t="str">
        <f t="shared" si="92"/>
        <v/>
      </c>
      <c r="AU745" s="8" t="str">
        <f t="shared" si="92"/>
        <v/>
      </c>
      <c r="AV745" s="8" t="str">
        <f t="shared" si="92"/>
        <v/>
      </c>
      <c r="AW745" s="8" t="str">
        <f t="shared" si="92"/>
        <v/>
      </c>
      <c r="AX745" s="8" t="str">
        <f t="shared" si="92"/>
        <v/>
      </c>
      <c r="AY745" s="8" t="str">
        <f t="shared" si="92"/>
        <v/>
      </c>
      <c r="AZ745" s="8" t="str">
        <f t="shared" si="92"/>
        <v/>
      </c>
      <c r="BA745" s="8" t="str">
        <f t="shared" si="92"/>
        <v/>
      </c>
      <c r="BB745" s="8" t="str">
        <f t="shared" si="92"/>
        <v/>
      </c>
      <c r="BC745" s="8" t="str">
        <f t="shared" si="92"/>
        <v/>
      </c>
      <c r="BD745" s="8" t="str">
        <f t="shared" si="92"/>
        <v/>
      </c>
      <c r="BE745" s="8" t="str">
        <f t="shared" si="92"/>
        <v/>
      </c>
      <c r="BF745" s="8" t="str">
        <f t="shared" si="92"/>
        <v/>
      </c>
      <c r="BG745" s="8" t="str">
        <f t="shared" si="91"/>
        <v/>
      </c>
      <c r="BH745" s="8" t="str">
        <f t="shared" si="91"/>
        <v/>
      </c>
    </row>
    <row r="746" spans="1:60">
      <c r="A746" t="s">
        <v>404</v>
      </c>
      <c r="B746" t="s">
        <v>404</v>
      </c>
      <c r="C746" t="s">
        <v>404</v>
      </c>
      <c r="E746">
        <v>19</v>
      </c>
      <c r="F746">
        <v>0</v>
      </c>
      <c r="G746">
        <v>1</v>
      </c>
      <c r="H746">
        <v>192322</v>
      </c>
      <c r="I746" s="1">
        <v>44761.875</v>
      </c>
      <c r="J746" t="s">
        <v>387</v>
      </c>
      <c r="K746">
        <v>0</v>
      </c>
      <c r="L746" s="1"/>
      <c r="M746" s="1">
        <v>44761.875</v>
      </c>
      <c r="N746" s="1">
        <v>28970.875</v>
      </c>
      <c r="O746" s="1">
        <v>44755.875</v>
      </c>
      <c r="P746" s="1">
        <v>44755.875</v>
      </c>
      <c r="Q746" s="1">
        <v>43538.875</v>
      </c>
      <c r="R746">
        <v>74955937</v>
      </c>
      <c r="T746" t="s">
        <v>949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389</v>
      </c>
      <c r="AB746">
        <v>39</v>
      </c>
      <c r="AC746" t="s">
        <v>483</v>
      </c>
      <c r="AD746">
        <v>383077</v>
      </c>
      <c r="AE746">
        <v>3217.84</v>
      </c>
      <c r="AF746">
        <v>3830.77</v>
      </c>
      <c r="AG746" t="s">
        <v>480</v>
      </c>
      <c r="AP746" s="7">
        <v>743</v>
      </c>
      <c r="AQ746" s="7" t="str">
        <f t="shared" si="92"/>
        <v/>
      </c>
      <c r="AR746" s="7" t="str">
        <f t="shared" si="92"/>
        <v/>
      </c>
      <c r="AS746" s="7" t="str">
        <f t="shared" si="92"/>
        <v/>
      </c>
      <c r="AT746" s="7" t="str">
        <f t="shared" si="92"/>
        <v/>
      </c>
      <c r="AU746" s="7" t="str">
        <f t="shared" si="92"/>
        <v/>
      </c>
      <c r="AV746" s="7" t="str">
        <f t="shared" si="92"/>
        <v/>
      </c>
      <c r="AW746" s="7" t="str">
        <f t="shared" si="92"/>
        <v/>
      </c>
      <c r="AX746" s="7" t="str">
        <f t="shared" si="92"/>
        <v/>
      </c>
      <c r="AY746" s="7" t="str">
        <f t="shared" si="92"/>
        <v/>
      </c>
      <c r="AZ746" s="7" t="str">
        <f t="shared" si="92"/>
        <v/>
      </c>
      <c r="BA746" s="7" t="str">
        <f t="shared" si="92"/>
        <v/>
      </c>
      <c r="BB746" s="7" t="str">
        <f t="shared" si="92"/>
        <v/>
      </c>
      <c r="BC746" s="7" t="str">
        <f t="shared" si="92"/>
        <v/>
      </c>
      <c r="BD746" s="7" t="str">
        <f t="shared" si="92"/>
        <v/>
      </c>
      <c r="BE746" s="7" t="str">
        <f t="shared" si="92"/>
        <v/>
      </c>
      <c r="BF746" s="7" t="str">
        <f t="shared" si="92"/>
        <v/>
      </c>
      <c r="BG746" s="7" t="str">
        <f t="shared" si="91"/>
        <v/>
      </c>
      <c r="BH746" s="7" t="str">
        <f t="shared" si="91"/>
        <v/>
      </c>
    </row>
    <row r="747" spans="1:60">
      <c r="A747" t="s">
        <v>404</v>
      </c>
      <c r="B747" t="s">
        <v>404</v>
      </c>
      <c r="C747" t="s">
        <v>404</v>
      </c>
      <c r="E747">
        <v>232</v>
      </c>
      <c r="F747">
        <v>0</v>
      </c>
      <c r="G747">
        <v>1</v>
      </c>
      <c r="H747">
        <v>207601</v>
      </c>
      <c r="I747" s="1">
        <v>44761.875</v>
      </c>
      <c r="J747" t="s">
        <v>499</v>
      </c>
      <c r="K747">
        <v>0</v>
      </c>
      <c r="L747" s="1"/>
      <c r="M747" s="1">
        <v>44761.875</v>
      </c>
      <c r="N747" s="1">
        <v>32663.875</v>
      </c>
      <c r="O747" s="1">
        <v>43569.875</v>
      </c>
      <c r="P747" s="1"/>
      <c r="Q747" s="1">
        <v>43569.875</v>
      </c>
      <c r="R747">
        <v>75175309</v>
      </c>
      <c r="T747" t="s">
        <v>950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389</v>
      </c>
      <c r="AB747">
        <v>38</v>
      </c>
      <c r="AC747" t="s">
        <v>476</v>
      </c>
      <c r="AD747">
        <v>177736</v>
      </c>
      <c r="AE747">
        <v>1475.23</v>
      </c>
      <c r="AF747">
        <v>1777.36</v>
      </c>
      <c r="AG747" t="s">
        <v>408</v>
      </c>
      <c r="AP747" s="8">
        <v>744</v>
      </c>
      <c r="AQ747" s="8" t="str">
        <f t="shared" si="92"/>
        <v/>
      </c>
      <c r="AR747" s="8" t="str">
        <f t="shared" si="92"/>
        <v/>
      </c>
      <c r="AS747" s="8" t="str">
        <f t="shared" si="92"/>
        <v/>
      </c>
      <c r="AT747" s="8" t="str">
        <f t="shared" si="92"/>
        <v/>
      </c>
      <c r="AU747" s="8" t="str">
        <f t="shared" si="92"/>
        <v/>
      </c>
      <c r="AV747" s="8" t="str">
        <f t="shared" si="92"/>
        <v/>
      </c>
      <c r="AW747" s="8" t="str">
        <f t="shared" si="92"/>
        <v/>
      </c>
      <c r="AX747" s="8" t="str">
        <f t="shared" si="92"/>
        <v/>
      </c>
      <c r="AY747" s="8" t="str">
        <f t="shared" si="92"/>
        <v/>
      </c>
      <c r="AZ747" s="8" t="str">
        <f t="shared" si="92"/>
        <v/>
      </c>
      <c r="BA747" s="8" t="str">
        <f t="shared" si="92"/>
        <v/>
      </c>
      <c r="BB747" s="8" t="str">
        <f t="shared" si="92"/>
        <v/>
      </c>
      <c r="BC747" s="8" t="str">
        <f t="shared" si="92"/>
        <v/>
      </c>
      <c r="BD747" s="8" t="str">
        <f t="shared" si="92"/>
        <v/>
      </c>
      <c r="BE747" s="8" t="str">
        <f t="shared" si="92"/>
        <v/>
      </c>
      <c r="BF747" s="8" t="str">
        <f t="shared" si="92"/>
        <v/>
      </c>
      <c r="BG747" s="8" t="str">
        <f t="shared" si="91"/>
        <v/>
      </c>
      <c r="BH747" s="8" t="str">
        <f t="shared" si="91"/>
        <v/>
      </c>
    </row>
    <row r="748" spans="1:60">
      <c r="A748" t="s">
        <v>404</v>
      </c>
      <c r="B748" t="s">
        <v>404</v>
      </c>
      <c r="C748" t="s">
        <v>404</v>
      </c>
      <c r="E748">
        <v>278</v>
      </c>
      <c r="F748">
        <v>0</v>
      </c>
      <c r="G748">
        <v>1</v>
      </c>
      <c r="H748">
        <v>207624</v>
      </c>
      <c r="I748" s="1">
        <v>44761.875</v>
      </c>
      <c r="J748" t="s">
        <v>396</v>
      </c>
      <c r="K748">
        <v>0</v>
      </c>
      <c r="L748" s="1"/>
      <c r="M748" s="1">
        <v>44761.875</v>
      </c>
      <c r="N748" s="1">
        <v>32393.875</v>
      </c>
      <c r="O748" s="1">
        <v>43569.875</v>
      </c>
      <c r="P748" s="1"/>
      <c r="Q748" s="1">
        <v>43569.875</v>
      </c>
      <c r="R748">
        <v>75188166</v>
      </c>
      <c r="T748" t="s">
        <v>951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389</v>
      </c>
      <c r="AB748">
        <v>38</v>
      </c>
      <c r="AC748" t="s">
        <v>478</v>
      </c>
      <c r="AD748">
        <v>151077</v>
      </c>
      <c r="AE748">
        <v>1253.93</v>
      </c>
      <c r="AF748">
        <v>1510.77</v>
      </c>
      <c r="AG748" t="s">
        <v>408</v>
      </c>
      <c r="AP748" s="7">
        <v>745</v>
      </c>
      <c r="AQ748" s="7" t="str">
        <f t="shared" si="92"/>
        <v/>
      </c>
      <c r="AR748" s="7" t="str">
        <f t="shared" si="92"/>
        <v/>
      </c>
      <c r="AS748" s="7" t="str">
        <f t="shared" si="92"/>
        <v/>
      </c>
      <c r="AT748" s="7" t="str">
        <f t="shared" si="92"/>
        <v/>
      </c>
      <c r="AU748" s="7" t="str">
        <f t="shared" si="92"/>
        <v/>
      </c>
      <c r="AV748" s="7" t="str">
        <f t="shared" si="92"/>
        <v/>
      </c>
      <c r="AW748" s="7" t="str">
        <f t="shared" si="92"/>
        <v/>
      </c>
      <c r="AX748" s="7" t="str">
        <f t="shared" si="92"/>
        <v/>
      </c>
      <c r="AY748" s="7" t="str">
        <f t="shared" si="92"/>
        <v/>
      </c>
      <c r="AZ748" s="7" t="str">
        <f t="shared" si="92"/>
        <v/>
      </c>
      <c r="BA748" s="7" t="str">
        <f t="shared" si="92"/>
        <v/>
      </c>
      <c r="BB748" s="7" t="str">
        <f t="shared" si="92"/>
        <v/>
      </c>
      <c r="BC748" s="7" t="str">
        <f t="shared" si="92"/>
        <v/>
      </c>
      <c r="BD748" s="7" t="str">
        <f t="shared" si="92"/>
        <v/>
      </c>
      <c r="BE748" s="7" t="str">
        <f t="shared" si="92"/>
        <v/>
      </c>
      <c r="BF748" s="7" t="str">
        <f t="shared" si="92"/>
        <v/>
      </c>
      <c r="BG748" s="7" t="str">
        <f t="shared" si="91"/>
        <v/>
      </c>
      <c r="BH748" s="7" t="str">
        <f t="shared" si="91"/>
        <v/>
      </c>
    </row>
    <row r="749" spans="1:60">
      <c r="A749" t="s">
        <v>404</v>
      </c>
      <c r="B749" t="s">
        <v>404</v>
      </c>
      <c r="C749" t="s">
        <v>404</v>
      </c>
      <c r="E749">
        <v>19</v>
      </c>
      <c r="F749">
        <v>0</v>
      </c>
      <c r="G749">
        <v>1</v>
      </c>
      <c r="H749">
        <v>207638</v>
      </c>
      <c r="I749" s="1">
        <v>44761.875</v>
      </c>
      <c r="J749" t="s">
        <v>387</v>
      </c>
      <c r="K749">
        <v>0</v>
      </c>
      <c r="L749" s="1"/>
      <c r="M749" s="1">
        <v>44761.875</v>
      </c>
      <c r="N749" s="1">
        <v>40881.916666666664</v>
      </c>
      <c r="O749" s="1">
        <v>43569.875</v>
      </c>
      <c r="P749" s="1"/>
      <c r="Q749" s="1">
        <v>43569.875</v>
      </c>
      <c r="R749">
        <v>75187990</v>
      </c>
      <c r="T749" t="s">
        <v>952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389</v>
      </c>
      <c r="AB749">
        <v>38</v>
      </c>
      <c r="AC749" t="s">
        <v>390</v>
      </c>
      <c r="AD749">
        <v>140509</v>
      </c>
      <c r="AE749">
        <v>1180.28</v>
      </c>
      <c r="AF749">
        <v>1405.09</v>
      </c>
      <c r="AG749" t="s">
        <v>408</v>
      </c>
      <c r="AP749" s="8">
        <v>746</v>
      </c>
      <c r="AQ749" s="8" t="str">
        <f t="shared" si="92"/>
        <v/>
      </c>
      <c r="AR749" s="8" t="str">
        <f t="shared" si="92"/>
        <v/>
      </c>
      <c r="AS749" s="8" t="str">
        <f t="shared" si="92"/>
        <v/>
      </c>
      <c r="AT749" s="8" t="str">
        <f t="shared" si="92"/>
        <v/>
      </c>
      <c r="AU749" s="8" t="str">
        <f t="shared" si="92"/>
        <v/>
      </c>
      <c r="AV749" s="8" t="str">
        <f t="shared" si="92"/>
        <v/>
      </c>
      <c r="AW749" s="8" t="str">
        <f t="shared" si="92"/>
        <v/>
      </c>
      <c r="AX749" s="8" t="str">
        <f t="shared" si="92"/>
        <v/>
      </c>
      <c r="AY749" s="8" t="str">
        <f t="shared" si="92"/>
        <v/>
      </c>
      <c r="AZ749" s="8" t="str">
        <f t="shared" si="92"/>
        <v/>
      </c>
      <c r="BA749" s="8" t="str">
        <f t="shared" si="92"/>
        <v/>
      </c>
      <c r="BB749" s="8" t="str">
        <f t="shared" si="92"/>
        <v/>
      </c>
      <c r="BC749" s="8" t="str">
        <f t="shared" si="92"/>
        <v/>
      </c>
      <c r="BD749" s="8" t="str">
        <f t="shared" si="92"/>
        <v/>
      </c>
      <c r="BE749" s="8" t="str">
        <f t="shared" si="92"/>
        <v/>
      </c>
      <c r="BF749" s="8" t="str">
        <f t="shared" si="92"/>
        <v/>
      </c>
      <c r="BG749" s="8" t="str">
        <f t="shared" si="91"/>
        <v/>
      </c>
      <c r="BH749" s="8" t="str">
        <f t="shared" si="91"/>
        <v/>
      </c>
    </row>
    <row r="750" spans="1:60">
      <c r="A750" t="s">
        <v>404</v>
      </c>
      <c r="B750" t="s">
        <v>404</v>
      </c>
      <c r="C750" t="s">
        <v>386</v>
      </c>
      <c r="E750">
        <v>57</v>
      </c>
      <c r="F750">
        <v>0</v>
      </c>
      <c r="G750">
        <v>1</v>
      </c>
      <c r="H750">
        <v>207665</v>
      </c>
      <c r="I750" s="1">
        <v>44761.875</v>
      </c>
      <c r="J750" t="s">
        <v>392</v>
      </c>
      <c r="K750">
        <v>0</v>
      </c>
      <c r="L750" s="1">
        <v>44725.875</v>
      </c>
      <c r="M750" s="1">
        <v>44761.875</v>
      </c>
      <c r="N750" s="1">
        <v>30932.875</v>
      </c>
      <c r="O750" s="1">
        <v>44725.875</v>
      </c>
      <c r="P750" s="1"/>
      <c r="Q750" s="1">
        <v>43569.875</v>
      </c>
      <c r="R750">
        <v>75175673</v>
      </c>
      <c r="T750" t="s">
        <v>953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389</v>
      </c>
      <c r="AB750">
        <v>38</v>
      </c>
      <c r="AC750" t="s">
        <v>390</v>
      </c>
      <c r="AD750">
        <v>158685</v>
      </c>
      <c r="AE750">
        <v>1332.96</v>
      </c>
      <c r="AF750">
        <v>1586.85</v>
      </c>
      <c r="AG750" t="s">
        <v>391</v>
      </c>
      <c r="AP750" s="7">
        <v>747</v>
      </c>
      <c r="AQ750" s="7" t="str">
        <f t="shared" si="92"/>
        <v/>
      </c>
      <c r="AR750" s="7" t="str">
        <f t="shared" si="92"/>
        <v/>
      </c>
      <c r="AS750" s="7" t="str">
        <f t="shared" si="92"/>
        <v/>
      </c>
      <c r="AT750" s="7" t="str">
        <f t="shared" si="92"/>
        <v/>
      </c>
      <c r="AU750" s="7" t="str">
        <f t="shared" si="92"/>
        <v/>
      </c>
      <c r="AV750" s="7" t="str">
        <f t="shared" si="92"/>
        <v/>
      </c>
      <c r="AW750" s="7" t="str">
        <f t="shared" si="92"/>
        <v/>
      </c>
      <c r="AX750" s="7" t="str">
        <f t="shared" si="92"/>
        <v/>
      </c>
      <c r="AY750" s="7" t="str">
        <f t="shared" si="92"/>
        <v/>
      </c>
      <c r="AZ750" s="7" t="str">
        <f t="shared" si="92"/>
        <v/>
      </c>
      <c r="BA750" s="7" t="str">
        <f t="shared" si="92"/>
        <v/>
      </c>
      <c r="BB750" s="7" t="str">
        <f t="shared" si="92"/>
        <v/>
      </c>
      <c r="BC750" s="7" t="str">
        <f t="shared" si="92"/>
        <v/>
      </c>
      <c r="BD750" s="7" t="str">
        <f t="shared" si="92"/>
        <v/>
      </c>
      <c r="BE750" s="7" t="str">
        <f t="shared" si="92"/>
        <v/>
      </c>
      <c r="BF750" s="7" t="str">
        <f t="shared" si="92"/>
        <v/>
      </c>
      <c r="BG750" s="7" t="str">
        <f t="shared" si="91"/>
        <v/>
      </c>
      <c r="BH750" s="7" t="str">
        <f t="shared" si="91"/>
        <v/>
      </c>
    </row>
    <row r="751" spans="1:60">
      <c r="A751" t="s">
        <v>404</v>
      </c>
      <c r="B751" t="s">
        <v>404</v>
      </c>
      <c r="C751" t="s">
        <v>404</v>
      </c>
      <c r="E751">
        <v>19</v>
      </c>
      <c r="F751">
        <v>0</v>
      </c>
      <c r="G751">
        <v>1</v>
      </c>
      <c r="H751">
        <v>207673</v>
      </c>
      <c r="I751" s="1">
        <v>44761.875</v>
      </c>
      <c r="J751" t="s">
        <v>387</v>
      </c>
      <c r="K751">
        <v>0</v>
      </c>
      <c r="L751" s="1"/>
      <c r="M751" s="1">
        <v>44761.875</v>
      </c>
      <c r="N751" s="1">
        <v>41985.916666666664</v>
      </c>
      <c r="O751" s="1">
        <v>43569.875</v>
      </c>
      <c r="P751" s="1"/>
      <c r="Q751" s="1">
        <v>43569.875</v>
      </c>
      <c r="R751">
        <v>75188267</v>
      </c>
      <c r="T751" t="s">
        <v>954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389</v>
      </c>
      <c r="AB751">
        <v>38</v>
      </c>
      <c r="AC751" t="s">
        <v>398</v>
      </c>
      <c r="AD751">
        <v>153282</v>
      </c>
      <c r="AE751">
        <v>1287.56</v>
      </c>
      <c r="AF751">
        <v>1532.82</v>
      </c>
      <c r="AG751" t="s">
        <v>408</v>
      </c>
      <c r="AP751" s="8">
        <v>748</v>
      </c>
      <c r="AQ751" s="8" t="str">
        <f t="shared" si="92"/>
        <v/>
      </c>
      <c r="AR751" s="8" t="str">
        <f t="shared" si="92"/>
        <v/>
      </c>
      <c r="AS751" s="8" t="str">
        <f t="shared" si="92"/>
        <v/>
      </c>
      <c r="AT751" s="8" t="str">
        <f t="shared" si="92"/>
        <v/>
      </c>
      <c r="AU751" s="8" t="str">
        <f t="shared" si="92"/>
        <v/>
      </c>
      <c r="AV751" s="8" t="str">
        <f t="shared" si="92"/>
        <v/>
      </c>
      <c r="AW751" s="8" t="str">
        <f t="shared" si="92"/>
        <v/>
      </c>
      <c r="AX751" s="8" t="str">
        <f t="shared" si="92"/>
        <v/>
      </c>
      <c r="AY751" s="8" t="str">
        <f t="shared" si="92"/>
        <v/>
      </c>
      <c r="AZ751" s="8" t="str">
        <f t="shared" si="92"/>
        <v/>
      </c>
      <c r="BA751" s="8" t="str">
        <f t="shared" si="92"/>
        <v/>
      </c>
      <c r="BB751" s="8" t="str">
        <f t="shared" si="92"/>
        <v/>
      </c>
      <c r="BC751" s="8" t="str">
        <f t="shared" si="92"/>
        <v/>
      </c>
      <c r="BD751" s="8" t="str">
        <f t="shared" si="92"/>
        <v/>
      </c>
      <c r="BE751" s="8" t="str">
        <f t="shared" si="92"/>
        <v/>
      </c>
      <c r="BF751" s="8" t="str">
        <f t="shared" si="92"/>
        <v/>
      </c>
      <c r="BG751" s="8" t="str">
        <f t="shared" si="91"/>
        <v/>
      </c>
      <c r="BH751" s="8" t="str">
        <f t="shared" si="91"/>
        <v/>
      </c>
    </row>
    <row r="752" spans="1:60">
      <c r="A752" t="s">
        <v>404</v>
      </c>
      <c r="B752" t="s">
        <v>386</v>
      </c>
      <c r="C752" t="s">
        <v>386</v>
      </c>
      <c r="E752">
        <v>57</v>
      </c>
      <c r="F752">
        <v>0</v>
      </c>
      <c r="G752">
        <v>1</v>
      </c>
      <c r="H752">
        <v>207682</v>
      </c>
      <c r="I752" s="1">
        <v>44761.875</v>
      </c>
      <c r="J752" t="s">
        <v>392</v>
      </c>
      <c r="K752">
        <v>0</v>
      </c>
      <c r="L752" s="1">
        <v>44725.875</v>
      </c>
      <c r="M752" s="1">
        <v>44761.875</v>
      </c>
      <c r="N752" s="1">
        <v>28974.875</v>
      </c>
      <c r="O752" s="1">
        <v>44725.875</v>
      </c>
      <c r="P752" s="1">
        <v>44693.875</v>
      </c>
      <c r="Q752" s="1">
        <v>43569.875</v>
      </c>
      <c r="R752">
        <v>75175333</v>
      </c>
      <c r="T752" t="s">
        <v>955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389</v>
      </c>
      <c r="AB752">
        <v>38</v>
      </c>
      <c r="AC752" t="s">
        <v>476</v>
      </c>
      <c r="AD752">
        <v>153526</v>
      </c>
      <c r="AE752">
        <v>1289.6199999999999</v>
      </c>
      <c r="AF752">
        <v>1535.26</v>
      </c>
      <c r="AG752" t="s">
        <v>391</v>
      </c>
      <c r="AP752" s="7">
        <v>749</v>
      </c>
      <c r="AQ752" s="7" t="str">
        <f t="shared" si="92"/>
        <v/>
      </c>
      <c r="AR752" s="7" t="str">
        <f t="shared" si="92"/>
        <v/>
      </c>
      <c r="AS752" s="7" t="str">
        <f t="shared" si="92"/>
        <v/>
      </c>
      <c r="AT752" s="7" t="str">
        <f t="shared" si="92"/>
        <v/>
      </c>
      <c r="AU752" s="7" t="str">
        <f t="shared" si="92"/>
        <v/>
      </c>
      <c r="AV752" s="7" t="str">
        <f t="shared" si="92"/>
        <v/>
      </c>
      <c r="AW752" s="7" t="str">
        <f t="shared" si="92"/>
        <v/>
      </c>
      <c r="AX752" s="7" t="str">
        <f t="shared" si="92"/>
        <v/>
      </c>
      <c r="AY752" s="7" t="str">
        <f t="shared" si="92"/>
        <v/>
      </c>
      <c r="AZ752" s="7" t="str">
        <f t="shared" si="92"/>
        <v/>
      </c>
      <c r="BA752" s="7" t="str">
        <f t="shared" si="92"/>
        <v/>
      </c>
      <c r="BB752" s="7" t="str">
        <f t="shared" si="92"/>
        <v/>
      </c>
      <c r="BC752" s="7" t="str">
        <f t="shared" si="92"/>
        <v/>
      </c>
      <c r="BD752" s="7" t="str">
        <f t="shared" si="92"/>
        <v/>
      </c>
      <c r="BE752" s="7" t="str">
        <f t="shared" si="92"/>
        <v/>
      </c>
      <c r="BF752" s="7" t="str">
        <f t="shared" si="92"/>
        <v/>
      </c>
      <c r="BG752" s="7" t="str">
        <f t="shared" si="91"/>
        <v/>
      </c>
      <c r="BH752" s="7" t="str">
        <f t="shared" si="91"/>
        <v/>
      </c>
    </row>
    <row r="753" spans="1:60">
      <c r="A753" t="s">
        <v>404</v>
      </c>
      <c r="B753" t="s">
        <v>404</v>
      </c>
      <c r="C753" t="s">
        <v>404</v>
      </c>
      <c r="E753">
        <v>19</v>
      </c>
      <c r="F753">
        <v>0</v>
      </c>
      <c r="G753">
        <v>1</v>
      </c>
      <c r="H753">
        <v>207710</v>
      </c>
      <c r="I753" s="1">
        <v>44761.875</v>
      </c>
      <c r="J753" t="s">
        <v>387</v>
      </c>
      <c r="K753">
        <v>0</v>
      </c>
      <c r="L753" s="1"/>
      <c r="M753" s="1">
        <v>44761.875</v>
      </c>
      <c r="N753" s="1">
        <v>35514.875</v>
      </c>
      <c r="O753" s="1">
        <v>43569.875</v>
      </c>
      <c r="P753" s="1"/>
      <c r="Q753" s="1">
        <v>43569.875</v>
      </c>
      <c r="R753">
        <v>75175346</v>
      </c>
      <c r="T753" t="s">
        <v>956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389</v>
      </c>
      <c r="AB753">
        <v>38</v>
      </c>
      <c r="AC753" t="s">
        <v>398</v>
      </c>
      <c r="AD753">
        <v>239502</v>
      </c>
      <c r="AE753">
        <v>2011.8</v>
      </c>
      <c r="AF753">
        <v>2395.02</v>
      </c>
      <c r="AG753" t="s">
        <v>408</v>
      </c>
      <c r="AP753" s="8">
        <v>750</v>
      </c>
      <c r="AQ753" s="8" t="str">
        <f t="shared" si="92"/>
        <v/>
      </c>
      <c r="AR753" s="8" t="str">
        <f t="shared" si="92"/>
        <v/>
      </c>
      <c r="AS753" s="8" t="str">
        <f t="shared" si="92"/>
        <v/>
      </c>
      <c r="AT753" s="8" t="str">
        <f t="shared" si="92"/>
        <v/>
      </c>
      <c r="AU753" s="8" t="str">
        <f t="shared" si="92"/>
        <v/>
      </c>
      <c r="AV753" s="8" t="str">
        <f t="shared" si="92"/>
        <v/>
      </c>
      <c r="AW753" s="8" t="str">
        <f t="shared" si="92"/>
        <v/>
      </c>
      <c r="AX753" s="8" t="str">
        <f t="shared" si="92"/>
        <v/>
      </c>
      <c r="AY753" s="8" t="str">
        <f t="shared" si="92"/>
        <v/>
      </c>
      <c r="AZ753" s="8" t="str">
        <f t="shared" si="92"/>
        <v/>
      </c>
      <c r="BA753" s="8" t="str">
        <f t="shared" si="92"/>
        <v/>
      </c>
      <c r="BB753" s="8" t="str">
        <f t="shared" si="92"/>
        <v/>
      </c>
      <c r="BC753" s="8" t="str">
        <f t="shared" si="92"/>
        <v/>
      </c>
      <c r="BD753" s="8" t="str">
        <f t="shared" si="92"/>
        <v/>
      </c>
      <c r="BE753" s="8" t="str">
        <f t="shared" si="92"/>
        <v/>
      </c>
      <c r="BF753" s="8" t="str">
        <f t="shared" si="92"/>
        <v/>
      </c>
      <c r="BG753" s="8" t="str">
        <f t="shared" si="91"/>
        <v/>
      </c>
      <c r="BH753" s="8" t="str">
        <f t="shared" si="91"/>
        <v/>
      </c>
    </row>
    <row r="754" spans="1:60">
      <c r="A754" t="s">
        <v>404</v>
      </c>
      <c r="B754" t="s">
        <v>404</v>
      </c>
      <c r="C754" t="s">
        <v>404</v>
      </c>
      <c r="E754">
        <v>19</v>
      </c>
      <c r="F754">
        <v>0</v>
      </c>
      <c r="G754">
        <v>1</v>
      </c>
      <c r="H754">
        <v>208358</v>
      </c>
      <c r="I754" s="1">
        <v>44761.875</v>
      </c>
      <c r="J754" t="s">
        <v>387</v>
      </c>
      <c r="K754">
        <v>0</v>
      </c>
      <c r="L754" s="1"/>
      <c r="M754" s="1">
        <v>44761.875</v>
      </c>
      <c r="N754" s="1">
        <v>39952.875</v>
      </c>
      <c r="O754" s="1">
        <v>44627.875</v>
      </c>
      <c r="P754" s="1">
        <v>44605.875</v>
      </c>
      <c r="Q754" s="1">
        <v>43569.875</v>
      </c>
      <c r="R754">
        <v>75188700</v>
      </c>
      <c r="S754">
        <v>75188701</v>
      </c>
      <c r="T754" t="s">
        <v>957</v>
      </c>
      <c r="U754">
        <v>3882</v>
      </c>
      <c r="V754">
        <v>3188</v>
      </c>
      <c r="W754">
        <v>31.88</v>
      </c>
      <c r="X754">
        <v>3188</v>
      </c>
      <c r="Y754">
        <v>38.82</v>
      </c>
      <c r="Z754">
        <v>3882</v>
      </c>
      <c r="AA754" t="s">
        <v>389</v>
      </c>
      <c r="AB754">
        <v>38</v>
      </c>
      <c r="AC754" t="s">
        <v>394</v>
      </c>
      <c r="AD754">
        <v>48439</v>
      </c>
      <c r="AE754">
        <v>406.85</v>
      </c>
      <c r="AF754">
        <v>484.39</v>
      </c>
      <c r="AG754" t="s">
        <v>408</v>
      </c>
      <c r="AP754" s="7">
        <v>751</v>
      </c>
      <c r="AQ754" s="7" t="str">
        <f t="shared" si="92"/>
        <v/>
      </c>
      <c r="AR754" s="7" t="str">
        <f t="shared" si="92"/>
        <v/>
      </c>
      <c r="AS754" s="7" t="str">
        <f t="shared" si="92"/>
        <v/>
      </c>
      <c r="AT754" s="7" t="str">
        <f t="shared" si="92"/>
        <v/>
      </c>
      <c r="AU754" s="7" t="str">
        <f t="shared" si="92"/>
        <v/>
      </c>
      <c r="AV754" s="7" t="str">
        <f t="shared" si="92"/>
        <v/>
      </c>
      <c r="AW754" s="7" t="str">
        <f t="shared" si="92"/>
        <v/>
      </c>
      <c r="AX754" s="7" t="str">
        <f t="shared" si="92"/>
        <v/>
      </c>
      <c r="AY754" s="7" t="str">
        <f t="shared" si="92"/>
        <v/>
      </c>
      <c r="AZ754" s="7" t="str">
        <f t="shared" si="92"/>
        <v/>
      </c>
      <c r="BA754" s="7" t="str">
        <f t="shared" si="92"/>
        <v/>
      </c>
      <c r="BB754" s="7" t="str">
        <f t="shared" si="92"/>
        <v/>
      </c>
      <c r="BC754" s="7" t="str">
        <f t="shared" si="92"/>
        <v/>
      </c>
      <c r="BD754" s="7" t="str">
        <f t="shared" si="92"/>
        <v/>
      </c>
      <c r="BE754" s="7" t="str">
        <f t="shared" si="92"/>
        <v/>
      </c>
      <c r="BF754" s="7" t="str">
        <f t="shared" ref="BF754:BH769" si="93">IF(BF$3=$D754,$AP754,"")</f>
        <v/>
      </c>
      <c r="BG754" s="7" t="str">
        <f t="shared" si="93"/>
        <v/>
      </c>
      <c r="BH754" s="7" t="str">
        <f t="shared" si="93"/>
        <v/>
      </c>
    </row>
    <row r="755" spans="1:60">
      <c r="A755" t="s">
        <v>404</v>
      </c>
      <c r="B755" t="s">
        <v>404</v>
      </c>
      <c r="C755" t="s">
        <v>404</v>
      </c>
      <c r="E755">
        <v>19</v>
      </c>
      <c r="F755">
        <v>0</v>
      </c>
      <c r="G755">
        <v>1</v>
      </c>
      <c r="H755">
        <v>208393</v>
      </c>
      <c r="I755" s="1">
        <v>44761.875</v>
      </c>
      <c r="J755" t="s">
        <v>387</v>
      </c>
      <c r="K755">
        <v>0</v>
      </c>
      <c r="L755" s="1">
        <v>44754.875</v>
      </c>
      <c r="M755" s="1">
        <v>44761.875</v>
      </c>
      <c r="N755" s="1">
        <v>42875.875</v>
      </c>
      <c r="O755" s="1">
        <v>44754.875</v>
      </c>
      <c r="P755" s="1"/>
      <c r="Q755" s="1">
        <v>43569.875</v>
      </c>
      <c r="R755">
        <v>75188813</v>
      </c>
      <c r="T755" t="s">
        <v>958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389</v>
      </c>
      <c r="AB755">
        <v>38</v>
      </c>
      <c r="AC755" t="s">
        <v>400</v>
      </c>
      <c r="AD755">
        <v>49621</v>
      </c>
      <c r="AE755">
        <v>416.82</v>
      </c>
      <c r="AF755">
        <v>496.21</v>
      </c>
      <c r="AG755" t="s">
        <v>391</v>
      </c>
      <c r="AP755" s="8">
        <v>752</v>
      </c>
      <c r="AQ755" s="8" t="str">
        <f t="shared" ref="AQ755:BF770" si="94">IF(AQ$3=$D755,$AP755,"")</f>
        <v/>
      </c>
      <c r="AR755" s="8" t="str">
        <f t="shared" si="94"/>
        <v/>
      </c>
      <c r="AS755" s="8" t="str">
        <f t="shared" si="94"/>
        <v/>
      </c>
      <c r="AT755" s="8" t="str">
        <f t="shared" si="94"/>
        <v/>
      </c>
      <c r="AU755" s="8" t="str">
        <f t="shared" si="94"/>
        <v/>
      </c>
      <c r="AV755" s="8" t="str">
        <f t="shared" si="94"/>
        <v/>
      </c>
      <c r="AW755" s="8" t="str">
        <f t="shared" si="94"/>
        <v/>
      </c>
      <c r="AX755" s="8" t="str">
        <f t="shared" si="94"/>
        <v/>
      </c>
      <c r="AY755" s="8" t="str">
        <f t="shared" si="94"/>
        <v/>
      </c>
      <c r="AZ755" s="8" t="str">
        <f t="shared" si="94"/>
        <v/>
      </c>
      <c r="BA755" s="8" t="str">
        <f t="shared" si="94"/>
        <v/>
      </c>
      <c r="BB755" s="8" t="str">
        <f t="shared" si="94"/>
        <v/>
      </c>
      <c r="BC755" s="8" t="str">
        <f t="shared" si="94"/>
        <v/>
      </c>
      <c r="BD755" s="8" t="str">
        <f t="shared" si="94"/>
        <v/>
      </c>
      <c r="BE755" s="8" t="str">
        <f t="shared" si="94"/>
        <v/>
      </c>
      <c r="BF755" s="8" t="str">
        <f t="shared" si="94"/>
        <v/>
      </c>
      <c r="BG755" s="8" t="str">
        <f t="shared" si="93"/>
        <v/>
      </c>
      <c r="BH755" s="8" t="str">
        <f t="shared" si="93"/>
        <v/>
      </c>
    </row>
    <row r="756" spans="1:60">
      <c r="A756" t="s">
        <v>404</v>
      </c>
      <c r="B756" t="s">
        <v>404</v>
      </c>
      <c r="C756" t="s">
        <v>404</v>
      </c>
      <c r="E756">
        <v>19</v>
      </c>
      <c r="F756">
        <v>0</v>
      </c>
      <c r="G756">
        <v>1</v>
      </c>
      <c r="H756">
        <v>208450</v>
      </c>
      <c r="I756" s="1">
        <v>44761.875</v>
      </c>
      <c r="J756" t="s">
        <v>387</v>
      </c>
      <c r="K756">
        <v>0</v>
      </c>
      <c r="L756" s="1"/>
      <c r="M756" s="1">
        <v>44761.875</v>
      </c>
      <c r="N756" s="1">
        <v>41547.875</v>
      </c>
      <c r="O756" s="1">
        <v>43576.875</v>
      </c>
      <c r="P756" s="1"/>
      <c r="Q756" s="1">
        <v>43569.875</v>
      </c>
      <c r="R756">
        <v>75195110</v>
      </c>
      <c r="T756" t="s">
        <v>959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389</v>
      </c>
      <c r="AB756">
        <v>38</v>
      </c>
      <c r="AC756" t="s">
        <v>394</v>
      </c>
      <c r="AD756">
        <v>48439</v>
      </c>
      <c r="AE756">
        <v>406.85</v>
      </c>
      <c r="AF756">
        <v>484.39</v>
      </c>
      <c r="AG756" t="s">
        <v>408</v>
      </c>
      <c r="AP756" s="7">
        <v>753</v>
      </c>
      <c r="AQ756" s="7" t="str">
        <f t="shared" si="94"/>
        <v/>
      </c>
      <c r="AR756" s="7" t="str">
        <f t="shared" si="94"/>
        <v/>
      </c>
      <c r="AS756" s="7" t="str">
        <f t="shared" si="94"/>
        <v/>
      </c>
      <c r="AT756" s="7" t="str">
        <f t="shared" si="94"/>
        <v/>
      </c>
      <c r="AU756" s="7" t="str">
        <f t="shared" si="94"/>
        <v/>
      </c>
      <c r="AV756" s="7" t="str">
        <f t="shared" si="94"/>
        <v/>
      </c>
      <c r="AW756" s="7" t="str">
        <f t="shared" si="94"/>
        <v/>
      </c>
      <c r="AX756" s="7" t="str">
        <f t="shared" si="94"/>
        <v/>
      </c>
      <c r="AY756" s="7" t="str">
        <f t="shared" si="94"/>
        <v/>
      </c>
      <c r="AZ756" s="7" t="str">
        <f t="shared" si="94"/>
        <v/>
      </c>
      <c r="BA756" s="7" t="str">
        <f t="shared" si="94"/>
        <v/>
      </c>
      <c r="BB756" s="7" t="str">
        <f t="shared" si="94"/>
        <v/>
      </c>
      <c r="BC756" s="7" t="str">
        <f t="shared" si="94"/>
        <v/>
      </c>
      <c r="BD756" s="7" t="str">
        <f t="shared" si="94"/>
        <v/>
      </c>
      <c r="BE756" s="7" t="str">
        <f t="shared" si="94"/>
        <v/>
      </c>
      <c r="BF756" s="7" t="str">
        <f t="shared" si="94"/>
        <v/>
      </c>
      <c r="BG756" s="7" t="str">
        <f t="shared" si="93"/>
        <v/>
      </c>
      <c r="BH756" s="7" t="str">
        <f t="shared" si="93"/>
        <v/>
      </c>
    </row>
    <row r="757" spans="1:60">
      <c r="A757" t="s">
        <v>404</v>
      </c>
      <c r="B757" t="s">
        <v>404</v>
      </c>
      <c r="C757" t="s">
        <v>386</v>
      </c>
      <c r="E757">
        <v>232</v>
      </c>
      <c r="F757">
        <v>0</v>
      </c>
      <c r="G757">
        <v>1</v>
      </c>
      <c r="H757">
        <v>213031</v>
      </c>
      <c r="I757" s="1">
        <v>44761.875</v>
      </c>
      <c r="J757" t="s">
        <v>499</v>
      </c>
      <c r="K757">
        <v>0</v>
      </c>
      <c r="L757" s="1">
        <v>44709.875</v>
      </c>
      <c r="M757" s="1">
        <v>44761.875</v>
      </c>
      <c r="N757" s="1">
        <v>29737.875</v>
      </c>
      <c r="O757" s="1">
        <v>44709.875</v>
      </c>
      <c r="P757" s="1"/>
      <c r="Q757" s="1">
        <v>43599.875</v>
      </c>
      <c r="R757">
        <v>76091314</v>
      </c>
      <c r="T757" t="s">
        <v>960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389</v>
      </c>
      <c r="AB757">
        <v>37</v>
      </c>
      <c r="AC757" t="s">
        <v>390</v>
      </c>
      <c r="AD757">
        <v>146055</v>
      </c>
      <c r="AE757">
        <v>1212.27</v>
      </c>
      <c r="AF757">
        <v>1460.55</v>
      </c>
      <c r="AG757" t="s">
        <v>391</v>
      </c>
      <c r="AP757" s="8">
        <v>754</v>
      </c>
      <c r="AQ757" s="8" t="str">
        <f t="shared" si="94"/>
        <v/>
      </c>
      <c r="AR757" s="8" t="str">
        <f t="shared" si="94"/>
        <v/>
      </c>
      <c r="AS757" s="8" t="str">
        <f t="shared" si="94"/>
        <v/>
      </c>
      <c r="AT757" s="8" t="str">
        <f t="shared" si="94"/>
        <v/>
      </c>
      <c r="AU757" s="8" t="str">
        <f t="shared" si="94"/>
        <v/>
      </c>
      <c r="AV757" s="8" t="str">
        <f t="shared" si="94"/>
        <v/>
      </c>
      <c r="AW757" s="8" t="str">
        <f t="shared" si="94"/>
        <v/>
      </c>
      <c r="AX757" s="8" t="str">
        <f t="shared" si="94"/>
        <v/>
      </c>
      <c r="AY757" s="8" t="str">
        <f t="shared" si="94"/>
        <v/>
      </c>
      <c r="AZ757" s="8" t="str">
        <f t="shared" si="94"/>
        <v/>
      </c>
      <c r="BA757" s="8" t="str">
        <f t="shared" si="94"/>
        <v/>
      </c>
      <c r="BB757" s="8" t="str">
        <f t="shared" si="94"/>
        <v/>
      </c>
      <c r="BC757" s="8" t="str">
        <f t="shared" si="94"/>
        <v/>
      </c>
      <c r="BD757" s="8" t="str">
        <f t="shared" si="94"/>
        <v/>
      </c>
      <c r="BE757" s="8" t="str">
        <f t="shared" si="94"/>
        <v/>
      </c>
      <c r="BF757" s="8" t="str">
        <f t="shared" si="94"/>
        <v/>
      </c>
      <c r="BG757" s="8" t="str">
        <f t="shared" si="93"/>
        <v/>
      </c>
      <c r="BH757" s="8" t="str">
        <f t="shared" si="93"/>
        <v/>
      </c>
    </row>
    <row r="758" spans="1:60">
      <c r="A758" t="s">
        <v>404</v>
      </c>
      <c r="B758" t="s">
        <v>404</v>
      </c>
      <c r="C758" t="s">
        <v>404</v>
      </c>
      <c r="E758">
        <v>19</v>
      </c>
      <c r="F758">
        <v>0</v>
      </c>
      <c r="G758">
        <v>1</v>
      </c>
      <c r="H758">
        <v>213047</v>
      </c>
      <c r="I758" s="1">
        <v>44761.875</v>
      </c>
      <c r="J758" t="s">
        <v>387</v>
      </c>
      <c r="K758">
        <v>0</v>
      </c>
      <c r="L758" s="1"/>
      <c r="M758" s="1">
        <v>44761.875</v>
      </c>
      <c r="N758" s="1">
        <v>41720.875</v>
      </c>
      <c r="O758" s="1">
        <v>43599.875</v>
      </c>
      <c r="P758" s="1"/>
      <c r="Q758" s="1">
        <v>43599.875</v>
      </c>
      <c r="R758">
        <v>76100902</v>
      </c>
      <c r="T758" t="s">
        <v>961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389</v>
      </c>
      <c r="AB758">
        <v>37</v>
      </c>
      <c r="AC758" t="s">
        <v>398</v>
      </c>
      <c r="AD758">
        <v>153282</v>
      </c>
      <c r="AE758">
        <v>1287.56</v>
      </c>
      <c r="AF758">
        <v>1532.82</v>
      </c>
      <c r="AG758" t="s">
        <v>408</v>
      </c>
      <c r="AP758" s="7">
        <v>755</v>
      </c>
      <c r="AQ758" s="7" t="str">
        <f t="shared" si="94"/>
        <v/>
      </c>
      <c r="AR758" s="7" t="str">
        <f t="shared" si="94"/>
        <v/>
      </c>
      <c r="AS758" s="7" t="str">
        <f t="shared" si="94"/>
        <v/>
      </c>
      <c r="AT758" s="7" t="str">
        <f t="shared" si="94"/>
        <v/>
      </c>
      <c r="AU758" s="7" t="str">
        <f t="shared" si="94"/>
        <v/>
      </c>
      <c r="AV758" s="7" t="str">
        <f t="shared" si="94"/>
        <v/>
      </c>
      <c r="AW758" s="7" t="str">
        <f t="shared" si="94"/>
        <v/>
      </c>
      <c r="AX758" s="7" t="str">
        <f t="shared" si="94"/>
        <v/>
      </c>
      <c r="AY758" s="7" t="str">
        <f t="shared" si="94"/>
        <v/>
      </c>
      <c r="AZ758" s="7" t="str">
        <f t="shared" si="94"/>
        <v/>
      </c>
      <c r="BA758" s="7" t="str">
        <f t="shared" si="94"/>
        <v/>
      </c>
      <c r="BB758" s="7" t="str">
        <f t="shared" si="94"/>
        <v/>
      </c>
      <c r="BC758" s="7" t="str">
        <f t="shared" si="94"/>
        <v/>
      </c>
      <c r="BD758" s="7" t="str">
        <f t="shared" si="94"/>
        <v/>
      </c>
      <c r="BE758" s="7" t="str">
        <f t="shared" si="94"/>
        <v/>
      </c>
      <c r="BF758" s="7" t="str">
        <f t="shared" si="94"/>
        <v/>
      </c>
      <c r="BG758" s="7" t="str">
        <f t="shared" si="93"/>
        <v/>
      </c>
      <c r="BH758" s="7" t="str">
        <f t="shared" si="93"/>
        <v/>
      </c>
    </row>
    <row r="759" spans="1:60">
      <c r="A759" t="s">
        <v>404</v>
      </c>
      <c r="B759" t="s">
        <v>404</v>
      </c>
      <c r="C759" t="s">
        <v>404</v>
      </c>
      <c r="E759">
        <v>19</v>
      </c>
      <c r="F759">
        <v>0</v>
      </c>
      <c r="G759">
        <v>1</v>
      </c>
      <c r="H759">
        <v>213059</v>
      </c>
      <c r="I759" s="1">
        <v>44761.875</v>
      </c>
      <c r="J759" t="s">
        <v>387</v>
      </c>
      <c r="K759">
        <v>0</v>
      </c>
      <c r="L759" s="1"/>
      <c r="M759" s="1">
        <v>44761.875</v>
      </c>
      <c r="N759" s="1">
        <v>38905.875</v>
      </c>
      <c r="O759" s="1">
        <v>43674.875</v>
      </c>
      <c r="P759" s="1">
        <v>43657.875</v>
      </c>
      <c r="Q759" s="1">
        <v>43599.875</v>
      </c>
      <c r="R759">
        <v>76091317</v>
      </c>
      <c r="T759" t="s">
        <v>962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389</v>
      </c>
      <c r="AB759">
        <v>37</v>
      </c>
      <c r="AC759" t="s">
        <v>398</v>
      </c>
      <c r="AD759">
        <v>153282</v>
      </c>
      <c r="AE759">
        <v>1287.56</v>
      </c>
      <c r="AF759">
        <v>1532.82</v>
      </c>
      <c r="AG759" t="s">
        <v>408</v>
      </c>
      <c r="AP759" s="8">
        <v>756</v>
      </c>
      <c r="AQ759" s="8" t="str">
        <f t="shared" si="94"/>
        <v/>
      </c>
      <c r="AR759" s="8" t="str">
        <f t="shared" si="94"/>
        <v/>
      </c>
      <c r="AS759" s="8" t="str">
        <f t="shared" si="94"/>
        <v/>
      </c>
      <c r="AT759" s="8" t="str">
        <f t="shared" si="94"/>
        <v/>
      </c>
      <c r="AU759" s="8" t="str">
        <f t="shared" si="94"/>
        <v/>
      </c>
      <c r="AV759" s="8" t="str">
        <f t="shared" si="94"/>
        <v/>
      </c>
      <c r="AW759" s="8" t="str">
        <f t="shared" si="94"/>
        <v/>
      </c>
      <c r="AX759" s="8" t="str">
        <f t="shared" si="94"/>
        <v/>
      </c>
      <c r="AY759" s="8" t="str">
        <f t="shared" si="94"/>
        <v/>
      </c>
      <c r="AZ759" s="8" t="str">
        <f t="shared" si="94"/>
        <v/>
      </c>
      <c r="BA759" s="8" t="str">
        <f t="shared" si="94"/>
        <v/>
      </c>
      <c r="BB759" s="8" t="str">
        <f t="shared" si="94"/>
        <v/>
      </c>
      <c r="BC759" s="8" t="str">
        <f t="shared" si="94"/>
        <v/>
      </c>
      <c r="BD759" s="8" t="str">
        <f t="shared" si="94"/>
        <v/>
      </c>
      <c r="BE759" s="8" t="str">
        <f t="shared" si="94"/>
        <v/>
      </c>
      <c r="BF759" s="8" t="str">
        <f t="shared" si="94"/>
        <v/>
      </c>
      <c r="BG759" s="8" t="str">
        <f t="shared" si="93"/>
        <v/>
      </c>
      <c r="BH759" s="8" t="str">
        <f t="shared" si="93"/>
        <v/>
      </c>
    </row>
    <row r="760" spans="1:60">
      <c r="A760" t="s">
        <v>404</v>
      </c>
      <c r="B760" t="s">
        <v>404</v>
      </c>
      <c r="C760" t="s">
        <v>404</v>
      </c>
      <c r="E760">
        <v>19</v>
      </c>
      <c r="F760">
        <v>0</v>
      </c>
      <c r="G760">
        <v>1</v>
      </c>
      <c r="H760">
        <v>213065</v>
      </c>
      <c r="I760" s="1">
        <v>44761.875</v>
      </c>
      <c r="J760" t="s">
        <v>387</v>
      </c>
      <c r="K760">
        <v>0</v>
      </c>
      <c r="L760" s="1"/>
      <c r="M760" s="1">
        <v>44761.875</v>
      </c>
      <c r="N760" s="1">
        <v>38129.875</v>
      </c>
      <c r="O760" s="1">
        <v>44749.875</v>
      </c>
      <c r="P760" s="1">
        <v>44725.875</v>
      </c>
      <c r="Q760" s="1">
        <v>43599.875</v>
      </c>
      <c r="R760">
        <v>76100372</v>
      </c>
      <c r="T760" t="s">
        <v>963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389</v>
      </c>
      <c r="AB760">
        <v>37</v>
      </c>
      <c r="AC760" t="s">
        <v>400</v>
      </c>
      <c r="AD760">
        <v>49621</v>
      </c>
      <c r="AE760">
        <v>416.82</v>
      </c>
      <c r="AF760">
        <v>496.21</v>
      </c>
      <c r="AG760" t="s">
        <v>408</v>
      </c>
      <c r="AP760" s="7">
        <v>757</v>
      </c>
      <c r="AQ760" s="7" t="str">
        <f t="shared" si="94"/>
        <v/>
      </c>
      <c r="AR760" s="7" t="str">
        <f t="shared" si="94"/>
        <v/>
      </c>
      <c r="AS760" s="7" t="str">
        <f t="shared" si="94"/>
        <v/>
      </c>
      <c r="AT760" s="7" t="str">
        <f t="shared" si="94"/>
        <v/>
      </c>
      <c r="AU760" s="7" t="str">
        <f t="shared" si="94"/>
        <v/>
      </c>
      <c r="AV760" s="7" t="str">
        <f t="shared" si="94"/>
        <v/>
      </c>
      <c r="AW760" s="7" t="str">
        <f t="shared" si="94"/>
        <v/>
      </c>
      <c r="AX760" s="7" t="str">
        <f t="shared" si="94"/>
        <v/>
      </c>
      <c r="AY760" s="7" t="str">
        <f t="shared" si="94"/>
        <v/>
      </c>
      <c r="AZ760" s="7" t="str">
        <f t="shared" si="94"/>
        <v/>
      </c>
      <c r="BA760" s="7" t="str">
        <f t="shared" si="94"/>
        <v/>
      </c>
      <c r="BB760" s="7" t="str">
        <f t="shared" si="94"/>
        <v/>
      </c>
      <c r="BC760" s="7" t="str">
        <f t="shared" si="94"/>
        <v/>
      </c>
      <c r="BD760" s="7" t="str">
        <f t="shared" si="94"/>
        <v/>
      </c>
      <c r="BE760" s="7" t="str">
        <f t="shared" si="94"/>
        <v/>
      </c>
      <c r="BF760" s="7" t="str">
        <f t="shared" si="94"/>
        <v/>
      </c>
      <c r="BG760" s="7" t="str">
        <f t="shared" si="93"/>
        <v/>
      </c>
      <c r="BH760" s="7" t="str">
        <f t="shared" si="93"/>
        <v/>
      </c>
    </row>
    <row r="761" spans="1:60">
      <c r="A761" t="s">
        <v>404</v>
      </c>
      <c r="B761" t="s">
        <v>404</v>
      </c>
      <c r="C761" t="s">
        <v>404</v>
      </c>
      <c r="E761">
        <v>19</v>
      </c>
      <c r="F761">
        <v>0</v>
      </c>
      <c r="G761">
        <v>1</v>
      </c>
      <c r="H761">
        <v>213065</v>
      </c>
      <c r="I761" s="1">
        <v>44761.875</v>
      </c>
      <c r="J761" t="s">
        <v>387</v>
      </c>
      <c r="K761">
        <v>1</v>
      </c>
      <c r="L761" s="1"/>
      <c r="M761" s="1">
        <v>44761.875</v>
      </c>
      <c r="N761" s="1">
        <v>26829.875</v>
      </c>
      <c r="O761" s="1">
        <v>44749.875</v>
      </c>
      <c r="P761" s="1"/>
      <c r="Q761" s="1">
        <v>43599.875</v>
      </c>
      <c r="R761">
        <v>76100373</v>
      </c>
      <c r="T761" t="s">
        <v>964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389</v>
      </c>
      <c r="AB761">
        <v>37</v>
      </c>
      <c r="AC761" t="s">
        <v>400</v>
      </c>
      <c r="AD761">
        <v>145704</v>
      </c>
      <c r="AE761">
        <v>1223.8900000000001</v>
      </c>
      <c r="AF761">
        <v>1457.04</v>
      </c>
      <c r="AG761" t="s">
        <v>408</v>
      </c>
      <c r="AP761" s="8">
        <v>758</v>
      </c>
      <c r="AQ761" s="8" t="str">
        <f t="shared" si="94"/>
        <v/>
      </c>
      <c r="AR761" s="8" t="str">
        <f t="shared" si="94"/>
        <v/>
      </c>
      <c r="AS761" s="8" t="str">
        <f t="shared" si="94"/>
        <v/>
      </c>
      <c r="AT761" s="8" t="str">
        <f t="shared" si="94"/>
        <v/>
      </c>
      <c r="AU761" s="8" t="str">
        <f t="shared" si="94"/>
        <v/>
      </c>
      <c r="AV761" s="8" t="str">
        <f t="shared" si="94"/>
        <v/>
      </c>
      <c r="AW761" s="8" t="str">
        <f t="shared" si="94"/>
        <v/>
      </c>
      <c r="AX761" s="8" t="str">
        <f t="shared" si="94"/>
        <v/>
      </c>
      <c r="AY761" s="8" t="str">
        <f t="shared" si="94"/>
        <v/>
      </c>
      <c r="AZ761" s="8" t="str">
        <f t="shared" si="94"/>
        <v/>
      </c>
      <c r="BA761" s="8" t="str">
        <f t="shared" si="94"/>
        <v/>
      </c>
      <c r="BB761" s="8" t="str">
        <f t="shared" si="94"/>
        <v/>
      </c>
      <c r="BC761" s="8" t="str">
        <f t="shared" si="94"/>
        <v/>
      </c>
      <c r="BD761" s="8" t="str">
        <f t="shared" si="94"/>
        <v/>
      </c>
      <c r="BE761" s="8" t="str">
        <f t="shared" si="94"/>
        <v/>
      </c>
      <c r="BF761" s="8" t="str">
        <f t="shared" si="94"/>
        <v/>
      </c>
      <c r="BG761" s="8" t="str">
        <f t="shared" si="93"/>
        <v/>
      </c>
      <c r="BH761" s="8" t="str">
        <f t="shared" si="93"/>
        <v/>
      </c>
    </row>
    <row r="762" spans="1:60">
      <c r="A762" t="s">
        <v>404</v>
      </c>
      <c r="B762" t="s">
        <v>404</v>
      </c>
      <c r="C762" t="s">
        <v>404</v>
      </c>
      <c r="E762">
        <v>19</v>
      </c>
      <c r="F762">
        <v>0</v>
      </c>
      <c r="G762">
        <v>1</v>
      </c>
      <c r="H762">
        <v>213069</v>
      </c>
      <c r="I762" s="1">
        <v>44761.875</v>
      </c>
      <c r="J762" t="s">
        <v>387</v>
      </c>
      <c r="K762">
        <v>0</v>
      </c>
      <c r="L762" s="1"/>
      <c r="M762" s="1">
        <v>44761.875</v>
      </c>
      <c r="N762" s="1">
        <v>41924.875</v>
      </c>
      <c r="O762" s="1">
        <v>43599.875</v>
      </c>
      <c r="P762" s="1"/>
      <c r="Q762" s="1">
        <v>43599.875</v>
      </c>
      <c r="R762">
        <v>76100313</v>
      </c>
      <c r="T762" t="s">
        <v>965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389</v>
      </c>
      <c r="AB762">
        <v>37</v>
      </c>
      <c r="AC762" t="s">
        <v>400</v>
      </c>
      <c r="AD762">
        <v>49621</v>
      </c>
      <c r="AE762">
        <v>416.82</v>
      </c>
      <c r="AF762">
        <v>496.21</v>
      </c>
      <c r="AG762" t="s">
        <v>408</v>
      </c>
      <c r="AP762" s="7">
        <v>759</v>
      </c>
      <c r="AQ762" s="7" t="str">
        <f t="shared" si="94"/>
        <v/>
      </c>
      <c r="AR762" s="7" t="str">
        <f t="shared" si="94"/>
        <v/>
      </c>
      <c r="AS762" s="7" t="str">
        <f t="shared" si="94"/>
        <v/>
      </c>
      <c r="AT762" s="7" t="str">
        <f t="shared" si="94"/>
        <v/>
      </c>
      <c r="AU762" s="7" t="str">
        <f t="shared" si="94"/>
        <v/>
      </c>
      <c r="AV762" s="7" t="str">
        <f t="shared" si="94"/>
        <v/>
      </c>
      <c r="AW762" s="7" t="str">
        <f t="shared" si="94"/>
        <v/>
      </c>
      <c r="AX762" s="7" t="str">
        <f t="shared" si="94"/>
        <v/>
      </c>
      <c r="AY762" s="7" t="str">
        <f t="shared" si="94"/>
        <v/>
      </c>
      <c r="AZ762" s="7" t="str">
        <f t="shared" si="94"/>
        <v/>
      </c>
      <c r="BA762" s="7" t="str">
        <f t="shared" si="94"/>
        <v/>
      </c>
      <c r="BB762" s="7" t="str">
        <f t="shared" si="94"/>
        <v/>
      </c>
      <c r="BC762" s="7" t="str">
        <f t="shared" si="94"/>
        <v/>
      </c>
      <c r="BD762" s="7" t="str">
        <f t="shared" si="94"/>
        <v/>
      </c>
      <c r="BE762" s="7" t="str">
        <f t="shared" si="94"/>
        <v/>
      </c>
      <c r="BF762" s="7" t="str">
        <f t="shared" si="94"/>
        <v/>
      </c>
      <c r="BG762" s="7" t="str">
        <f t="shared" si="93"/>
        <v/>
      </c>
      <c r="BH762" s="7" t="str">
        <f t="shared" si="93"/>
        <v/>
      </c>
    </row>
    <row r="763" spans="1:60">
      <c r="A763" t="s">
        <v>404</v>
      </c>
      <c r="B763" t="s">
        <v>404</v>
      </c>
      <c r="C763" t="s">
        <v>404</v>
      </c>
      <c r="E763">
        <v>19</v>
      </c>
      <c r="F763">
        <v>0</v>
      </c>
      <c r="G763">
        <v>1</v>
      </c>
      <c r="H763">
        <v>213073</v>
      </c>
      <c r="I763" s="1">
        <v>44761.875</v>
      </c>
      <c r="J763" t="s">
        <v>387</v>
      </c>
      <c r="K763">
        <v>0</v>
      </c>
      <c r="L763" s="1">
        <v>44747.875</v>
      </c>
      <c r="M763" s="1">
        <v>44761.875</v>
      </c>
      <c r="N763" s="1">
        <v>41578.916666666664</v>
      </c>
      <c r="O763" s="1">
        <v>44747.875</v>
      </c>
      <c r="P763" s="1"/>
      <c r="Q763" s="1">
        <v>43599.875</v>
      </c>
      <c r="R763">
        <v>76100317</v>
      </c>
      <c r="T763" t="s">
        <v>966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389</v>
      </c>
      <c r="AB763">
        <v>37</v>
      </c>
      <c r="AC763" t="s">
        <v>400</v>
      </c>
      <c r="AD763">
        <v>49621</v>
      </c>
      <c r="AE763">
        <v>416.82</v>
      </c>
      <c r="AF763">
        <v>496.21</v>
      </c>
      <c r="AG763" t="s">
        <v>391</v>
      </c>
      <c r="AP763" s="8">
        <v>760</v>
      </c>
      <c r="AQ763" s="8" t="str">
        <f t="shared" si="94"/>
        <v/>
      </c>
      <c r="AR763" s="8" t="str">
        <f t="shared" si="94"/>
        <v/>
      </c>
      <c r="AS763" s="8" t="str">
        <f t="shared" si="94"/>
        <v/>
      </c>
      <c r="AT763" s="8" t="str">
        <f t="shared" si="94"/>
        <v/>
      </c>
      <c r="AU763" s="8" t="str">
        <f t="shared" si="94"/>
        <v/>
      </c>
      <c r="AV763" s="8" t="str">
        <f t="shared" si="94"/>
        <v/>
      </c>
      <c r="AW763" s="8" t="str">
        <f t="shared" si="94"/>
        <v/>
      </c>
      <c r="AX763" s="8" t="str">
        <f t="shared" si="94"/>
        <v/>
      </c>
      <c r="AY763" s="8" t="str">
        <f t="shared" si="94"/>
        <v/>
      </c>
      <c r="AZ763" s="8" t="str">
        <f t="shared" si="94"/>
        <v/>
      </c>
      <c r="BA763" s="8" t="str">
        <f t="shared" si="94"/>
        <v/>
      </c>
      <c r="BB763" s="8" t="str">
        <f t="shared" si="94"/>
        <v/>
      </c>
      <c r="BC763" s="8" t="str">
        <f t="shared" si="94"/>
        <v/>
      </c>
      <c r="BD763" s="8" t="str">
        <f t="shared" si="94"/>
        <v/>
      </c>
      <c r="BE763" s="8" t="str">
        <f t="shared" si="94"/>
        <v/>
      </c>
      <c r="BF763" s="8" t="str">
        <f t="shared" si="94"/>
        <v/>
      </c>
      <c r="BG763" s="8" t="str">
        <f t="shared" si="93"/>
        <v/>
      </c>
      <c r="BH763" s="8" t="str">
        <f t="shared" si="93"/>
        <v/>
      </c>
    </row>
    <row r="764" spans="1:60">
      <c r="A764" t="s">
        <v>404</v>
      </c>
      <c r="B764" t="s">
        <v>404</v>
      </c>
      <c r="C764" t="s">
        <v>404</v>
      </c>
      <c r="E764">
        <v>278</v>
      </c>
      <c r="F764">
        <v>0</v>
      </c>
      <c r="G764">
        <v>1</v>
      </c>
      <c r="H764">
        <v>213914</v>
      </c>
      <c r="I764" s="1">
        <v>44761.875</v>
      </c>
      <c r="J764" t="s">
        <v>396</v>
      </c>
      <c r="K764">
        <v>0</v>
      </c>
      <c r="L764" s="1"/>
      <c r="M764" s="1">
        <v>44761.875</v>
      </c>
      <c r="N764" s="1">
        <v>31666.875</v>
      </c>
      <c r="O764" s="1">
        <v>44725.875</v>
      </c>
      <c r="P764" s="1">
        <v>44725.875</v>
      </c>
      <c r="Q764" s="1">
        <v>43599.875</v>
      </c>
      <c r="R764">
        <v>76100956</v>
      </c>
      <c r="T764" t="s">
        <v>967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389</v>
      </c>
      <c r="AB764">
        <v>37</v>
      </c>
      <c r="AC764" t="s">
        <v>478</v>
      </c>
      <c r="AD764">
        <v>158637</v>
      </c>
      <c r="AE764">
        <v>1316.66</v>
      </c>
      <c r="AF764">
        <v>1586.37</v>
      </c>
      <c r="AG764" t="s">
        <v>408</v>
      </c>
      <c r="AP764" s="7">
        <v>761</v>
      </c>
      <c r="AQ764" s="7" t="str">
        <f t="shared" si="94"/>
        <v/>
      </c>
      <c r="AR764" s="7" t="str">
        <f t="shared" si="94"/>
        <v/>
      </c>
      <c r="AS764" s="7" t="str">
        <f t="shared" si="94"/>
        <v/>
      </c>
      <c r="AT764" s="7" t="str">
        <f t="shared" si="94"/>
        <v/>
      </c>
      <c r="AU764" s="7" t="str">
        <f t="shared" si="94"/>
        <v/>
      </c>
      <c r="AV764" s="7" t="str">
        <f t="shared" si="94"/>
        <v/>
      </c>
      <c r="AW764" s="7" t="str">
        <f t="shared" si="94"/>
        <v/>
      </c>
      <c r="AX764" s="7" t="str">
        <f t="shared" si="94"/>
        <v/>
      </c>
      <c r="AY764" s="7" t="str">
        <f t="shared" si="94"/>
        <v/>
      </c>
      <c r="AZ764" s="7" t="str">
        <f t="shared" si="94"/>
        <v/>
      </c>
      <c r="BA764" s="7" t="str">
        <f t="shared" si="94"/>
        <v/>
      </c>
      <c r="BB764" s="7" t="str">
        <f t="shared" si="94"/>
        <v/>
      </c>
      <c r="BC764" s="7" t="str">
        <f t="shared" si="94"/>
        <v/>
      </c>
      <c r="BD764" s="7" t="str">
        <f t="shared" si="94"/>
        <v/>
      </c>
      <c r="BE764" s="7" t="str">
        <f t="shared" si="94"/>
        <v/>
      </c>
      <c r="BF764" s="7" t="str">
        <f t="shared" si="94"/>
        <v/>
      </c>
      <c r="BG764" s="7" t="str">
        <f t="shared" si="93"/>
        <v/>
      </c>
      <c r="BH764" s="7" t="str">
        <f t="shared" si="93"/>
        <v/>
      </c>
    </row>
    <row r="765" spans="1:60">
      <c r="A765" t="s">
        <v>404</v>
      </c>
      <c r="B765" t="s">
        <v>404</v>
      </c>
      <c r="C765" t="s">
        <v>404</v>
      </c>
      <c r="E765">
        <v>278</v>
      </c>
      <c r="F765">
        <v>0</v>
      </c>
      <c r="G765">
        <v>1</v>
      </c>
      <c r="H765">
        <v>213934</v>
      </c>
      <c r="I765" s="1">
        <v>44761.875</v>
      </c>
      <c r="J765" t="s">
        <v>396</v>
      </c>
      <c r="K765">
        <v>0</v>
      </c>
      <c r="L765" s="1"/>
      <c r="M765" s="1">
        <v>44761.875</v>
      </c>
      <c r="N765" s="1">
        <v>32691.875</v>
      </c>
      <c r="O765" s="1">
        <v>43661.875</v>
      </c>
      <c r="P765" s="1">
        <v>43657.875</v>
      </c>
      <c r="Q765" s="1">
        <v>43599.875</v>
      </c>
      <c r="R765">
        <v>76091321</v>
      </c>
      <c r="T765" t="s">
        <v>968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389</v>
      </c>
      <c r="AB765">
        <v>37</v>
      </c>
      <c r="AC765" t="s">
        <v>476</v>
      </c>
      <c r="AD765">
        <v>177736</v>
      </c>
      <c r="AE765">
        <v>1475.23</v>
      </c>
      <c r="AF765">
        <v>1777.36</v>
      </c>
      <c r="AG765" t="s">
        <v>408</v>
      </c>
      <c r="AP765" s="8">
        <v>762</v>
      </c>
      <c r="AQ765" s="8" t="str">
        <f t="shared" si="94"/>
        <v/>
      </c>
      <c r="AR765" s="8" t="str">
        <f t="shared" si="94"/>
        <v/>
      </c>
      <c r="AS765" s="8" t="str">
        <f t="shared" si="94"/>
        <v/>
      </c>
      <c r="AT765" s="8" t="str">
        <f t="shared" si="94"/>
        <v/>
      </c>
      <c r="AU765" s="8" t="str">
        <f t="shared" si="94"/>
        <v/>
      </c>
      <c r="AV765" s="8" t="str">
        <f t="shared" si="94"/>
        <v/>
      </c>
      <c r="AW765" s="8" t="str">
        <f t="shared" si="94"/>
        <v/>
      </c>
      <c r="AX765" s="8" t="str">
        <f t="shared" si="94"/>
        <v/>
      </c>
      <c r="AY765" s="8" t="str">
        <f t="shared" si="94"/>
        <v/>
      </c>
      <c r="AZ765" s="8" t="str">
        <f t="shared" si="94"/>
        <v/>
      </c>
      <c r="BA765" s="8" t="str">
        <f t="shared" si="94"/>
        <v/>
      </c>
      <c r="BB765" s="8" t="str">
        <f t="shared" si="94"/>
        <v/>
      </c>
      <c r="BC765" s="8" t="str">
        <f t="shared" si="94"/>
        <v/>
      </c>
      <c r="BD765" s="8" t="str">
        <f t="shared" si="94"/>
        <v/>
      </c>
      <c r="BE765" s="8" t="str">
        <f t="shared" si="94"/>
        <v/>
      </c>
      <c r="BF765" s="8" t="str">
        <f t="shared" si="94"/>
        <v/>
      </c>
      <c r="BG765" s="8" t="str">
        <f t="shared" si="93"/>
        <v/>
      </c>
      <c r="BH765" s="8" t="str">
        <f t="shared" si="93"/>
        <v/>
      </c>
    </row>
    <row r="766" spans="1:60">
      <c r="A766" t="s">
        <v>404</v>
      </c>
      <c r="B766" t="s">
        <v>404</v>
      </c>
      <c r="C766" t="s">
        <v>404</v>
      </c>
      <c r="E766">
        <v>278</v>
      </c>
      <c r="F766">
        <v>0</v>
      </c>
      <c r="G766">
        <v>1</v>
      </c>
      <c r="H766">
        <v>213934</v>
      </c>
      <c r="I766" s="1">
        <v>44761.875</v>
      </c>
      <c r="J766" t="s">
        <v>396</v>
      </c>
      <c r="K766">
        <v>1</v>
      </c>
      <c r="L766" s="1"/>
      <c r="M766" s="1">
        <v>44761.875</v>
      </c>
      <c r="N766" s="1">
        <v>40333.875</v>
      </c>
      <c r="O766" s="1">
        <v>43661.875</v>
      </c>
      <c r="P766" s="1"/>
      <c r="Q766" s="1">
        <v>43660.875</v>
      </c>
      <c r="R766">
        <v>76475612</v>
      </c>
      <c r="T766" t="s">
        <v>969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389</v>
      </c>
      <c r="AB766">
        <v>37</v>
      </c>
      <c r="AC766" t="s">
        <v>476</v>
      </c>
      <c r="AD766">
        <v>103411</v>
      </c>
      <c r="AE766">
        <v>858.32</v>
      </c>
      <c r="AF766">
        <v>1034.1099999999999</v>
      </c>
      <c r="AG766" t="s">
        <v>408</v>
      </c>
      <c r="AP766" s="7">
        <v>763</v>
      </c>
      <c r="AQ766" s="7" t="str">
        <f t="shared" si="94"/>
        <v/>
      </c>
      <c r="AR766" s="7" t="str">
        <f t="shared" si="94"/>
        <v/>
      </c>
      <c r="AS766" s="7" t="str">
        <f t="shared" si="94"/>
        <v/>
      </c>
      <c r="AT766" s="7" t="str">
        <f t="shared" si="94"/>
        <v/>
      </c>
      <c r="AU766" s="7" t="str">
        <f t="shared" si="94"/>
        <v/>
      </c>
      <c r="AV766" s="7" t="str">
        <f t="shared" si="94"/>
        <v/>
      </c>
      <c r="AW766" s="7" t="str">
        <f t="shared" si="94"/>
        <v/>
      </c>
      <c r="AX766" s="7" t="str">
        <f t="shared" si="94"/>
        <v/>
      </c>
      <c r="AY766" s="7" t="str">
        <f t="shared" si="94"/>
        <v/>
      </c>
      <c r="AZ766" s="7" t="str">
        <f t="shared" si="94"/>
        <v/>
      </c>
      <c r="BA766" s="7" t="str">
        <f t="shared" si="94"/>
        <v/>
      </c>
      <c r="BB766" s="7" t="str">
        <f t="shared" si="94"/>
        <v/>
      </c>
      <c r="BC766" s="7" t="str">
        <f t="shared" si="94"/>
        <v/>
      </c>
      <c r="BD766" s="7" t="str">
        <f t="shared" si="94"/>
        <v/>
      </c>
      <c r="BE766" s="7" t="str">
        <f t="shared" si="94"/>
        <v/>
      </c>
      <c r="BF766" s="7" t="str">
        <f t="shared" si="94"/>
        <v/>
      </c>
      <c r="BG766" s="7" t="str">
        <f t="shared" si="93"/>
        <v/>
      </c>
      <c r="BH766" s="7" t="str">
        <f t="shared" si="93"/>
        <v/>
      </c>
    </row>
    <row r="767" spans="1:60">
      <c r="A767" t="s">
        <v>404</v>
      </c>
      <c r="B767" t="s">
        <v>404</v>
      </c>
      <c r="C767" t="s">
        <v>404</v>
      </c>
      <c r="E767">
        <v>19</v>
      </c>
      <c r="F767">
        <v>0</v>
      </c>
      <c r="G767">
        <v>1</v>
      </c>
      <c r="H767">
        <v>213969</v>
      </c>
      <c r="I767" s="1">
        <v>44761.875</v>
      </c>
      <c r="J767" t="s">
        <v>387</v>
      </c>
      <c r="K767">
        <v>0</v>
      </c>
      <c r="L767" s="1">
        <v>44752.875</v>
      </c>
      <c r="M767" s="1">
        <v>44761.875</v>
      </c>
      <c r="N767" s="1">
        <v>37270.916666666664</v>
      </c>
      <c r="O767" s="1">
        <v>44752.875</v>
      </c>
      <c r="P767" s="1"/>
      <c r="Q767" s="1">
        <v>43599.875</v>
      </c>
      <c r="R767">
        <v>76190276</v>
      </c>
      <c r="T767" t="s">
        <v>970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389</v>
      </c>
      <c r="AB767">
        <v>37</v>
      </c>
      <c r="AC767" t="s">
        <v>398</v>
      </c>
      <c r="AD767">
        <v>191602</v>
      </c>
      <c r="AE767">
        <v>1609.46</v>
      </c>
      <c r="AF767">
        <v>1916.02</v>
      </c>
      <c r="AG767" t="s">
        <v>391</v>
      </c>
      <c r="AP767" s="8">
        <v>764</v>
      </c>
      <c r="AQ767" s="8" t="str">
        <f t="shared" si="94"/>
        <v/>
      </c>
      <c r="AR767" s="8" t="str">
        <f t="shared" si="94"/>
        <v/>
      </c>
      <c r="AS767" s="8" t="str">
        <f t="shared" si="94"/>
        <v/>
      </c>
      <c r="AT767" s="8" t="str">
        <f t="shared" si="94"/>
        <v/>
      </c>
      <c r="AU767" s="8" t="str">
        <f t="shared" si="94"/>
        <v/>
      </c>
      <c r="AV767" s="8" t="str">
        <f t="shared" si="94"/>
        <v/>
      </c>
      <c r="AW767" s="8" t="str">
        <f t="shared" si="94"/>
        <v/>
      </c>
      <c r="AX767" s="8" t="str">
        <f t="shared" si="94"/>
        <v/>
      </c>
      <c r="AY767" s="8" t="str">
        <f t="shared" si="94"/>
        <v/>
      </c>
      <c r="AZ767" s="8" t="str">
        <f t="shared" si="94"/>
        <v/>
      </c>
      <c r="BA767" s="8" t="str">
        <f t="shared" si="94"/>
        <v/>
      </c>
      <c r="BB767" s="8" t="str">
        <f t="shared" si="94"/>
        <v/>
      </c>
      <c r="BC767" s="8" t="str">
        <f t="shared" si="94"/>
        <v/>
      </c>
      <c r="BD767" s="8" t="str">
        <f t="shared" si="94"/>
        <v/>
      </c>
      <c r="BE767" s="8" t="str">
        <f t="shared" si="94"/>
        <v/>
      </c>
      <c r="BF767" s="8" t="str">
        <f t="shared" si="94"/>
        <v/>
      </c>
      <c r="BG767" s="8" t="str">
        <f t="shared" si="93"/>
        <v/>
      </c>
      <c r="BH767" s="8" t="str">
        <f t="shared" si="93"/>
        <v/>
      </c>
    </row>
    <row r="768" spans="1:60">
      <c r="A768" t="s">
        <v>404</v>
      </c>
      <c r="B768" t="s">
        <v>404</v>
      </c>
      <c r="C768" t="s">
        <v>404</v>
      </c>
      <c r="E768">
        <v>220</v>
      </c>
      <c r="F768">
        <v>0</v>
      </c>
      <c r="G768">
        <v>1</v>
      </c>
      <c r="H768">
        <v>213980</v>
      </c>
      <c r="I768" s="1">
        <v>44761.875</v>
      </c>
      <c r="J768" t="s">
        <v>473</v>
      </c>
      <c r="K768">
        <v>0</v>
      </c>
      <c r="L768" s="1">
        <v>44756.875</v>
      </c>
      <c r="M768" s="1">
        <v>44761.875</v>
      </c>
      <c r="N768" s="1">
        <v>23355.916666666668</v>
      </c>
      <c r="O768" s="1">
        <v>44756.875</v>
      </c>
      <c r="P768" s="1"/>
      <c r="Q768" s="1">
        <v>43599.875</v>
      </c>
      <c r="R768">
        <v>76100983</v>
      </c>
      <c r="T768" t="s">
        <v>971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389</v>
      </c>
      <c r="AB768">
        <v>37</v>
      </c>
      <c r="AC768" t="s">
        <v>581</v>
      </c>
      <c r="AD768">
        <v>444551</v>
      </c>
      <c r="AE768">
        <v>3734.22</v>
      </c>
      <c r="AF768">
        <v>4445.51</v>
      </c>
      <c r="AG768" t="s">
        <v>391</v>
      </c>
      <c r="AP768" s="7">
        <v>765</v>
      </c>
      <c r="AQ768" s="7" t="str">
        <f t="shared" si="94"/>
        <v/>
      </c>
      <c r="AR768" s="7" t="str">
        <f t="shared" si="94"/>
        <v/>
      </c>
      <c r="AS768" s="7" t="str">
        <f t="shared" si="94"/>
        <v/>
      </c>
      <c r="AT768" s="7" t="str">
        <f t="shared" si="94"/>
        <v/>
      </c>
      <c r="AU768" s="7" t="str">
        <f t="shared" si="94"/>
        <v/>
      </c>
      <c r="AV768" s="7" t="str">
        <f t="shared" si="94"/>
        <v/>
      </c>
      <c r="AW768" s="7" t="str">
        <f t="shared" si="94"/>
        <v/>
      </c>
      <c r="AX768" s="7" t="str">
        <f t="shared" si="94"/>
        <v/>
      </c>
      <c r="AY768" s="7" t="str">
        <f t="shared" si="94"/>
        <v/>
      </c>
      <c r="AZ768" s="7" t="str">
        <f t="shared" si="94"/>
        <v/>
      </c>
      <c r="BA768" s="7" t="str">
        <f t="shared" si="94"/>
        <v/>
      </c>
      <c r="BB768" s="7" t="str">
        <f t="shared" si="94"/>
        <v/>
      </c>
      <c r="BC768" s="7" t="str">
        <f t="shared" si="94"/>
        <v/>
      </c>
      <c r="BD768" s="7" t="str">
        <f t="shared" si="94"/>
        <v/>
      </c>
      <c r="BE768" s="7" t="str">
        <f t="shared" si="94"/>
        <v/>
      </c>
      <c r="BF768" s="7" t="str">
        <f t="shared" si="94"/>
        <v/>
      </c>
      <c r="BG768" s="7" t="str">
        <f t="shared" si="93"/>
        <v/>
      </c>
      <c r="BH768" s="7" t="str">
        <f t="shared" si="93"/>
        <v/>
      </c>
    </row>
    <row r="769" spans="1:60">
      <c r="A769" t="s">
        <v>404</v>
      </c>
      <c r="B769" t="s">
        <v>404</v>
      </c>
      <c r="C769" t="s">
        <v>404</v>
      </c>
      <c r="E769">
        <v>19</v>
      </c>
      <c r="F769">
        <v>0</v>
      </c>
      <c r="G769">
        <v>1</v>
      </c>
      <c r="H769">
        <v>214022</v>
      </c>
      <c r="I769" s="1">
        <v>44761.875</v>
      </c>
      <c r="J769" t="s">
        <v>387</v>
      </c>
      <c r="K769">
        <v>0</v>
      </c>
      <c r="L769" s="1"/>
      <c r="M769" s="1">
        <v>44761.875</v>
      </c>
      <c r="N769" s="1">
        <v>38522.875</v>
      </c>
      <c r="O769" s="1">
        <v>43599.875</v>
      </c>
      <c r="P769" s="1"/>
      <c r="Q769" s="1">
        <v>43599.875</v>
      </c>
      <c r="R769">
        <v>76100906</v>
      </c>
      <c r="T769" t="s">
        <v>972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389</v>
      </c>
      <c r="AB769">
        <v>37</v>
      </c>
      <c r="AC769" t="s">
        <v>476</v>
      </c>
      <c r="AD769">
        <v>123586</v>
      </c>
      <c r="AE769">
        <v>1038.1099999999999</v>
      </c>
      <c r="AF769">
        <v>1235.8599999999999</v>
      </c>
      <c r="AG769" t="s">
        <v>408</v>
      </c>
      <c r="AP769" s="8">
        <v>766</v>
      </c>
      <c r="AQ769" s="8" t="str">
        <f t="shared" si="94"/>
        <v/>
      </c>
      <c r="AR769" s="8" t="str">
        <f t="shared" si="94"/>
        <v/>
      </c>
      <c r="AS769" s="8" t="str">
        <f t="shared" si="94"/>
        <v/>
      </c>
      <c r="AT769" s="8" t="str">
        <f t="shared" si="94"/>
        <v/>
      </c>
      <c r="AU769" s="8" t="str">
        <f t="shared" si="94"/>
        <v/>
      </c>
      <c r="AV769" s="8" t="str">
        <f t="shared" si="94"/>
        <v/>
      </c>
      <c r="AW769" s="8" t="str">
        <f t="shared" si="94"/>
        <v/>
      </c>
      <c r="AX769" s="8" t="str">
        <f t="shared" si="94"/>
        <v/>
      </c>
      <c r="AY769" s="8" t="str">
        <f t="shared" si="94"/>
        <v/>
      </c>
      <c r="AZ769" s="8" t="str">
        <f t="shared" si="94"/>
        <v/>
      </c>
      <c r="BA769" s="8" t="str">
        <f t="shared" si="94"/>
        <v/>
      </c>
      <c r="BB769" s="8" t="str">
        <f t="shared" si="94"/>
        <v/>
      </c>
      <c r="BC769" s="8" t="str">
        <f t="shared" si="94"/>
        <v/>
      </c>
      <c r="BD769" s="8" t="str">
        <f t="shared" si="94"/>
        <v/>
      </c>
      <c r="BE769" s="8" t="str">
        <f t="shared" si="94"/>
        <v/>
      </c>
      <c r="BF769" s="8" t="str">
        <f t="shared" si="94"/>
        <v/>
      </c>
      <c r="BG769" s="8" t="str">
        <f t="shared" si="93"/>
        <v/>
      </c>
      <c r="BH769" s="8" t="str">
        <f t="shared" si="93"/>
        <v/>
      </c>
    </row>
    <row r="770" spans="1:60">
      <c r="A770" t="s">
        <v>404</v>
      </c>
      <c r="B770" t="s">
        <v>404</v>
      </c>
      <c r="C770" t="s">
        <v>404</v>
      </c>
      <c r="D770">
        <v>0</v>
      </c>
      <c r="E770">
        <v>57</v>
      </c>
      <c r="F770">
        <v>0</v>
      </c>
      <c r="G770">
        <v>1</v>
      </c>
      <c r="H770">
        <v>214276</v>
      </c>
      <c r="I770" s="1">
        <v>44761.875</v>
      </c>
      <c r="J770" t="s">
        <v>392</v>
      </c>
      <c r="K770">
        <v>0</v>
      </c>
      <c r="L770" s="1">
        <v>44755.875</v>
      </c>
      <c r="M770" s="1">
        <v>44761.875</v>
      </c>
      <c r="N770" s="1">
        <v>31804.916666666668</v>
      </c>
      <c r="O770" s="1">
        <v>44755.875</v>
      </c>
      <c r="P770" s="1"/>
      <c r="Q770" s="1">
        <v>43599.875</v>
      </c>
      <c r="R770">
        <v>76100993</v>
      </c>
      <c r="T770" t="s">
        <v>973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389</v>
      </c>
      <c r="AB770">
        <v>37</v>
      </c>
      <c r="AC770" t="s">
        <v>478</v>
      </c>
      <c r="AD770">
        <v>18958</v>
      </c>
      <c r="AE770">
        <v>1592.45</v>
      </c>
      <c r="AF770">
        <v>1895.8</v>
      </c>
      <c r="AG770" t="s">
        <v>391</v>
      </c>
      <c r="AP770" s="7">
        <v>767</v>
      </c>
      <c r="AQ770" s="7" t="str">
        <f t="shared" si="94"/>
        <v/>
      </c>
      <c r="AR770" s="7" t="str">
        <f t="shared" si="94"/>
        <v/>
      </c>
      <c r="AS770" s="7" t="str">
        <f t="shared" si="94"/>
        <v/>
      </c>
      <c r="AT770" s="7" t="str">
        <f t="shared" si="94"/>
        <v/>
      </c>
      <c r="AU770" s="7" t="str">
        <f t="shared" si="94"/>
        <v/>
      </c>
      <c r="AV770" s="7" t="str">
        <f t="shared" si="94"/>
        <v/>
      </c>
      <c r="AW770" s="7" t="str">
        <f t="shared" si="94"/>
        <v/>
      </c>
      <c r="AX770" s="7" t="str">
        <f t="shared" si="94"/>
        <v/>
      </c>
      <c r="AY770" s="7" t="str">
        <f t="shared" si="94"/>
        <v/>
      </c>
      <c r="AZ770" s="7" t="str">
        <f t="shared" si="94"/>
        <v/>
      </c>
      <c r="BA770" s="7" t="str">
        <f t="shared" si="94"/>
        <v/>
      </c>
      <c r="BB770" s="7" t="str">
        <f t="shared" si="94"/>
        <v/>
      </c>
      <c r="BC770" s="7" t="str">
        <f t="shared" si="94"/>
        <v/>
      </c>
      <c r="BD770" s="7" t="str">
        <f t="shared" si="94"/>
        <v/>
      </c>
      <c r="BE770" s="7" t="str">
        <f t="shared" si="94"/>
        <v/>
      </c>
      <c r="BF770" s="7" t="str">
        <f t="shared" ref="BF770:BH785" si="95">IF(BF$3=$D770,$AP770,"")</f>
        <v/>
      </c>
      <c r="BG770" s="7" t="str">
        <f t="shared" si="95"/>
        <v/>
      </c>
      <c r="BH770" s="7" t="str">
        <f t="shared" si="95"/>
        <v/>
      </c>
    </row>
    <row r="771" spans="1:60">
      <c r="A771" t="s">
        <v>404</v>
      </c>
      <c r="B771" t="s">
        <v>404</v>
      </c>
      <c r="C771" t="s">
        <v>404</v>
      </c>
      <c r="E771">
        <v>19</v>
      </c>
      <c r="F771">
        <v>0</v>
      </c>
      <c r="G771">
        <v>1</v>
      </c>
      <c r="H771">
        <v>218427</v>
      </c>
      <c r="I771" s="1">
        <v>44761.875</v>
      </c>
      <c r="J771" t="s">
        <v>387</v>
      </c>
      <c r="K771">
        <v>0</v>
      </c>
      <c r="L771" s="1"/>
      <c r="M771" s="1">
        <v>44761.875</v>
      </c>
      <c r="N771" s="1">
        <v>35674.875</v>
      </c>
      <c r="O771" s="1">
        <v>43629.875</v>
      </c>
      <c r="P771" s="1"/>
      <c r="Q771" s="1">
        <v>43630.875</v>
      </c>
      <c r="R771">
        <v>76290909</v>
      </c>
      <c r="T771" t="s">
        <v>974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389</v>
      </c>
      <c r="AB771">
        <v>36</v>
      </c>
      <c r="AC771" t="s">
        <v>398</v>
      </c>
      <c r="AD771">
        <v>239502</v>
      </c>
      <c r="AE771">
        <v>2011.8</v>
      </c>
      <c r="AF771">
        <v>2395.02</v>
      </c>
      <c r="AG771" t="s">
        <v>408</v>
      </c>
      <c r="AP771" s="8">
        <v>768</v>
      </c>
      <c r="AQ771" s="8" t="str">
        <f t="shared" ref="AQ771:BF786" si="96">IF(AQ$3=$D771,$AP771,"")</f>
        <v/>
      </c>
      <c r="AR771" s="8" t="str">
        <f t="shared" si="96"/>
        <v/>
      </c>
      <c r="AS771" s="8" t="str">
        <f t="shared" si="96"/>
        <v/>
      </c>
      <c r="AT771" s="8" t="str">
        <f t="shared" si="96"/>
        <v/>
      </c>
      <c r="AU771" s="8" t="str">
        <f t="shared" si="96"/>
        <v/>
      </c>
      <c r="AV771" s="8" t="str">
        <f t="shared" si="96"/>
        <v/>
      </c>
      <c r="AW771" s="8" t="str">
        <f t="shared" si="96"/>
        <v/>
      </c>
      <c r="AX771" s="8" t="str">
        <f t="shared" si="96"/>
        <v/>
      </c>
      <c r="AY771" s="8" t="str">
        <f t="shared" si="96"/>
        <v/>
      </c>
      <c r="AZ771" s="8" t="str">
        <f t="shared" si="96"/>
        <v/>
      </c>
      <c r="BA771" s="8" t="str">
        <f t="shared" si="96"/>
        <v/>
      </c>
      <c r="BB771" s="8" t="str">
        <f t="shared" si="96"/>
        <v/>
      </c>
      <c r="BC771" s="8" t="str">
        <f t="shared" si="96"/>
        <v/>
      </c>
      <c r="BD771" s="8" t="str">
        <f t="shared" si="96"/>
        <v/>
      </c>
      <c r="BE771" s="8" t="str">
        <f t="shared" si="96"/>
        <v/>
      </c>
      <c r="BF771" s="8" t="str">
        <f t="shared" si="96"/>
        <v/>
      </c>
      <c r="BG771" s="8" t="str">
        <f t="shared" si="95"/>
        <v/>
      </c>
      <c r="BH771" s="8" t="str">
        <f t="shared" si="95"/>
        <v/>
      </c>
    </row>
    <row r="772" spans="1:60">
      <c r="A772" t="s">
        <v>404</v>
      </c>
      <c r="B772" t="s">
        <v>404</v>
      </c>
      <c r="C772" t="s">
        <v>404</v>
      </c>
      <c r="E772">
        <v>19</v>
      </c>
      <c r="F772">
        <v>0</v>
      </c>
      <c r="G772">
        <v>1</v>
      </c>
      <c r="H772">
        <v>218550</v>
      </c>
      <c r="I772" s="1">
        <v>44761.875</v>
      </c>
      <c r="J772" t="s">
        <v>387</v>
      </c>
      <c r="K772">
        <v>0</v>
      </c>
      <c r="L772" s="1">
        <v>44755.875</v>
      </c>
      <c r="M772" s="1">
        <v>44761.875</v>
      </c>
      <c r="N772" s="1">
        <v>41238.916666666664</v>
      </c>
      <c r="O772" s="1">
        <v>44755.875</v>
      </c>
      <c r="P772" s="1">
        <v>43811.875</v>
      </c>
      <c r="Q772" s="1">
        <v>43630.875</v>
      </c>
      <c r="R772">
        <v>76296550</v>
      </c>
      <c r="T772" t="s">
        <v>975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389</v>
      </c>
      <c r="AB772">
        <v>36</v>
      </c>
      <c r="AC772" t="s">
        <v>483</v>
      </c>
      <c r="AD772">
        <v>19297</v>
      </c>
      <c r="AE772">
        <v>1620.95</v>
      </c>
      <c r="AF772">
        <v>1929.7</v>
      </c>
      <c r="AG772" t="s">
        <v>391</v>
      </c>
      <c r="AP772" s="7">
        <v>769</v>
      </c>
      <c r="AQ772" s="7" t="str">
        <f t="shared" si="96"/>
        <v/>
      </c>
      <c r="AR772" s="7" t="str">
        <f t="shared" si="96"/>
        <v/>
      </c>
      <c r="AS772" s="7" t="str">
        <f t="shared" si="96"/>
        <v/>
      </c>
      <c r="AT772" s="7" t="str">
        <f t="shared" si="96"/>
        <v/>
      </c>
      <c r="AU772" s="7" t="str">
        <f t="shared" si="96"/>
        <v/>
      </c>
      <c r="AV772" s="7" t="str">
        <f t="shared" si="96"/>
        <v/>
      </c>
      <c r="AW772" s="7" t="str">
        <f t="shared" si="96"/>
        <v/>
      </c>
      <c r="AX772" s="7" t="str">
        <f t="shared" si="96"/>
        <v/>
      </c>
      <c r="AY772" s="7" t="str">
        <f t="shared" si="96"/>
        <v/>
      </c>
      <c r="AZ772" s="7" t="str">
        <f t="shared" si="96"/>
        <v/>
      </c>
      <c r="BA772" s="7" t="str">
        <f t="shared" si="96"/>
        <v/>
      </c>
      <c r="BB772" s="7" t="str">
        <f t="shared" si="96"/>
        <v/>
      </c>
      <c r="BC772" s="7" t="str">
        <f t="shared" si="96"/>
        <v/>
      </c>
      <c r="BD772" s="7" t="str">
        <f t="shared" si="96"/>
        <v/>
      </c>
      <c r="BE772" s="7" t="str">
        <f t="shared" si="96"/>
        <v/>
      </c>
      <c r="BF772" s="7" t="str">
        <f t="shared" si="96"/>
        <v/>
      </c>
      <c r="BG772" s="7" t="str">
        <f t="shared" si="95"/>
        <v/>
      </c>
      <c r="BH772" s="7" t="str">
        <f t="shared" si="95"/>
        <v/>
      </c>
    </row>
    <row r="773" spans="1:60">
      <c r="A773" t="s">
        <v>404</v>
      </c>
      <c r="B773" t="s">
        <v>404</v>
      </c>
      <c r="C773" t="s">
        <v>404</v>
      </c>
      <c r="E773">
        <v>19</v>
      </c>
      <c r="F773">
        <v>0</v>
      </c>
      <c r="G773">
        <v>1</v>
      </c>
      <c r="H773">
        <v>218551</v>
      </c>
      <c r="I773" s="1">
        <v>44761.875</v>
      </c>
      <c r="J773" t="s">
        <v>387</v>
      </c>
      <c r="K773">
        <v>0</v>
      </c>
      <c r="L773" s="1">
        <v>44755.875</v>
      </c>
      <c r="M773" s="1">
        <v>44761.875</v>
      </c>
      <c r="N773" s="1">
        <v>42691.916666666664</v>
      </c>
      <c r="O773" s="1">
        <v>44755.875</v>
      </c>
      <c r="P773" s="1">
        <v>44755.875</v>
      </c>
      <c r="Q773" s="1">
        <v>43630.875</v>
      </c>
      <c r="R773">
        <v>76296273</v>
      </c>
      <c r="T773" t="s">
        <v>976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389</v>
      </c>
      <c r="AB773">
        <v>36</v>
      </c>
      <c r="AC773" t="s">
        <v>483</v>
      </c>
      <c r="AD773">
        <v>19297</v>
      </c>
      <c r="AE773">
        <v>1620.95</v>
      </c>
      <c r="AF773">
        <v>1929.7</v>
      </c>
      <c r="AG773" t="s">
        <v>391</v>
      </c>
      <c r="AP773" s="8">
        <v>770</v>
      </c>
      <c r="AQ773" s="8" t="str">
        <f t="shared" si="96"/>
        <v/>
      </c>
      <c r="AR773" s="8" t="str">
        <f t="shared" si="96"/>
        <v/>
      </c>
      <c r="AS773" s="8" t="str">
        <f t="shared" si="96"/>
        <v/>
      </c>
      <c r="AT773" s="8" t="str">
        <f t="shared" si="96"/>
        <v/>
      </c>
      <c r="AU773" s="8" t="str">
        <f t="shared" si="96"/>
        <v/>
      </c>
      <c r="AV773" s="8" t="str">
        <f t="shared" si="96"/>
        <v/>
      </c>
      <c r="AW773" s="8" t="str">
        <f t="shared" si="96"/>
        <v/>
      </c>
      <c r="AX773" s="8" t="str">
        <f t="shared" si="96"/>
        <v/>
      </c>
      <c r="AY773" s="8" t="str">
        <f t="shared" si="96"/>
        <v/>
      </c>
      <c r="AZ773" s="8" t="str">
        <f t="shared" si="96"/>
        <v/>
      </c>
      <c r="BA773" s="8" t="str">
        <f t="shared" si="96"/>
        <v/>
      </c>
      <c r="BB773" s="8" t="str">
        <f t="shared" si="96"/>
        <v/>
      </c>
      <c r="BC773" s="8" t="str">
        <f t="shared" si="96"/>
        <v/>
      </c>
      <c r="BD773" s="8" t="str">
        <f t="shared" si="96"/>
        <v/>
      </c>
      <c r="BE773" s="8" t="str">
        <f t="shared" si="96"/>
        <v/>
      </c>
      <c r="BF773" s="8" t="str">
        <f t="shared" si="96"/>
        <v/>
      </c>
      <c r="BG773" s="8" t="str">
        <f t="shared" si="95"/>
        <v/>
      </c>
      <c r="BH773" s="8" t="str">
        <f t="shared" si="95"/>
        <v/>
      </c>
    </row>
    <row r="774" spans="1:60">
      <c r="A774" t="s">
        <v>404</v>
      </c>
      <c r="B774" t="s">
        <v>404</v>
      </c>
      <c r="C774" t="s">
        <v>404</v>
      </c>
      <c r="E774">
        <v>220</v>
      </c>
      <c r="F774">
        <v>0</v>
      </c>
      <c r="G774">
        <v>1</v>
      </c>
      <c r="H774">
        <v>218661</v>
      </c>
      <c r="I774" s="1">
        <v>44761.875</v>
      </c>
      <c r="J774" t="s">
        <v>473</v>
      </c>
      <c r="K774">
        <v>0</v>
      </c>
      <c r="L774" s="1"/>
      <c r="M774" s="1">
        <v>44761.875</v>
      </c>
      <c r="N774" s="1">
        <v>36746.875</v>
      </c>
      <c r="O774" s="1">
        <v>43629.875</v>
      </c>
      <c r="P774" s="1"/>
      <c r="Q774" s="1">
        <v>43630.875</v>
      </c>
      <c r="R774">
        <v>76290913</v>
      </c>
      <c r="T774" t="s">
        <v>977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389</v>
      </c>
      <c r="AB774">
        <v>36</v>
      </c>
      <c r="AC774" t="s">
        <v>476</v>
      </c>
      <c r="AD774">
        <v>154477</v>
      </c>
      <c r="AE774">
        <v>1297.6600000000001</v>
      </c>
      <c r="AF774">
        <v>1544.77</v>
      </c>
      <c r="AG774" t="s">
        <v>408</v>
      </c>
      <c r="AP774" s="7">
        <v>771</v>
      </c>
      <c r="AQ774" s="7" t="str">
        <f t="shared" si="96"/>
        <v/>
      </c>
      <c r="AR774" s="7" t="str">
        <f t="shared" si="96"/>
        <v/>
      </c>
      <c r="AS774" s="7" t="str">
        <f t="shared" si="96"/>
        <v/>
      </c>
      <c r="AT774" s="7" t="str">
        <f t="shared" si="96"/>
        <v/>
      </c>
      <c r="AU774" s="7" t="str">
        <f t="shared" si="96"/>
        <v/>
      </c>
      <c r="AV774" s="7" t="str">
        <f t="shared" si="96"/>
        <v/>
      </c>
      <c r="AW774" s="7" t="str">
        <f t="shared" si="96"/>
        <v/>
      </c>
      <c r="AX774" s="7" t="str">
        <f t="shared" si="96"/>
        <v/>
      </c>
      <c r="AY774" s="7" t="str">
        <f t="shared" si="96"/>
        <v/>
      </c>
      <c r="AZ774" s="7" t="str">
        <f t="shared" si="96"/>
        <v/>
      </c>
      <c r="BA774" s="7" t="str">
        <f t="shared" si="96"/>
        <v/>
      </c>
      <c r="BB774" s="7" t="str">
        <f t="shared" si="96"/>
        <v/>
      </c>
      <c r="BC774" s="7" t="str">
        <f t="shared" si="96"/>
        <v/>
      </c>
      <c r="BD774" s="7" t="str">
        <f t="shared" si="96"/>
        <v/>
      </c>
      <c r="BE774" s="7" t="str">
        <f t="shared" si="96"/>
        <v/>
      </c>
      <c r="BF774" s="7" t="str">
        <f t="shared" si="96"/>
        <v/>
      </c>
      <c r="BG774" s="7" t="str">
        <f t="shared" si="95"/>
        <v/>
      </c>
      <c r="BH774" s="7" t="str">
        <f t="shared" si="95"/>
        <v/>
      </c>
    </row>
    <row r="775" spans="1:60">
      <c r="A775" t="s">
        <v>404</v>
      </c>
      <c r="B775" t="s">
        <v>404</v>
      </c>
      <c r="C775" t="s">
        <v>404</v>
      </c>
      <c r="E775">
        <v>57</v>
      </c>
      <c r="F775">
        <v>0</v>
      </c>
      <c r="G775">
        <v>1</v>
      </c>
      <c r="H775">
        <v>218841</v>
      </c>
      <c r="I775" s="1">
        <v>44761.875</v>
      </c>
      <c r="J775" t="s">
        <v>392</v>
      </c>
      <c r="K775">
        <v>0</v>
      </c>
      <c r="L775" s="1">
        <v>44755.875</v>
      </c>
      <c r="M775" s="1">
        <v>44761.875</v>
      </c>
      <c r="N775" s="1">
        <v>32376.875</v>
      </c>
      <c r="O775" s="1">
        <v>44755.875</v>
      </c>
      <c r="P775" s="1"/>
      <c r="Q775" s="1">
        <v>43630.875</v>
      </c>
      <c r="R775">
        <v>76290640</v>
      </c>
      <c r="T775" t="s">
        <v>978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389</v>
      </c>
      <c r="AB775">
        <v>36</v>
      </c>
      <c r="AC775" t="s">
        <v>483</v>
      </c>
      <c r="AD775">
        <v>331666</v>
      </c>
      <c r="AE775">
        <v>2786</v>
      </c>
      <c r="AF775">
        <v>3316.66</v>
      </c>
      <c r="AG775" t="s">
        <v>391</v>
      </c>
      <c r="AP775" s="8">
        <v>772</v>
      </c>
      <c r="AQ775" s="8" t="str">
        <f t="shared" si="96"/>
        <v/>
      </c>
      <c r="AR775" s="8" t="str">
        <f t="shared" si="96"/>
        <v/>
      </c>
      <c r="AS775" s="8" t="str">
        <f t="shared" si="96"/>
        <v/>
      </c>
      <c r="AT775" s="8" t="str">
        <f t="shared" si="96"/>
        <v/>
      </c>
      <c r="AU775" s="8" t="str">
        <f t="shared" si="96"/>
        <v/>
      </c>
      <c r="AV775" s="8" t="str">
        <f t="shared" si="96"/>
        <v/>
      </c>
      <c r="AW775" s="8" t="str">
        <f t="shared" si="96"/>
        <v/>
      </c>
      <c r="AX775" s="8" t="str">
        <f t="shared" si="96"/>
        <v/>
      </c>
      <c r="AY775" s="8" t="str">
        <f t="shared" si="96"/>
        <v/>
      </c>
      <c r="AZ775" s="8" t="str">
        <f t="shared" si="96"/>
        <v/>
      </c>
      <c r="BA775" s="8" t="str">
        <f t="shared" si="96"/>
        <v/>
      </c>
      <c r="BB775" s="8" t="str">
        <f t="shared" si="96"/>
        <v/>
      </c>
      <c r="BC775" s="8" t="str">
        <f t="shared" si="96"/>
        <v/>
      </c>
      <c r="BD775" s="8" t="str">
        <f t="shared" si="96"/>
        <v/>
      </c>
      <c r="BE775" s="8" t="str">
        <f t="shared" si="96"/>
        <v/>
      </c>
      <c r="BF775" s="8" t="str">
        <f t="shared" si="96"/>
        <v/>
      </c>
      <c r="BG775" s="8" t="str">
        <f t="shared" si="95"/>
        <v/>
      </c>
      <c r="BH775" s="8" t="str">
        <f t="shared" si="95"/>
        <v/>
      </c>
    </row>
    <row r="776" spans="1:60">
      <c r="A776" t="s">
        <v>404</v>
      </c>
      <c r="B776" t="s">
        <v>404</v>
      </c>
      <c r="C776" t="s">
        <v>404</v>
      </c>
      <c r="E776">
        <v>19</v>
      </c>
      <c r="F776">
        <v>0</v>
      </c>
      <c r="G776">
        <v>1</v>
      </c>
      <c r="H776">
        <v>219393</v>
      </c>
      <c r="I776" s="1">
        <v>44761.875</v>
      </c>
      <c r="J776" t="s">
        <v>387</v>
      </c>
      <c r="K776">
        <v>0</v>
      </c>
      <c r="L776" s="1">
        <v>44749.875</v>
      </c>
      <c r="M776" s="1">
        <v>44761.875</v>
      </c>
      <c r="N776" s="1">
        <v>40549.916666666664</v>
      </c>
      <c r="O776" s="1">
        <v>44749.875</v>
      </c>
      <c r="P776" s="1">
        <v>44178.875</v>
      </c>
      <c r="Q776" s="1">
        <v>43630.875</v>
      </c>
      <c r="R776">
        <v>76295965</v>
      </c>
      <c r="T776" t="s">
        <v>979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389</v>
      </c>
      <c r="AB776">
        <v>36</v>
      </c>
      <c r="AC776" t="s">
        <v>394</v>
      </c>
      <c r="AD776">
        <v>48439</v>
      </c>
      <c r="AE776">
        <v>406.85</v>
      </c>
      <c r="AF776">
        <v>484.39</v>
      </c>
      <c r="AG776" t="s">
        <v>391</v>
      </c>
      <c r="AP776" s="7">
        <v>773</v>
      </c>
      <c r="AQ776" s="7" t="str">
        <f t="shared" si="96"/>
        <v/>
      </c>
      <c r="AR776" s="7" t="str">
        <f t="shared" si="96"/>
        <v/>
      </c>
      <c r="AS776" s="7" t="str">
        <f t="shared" si="96"/>
        <v/>
      </c>
      <c r="AT776" s="7" t="str">
        <f t="shared" si="96"/>
        <v/>
      </c>
      <c r="AU776" s="7" t="str">
        <f t="shared" si="96"/>
        <v/>
      </c>
      <c r="AV776" s="7" t="str">
        <f t="shared" si="96"/>
        <v/>
      </c>
      <c r="AW776" s="7" t="str">
        <f t="shared" si="96"/>
        <v/>
      </c>
      <c r="AX776" s="7" t="str">
        <f t="shared" si="96"/>
        <v/>
      </c>
      <c r="AY776" s="7" t="str">
        <f t="shared" si="96"/>
        <v/>
      </c>
      <c r="AZ776" s="7" t="str">
        <f t="shared" si="96"/>
        <v/>
      </c>
      <c r="BA776" s="7" t="str">
        <f t="shared" si="96"/>
        <v/>
      </c>
      <c r="BB776" s="7" t="str">
        <f t="shared" si="96"/>
        <v/>
      </c>
      <c r="BC776" s="7" t="str">
        <f t="shared" si="96"/>
        <v/>
      </c>
      <c r="BD776" s="7" t="str">
        <f t="shared" si="96"/>
        <v/>
      </c>
      <c r="BE776" s="7" t="str">
        <f t="shared" si="96"/>
        <v/>
      </c>
      <c r="BF776" s="7" t="str">
        <f t="shared" si="96"/>
        <v/>
      </c>
      <c r="BG776" s="7" t="str">
        <f t="shared" si="95"/>
        <v/>
      </c>
      <c r="BH776" s="7" t="str">
        <f t="shared" si="95"/>
        <v/>
      </c>
    </row>
    <row r="777" spans="1:60">
      <c r="A777" t="s">
        <v>404</v>
      </c>
      <c r="B777" t="s">
        <v>404</v>
      </c>
      <c r="C777" t="s">
        <v>404</v>
      </c>
      <c r="E777">
        <v>19</v>
      </c>
      <c r="F777">
        <v>0</v>
      </c>
      <c r="G777">
        <v>1</v>
      </c>
      <c r="H777">
        <v>219406</v>
      </c>
      <c r="I777" s="1">
        <v>44761.875</v>
      </c>
      <c r="J777" t="s">
        <v>387</v>
      </c>
      <c r="K777">
        <v>0</v>
      </c>
      <c r="L777" s="1"/>
      <c r="M777" s="1">
        <v>44761.875</v>
      </c>
      <c r="N777" s="1">
        <v>38153.875</v>
      </c>
      <c r="O777" s="1">
        <v>43629.875</v>
      </c>
      <c r="P777" s="1"/>
      <c r="Q777" s="1">
        <v>43630.875</v>
      </c>
      <c r="R777">
        <v>76295862</v>
      </c>
      <c r="T777" t="s">
        <v>980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389</v>
      </c>
      <c r="AB777">
        <v>36</v>
      </c>
      <c r="AC777" t="s">
        <v>394</v>
      </c>
      <c r="AD777">
        <v>48439</v>
      </c>
      <c r="AE777">
        <v>406.85</v>
      </c>
      <c r="AF777">
        <v>484.39</v>
      </c>
      <c r="AG777" t="s">
        <v>408</v>
      </c>
      <c r="AP777" s="8">
        <v>774</v>
      </c>
      <c r="AQ777" s="8" t="str">
        <f t="shared" si="96"/>
        <v/>
      </c>
      <c r="AR777" s="8" t="str">
        <f t="shared" si="96"/>
        <v/>
      </c>
      <c r="AS777" s="8" t="str">
        <f t="shared" si="96"/>
        <v/>
      </c>
      <c r="AT777" s="8" t="str">
        <f t="shared" si="96"/>
        <v/>
      </c>
      <c r="AU777" s="8" t="str">
        <f t="shared" si="96"/>
        <v/>
      </c>
      <c r="AV777" s="8" t="str">
        <f t="shared" si="96"/>
        <v/>
      </c>
      <c r="AW777" s="8" t="str">
        <f t="shared" si="96"/>
        <v/>
      </c>
      <c r="AX777" s="8" t="str">
        <f t="shared" si="96"/>
        <v/>
      </c>
      <c r="AY777" s="8" t="str">
        <f t="shared" si="96"/>
        <v/>
      </c>
      <c r="AZ777" s="8" t="str">
        <f t="shared" si="96"/>
        <v/>
      </c>
      <c r="BA777" s="8" t="str">
        <f t="shared" si="96"/>
        <v/>
      </c>
      <c r="BB777" s="8" t="str">
        <f t="shared" si="96"/>
        <v/>
      </c>
      <c r="BC777" s="8" t="str">
        <f t="shared" si="96"/>
        <v/>
      </c>
      <c r="BD777" s="8" t="str">
        <f t="shared" si="96"/>
        <v/>
      </c>
      <c r="BE777" s="8" t="str">
        <f t="shared" si="96"/>
        <v/>
      </c>
      <c r="BF777" s="8" t="str">
        <f t="shared" si="96"/>
        <v/>
      </c>
      <c r="BG777" s="8" t="str">
        <f t="shared" si="95"/>
        <v/>
      </c>
      <c r="BH777" s="8" t="str">
        <f t="shared" si="95"/>
        <v/>
      </c>
    </row>
    <row r="778" spans="1:60">
      <c r="A778" t="s">
        <v>404</v>
      </c>
      <c r="B778" t="s">
        <v>404</v>
      </c>
      <c r="C778" t="s">
        <v>404</v>
      </c>
      <c r="E778">
        <v>19</v>
      </c>
      <c r="F778">
        <v>0</v>
      </c>
      <c r="G778">
        <v>1</v>
      </c>
      <c r="H778">
        <v>219425</v>
      </c>
      <c r="I778" s="1">
        <v>44761.875</v>
      </c>
      <c r="J778" t="s">
        <v>387</v>
      </c>
      <c r="K778">
        <v>0</v>
      </c>
      <c r="L778" s="1"/>
      <c r="M778" s="1">
        <v>44761.875</v>
      </c>
      <c r="N778" s="1">
        <v>42153.875</v>
      </c>
      <c r="O778" s="1">
        <v>43629.875</v>
      </c>
      <c r="P778" s="1"/>
      <c r="Q778" s="1">
        <v>43630.875</v>
      </c>
      <c r="R778">
        <v>76296565</v>
      </c>
      <c r="T778" t="s">
        <v>981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389</v>
      </c>
      <c r="AB778">
        <v>36</v>
      </c>
      <c r="AC778" t="s">
        <v>476</v>
      </c>
      <c r="AD778">
        <v>123586</v>
      </c>
      <c r="AE778">
        <v>1038.1099999999999</v>
      </c>
      <c r="AF778">
        <v>1235.8599999999999</v>
      </c>
      <c r="AG778" t="s">
        <v>408</v>
      </c>
      <c r="AP778" s="7">
        <v>775</v>
      </c>
      <c r="AQ778" s="7" t="str">
        <f t="shared" si="96"/>
        <v/>
      </c>
      <c r="AR778" s="7" t="str">
        <f t="shared" si="96"/>
        <v/>
      </c>
      <c r="AS778" s="7" t="str">
        <f t="shared" si="96"/>
        <v/>
      </c>
      <c r="AT778" s="7" t="str">
        <f t="shared" si="96"/>
        <v/>
      </c>
      <c r="AU778" s="7" t="str">
        <f t="shared" si="96"/>
        <v/>
      </c>
      <c r="AV778" s="7" t="str">
        <f t="shared" si="96"/>
        <v/>
      </c>
      <c r="AW778" s="7" t="str">
        <f t="shared" si="96"/>
        <v/>
      </c>
      <c r="AX778" s="7" t="str">
        <f t="shared" si="96"/>
        <v/>
      </c>
      <c r="AY778" s="7" t="str">
        <f t="shared" si="96"/>
        <v/>
      </c>
      <c r="AZ778" s="7" t="str">
        <f t="shared" si="96"/>
        <v/>
      </c>
      <c r="BA778" s="7" t="str">
        <f t="shared" si="96"/>
        <v/>
      </c>
      <c r="BB778" s="7" t="str">
        <f t="shared" si="96"/>
        <v/>
      </c>
      <c r="BC778" s="7" t="str">
        <f t="shared" si="96"/>
        <v/>
      </c>
      <c r="BD778" s="7" t="str">
        <f t="shared" si="96"/>
        <v/>
      </c>
      <c r="BE778" s="7" t="str">
        <f t="shared" si="96"/>
        <v/>
      </c>
      <c r="BF778" s="7" t="str">
        <f t="shared" si="96"/>
        <v/>
      </c>
      <c r="BG778" s="7" t="str">
        <f t="shared" si="95"/>
        <v/>
      </c>
      <c r="BH778" s="7" t="str">
        <f t="shared" si="95"/>
        <v/>
      </c>
    </row>
    <row r="779" spans="1:60">
      <c r="A779" t="s">
        <v>404</v>
      </c>
      <c r="B779" t="s">
        <v>404</v>
      </c>
      <c r="C779" t="s">
        <v>404</v>
      </c>
      <c r="E779">
        <v>19</v>
      </c>
      <c r="F779">
        <v>0</v>
      </c>
      <c r="G779">
        <v>1</v>
      </c>
      <c r="H779">
        <v>222851</v>
      </c>
      <c r="I779" s="1">
        <v>44761.875</v>
      </c>
      <c r="J779" t="s">
        <v>387</v>
      </c>
      <c r="K779">
        <v>0</v>
      </c>
      <c r="L779" s="1"/>
      <c r="M779" s="1">
        <v>44761.875</v>
      </c>
      <c r="N779" s="1">
        <v>41975.916666666664</v>
      </c>
      <c r="O779" s="1">
        <v>43660.875</v>
      </c>
      <c r="P779" s="1"/>
      <c r="Q779" s="1">
        <v>43660.875</v>
      </c>
      <c r="R779">
        <v>76469809</v>
      </c>
      <c r="T779" t="s">
        <v>982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389</v>
      </c>
      <c r="AB779">
        <v>35</v>
      </c>
      <c r="AC779" t="s">
        <v>476</v>
      </c>
      <c r="AD779">
        <v>123586</v>
      </c>
      <c r="AE779">
        <v>1038.1099999999999</v>
      </c>
      <c r="AF779">
        <v>1235.8599999999999</v>
      </c>
      <c r="AG779" t="s">
        <v>408</v>
      </c>
      <c r="AP779" s="8">
        <v>776</v>
      </c>
      <c r="AQ779" s="8" t="str">
        <f t="shared" si="96"/>
        <v/>
      </c>
      <c r="AR779" s="8" t="str">
        <f t="shared" si="96"/>
        <v/>
      </c>
      <c r="AS779" s="8" t="str">
        <f t="shared" si="96"/>
        <v/>
      </c>
      <c r="AT779" s="8" t="str">
        <f t="shared" si="96"/>
        <v/>
      </c>
      <c r="AU779" s="8" t="str">
        <f t="shared" si="96"/>
        <v/>
      </c>
      <c r="AV779" s="8" t="str">
        <f t="shared" si="96"/>
        <v/>
      </c>
      <c r="AW779" s="8" t="str">
        <f t="shared" si="96"/>
        <v/>
      </c>
      <c r="AX779" s="8" t="str">
        <f t="shared" si="96"/>
        <v/>
      </c>
      <c r="AY779" s="8" t="str">
        <f t="shared" si="96"/>
        <v/>
      </c>
      <c r="AZ779" s="8" t="str">
        <f t="shared" si="96"/>
        <v/>
      </c>
      <c r="BA779" s="8" t="str">
        <f t="shared" si="96"/>
        <v/>
      </c>
      <c r="BB779" s="8" t="str">
        <f t="shared" si="96"/>
        <v/>
      </c>
      <c r="BC779" s="8" t="str">
        <f t="shared" si="96"/>
        <v/>
      </c>
      <c r="BD779" s="8" t="str">
        <f t="shared" si="96"/>
        <v/>
      </c>
      <c r="BE779" s="8" t="str">
        <f t="shared" si="96"/>
        <v/>
      </c>
      <c r="BF779" s="8" t="str">
        <f t="shared" si="96"/>
        <v/>
      </c>
      <c r="BG779" s="8" t="str">
        <f t="shared" si="95"/>
        <v/>
      </c>
      <c r="BH779" s="8" t="str">
        <f t="shared" si="95"/>
        <v/>
      </c>
    </row>
    <row r="780" spans="1:60">
      <c r="A780" t="s">
        <v>404</v>
      </c>
      <c r="B780" t="s">
        <v>404</v>
      </c>
      <c r="C780" t="s">
        <v>404</v>
      </c>
      <c r="E780">
        <v>19</v>
      </c>
      <c r="F780">
        <v>0</v>
      </c>
      <c r="G780">
        <v>1</v>
      </c>
      <c r="H780">
        <v>222905</v>
      </c>
      <c r="I780" s="1">
        <v>44761.875</v>
      </c>
      <c r="J780" t="s">
        <v>387</v>
      </c>
      <c r="K780">
        <v>0</v>
      </c>
      <c r="L780" s="1"/>
      <c r="M780" s="1">
        <v>44761.875</v>
      </c>
      <c r="N780" s="1">
        <v>39614.875</v>
      </c>
      <c r="O780" s="1">
        <v>43657.875</v>
      </c>
      <c r="P780" s="1"/>
      <c r="Q780" s="1">
        <v>43660.875</v>
      </c>
      <c r="R780">
        <v>76469757</v>
      </c>
      <c r="T780" t="s">
        <v>983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389</v>
      </c>
      <c r="AB780">
        <v>35</v>
      </c>
      <c r="AC780" t="s">
        <v>398</v>
      </c>
      <c r="AD780">
        <v>153282</v>
      </c>
      <c r="AE780">
        <v>1287.56</v>
      </c>
      <c r="AF780">
        <v>1532.82</v>
      </c>
      <c r="AG780" t="s">
        <v>408</v>
      </c>
      <c r="AP780" s="7">
        <v>777</v>
      </c>
      <c r="AQ780" s="7" t="str">
        <f t="shared" si="96"/>
        <v/>
      </c>
      <c r="AR780" s="7" t="str">
        <f t="shared" si="96"/>
        <v/>
      </c>
      <c r="AS780" s="7" t="str">
        <f t="shared" si="96"/>
        <v/>
      </c>
      <c r="AT780" s="7" t="str">
        <f t="shared" si="96"/>
        <v/>
      </c>
      <c r="AU780" s="7" t="str">
        <f t="shared" si="96"/>
        <v/>
      </c>
      <c r="AV780" s="7" t="str">
        <f t="shared" si="96"/>
        <v/>
      </c>
      <c r="AW780" s="7" t="str">
        <f t="shared" si="96"/>
        <v/>
      </c>
      <c r="AX780" s="7" t="str">
        <f t="shared" si="96"/>
        <v/>
      </c>
      <c r="AY780" s="7" t="str">
        <f t="shared" si="96"/>
        <v/>
      </c>
      <c r="AZ780" s="7" t="str">
        <f t="shared" si="96"/>
        <v/>
      </c>
      <c r="BA780" s="7" t="str">
        <f t="shared" si="96"/>
        <v/>
      </c>
      <c r="BB780" s="7" t="str">
        <f t="shared" si="96"/>
        <v/>
      </c>
      <c r="BC780" s="7" t="str">
        <f t="shared" si="96"/>
        <v/>
      </c>
      <c r="BD780" s="7" t="str">
        <f t="shared" si="96"/>
        <v/>
      </c>
      <c r="BE780" s="7" t="str">
        <f t="shared" si="96"/>
        <v/>
      </c>
      <c r="BF780" s="7" t="str">
        <f t="shared" si="96"/>
        <v/>
      </c>
      <c r="BG780" s="7" t="str">
        <f t="shared" si="95"/>
        <v/>
      </c>
      <c r="BH780" s="7" t="str">
        <f t="shared" si="95"/>
        <v/>
      </c>
    </row>
    <row r="781" spans="1:60">
      <c r="A781" t="s">
        <v>404</v>
      </c>
      <c r="B781" t="s">
        <v>404</v>
      </c>
      <c r="C781" t="s">
        <v>404</v>
      </c>
      <c r="E781">
        <v>278</v>
      </c>
      <c r="F781">
        <v>0</v>
      </c>
      <c r="G781">
        <v>1</v>
      </c>
      <c r="H781">
        <v>223243</v>
      </c>
      <c r="I781" s="1">
        <v>44761.875</v>
      </c>
      <c r="J781" t="s">
        <v>396</v>
      </c>
      <c r="K781">
        <v>0</v>
      </c>
      <c r="L781" s="1"/>
      <c r="M781" s="1">
        <v>44761.875</v>
      </c>
      <c r="N781" s="1">
        <v>35526.875</v>
      </c>
      <c r="O781" s="1">
        <v>44755.875</v>
      </c>
      <c r="P781" s="1">
        <v>44755.875</v>
      </c>
      <c r="Q781" s="1">
        <v>43660.875</v>
      </c>
      <c r="R781">
        <v>76453197</v>
      </c>
      <c r="T781" t="s">
        <v>984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389</v>
      </c>
      <c r="AB781">
        <v>35</v>
      </c>
      <c r="AC781" t="s">
        <v>476</v>
      </c>
      <c r="AD781">
        <v>161582</v>
      </c>
      <c r="AE781">
        <v>1341.09</v>
      </c>
      <c r="AF781">
        <v>1615.82</v>
      </c>
      <c r="AG781" t="s">
        <v>480</v>
      </c>
      <c r="AP781" s="8">
        <v>778</v>
      </c>
      <c r="AQ781" s="8" t="str">
        <f t="shared" si="96"/>
        <v/>
      </c>
      <c r="AR781" s="8" t="str">
        <f t="shared" si="96"/>
        <v/>
      </c>
      <c r="AS781" s="8" t="str">
        <f t="shared" si="96"/>
        <v/>
      </c>
      <c r="AT781" s="8" t="str">
        <f t="shared" si="96"/>
        <v/>
      </c>
      <c r="AU781" s="8" t="str">
        <f t="shared" si="96"/>
        <v/>
      </c>
      <c r="AV781" s="8" t="str">
        <f t="shared" si="96"/>
        <v/>
      </c>
      <c r="AW781" s="8" t="str">
        <f t="shared" si="96"/>
        <v/>
      </c>
      <c r="AX781" s="8" t="str">
        <f t="shared" si="96"/>
        <v/>
      </c>
      <c r="AY781" s="8" t="str">
        <f t="shared" si="96"/>
        <v/>
      </c>
      <c r="AZ781" s="8" t="str">
        <f t="shared" si="96"/>
        <v/>
      </c>
      <c r="BA781" s="8" t="str">
        <f t="shared" si="96"/>
        <v/>
      </c>
      <c r="BB781" s="8" t="str">
        <f t="shared" si="96"/>
        <v/>
      </c>
      <c r="BC781" s="8" t="str">
        <f t="shared" si="96"/>
        <v/>
      </c>
      <c r="BD781" s="8" t="str">
        <f t="shared" si="96"/>
        <v/>
      </c>
      <c r="BE781" s="8" t="str">
        <f t="shared" si="96"/>
        <v/>
      </c>
      <c r="BF781" s="8" t="str">
        <f t="shared" si="96"/>
        <v/>
      </c>
      <c r="BG781" s="8" t="str">
        <f t="shared" si="95"/>
        <v/>
      </c>
      <c r="BH781" s="8" t="str">
        <f t="shared" si="95"/>
        <v/>
      </c>
    </row>
    <row r="782" spans="1:60">
      <c r="A782" t="s">
        <v>404</v>
      </c>
      <c r="B782" t="s">
        <v>404</v>
      </c>
      <c r="C782" t="s">
        <v>404</v>
      </c>
      <c r="E782">
        <v>278</v>
      </c>
      <c r="F782">
        <v>0</v>
      </c>
      <c r="G782">
        <v>1</v>
      </c>
      <c r="H782">
        <v>223243</v>
      </c>
      <c r="I782" s="1">
        <v>44761.875</v>
      </c>
      <c r="J782" t="s">
        <v>396</v>
      </c>
      <c r="K782">
        <v>1</v>
      </c>
      <c r="L782" s="1"/>
      <c r="M782" s="1">
        <v>44761.875</v>
      </c>
      <c r="N782" s="1">
        <v>24965.875</v>
      </c>
      <c r="O782" s="1">
        <v>44755.875</v>
      </c>
      <c r="P782" s="1"/>
      <c r="Q782" s="1">
        <v>43660.875</v>
      </c>
      <c r="R782">
        <v>76453198</v>
      </c>
      <c r="T782" t="s">
        <v>985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389</v>
      </c>
      <c r="AB782">
        <v>35</v>
      </c>
      <c r="AC782" t="s">
        <v>476</v>
      </c>
      <c r="AD782">
        <v>35283</v>
      </c>
      <c r="AE782">
        <v>2928.49</v>
      </c>
      <c r="AF782">
        <v>3528.3</v>
      </c>
      <c r="AG782" t="s">
        <v>480</v>
      </c>
      <c r="AP782" s="7">
        <v>779</v>
      </c>
      <c r="AQ782" s="7" t="str">
        <f t="shared" si="96"/>
        <v/>
      </c>
      <c r="AR782" s="7" t="str">
        <f t="shared" si="96"/>
        <v/>
      </c>
      <c r="AS782" s="7" t="str">
        <f t="shared" si="96"/>
        <v/>
      </c>
      <c r="AT782" s="7" t="str">
        <f t="shared" si="96"/>
        <v/>
      </c>
      <c r="AU782" s="7" t="str">
        <f t="shared" si="96"/>
        <v/>
      </c>
      <c r="AV782" s="7" t="str">
        <f t="shared" si="96"/>
        <v/>
      </c>
      <c r="AW782" s="7" t="str">
        <f t="shared" si="96"/>
        <v/>
      </c>
      <c r="AX782" s="7" t="str">
        <f t="shared" si="96"/>
        <v/>
      </c>
      <c r="AY782" s="7" t="str">
        <f t="shared" si="96"/>
        <v/>
      </c>
      <c r="AZ782" s="7" t="str">
        <f t="shared" si="96"/>
        <v/>
      </c>
      <c r="BA782" s="7" t="str">
        <f t="shared" si="96"/>
        <v/>
      </c>
      <c r="BB782" s="7" t="str">
        <f t="shared" si="96"/>
        <v/>
      </c>
      <c r="BC782" s="7" t="str">
        <f t="shared" si="96"/>
        <v/>
      </c>
      <c r="BD782" s="7" t="str">
        <f t="shared" si="96"/>
        <v/>
      </c>
      <c r="BE782" s="7" t="str">
        <f t="shared" si="96"/>
        <v/>
      </c>
      <c r="BF782" s="7" t="str">
        <f t="shared" si="96"/>
        <v/>
      </c>
      <c r="BG782" s="7" t="str">
        <f t="shared" si="95"/>
        <v/>
      </c>
      <c r="BH782" s="7" t="str">
        <f t="shared" si="95"/>
        <v/>
      </c>
    </row>
    <row r="783" spans="1:60">
      <c r="A783" t="s">
        <v>404</v>
      </c>
      <c r="B783" t="s">
        <v>404</v>
      </c>
      <c r="C783" t="s">
        <v>404</v>
      </c>
      <c r="E783">
        <v>265</v>
      </c>
      <c r="F783">
        <v>0</v>
      </c>
      <c r="G783">
        <v>1</v>
      </c>
      <c r="H783">
        <v>223355</v>
      </c>
      <c r="I783" s="1">
        <v>44761.875</v>
      </c>
      <c r="J783" t="s">
        <v>575</v>
      </c>
      <c r="K783">
        <v>0</v>
      </c>
      <c r="L783" s="1">
        <v>44741.875</v>
      </c>
      <c r="M783" s="1">
        <v>44761.875</v>
      </c>
      <c r="N783" s="1">
        <v>35842.875</v>
      </c>
      <c r="O783" s="1">
        <v>44741.875</v>
      </c>
      <c r="P783" s="1"/>
      <c r="Q783" s="1">
        <v>43660.875</v>
      </c>
      <c r="R783">
        <v>76469686</v>
      </c>
      <c r="T783" t="s">
        <v>986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389</v>
      </c>
      <c r="AB783">
        <v>35</v>
      </c>
      <c r="AC783" t="s">
        <v>400</v>
      </c>
      <c r="AD783">
        <v>49503</v>
      </c>
      <c r="AE783">
        <v>415.83</v>
      </c>
      <c r="AF783">
        <v>495.03</v>
      </c>
      <c r="AG783" t="s">
        <v>391</v>
      </c>
      <c r="AP783" s="8">
        <v>780</v>
      </c>
      <c r="AQ783" s="8" t="str">
        <f t="shared" si="96"/>
        <v/>
      </c>
      <c r="AR783" s="8" t="str">
        <f t="shared" si="96"/>
        <v/>
      </c>
      <c r="AS783" s="8" t="str">
        <f t="shared" si="96"/>
        <v/>
      </c>
      <c r="AT783" s="8" t="str">
        <f t="shared" si="96"/>
        <v/>
      </c>
      <c r="AU783" s="8" t="str">
        <f t="shared" si="96"/>
        <v/>
      </c>
      <c r="AV783" s="8" t="str">
        <f t="shared" si="96"/>
        <v/>
      </c>
      <c r="AW783" s="8" t="str">
        <f t="shared" si="96"/>
        <v/>
      </c>
      <c r="AX783" s="8" t="str">
        <f t="shared" si="96"/>
        <v/>
      </c>
      <c r="AY783" s="8" t="str">
        <f t="shared" si="96"/>
        <v/>
      </c>
      <c r="AZ783" s="8" t="str">
        <f t="shared" si="96"/>
        <v/>
      </c>
      <c r="BA783" s="8" t="str">
        <f t="shared" si="96"/>
        <v/>
      </c>
      <c r="BB783" s="8" t="str">
        <f t="shared" si="96"/>
        <v/>
      </c>
      <c r="BC783" s="8" t="str">
        <f t="shared" si="96"/>
        <v/>
      </c>
      <c r="BD783" s="8" t="str">
        <f t="shared" si="96"/>
        <v/>
      </c>
      <c r="BE783" s="8" t="str">
        <f t="shared" si="96"/>
        <v/>
      </c>
      <c r="BF783" s="8" t="str">
        <f t="shared" si="96"/>
        <v/>
      </c>
      <c r="BG783" s="8" t="str">
        <f t="shared" si="95"/>
        <v/>
      </c>
      <c r="BH783" s="8" t="str">
        <f t="shared" si="95"/>
        <v/>
      </c>
    </row>
    <row r="784" spans="1:60">
      <c r="A784" t="s">
        <v>404</v>
      </c>
      <c r="B784" t="s">
        <v>386</v>
      </c>
      <c r="C784" t="s">
        <v>386</v>
      </c>
      <c r="E784">
        <v>57</v>
      </c>
      <c r="F784">
        <v>0</v>
      </c>
      <c r="G784">
        <v>1</v>
      </c>
      <c r="H784">
        <v>223404</v>
      </c>
      <c r="I784" s="1">
        <v>44761.875</v>
      </c>
      <c r="J784" t="s">
        <v>392</v>
      </c>
      <c r="K784">
        <v>0</v>
      </c>
      <c r="L784" s="1">
        <v>44663.875</v>
      </c>
      <c r="M784" s="1">
        <v>44761.875</v>
      </c>
      <c r="N784" s="1">
        <v>30808.875</v>
      </c>
      <c r="O784" s="1">
        <v>44689.875</v>
      </c>
      <c r="P784" s="1"/>
      <c r="Q784" s="1">
        <v>43660.875</v>
      </c>
      <c r="R784">
        <v>76453199</v>
      </c>
      <c r="T784" t="s">
        <v>987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389</v>
      </c>
      <c r="AB784">
        <v>35</v>
      </c>
      <c r="AC784" t="s">
        <v>390</v>
      </c>
      <c r="AD784">
        <v>158685</v>
      </c>
      <c r="AE784">
        <v>1332.96</v>
      </c>
      <c r="AF784">
        <v>1586.85</v>
      </c>
      <c r="AG784" t="s">
        <v>391</v>
      </c>
      <c r="AP784" s="7">
        <v>781</v>
      </c>
      <c r="AQ784" s="7" t="str">
        <f t="shared" si="96"/>
        <v/>
      </c>
      <c r="AR784" s="7" t="str">
        <f t="shared" si="96"/>
        <v/>
      </c>
      <c r="AS784" s="7" t="str">
        <f t="shared" si="96"/>
        <v/>
      </c>
      <c r="AT784" s="7" t="str">
        <f t="shared" si="96"/>
        <v/>
      </c>
      <c r="AU784" s="7" t="str">
        <f t="shared" si="96"/>
        <v/>
      </c>
      <c r="AV784" s="7" t="str">
        <f t="shared" si="96"/>
        <v/>
      </c>
      <c r="AW784" s="7" t="str">
        <f t="shared" si="96"/>
        <v/>
      </c>
      <c r="AX784" s="7" t="str">
        <f t="shared" si="96"/>
        <v/>
      </c>
      <c r="AY784" s="7" t="str">
        <f t="shared" si="96"/>
        <v/>
      </c>
      <c r="AZ784" s="7" t="str">
        <f t="shared" si="96"/>
        <v/>
      </c>
      <c r="BA784" s="7" t="str">
        <f t="shared" si="96"/>
        <v/>
      </c>
      <c r="BB784" s="7" t="str">
        <f t="shared" si="96"/>
        <v/>
      </c>
      <c r="BC784" s="7" t="str">
        <f t="shared" si="96"/>
        <v/>
      </c>
      <c r="BD784" s="7" t="str">
        <f t="shared" si="96"/>
        <v/>
      </c>
      <c r="BE784" s="7" t="str">
        <f t="shared" si="96"/>
        <v/>
      </c>
      <c r="BF784" s="7" t="str">
        <f t="shared" si="96"/>
        <v/>
      </c>
      <c r="BG784" s="7" t="str">
        <f t="shared" si="95"/>
        <v/>
      </c>
      <c r="BH784" s="7" t="str">
        <f t="shared" si="95"/>
        <v/>
      </c>
    </row>
    <row r="785" spans="1:60">
      <c r="A785" t="s">
        <v>404</v>
      </c>
      <c r="B785" t="s">
        <v>404</v>
      </c>
      <c r="C785" t="s">
        <v>404</v>
      </c>
      <c r="E785">
        <v>232</v>
      </c>
      <c r="F785">
        <v>0</v>
      </c>
      <c r="G785">
        <v>1</v>
      </c>
      <c r="H785">
        <v>223406</v>
      </c>
      <c r="I785" s="1">
        <v>44761.875</v>
      </c>
      <c r="J785" t="s">
        <v>499</v>
      </c>
      <c r="K785">
        <v>0</v>
      </c>
      <c r="L785" s="1"/>
      <c r="M785" s="1">
        <v>44761.875</v>
      </c>
      <c r="N785" s="1">
        <v>33045.875</v>
      </c>
      <c r="O785" s="1">
        <v>43657.875</v>
      </c>
      <c r="P785" s="1"/>
      <c r="Q785" s="1">
        <v>43660.875</v>
      </c>
      <c r="R785">
        <v>76469785</v>
      </c>
      <c r="T785" t="s">
        <v>988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389</v>
      </c>
      <c r="AB785">
        <v>35</v>
      </c>
      <c r="AC785" t="s">
        <v>398</v>
      </c>
      <c r="AD785">
        <v>220443</v>
      </c>
      <c r="AE785">
        <v>1829.66</v>
      </c>
      <c r="AF785">
        <v>2204.4299999999998</v>
      </c>
      <c r="AG785" t="s">
        <v>408</v>
      </c>
      <c r="AP785" s="8">
        <v>782</v>
      </c>
      <c r="AQ785" s="8" t="str">
        <f t="shared" si="96"/>
        <v/>
      </c>
      <c r="AR785" s="8" t="str">
        <f t="shared" si="96"/>
        <v/>
      </c>
      <c r="AS785" s="8" t="str">
        <f t="shared" si="96"/>
        <v/>
      </c>
      <c r="AT785" s="8" t="str">
        <f t="shared" si="96"/>
        <v/>
      </c>
      <c r="AU785" s="8" t="str">
        <f t="shared" si="96"/>
        <v/>
      </c>
      <c r="AV785" s="8" t="str">
        <f t="shared" si="96"/>
        <v/>
      </c>
      <c r="AW785" s="8" t="str">
        <f t="shared" si="96"/>
        <v/>
      </c>
      <c r="AX785" s="8" t="str">
        <f t="shared" si="96"/>
        <v/>
      </c>
      <c r="AY785" s="8" t="str">
        <f t="shared" si="96"/>
        <v/>
      </c>
      <c r="AZ785" s="8" t="str">
        <f t="shared" si="96"/>
        <v/>
      </c>
      <c r="BA785" s="8" t="str">
        <f t="shared" si="96"/>
        <v/>
      </c>
      <c r="BB785" s="8" t="str">
        <f t="shared" si="96"/>
        <v/>
      </c>
      <c r="BC785" s="8" t="str">
        <f t="shared" si="96"/>
        <v/>
      </c>
      <c r="BD785" s="8" t="str">
        <f t="shared" si="96"/>
        <v/>
      </c>
      <c r="BE785" s="8" t="str">
        <f t="shared" si="96"/>
        <v/>
      </c>
      <c r="BF785" s="8" t="str">
        <f t="shared" si="96"/>
        <v/>
      </c>
      <c r="BG785" s="8" t="str">
        <f t="shared" si="95"/>
        <v/>
      </c>
      <c r="BH785" s="8" t="str">
        <f t="shared" si="95"/>
        <v/>
      </c>
    </row>
    <row r="786" spans="1:60">
      <c r="A786" t="s">
        <v>404</v>
      </c>
      <c r="B786" t="s">
        <v>404</v>
      </c>
      <c r="C786" t="s">
        <v>404</v>
      </c>
      <c r="E786">
        <v>19</v>
      </c>
      <c r="F786">
        <v>0</v>
      </c>
      <c r="G786">
        <v>1</v>
      </c>
      <c r="H786">
        <v>223562</v>
      </c>
      <c r="I786" s="1">
        <v>44761.875</v>
      </c>
      <c r="J786" t="s">
        <v>387</v>
      </c>
      <c r="K786">
        <v>0</v>
      </c>
      <c r="L786" s="1"/>
      <c r="M786" s="1">
        <v>44761.875</v>
      </c>
      <c r="N786" s="1">
        <v>33079.875</v>
      </c>
      <c r="O786" s="1">
        <v>44319.875</v>
      </c>
      <c r="P786" s="1">
        <v>44299.875</v>
      </c>
      <c r="Q786" s="1">
        <v>43660.875</v>
      </c>
      <c r="R786">
        <v>76457404</v>
      </c>
      <c r="T786" t="s">
        <v>989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389</v>
      </c>
      <c r="AB786">
        <v>35</v>
      </c>
      <c r="AC786" t="s">
        <v>476</v>
      </c>
      <c r="AD786">
        <v>212411</v>
      </c>
      <c r="AE786">
        <v>1784.23</v>
      </c>
      <c r="AF786">
        <v>2124.11</v>
      </c>
      <c r="AG786" t="s">
        <v>408</v>
      </c>
      <c r="AP786" s="7">
        <v>783</v>
      </c>
      <c r="AQ786" s="7" t="str">
        <f t="shared" si="96"/>
        <v/>
      </c>
      <c r="AR786" s="7" t="str">
        <f t="shared" si="96"/>
        <v/>
      </c>
      <c r="AS786" s="7" t="str">
        <f t="shared" si="96"/>
        <v/>
      </c>
      <c r="AT786" s="7" t="str">
        <f t="shared" si="96"/>
        <v/>
      </c>
      <c r="AU786" s="7" t="str">
        <f t="shared" si="96"/>
        <v/>
      </c>
      <c r="AV786" s="7" t="str">
        <f t="shared" si="96"/>
        <v/>
      </c>
      <c r="AW786" s="7" t="str">
        <f t="shared" si="96"/>
        <v/>
      </c>
      <c r="AX786" s="7" t="str">
        <f t="shared" si="96"/>
        <v/>
      </c>
      <c r="AY786" s="7" t="str">
        <f t="shared" si="96"/>
        <v/>
      </c>
      <c r="AZ786" s="7" t="str">
        <f t="shared" si="96"/>
        <v/>
      </c>
      <c r="BA786" s="7" t="str">
        <f t="shared" si="96"/>
        <v/>
      </c>
      <c r="BB786" s="7" t="str">
        <f t="shared" si="96"/>
        <v/>
      </c>
      <c r="BC786" s="7" t="str">
        <f t="shared" si="96"/>
        <v/>
      </c>
      <c r="BD786" s="7" t="str">
        <f t="shared" si="96"/>
        <v/>
      </c>
      <c r="BE786" s="7" t="str">
        <f t="shared" si="96"/>
        <v/>
      </c>
      <c r="BF786" s="7" t="str">
        <f t="shared" ref="BF786:BH801" si="97">IF(BF$3=$D786,$AP786,"")</f>
        <v/>
      </c>
      <c r="BG786" s="7" t="str">
        <f t="shared" si="97"/>
        <v/>
      </c>
      <c r="BH786" s="7" t="str">
        <f t="shared" si="97"/>
        <v/>
      </c>
    </row>
    <row r="787" spans="1:60">
      <c r="A787" t="s">
        <v>404</v>
      </c>
      <c r="B787" t="s">
        <v>404</v>
      </c>
      <c r="C787" t="s">
        <v>404</v>
      </c>
      <c r="E787">
        <v>57</v>
      </c>
      <c r="F787">
        <v>0</v>
      </c>
      <c r="G787">
        <v>1</v>
      </c>
      <c r="H787">
        <v>223563</v>
      </c>
      <c r="I787" s="1">
        <v>44761.875</v>
      </c>
      <c r="J787" t="s">
        <v>392</v>
      </c>
      <c r="K787">
        <v>0</v>
      </c>
      <c r="L787" s="1"/>
      <c r="M787" s="1">
        <v>44761.875</v>
      </c>
      <c r="N787" s="1">
        <v>28572.875</v>
      </c>
      <c r="O787" s="1">
        <v>43660.875</v>
      </c>
      <c r="P787" s="1"/>
      <c r="Q787" s="1">
        <v>43660.875</v>
      </c>
      <c r="R787">
        <v>76469808</v>
      </c>
      <c r="T787" t="s">
        <v>990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389</v>
      </c>
      <c r="AB787">
        <v>35</v>
      </c>
      <c r="AC787" t="s">
        <v>476</v>
      </c>
      <c r="AD787">
        <v>306664</v>
      </c>
      <c r="AE787">
        <v>2575.9899999999998</v>
      </c>
      <c r="AF787">
        <v>3066.64</v>
      </c>
      <c r="AG787" t="s">
        <v>408</v>
      </c>
      <c r="AP787" s="8">
        <v>784</v>
      </c>
      <c r="AQ787" s="8" t="str">
        <f t="shared" ref="AQ787:BF802" si="98">IF(AQ$3=$D787,$AP787,"")</f>
        <v/>
      </c>
      <c r="AR787" s="8" t="str">
        <f t="shared" si="98"/>
        <v/>
      </c>
      <c r="AS787" s="8" t="str">
        <f t="shared" si="98"/>
        <v/>
      </c>
      <c r="AT787" s="8" t="str">
        <f t="shared" si="98"/>
        <v/>
      </c>
      <c r="AU787" s="8" t="str">
        <f t="shared" si="98"/>
        <v/>
      </c>
      <c r="AV787" s="8" t="str">
        <f t="shared" si="98"/>
        <v/>
      </c>
      <c r="AW787" s="8" t="str">
        <f t="shared" si="98"/>
        <v/>
      </c>
      <c r="AX787" s="8" t="str">
        <f t="shared" si="98"/>
        <v/>
      </c>
      <c r="AY787" s="8" t="str">
        <f t="shared" si="98"/>
        <v/>
      </c>
      <c r="AZ787" s="8" t="str">
        <f t="shared" si="98"/>
        <v/>
      </c>
      <c r="BA787" s="8" t="str">
        <f t="shared" si="98"/>
        <v/>
      </c>
      <c r="BB787" s="8" t="str">
        <f t="shared" si="98"/>
        <v/>
      </c>
      <c r="BC787" s="8" t="str">
        <f t="shared" si="98"/>
        <v/>
      </c>
      <c r="BD787" s="8" t="str">
        <f t="shared" si="98"/>
        <v/>
      </c>
      <c r="BE787" s="8" t="str">
        <f t="shared" si="98"/>
        <v/>
      </c>
      <c r="BF787" s="8" t="str">
        <f t="shared" si="98"/>
        <v/>
      </c>
      <c r="BG787" s="8" t="str">
        <f t="shared" si="97"/>
        <v/>
      </c>
      <c r="BH787" s="8" t="str">
        <f t="shared" si="97"/>
        <v/>
      </c>
    </row>
    <row r="788" spans="1:60">
      <c r="A788" t="s">
        <v>404</v>
      </c>
      <c r="B788" t="s">
        <v>404</v>
      </c>
      <c r="C788" t="s">
        <v>404</v>
      </c>
      <c r="E788">
        <v>19</v>
      </c>
      <c r="F788">
        <v>0</v>
      </c>
      <c r="G788">
        <v>1</v>
      </c>
      <c r="H788">
        <v>223739</v>
      </c>
      <c r="I788" s="1">
        <v>44761.875</v>
      </c>
      <c r="J788" t="s">
        <v>387</v>
      </c>
      <c r="K788">
        <v>0</v>
      </c>
      <c r="L788" s="1">
        <v>44755.875</v>
      </c>
      <c r="M788" s="1">
        <v>44761.875</v>
      </c>
      <c r="N788" s="1">
        <v>42733.916666666664</v>
      </c>
      <c r="O788" s="1">
        <v>44755.875</v>
      </c>
      <c r="P788" s="1"/>
      <c r="Q788" s="1">
        <v>43660.875</v>
      </c>
      <c r="R788">
        <v>76477722</v>
      </c>
      <c r="T788" t="s">
        <v>991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389</v>
      </c>
      <c r="AB788">
        <v>35</v>
      </c>
      <c r="AC788" t="s">
        <v>476</v>
      </c>
      <c r="AD788">
        <v>123586</v>
      </c>
      <c r="AE788">
        <v>1038.1099999999999</v>
      </c>
      <c r="AF788">
        <v>1235.8599999999999</v>
      </c>
      <c r="AG788" t="s">
        <v>391</v>
      </c>
      <c r="AP788" s="7">
        <v>785</v>
      </c>
      <c r="AQ788" s="7" t="str">
        <f t="shared" si="98"/>
        <v/>
      </c>
      <c r="AR788" s="7" t="str">
        <f t="shared" si="98"/>
        <v/>
      </c>
      <c r="AS788" s="7" t="str">
        <f t="shared" si="98"/>
        <v/>
      </c>
      <c r="AT788" s="7" t="str">
        <f t="shared" si="98"/>
        <v/>
      </c>
      <c r="AU788" s="7" t="str">
        <f t="shared" si="98"/>
        <v/>
      </c>
      <c r="AV788" s="7" t="str">
        <f t="shared" si="98"/>
        <v/>
      </c>
      <c r="AW788" s="7" t="str">
        <f t="shared" si="98"/>
        <v/>
      </c>
      <c r="AX788" s="7" t="str">
        <f t="shared" si="98"/>
        <v/>
      </c>
      <c r="AY788" s="7" t="str">
        <f t="shared" si="98"/>
        <v/>
      </c>
      <c r="AZ788" s="7" t="str">
        <f t="shared" si="98"/>
        <v/>
      </c>
      <c r="BA788" s="7" t="str">
        <f t="shared" si="98"/>
        <v/>
      </c>
      <c r="BB788" s="7" t="str">
        <f t="shared" si="98"/>
        <v/>
      </c>
      <c r="BC788" s="7" t="str">
        <f t="shared" si="98"/>
        <v/>
      </c>
      <c r="BD788" s="7" t="str">
        <f t="shared" si="98"/>
        <v/>
      </c>
      <c r="BE788" s="7" t="str">
        <f t="shared" si="98"/>
        <v/>
      </c>
      <c r="BF788" s="7" t="str">
        <f t="shared" si="98"/>
        <v/>
      </c>
      <c r="BG788" s="7" t="str">
        <f t="shared" si="97"/>
        <v/>
      </c>
      <c r="BH788" s="7" t="str">
        <f t="shared" si="97"/>
        <v/>
      </c>
    </row>
    <row r="789" spans="1:60">
      <c r="A789" t="s">
        <v>404</v>
      </c>
      <c r="B789" t="s">
        <v>404</v>
      </c>
      <c r="C789" t="s">
        <v>404</v>
      </c>
      <c r="E789">
        <v>224</v>
      </c>
      <c r="F789">
        <v>0</v>
      </c>
      <c r="G789">
        <v>1</v>
      </c>
      <c r="H789">
        <v>246633</v>
      </c>
      <c r="I789" s="1">
        <v>44761.875</v>
      </c>
      <c r="J789" t="s">
        <v>535</v>
      </c>
      <c r="K789">
        <v>0</v>
      </c>
      <c r="L789" s="1">
        <v>44755.875</v>
      </c>
      <c r="M789" s="1">
        <v>44761.875</v>
      </c>
      <c r="N789" s="1">
        <v>30118.875</v>
      </c>
      <c r="O789" s="1">
        <v>44755.875</v>
      </c>
      <c r="P789" s="1"/>
      <c r="Q789" s="1">
        <v>43691.875</v>
      </c>
      <c r="R789">
        <v>76662247</v>
      </c>
      <c r="T789" t="s">
        <v>992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389</v>
      </c>
      <c r="AB789">
        <v>34</v>
      </c>
      <c r="AC789" t="s">
        <v>476</v>
      </c>
      <c r="AD789">
        <v>205281</v>
      </c>
      <c r="AE789">
        <v>1703.84</v>
      </c>
      <c r="AF789">
        <v>2052.81</v>
      </c>
      <c r="AG789" t="s">
        <v>391</v>
      </c>
      <c r="AP789" s="8">
        <v>786</v>
      </c>
      <c r="AQ789" s="8" t="str">
        <f t="shared" si="98"/>
        <v/>
      </c>
      <c r="AR789" s="8" t="str">
        <f t="shared" si="98"/>
        <v/>
      </c>
      <c r="AS789" s="8" t="str">
        <f t="shared" si="98"/>
        <v/>
      </c>
      <c r="AT789" s="8" t="str">
        <f t="shared" si="98"/>
        <v/>
      </c>
      <c r="AU789" s="8" t="str">
        <f t="shared" si="98"/>
        <v/>
      </c>
      <c r="AV789" s="8" t="str">
        <f t="shared" si="98"/>
        <v/>
      </c>
      <c r="AW789" s="8" t="str">
        <f t="shared" si="98"/>
        <v/>
      </c>
      <c r="AX789" s="8" t="str">
        <f t="shared" si="98"/>
        <v/>
      </c>
      <c r="AY789" s="8" t="str">
        <f t="shared" si="98"/>
        <v/>
      </c>
      <c r="AZ789" s="8" t="str">
        <f t="shared" si="98"/>
        <v/>
      </c>
      <c r="BA789" s="8" t="str">
        <f t="shared" si="98"/>
        <v/>
      </c>
      <c r="BB789" s="8" t="str">
        <f t="shared" si="98"/>
        <v/>
      </c>
      <c r="BC789" s="8" t="str">
        <f t="shared" si="98"/>
        <v/>
      </c>
      <c r="BD789" s="8" t="str">
        <f t="shared" si="98"/>
        <v/>
      </c>
      <c r="BE789" s="8" t="str">
        <f t="shared" si="98"/>
        <v/>
      </c>
      <c r="BF789" s="8" t="str">
        <f t="shared" si="98"/>
        <v/>
      </c>
      <c r="BG789" s="8" t="str">
        <f t="shared" si="97"/>
        <v/>
      </c>
      <c r="BH789" s="8" t="str">
        <f t="shared" si="97"/>
        <v/>
      </c>
    </row>
    <row r="790" spans="1:60">
      <c r="A790" t="s">
        <v>404</v>
      </c>
      <c r="B790" t="s">
        <v>404</v>
      </c>
      <c r="C790" t="s">
        <v>404</v>
      </c>
      <c r="E790">
        <v>278</v>
      </c>
      <c r="F790">
        <v>0</v>
      </c>
      <c r="G790">
        <v>1</v>
      </c>
      <c r="H790">
        <v>246637</v>
      </c>
      <c r="I790" s="1">
        <v>44761.875</v>
      </c>
      <c r="J790" t="s">
        <v>396</v>
      </c>
      <c r="K790">
        <v>0</v>
      </c>
      <c r="L790" s="1">
        <v>44747.875</v>
      </c>
      <c r="M790" s="1">
        <v>44761.875</v>
      </c>
      <c r="N790" s="1">
        <v>26726.875</v>
      </c>
      <c r="O790" s="1">
        <v>44747.875</v>
      </c>
      <c r="P790" s="1"/>
      <c r="Q790" s="1">
        <v>43691.875</v>
      </c>
      <c r="R790">
        <v>76662248</v>
      </c>
      <c r="T790" t="s">
        <v>993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389</v>
      </c>
      <c r="AB790">
        <v>34</v>
      </c>
      <c r="AC790" t="s">
        <v>478</v>
      </c>
      <c r="AD790">
        <v>239937</v>
      </c>
      <c r="AE790">
        <v>1991.46</v>
      </c>
      <c r="AF790">
        <v>2399.37</v>
      </c>
      <c r="AG790" t="s">
        <v>391</v>
      </c>
      <c r="AP790" s="7">
        <v>787</v>
      </c>
      <c r="AQ790" s="7" t="str">
        <f t="shared" si="98"/>
        <v/>
      </c>
      <c r="AR790" s="7" t="str">
        <f t="shared" si="98"/>
        <v/>
      </c>
      <c r="AS790" s="7" t="str">
        <f t="shared" si="98"/>
        <v/>
      </c>
      <c r="AT790" s="7" t="str">
        <f t="shared" si="98"/>
        <v/>
      </c>
      <c r="AU790" s="7" t="str">
        <f t="shared" si="98"/>
        <v/>
      </c>
      <c r="AV790" s="7" t="str">
        <f t="shared" si="98"/>
        <v/>
      </c>
      <c r="AW790" s="7" t="str">
        <f t="shared" si="98"/>
        <v/>
      </c>
      <c r="AX790" s="7" t="str">
        <f t="shared" si="98"/>
        <v/>
      </c>
      <c r="AY790" s="7" t="str">
        <f t="shared" si="98"/>
        <v/>
      </c>
      <c r="AZ790" s="7" t="str">
        <f t="shared" si="98"/>
        <v/>
      </c>
      <c r="BA790" s="7" t="str">
        <f t="shared" si="98"/>
        <v/>
      </c>
      <c r="BB790" s="7" t="str">
        <f t="shared" si="98"/>
        <v/>
      </c>
      <c r="BC790" s="7" t="str">
        <f t="shared" si="98"/>
        <v/>
      </c>
      <c r="BD790" s="7" t="str">
        <f t="shared" si="98"/>
        <v/>
      </c>
      <c r="BE790" s="7" t="str">
        <f t="shared" si="98"/>
        <v/>
      </c>
      <c r="BF790" s="7" t="str">
        <f t="shared" si="98"/>
        <v/>
      </c>
      <c r="BG790" s="7" t="str">
        <f t="shared" si="97"/>
        <v/>
      </c>
      <c r="BH790" s="7" t="str">
        <f t="shared" si="97"/>
        <v/>
      </c>
    </row>
    <row r="791" spans="1:60">
      <c r="A791" t="s">
        <v>404</v>
      </c>
      <c r="B791" t="s">
        <v>404</v>
      </c>
      <c r="C791" t="s">
        <v>404</v>
      </c>
      <c r="E791">
        <v>19</v>
      </c>
      <c r="F791">
        <v>0</v>
      </c>
      <c r="G791">
        <v>1</v>
      </c>
      <c r="H791">
        <v>246660</v>
      </c>
      <c r="I791" s="1">
        <v>44761.875</v>
      </c>
      <c r="J791" t="s">
        <v>387</v>
      </c>
      <c r="K791">
        <v>0</v>
      </c>
      <c r="L791" s="1"/>
      <c r="M791" s="1">
        <v>44761.875</v>
      </c>
      <c r="N791" s="1">
        <v>41628.916666666664</v>
      </c>
      <c r="O791" s="1">
        <v>43852.875</v>
      </c>
      <c r="P791" s="1">
        <v>43843.875</v>
      </c>
      <c r="Q791" s="1">
        <v>43691.875</v>
      </c>
      <c r="R791">
        <v>76663439</v>
      </c>
      <c r="T791" t="s">
        <v>994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389</v>
      </c>
      <c r="AB791">
        <v>34</v>
      </c>
      <c r="AC791" t="s">
        <v>400</v>
      </c>
      <c r="AD791">
        <v>49621</v>
      </c>
      <c r="AE791">
        <v>416.82</v>
      </c>
      <c r="AF791">
        <v>496.21</v>
      </c>
      <c r="AG791" t="s">
        <v>408</v>
      </c>
      <c r="AP791" s="8">
        <v>788</v>
      </c>
      <c r="AQ791" s="8" t="str">
        <f t="shared" si="98"/>
        <v/>
      </c>
      <c r="AR791" s="8" t="str">
        <f t="shared" si="98"/>
        <v/>
      </c>
      <c r="AS791" s="8" t="str">
        <f t="shared" si="98"/>
        <v/>
      </c>
      <c r="AT791" s="8" t="str">
        <f t="shared" si="98"/>
        <v/>
      </c>
      <c r="AU791" s="8" t="str">
        <f t="shared" si="98"/>
        <v/>
      </c>
      <c r="AV791" s="8" t="str">
        <f t="shared" si="98"/>
        <v/>
      </c>
      <c r="AW791" s="8" t="str">
        <f t="shared" si="98"/>
        <v/>
      </c>
      <c r="AX791" s="8" t="str">
        <f t="shared" si="98"/>
        <v/>
      </c>
      <c r="AY791" s="8" t="str">
        <f t="shared" si="98"/>
        <v/>
      </c>
      <c r="AZ791" s="8" t="str">
        <f t="shared" si="98"/>
        <v/>
      </c>
      <c r="BA791" s="8" t="str">
        <f t="shared" si="98"/>
        <v/>
      </c>
      <c r="BB791" s="8" t="str">
        <f t="shared" si="98"/>
        <v/>
      </c>
      <c r="BC791" s="8" t="str">
        <f t="shared" si="98"/>
        <v/>
      </c>
      <c r="BD791" s="8" t="str">
        <f t="shared" si="98"/>
        <v/>
      </c>
      <c r="BE791" s="8" t="str">
        <f t="shared" si="98"/>
        <v/>
      </c>
      <c r="BF791" s="8" t="str">
        <f t="shared" si="98"/>
        <v/>
      </c>
      <c r="BG791" s="8" t="str">
        <f t="shared" si="97"/>
        <v/>
      </c>
      <c r="BH791" s="8" t="str">
        <f t="shared" si="97"/>
        <v/>
      </c>
    </row>
    <row r="792" spans="1:60">
      <c r="A792" t="s">
        <v>404</v>
      </c>
      <c r="B792" t="s">
        <v>404</v>
      </c>
      <c r="C792" t="s">
        <v>404</v>
      </c>
      <c r="E792">
        <v>19</v>
      </c>
      <c r="F792">
        <v>0</v>
      </c>
      <c r="G792">
        <v>1</v>
      </c>
      <c r="H792">
        <v>246872</v>
      </c>
      <c r="I792" s="1">
        <v>44761.875</v>
      </c>
      <c r="J792" t="s">
        <v>387</v>
      </c>
      <c r="K792">
        <v>0</v>
      </c>
      <c r="L792" s="1"/>
      <c r="M792" s="1">
        <v>44761.875</v>
      </c>
      <c r="N792" s="1">
        <v>42009.916666666664</v>
      </c>
      <c r="O792" s="1">
        <v>43691.875</v>
      </c>
      <c r="P792" s="1"/>
      <c r="Q792" s="1">
        <v>43691.875</v>
      </c>
      <c r="R792">
        <v>76663915</v>
      </c>
      <c r="T792" t="s">
        <v>995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389</v>
      </c>
      <c r="AB792">
        <v>34</v>
      </c>
      <c r="AC792" t="s">
        <v>476</v>
      </c>
      <c r="AD792">
        <v>123586</v>
      </c>
      <c r="AE792">
        <v>1038.1099999999999</v>
      </c>
      <c r="AF792">
        <v>1235.8599999999999</v>
      </c>
      <c r="AG792" t="s">
        <v>408</v>
      </c>
      <c r="AP792" s="7">
        <v>789</v>
      </c>
      <c r="AQ792" s="7" t="str">
        <f t="shared" si="98"/>
        <v/>
      </c>
      <c r="AR792" s="7" t="str">
        <f t="shared" si="98"/>
        <v/>
      </c>
      <c r="AS792" s="7" t="str">
        <f t="shared" si="98"/>
        <v/>
      </c>
      <c r="AT792" s="7" t="str">
        <f t="shared" si="98"/>
        <v/>
      </c>
      <c r="AU792" s="7" t="str">
        <f t="shared" si="98"/>
        <v/>
      </c>
      <c r="AV792" s="7" t="str">
        <f t="shared" si="98"/>
        <v/>
      </c>
      <c r="AW792" s="7" t="str">
        <f t="shared" si="98"/>
        <v/>
      </c>
      <c r="AX792" s="7" t="str">
        <f t="shared" si="98"/>
        <v/>
      </c>
      <c r="AY792" s="7" t="str">
        <f t="shared" si="98"/>
        <v/>
      </c>
      <c r="AZ792" s="7" t="str">
        <f t="shared" si="98"/>
        <v/>
      </c>
      <c r="BA792" s="7" t="str">
        <f t="shared" si="98"/>
        <v/>
      </c>
      <c r="BB792" s="7" t="str">
        <f t="shared" si="98"/>
        <v/>
      </c>
      <c r="BC792" s="7" t="str">
        <f t="shared" si="98"/>
        <v/>
      </c>
      <c r="BD792" s="7" t="str">
        <f t="shared" si="98"/>
        <v/>
      </c>
      <c r="BE792" s="7" t="str">
        <f t="shared" si="98"/>
        <v/>
      </c>
      <c r="BF792" s="7" t="str">
        <f t="shared" si="98"/>
        <v/>
      </c>
      <c r="BG792" s="7" t="str">
        <f t="shared" si="97"/>
        <v/>
      </c>
      <c r="BH792" s="7" t="str">
        <f t="shared" si="97"/>
        <v/>
      </c>
    </row>
    <row r="793" spans="1:60">
      <c r="A793" t="s">
        <v>404</v>
      </c>
      <c r="B793" t="s">
        <v>404</v>
      </c>
      <c r="C793" t="s">
        <v>386</v>
      </c>
      <c r="E793">
        <v>19</v>
      </c>
      <c r="F793">
        <v>0</v>
      </c>
      <c r="G793">
        <v>1</v>
      </c>
      <c r="H793">
        <v>246879</v>
      </c>
      <c r="I793" s="1">
        <v>44761.875</v>
      </c>
      <c r="J793" t="s">
        <v>387</v>
      </c>
      <c r="K793">
        <v>0</v>
      </c>
      <c r="L793" s="1">
        <v>44712.875</v>
      </c>
      <c r="M793" s="1">
        <v>44761.875</v>
      </c>
      <c r="N793" s="1">
        <v>42427.875</v>
      </c>
      <c r="O793" s="1">
        <v>44725.875</v>
      </c>
      <c r="P793" s="1">
        <v>44725.875</v>
      </c>
      <c r="Q793" s="1">
        <v>43691.875</v>
      </c>
      <c r="R793">
        <v>76663944</v>
      </c>
      <c r="T793" t="s">
        <v>996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389</v>
      </c>
      <c r="AB793">
        <v>34</v>
      </c>
      <c r="AC793" t="s">
        <v>390</v>
      </c>
      <c r="AD793">
        <v>87928</v>
      </c>
      <c r="AE793">
        <v>738.6</v>
      </c>
      <c r="AF793">
        <v>879.28</v>
      </c>
      <c r="AG793" t="s">
        <v>391</v>
      </c>
      <c r="AP793" s="8">
        <v>790</v>
      </c>
      <c r="AQ793" s="8" t="str">
        <f t="shared" si="98"/>
        <v/>
      </c>
      <c r="AR793" s="8" t="str">
        <f t="shared" si="98"/>
        <v/>
      </c>
      <c r="AS793" s="8" t="str">
        <f t="shared" si="98"/>
        <v/>
      </c>
      <c r="AT793" s="8" t="str">
        <f t="shared" si="98"/>
        <v/>
      </c>
      <c r="AU793" s="8" t="str">
        <f t="shared" si="98"/>
        <v/>
      </c>
      <c r="AV793" s="8" t="str">
        <f t="shared" si="98"/>
        <v/>
      </c>
      <c r="AW793" s="8" t="str">
        <f t="shared" si="98"/>
        <v/>
      </c>
      <c r="AX793" s="8" t="str">
        <f t="shared" si="98"/>
        <v/>
      </c>
      <c r="AY793" s="8" t="str">
        <f t="shared" si="98"/>
        <v/>
      </c>
      <c r="AZ793" s="8" t="str">
        <f t="shared" si="98"/>
        <v/>
      </c>
      <c r="BA793" s="8" t="str">
        <f t="shared" si="98"/>
        <v/>
      </c>
      <c r="BB793" s="8" t="str">
        <f t="shared" si="98"/>
        <v/>
      </c>
      <c r="BC793" s="8" t="str">
        <f t="shared" si="98"/>
        <v/>
      </c>
      <c r="BD793" s="8" t="str">
        <f t="shared" si="98"/>
        <v/>
      </c>
      <c r="BE793" s="8" t="str">
        <f t="shared" si="98"/>
        <v/>
      </c>
      <c r="BF793" s="8" t="str">
        <f t="shared" si="98"/>
        <v/>
      </c>
      <c r="BG793" s="8" t="str">
        <f t="shared" si="97"/>
        <v/>
      </c>
      <c r="BH793" s="8" t="str">
        <f t="shared" si="97"/>
        <v/>
      </c>
    </row>
    <row r="794" spans="1:60">
      <c r="A794" t="s">
        <v>404</v>
      </c>
      <c r="B794" t="s">
        <v>404</v>
      </c>
      <c r="C794" t="s">
        <v>404</v>
      </c>
      <c r="E794">
        <v>220</v>
      </c>
      <c r="F794">
        <v>0</v>
      </c>
      <c r="G794">
        <v>1</v>
      </c>
      <c r="H794">
        <v>246888</v>
      </c>
      <c r="I794" s="1">
        <v>44761.875</v>
      </c>
      <c r="J794" t="s">
        <v>473</v>
      </c>
      <c r="K794">
        <v>0</v>
      </c>
      <c r="L794" s="1"/>
      <c r="M794" s="1">
        <v>44761.875</v>
      </c>
      <c r="N794" s="1">
        <v>30381.875</v>
      </c>
      <c r="O794" s="1">
        <v>44556.875</v>
      </c>
      <c r="P794" s="1">
        <v>44543.875</v>
      </c>
      <c r="Q794" s="1">
        <v>43691.875</v>
      </c>
      <c r="R794">
        <v>76662253</v>
      </c>
      <c r="T794" t="s">
        <v>277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389</v>
      </c>
      <c r="AB794">
        <v>34</v>
      </c>
      <c r="AC794" t="s">
        <v>476</v>
      </c>
      <c r="AD794">
        <v>245335</v>
      </c>
      <c r="AE794">
        <v>2060.81</v>
      </c>
      <c r="AF794">
        <v>2453.35</v>
      </c>
      <c r="AG794" t="s">
        <v>408</v>
      </c>
      <c r="AP794" s="7">
        <v>791</v>
      </c>
      <c r="AQ794" s="7" t="str">
        <f t="shared" si="98"/>
        <v/>
      </c>
      <c r="AR794" s="7" t="str">
        <f t="shared" si="98"/>
        <v/>
      </c>
      <c r="AS794" s="7" t="str">
        <f t="shared" si="98"/>
        <v/>
      </c>
      <c r="AT794" s="7" t="str">
        <f t="shared" si="98"/>
        <v/>
      </c>
      <c r="AU794" s="7" t="str">
        <f t="shared" si="98"/>
        <v/>
      </c>
      <c r="AV794" s="7" t="str">
        <f t="shared" si="98"/>
        <v/>
      </c>
      <c r="AW794" s="7" t="str">
        <f t="shared" si="98"/>
        <v/>
      </c>
      <c r="AX794" s="7" t="str">
        <f t="shared" si="98"/>
        <v/>
      </c>
      <c r="AY794" s="7" t="str">
        <f t="shared" si="98"/>
        <v/>
      </c>
      <c r="AZ794" s="7" t="str">
        <f t="shared" si="98"/>
        <v/>
      </c>
      <c r="BA794" s="7" t="str">
        <f t="shared" si="98"/>
        <v/>
      </c>
      <c r="BB794" s="7" t="str">
        <f t="shared" si="98"/>
        <v/>
      </c>
      <c r="BC794" s="7" t="str">
        <f t="shared" si="98"/>
        <v/>
      </c>
      <c r="BD794" s="7" t="str">
        <f t="shared" si="98"/>
        <v/>
      </c>
      <c r="BE794" s="7" t="str">
        <f t="shared" si="98"/>
        <v/>
      </c>
      <c r="BF794" s="7" t="str">
        <f t="shared" si="98"/>
        <v/>
      </c>
      <c r="BG794" s="7" t="str">
        <f t="shared" si="97"/>
        <v/>
      </c>
      <c r="BH794" s="7" t="str">
        <f t="shared" si="97"/>
        <v/>
      </c>
    </row>
    <row r="795" spans="1:60">
      <c r="A795" t="s">
        <v>404</v>
      </c>
      <c r="B795" t="s">
        <v>404</v>
      </c>
      <c r="C795" t="s">
        <v>404</v>
      </c>
      <c r="E795">
        <v>234</v>
      </c>
      <c r="F795">
        <v>0</v>
      </c>
      <c r="G795">
        <v>1</v>
      </c>
      <c r="H795">
        <v>246954</v>
      </c>
      <c r="I795" s="1">
        <v>44761.875</v>
      </c>
      <c r="J795" t="s">
        <v>766</v>
      </c>
      <c r="K795">
        <v>0</v>
      </c>
      <c r="L795" s="1"/>
      <c r="M795" s="1">
        <v>44761.875</v>
      </c>
      <c r="N795" s="1">
        <v>30453.875</v>
      </c>
      <c r="O795" s="1">
        <v>43691.875</v>
      </c>
      <c r="P795" s="1"/>
      <c r="Q795" s="1">
        <v>43691.875</v>
      </c>
      <c r="R795">
        <v>76662258</v>
      </c>
      <c r="T795" t="s">
        <v>997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389</v>
      </c>
      <c r="AB795">
        <v>34</v>
      </c>
      <c r="AC795" t="s">
        <v>476</v>
      </c>
      <c r="AD795">
        <v>205281</v>
      </c>
      <c r="AE795">
        <v>1703.84</v>
      </c>
      <c r="AF795">
        <v>2052.81</v>
      </c>
      <c r="AG795" t="s">
        <v>408</v>
      </c>
      <c r="AP795" s="8">
        <v>792</v>
      </c>
      <c r="AQ795" s="8" t="str">
        <f t="shared" si="98"/>
        <v/>
      </c>
      <c r="AR795" s="8" t="str">
        <f t="shared" si="98"/>
        <v/>
      </c>
      <c r="AS795" s="8" t="str">
        <f t="shared" si="98"/>
        <v/>
      </c>
      <c r="AT795" s="8" t="str">
        <f t="shared" si="98"/>
        <v/>
      </c>
      <c r="AU795" s="8" t="str">
        <f t="shared" si="98"/>
        <v/>
      </c>
      <c r="AV795" s="8" t="str">
        <f t="shared" si="98"/>
        <v/>
      </c>
      <c r="AW795" s="8" t="str">
        <f t="shared" si="98"/>
        <v/>
      </c>
      <c r="AX795" s="8" t="str">
        <f t="shared" si="98"/>
        <v/>
      </c>
      <c r="AY795" s="8" t="str">
        <f t="shared" si="98"/>
        <v/>
      </c>
      <c r="AZ795" s="8" t="str">
        <f t="shared" si="98"/>
        <v/>
      </c>
      <c r="BA795" s="8" t="str">
        <f t="shared" si="98"/>
        <v/>
      </c>
      <c r="BB795" s="8" t="str">
        <f t="shared" si="98"/>
        <v/>
      </c>
      <c r="BC795" s="8" t="str">
        <f t="shared" si="98"/>
        <v/>
      </c>
      <c r="BD795" s="8" t="str">
        <f t="shared" si="98"/>
        <v/>
      </c>
      <c r="BE795" s="8" t="str">
        <f t="shared" si="98"/>
        <v/>
      </c>
      <c r="BF795" s="8" t="str">
        <f t="shared" si="98"/>
        <v/>
      </c>
      <c r="BG795" s="8" t="str">
        <f t="shared" si="97"/>
        <v/>
      </c>
      <c r="BH795" s="8" t="str">
        <f t="shared" si="97"/>
        <v/>
      </c>
    </row>
    <row r="796" spans="1:60">
      <c r="A796" t="s">
        <v>404</v>
      </c>
      <c r="B796" t="s">
        <v>404</v>
      </c>
      <c r="C796" t="s">
        <v>404</v>
      </c>
      <c r="E796">
        <v>19</v>
      </c>
      <c r="F796">
        <v>0</v>
      </c>
      <c r="G796">
        <v>1</v>
      </c>
      <c r="H796">
        <v>246982</v>
      </c>
      <c r="I796" s="1">
        <v>44761.875</v>
      </c>
      <c r="J796" t="s">
        <v>387</v>
      </c>
      <c r="K796">
        <v>0</v>
      </c>
      <c r="L796" s="1"/>
      <c r="M796" s="1">
        <v>44761.875</v>
      </c>
      <c r="N796" s="1">
        <v>38684.916666666664</v>
      </c>
      <c r="O796" s="1">
        <v>43691.875</v>
      </c>
      <c r="P796" s="1"/>
      <c r="Q796" s="1">
        <v>43691.875</v>
      </c>
      <c r="R796">
        <v>76662260</v>
      </c>
      <c r="T796" t="s">
        <v>998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389</v>
      </c>
      <c r="AB796">
        <v>34</v>
      </c>
      <c r="AC796" t="s">
        <v>398</v>
      </c>
      <c r="AD796">
        <v>153282</v>
      </c>
      <c r="AE796">
        <v>1287.56</v>
      </c>
      <c r="AF796">
        <v>1532.82</v>
      </c>
      <c r="AG796" t="s">
        <v>408</v>
      </c>
      <c r="AP796" s="7">
        <v>793</v>
      </c>
      <c r="AQ796" s="7" t="str">
        <f t="shared" si="98"/>
        <v/>
      </c>
      <c r="AR796" s="7" t="str">
        <f t="shared" si="98"/>
        <v/>
      </c>
      <c r="AS796" s="7" t="str">
        <f t="shared" si="98"/>
        <v/>
      </c>
      <c r="AT796" s="7" t="str">
        <f t="shared" si="98"/>
        <v/>
      </c>
      <c r="AU796" s="7" t="str">
        <f t="shared" si="98"/>
        <v/>
      </c>
      <c r="AV796" s="7" t="str">
        <f t="shared" si="98"/>
        <v/>
      </c>
      <c r="AW796" s="7" t="str">
        <f t="shared" si="98"/>
        <v/>
      </c>
      <c r="AX796" s="7" t="str">
        <f t="shared" si="98"/>
        <v/>
      </c>
      <c r="AY796" s="7" t="str">
        <f t="shared" si="98"/>
        <v/>
      </c>
      <c r="AZ796" s="7" t="str">
        <f t="shared" si="98"/>
        <v/>
      </c>
      <c r="BA796" s="7" t="str">
        <f t="shared" si="98"/>
        <v/>
      </c>
      <c r="BB796" s="7" t="str">
        <f t="shared" si="98"/>
        <v/>
      </c>
      <c r="BC796" s="7" t="str">
        <f t="shared" si="98"/>
        <v/>
      </c>
      <c r="BD796" s="7" t="str">
        <f t="shared" si="98"/>
        <v/>
      </c>
      <c r="BE796" s="7" t="str">
        <f t="shared" si="98"/>
        <v/>
      </c>
      <c r="BF796" s="7" t="str">
        <f t="shared" si="98"/>
        <v/>
      </c>
      <c r="BG796" s="7" t="str">
        <f t="shared" si="97"/>
        <v/>
      </c>
      <c r="BH796" s="7" t="str">
        <f t="shared" si="97"/>
        <v/>
      </c>
    </row>
    <row r="797" spans="1:60">
      <c r="A797" t="s">
        <v>404</v>
      </c>
      <c r="B797" t="s">
        <v>404</v>
      </c>
      <c r="C797" t="s">
        <v>404</v>
      </c>
      <c r="E797">
        <v>19</v>
      </c>
      <c r="F797">
        <v>0</v>
      </c>
      <c r="G797">
        <v>1</v>
      </c>
      <c r="H797">
        <v>246983</v>
      </c>
      <c r="I797" s="1">
        <v>44761.875</v>
      </c>
      <c r="J797" t="s">
        <v>387</v>
      </c>
      <c r="K797">
        <v>0</v>
      </c>
      <c r="L797" s="1"/>
      <c r="M797" s="1">
        <v>44761.875</v>
      </c>
      <c r="N797" s="1">
        <v>30635.916666666668</v>
      </c>
      <c r="O797" s="1">
        <v>44725.875</v>
      </c>
      <c r="P797" s="1">
        <v>44725.875</v>
      </c>
      <c r="Q797" s="1">
        <v>43691.875</v>
      </c>
      <c r="R797">
        <v>76662261</v>
      </c>
      <c r="T797" t="s">
        <v>999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389</v>
      </c>
      <c r="AB797">
        <v>34</v>
      </c>
      <c r="AC797" t="s">
        <v>398</v>
      </c>
      <c r="AD797">
        <v>276623</v>
      </c>
      <c r="AE797">
        <v>2323.64</v>
      </c>
      <c r="AF797">
        <v>2766.23</v>
      </c>
      <c r="AG797" t="s">
        <v>408</v>
      </c>
      <c r="AP797" s="8">
        <v>794</v>
      </c>
      <c r="AQ797" s="8" t="str">
        <f t="shared" si="98"/>
        <v/>
      </c>
      <c r="AR797" s="8" t="str">
        <f t="shared" si="98"/>
        <v/>
      </c>
      <c r="AS797" s="8" t="str">
        <f t="shared" si="98"/>
        <v/>
      </c>
      <c r="AT797" s="8" t="str">
        <f t="shared" si="98"/>
        <v/>
      </c>
      <c r="AU797" s="8" t="str">
        <f t="shared" si="98"/>
        <v/>
      </c>
      <c r="AV797" s="8" t="str">
        <f t="shared" si="98"/>
        <v/>
      </c>
      <c r="AW797" s="8" t="str">
        <f t="shared" si="98"/>
        <v/>
      </c>
      <c r="AX797" s="8" t="str">
        <f t="shared" si="98"/>
        <v/>
      </c>
      <c r="AY797" s="8" t="str">
        <f t="shared" si="98"/>
        <v/>
      </c>
      <c r="AZ797" s="8" t="str">
        <f t="shared" si="98"/>
        <v/>
      </c>
      <c r="BA797" s="8" t="str">
        <f t="shared" si="98"/>
        <v/>
      </c>
      <c r="BB797" s="8" t="str">
        <f t="shared" si="98"/>
        <v/>
      </c>
      <c r="BC797" s="8" t="str">
        <f t="shared" si="98"/>
        <v/>
      </c>
      <c r="BD797" s="8" t="str">
        <f t="shared" si="98"/>
        <v/>
      </c>
      <c r="BE797" s="8" t="str">
        <f t="shared" si="98"/>
        <v/>
      </c>
      <c r="BF797" s="8" t="str">
        <f t="shared" si="98"/>
        <v/>
      </c>
      <c r="BG797" s="8" t="str">
        <f t="shared" si="97"/>
        <v/>
      </c>
      <c r="BH797" s="8" t="str">
        <f t="shared" si="97"/>
        <v/>
      </c>
    </row>
    <row r="798" spans="1:60">
      <c r="A798" t="s">
        <v>404</v>
      </c>
      <c r="B798" t="s">
        <v>404</v>
      </c>
      <c r="C798" t="s">
        <v>404</v>
      </c>
      <c r="E798">
        <v>19</v>
      </c>
      <c r="F798">
        <v>0</v>
      </c>
      <c r="G798">
        <v>1</v>
      </c>
      <c r="H798">
        <v>246997</v>
      </c>
      <c r="I798" s="1">
        <v>44761.875</v>
      </c>
      <c r="J798" t="s">
        <v>387</v>
      </c>
      <c r="K798">
        <v>0</v>
      </c>
      <c r="L798" s="1"/>
      <c r="M798" s="1">
        <v>44761.875</v>
      </c>
      <c r="N798" s="1">
        <v>29329.875</v>
      </c>
      <c r="O798" s="1">
        <v>43691.875</v>
      </c>
      <c r="P798" s="1"/>
      <c r="Q798" s="1">
        <v>43691.875</v>
      </c>
      <c r="R798">
        <v>76663892</v>
      </c>
      <c r="T798" t="s">
        <v>1000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389</v>
      </c>
      <c r="AB798">
        <v>34</v>
      </c>
      <c r="AC798" t="s">
        <v>390</v>
      </c>
      <c r="AD798">
        <v>278937</v>
      </c>
      <c r="AE798">
        <v>2343.0700000000002</v>
      </c>
      <c r="AF798">
        <v>2789.37</v>
      </c>
      <c r="AG798" t="s">
        <v>408</v>
      </c>
      <c r="AP798" s="7">
        <v>795</v>
      </c>
      <c r="AQ798" s="7" t="str">
        <f t="shared" si="98"/>
        <v/>
      </c>
      <c r="AR798" s="7" t="str">
        <f t="shared" si="98"/>
        <v/>
      </c>
      <c r="AS798" s="7" t="str">
        <f t="shared" si="98"/>
        <v/>
      </c>
      <c r="AT798" s="7" t="str">
        <f t="shared" si="98"/>
        <v/>
      </c>
      <c r="AU798" s="7" t="str">
        <f t="shared" si="98"/>
        <v/>
      </c>
      <c r="AV798" s="7" t="str">
        <f t="shared" si="98"/>
        <v/>
      </c>
      <c r="AW798" s="7" t="str">
        <f t="shared" si="98"/>
        <v/>
      </c>
      <c r="AX798" s="7" t="str">
        <f t="shared" si="98"/>
        <v/>
      </c>
      <c r="AY798" s="7" t="str">
        <f t="shared" si="98"/>
        <v/>
      </c>
      <c r="AZ798" s="7" t="str">
        <f t="shared" si="98"/>
        <v/>
      </c>
      <c r="BA798" s="7" t="str">
        <f t="shared" si="98"/>
        <v/>
      </c>
      <c r="BB798" s="7" t="str">
        <f t="shared" si="98"/>
        <v/>
      </c>
      <c r="BC798" s="7" t="str">
        <f t="shared" si="98"/>
        <v/>
      </c>
      <c r="BD798" s="7" t="str">
        <f t="shared" si="98"/>
        <v/>
      </c>
      <c r="BE798" s="7" t="str">
        <f t="shared" si="98"/>
        <v/>
      </c>
      <c r="BF798" s="7" t="str">
        <f t="shared" si="98"/>
        <v/>
      </c>
      <c r="BG798" s="7" t="str">
        <f t="shared" si="97"/>
        <v/>
      </c>
      <c r="BH798" s="7" t="str">
        <f t="shared" si="97"/>
        <v/>
      </c>
    </row>
    <row r="799" spans="1:60">
      <c r="A799" t="s">
        <v>404</v>
      </c>
      <c r="B799" t="s">
        <v>404</v>
      </c>
      <c r="C799" t="s">
        <v>404</v>
      </c>
      <c r="E799">
        <v>19</v>
      </c>
      <c r="F799">
        <v>0</v>
      </c>
      <c r="G799">
        <v>1</v>
      </c>
      <c r="H799">
        <v>247024</v>
      </c>
      <c r="I799" s="1">
        <v>44761.875</v>
      </c>
      <c r="J799" t="s">
        <v>387</v>
      </c>
      <c r="K799">
        <v>0</v>
      </c>
      <c r="L799" s="1"/>
      <c r="M799" s="1">
        <v>44761.875</v>
      </c>
      <c r="N799" s="1">
        <v>38516.875</v>
      </c>
      <c r="O799" s="1">
        <v>44182.875</v>
      </c>
      <c r="P799" s="1">
        <v>44025.875</v>
      </c>
      <c r="Q799" s="1">
        <v>43691.875</v>
      </c>
      <c r="R799">
        <v>76662264</v>
      </c>
      <c r="T799" t="s">
        <v>1001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389</v>
      </c>
      <c r="AB799">
        <v>34</v>
      </c>
      <c r="AC799" t="s">
        <v>476</v>
      </c>
      <c r="AD799">
        <v>123586</v>
      </c>
      <c r="AE799">
        <v>1038.1099999999999</v>
      </c>
      <c r="AF799">
        <v>1235.8599999999999</v>
      </c>
      <c r="AG799" t="s">
        <v>408</v>
      </c>
      <c r="AP799" s="8">
        <v>796</v>
      </c>
      <c r="AQ799" s="8" t="str">
        <f t="shared" si="98"/>
        <v/>
      </c>
      <c r="AR799" s="8" t="str">
        <f t="shared" si="98"/>
        <v/>
      </c>
      <c r="AS799" s="8" t="str">
        <f t="shared" si="98"/>
        <v/>
      </c>
      <c r="AT799" s="8" t="str">
        <f t="shared" si="98"/>
        <v/>
      </c>
      <c r="AU799" s="8" t="str">
        <f t="shared" si="98"/>
        <v/>
      </c>
      <c r="AV799" s="8" t="str">
        <f t="shared" si="98"/>
        <v/>
      </c>
      <c r="AW799" s="8" t="str">
        <f t="shared" si="98"/>
        <v/>
      </c>
      <c r="AX799" s="8" t="str">
        <f t="shared" si="98"/>
        <v/>
      </c>
      <c r="AY799" s="8" t="str">
        <f t="shared" si="98"/>
        <v/>
      </c>
      <c r="AZ799" s="8" t="str">
        <f t="shared" si="98"/>
        <v/>
      </c>
      <c r="BA799" s="8" t="str">
        <f t="shared" si="98"/>
        <v/>
      </c>
      <c r="BB799" s="8" t="str">
        <f t="shared" si="98"/>
        <v/>
      </c>
      <c r="BC799" s="8" t="str">
        <f t="shared" si="98"/>
        <v/>
      </c>
      <c r="BD799" s="8" t="str">
        <f t="shared" si="98"/>
        <v/>
      </c>
      <c r="BE799" s="8" t="str">
        <f t="shared" si="98"/>
        <v/>
      </c>
      <c r="BF799" s="8" t="str">
        <f t="shared" si="98"/>
        <v/>
      </c>
      <c r="BG799" s="8" t="str">
        <f t="shared" si="97"/>
        <v/>
      </c>
      <c r="BH799" s="8" t="str">
        <f t="shared" si="97"/>
        <v/>
      </c>
    </row>
    <row r="800" spans="1:60">
      <c r="A800" t="s">
        <v>404</v>
      </c>
      <c r="B800" t="s">
        <v>404</v>
      </c>
      <c r="C800" t="s">
        <v>404</v>
      </c>
      <c r="E800">
        <v>57</v>
      </c>
      <c r="F800">
        <v>0</v>
      </c>
      <c r="G800">
        <v>1</v>
      </c>
      <c r="H800">
        <v>247154</v>
      </c>
      <c r="I800" s="1">
        <v>44761.875</v>
      </c>
      <c r="J800" t="s">
        <v>392</v>
      </c>
      <c r="K800">
        <v>0</v>
      </c>
      <c r="L800" s="1">
        <v>44755.875</v>
      </c>
      <c r="M800" s="1">
        <v>44761.875</v>
      </c>
      <c r="N800" s="1">
        <v>29992.916666666668</v>
      </c>
      <c r="O800" s="1">
        <v>44755.875</v>
      </c>
      <c r="P800" s="1"/>
      <c r="Q800" s="1">
        <v>43691.875</v>
      </c>
      <c r="R800">
        <v>76662269</v>
      </c>
      <c r="T800" t="s">
        <v>1002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389</v>
      </c>
      <c r="AB800">
        <v>34</v>
      </c>
      <c r="AC800" t="s">
        <v>390</v>
      </c>
      <c r="AD800">
        <v>278937</v>
      </c>
      <c r="AE800">
        <v>2343.0700000000002</v>
      </c>
      <c r="AF800">
        <v>2789.37</v>
      </c>
      <c r="AG800" t="s">
        <v>391</v>
      </c>
      <c r="AP800" s="7">
        <v>797</v>
      </c>
      <c r="AQ800" s="7" t="str">
        <f t="shared" si="98"/>
        <v/>
      </c>
      <c r="AR800" s="7" t="str">
        <f t="shared" si="98"/>
        <v/>
      </c>
      <c r="AS800" s="7" t="str">
        <f t="shared" si="98"/>
        <v/>
      </c>
      <c r="AT800" s="7" t="str">
        <f t="shared" si="98"/>
        <v/>
      </c>
      <c r="AU800" s="7" t="str">
        <f t="shared" si="98"/>
        <v/>
      </c>
      <c r="AV800" s="7" t="str">
        <f t="shared" si="98"/>
        <v/>
      </c>
      <c r="AW800" s="7" t="str">
        <f t="shared" si="98"/>
        <v/>
      </c>
      <c r="AX800" s="7" t="str">
        <f t="shared" si="98"/>
        <v/>
      </c>
      <c r="AY800" s="7" t="str">
        <f t="shared" si="98"/>
        <v/>
      </c>
      <c r="AZ800" s="7" t="str">
        <f t="shared" si="98"/>
        <v/>
      </c>
      <c r="BA800" s="7" t="str">
        <f t="shared" si="98"/>
        <v/>
      </c>
      <c r="BB800" s="7" t="str">
        <f t="shared" si="98"/>
        <v/>
      </c>
      <c r="BC800" s="7" t="str">
        <f t="shared" si="98"/>
        <v/>
      </c>
      <c r="BD800" s="7" t="str">
        <f t="shared" si="98"/>
        <v/>
      </c>
      <c r="BE800" s="7" t="str">
        <f t="shared" si="98"/>
        <v/>
      </c>
      <c r="BF800" s="7" t="str">
        <f t="shared" si="98"/>
        <v/>
      </c>
      <c r="BG800" s="7" t="str">
        <f t="shared" si="97"/>
        <v/>
      </c>
      <c r="BH800" s="7" t="str">
        <f t="shared" si="97"/>
        <v/>
      </c>
    </row>
    <row r="801" spans="1:60">
      <c r="A801" t="s">
        <v>404</v>
      </c>
      <c r="B801" t="s">
        <v>404</v>
      </c>
      <c r="C801" t="s">
        <v>404</v>
      </c>
      <c r="E801">
        <v>57</v>
      </c>
      <c r="F801">
        <v>0</v>
      </c>
      <c r="G801">
        <v>1</v>
      </c>
      <c r="H801">
        <v>247280</v>
      </c>
      <c r="I801" s="1">
        <v>44761.875</v>
      </c>
      <c r="J801" t="s">
        <v>392</v>
      </c>
      <c r="K801">
        <v>0</v>
      </c>
      <c r="L801" s="1"/>
      <c r="M801" s="1">
        <v>44761.875</v>
      </c>
      <c r="N801" s="1">
        <v>33006.875</v>
      </c>
      <c r="O801" s="1">
        <v>43691.875</v>
      </c>
      <c r="P801" s="1"/>
      <c r="Q801" s="1">
        <v>43691.875</v>
      </c>
      <c r="R801">
        <v>76664219</v>
      </c>
      <c r="T801" t="s">
        <v>1003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389</v>
      </c>
      <c r="AB801">
        <v>34</v>
      </c>
      <c r="AC801" t="s">
        <v>390</v>
      </c>
      <c r="AD801">
        <v>241499</v>
      </c>
      <c r="AE801">
        <v>2028.6</v>
      </c>
      <c r="AF801">
        <v>2414.9899999999998</v>
      </c>
      <c r="AG801" t="s">
        <v>408</v>
      </c>
      <c r="AP801" s="8">
        <v>798</v>
      </c>
      <c r="AQ801" s="8" t="str">
        <f t="shared" si="98"/>
        <v/>
      </c>
      <c r="AR801" s="8" t="str">
        <f t="shared" si="98"/>
        <v/>
      </c>
      <c r="AS801" s="8" t="str">
        <f t="shared" si="98"/>
        <v/>
      </c>
      <c r="AT801" s="8" t="str">
        <f t="shared" si="98"/>
        <v/>
      </c>
      <c r="AU801" s="8" t="str">
        <f t="shared" si="98"/>
        <v/>
      </c>
      <c r="AV801" s="8" t="str">
        <f t="shared" si="98"/>
        <v/>
      </c>
      <c r="AW801" s="8" t="str">
        <f t="shared" si="98"/>
        <v/>
      </c>
      <c r="AX801" s="8" t="str">
        <f t="shared" si="98"/>
        <v/>
      </c>
      <c r="AY801" s="8" t="str">
        <f t="shared" si="98"/>
        <v/>
      </c>
      <c r="AZ801" s="8" t="str">
        <f t="shared" si="98"/>
        <v/>
      </c>
      <c r="BA801" s="8" t="str">
        <f t="shared" si="98"/>
        <v/>
      </c>
      <c r="BB801" s="8" t="str">
        <f t="shared" si="98"/>
        <v/>
      </c>
      <c r="BC801" s="8" t="str">
        <f t="shared" si="98"/>
        <v/>
      </c>
      <c r="BD801" s="8" t="str">
        <f t="shared" si="98"/>
        <v/>
      </c>
      <c r="BE801" s="8" t="str">
        <f t="shared" si="98"/>
        <v/>
      </c>
      <c r="BF801" s="8" t="str">
        <f t="shared" si="98"/>
        <v/>
      </c>
      <c r="BG801" s="8" t="str">
        <f t="shared" si="97"/>
        <v/>
      </c>
      <c r="BH801" s="8" t="str">
        <f t="shared" si="97"/>
        <v/>
      </c>
    </row>
    <row r="802" spans="1:60">
      <c r="A802" t="s">
        <v>404</v>
      </c>
      <c r="B802" t="s">
        <v>404</v>
      </c>
      <c r="C802" t="s">
        <v>404</v>
      </c>
      <c r="E802">
        <v>19</v>
      </c>
      <c r="F802">
        <v>0</v>
      </c>
      <c r="G802">
        <v>1</v>
      </c>
      <c r="H802">
        <v>247544</v>
      </c>
      <c r="I802" s="1">
        <v>44761.875</v>
      </c>
      <c r="J802" t="s">
        <v>387</v>
      </c>
      <c r="K802">
        <v>0</v>
      </c>
      <c r="L802" s="1"/>
      <c r="M802" s="1">
        <v>44761.875</v>
      </c>
      <c r="N802" s="1">
        <v>42640.875</v>
      </c>
      <c r="O802" s="1">
        <v>43691.875</v>
      </c>
      <c r="P802" s="1"/>
      <c r="Q802" s="1">
        <v>43691.875</v>
      </c>
      <c r="R802">
        <v>76664230</v>
      </c>
      <c r="T802" t="s">
        <v>1004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389</v>
      </c>
      <c r="AB802">
        <v>34</v>
      </c>
      <c r="AC802" t="s">
        <v>398</v>
      </c>
      <c r="AD802">
        <v>153282</v>
      </c>
      <c r="AE802">
        <v>1287.56</v>
      </c>
      <c r="AF802">
        <v>1532.82</v>
      </c>
      <c r="AG802" t="s">
        <v>408</v>
      </c>
      <c r="AP802" s="7">
        <v>799</v>
      </c>
      <c r="AQ802" s="7" t="str">
        <f t="shared" si="98"/>
        <v/>
      </c>
      <c r="AR802" s="7" t="str">
        <f t="shared" si="98"/>
        <v/>
      </c>
      <c r="AS802" s="7" t="str">
        <f t="shared" si="98"/>
        <v/>
      </c>
      <c r="AT802" s="7" t="str">
        <f t="shared" si="98"/>
        <v/>
      </c>
      <c r="AU802" s="7" t="str">
        <f t="shared" si="98"/>
        <v/>
      </c>
      <c r="AV802" s="7" t="str">
        <f t="shared" si="98"/>
        <v/>
      </c>
      <c r="AW802" s="7" t="str">
        <f t="shared" si="98"/>
        <v/>
      </c>
      <c r="AX802" s="7" t="str">
        <f t="shared" si="98"/>
        <v/>
      </c>
      <c r="AY802" s="7" t="str">
        <f t="shared" si="98"/>
        <v/>
      </c>
      <c r="AZ802" s="7" t="str">
        <f t="shared" si="98"/>
        <v/>
      </c>
      <c r="BA802" s="7" t="str">
        <f t="shared" si="98"/>
        <v/>
      </c>
      <c r="BB802" s="7" t="str">
        <f t="shared" si="98"/>
        <v/>
      </c>
      <c r="BC802" s="7" t="str">
        <f t="shared" si="98"/>
        <v/>
      </c>
      <c r="BD802" s="7" t="str">
        <f t="shared" si="98"/>
        <v/>
      </c>
      <c r="BE802" s="7" t="str">
        <f t="shared" si="98"/>
        <v/>
      </c>
      <c r="BF802" s="7" t="str">
        <f t="shared" ref="BF802:BH817" si="99">IF(BF$3=$D802,$AP802,"")</f>
        <v/>
      </c>
      <c r="BG802" s="7" t="str">
        <f t="shared" si="99"/>
        <v/>
      </c>
      <c r="BH802" s="7" t="str">
        <f t="shared" si="99"/>
        <v/>
      </c>
    </row>
    <row r="803" spans="1:60">
      <c r="A803" t="s">
        <v>404</v>
      </c>
      <c r="B803" t="s">
        <v>404</v>
      </c>
      <c r="C803" t="s">
        <v>404</v>
      </c>
      <c r="D803">
        <v>0</v>
      </c>
      <c r="E803">
        <v>57</v>
      </c>
      <c r="F803">
        <v>0</v>
      </c>
      <c r="G803">
        <v>1</v>
      </c>
      <c r="H803">
        <v>247550</v>
      </c>
      <c r="I803" s="1">
        <v>44761.875</v>
      </c>
      <c r="J803" t="s">
        <v>392</v>
      </c>
      <c r="K803">
        <v>0</v>
      </c>
      <c r="L803" s="1"/>
      <c r="M803" s="1">
        <v>44761.875</v>
      </c>
      <c r="N803" s="1">
        <v>32288.875</v>
      </c>
      <c r="O803" s="1">
        <v>43691.875</v>
      </c>
      <c r="P803" s="1"/>
      <c r="Q803" s="1">
        <v>43691.875</v>
      </c>
      <c r="R803">
        <v>76663468</v>
      </c>
      <c r="T803" t="s">
        <v>1005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389</v>
      </c>
      <c r="AB803">
        <v>34</v>
      </c>
      <c r="AC803" t="s">
        <v>400</v>
      </c>
      <c r="AD803">
        <v>79106</v>
      </c>
      <c r="AE803">
        <v>664.5</v>
      </c>
      <c r="AF803">
        <v>791.06</v>
      </c>
      <c r="AG803" t="s">
        <v>408</v>
      </c>
      <c r="AP803" s="8">
        <v>800</v>
      </c>
      <c r="AQ803" s="8" t="str">
        <f t="shared" ref="AQ803:BF818" si="100">IF(AQ$3=$D803,$AP803,"")</f>
        <v/>
      </c>
      <c r="AR803" s="8" t="str">
        <f t="shared" si="100"/>
        <v/>
      </c>
      <c r="AS803" s="8" t="str">
        <f t="shared" si="100"/>
        <v/>
      </c>
      <c r="AT803" s="8" t="str">
        <f t="shared" si="100"/>
        <v/>
      </c>
      <c r="AU803" s="8" t="str">
        <f t="shared" si="100"/>
        <v/>
      </c>
      <c r="AV803" s="8" t="str">
        <f t="shared" si="100"/>
        <v/>
      </c>
      <c r="AW803" s="8" t="str">
        <f t="shared" si="100"/>
        <v/>
      </c>
      <c r="AX803" s="8" t="str">
        <f t="shared" si="100"/>
        <v/>
      </c>
      <c r="AY803" s="8" t="str">
        <f t="shared" si="100"/>
        <v/>
      </c>
      <c r="AZ803" s="8" t="str">
        <f t="shared" si="100"/>
        <v/>
      </c>
      <c r="BA803" s="8" t="str">
        <f t="shared" si="100"/>
        <v/>
      </c>
      <c r="BB803" s="8" t="str">
        <f t="shared" si="100"/>
        <v/>
      </c>
      <c r="BC803" s="8" t="str">
        <f t="shared" si="100"/>
        <v/>
      </c>
      <c r="BD803" s="8" t="str">
        <f t="shared" si="100"/>
        <v/>
      </c>
      <c r="BE803" s="8" t="str">
        <f t="shared" si="100"/>
        <v/>
      </c>
      <c r="BF803" s="8" t="str">
        <f t="shared" si="100"/>
        <v/>
      </c>
      <c r="BG803" s="8" t="str">
        <f t="shared" si="99"/>
        <v/>
      </c>
      <c r="BH803" s="8" t="str">
        <f t="shared" si="99"/>
        <v/>
      </c>
    </row>
    <row r="804" spans="1:60">
      <c r="A804" t="s">
        <v>404</v>
      </c>
      <c r="B804" t="s">
        <v>404</v>
      </c>
      <c r="C804" t="s">
        <v>404</v>
      </c>
      <c r="E804">
        <v>810</v>
      </c>
      <c r="F804">
        <v>0</v>
      </c>
      <c r="G804">
        <v>1</v>
      </c>
      <c r="H804">
        <v>356999</v>
      </c>
      <c r="I804" s="1">
        <v>44761.875</v>
      </c>
      <c r="J804" t="s">
        <v>401</v>
      </c>
      <c r="K804">
        <v>0</v>
      </c>
      <c r="L804" s="1"/>
      <c r="M804" s="1">
        <v>44761.875</v>
      </c>
      <c r="N804" s="1">
        <v>31150.875</v>
      </c>
      <c r="O804" s="1">
        <v>44748.875</v>
      </c>
      <c r="P804" s="1">
        <v>44725.875</v>
      </c>
      <c r="Q804" s="1">
        <v>44453.875</v>
      </c>
      <c r="R804">
        <v>82494546</v>
      </c>
      <c r="T804" t="s">
        <v>1006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389</v>
      </c>
      <c r="AB804">
        <v>9</v>
      </c>
      <c r="AC804" t="s">
        <v>666</v>
      </c>
      <c r="AD804">
        <v>31573</v>
      </c>
      <c r="AE804">
        <v>272.18</v>
      </c>
      <c r="AF804">
        <v>315.73</v>
      </c>
      <c r="AG804" t="s">
        <v>408</v>
      </c>
      <c r="AP804" s="7">
        <v>801</v>
      </c>
      <c r="AQ804" s="7" t="str">
        <f t="shared" si="100"/>
        <v/>
      </c>
      <c r="AR804" s="7" t="str">
        <f t="shared" si="100"/>
        <v/>
      </c>
      <c r="AS804" s="7" t="str">
        <f t="shared" si="100"/>
        <v/>
      </c>
      <c r="AT804" s="7" t="str">
        <f t="shared" si="100"/>
        <v/>
      </c>
      <c r="AU804" s="7" t="str">
        <f t="shared" si="100"/>
        <v/>
      </c>
      <c r="AV804" s="7" t="str">
        <f t="shared" si="100"/>
        <v/>
      </c>
      <c r="AW804" s="7" t="str">
        <f t="shared" si="100"/>
        <v/>
      </c>
      <c r="AX804" s="7" t="str">
        <f t="shared" si="100"/>
        <v/>
      </c>
      <c r="AY804" s="7" t="str">
        <f t="shared" si="100"/>
        <v/>
      </c>
      <c r="AZ804" s="7" t="str">
        <f t="shared" si="100"/>
        <v/>
      </c>
      <c r="BA804" s="7" t="str">
        <f t="shared" si="100"/>
        <v/>
      </c>
      <c r="BB804" s="7" t="str">
        <f t="shared" si="100"/>
        <v/>
      </c>
      <c r="BC804" s="7" t="str">
        <f t="shared" si="100"/>
        <v/>
      </c>
      <c r="BD804" s="7" t="str">
        <f t="shared" si="100"/>
        <v/>
      </c>
      <c r="BE804" s="7" t="str">
        <f t="shared" si="100"/>
        <v/>
      </c>
      <c r="BF804" s="7" t="str">
        <f t="shared" si="100"/>
        <v/>
      </c>
      <c r="BG804" s="7" t="str">
        <f t="shared" si="99"/>
        <v/>
      </c>
      <c r="BH804" s="7" t="str">
        <f t="shared" si="99"/>
        <v/>
      </c>
    </row>
    <row r="805" spans="1:60">
      <c r="A805" t="s">
        <v>404</v>
      </c>
      <c r="B805" t="s">
        <v>404</v>
      </c>
      <c r="C805" t="s">
        <v>404</v>
      </c>
      <c r="E805">
        <v>810</v>
      </c>
      <c r="F805">
        <v>485428204</v>
      </c>
      <c r="G805">
        <v>1</v>
      </c>
      <c r="H805">
        <v>358049</v>
      </c>
      <c r="I805" s="1">
        <v>44761.875</v>
      </c>
      <c r="J805" t="s">
        <v>401</v>
      </c>
      <c r="K805">
        <v>0</v>
      </c>
      <c r="L805" s="1"/>
      <c r="M805" s="1">
        <v>44761.875</v>
      </c>
      <c r="N805" s="1">
        <v>27211.875</v>
      </c>
      <c r="O805" s="1">
        <v>44756.875</v>
      </c>
      <c r="P805" s="1">
        <v>44755.875</v>
      </c>
      <c r="Q805" s="1">
        <v>44453.875</v>
      </c>
      <c r="R805">
        <v>82476023</v>
      </c>
      <c r="T805" t="s">
        <v>1007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389</v>
      </c>
      <c r="AB805">
        <v>9</v>
      </c>
      <c r="AC805" t="s">
        <v>1008</v>
      </c>
      <c r="AD805">
        <v>7677</v>
      </c>
      <c r="AE805">
        <v>661.84</v>
      </c>
      <c r="AF805">
        <v>767.7</v>
      </c>
      <c r="AG805" t="s">
        <v>408</v>
      </c>
      <c r="AP805" s="8">
        <v>802</v>
      </c>
      <c r="AQ805" s="8" t="str">
        <f t="shared" si="100"/>
        <v/>
      </c>
      <c r="AR805" s="8" t="str">
        <f t="shared" si="100"/>
        <v/>
      </c>
      <c r="AS805" s="8" t="str">
        <f t="shared" si="100"/>
        <v/>
      </c>
      <c r="AT805" s="8" t="str">
        <f t="shared" si="100"/>
        <v/>
      </c>
      <c r="AU805" s="8" t="str">
        <f t="shared" si="100"/>
        <v/>
      </c>
      <c r="AV805" s="8" t="str">
        <f t="shared" si="100"/>
        <v/>
      </c>
      <c r="AW805" s="8" t="str">
        <f t="shared" si="100"/>
        <v/>
      </c>
      <c r="AX805" s="8" t="str">
        <f t="shared" si="100"/>
        <v/>
      </c>
      <c r="AY805" s="8" t="str">
        <f t="shared" si="100"/>
        <v/>
      </c>
      <c r="AZ805" s="8" t="str">
        <f t="shared" si="100"/>
        <v/>
      </c>
      <c r="BA805" s="8" t="str">
        <f t="shared" si="100"/>
        <v/>
      </c>
      <c r="BB805" s="8" t="str">
        <f t="shared" si="100"/>
        <v/>
      </c>
      <c r="BC805" s="8" t="str">
        <f t="shared" si="100"/>
        <v/>
      </c>
      <c r="BD805" s="8" t="str">
        <f t="shared" si="100"/>
        <v/>
      </c>
      <c r="BE805" s="8" t="str">
        <f t="shared" si="100"/>
        <v/>
      </c>
      <c r="BF805" s="8" t="str">
        <f t="shared" si="100"/>
        <v/>
      </c>
      <c r="BG805" s="8" t="str">
        <f t="shared" si="99"/>
        <v/>
      </c>
      <c r="BH805" s="8" t="str">
        <f t="shared" si="99"/>
        <v/>
      </c>
    </row>
    <row r="806" spans="1:60">
      <c r="A806" t="s">
        <v>404</v>
      </c>
      <c r="B806" t="s">
        <v>404</v>
      </c>
      <c r="C806" t="s">
        <v>404</v>
      </c>
      <c r="E806">
        <v>810</v>
      </c>
      <c r="F806">
        <v>0</v>
      </c>
      <c r="G806">
        <v>1</v>
      </c>
      <c r="H806">
        <v>358051</v>
      </c>
      <c r="I806" s="1">
        <v>44761.875</v>
      </c>
      <c r="J806" t="s">
        <v>401</v>
      </c>
      <c r="K806">
        <v>0</v>
      </c>
      <c r="L806" s="1"/>
      <c r="M806" s="1">
        <v>44761.875</v>
      </c>
      <c r="N806" s="1">
        <v>33770.875</v>
      </c>
      <c r="O806" s="1">
        <v>44455.875</v>
      </c>
      <c r="P806" s="1"/>
      <c r="Q806" s="1">
        <v>44453.875</v>
      </c>
      <c r="R806">
        <v>82494583</v>
      </c>
      <c r="T806" t="s">
        <v>1009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389</v>
      </c>
      <c r="AB806">
        <v>9</v>
      </c>
      <c r="AC806" t="s">
        <v>666</v>
      </c>
      <c r="AD806">
        <v>31573</v>
      </c>
      <c r="AE806">
        <v>272.18</v>
      </c>
      <c r="AF806">
        <v>315.73</v>
      </c>
      <c r="AG806" t="s">
        <v>408</v>
      </c>
      <c r="AP806" s="7">
        <v>803</v>
      </c>
      <c r="AQ806" s="7" t="str">
        <f t="shared" si="100"/>
        <v/>
      </c>
      <c r="AR806" s="7" t="str">
        <f t="shared" si="100"/>
        <v/>
      </c>
      <c r="AS806" s="7" t="str">
        <f t="shared" si="100"/>
        <v/>
      </c>
      <c r="AT806" s="7" t="str">
        <f t="shared" si="100"/>
        <v/>
      </c>
      <c r="AU806" s="7" t="str">
        <f t="shared" si="100"/>
        <v/>
      </c>
      <c r="AV806" s="7" t="str">
        <f t="shared" si="100"/>
        <v/>
      </c>
      <c r="AW806" s="7" t="str">
        <f t="shared" si="100"/>
        <v/>
      </c>
      <c r="AX806" s="7" t="str">
        <f t="shared" si="100"/>
        <v/>
      </c>
      <c r="AY806" s="7" t="str">
        <f t="shared" si="100"/>
        <v/>
      </c>
      <c r="AZ806" s="7" t="str">
        <f t="shared" si="100"/>
        <v/>
      </c>
      <c r="BA806" s="7" t="str">
        <f t="shared" si="100"/>
        <v/>
      </c>
      <c r="BB806" s="7" t="str">
        <f t="shared" si="100"/>
        <v/>
      </c>
      <c r="BC806" s="7" t="str">
        <f t="shared" si="100"/>
        <v/>
      </c>
      <c r="BD806" s="7" t="str">
        <f t="shared" si="100"/>
        <v/>
      </c>
      <c r="BE806" s="7" t="str">
        <f t="shared" si="100"/>
        <v/>
      </c>
      <c r="BF806" s="7" t="str">
        <f t="shared" si="100"/>
        <v/>
      </c>
      <c r="BG806" s="7" t="str">
        <f t="shared" si="99"/>
        <v/>
      </c>
      <c r="BH806" s="7" t="str">
        <f t="shared" si="99"/>
        <v/>
      </c>
    </row>
    <row r="807" spans="1:60">
      <c r="A807" t="s">
        <v>404</v>
      </c>
      <c r="B807" t="s">
        <v>404</v>
      </c>
      <c r="C807" t="s">
        <v>404</v>
      </c>
      <c r="E807">
        <v>810</v>
      </c>
      <c r="F807">
        <v>0</v>
      </c>
      <c r="G807">
        <v>1</v>
      </c>
      <c r="H807">
        <v>358051</v>
      </c>
      <c r="I807" s="1">
        <v>44761.875</v>
      </c>
      <c r="J807" t="s">
        <v>401</v>
      </c>
      <c r="K807">
        <v>1</v>
      </c>
      <c r="L807" s="1"/>
      <c r="M807" s="1">
        <v>44761.875</v>
      </c>
      <c r="N807" s="1">
        <v>43201.875</v>
      </c>
      <c r="O807" s="1">
        <v>44455.875</v>
      </c>
      <c r="P807" s="1"/>
      <c r="Q807" s="1">
        <v>44453.875</v>
      </c>
      <c r="R807">
        <v>82494584</v>
      </c>
      <c r="T807" t="s">
        <v>1010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389</v>
      </c>
      <c r="AB807">
        <v>9</v>
      </c>
      <c r="AC807" t="s">
        <v>666</v>
      </c>
      <c r="AD807">
        <v>19806</v>
      </c>
      <c r="AE807">
        <v>170.75</v>
      </c>
      <c r="AF807">
        <v>198.06</v>
      </c>
      <c r="AG807" t="s">
        <v>408</v>
      </c>
      <c r="AP807" s="8">
        <v>804</v>
      </c>
      <c r="AQ807" s="8" t="str">
        <f t="shared" si="100"/>
        <v/>
      </c>
      <c r="AR807" s="8" t="str">
        <f t="shared" si="100"/>
        <v/>
      </c>
      <c r="AS807" s="8" t="str">
        <f t="shared" si="100"/>
        <v/>
      </c>
      <c r="AT807" s="8" t="str">
        <f t="shared" si="100"/>
        <v/>
      </c>
      <c r="AU807" s="8" t="str">
        <f t="shared" si="100"/>
        <v/>
      </c>
      <c r="AV807" s="8" t="str">
        <f t="shared" si="100"/>
        <v/>
      </c>
      <c r="AW807" s="8" t="str">
        <f t="shared" si="100"/>
        <v/>
      </c>
      <c r="AX807" s="8" t="str">
        <f t="shared" si="100"/>
        <v/>
      </c>
      <c r="AY807" s="8" t="str">
        <f t="shared" si="100"/>
        <v/>
      </c>
      <c r="AZ807" s="8" t="str">
        <f t="shared" si="100"/>
        <v/>
      </c>
      <c r="BA807" s="8" t="str">
        <f t="shared" si="100"/>
        <v/>
      </c>
      <c r="BB807" s="8" t="str">
        <f t="shared" si="100"/>
        <v/>
      </c>
      <c r="BC807" s="8" t="str">
        <f t="shared" si="100"/>
        <v/>
      </c>
      <c r="BD807" s="8" t="str">
        <f t="shared" si="100"/>
        <v/>
      </c>
      <c r="BE807" s="8" t="str">
        <f t="shared" si="100"/>
        <v/>
      </c>
      <c r="BF807" s="8" t="str">
        <f t="shared" si="100"/>
        <v/>
      </c>
      <c r="BG807" s="8" t="str">
        <f t="shared" si="99"/>
        <v/>
      </c>
      <c r="BH807" s="8" t="str">
        <f t="shared" si="99"/>
        <v/>
      </c>
    </row>
    <row r="808" spans="1:60">
      <c r="A808" t="s">
        <v>404</v>
      </c>
      <c r="B808" t="s">
        <v>404</v>
      </c>
      <c r="C808" t="s">
        <v>404</v>
      </c>
      <c r="E808">
        <v>810</v>
      </c>
      <c r="F808">
        <v>0</v>
      </c>
      <c r="G808">
        <v>1</v>
      </c>
      <c r="H808">
        <v>358328</v>
      </c>
      <c r="I808" s="1">
        <v>44761.875</v>
      </c>
      <c r="J808" t="s">
        <v>401</v>
      </c>
      <c r="K808">
        <v>0</v>
      </c>
      <c r="L808" s="1"/>
      <c r="M808" s="1">
        <v>44761.875</v>
      </c>
      <c r="N808" s="1">
        <v>31316.875</v>
      </c>
      <c r="O808" s="1">
        <v>44455.875</v>
      </c>
      <c r="P808" s="1"/>
      <c r="Q808" s="1">
        <v>44453.875</v>
      </c>
      <c r="R808">
        <v>82494538</v>
      </c>
      <c r="T808" t="s">
        <v>1011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389</v>
      </c>
      <c r="AB808">
        <v>9</v>
      </c>
      <c r="AC808" t="s">
        <v>666</v>
      </c>
      <c r="AD808">
        <v>31573</v>
      </c>
      <c r="AE808">
        <v>272.18</v>
      </c>
      <c r="AF808">
        <v>315.73</v>
      </c>
      <c r="AG808" t="s">
        <v>408</v>
      </c>
      <c r="AP808" s="7">
        <v>805</v>
      </c>
      <c r="AQ808" s="7" t="str">
        <f t="shared" si="100"/>
        <v/>
      </c>
      <c r="AR808" s="7" t="str">
        <f t="shared" si="100"/>
        <v/>
      </c>
      <c r="AS808" s="7" t="str">
        <f t="shared" si="100"/>
        <v/>
      </c>
      <c r="AT808" s="7" t="str">
        <f t="shared" si="100"/>
        <v/>
      </c>
      <c r="AU808" s="7" t="str">
        <f t="shared" si="100"/>
        <v/>
      </c>
      <c r="AV808" s="7" t="str">
        <f t="shared" si="100"/>
        <v/>
      </c>
      <c r="AW808" s="7" t="str">
        <f t="shared" si="100"/>
        <v/>
      </c>
      <c r="AX808" s="7" t="str">
        <f t="shared" si="100"/>
        <v/>
      </c>
      <c r="AY808" s="7" t="str">
        <f t="shared" si="100"/>
        <v/>
      </c>
      <c r="AZ808" s="7" t="str">
        <f t="shared" si="100"/>
        <v/>
      </c>
      <c r="BA808" s="7" t="str">
        <f t="shared" si="100"/>
        <v/>
      </c>
      <c r="BB808" s="7" t="str">
        <f t="shared" si="100"/>
        <v/>
      </c>
      <c r="BC808" s="7" t="str">
        <f t="shared" si="100"/>
        <v/>
      </c>
      <c r="BD808" s="7" t="str">
        <f t="shared" si="100"/>
        <v/>
      </c>
      <c r="BE808" s="7" t="str">
        <f t="shared" si="100"/>
        <v/>
      </c>
      <c r="BF808" s="7" t="str">
        <f t="shared" si="100"/>
        <v/>
      </c>
      <c r="BG808" s="7" t="str">
        <f t="shared" si="99"/>
        <v/>
      </c>
      <c r="BH808" s="7" t="str">
        <f t="shared" si="99"/>
        <v/>
      </c>
    </row>
    <row r="809" spans="1:60">
      <c r="A809" t="s">
        <v>386</v>
      </c>
      <c r="B809" t="s">
        <v>386</v>
      </c>
      <c r="C809" t="s">
        <v>386</v>
      </c>
      <c r="E809">
        <v>810</v>
      </c>
      <c r="F809">
        <v>485442200</v>
      </c>
      <c r="G809">
        <v>1</v>
      </c>
      <c r="H809">
        <v>358330</v>
      </c>
      <c r="I809" s="1">
        <v>44761.875</v>
      </c>
      <c r="J809" t="s">
        <v>401</v>
      </c>
      <c r="K809">
        <v>0</v>
      </c>
      <c r="L809" s="1">
        <v>44693.875</v>
      </c>
      <c r="M809" s="1">
        <v>44761.875</v>
      </c>
      <c r="N809" s="1">
        <v>32797.875</v>
      </c>
      <c r="O809" s="1">
        <v>44693.875</v>
      </c>
      <c r="P809" s="1">
        <v>44664.875</v>
      </c>
      <c r="Q809" s="1">
        <v>44453.875</v>
      </c>
      <c r="R809">
        <v>82449322</v>
      </c>
      <c r="T809" t="s">
        <v>1012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389</v>
      </c>
      <c r="AC809" t="s">
        <v>664</v>
      </c>
      <c r="AD809">
        <v>23964</v>
      </c>
      <c r="AE809">
        <v>206.59</v>
      </c>
      <c r="AF809">
        <v>239.64</v>
      </c>
      <c r="AG809" t="s">
        <v>391</v>
      </c>
      <c r="AP809" s="8">
        <v>806</v>
      </c>
      <c r="AQ809" s="8" t="str">
        <f t="shared" si="100"/>
        <v/>
      </c>
      <c r="AR809" s="8" t="str">
        <f t="shared" si="100"/>
        <v/>
      </c>
      <c r="AS809" s="8" t="str">
        <f t="shared" si="100"/>
        <v/>
      </c>
      <c r="AT809" s="8" t="str">
        <f t="shared" si="100"/>
        <v/>
      </c>
      <c r="AU809" s="8" t="str">
        <f t="shared" si="100"/>
        <v/>
      </c>
      <c r="AV809" s="8" t="str">
        <f t="shared" si="100"/>
        <v/>
      </c>
      <c r="AW809" s="8" t="str">
        <f t="shared" si="100"/>
        <v/>
      </c>
      <c r="AX809" s="8" t="str">
        <f t="shared" si="100"/>
        <v/>
      </c>
      <c r="AY809" s="8" t="str">
        <f t="shared" si="100"/>
        <v/>
      </c>
      <c r="AZ809" s="8" t="str">
        <f t="shared" si="100"/>
        <v/>
      </c>
      <c r="BA809" s="8" t="str">
        <f t="shared" si="100"/>
        <v/>
      </c>
      <c r="BB809" s="8" t="str">
        <f t="shared" si="100"/>
        <v/>
      </c>
      <c r="BC809" s="8" t="str">
        <f t="shared" si="100"/>
        <v/>
      </c>
      <c r="BD809" s="8" t="str">
        <f t="shared" si="100"/>
        <v/>
      </c>
      <c r="BE809" s="8" t="str">
        <f t="shared" si="100"/>
        <v/>
      </c>
      <c r="BF809" s="8" t="str">
        <f t="shared" si="100"/>
        <v/>
      </c>
      <c r="BG809" s="8" t="str">
        <f t="shared" si="99"/>
        <v/>
      </c>
      <c r="BH809" s="8" t="str">
        <f t="shared" si="99"/>
        <v/>
      </c>
    </row>
    <row r="810" spans="1:60">
      <c r="A810" t="s">
        <v>404</v>
      </c>
      <c r="B810" t="s">
        <v>404</v>
      </c>
      <c r="C810" t="s">
        <v>404</v>
      </c>
      <c r="E810">
        <v>810</v>
      </c>
      <c r="F810">
        <v>485421207</v>
      </c>
      <c r="G810">
        <v>1</v>
      </c>
      <c r="H810">
        <v>358332</v>
      </c>
      <c r="I810" s="1">
        <v>44761.875</v>
      </c>
      <c r="J810" t="s">
        <v>401</v>
      </c>
      <c r="K810">
        <v>0</v>
      </c>
      <c r="L810" s="1"/>
      <c r="M810" s="1">
        <v>44761.875</v>
      </c>
      <c r="N810" s="1">
        <v>36448.875</v>
      </c>
      <c r="O810" s="1">
        <v>44455.875</v>
      </c>
      <c r="P810" s="1"/>
      <c r="Q810" s="1">
        <v>44453.875</v>
      </c>
      <c r="R810">
        <v>82476039</v>
      </c>
      <c r="T810" t="s">
        <v>1013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389</v>
      </c>
      <c r="AB810">
        <v>9</v>
      </c>
      <c r="AC810" t="s">
        <v>670</v>
      </c>
      <c r="AD810">
        <v>6086</v>
      </c>
      <c r="AE810">
        <v>524.66999999999996</v>
      </c>
      <c r="AF810">
        <v>608.6</v>
      </c>
      <c r="AG810" t="s">
        <v>408</v>
      </c>
      <c r="AP810" s="7">
        <v>807</v>
      </c>
      <c r="AQ810" s="7" t="str">
        <f t="shared" si="100"/>
        <v/>
      </c>
      <c r="AR810" s="7" t="str">
        <f t="shared" si="100"/>
        <v/>
      </c>
      <c r="AS810" s="7" t="str">
        <f t="shared" si="100"/>
        <v/>
      </c>
      <c r="AT810" s="7" t="str">
        <f t="shared" si="100"/>
        <v/>
      </c>
      <c r="AU810" s="7" t="str">
        <f t="shared" si="100"/>
        <v/>
      </c>
      <c r="AV810" s="7" t="str">
        <f t="shared" si="100"/>
        <v/>
      </c>
      <c r="AW810" s="7" t="str">
        <f t="shared" si="100"/>
        <v/>
      </c>
      <c r="AX810" s="7" t="str">
        <f t="shared" si="100"/>
        <v/>
      </c>
      <c r="AY810" s="7" t="str">
        <f t="shared" si="100"/>
        <v/>
      </c>
      <c r="AZ810" s="7" t="str">
        <f t="shared" si="100"/>
        <v/>
      </c>
      <c r="BA810" s="7" t="str">
        <f t="shared" si="100"/>
        <v/>
      </c>
      <c r="BB810" s="7" t="str">
        <f t="shared" si="100"/>
        <v/>
      </c>
      <c r="BC810" s="7" t="str">
        <f t="shared" si="100"/>
        <v/>
      </c>
      <c r="BD810" s="7" t="str">
        <f t="shared" si="100"/>
        <v/>
      </c>
      <c r="BE810" s="7" t="str">
        <f t="shared" si="100"/>
        <v/>
      </c>
      <c r="BF810" s="7" t="str">
        <f t="shared" si="100"/>
        <v/>
      </c>
      <c r="BG810" s="7" t="str">
        <f t="shared" si="99"/>
        <v/>
      </c>
      <c r="BH810" s="7" t="str">
        <f t="shared" si="99"/>
        <v/>
      </c>
    </row>
    <row r="811" spans="1:60">
      <c r="A811" t="s">
        <v>404</v>
      </c>
      <c r="B811" t="s">
        <v>404</v>
      </c>
      <c r="C811" t="s">
        <v>404</v>
      </c>
      <c r="E811">
        <v>810</v>
      </c>
      <c r="F811">
        <v>485421207</v>
      </c>
      <c r="G811">
        <v>1</v>
      </c>
      <c r="H811">
        <v>358914</v>
      </c>
      <c r="I811" s="1">
        <v>44761.875</v>
      </c>
      <c r="J811" t="s">
        <v>401</v>
      </c>
      <c r="K811">
        <v>0</v>
      </c>
      <c r="L811" s="1"/>
      <c r="M811" s="1">
        <v>44761.875</v>
      </c>
      <c r="N811" s="1">
        <v>37487.875</v>
      </c>
      <c r="O811" s="1">
        <v>44455.875</v>
      </c>
      <c r="P811" s="1"/>
      <c r="Q811" s="1">
        <v>44453.875</v>
      </c>
      <c r="R811">
        <v>82476030</v>
      </c>
      <c r="T811" t="s">
        <v>1014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389</v>
      </c>
      <c r="AB811">
        <v>9</v>
      </c>
      <c r="AC811" t="s">
        <v>625</v>
      </c>
      <c r="AD811">
        <v>61466</v>
      </c>
      <c r="AE811">
        <v>529.87</v>
      </c>
      <c r="AF811">
        <v>614.66</v>
      </c>
      <c r="AG811" t="s">
        <v>408</v>
      </c>
      <c r="AP811" s="8">
        <v>808</v>
      </c>
      <c r="AQ811" s="8" t="str">
        <f t="shared" si="100"/>
        <v/>
      </c>
      <c r="AR811" s="8" t="str">
        <f t="shared" si="100"/>
        <v/>
      </c>
      <c r="AS811" s="8" t="str">
        <f t="shared" si="100"/>
        <v/>
      </c>
      <c r="AT811" s="8" t="str">
        <f t="shared" si="100"/>
        <v/>
      </c>
      <c r="AU811" s="8" t="str">
        <f t="shared" si="100"/>
        <v/>
      </c>
      <c r="AV811" s="8" t="str">
        <f t="shared" si="100"/>
        <v/>
      </c>
      <c r="AW811" s="8" t="str">
        <f t="shared" si="100"/>
        <v/>
      </c>
      <c r="AX811" s="8" t="str">
        <f t="shared" si="100"/>
        <v/>
      </c>
      <c r="AY811" s="8" t="str">
        <f t="shared" si="100"/>
        <v/>
      </c>
      <c r="AZ811" s="8" t="str">
        <f t="shared" si="100"/>
        <v/>
      </c>
      <c r="BA811" s="8" t="str">
        <f t="shared" si="100"/>
        <v/>
      </c>
      <c r="BB811" s="8" t="str">
        <f t="shared" si="100"/>
        <v/>
      </c>
      <c r="BC811" s="8" t="str">
        <f t="shared" si="100"/>
        <v/>
      </c>
      <c r="BD811" s="8" t="str">
        <f t="shared" si="100"/>
        <v/>
      </c>
      <c r="BE811" s="8" t="str">
        <f t="shared" si="100"/>
        <v/>
      </c>
      <c r="BF811" s="8" t="str">
        <f t="shared" si="100"/>
        <v/>
      </c>
      <c r="BG811" s="8" t="str">
        <f t="shared" si="99"/>
        <v/>
      </c>
      <c r="BH811" s="8" t="str">
        <f t="shared" si="99"/>
        <v/>
      </c>
    </row>
    <row r="812" spans="1:60">
      <c r="A812" t="s">
        <v>404</v>
      </c>
      <c r="B812" t="s">
        <v>404</v>
      </c>
      <c r="C812" t="s">
        <v>404</v>
      </c>
      <c r="E812">
        <v>810</v>
      </c>
      <c r="F812">
        <v>485431204</v>
      </c>
      <c r="G812">
        <v>1</v>
      </c>
      <c r="H812">
        <v>358917</v>
      </c>
      <c r="I812" s="1">
        <v>44761.875</v>
      </c>
      <c r="J812" t="s">
        <v>401</v>
      </c>
      <c r="K812">
        <v>0</v>
      </c>
      <c r="L812" s="1"/>
      <c r="M812" s="1">
        <v>44761.875</v>
      </c>
      <c r="N812" s="1">
        <v>35751.916666666664</v>
      </c>
      <c r="O812" s="1">
        <v>44455.875</v>
      </c>
      <c r="P812" s="1"/>
      <c r="Q812" s="1">
        <v>44453.875</v>
      </c>
      <c r="R812">
        <v>82480924</v>
      </c>
      <c r="T812" t="s">
        <v>1015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389</v>
      </c>
      <c r="AB812">
        <v>9</v>
      </c>
      <c r="AC812" t="s">
        <v>622</v>
      </c>
      <c r="AD812">
        <v>43298</v>
      </c>
      <c r="AE812">
        <v>373.26</v>
      </c>
      <c r="AF812">
        <v>432.98</v>
      </c>
      <c r="AG812" t="s">
        <v>408</v>
      </c>
      <c r="AP812" s="7">
        <v>809</v>
      </c>
      <c r="AQ812" s="7" t="str">
        <f t="shared" si="100"/>
        <v/>
      </c>
      <c r="AR812" s="7" t="str">
        <f t="shared" si="100"/>
        <v/>
      </c>
      <c r="AS812" s="7" t="str">
        <f t="shared" si="100"/>
        <v/>
      </c>
      <c r="AT812" s="7" t="str">
        <f t="shared" si="100"/>
        <v/>
      </c>
      <c r="AU812" s="7" t="str">
        <f t="shared" si="100"/>
        <v/>
      </c>
      <c r="AV812" s="7" t="str">
        <f t="shared" si="100"/>
        <v/>
      </c>
      <c r="AW812" s="7" t="str">
        <f t="shared" si="100"/>
        <v/>
      </c>
      <c r="AX812" s="7" t="str">
        <f t="shared" si="100"/>
        <v/>
      </c>
      <c r="AY812" s="7" t="str">
        <f t="shared" si="100"/>
        <v/>
      </c>
      <c r="AZ812" s="7" t="str">
        <f t="shared" si="100"/>
        <v/>
      </c>
      <c r="BA812" s="7" t="str">
        <f t="shared" si="100"/>
        <v/>
      </c>
      <c r="BB812" s="7" t="str">
        <f t="shared" si="100"/>
        <v/>
      </c>
      <c r="BC812" s="7" t="str">
        <f t="shared" si="100"/>
        <v/>
      </c>
      <c r="BD812" s="7" t="str">
        <f t="shared" si="100"/>
        <v/>
      </c>
      <c r="BE812" s="7" t="str">
        <f t="shared" si="100"/>
        <v/>
      </c>
      <c r="BF812" s="7" t="str">
        <f t="shared" si="100"/>
        <v/>
      </c>
      <c r="BG812" s="7" t="str">
        <f t="shared" si="99"/>
        <v/>
      </c>
      <c r="BH812" s="7" t="str">
        <f t="shared" si="99"/>
        <v/>
      </c>
    </row>
    <row r="813" spans="1:60">
      <c r="A813" t="s">
        <v>404</v>
      </c>
      <c r="B813" t="s">
        <v>386</v>
      </c>
      <c r="C813" t="s">
        <v>386</v>
      </c>
      <c r="E813">
        <v>810</v>
      </c>
      <c r="F813">
        <v>0</v>
      </c>
      <c r="G813">
        <v>1</v>
      </c>
      <c r="H813">
        <v>358918</v>
      </c>
      <c r="I813" s="1">
        <v>44761.875</v>
      </c>
      <c r="J813" t="s">
        <v>401</v>
      </c>
      <c r="K813">
        <v>0</v>
      </c>
      <c r="L813" s="1">
        <v>44675.875</v>
      </c>
      <c r="M813" s="1">
        <v>44761.875</v>
      </c>
      <c r="N813" s="1">
        <v>26060.875</v>
      </c>
      <c r="O813" s="1">
        <v>44675.875</v>
      </c>
      <c r="P813" s="1"/>
      <c r="Q813" s="1">
        <v>44453.875</v>
      </c>
      <c r="R813">
        <v>82494592</v>
      </c>
      <c r="T813" t="s">
        <v>1016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389</v>
      </c>
      <c r="AB813">
        <v>9</v>
      </c>
      <c r="AC813" t="s">
        <v>666</v>
      </c>
      <c r="AD813">
        <v>48502</v>
      </c>
      <c r="AE813">
        <v>418.12</v>
      </c>
      <c r="AF813">
        <v>485.02</v>
      </c>
      <c r="AG813" t="s">
        <v>391</v>
      </c>
      <c r="AP813" s="8">
        <v>810</v>
      </c>
      <c r="AQ813" s="8" t="str">
        <f t="shared" si="100"/>
        <v/>
      </c>
      <c r="AR813" s="8" t="str">
        <f t="shared" si="100"/>
        <v/>
      </c>
      <c r="AS813" s="8" t="str">
        <f t="shared" si="100"/>
        <v/>
      </c>
      <c r="AT813" s="8" t="str">
        <f t="shared" si="100"/>
        <v/>
      </c>
      <c r="AU813" s="8" t="str">
        <f t="shared" si="100"/>
        <v/>
      </c>
      <c r="AV813" s="8" t="str">
        <f t="shared" si="100"/>
        <v/>
      </c>
      <c r="AW813" s="8" t="str">
        <f t="shared" si="100"/>
        <v/>
      </c>
      <c r="AX813" s="8" t="str">
        <f t="shared" si="100"/>
        <v/>
      </c>
      <c r="AY813" s="8" t="str">
        <f t="shared" si="100"/>
        <v/>
      </c>
      <c r="AZ813" s="8" t="str">
        <f t="shared" si="100"/>
        <v/>
      </c>
      <c r="BA813" s="8" t="str">
        <f t="shared" si="100"/>
        <v/>
      </c>
      <c r="BB813" s="8" t="str">
        <f t="shared" si="100"/>
        <v/>
      </c>
      <c r="BC813" s="8" t="str">
        <f t="shared" si="100"/>
        <v/>
      </c>
      <c r="BD813" s="8" t="str">
        <f t="shared" si="100"/>
        <v/>
      </c>
      <c r="BE813" s="8" t="str">
        <f t="shared" si="100"/>
        <v/>
      </c>
      <c r="BF813" s="8" t="str">
        <f t="shared" si="100"/>
        <v/>
      </c>
      <c r="BG813" s="8" t="str">
        <f t="shared" si="99"/>
        <v/>
      </c>
      <c r="BH813" s="8" t="str">
        <f t="shared" si="99"/>
        <v/>
      </c>
    </row>
    <row r="814" spans="1:60">
      <c r="A814" t="s">
        <v>404</v>
      </c>
      <c r="B814" t="s">
        <v>386</v>
      </c>
      <c r="C814" t="s">
        <v>386</v>
      </c>
      <c r="E814">
        <v>810</v>
      </c>
      <c r="F814">
        <v>0</v>
      </c>
      <c r="G814">
        <v>1</v>
      </c>
      <c r="H814">
        <v>358918</v>
      </c>
      <c r="I814" s="1">
        <v>44761.875</v>
      </c>
      <c r="J814" t="s">
        <v>401</v>
      </c>
      <c r="K814">
        <v>1</v>
      </c>
      <c r="L814" s="1">
        <v>44675.875</v>
      </c>
      <c r="M814" s="1">
        <v>44761.875</v>
      </c>
      <c r="N814" s="1">
        <v>34350.916666666664</v>
      </c>
      <c r="O814" s="1">
        <v>44675.875</v>
      </c>
      <c r="P814" s="1"/>
      <c r="Q814" s="1">
        <v>44453.875</v>
      </c>
      <c r="R814">
        <v>82494593</v>
      </c>
      <c r="T814" t="s">
        <v>1017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389</v>
      </c>
      <c r="AB814">
        <v>9</v>
      </c>
      <c r="AC814" t="s">
        <v>666</v>
      </c>
      <c r="AD814">
        <v>26333</v>
      </c>
      <c r="AE814">
        <v>227.01</v>
      </c>
      <c r="AF814">
        <v>263.33</v>
      </c>
      <c r="AG814" t="s">
        <v>391</v>
      </c>
      <c r="AP814" s="7">
        <v>811</v>
      </c>
      <c r="AQ814" s="7" t="str">
        <f t="shared" si="100"/>
        <v/>
      </c>
      <c r="AR814" s="7" t="str">
        <f t="shared" si="100"/>
        <v/>
      </c>
      <c r="AS814" s="7" t="str">
        <f t="shared" si="100"/>
        <v/>
      </c>
      <c r="AT814" s="7" t="str">
        <f t="shared" si="100"/>
        <v/>
      </c>
      <c r="AU814" s="7" t="str">
        <f t="shared" si="100"/>
        <v/>
      </c>
      <c r="AV814" s="7" t="str">
        <f t="shared" si="100"/>
        <v/>
      </c>
      <c r="AW814" s="7" t="str">
        <f t="shared" si="100"/>
        <v/>
      </c>
      <c r="AX814" s="7" t="str">
        <f t="shared" si="100"/>
        <v/>
      </c>
      <c r="AY814" s="7" t="str">
        <f t="shared" si="100"/>
        <v/>
      </c>
      <c r="AZ814" s="7" t="str">
        <f t="shared" si="100"/>
        <v/>
      </c>
      <c r="BA814" s="7" t="str">
        <f t="shared" si="100"/>
        <v/>
      </c>
      <c r="BB814" s="7" t="str">
        <f t="shared" si="100"/>
        <v/>
      </c>
      <c r="BC814" s="7" t="str">
        <f t="shared" si="100"/>
        <v/>
      </c>
      <c r="BD814" s="7" t="str">
        <f t="shared" si="100"/>
        <v/>
      </c>
      <c r="BE814" s="7" t="str">
        <f t="shared" si="100"/>
        <v/>
      </c>
      <c r="BF814" s="7" t="str">
        <f t="shared" si="100"/>
        <v/>
      </c>
      <c r="BG814" s="7" t="str">
        <f t="shared" si="99"/>
        <v/>
      </c>
      <c r="BH814" s="7" t="str">
        <f t="shared" si="99"/>
        <v/>
      </c>
    </row>
    <row r="815" spans="1:60">
      <c r="A815" t="s">
        <v>404</v>
      </c>
      <c r="B815" t="s">
        <v>404</v>
      </c>
      <c r="C815" t="s">
        <v>404</v>
      </c>
      <c r="E815">
        <v>810</v>
      </c>
      <c r="F815">
        <v>485421207</v>
      </c>
      <c r="G815">
        <v>1</v>
      </c>
      <c r="H815">
        <v>363300</v>
      </c>
      <c r="I815" s="1">
        <v>44761.875</v>
      </c>
      <c r="J815" t="s">
        <v>401</v>
      </c>
      <c r="K815">
        <v>0</v>
      </c>
      <c r="L815" s="1"/>
      <c r="M815" s="1">
        <v>44761.875</v>
      </c>
      <c r="N815" s="1">
        <v>28346.875</v>
      </c>
      <c r="O815" s="1">
        <v>44482.875</v>
      </c>
      <c r="P815" s="1"/>
      <c r="Q815" s="1">
        <v>44483.875</v>
      </c>
      <c r="R815">
        <v>82674191</v>
      </c>
      <c r="T815" t="s">
        <v>1018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389</v>
      </c>
      <c r="AB815">
        <v>8</v>
      </c>
      <c r="AC815" t="s">
        <v>625</v>
      </c>
      <c r="AD815">
        <v>129916</v>
      </c>
      <c r="AE815">
        <v>1119.97</v>
      </c>
      <c r="AF815">
        <v>1299.1600000000001</v>
      </c>
      <c r="AG815" t="s">
        <v>408</v>
      </c>
      <c r="AP815" s="8">
        <v>812</v>
      </c>
      <c r="AQ815" s="8" t="str">
        <f t="shared" si="100"/>
        <v/>
      </c>
      <c r="AR815" s="8" t="str">
        <f t="shared" si="100"/>
        <v/>
      </c>
      <c r="AS815" s="8" t="str">
        <f t="shared" si="100"/>
        <v/>
      </c>
      <c r="AT815" s="8" t="str">
        <f t="shared" si="100"/>
        <v/>
      </c>
      <c r="AU815" s="8" t="str">
        <f t="shared" si="100"/>
        <v/>
      </c>
      <c r="AV815" s="8" t="str">
        <f t="shared" si="100"/>
        <v/>
      </c>
      <c r="AW815" s="8" t="str">
        <f t="shared" si="100"/>
        <v/>
      </c>
      <c r="AX815" s="8" t="str">
        <f t="shared" si="100"/>
        <v/>
      </c>
      <c r="AY815" s="8" t="str">
        <f t="shared" si="100"/>
        <v/>
      </c>
      <c r="AZ815" s="8" t="str">
        <f t="shared" si="100"/>
        <v/>
      </c>
      <c r="BA815" s="8" t="str">
        <f t="shared" si="100"/>
        <v/>
      </c>
      <c r="BB815" s="8" t="str">
        <f t="shared" si="100"/>
        <v/>
      </c>
      <c r="BC815" s="8" t="str">
        <f t="shared" si="100"/>
        <v/>
      </c>
      <c r="BD815" s="8" t="str">
        <f t="shared" si="100"/>
        <v/>
      </c>
      <c r="BE815" s="8" t="str">
        <f t="shared" si="100"/>
        <v/>
      </c>
      <c r="BF815" s="8" t="str">
        <f t="shared" si="100"/>
        <v/>
      </c>
      <c r="BG815" s="8" t="str">
        <f t="shared" si="99"/>
        <v/>
      </c>
      <c r="BH815" s="8" t="str">
        <f t="shared" si="99"/>
        <v/>
      </c>
    </row>
    <row r="816" spans="1:60">
      <c r="A816" t="s">
        <v>404</v>
      </c>
      <c r="B816" t="s">
        <v>404</v>
      </c>
      <c r="C816" t="s">
        <v>404</v>
      </c>
      <c r="E816">
        <v>810</v>
      </c>
      <c r="F816">
        <v>485421207</v>
      </c>
      <c r="G816">
        <v>1</v>
      </c>
      <c r="H816">
        <v>363300</v>
      </c>
      <c r="I816" s="1">
        <v>44761.875</v>
      </c>
      <c r="J816" t="s">
        <v>401</v>
      </c>
      <c r="K816">
        <v>1</v>
      </c>
      <c r="L816" s="1"/>
      <c r="M816" s="1">
        <v>44761.875</v>
      </c>
      <c r="N816" s="1">
        <v>40497.916666666664</v>
      </c>
      <c r="O816" s="1">
        <v>44482.875</v>
      </c>
      <c r="P816" s="1"/>
      <c r="Q816" s="1">
        <v>44483.875</v>
      </c>
      <c r="R816">
        <v>82674192</v>
      </c>
      <c r="T816" t="s">
        <v>1019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389</v>
      </c>
      <c r="AB816">
        <v>8</v>
      </c>
      <c r="AC816" t="s">
        <v>625</v>
      </c>
      <c r="AD816">
        <v>52535</v>
      </c>
      <c r="AE816">
        <v>452.88</v>
      </c>
      <c r="AF816">
        <v>525.35</v>
      </c>
      <c r="AG816" t="s">
        <v>408</v>
      </c>
      <c r="AP816" s="7">
        <v>813</v>
      </c>
      <c r="AQ816" s="7" t="str">
        <f t="shared" si="100"/>
        <v/>
      </c>
      <c r="AR816" s="7" t="str">
        <f t="shared" si="100"/>
        <v/>
      </c>
      <c r="AS816" s="7" t="str">
        <f t="shared" si="100"/>
        <v/>
      </c>
      <c r="AT816" s="7" t="str">
        <f t="shared" si="100"/>
        <v/>
      </c>
      <c r="AU816" s="7" t="str">
        <f t="shared" si="100"/>
        <v/>
      </c>
      <c r="AV816" s="7" t="str">
        <f t="shared" si="100"/>
        <v/>
      </c>
      <c r="AW816" s="7" t="str">
        <f t="shared" si="100"/>
        <v/>
      </c>
      <c r="AX816" s="7" t="str">
        <f t="shared" si="100"/>
        <v/>
      </c>
      <c r="AY816" s="7" t="str">
        <f t="shared" si="100"/>
        <v/>
      </c>
      <c r="AZ816" s="7" t="str">
        <f t="shared" si="100"/>
        <v/>
      </c>
      <c r="BA816" s="7" t="str">
        <f t="shared" si="100"/>
        <v/>
      </c>
      <c r="BB816" s="7" t="str">
        <f t="shared" si="100"/>
        <v/>
      </c>
      <c r="BC816" s="7" t="str">
        <f t="shared" si="100"/>
        <v/>
      </c>
      <c r="BD816" s="7" t="str">
        <f t="shared" si="100"/>
        <v/>
      </c>
      <c r="BE816" s="7" t="str">
        <f t="shared" si="100"/>
        <v/>
      </c>
      <c r="BF816" s="7" t="str">
        <f t="shared" si="100"/>
        <v/>
      </c>
      <c r="BG816" s="7" t="str">
        <f t="shared" si="99"/>
        <v/>
      </c>
      <c r="BH816" s="7" t="str">
        <f t="shared" si="99"/>
        <v/>
      </c>
    </row>
    <row r="817" spans="1:60">
      <c r="A817" t="s">
        <v>386</v>
      </c>
      <c r="B817" t="s">
        <v>386</v>
      </c>
      <c r="C817" t="s">
        <v>386</v>
      </c>
      <c r="D817">
        <v>326376000</v>
      </c>
      <c r="E817">
        <v>132</v>
      </c>
      <c r="F817">
        <v>26649128</v>
      </c>
      <c r="G817">
        <v>1</v>
      </c>
      <c r="H817">
        <v>66003</v>
      </c>
      <c r="I817" s="1">
        <v>44761.875</v>
      </c>
      <c r="J817" t="s">
        <v>808</v>
      </c>
      <c r="K817">
        <v>0</v>
      </c>
      <c r="L817" s="1"/>
      <c r="M817" s="1">
        <v>44761.875</v>
      </c>
      <c r="N817" s="1">
        <v>32555.875</v>
      </c>
      <c r="O817" s="1">
        <v>44735.875</v>
      </c>
      <c r="P817" s="1">
        <v>44615.875</v>
      </c>
      <c r="Q817" s="1">
        <v>42261.875</v>
      </c>
      <c r="R817">
        <v>291294006</v>
      </c>
      <c r="T817" t="s">
        <v>809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389</v>
      </c>
      <c r="AC817" t="s">
        <v>457</v>
      </c>
      <c r="AD817">
        <v>90873</v>
      </c>
      <c r="AE817">
        <v>2398.1</v>
      </c>
      <c r="AF817">
        <v>908.73</v>
      </c>
      <c r="AG817" t="s">
        <v>408</v>
      </c>
      <c r="AP817" s="8">
        <v>814</v>
      </c>
      <c r="AQ817" s="8" t="str">
        <f t="shared" si="100"/>
        <v/>
      </c>
      <c r="AR817" s="8" t="str">
        <f t="shared" si="100"/>
        <v/>
      </c>
      <c r="AS817" s="8" t="str">
        <f t="shared" si="100"/>
        <v/>
      </c>
      <c r="AT817" s="8" t="str">
        <f t="shared" si="100"/>
        <v/>
      </c>
      <c r="AU817" s="8" t="str">
        <f t="shared" si="100"/>
        <v/>
      </c>
      <c r="AV817" s="8" t="str">
        <f t="shared" si="100"/>
        <v/>
      </c>
      <c r="AW817" s="8" t="str">
        <f t="shared" si="100"/>
        <v/>
      </c>
      <c r="AX817" s="8" t="str">
        <f t="shared" si="100"/>
        <v/>
      </c>
      <c r="AY817" s="8" t="str">
        <f t="shared" si="100"/>
        <v/>
      </c>
      <c r="AZ817" s="8" t="str">
        <f t="shared" si="100"/>
        <v/>
      </c>
      <c r="BA817" s="8" t="str">
        <f t="shared" si="100"/>
        <v/>
      </c>
      <c r="BB817" s="8" t="str">
        <f t="shared" si="100"/>
        <v/>
      </c>
      <c r="BC817" s="8" t="str">
        <f t="shared" si="100"/>
        <v/>
      </c>
      <c r="BD817" s="8" t="str">
        <f t="shared" si="100"/>
        <v/>
      </c>
      <c r="BE817" s="8" t="str">
        <f t="shared" si="100"/>
        <v/>
      </c>
      <c r="BF817" s="8" t="str">
        <f t="shared" si="100"/>
        <v/>
      </c>
      <c r="BG817" s="8" t="str">
        <f t="shared" si="99"/>
        <v/>
      </c>
      <c r="BH817" s="8" t="str">
        <f t="shared" si="99"/>
        <v/>
      </c>
    </row>
    <row r="818" spans="1:60">
      <c r="A818" t="s">
        <v>404</v>
      </c>
      <c r="B818" t="s">
        <v>386</v>
      </c>
      <c r="C818" t="s">
        <v>386</v>
      </c>
      <c r="E818">
        <v>57</v>
      </c>
      <c r="F818">
        <v>0</v>
      </c>
      <c r="G818">
        <v>1</v>
      </c>
      <c r="H818">
        <v>160957</v>
      </c>
      <c r="I818" s="1">
        <v>44761.875</v>
      </c>
      <c r="J818" t="s">
        <v>392</v>
      </c>
      <c r="K818">
        <v>0</v>
      </c>
      <c r="L818" s="1">
        <v>44676.875</v>
      </c>
      <c r="M818" s="1">
        <v>44761.875</v>
      </c>
      <c r="N818" s="1">
        <v>30424.875</v>
      </c>
      <c r="O818" s="1">
        <v>44676.875</v>
      </c>
      <c r="P818" s="1">
        <v>44633.875</v>
      </c>
      <c r="Q818" s="1">
        <v>43326.875</v>
      </c>
      <c r="R818">
        <v>73389985</v>
      </c>
      <c r="T818" t="s">
        <v>735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389</v>
      </c>
      <c r="AB818">
        <v>46</v>
      </c>
      <c r="AC818" t="s">
        <v>476</v>
      </c>
      <c r="AD818">
        <v>139569</v>
      </c>
      <c r="AE818">
        <v>1172.3599999999999</v>
      </c>
      <c r="AF818">
        <v>1395.69</v>
      </c>
      <c r="AG818" t="s">
        <v>391</v>
      </c>
      <c r="AP818" s="7">
        <v>815</v>
      </c>
      <c r="AQ818" s="7" t="str">
        <f t="shared" si="100"/>
        <v/>
      </c>
      <c r="AR818" s="7" t="str">
        <f t="shared" si="100"/>
        <v/>
      </c>
      <c r="AS818" s="7" t="str">
        <f t="shared" si="100"/>
        <v/>
      </c>
      <c r="AT818" s="7" t="str">
        <f t="shared" si="100"/>
        <v/>
      </c>
      <c r="AU818" s="7" t="str">
        <f t="shared" si="100"/>
        <v/>
      </c>
      <c r="AV818" s="7" t="str">
        <f t="shared" si="100"/>
        <v/>
      </c>
      <c r="AW818" s="7" t="str">
        <f t="shared" si="100"/>
        <v/>
      </c>
      <c r="AX818" s="7" t="str">
        <f t="shared" si="100"/>
        <v/>
      </c>
      <c r="AY818" s="7" t="str">
        <f t="shared" si="100"/>
        <v/>
      </c>
      <c r="AZ818" s="7" t="str">
        <f t="shared" si="100"/>
        <v/>
      </c>
      <c r="BA818" s="7" t="str">
        <f t="shared" si="100"/>
        <v/>
      </c>
      <c r="BB818" s="7" t="str">
        <f t="shared" si="100"/>
        <v/>
      </c>
      <c r="BC818" s="7" t="str">
        <f t="shared" si="100"/>
        <v/>
      </c>
      <c r="BD818" s="7" t="str">
        <f t="shared" si="100"/>
        <v/>
      </c>
      <c r="BE818" s="7" t="str">
        <f t="shared" si="100"/>
        <v/>
      </c>
      <c r="BF818" s="7" t="str">
        <f t="shared" ref="BF818:BH833" si="101">IF(BF$3=$D818,$AP818,"")</f>
        <v/>
      </c>
      <c r="BG818" s="7" t="str">
        <f t="shared" si="101"/>
        <v/>
      </c>
      <c r="BH818" s="7" t="str">
        <f t="shared" si="101"/>
        <v/>
      </c>
    </row>
    <row r="819" spans="1:60">
      <c r="A819" t="s">
        <v>386</v>
      </c>
      <c r="B819" t="s">
        <v>386</v>
      </c>
      <c r="C819" t="s">
        <v>386</v>
      </c>
      <c r="E819">
        <v>19</v>
      </c>
      <c r="F819">
        <v>0</v>
      </c>
      <c r="G819">
        <v>1</v>
      </c>
      <c r="H819">
        <v>161072</v>
      </c>
      <c r="I819" s="1">
        <v>44761.875</v>
      </c>
      <c r="J819" t="s">
        <v>387</v>
      </c>
      <c r="K819">
        <v>0</v>
      </c>
      <c r="L819" s="1">
        <v>44693.875</v>
      </c>
      <c r="M819" s="1">
        <v>44761.875</v>
      </c>
      <c r="N819" s="1">
        <v>39135.916666666664</v>
      </c>
      <c r="O819" s="1">
        <v>44693.875</v>
      </c>
      <c r="P819" s="1">
        <v>44664.875</v>
      </c>
      <c r="Q819" s="1">
        <v>43326.875</v>
      </c>
      <c r="R819">
        <v>73392367</v>
      </c>
      <c r="T819" t="s">
        <v>736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389</v>
      </c>
      <c r="AC819" t="s">
        <v>476</v>
      </c>
      <c r="AD819">
        <v>77338</v>
      </c>
      <c r="AE819">
        <v>649.63</v>
      </c>
      <c r="AF819">
        <v>773.38</v>
      </c>
      <c r="AG819" t="s">
        <v>391</v>
      </c>
      <c r="AP819" s="8">
        <v>816</v>
      </c>
      <c r="AQ819" s="8" t="str">
        <f t="shared" ref="AQ819:BF834" si="102">IF(AQ$3=$D819,$AP819,"")</f>
        <v/>
      </c>
      <c r="AR819" s="8" t="str">
        <f t="shared" si="102"/>
        <v/>
      </c>
      <c r="AS819" s="8" t="str">
        <f t="shared" si="102"/>
        <v/>
      </c>
      <c r="AT819" s="8" t="str">
        <f t="shared" si="102"/>
        <v/>
      </c>
      <c r="AU819" s="8" t="str">
        <f t="shared" si="102"/>
        <v/>
      </c>
      <c r="AV819" s="8" t="str">
        <f t="shared" si="102"/>
        <v/>
      </c>
      <c r="AW819" s="8" t="str">
        <f t="shared" si="102"/>
        <v/>
      </c>
      <c r="AX819" s="8" t="str">
        <f t="shared" si="102"/>
        <v/>
      </c>
      <c r="AY819" s="8" t="str">
        <f t="shared" si="102"/>
        <v/>
      </c>
      <c r="AZ819" s="8" t="str">
        <f t="shared" si="102"/>
        <v/>
      </c>
      <c r="BA819" s="8" t="str">
        <f t="shared" si="102"/>
        <v/>
      </c>
      <c r="BB819" s="8" t="str">
        <f t="shared" si="102"/>
        <v/>
      </c>
      <c r="BC819" s="8" t="str">
        <f t="shared" si="102"/>
        <v/>
      </c>
      <c r="BD819" s="8" t="str">
        <f t="shared" si="102"/>
        <v/>
      </c>
      <c r="BE819" s="8" t="str">
        <f t="shared" si="102"/>
        <v/>
      </c>
      <c r="BF819" s="8" t="str">
        <f t="shared" si="102"/>
        <v/>
      </c>
      <c r="BG819" s="8" t="str">
        <f t="shared" si="101"/>
        <v/>
      </c>
      <c r="BH819" s="8" t="str">
        <f t="shared" si="101"/>
        <v/>
      </c>
    </row>
    <row r="820" spans="1:60">
      <c r="A820" t="s">
        <v>386</v>
      </c>
      <c r="B820" t="s">
        <v>386</v>
      </c>
      <c r="C820" t="s">
        <v>386</v>
      </c>
      <c r="E820">
        <v>57</v>
      </c>
      <c r="F820">
        <v>0</v>
      </c>
      <c r="G820">
        <v>1</v>
      </c>
      <c r="H820">
        <v>168278</v>
      </c>
      <c r="I820" s="1">
        <v>44761.875</v>
      </c>
      <c r="J820" t="s">
        <v>392</v>
      </c>
      <c r="K820">
        <v>0</v>
      </c>
      <c r="L820" s="1"/>
      <c r="M820" s="1">
        <v>44761.875</v>
      </c>
      <c r="N820" s="1">
        <v>22537.875</v>
      </c>
      <c r="O820" s="1">
        <v>44361.875</v>
      </c>
      <c r="P820" s="1">
        <v>44361.875</v>
      </c>
      <c r="Q820" s="1">
        <v>43387.875</v>
      </c>
      <c r="R820">
        <v>73805851</v>
      </c>
      <c r="T820" t="s">
        <v>756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389</v>
      </c>
      <c r="AC820" t="s">
        <v>398</v>
      </c>
      <c r="AD820">
        <v>27762</v>
      </c>
      <c r="AE820">
        <v>7687.87</v>
      </c>
      <c r="AF820">
        <v>2776.2</v>
      </c>
      <c r="AG820" t="s">
        <v>408</v>
      </c>
      <c r="AP820" s="7">
        <v>817</v>
      </c>
      <c r="AQ820" s="7" t="str">
        <f t="shared" si="102"/>
        <v/>
      </c>
      <c r="AR820" s="7" t="str">
        <f t="shared" si="102"/>
        <v/>
      </c>
      <c r="AS820" s="7" t="str">
        <f t="shared" si="102"/>
        <v/>
      </c>
      <c r="AT820" s="7" t="str">
        <f t="shared" si="102"/>
        <v/>
      </c>
      <c r="AU820" s="7" t="str">
        <f t="shared" si="102"/>
        <v/>
      </c>
      <c r="AV820" s="7" t="str">
        <f t="shared" si="102"/>
        <v/>
      </c>
      <c r="AW820" s="7" t="str">
        <f t="shared" si="102"/>
        <v/>
      </c>
      <c r="AX820" s="7" t="str">
        <f t="shared" si="102"/>
        <v/>
      </c>
      <c r="AY820" s="7" t="str">
        <f t="shared" si="102"/>
        <v/>
      </c>
      <c r="AZ820" s="7" t="str">
        <f t="shared" si="102"/>
        <v/>
      </c>
      <c r="BA820" s="7" t="str">
        <f t="shared" si="102"/>
        <v/>
      </c>
      <c r="BB820" s="7" t="str">
        <f t="shared" si="102"/>
        <v/>
      </c>
      <c r="BC820" s="7" t="str">
        <f t="shared" si="102"/>
        <v/>
      </c>
      <c r="BD820" s="7" t="str">
        <f t="shared" si="102"/>
        <v/>
      </c>
      <c r="BE820" s="7" t="str">
        <f t="shared" si="102"/>
        <v/>
      </c>
      <c r="BF820" s="7" t="str">
        <f t="shared" si="102"/>
        <v/>
      </c>
      <c r="BG820" s="7" t="str">
        <f t="shared" si="101"/>
        <v/>
      </c>
      <c r="BH820" s="7" t="str">
        <f t="shared" si="101"/>
        <v/>
      </c>
    </row>
    <row r="821" spans="1:60">
      <c r="A821" t="s">
        <v>386</v>
      </c>
      <c r="B821" t="s">
        <v>386</v>
      </c>
      <c r="C821" t="s">
        <v>386</v>
      </c>
      <c r="E821">
        <v>57</v>
      </c>
      <c r="F821">
        <v>0</v>
      </c>
      <c r="G821">
        <v>1</v>
      </c>
      <c r="H821">
        <v>168283</v>
      </c>
      <c r="I821" s="1">
        <v>44761.875</v>
      </c>
      <c r="J821" t="s">
        <v>392</v>
      </c>
      <c r="K821">
        <v>0</v>
      </c>
      <c r="L821" s="1">
        <v>44664.875</v>
      </c>
      <c r="M821" s="1">
        <v>44761.875</v>
      </c>
      <c r="N821" s="1">
        <v>29774.875</v>
      </c>
      <c r="O821" s="1">
        <v>44664.875</v>
      </c>
      <c r="P821" s="1">
        <v>44633.875</v>
      </c>
      <c r="Q821" s="1">
        <v>43387.875</v>
      </c>
      <c r="R821">
        <v>73808580</v>
      </c>
      <c r="T821" t="s">
        <v>760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389</v>
      </c>
      <c r="AC821" t="s">
        <v>476</v>
      </c>
      <c r="AD821">
        <v>153526</v>
      </c>
      <c r="AE821">
        <v>1289.6199999999999</v>
      </c>
      <c r="AF821">
        <v>1535.26</v>
      </c>
      <c r="AG821" t="s">
        <v>391</v>
      </c>
      <c r="AP821" s="8">
        <v>818</v>
      </c>
      <c r="AQ821" s="8" t="str">
        <f t="shared" si="102"/>
        <v/>
      </c>
      <c r="AR821" s="8" t="str">
        <f t="shared" si="102"/>
        <v/>
      </c>
      <c r="AS821" s="8" t="str">
        <f t="shared" si="102"/>
        <v/>
      </c>
      <c r="AT821" s="8" t="str">
        <f t="shared" si="102"/>
        <v/>
      </c>
      <c r="AU821" s="8" t="str">
        <f t="shared" si="102"/>
        <v/>
      </c>
      <c r="AV821" s="8" t="str">
        <f t="shared" si="102"/>
        <v/>
      </c>
      <c r="AW821" s="8" t="str">
        <f t="shared" si="102"/>
        <v/>
      </c>
      <c r="AX821" s="8" t="str">
        <f t="shared" si="102"/>
        <v/>
      </c>
      <c r="AY821" s="8" t="str">
        <f t="shared" si="102"/>
        <v/>
      </c>
      <c r="AZ821" s="8" t="str">
        <f t="shared" si="102"/>
        <v/>
      </c>
      <c r="BA821" s="8" t="str">
        <f t="shared" si="102"/>
        <v/>
      </c>
      <c r="BB821" s="8" t="str">
        <f t="shared" si="102"/>
        <v/>
      </c>
      <c r="BC821" s="8" t="str">
        <f t="shared" si="102"/>
        <v/>
      </c>
      <c r="BD821" s="8" t="str">
        <f t="shared" si="102"/>
        <v/>
      </c>
      <c r="BE821" s="8" t="str">
        <f t="shared" si="102"/>
        <v/>
      </c>
      <c r="BF821" s="8" t="str">
        <f t="shared" si="102"/>
        <v/>
      </c>
      <c r="BG821" s="8" t="str">
        <f t="shared" si="101"/>
        <v/>
      </c>
      <c r="BH821" s="8" t="str">
        <f t="shared" si="101"/>
        <v/>
      </c>
    </row>
    <row r="822" spans="1:60">
      <c r="A822" t="s">
        <v>386</v>
      </c>
      <c r="B822" t="s">
        <v>386</v>
      </c>
      <c r="C822" t="s">
        <v>386</v>
      </c>
      <c r="E822">
        <v>19</v>
      </c>
      <c r="F822">
        <v>0</v>
      </c>
      <c r="G822">
        <v>1</v>
      </c>
      <c r="H822">
        <v>172341</v>
      </c>
      <c r="I822" s="1">
        <v>44761.875</v>
      </c>
      <c r="J822" t="s">
        <v>387</v>
      </c>
      <c r="K822">
        <v>0</v>
      </c>
      <c r="L822" s="1"/>
      <c r="M822" s="1">
        <v>44761.875</v>
      </c>
      <c r="N822" s="1">
        <v>35149.875</v>
      </c>
      <c r="O822" s="1">
        <v>44755.875</v>
      </c>
      <c r="P822" s="1">
        <v>44693.875</v>
      </c>
      <c r="Q822" s="1">
        <v>43418.916666666664</v>
      </c>
      <c r="R822">
        <v>74065772</v>
      </c>
      <c r="T822" t="s">
        <v>734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389</v>
      </c>
      <c r="AC822" t="s">
        <v>476</v>
      </c>
      <c r="AD822">
        <v>193102</v>
      </c>
      <c r="AE822">
        <v>1622.05</v>
      </c>
      <c r="AF822">
        <v>1931.02</v>
      </c>
      <c r="AG822" t="s">
        <v>408</v>
      </c>
      <c r="AP822" s="7">
        <v>819</v>
      </c>
      <c r="AQ822" s="7" t="str">
        <f t="shared" si="102"/>
        <v/>
      </c>
      <c r="AR822" s="7" t="str">
        <f t="shared" si="102"/>
        <v/>
      </c>
      <c r="AS822" s="7" t="str">
        <f t="shared" si="102"/>
        <v/>
      </c>
      <c r="AT822" s="7" t="str">
        <f t="shared" si="102"/>
        <v/>
      </c>
      <c r="AU822" s="7" t="str">
        <f t="shared" si="102"/>
        <v/>
      </c>
      <c r="AV822" s="7" t="str">
        <f t="shared" si="102"/>
        <v/>
      </c>
      <c r="AW822" s="7" t="str">
        <f t="shared" si="102"/>
        <v/>
      </c>
      <c r="AX822" s="7" t="str">
        <f t="shared" si="102"/>
        <v/>
      </c>
      <c r="AY822" s="7" t="str">
        <f t="shared" si="102"/>
        <v/>
      </c>
      <c r="AZ822" s="7" t="str">
        <f t="shared" si="102"/>
        <v/>
      </c>
      <c r="BA822" s="7" t="str">
        <f t="shared" si="102"/>
        <v/>
      </c>
      <c r="BB822" s="7" t="str">
        <f t="shared" si="102"/>
        <v/>
      </c>
      <c r="BC822" s="7" t="str">
        <f t="shared" si="102"/>
        <v/>
      </c>
      <c r="BD822" s="7" t="str">
        <f t="shared" si="102"/>
        <v/>
      </c>
      <c r="BE822" s="7" t="str">
        <f t="shared" si="102"/>
        <v/>
      </c>
      <c r="BF822" s="7" t="str">
        <f t="shared" si="102"/>
        <v/>
      </c>
      <c r="BG822" s="7" t="str">
        <f t="shared" si="101"/>
        <v/>
      </c>
      <c r="BH822" s="7" t="str">
        <f t="shared" si="101"/>
        <v/>
      </c>
    </row>
    <row r="823" spans="1:60">
      <c r="A823" t="s">
        <v>386</v>
      </c>
      <c r="B823" t="s">
        <v>386</v>
      </c>
      <c r="C823" t="s">
        <v>386</v>
      </c>
      <c r="E823">
        <v>220</v>
      </c>
      <c r="F823">
        <v>0</v>
      </c>
      <c r="G823">
        <v>1</v>
      </c>
      <c r="H823">
        <v>176556</v>
      </c>
      <c r="I823" s="1">
        <v>44761.875</v>
      </c>
      <c r="J823" t="s">
        <v>473</v>
      </c>
      <c r="K823">
        <v>0</v>
      </c>
      <c r="L823" s="1">
        <v>44657.875</v>
      </c>
      <c r="M823" s="1">
        <v>44761.875</v>
      </c>
      <c r="N823" s="1">
        <v>25024.875</v>
      </c>
      <c r="O823" s="1">
        <v>44657.875</v>
      </c>
      <c r="P823" s="1">
        <v>44633.875</v>
      </c>
      <c r="Q823" s="1">
        <v>43448.916666666664</v>
      </c>
      <c r="R823">
        <v>74314014</v>
      </c>
      <c r="T823" t="s">
        <v>739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389</v>
      </c>
      <c r="AC823" t="s">
        <v>476</v>
      </c>
      <c r="AD823">
        <v>211099</v>
      </c>
      <c r="AE823">
        <v>1773.23</v>
      </c>
      <c r="AF823">
        <v>2110.9899999999998</v>
      </c>
      <c r="AG823" t="s">
        <v>391</v>
      </c>
      <c r="AP823" s="8">
        <v>820</v>
      </c>
      <c r="AQ823" s="8" t="str">
        <f t="shared" si="102"/>
        <v/>
      </c>
      <c r="AR823" s="8" t="str">
        <f t="shared" si="102"/>
        <v/>
      </c>
      <c r="AS823" s="8" t="str">
        <f t="shared" si="102"/>
        <v/>
      </c>
      <c r="AT823" s="8" t="str">
        <f t="shared" si="102"/>
        <v/>
      </c>
      <c r="AU823" s="8" t="str">
        <f t="shared" si="102"/>
        <v/>
      </c>
      <c r="AV823" s="8" t="str">
        <f t="shared" si="102"/>
        <v/>
      </c>
      <c r="AW823" s="8" t="str">
        <f t="shared" si="102"/>
        <v/>
      </c>
      <c r="AX823" s="8" t="str">
        <f t="shared" si="102"/>
        <v/>
      </c>
      <c r="AY823" s="8" t="str">
        <f t="shared" si="102"/>
        <v/>
      </c>
      <c r="AZ823" s="8" t="str">
        <f t="shared" si="102"/>
        <v/>
      </c>
      <c r="BA823" s="8" t="str">
        <f t="shared" si="102"/>
        <v/>
      </c>
      <c r="BB823" s="8" t="str">
        <f t="shared" si="102"/>
        <v/>
      </c>
      <c r="BC823" s="8" t="str">
        <f t="shared" si="102"/>
        <v/>
      </c>
      <c r="BD823" s="8" t="str">
        <f t="shared" si="102"/>
        <v/>
      </c>
      <c r="BE823" s="8" t="str">
        <f t="shared" si="102"/>
        <v/>
      </c>
      <c r="BF823" s="8" t="str">
        <f t="shared" si="102"/>
        <v/>
      </c>
      <c r="BG823" s="8" t="str">
        <f t="shared" si="101"/>
        <v/>
      </c>
      <c r="BH823" s="8" t="str">
        <f t="shared" si="101"/>
        <v/>
      </c>
    </row>
    <row r="824" spans="1:60">
      <c r="A824" t="s">
        <v>386</v>
      </c>
      <c r="B824" t="s">
        <v>386</v>
      </c>
      <c r="C824" t="s">
        <v>386</v>
      </c>
      <c r="E824">
        <v>19</v>
      </c>
      <c r="F824">
        <v>0</v>
      </c>
      <c r="G824">
        <v>1</v>
      </c>
      <c r="H824">
        <v>212926</v>
      </c>
      <c r="I824" s="1">
        <v>44761.875</v>
      </c>
      <c r="J824" t="s">
        <v>387</v>
      </c>
      <c r="K824">
        <v>0</v>
      </c>
      <c r="L824" s="1">
        <v>44693.875</v>
      </c>
      <c r="M824" s="1">
        <v>44761.875</v>
      </c>
      <c r="N824" s="1">
        <v>37426.875</v>
      </c>
      <c r="O824" s="1">
        <v>44693.875</v>
      </c>
      <c r="P824" s="1">
        <v>44664.875</v>
      </c>
      <c r="Q824" s="1">
        <v>43599.875</v>
      </c>
      <c r="R824">
        <v>76090654</v>
      </c>
      <c r="T824" t="s">
        <v>740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389</v>
      </c>
      <c r="AC824" t="s">
        <v>394</v>
      </c>
      <c r="AD824">
        <v>37889</v>
      </c>
      <c r="AE824">
        <v>318.26</v>
      </c>
      <c r="AF824">
        <v>378.89</v>
      </c>
      <c r="AG824" t="s">
        <v>391</v>
      </c>
      <c r="AP824" s="7">
        <v>821</v>
      </c>
      <c r="AQ824" s="7" t="str">
        <f t="shared" si="102"/>
        <v/>
      </c>
      <c r="AR824" s="7" t="str">
        <f t="shared" si="102"/>
        <v/>
      </c>
      <c r="AS824" s="7" t="str">
        <f t="shared" si="102"/>
        <v/>
      </c>
      <c r="AT824" s="7" t="str">
        <f t="shared" si="102"/>
        <v/>
      </c>
      <c r="AU824" s="7" t="str">
        <f t="shared" si="102"/>
        <v/>
      </c>
      <c r="AV824" s="7" t="str">
        <f t="shared" si="102"/>
        <v/>
      </c>
      <c r="AW824" s="7" t="str">
        <f t="shared" si="102"/>
        <v/>
      </c>
      <c r="AX824" s="7" t="str">
        <f t="shared" si="102"/>
        <v/>
      </c>
      <c r="AY824" s="7" t="str">
        <f t="shared" si="102"/>
        <v/>
      </c>
      <c r="AZ824" s="7" t="str">
        <f t="shared" si="102"/>
        <v/>
      </c>
      <c r="BA824" s="7" t="str">
        <f t="shared" si="102"/>
        <v/>
      </c>
      <c r="BB824" s="7" t="str">
        <f t="shared" si="102"/>
        <v/>
      </c>
      <c r="BC824" s="7" t="str">
        <f t="shared" si="102"/>
        <v/>
      </c>
      <c r="BD824" s="7" t="str">
        <f t="shared" si="102"/>
        <v/>
      </c>
      <c r="BE824" s="7" t="str">
        <f t="shared" si="102"/>
        <v/>
      </c>
      <c r="BF824" s="7" t="str">
        <f t="shared" si="102"/>
        <v/>
      </c>
      <c r="BG824" s="7" t="str">
        <f t="shared" si="101"/>
        <v/>
      </c>
      <c r="BH824" s="7" t="str">
        <f t="shared" si="101"/>
        <v/>
      </c>
    </row>
    <row r="825" spans="1:60">
      <c r="A825" t="s">
        <v>404</v>
      </c>
      <c r="B825" t="s">
        <v>404</v>
      </c>
      <c r="C825" t="s">
        <v>404</v>
      </c>
      <c r="E825">
        <v>108</v>
      </c>
      <c r="F825">
        <v>55</v>
      </c>
      <c r="G825">
        <v>1</v>
      </c>
      <c r="H825">
        <v>61745</v>
      </c>
      <c r="I825" s="1">
        <v>44761.875</v>
      </c>
      <c r="J825" t="s">
        <v>768</v>
      </c>
      <c r="K825">
        <v>0</v>
      </c>
      <c r="L825" s="1"/>
      <c r="M825" s="1">
        <v>44761.875</v>
      </c>
      <c r="N825" s="1">
        <v>30446.875</v>
      </c>
      <c r="O825" s="1">
        <v>41043.875</v>
      </c>
      <c r="P825" s="1"/>
      <c r="Q825" s="1">
        <v>41043.875</v>
      </c>
      <c r="R825">
        <v>131737643</v>
      </c>
      <c r="T825" t="s">
        <v>769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389</v>
      </c>
      <c r="AB825">
        <v>121</v>
      </c>
      <c r="AC825" t="s">
        <v>770</v>
      </c>
      <c r="AD825">
        <v>69128</v>
      </c>
      <c r="AE825">
        <v>628.4</v>
      </c>
      <c r="AF825">
        <v>691.28</v>
      </c>
      <c r="AG825" t="s">
        <v>408</v>
      </c>
      <c r="AP825" s="8">
        <v>822</v>
      </c>
      <c r="AQ825" s="8" t="str">
        <f t="shared" si="102"/>
        <v/>
      </c>
      <c r="AR825" s="8" t="str">
        <f t="shared" si="102"/>
        <v/>
      </c>
      <c r="AS825" s="8" t="str">
        <f t="shared" si="102"/>
        <v/>
      </c>
      <c r="AT825" s="8" t="str">
        <f t="shared" si="102"/>
        <v/>
      </c>
      <c r="AU825" s="8" t="str">
        <f t="shared" si="102"/>
        <v/>
      </c>
      <c r="AV825" s="8" t="str">
        <f t="shared" si="102"/>
        <v/>
      </c>
      <c r="AW825" s="8" t="str">
        <f t="shared" si="102"/>
        <v/>
      </c>
      <c r="AX825" s="8" t="str">
        <f t="shared" si="102"/>
        <v/>
      </c>
      <c r="AY825" s="8" t="str">
        <f t="shared" si="102"/>
        <v/>
      </c>
      <c r="AZ825" s="8" t="str">
        <f t="shared" si="102"/>
        <v/>
      </c>
      <c r="BA825" s="8" t="str">
        <f t="shared" si="102"/>
        <v/>
      </c>
      <c r="BB825" s="8" t="str">
        <f t="shared" si="102"/>
        <v/>
      </c>
      <c r="BC825" s="8" t="str">
        <f t="shared" si="102"/>
        <v/>
      </c>
      <c r="BD825" s="8" t="str">
        <f t="shared" si="102"/>
        <v/>
      </c>
      <c r="BE825" s="8" t="str">
        <f t="shared" si="102"/>
        <v/>
      </c>
      <c r="BF825" s="8" t="str">
        <f t="shared" si="102"/>
        <v/>
      </c>
      <c r="BG825" s="8" t="str">
        <f t="shared" si="101"/>
        <v/>
      </c>
      <c r="BH825" s="8" t="str">
        <f t="shared" si="101"/>
        <v/>
      </c>
    </row>
    <row r="826" spans="1:60">
      <c r="A826" t="s">
        <v>404</v>
      </c>
      <c r="B826" t="s">
        <v>404</v>
      </c>
      <c r="C826" t="s">
        <v>404</v>
      </c>
      <c r="E826">
        <v>108</v>
      </c>
      <c r="F826">
        <v>26173391</v>
      </c>
      <c r="G826">
        <v>1</v>
      </c>
      <c r="H826">
        <v>61886</v>
      </c>
      <c r="I826" s="1">
        <v>44761.875</v>
      </c>
      <c r="J826" t="s">
        <v>768</v>
      </c>
      <c r="K826">
        <v>0</v>
      </c>
      <c r="L826" s="1">
        <v>44755.875</v>
      </c>
      <c r="M826" s="1">
        <v>44761.875</v>
      </c>
      <c r="N826" s="1">
        <v>28698.875</v>
      </c>
      <c r="O826" s="1">
        <v>44755.875</v>
      </c>
      <c r="P826" s="1"/>
      <c r="Q826" s="1">
        <v>41288.916666666664</v>
      </c>
      <c r="R826">
        <v>133085309</v>
      </c>
      <c r="T826" t="s">
        <v>771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389</v>
      </c>
      <c r="AB826">
        <v>113</v>
      </c>
      <c r="AC826" t="s">
        <v>772</v>
      </c>
      <c r="AD826">
        <v>92571</v>
      </c>
      <c r="AE826">
        <v>841.55</v>
      </c>
      <c r="AF826">
        <v>925.71</v>
      </c>
      <c r="AG826" t="s">
        <v>391</v>
      </c>
      <c r="AP826" s="7">
        <v>823</v>
      </c>
      <c r="AQ826" s="7" t="str">
        <f t="shared" si="102"/>
        <v/>
      </c>
      <c r="AR826" s="7" t="str">
        <f t="shared" si="102"/>
        <v/>
      </c>
      <c r="AS826" s="7" t="str">
        <f t="shared" si="102"/>
        <v/>
      </c>
      <c r="AT826" s="7" t="str">
        <f t="shared" si="102"/>
        <v/>
      </c>
      <c r="AU826" s="7" t="str">
        <f t="shared" si="102"/>
        <v/>
      </c>
      <c r="AV826" s="7" t="str">
        <f t="shared" si="102"/>
        <v/>
      </c>
      <c r="AW826" s="7" t="str">
        <f t="shared" si="102"/>
        <v/>
      </c>
      <c r="AX826" s="7" t="str">
        <f t="shared" si="102"/>
        <v/>
      </c>
      <c r="AY826" s="7" t="str">
        <f t="shared" si="102"/>
        <v/>
      </c>
      <c r="AZ826" s="7" t="str">
        <f t="shared" si="102"/>
        <v/>
      </c>
      <c r="BA826" s="7" t="str">
        <f t="shared" si="102"/>
        <v/>
      </c>
      <c r="BB826" s="7" t="str">
        <f t="shared" si="102"/>
        <v/>
      </c>
      <c r="BC826" s="7" t="str">
        <f t="shared" si="102"/>
        <v/>
      </c>
      <c r="BD826" s="7" t="str">
        <f t="shared" si="102"/>
        <v/>
      </c>
      <c r="BE826" s="7" t="str">
        <f t="shared" si="102"/>
        <v/>
      </c>
      <c r="BF826" s="7" t="str">
        <f t="shared" si="102"/>
        <v/>
      </c>
      <c r="BG826" s="7" t="str">
        <f t="shared" si="101"/>
        <v/>
      </c>
      <c r="BH826" s="7" t="str">
        <f t="shared" si="101"/>
        <v/>
      </c>
    </row>
    <row r="827" spans="1:60">
      <c r="A827" t="s">
        <v>404</v>
      </c>
      <c r="B827" t="s">
        <v>404</v>
      </c>
      <c r="C827" t="s">
        <v>404</v>
      </c>
      <c r="D827">
        <v>927264000</v>
      </c>
      <c r="E827">
        <v>113</v>
      </c>
      <c r="F827">
        <v>26609679</v>
      </c>
      <c r="G827">
        <v>1</v>
      </c>
      <c r="H827">
        <v>61922</v>
      </c>
      <c r="I827" s="1">
        <v>44761.875</v>
      </c>
      <c r="J827" t="s">
        <v>405</v>
      </c>
      <c r="K827">
        <v>0</v>
      </c>
      <c r="L827" s="1"/>
      <c r="M827" s="1">
        <v>44761.875</v>
      </c>
      <c r="N827" s="1">
        <v>32488.916666666668</v>
      </c>
      <c r="O827" s="1">
        <v>44760.875</v>
      </c>
      <c r="P827" s="1">
        <v>44755.875</v>
      </c>
      <c r="Q827" s="1">
        <v>41408.875</v>
      </c>
      <c r="R827">
        <v>290440718</v>
      </c>
      <c r="T827" t="s">
        <v>773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389</v>
      </c>
      <c r="AB827">
        <v>109</v>
      </c>
      <c r="AC827" t="s">
        <v>774</v>
      </c>
      <c r="AD827">
        <v>22791</v>
      </c>
      <c r="AE827">
        <v>2028.44</v>
      </c>
      <c r="AF827">
        <v>2279.1</v>
      </c>
      <c r="AG827" t="s">
        <v>408</v>
      </c>
      <c r="AP827" s="8">
        <v>824</v>
      </c>
      <c r="AQ827" s="8" t="str">
        <f t="shared" si="102"/>
        <v/>
      </c>
      <c r="AR827" s="8" t="str">
        <f t="shared" si="102"/>
        <v/>
      </c>
      <c r="AS827" s="8" t="str">
        <f t="shared" si="102"/>
        <v/>
      </c>
      <c r="AT827" s="8" t="str">
        <f t="shared" si="102"/>
        <v/>
      </c>
      <c r="AU827" s="8" t="str">
        <f t="shared" si="102"/>
        <v/>
      </c>
      <c r="AV827" s="8" t="str">
        <f t="shared" si="102"/>
        <v/>
      </c>
      <c r="AW827" s="8" t="str">
        <f t="shared" si="102"/>
        <v/>
      </c>
      <c r="AX827" s="8" t="str">
        <f t="shared" si="102"/>
        <v/>
      </c>
      <c r="AY827" s="8" t="str">
        <f t="shared" si="102"/>
        <v/>
      </c>
      <c r="AZ827" s="8" t="str">
        <f t="shared" si="102"/>
        <v/>
      </c>
      <c r="BA827" s="8" t="str">
        <f t="shared" si="102"/>
        <v/>
      </c>
      <c r="BB827" s="8" t="str">
        <f t="shared" si="102"/>
        <v/>
      </c>
      <c r="BC827" s="8" t="str">
        <f t="shared" si="102"/>
        <v/>
      </c>
      <c r="BD827" s="8" t="str">
        <f t="shared" si="102"/>
        <v/>
      </c>
      <c r="BE827" s="8" t="str">
        <f t="shared" si="102"/>
        <v/>
      </c>
      <c r="BF827" s="8" t="str">
        <f t="shared" si="102"/>
        <v/>
      </c>
      <c r="BG827" s="8" t="str">
        <f t="shared" si="101"/>
        <v/>
      </c>
      <c r="BH827" s="8" t="str">
        <f t="shared" si="101"/>
        <v/>
      </c>
    </row>
    <row r="828" spans="1:60">
      <c r="A828" t="s">
        <v>404</v>
      </c>
      <c r="B828" t="s">
        <v>404</v>
      </c>
      <c r="C828" t="s">
        <v>404</v>
      </c>
      <c r="D828">
        <v>927264000</v>
      </c>
      <c r="E828">
        <v>113</v>
      </c>
      <c r="F828">
        <v>26609673</v>
      </c>
      <c r="G828">
        <v>1</v>
      </c>
      <c r="H828">
        <v>61984</v>
      </c>
      <c r="I828" s="1">
        <v>44761.875</v>
      </c>
      <c r="J828" t="s">
        <v>405</v>
      </c>
      <c r="K828">
        <v>0</v>
      </c>
      <c r="L828" s="1"/>
      <c r="M828" s="1">
        <v>44761.875</v>
      </c>
      <c r="N828" s="1">
        <v>29979.916666666668</v>
      </c>
      <c r="O828" s="1">
        <v>41428.875</v>
      </c>
      <c r="P828" s="1"/>
      <c r="Q828" s="1">
        <v>41439.875</v>
      </c>
      <c r="R828">
        <v>290462797</v>
      </c>
      <c r="S828">
        <v>290462797</v>
      </c>
      <c r="T828" t="s">
        <v>775</v>
      </c>
      <c r="U828">
        <v>4022</v>
      </c>
      <c r="V828">
        <v>3579</v>
      </c>
      <c r="W828">
        <v>35.79</v>
      </c>
      <c r="X828">
        <v>3579</v>
      </c>
      <c r="Y828">
        <v>40.22</v>
      </c>
      <c r="Z828">
        <v>4022</v>
      </c>
      <c r="AA828" t="s">
        <v>389</v>
      </c>
      <c r="AB828">
        <v>108</v>
      </c>
      <c r="AC828" t="s">
        <v>776</v>
      </c>
      <c r="AD828">
        <v>115622</v>
      </c>
      <c r="AE828">
        <v>2292.06</v>
      </c>
      <c r="AF828">
        <v>1156.22</v>
      </c>
      <c r="AG828" t="s">
        <v>408</v>
      </c>
      <c r="AP828" s="7">
        <v>825</v>
      </c>
      <c r="AQ828" s="7" t="str">
        <f t="shared" si="102"/>
        <v/>
      </c>
      <c r="AR828" s="7" t="str">
        <f t="shared" si="102"/>
        <v/>
      </c>
      <c r="AS828" s="7" t="str">
        <f t="shared" si="102"/>
        <v/>
      </c>
      <c r="AT828" s="7" t="str">
        <f t="shared" si="102"/>
        <v/>
      </c>
      <c r="AU828" s="7" t="str">
        <f t="shared" si="102"/>
        <v/>
      </c>
      <c r="AV828" s="7" t="str">
        <f t="shared" si="102"/>
        <v/>
      </c>
      <c r="AW828" s="7" t="str">
        <f t="shared" si="102"/>
        <v/>
      </c>
      <c r="AX828" s="7" t="str">
        <f t="shared" si="102"/>
        <v/>
      </c>
      <c r="AY828" s="7" t="str">
        <f t="shared" si="102"/>
        <v/>
      </c>
      <c r="AZ828" s="7" t="str">
        <f t="shared" si="102"/>
        <v/>
      </c>
      <c r="BA828" s="7" t="str">
        <f t="shared" si="102"/>
        <v/>
      </c>
      <c r="BB828" s="7" t="str">
        <f t="shared" si="102"/>
        <v/>
      </c>
      <c r="BC828" s="7" t="str">
        <f t="shared" si="102"/>
        <v/>
      </c>
      <c r="BD828" s="7" t="str">
        <f t="shared" si="102"/>
        <v/>
      </c>
      <c r="BE828" s="7" t="str">
        <f t="shared" si="102"/>
        <v/>
      </c>
      <c r="BF828" s="7" t="str">
        <f t="shared" si="102"/>
        <v/>
      </c>
      <c r="BG828" s="7" t="str">
        <f t="shared" si="101"/>
        <v/>
      </c>
      <c r="BH828" s="7" t="str">
        <f t="shared" si="101"/>
        <v/>
      </c>
    </row>
    <row r="829" spans="1:60">
      <c r="A829" t="s">
        <v>404</v>
      </c>
      <c r="B829" t="s">
        <v>404</v>
      </c>
      <c r="C829" t="s">
        <v>404</v>
      </c>
      <c r="D829">
        <v>927627000</v>
      </c>
      <c r="E829">
        <v>119</v>
      </c>
      <c r="F829">
        <v>26650516</v>
      </c>
      <c r="G829">
        <v>1</v>
      </c>
      <c r="H829">
        <v>62011</v>
      </c>
      <c r="I829" s="1">
        <v>44761.875</v>
      </c>
      <c r="J829" t="s">
        <v>417</v>
      </c>
      <c r="K829">
        <v>0</v>
      </c>
      <c r="L829" s="1">
        <v>44756.875</v>
      </c>
      <c r="M829" s="1">
        <v>44761.875</v>
      </c>
      <c r="N829" s="1">
        <v>28430.916666666668</v>
      </c>
      <c r="O829" s="1">
        <v>44756.875</v>
      </c>
      <c r="P829" s="1"/>
      <c r="Q829" s="1">
        <v>41469.875</v>
      </c>
      <c r="R829">
        <v>290495431</v>
      </c>
      <c r="T829" t="s">
        <v>777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389</v>
      </c>
      <c r="AB829">
        <v>107</v>
      </c>
      <c r="AC829" t="s">
        <v>422</v>
      </c>
      <c r="AD829">
        <v>436494</v>
      </c>
      <c r="AE829">
        <v>3932.36</v>
      </c>
      <c r="AF829">
        <v>4364.9399999999996</v>
      </c>
      <c r="AG829" t="s">
        <v>391</v>
      </c>
      <c r="AP829" s="8">
        <v>826</v>
      </c>
      <c r="AQ829" s="8" t="str">
        <f t="shared" si="102"/>
        <v/>
      </c>
      <c r="AR829" s="8" t="str">
        <f t="shared" si="102"/>
        <v/>
      </c>
      <c r="AS829" s="8" t="str">
        <f t="shared" si="102"/>
        <v/>
      </c>
      <c r="AT829" s="8" t="str">
        <f t="shared" si="102"/>
        <v/>
      </c>
      <c r="AU829" s="8" t="str">
        <f t="shared" si="102"/>
        <v/>
      </c>
      <c r="AV829" s="8" t="str">
        <f t="shared" si="102"/>
        <v/>
      </c>
      <c r="AW829" s="8" t="str">
        <f t="shared" si="102"/>
        <v/>
      </c>
      <c r="AX829" s="8" t="str">
        <f t="shared" si="102"/>
        <v/>
      </c>
      <c r="AY829" s="8" t="str">
        <f t="shared" si="102"/>
        <v/>
      </c>
      <c r="AZ829" s="8" t="str">
        <f t="shared" si="102"/>
        <v/>
      </c>
      <c r="BA829" s="8" t="str">
        <f t="shared" si="102"/>
        <v/>
      </c>
      <c r="BB829" s="8" t="str">
        <f t="shared" si="102"/>
        <v/>
      </c>
      <c r="BC829" s="8" t="str">
        <f t="shared" si="102"/>
        <v/>
      </c>
      <c r="BD829" s="8" t="str">
        <f t="shared" si="102"/>
        <v/>
      </c>
      <c r="BE829" s="8" t="str">
        <f t="shared" si="102"/>
        <v/>
      </c>
      <c r="BF829" s="8" t="str">
        <f t="shared" si="102"/>
        <v/>
      </c>
      <c r="BG829" s="8" t="str">
        <f t="shared" si="101"/>
        <v/>
      </c>
      <c r="BH829" s="8" t="str">
        <f t="shared" si="101"/>
        <v/>
      </c>
    </row>
    <row r="830" spans="1:60">
      <c r="A830" t="s">
        <v>404</v>
      </c>
      <c r="B830" t="s">
        <v>404</v>
      </c>
      <c r="C830" t="s">
        <v>404</v>
      </c>
      <c r="D830">
        <v>927614000</v>
      </c>
      <c r="E830">
        <v>119</v>
      </c>
      <c r="F830">
        <v>26650516</v>
      </c>
      <c r="G830">
        <v>1</v>
      </c>
      <c r="H830">
        <v>62011</v>
      </c>
      <c r="I830" s="1">
        <v>44761.875</v>
      </c>
      <c r="J830" t="s">
        <v>417</v>
      </c>
      <c r="K830">
        <v>1</v>
      </c>
      <c r="L830" s="1">
        <v>44756.875</v>
      </c>
      <c r="M830" s="1">
        <v>44761.875</v>
      </c>
      <c r="N830" s="1">
        <v>41876.875</v>
      </c>
      <c r="O830" s="1">
        <v>44756.875</v>
      </c>
      <c r="P830" s="1"/>
      <c r="Q830" s="1">
        <v>41897.875</v>
      </c>
      <c r="R830">
        <v>291017290</v>
      </c>
      <c r="T830" t="s">
        <v>778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389</v>
      </c>
      <c r="AB830">
        <v>107</v>
      </c>
      <c r="AC830" t="s">
        <v>422</v>
      </c>
      <c r="AD830">
        <v>17818</v>
      </c>
      <c r="AE830">
        <v>1605.21</v>
      </c>
      <c r="AF830">
        <v>1781.8</v>
      </c>
      <c r="AG830" t="s">
        <v>391</v>
      </c>
      <c r="AP830" s="7">
        <v>827</v>
      </c>
      <c r="AQ830" s="7" t="str">
        <f t="shared" si="102"/>
        <v/>
      </c>
      <c r="AR830" s="7" t="str">
        <f t="shared" si="102"/>
        <v/>
      </c>
      <c r="AS830" s="7" t="str">
        <f t="shared" si="102"/>
        <v/>
      </c>
      <c r="AT830" s="7" t="str">
        <f t="shared" si="102"/>
        <v/>
      </c>
      <c r="AU830" s="7" t="str">
        <f t="shared" si="102"/>
        <v/>
      </c>
      <c r="AV830" s="7" t="str">
        <f t="shared" si="102"/>
        <v/>
      </c>
      <c r="AW830" s="7" t="str">
        <f t="shared" si="102"/>
        <v/>
      </c>
      <c r="AX830" s="7" t="str">
        <f t="shared" si="102"/>
        <v/>
      </c>
      <c r="AY830" s="7" t="str">
        <f t="shared" si="102"/>
        <v/>
      </c>
      <c r="AZ830" s="7" t="str">
        <f t="shared" si="102"/>
        <v/>
      </c>
      <c r="BA830" s="7" t="str">
        <f t="shared" si="102"/>
        <v/>
      </c>
      <c r="BB830" s="7" t="str">
        <f t="shared" si="102"/>
        <v/>
      </c>
      <c r="BC830" s="7" t="str">
        <f t="shared" si="102"/>
        <v/>
      </c>
      <c r="BD830" s="7" t="str">
        <f t="shared" si="102"/>
        <v/>
      </c>
      <c r="BE830" s="7" t="str">
        <f t="shared" si="102"/>
        <v/>
      </c>
      <c r="BF830" s="7" t="str">
        <f t="shared" si="102"/>
        <v/>
      </c>
      <c r="BG830" s="7" t="str">
        <f t="shared" si="101"/>
        <v/>
      </c>
      <c r="BH830" s="7" t="str">
        <f t="shared" si="101"/>
        <v/>
      </c>
    </row>
    <row r="831" spans="1:60">
      <c r="A831" t="s">
        <v>404</v>
      </c>
      <c r="B831" t="s">
        <v>404</v>
      </c>
      <c r="C831" t="s">
        <v>404</v>
      </c>
      <c r="D831">
        <v>927614000</v>
      </c>
      <c r="E831">
        <v>119</v>
      </c>
      <c r="F831">
        <v>26650516</v>
      </c>
      <c r="G831">
        <v>1</v>
      </c>
      <c r="H831">
        <v>62011</v>
      </c>
      <c r="I831" s="1">
        <v>44761.875</v>
      </c>
      <c r="J831" t="s">
        <v>417</v>
      </c>
      <c r="K831">
        <v>2</v>
      </c>
      <c r="L831" s="1">
        <v>44756.875</v>
      </c>
      <c r="M831" s="1">
        <v>44761.875</v>
      </c>
      <c r="N831" s="1">
        <v>43519.875</v>
      </c>
      <c r="O831" s="1">
        <v>44756.875</v>
      </c>
      <c r="P831" s="1"/>
      <c r="Q831" s="1">
        <v>43531.875</v>
      </c>
      <c r="R831">
        <v>74912309</v>
      </c>
      <c r="T831" t="s">
        <v>779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389</v>
      </c>
      <c r="AB831">
        <v>107</v>
      </c>
      <c r="AC831" t="s">
        <v>422</v>
      </c>
      <c r="AD831">
        <v>17818</v>
      </c>
      <c r="AE831">
        <v>1605.21</v>
      </c>
      <c r="AF831">
        <v>1781.8</v>
      </c>
      <c r="AG831" t="s">
        <v>391</v>
      </c>
      <c r="AP831" s="8">
        <v>828</v>
      </c>
      <c r="AQ831" s="8" t="str">
        <f t="shared" si="102"/>
        <v/>
      </c>
      <c r="AR831" s="8" t="str">
        <f t="shared" si="102"/>
        <v/>
      </c>
      <c r="AS831" s="8" t="str">
        <f t="shared" si="102"/>
        <v/>
      </c>
      <c r="AT831" s="8" t="str">
        <f t="shared" si="102"/>
        <v/>
      </c>
      <c r="AU831" s="8" t="str">
        <f t="shared" si="102"/>
        <v/>
      </c>
      <c r="AV831" s="8" t="str">
        <f t="shared" si="102"/>
        <v/>
      </c>
      <c r="AW831" s="8" t="str">
        <f t="shared" si="102"/>
        <v/>
      </c>
      <c r="AX831" s="8" t="str">
        <f t="shared" si="102"/>
        <v/>
      </c>
      <c r="AY831" s="8" t="str">
        <f t="shared" si="102"/>
        <v/>
      </c>
      <c r="AZ831" s="8" t="str">
        <f t="shared" si="102"/>
        <v/>
      </c>
      <c r="BA831" s="8" t="str">
        <f t="shared" si="102"/>
        <v/>
      </c>
      <c r="BB831" s="8" t="str">
        <f t="shared" si="102"/>
        <v/>
      </c>
      <c r="BC831" s="8" t="str">
        <f t="shared" si="102"/>
        <v/>
      </c>
      <c r="BD831" s="8" t="str">
        <f t="shared" si="102"/>
        <v/>
      </c>
      <c r="BE831" s="8" t="str">
        <f t="shared" si="102"/>
        <v/>
      </c>
      <c r="BF831" s="8" t="str">
        <f t="shared" si="102"/>
        <v/>
      </c>
      <c r="BG831" s="8" t="str">
        <f t="shared" si="101"/>
        <v/>
      </c>
      <c r="BH831" s="8" t="str">
        <f t="shared" si="101"/>
        <v/>
      </c>
    </row>
    <row r="832" spans="1:60">
      <c r="A832" t="s">
        <v>404</v>
      </c>
      <c r="B832" t="s">
        <v>386</v>
      </c>
      <c r="C832" t="s">
        <v>386</v>
      </c>
      <c r="D832">
        <v>927630000</v>
      </c>
      <c r="E832">
        <v>116</v>
      </c>
      <c r="F832">
        <v>26651200</v>
      </c>
      <c r="G832">
        <v>1</v>
      </c>
      <c r="H832">
        <v>62263</v>
      </c>
      <c r="I832" s="1">
        <v>44761.875</v>
      </c>
      <c r="J832" t="s">
        <v>414</v>
      </c>
      <c r="K832">
        <v>0</v>
      </c>
      <c r="L832" s="1">
        <v>44693.875</v>
      </c>
      <c r="M832" s="1">
        <v>44761.875</v>
      </c>
      <c r="N832" s="1">
        <v>21717.875</v>
      </c>
      <c r="O832" s="1">
        <v>44693.875</v>
      </c>
      <c r="P832" s="1"/>
      <c r="Q832" s="1">
        <v>41531.875</v>
      </c>
      <c r="R832">
        <v>290568099</v>
      </c>
      <c r="T832" t="s">
        <v>780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389</v>
      </c>
      <c r="AB832">
        <v>105</v>
      </c>
      <c r="AC832" t="s">
        <v>781</v>
      </c>
      <c r="AD832">
        <v>350441</v>
      </c>
      <c r="AE832">
        <v>3157.14</v>
      </c>
      <c r="AF832">
        <v>3504.41</v>
      </c>
      <c r="AG832" t="s">
        <v>391</v>
      </c>
      <c r="AP832" s="7">
        <v>829</v>
      </c>
      <c r="AQ832" s="7" t="str">
        <f t="shared" si="102"/>
        <v/>
      </c>
      <c r="AR832" s="7" t="str">
        <f t="shared" si="102"/>
        <v/>
      </c>
      <c r="AS832" s="7" t="str">
        <f t="shared" si="102"/>
        <v/>
      </c>
      <c r="AT832" s="7" t="str">
        <f t="shared" si="102"/>
        <v/>
      </c>
      <c r="AU832" s="7" t="str">
        <f t="shared" si="102"/>
        <v/>
      </c>
      <c r="AV832" s="7" t="str">
        <f t="shared" si="102"/>
        <v/>
      </c>
      <c r="AW832" s="7" t="str">
        <f t="shared" si="102"/>
        <v/>
      </c>
      <c r="AX832" s="7" t="str">
        <f t="shared" si="102"/>
        <v/>
      </c>
      <c r="AY832" s="7" t="str">
        <f t="shared" si="102"/>
        <v/>
      </c>
      <c r="AZ832" s="7" t="str">
        <f t="shared" si="102"/>
        <v/>
      </c>
      <c r="BA832" s="7" t="str">
        <f t="shared" si="102"/>
        <v/>
      </c>
      <c r="BB832" s="7" t="str">
        <f t="shared" si="102"/>
        <v/>
      </c>
      <c r="BC832" s="7" t="str">
        <f t="shared" si="102"/>
        <v/>
      </c>
      <c r="BD832" s="7" t="str">
        <f t="shared" si="102"/>
        <v/>
      </c>
      <c r="BE832" s="7" t="str">
        <f t="shared" si="102"/>
        <v/>
      </c>
      <c r="BF832" s="7" t="str">
        <f t="shared" si="102"/>
        <v/>
      </c>
      <c r="BG832" s="7" t="str">
        <f t="shared" si="101"/>
        <v/>
      </c>
      <c r="BH832" s="7" t="str">
        <f t="shared" si="101"/>
        <v/>
      </c>
    </row>
    <row r="833" spans="1:60">
      <c r="A833" t="s">
        <v>404</v>
      </c>
      <c r="B833" t="s">
        <v>404</v>
      </c>
      <c r="C833" t="s">
        <v>404</v>
      </c>
      <c r="D833">
        <v>927627000</v>
      </c>
      <c r="E833">
        <v>119</v>
      </c>
      <c r="F833">
        <v>26647047</v>
      </c>
      <c r="G833">
        <v>1</v>
      </c>
      <c r="H833">
        <v>62349</v>
      </c>
      <c r="I833" s="1">
        <v>44761.875</v>
      </c>
      <c r="J833" t="s">
        <v>417</v>
      </c>
      <c r="K833">
        <v>0</v>
      </c>
      <c r="L833" s="1"/>
      <c r="M833" s="1">
        <v>44761.875</v>
      </c>
      <c r="N833" s="1">
        <v>20933.875</v>
      </c>
      <c r="O833" s="1">
        <v>44062.875</v>
      </c>
      <c r="P833" s="1"/>
      <c r="Q833" s="1">
        <v>41561.875</v>
      </c>
      <c r="R833">
        <v>290613159</v>
      </c>
      <c r="T833" t="s">
        <v>782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389</v>
      </c>
      <c r="AB833">
        <v>104</v>
      </c>
      <c r="AC833" t="s">
        <v>783</v>
      </c>
      <c r="AD833">
        <v>139408</v>
      </c>
      <c r="AE833">
        <v>6726.78</v>
      </c>
      <c r="AF833">
        <v>1394.08</v>
      </c>
      <c r="AG833" t="s">
        <v>408</v>
      </c>
      <c r="AP833" s="8">
        <v>830</v>
      </c>
      <c r="AQ833" s="8" t="str">
        <f t="shared" si="102"/>
        <v/>
      </c>
      <c r="AR833" s="8" t="str">
        <f t="shared" si="102"/>
        <v/>
      </c>
      <c r="AS833" s="8" t="str">
        <f t="shared" si="102"/>
        <v/>
      </c>
      <c r="AT833" s="8" t="str">
        <f t="shared" si="102"/>
        <v/>
      </c>
      <c r="AU833" s="8" t="str">
        <f t="shared" si="102"/>
        <v/>
      </c>
      <c r="AV833" s="8" t="str">
        <f t="shared" si="102"/>
        <v/>
      </c>
      <c r="AW833" s="8" t="str">
        <f t="shared" si="102"/>
        <v/>
      </c>
      <c r="AX833" s="8" t="str">
        <f t="shared" si="102"/>
        <v/>
      </c>
      <c r="AY833" s="8" t="str">
        <f t="shared" si="102"/>
        <v/>
      </c>
      <c r="AZ833" s="8" t="str">
        <f t="shared" si="102"/>
        <v/>
      </c>
      <c r="BA833" s="8" t="str">
        <f t="shared" si="102"/>
        <v/>
      </c>
      <c r="BB833" s="8" t="str">
        <f t="shared" si="102"/>
        <v/>
      </c>
      <c r="BC833" s="8" t="str">
        <f t="shared" si="102"/>
        <v/>
      </c>
      <c r="BD833" s="8" t="str">
        <f t="shared" si="102"/>
        <v/>
      </c>
      <c r="BE833" s="8" t="str">
        <f t="shared" si="102"/>
        <v/>
      </c>
      <c r="BF833" s="8" t="str">
        <f t="shared" si="102"/>
        <v/>
      </c>
      <c r="BG833" s="8" t="str">
        <f t="shared" si="101"/>
        <v/>
      </c>
      <c r="BH833" s="8" t="str">
        <f t="shared" si="101"/>
        <v/>
      </c>
    </row>
    <row r="834" spans="1:60">
      <c r="A834" t="s">
        <v>404</v>
      </c>
      <c r="B834" t="s">
        <v>404</v>
      </c>
      <c r="C834" t="s">
        <v>404</v>
      </c>
      <c r="D834">
        <v>927632000</v>
      </c>
      <c r="E834">
        <v>122</v>
      </c>
      <c r="F834">
        <v>26650516</v>
      </c>
      <c r="G834">
        <v>1</v>
      </c>
      <c r="H834">
        <v>62556</v>
      </c>
      <c r="I834" s="1">
        <v>44761.875</v>
      </c>
      <c r="J834" t="s">
        <v>784</v>
      </c>
      <c r="K834">
        <v>0</v>
      </c>
      <c r="L834" s="1"/>
      <c r="M834" s="1">
        <v>44761.875</v>
      </c>
      <c r="N834" s="1">
        <v>20799.916666666668</v>
      </c>
      <c r="O834" s="1">
        <v>44511.875</v>
      </c>
      <c r="P834" s="1">
        <v>44511.875</v>
      </c>
      <c r="Q834" s="1">
        <v>41592.916666666664</v>
      </c>
      <c r="R834">
        <v>290750830</v>
      </c>
      <c r="T834" t="s">
        <v>785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389</v>
      </c>
      <c r="AB834">
        <v>103</v>
      </c>
      <c r="AC834" t="s">
        <v>422</v>
      </c>
      <c r="AD834">
        <v>133195</v>
      </c>
      <c r="AE834">
        <v>9609.99</v>
      </c>
      <c r="AF834">
        <v>1331.95</v>
      </c>
      <c r="AG834" t="s">
        <v>408</v>
      </c>
      <c r="AP834" s="7">
        <v>831</v>
      </c>
      <c r="AQ834" s="7" t="str">
        <f t="shared" si="102"/>
        <v/>
      </c>
      <c r="AR834" s="7" t="str">
        <f t="shared" si="102"/>
        <v/>
      </c>
      <c r="AS834" s="7" t="str">
        <f t="shared" si="102"/>
        <v/>
      </c>
      <c r="AT834" s="7" t="str">
        <f t="shared" si="102"/>
        <v/>
      </c>
      <c r="AU834" s="7" t="str">
        <f t="shared" si="102"/>
        <v/>
      </c>
      <c r="AV834" s="7" t="str">
        <f t="shared" si="102"/>
        <v/>
      </c>
      <c r="AW834" s="7" t="str">
        <f t="shared" si="102"/>
        <v/>
      </c>
      <c r="AX834" s="7" t="str">
        <f t="shared" si="102"/>
        <v/>
      </c>
      <c r="AY834" s="7" t="str">
        <f t="shared" si="102"/>
        <v/>
      </c>
      <c r="AZ834" s="7" t="str">
        <f t="shared" si="102"/>
        <v/>
      </c>
      <c r="BA834" s="7" t="str">
        <f t="shared" si="102"/>
        <v/>
      </c>
      <c r="BB834" s="7" t="str">
        <f t="shared" si="102"/>
        <v/>
      </c>
      <c r="BC834" s="7" t="str">
        <f t="shared" si="102"/>
        <v/>
      </c>
      <c r="BD834" s="7" t="str">
        <f t="shared" si="102"/>
        <v/>
      </c>
      <c r="BE834" s="7" t="str">
        <f t="shared" si="102"/>
        <v/>
      </c>
      <c r="BF834" s="7" t="str">
        <f t="shared" ref="BF834:BH849" si="103">IF(BF$3=$D834,$AP834,"")</f>
        <v/>
      </c>
      <c r="BG834" s="7" t="str">
        <f t="shared" si="103"/>
        <v/>
      </c>
      <c r="BH834" s="7" t="str">
        <f t="shared" si="103"/>
        <v/>
      </c>
    </row>
    <row r="835" spans="1:60">
      <c r="A835" t="s">
        <v>404</v>
      </c>
      <c r="B835" t="s">
        <v>404</v>
      </c>
      <c r="C835" t="s">
        <v>404</v>
      </c>
      <c r="D835">
        <v>927632000</v>
      </c>
      <c r="E835">
        <v>122</v>
      </c>
      <c r="F835">
        <v>26650516</v>
      </c>
      <c r="G835">
        <v>1</v>
      </c>
      <c r="H835">
        <v>62556</v>
      </c>
      <c r="I835" s="1">
        <v>44761.875</v>
      </c>
      <c r="J835" t="s">
        <v>784</v>
      </c>
      <c r="K835">
        <v>1</v>
      </c>
      <c r="L835" s="1"/>
      <c r="M835" s="1">
        <v>44761.875</v>
      </c>
      <c r="N835" s="1">
        <v>22218.875</v>
      </c>
      <c r="O835" s="1">
        <v>44511.875</v>
      </c>
      <c r="P835" s="1"/>
      <c r="Q835" s="1">
        <v>41592.916666666664</v>
      </c>
      <c r="R835">
        <v>290750857</v>
      </c>
      <c r="T835" t="s">
        <v>786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389</v>
      </c>
      <c r="AB835">
        <v>103</v>
      </c>
      <c r="AC835" t="s">
        <v>422</v>
      </c>
      <c r="AD835">
        <v>133195</v>
      </c>
      <c r="AE835">
        <v>9609.99</v>
      </c>
      <c r="AF835">
        <v>1331.95</v>
      </c>
      <c r="AG835" t="s">
        <v>408</v>
      </c>
      <c r="AP835" s="8">
        <v>832</v>
      </c>
      <c r="AQ835" s="8" t="str">
        <f t="shared" ref="AQ835:BF850" si="104">IF(AQ$3=$D835,$AP835,"")</f>
        <v/>
      </c>
      <c r="AR835" s="8" t="str">
        <f t="shared" si="104"/>
        <v/>
      </c>
      <c r="AS835" s="8" t="str">
        <f t="shared" si="104"/>
        <v/>
      </c>
      <c r="AT835" s="8" t="str">
        <f t="shared" si="104"/>
        <v/>
      </c>
      <c r="AU835" s="8" t="str">
        <f t="shared" si="104"/>
        <v/>
      </c>
      <c r="AV835" s="8" t="str">
        <f t="shared" si="104"/>
        <v/>
      </c>
      <c r="AW835" s="8" t="str">
        <f t="shared" si="104"/>
        <v/>
      </c>
      <c r="AX835" s="8" t="str">
        <f t="shared" si="104"/>
        <v/>
      </c>
      <c r="AY835" s="8" t="str">
        <f t="shared" si="104"/>
        <v/>
      </c>
      <c r="AZ835" s="8" t="str">
        <f t="shared" si="104"/>
        <v/>
      </c>
      <c r="BA835" s="8" t="str">
        <f t="shared" si="104"/>
        <v/>
      </c>
      <c r="BB835" s="8" t="str">
        <f t="shared" si="104"/>
        <v/>
      </c>
      <c r="BC835" s="8" t="str">
        <f t="shared" si="104"/>
        <v/>
      </c>
      <c r="BD835" s="8" t="str">
        <f t="shared" si="104"/>
        <v/>
      </c>
      <c r="BE835" s="8" t="str">
        <f t="shared" si="104"/>
        <v/>
      </c>
      <c r="BF835" s="8" t="str">
        <f t="shared" si="104"/>
        <v/>
      </c>
      <c r="BG835" s="8" t="str">
        <f t="shared" si="103"/>
        <v/>
      </c>
      <c r="BH835" s="8" t="str">
        <f t="shared" si="103"/>
        <v/>
      </c>
    </row>
    <row r="836" spans="1:60">
      <c r="A836" t="s">
        <v>404</v>
      </c>
      <c r="B836" t="s">
        <v>404</v>
      </c>
      <c r="C836" t="s">
        <v>404</v>
      </c>
      <c r="D836">
        <v>927632000</v>
      </c>
      <c r="E836">
        <v>122</v>
      </c>
      <c r="F836">
        <v>26650516</v>
      </c>
      <c r="G836">
        <v>1</v>
      </c>
      <c r="H836">
        <v>62556</v>
      </c>
      <c r="I836" s="1">
        <v>44761.875</v>
      </c>
      <c r="J836" t="s">
        <v>784</v>
      </c>
      <c r="K836">
        <v>2</v>
      </c>
      <c r="L836" s="1"/>
      <c r="M836" s="1">
        <v>44761.875</v>
      </c>
      <c r="N836" s="1">
        <v>29952.916666666668</v>
      </c>
      <c r="O836" s="1">
        <v>44511.875</v>
      </c>
      <c r="P836" s="1"/>
      <c r="Q836" s="1">
        <v>41592.916666666664</v>
      </c>
      <c r="R836">
        <v>290750865</v>
      </c>
      <c r="T836" t="s">
        <v>787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389</v>
      </c>
      <c r="AB836">
        <v>103</v>
      </c>
      <c r="AC836" t="s">
        <v>422</v>
      </c>
      <c r="AD836">
        <v>107175</v>
      </c>
      <c r="AE836">
        <v>3027.32</v>
      </c>
      <c r="AF836">
        <v>1071.75</v>
      </c>
      <c r="AG836" t="s">
        <v>408</v>
      </c>
      <c r="AP836" s="7">
        <v>833</v>
      </c>
      <c r="AQ836" s="7" t="str">
        <f t="shared" si="104"/>
        <v/>
      </c>
      <c r="AR836" s="7" t="str">
        <f t="shared" si="104"/>
        <v/>
      </c>
      <c r="AS836" s="7" t="str">
        <f t="shared" si="104"/>
        <v/>
      </c>
      <c r="AT836" s="7" t="str">
        <f t="shared" si="104"/>
        <v/>
      </c>
      <c r="AU836" s="7" t="str">
        <f t="shared" si="104"/>
        <v/>
      </c>
      <c r="AV836" s="7" t="str">
        <f t="shared" si="104"/>
        <v/>
      </c>
      <c r="AW836" s="7" t="str">
        <f t="shared" si="104"/>
        <v/>
      </c>
      <c r="AX836" s="7" t="str">
        <f t="shared" si="104"/>
        <v/>
      </c>
      <c r="AY836" s="7" t="str">
        <f t="shared" si="104"/>
        <v/>
      </c>
      <c r="AZ836" s="7" t="str">
        <f t="shared" si="104"/>
        <v/>
      </c>
      <c r="BA836" s="7" t="str">
        <f t="shared" si="104"/>
        <v/>
      </c>
      <c r="BB836" s="7" t="str">
        <f t="shared" si="104"/>
        <v/>
      </c>
      <c r="BC836" s="7" t="str">
        <f t="shared" si="104"/>
        <v/>
      </c>
      <c r="BD836" s="7" t="str">
        <f t="shared" si="104"/>
        <v/>
      </c>
      <c r="BE836" s="7" t="str">
        <f t="shared" si="104"/>
        <v/>
      </c>
      <c r="BF836" s="7" t="str">
        <f t="shared" si="104"/>
        <v/>
      </c>
      <c r="BG836" s="7" t="str">
        <f t="shared" si="103"/>
        <v/>
      </c>
      <c r="BH836" s="7" t="str">
        <f t="shared" si="103"/>
        <v/>
      </c>
    </row>
    <row r="837" spans="1:60">
      <c r="A837" t="s">
        <v>404</v>
      </c>
      <c r="B837" t="s">
        <v>404</v>
      </c>
      <c r="C837" t="s">
        <v>404</v>
      </c>
      <c r="D837">
        <v>927632000</v>
      </c>
      <c r="E837">
        <v>122</v>
      </c>
      <c r="F837">
        <v>26650516</v>
      </c>
      <c r="G837">
        <v>1</v>
      </c>
      <c r="H837">
        <v>62556</v>
      </c>
      <c r="I837" s="1">
        <v>44761.875</v>
      </c>
      <c r="J837" t="s">
        <v>784</v>
      </c>
      <c r="K837">
        <v>3</v>
      </c>
      <c r="L837" s="1"/>
      <c r="M837" s="1">
        <v>44761.875</v>
      </c>
      <c r="N837" s="1">
        <v>32204.875</v>
      </c>
      <c r="O837" s="1">
        <v>44511.875</v>
      </c>
      <c r="P837" s="1"/>
      <c r="Q837" s="1">
        <v>41592.916666666664</v>
      </c>
      <c r="R837">
        <v>290750849</v>
      </c>
      <c r="T837" t="s">
        <v>788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389</v>
      </c>
      <c r="AB837">
        <v>103</v>
      </c>
      <c r="AC837" t="s">
        <v>422</v>
      </c>
      <c r="AD837">
        <v>9744</v>
      </c>
      <c r="AE837">
        <v>2752.01</v>
      </c>
      <c r="AF837">
        <v>974.4</v>
      </c>
      <c r="AG837" t="s">
        <v>408</v>
      </c>
      <c r="AP837" s="8">
        <v>834</v>
      </c>
      <c r="AQ837" s="8" t="str">
        <f t="shared" si="104"/>
        <v/>
      </c>
      <c r="AR837" s="8" t="str">
        <f t="shared" si="104"/>
        <v/>
      </c>
      <c r="AS837" s="8" t="str">
        <f t="shared" si="104"/>
        <v/>
      </c>
      <c r="AT837" s="8" t="str">
        <f t="shared" si="104"/>
        <v/>
      </c>
      <c r="AU837" s="8" t="str">
        <f t="shared" si="104"/>
        <v/>
      </c>
      <c r="AV837" s="8" t="str">
        <f t="shared" si="104"/>
        <v/>
      </c>
      <c r="AW837" s="8" t="str">
        <f t="shared" si="104"/>
        <v/>
      </c>
      <c r="AX837" s="8" t="str">
        <f t="shared" si="104"/>
        <v/>
      </c>
      <c r="AY837" s="8" t="str">
        <f t="shared" si="104"/>
        <v/>
      </c>
      <c r="AZ837" s="8" t="str">
        <f t="shared" si="104"/>
        <v/>
      </c>
      <c r="BA837" s="8" t="str">
        <f t="shared" si="104"/>
        <v/>
      </c>
      <c r="BB837" s="8" t="str">
        <f t="shared" si="104"/>
        <v/>
      </c>
      <c r="BC837" s="8" t="str">
        <f t="shared" si="104"/>
        <v/>
      </c>
      <c r="BD837" s="8" t="str">
        <f t="shared" si="104"/>
        <v/>
      </c>
      <c r="BE837" s="8" t="str">
        <f t="shared" si="104"/>
        <v/>
      </c>
      <c r="BF837" s="8" t="str">
        <f t="shared" si="104"/>
        <v/>
      </c>
      <c r="BG837" s="8" t="str">
        <f t="shared" si="103"/>
        <v/>
      </c>
      <c r="BH837" s="8" t="str">
        <f t="shared" si="103"/>
        <v/>
      </c>
    </row>
    <row r="838" spans="1:60">
      <c r="A838" t="s">
        <v>404</v>
      </c>
      <c r="B838" t="s">
        <v>386</v>
      </c>
      <c r="C838" t="s">
        <v>386</v>
      </c>
      <c r="D838">
        <v>927627000</v>
      </c>
      <c r="E838">
        <v>119</v>
      </c>
      <c r="F838">
        <v>26650667</v>
      </c>
      <c r="G838">
        <v>1</v>
      </c>
      <c r="H838">
        <v>62836</v>
      </c>
      <c r="I838" s="1">
        <v>44761.875</v>
      </c>
      <c r="J838" t="s">
        <v>417</v>
      </c>
      <c r="K838">
        <v>0</v>
      </c>
      <c r="L838" s="1"/>
      <c r="M838" s="1">
        <v>44761.875</v>
      </c>
      <c r="N838" s="1">
        <v>31854.875</v>
      </c>
      <c r="O838" s="1">
        <v>44704.875</v>
      </c>
      <c r="P838" s="1">
        <v>44704.875</v>
      </c>
      <c r="Q838" s="1">
        <v>41684.916666666664</v>
      </c>
      <c r="R838">
        <v>290838347</v>
      </c>
      <c r="T838" t="s">
        <v>789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389</v>
      </c>
      <c r="AB838">
        <v>100</v>
      </c>
      <c r="AC838" t="s">
        <v>790</v>
      </c>
      <c r="AD838">
        <v>325848</v>
      </c>
      <c r="AE838">
        <v>2935.56</v>
      </c>
      <c r="AF838">
        <v>3258.48</v>
      </c>
      <c r="AG838" t="s">
        <v>480</v>
      </c>
      <c r="AP838" s="7">
        <v>835</v>
      </c>
      <c r="AQ838" s="7" t="str">
        <f t="shared" si="104"/>
        <v/>
      </c>
      <c r="AR838" s="7" t="str">
        <f t="shared" si="104"/>
        <v/>
      </c>
      <c r="AS838" s="7" t="str">
        <f t="shared" si="104"/>
        <v/>
      </c>
      <c r="AT838" s="7" t="str">
        <f t="shared" si="104"/>
        <v/>
      </c>
      <c r="AU838" s="7" t="str">
        <f t="shared" si="104"/>
        <v/>
      </c>
      <c r="AV838" s="7" t="str">
        <f t="shared" si="104"/>
        <v/>
      </c>
      <c r="AW838" s="7" t="str">
        <f t="shared" si="104"/>
        <v/>
      </c>
      <c r="AX838" s="7" t="str">
        <f t="shared" si="104"/>
        <v/>
      </c>
      <c r="AY838" s="7" t="str">
        <f t="shared" si="104"/>
        <v/>
      </c>
      <c r="AZ838" s="7" t="str">
        <f t="shared" si="104"/>
        <v/>
      </c>
      <c r="BA838" s="7" t="str">
        <f t="shared" si="104"/>
        <v/>
      </c>
      <c r="BB838" s="7" t="str">
        <f t="shared" si="104"/>
        <v/>
      </c>
      <c r="BC838" s="7" t="str">
        <f t="shared" si="104"/>
        <v/>
      </c>
      <c r="BD838" s="7" t="str">
        <f t="shared" si="104"/>
        <v/>
      </c>
      <c r="BE838" s="7" t="str">
        <f t="shared" si="104"/>
        <v/>
      </c>
      <c r="BF838" s="7" t="str">
        <f t="shared" si="104"/>
        <v/>
      </c>
      <c r="BG838" s="7" t="str">
        <f t="shared" si="103"/>
        <v/>
      </c>
      <c r="BH838" s="7" t="str">
        <f t="shared" si="103"/>
        <v/>
      </c>
    </row>
    <row r="839" spans="1:60">
      <c r="A839" t="s">
        <v>404</v>
      </c>
      <c r="B839" t="s">
        <v>404</v>
      </c>
      <c r="C839" t="s">
        <v>404</v>
      </c>
      <c r="D839">
        <v>927630000</v>
      </c>
      <c r="E839">
        <v>116</v>
      </c>
      <c r="F839">
        <v>26650667</v>
      </c>
      <c r="G839">
        <v>1</v>
      </c>
      <c r="H839">
        <v>62887</v>
      </c>
      <c r="I839" s="1">
        <v>44761.875</v>
      </c>
      <c r="J839" t="s">
        <v>414</v>
      </c>
      <c r="K839">
        <v>0</v>
      </c>
      <c r="L839" s="1"/>
      <c r="M839" s="1">
        <v>44761.875</v>
      </c>
      <c r="N839" s="1">
        <v>29162.875</v>
      </c>
      <c r="O839" s="1">
        <v>41673.916666666664</v>
      </c>
      <c r="P839" s="1"/>
      <c r="Q839" s="1">
        <v>41684.916666666664</v>
      </c>
      <c r="R839">
        <v>290839696</v>
      </c>
      <c r="T839" t="s">
        <v>791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389</v>
      </c>
      <c r="AB839">
        <v>100</v>
      </c>
      <c r="AC839" t="s">
        <v>790</v>
      </c>
      <c r="AD839">
        <v>35842</v>
      </c>
      <c r="AE839">
        <v>3228.98</v>
      </c>
      <c r="AF839">
        <v>3584.2</v>
      </c>
      <c r="AG839" t="s">
        <v>408</v>
      </c>
      <c r="AP839" s="8">
        <v>836</v>
      </c>
      <c r="AQ839" s="8" t="str">
        <f t="shared" si="104"/>
        <v/>
      </c>
      <c r="AR839" s="8" t="str">
        <f t="shared" si="104"/>
        <v/>
      </c>
      <c r="AS839" s="8" t="str">
        <f t="shared" si="104"/>
        <v/>
      </c>
      <c r="AT839" s="8" t="str">
        <f t="shared" si="104"/>
        <v/>
      </c>
      <c r="AU839" s="8" t="str">
        <f t="shared" si="104"/>
        <v/>
      </c>
      <c r="AV839" s="8" t="str">
        <f t="shared" si="104"/>
        <v/>
      </c>
      <c r="AW839" s="8" t="str">
        <f t="shared" si="104"/>
        <v/>
      </c>
      <c r="AX839" s="8" t="str">
        <f t="shared" si="104"/>
        <v/>
      </c>
      <c r="AY839" s="8" t="str">
        <f t="shared" si="104"/>
        <v/>
      </c>
      <c r="AZ839" s="8" t="str">
        <f t="shared" si="104"/>
        <v/>
      </c>
      <c r="BA839" s="8" t="str">
        <f t="shared" si="104"/>
        <v/>
      </c>
      <c r="BB839" s="8" t="str">
        <f t="shared" si="104"/>
        <v/>
      </c>
      <c r="BC839" s="8" t="str">
        <f t="shared" si="104"/>
        <v/>
      </c>
      <c r="BD839" s="8" t="str">
        <f t="shared" si="104"/>
        <v/>
      </c>
      <c r="BE839" s="8" t="str">
        <f t="shared" si="104"/>
        <v/>
      </c>
      <c r="BF839" s="8" t="str">
        <f t="shared" si="104"/>
        <v/>
      </c>
      <c r="BG839" s="8" t="str">
        <f t="shared" si="103"/>
        <v/>
      </c>
      <c r="BH839" s="8" t="str">
        <f t="shared" si="103"/>
        <v/>
      </c>
    </row>
    <row r="840" spans="1:60">
      <c r="A840" t="s">
        <v>404</v>
      </c>
      <c r="B840" t="s">
        <v>404</v>
      </c>
      <c r="C840" t="s">
        <v>404</v>
      </c>
      <c r="D840">
        <v>927627000</v>
      </c>
      <c r="E840">
        <v>119</v>
      </c>
      <c r="F840">
        <v>26650448</v>
      </c>
      <c r="G840">
        <v>1</v>
      </c>
      <c r="H840">
        <v>62995</v>
      </c>
      <c r="I840" s="1">
        <v>44761.875</v>
      </c>
      <c r="J840" t="s">
        <v>417</v>
      </c>
      <c r="K840">
        <v>0</v>
      </c>
      <c r="L840" s="1"/>
      <c r="M840" s="1">
        <v>44761.875</v>
      </c>
      <c r="N840" s="1">
        <v>30413.875</v>
      </c>
      <c r="O840" s="1">
        <v>44755.875</v>
      </c>
      <c r="P840" s="1">
        <v>44755.875</v>
      </c>
      <c r="Q840" s="1">
        <v>41712.875</v>
      </c>
      <c r="R840">
        <v>290861713</v>
      </c>
      <c r="T840" t="s">
        <v>792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389</v>
      </c>
      <c r="AB840">
        <v>99</v>
      </c>
      <c r="AC840" t="s">
        <v>419</v>
      </c>
      <c r="AD840">
        <v>97727</v>
      </c>
      <c r="AE840">
        <v>2825.26</v>
      </c>
      <c r="AF840">
        <v>977.27</v>
      </c>
      <c r="AG840" t="s">
        <v>480</v>
      </c>
      <c r="AP840" s="7">
        <v>837</v>
      </c>
      <c r="AQ840" s="7" t="str">
        <f t="shared" si="104"/>
        <v/>
      </c>
      <c r="AR840" s="7" t="str">
        <f t="shared" si="104"/>
        <v/>
      </c>
      <c r="AS840" s="7" t="str">
        <f t="shared" si="104"/>
        <v/>
      </c>
      <c r="AT840" s="7" t="str">
        <f t="shared" si="104"/>
        <v/>
      </c>
      <c r="AU840" s="7" t="str">
        <f t="shared" si="104"/>
        <v/>
      </c>
      <c r="AV840" s="7" t="str">
        <f t="shared" si="104"/>
        <v/>
      </c>
      <c r="AW840" s="7" t="str">
        <f t="shared" si="104"/>
        <v/>
      </c>
      <c r="AX840" s="7" t="str">
        <f t="shared" si="104"/>
        <v/>
      </c>
      <c r="AY840" s="7" t="str">
        <f t="shared" si="104"/>
        <v/>
      </c>
      <c r="AZ840" s="7" t="str">
        <f t="shared" si="104"/>
        <v/>
      </c>
      <c r="BA840" s="7" t="str">
        <f t="shared" si="104"/>
        <v/>
      </c>
      <c r="BB840" s="7" t="str">
        <f t="shared" si="104"/>
        <v/>
      </c>
      <c r="BC840" s="7" t="str">
        <f t="shared" si="104"/>
        <v/>
      </c>
      <c r="BD840" s="7" t="str">
        <f t="shared" si="104"/>
        <v/>
      </c>
      <c r="BE840" s="7" t="str">
        <f t="shared" si="104"/>
        <v/>
      </c>
      <c r="BF840" s="7" t="str">
        <f t="shared" si="104"/>
        <v/>
      </c>
      <c r="BG840" s="7" t="str">
        <f t="shared" si="103"/>
        <v/>
      </c>
      <c r="BH840" s="7" t="str">
        <f t="shared" si="103"/>
        <v/>
      </c>
    </row>
    <row r="841" spans="1:60">
      <c r="A841" t="s">
        <v>404</v>
      </c>
      <c r="B841" t="s">
        <v>404</v>
      </c>
      <c r="C841" t="s">
        <v>404</v>
      </c>
      <c r="D841">
        <v>15033000</v>
      </c>
      <c r="E841">
        <v>115</v>
      </c>
      <c r="F841">
        <v>26649007</v>
      </c>
      <c r="G841">
        <v>1</v>
      </c>
      <c r="H841">
        <v>63343</v>
      </c>
      <c r="I841" s="1">
        <v>44761.875</v>
      </c>
      <c r="J841" t="s">
        <v>793</v>
      </c>
      <c r="K841">
        <v>0</v>
      </c>
      <c r="L841" s="1"/>
      <c r="M841" s="1">
        <v>44761.875</v>
      </c>
      <c r="N841" s="1">
        <v>20719.875</v>
      </c>
      <c r="O841" s="1">
        <v>44062.875</v>
      </c>
      <c r="P841" s="1"/>
      <c r="Q841" s="1">
        <v>41804.875</v>
      </c>
      <c r="R841">
        <v>290941865</v>
      </c>
      <c r="T841" t="s">
        <v>794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389</v>
      </c>
      <c r="AB841">
        <v>96</v>
      </c>
      <c r="AC841" t="s">
        <v>416</v>
      </c>
      <c r="AD841">
        <v>205699</v>
      </c>
      <c r="AE841">
        <v>7687.71</v>
      </c>
      <c r="AF841">
        <v>2056.9899999999998</v>
      </c>
      <c r="AG841" t="s">
        <v>408</v>
      </c>
      <c r="AP841" s="8">
        <v>838</v>
      </c>
      <c r="AQ841" s="8" t="str">
        <f t="shared" si="104"/>
        <v/>
      </c>
      <c r="AR841" s="8" t="str">
        <f t="shared" si="104"/>
        <v/>
      </c>
      <c r="AS841" s="8" t="str">
        <f t="shared" si="104"/>
        <v/>
      </c>
      <c r="AT841" s="8" t="str">
        <f t="shared" si="104"/>
        <v/>
      </c>
      <c r="AU841" s="8" t="str">
        <f t="shared" si="104"/>
        <v/>
      </c>
      <c r="AV841" s="8" t="str">
        <f t="shared" si="104"/>
        <v/>
      </c>
      <c r="AW841" s="8" t="str">
        <f t="shared" si="104"/>
        <v/>
      </c>
      <c r="AX841" s="8" t="str">
        <f t="shared" si="104"/>
        <v/>
      </c>
      <c r="AY841" s="8" t="str">
        <f t="shared" si="104"/>
        <v/>
      </c>
      <c r="AZ841" s="8" t="str">
        <f t="shared" si="104"/>
        <v/>
      </c>
      <c r="BA841" s="8" t="str">
        <f t="shared" si="104"/>
        <v/>
      </c>
      <c r="BB841" s="8" t="str">
        <f t="shared" si="104"/>
        <v/>
      </c>
      <c r="BC841" s="8" t="str">
        <f t="shared" si="104"/>
        <v/>
      </c>
      <c r="BD841" s="8" t="str">
        <f t="shared" si="104"/>
        <v/>
      </c>
      <c r="BE841" s="8" t="str">
        <f t="shared" si="104"/>
        <v/>
      </c>
      <c r="BF841" s="8" t="str">
        <f t="shared" si="104"/>
        <v/>
      </c>
      <c r="BG841" s="8" t="str">
        <f t="shared" si="103"/>
        <v/>
      </c>
      <c r="BH841" s="8" t="str">
        <f t="shared" si="103"/>
        <v/>
      </c>
    </row>
    <row r="842" spans="1:60">
      <c r="A842" t="s">
        <v>404</v>
      </c>
      <c r="B842" t="s">
        <v>404</v>
      </c>
      <c r="C842" t="s">
        <v>404</v>
      </c>
      <c r="D842">
        <v>326288000</v>
      </c>
      <c r="E842">
        <v>127</v>
      </c>
      <c r="F842">
        <v>26650516</v>
      </c>
      <c r="G842">
        <v>1</v>
      </c>
      <c r="H842">
        <v>63398</v>
      </c>
      <c r="I842" s="1">
        <v>44761.875</v>
      </c>
      <c r="J842" t="s">
        <v>434</v>
      </c>
      <c r="K842">
        <v>0</v>
      </c>
      <c r="L842" s="1"/>
      <c r="M842" s="1">
        <v>44761.875</v>
      </c>
      <c r="N842" s="1">
        <v>31258.875</v>
      </c>
      <c r="O842" s="1">
        <v>44755.875</v>
      </c>
      <c r="P842" s="1">
        <v>44755.875</v>
      </c>
      <c r="Q842" s="1">
        <v>41834.875</v>
      </c>
      <c r="R842">
        <v>290963435</v>
      </c>
      <c r="T842" t="s">
        <v>795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389</v>
      </c>
      <c r="AB842">
        <v>95</v>
      </c>
      <c r="AC842" t="s">
        <v>442</v>
      </c>
      <c r="AD842">
        <v>308288</v>
      </c>
      <c r="AE842">
        <v>2728.23</v>
      </c>
      <c r="AF842">
        <v>3082.88</v>
      </c>
      <c r="AG842" t="s">
        <v>480</v>
      </c>
      <c r="AP842" s="7">
        <v>839</v>
      </c>
      <c r="AQ842" s="7" t="str">
        <f t="shared" si="104"/>
        <v/>
      </c>
      <c r="AR842" s="7" t="str">
        <f t="shared" si="104"/>
        <v/>
      </c>
      <c r="AS842" s="7" t="str">
        <f t="shared" si="104"/>
        <v/>
      </c>
      <c r="AT842" s="7" t="str">
        <f t="shared" si="104"/>
        <v/>
      </c>
      <c r="AU842" s="7" t="str">
        <f t="shared" si="104"/>
        <v/>
      </c>
      <c r="AV842" s="7" t="str">
        <f t="shared" si="104"/>
        <v/>
      </c>
      <c r="AW842" s="7" t="str">
        <f t="shared" si="104"/>
        <v/>
      </c>
      <c r="AX842" s="7" t="str">
        <f t="shared" si="104"/>
        <v/>
      </c>
      <c r="AY842" s="7" t="str">
        <f t="shared" si="104"/>
        <v/>
      </c>
      <c r="AZ842" s="7" t="str">
        <f t="shared" si="104"/>
        <v/>
      </c>
      <c r="BA842" s="7" t="str">
        <f t="shared" si="104"/>
        <v/>
      </c>
      <c r="BB842" s="7" t="str">
        <f t="shared" si="104"/>
        <v/>
      </c>
      <c r="BC842" s="7" t="str">
        <f t="shared" si="104"/>
        <v/>
      </c>
      <c r="BD842" s="7" t="str">
        <f t="shared" si="104"/>
        <v/>
      </c>
      <c r="BE842" s="7" t="str">
        <f t="shared" si="104"/>
        <v/>
      </c>
      <c r="BF842" s="7" t="str">
        <f t="shared" si="104"/>
        <v/>
      </c>
      <c r="BG842" s="7" t="str">
        <f t="shared" si="103"/>
        <v/>
      </c>
      <c r="BH842" s="7" t="str">
        <f t="shared" si="103"/>
        <v/>
      </c>
    </row>
    <row r="843" spans="1:60">
      <c r="A843" t="s">
        <v>404</v>
      </c>
      <c r="B843" t="s">
        <v>404</v>
      </c>
      <c r="C843" t="s">
        <v>404</v>
      </c>
      <c r="D843">
        <v>310450000</v>
      </c>
      <c r="E843">
        <v>139</v>
      </c>
      <c r="F843">
        <v>26650448</v>
      </c>
      <c r="G843">
        <v>1</v>
      </c>
      <c r="H843">
        <v>63458</v>
      </c>
      <c r="I843" s="1">
        <v>44761.875</v>
      </c>
      <c r="J843" t="s">
        <v>796</v>
      </c>
      <c r="K843">
        <v>0</v>
      </c>
      <c r="L843" s="1"/>
      <c r="M843" s="1">
        <v>44761.875</v>
      </c>
      <c r="N843" s="1">
        <v>23542.875</v>
      </c>
      <c r="O843" s="1">
        <v>44062.875</v>
      </c>
      <c r="P843" s="1"/>
      <c r="Q843" s="1">
        <v>41865.875</v>
      </c>
      <c r="R843">
        <v>851939406</v>
      </c>
      <c r="T843" t="s">
        <v>797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389</v>
      </c>
      <c r="AB843">
        <v>94</v>
      </c>
      <c r="AC843" t="s">
        <v>798</v>
      </c>
      <c r="AD843">
        <v>317682</v>
      </c>
      <c r="AE843">
        <v>5094.46</v>
      </c>
      <c r="AF843">
        <v>3176.82</v>
      </c>
      <c r="AG843" t="s">
        <v>408</v>
      </c>
      <c r="AP843" s="8">
        <v>840</v>
      </c>
      <c r="AQ843" s="8" t="str">
        <f t="shared" si="104"/>
        <v/>
      </c>
      <c r="AR843" s="8" t="str">
        <f t="shared" si="104"/>
        <v/>
      </c>
      <c r="AS843" s="8" t="str">
        <f t="shared" si="104"/>
        <v/>
      </c>
      <c r="AT843" s="8" t="str">
        <f t="shared" si="104"/>
        <v/>
      </c>
      <c r="AU843" s="8" t="str">
        <f t="shared" si="104"/>
        <v/>
      </c>
      <c r="AV843" s="8" t="str">
        <f t="shared" si="104"/>
        <v/>
      </c>
      <c r="AW843" s="8" t="str">
        <f t="shared" si="104"/>
        <v/>
      </c>
      <c r="AX843" s="8" t="str">
        <f t="shared" si="104"/>
        <v/>
      </c>
      <c r="AY843" s="8" t="str">
        <f t="shared" si="104"/>
        <v/>
      </c>
      <c r="AZ843" s="8" t="str">
        <f t="shared" si="104"/>
        <v/>
      </c>
      <c r="BA843" s="8" t="str">
        <f t="shared" si="104"/>
        <v/>
      </c>
      <c r="BB843" s="8" t="str">
        <f t="shared" si="104"/>
        <v/>
      </c>
      <c r="BC843" s="8" t="str">
        <f t="shared" si="104"/>
        <v/>
      </c>
      <c r="BD843" s="8" t="str">
        <f t="shared" si="104"/>
        <v/>
      </c>
      <c r="BE843" s="8" t="str">
        <f t="shared" si="104"/>
        <v/>
      </c>
      <c r="BF843" s="8" t="str">
        <f t="shared" si="104"/>
        <v/>
      </c>
      <c r="BG843" s="8" t="str">
        <f t="shared" si="103"/>
        <v/>
      </c>
      <c r="BH843" s="8" t="str">
        <f t="shared" si="103"/>
        <v/>
      </c>
    </row>
    <row r="844" spans="1:60">
      <c r="A844" t="s">
        <v>404</v>
      </c>
      <c r="B844" t="s">
        <v>404</v>
      </c>
      <c r="C844" t="s">
        <v>404</v>
      </c>
      <c r="D844">
        <v>310603000</v>
      </c>
      <c r="E844">
        <v>138</v>
      </c>
      <c r="F844">
        <v>26650516</v>
      </c>
      <c r="G844">
        <v>1</v>
      </c>
      <c r="H844">
        <v>64030</v>
      </c>
      <c r="I844" s="1">
        <v>44761.875</v>
      </c>
      <c r="J844" t="s">
        <v>799</v>
      </c>
      <c r="K844">
        <v>0</v>
      </c>
      <c r="L844" s="1"/>
      <c r="M844" s="1">
        <v>44761.875</v>
      </c>
      <c r="N844" s="1">
        <v>21473.875</v>
      </c>
      <c r="O844" s="1">
        <v>44062.875</v>
      </c>
      <c r="P844" s="1"/>
      <c r="Q844" s="1">
        <v>42049.916666666664</v>
      </c>
      <c r="R844">
        <v>503787</v>
      </c>
      <c r="T844" t="s">
        <v>800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389</v>
      </c>
      <c r="AB844">
        <v>88</v>
      </c>
      <c r="AC844" t="s">
        <v>442</v>
      </c>
      <c r="AD844">
        <v>341181</v>
      </c>
      <c r="AE844">
        <v>9526.59</v>
      </c>
      <c r="AF844">
        <v>3411.81</v>
      </c>
      <c r="AG844" t="s">
        <v>408</v>
      </c>
      <c r="AP844" s="7">
        <v>841</v>
      </c>
      <c r="AQ844" s="7" t="str">
        <f t="shared" si="104"/>
        <v/>
      </c>
      <c r="AR844" s="7" t="str">
        <f t="shared" si="104"/>
        <v/>
      </c>
      <c r="AS844" s="7" t="str">
        <f t="shared" si="104"/>
        <v/>
      </c>
      <c r="AT844" s="7" t="str">
        <f t="shared" si="104"/>
        <v/>
      </c>
      <c r="AU844" s="7" t="str">
        <f t="shared" si="104"/>
        <v/>
      </c>
      <c r="AV844" s="7" t="str">
        <f t="shared" si="104"/>
        <v/>
      </c>
      <c r="AW844" s="7" t="str">
        <f t="shared" si="104"/>
        <v/>
      </c>
      <c r="AX844" s="7" t="str">
        <f t="shared" si="104"/>
        <v/>
      </c>
      <c r="AY844" s="7" t="str">
        <f t="shared" si="104"/>
        <v/>
      </c>
      <c r="AZ844" s="7" t="str">
        <f t="shared" si="104"/>
        <v/>
      </c>
      <c r="BA844" s="7" t="str">
        <f t="shared" si="104"/>
        <v/>
      </c>
      <c r="BB844" s="7" t="str">
        <f t="shared" si="104"/>
        <v/>
      </c>
      <c r="BC844" s="7" t="str">
        <f t="shared" si="104"/>
        <v/>
      </c>
      <c r="BD844" s="7" t="str">
        <f t="shared" si="104"/>
        <v/>
      </c>
      <c r="BE844" s="7" t="str">
        <f t="shared" si="104"/>
        <v/>
      </c>
      <c r="BF844" s="7" t="str">
        <f t="shared" si="104"/>
        <v/>
      </c>
      <c r="BG844" s="7" t="str">
        <f t="shared" si="103"/>
        <v/>
      </c>
      <c r="BH844" s="7" t="str">
        <f t="shared" si="103"/>
        <v/>
      </c>
    </row>
    <row r="845" spans="1:60">
      <c r="A845" t="s">
        <v>404</v>
      </c>
      <c r="B845" t="s">
        <v>404</v>
      </c>
      <c r="C845" t="s">
        <v>404</v>
      </c>
      <c r="D845">
        <v>310603000</v>
      </c>
      <c r="E845">
        <v>138</v>
      </c>
      <c r="F845">
        <v>26650448</v>
      </c>
      <c r="G845">
        <v>1</v>
      </c>
      <c r="H845">
        <v>64176</v>
      </c>
      <c r="I845" s="1">
        <v>44761.875</v>
      </c>
      <c r="J845" t="s">
        <v>799</v>
      </c>
      <c r="K845">
        <v>0</v>
      </c>
      <c r="L845" s="1"/>
      <c r="M845" s="1">
        <v>44761.875</v>
      </c>
      <c r="N845" s="1">
        <v>30478.875</v>
      </c>
      <c r="O845" s="1">
        <v>44222.875</v>
      </c>
      <c r="P845" s="1">
        <v>44220.875</v>
      </c>
      <c r="Q845" s="1">
        <v>42077.875</v>
      </c>
      <c r="R845">
        <v>291146163</v>
      </c>
      <c r="S845">
        <v>291146171</v>
      </c>
      <c r="T845" t="s">
        <v>801</v>
      </c>
      <c r="U845">
        <v>3981</v>
      </c>
      <c r="V845">
        <v>3522</v>
      </c>
      <c r="W845">
        <v>35.22</v>
      </c>
      <c r="X845">
        <v>3522</v>
      </c>
      <c r="Y845">
        <v>39.81</v>
      </c>
      <c r="Z845">
        <v>3981</v>
      </c>
      <c r="AA845" t="s">
        <v>389</v>
      </c>
      <c r="AB845">
        <v>87</v>
      </c>
      <c r="AC845" t="s">
        <v>798</v>
      </c>
      <c r="AD845">
        <v>101772</v>
      </c>
      <c r="AE845">
        <v>2800.8</v>
      </c>
      <c r="AF845">
        <v>1017.72</v>
      </c>
      <c r="AG845" t="s">
        <v>408</v>
      </c>
      <c r="AP845" s="8">
        <v>842</v>
      </c>
      <c r="AQ845" s="8" t="str">
        <f t="shared" si="104"/>
        <v/>
      </c>
      <c r="AR845" s="8" t="str">
        <f t="shared" si="104"/>
        <v/>
      </c>
      <c r="AS845" s="8" t="str">
        <f t="shared" si="104"/>
        <v/>
      </c>
      <c r="AT845" s="8" t="str">
        <f t="shared" si="104"/>
        <v/>
      </c>
      <c r="AU845" s="8" t="str">
        <f t="shared" si="104"/>
        <v/>
      </c>
      <c r="AV845" s="8" t="str">
        <f t="shared" si="104"/>
        <v/>
      </c>
      <c r="AW845" s="8" t="str">
        <f t="shared" si="104"/>
        <v/>
      </c>
      <c r="AX845" s="8" t="str">
        <f t="shared" si="104"/>
        <v/>
      </c>
      <c r="AY845" s="8" t="str">
        <f t="shared" si="104"/>
        <v/>
      </c>
      <c r="AZ845" s="8" t="str">
        <f t="shared" si="104"/>
        <v/>
      </c>
      <c r="BA845" s="8" t="str">
        <f t="shared" si="104"/>
        <v/>
      </c>
      <c r="BB845" s="8" t="str">
        <f t="shared" si="104"/>
        <v/>
      </c>
      <c r="BC845" s="8" t="str">
        <f t="shared" si="104"/>
        <v/>
      </c>
      <c r="BD845" s="8" t="str">
        <f t="shared" si="104"/>
        <v/>
      </c>
      <c r="BE845" s="8" t="str">
        <f t="shared" si="104"/>
        <v/>
      </c>
      <c r="BF845" s="8" t="str">
        <f t="shared" si="104"/>
        <v/>
      </c>
      <c r="BG845" s="8" t="str">
        <f t="shared" si="103"/>
        <v/>
      </c>
      <c r="BH845" s="8" t="str">
        <f t="shared" si="103"/>
        <v/>
      </c>
    </row>
    <row r="846" spans="1:60">
      <c r="A846" t="s">
        <v>404</v>
      </c>
      <c r="B846" t="s">
        <v>404</v>
      </c>
      <c r="C846" t="s">
        <v>404</v>
      </c>
      <c r="D846">
        <v>326288000</v>
      </c>
      <c r="E846">
        <v>127</v>
      </c>
      <c r="F846">
        <v>26650516</v>
      </c>
      <c r="G846">
        <v>1</v>
      </c>
      <c r="H846">
        <v>64411</v>
      </c>
      <c r="I846" s="1">
        <v>44761.875</v>
      </c>
      <c r="J846" t="s">
        <v>434</v>
      </c>
      <c r="K846">
        <v>0</v>
      </c>
      <c r="L846" s="1"/>
      <c r="M846" s="1">
        <v>44761.875</v>
      </c>
      <c r="N846" s="1">
        <v>27637.875</v>
      </c>
      <c r="O846" s="1">
        <v>42095.875</v>
      </c>
      <c r="P846" s="1"/>
      <c r="Q846" s="1">
        <v>42108.875</v>
      </c>
      <c r="R846">
        <v>291171680</v>
      </c>
      <c r="S846">
        <v>291171702</v>
      </c>
      <c r="T846" t="s">
        <v>802</v>
      </c>
      <c r="U846">
        <v>3981</v>
      </c>
      <c r="V846">
        <v>3522</v>
      </c>
      <c r="W846">
        <v>35.22</v>
      </c>
      <c r="X846">
        <v>3522</v>
      </c>
      <c r="Y846">
        <v>39.81</v>
      </c>
      <c r="Z846">
        <v>3981</v>
      </c>
      <c r="AA846" t="s">
        <v>389</v>
      </c>
      <c r="AB846">
        <v>86</v>
      </c>
      <c r="AC846" t="s">
        <v>442</v>
      </c>
      <c r="AD846">
        <v>440505</v>
      </c>
      <c r="AE846">
        <v>3898.29</v>
      </c>
      <c r="AF846">
        <v>4405.05</v>
      </c>
      <c r="AG846" t="s">
        <v>408</v>
      </c>
      <c r="AP846" s="7">
        <v>843</v>
      </c>
      <c r="AQ846" s="7" t="str">
        <f t="shared" si="104"/>
        <v/>
      </c>
      <c r="AR846" s="7" t="str">
        <f t="shared" si="104"/>
        <v/>
      </c>
      <c r="AS846" s="7" t="str">
        <f t="shared" si="104"/>
        <v/>
      </c>
      <c r="AT846" s="7" t="str">
        <f t="shared" si="104"/>
        <v/>
      </c>
      <c r="AU846" s="7" t="str">
        <f t="shared" si="104"/>
        <v/>
      </c>
      <c r="AV846" s="7" t="str">
        <f t="shared" si="104"/>
        <v/>
      </c>
      <c r="AW846" s="7" t="str">
        <f t="shared" si="104"/>
        <v/>
      </c>
      <c r="AX846" s="7" t="str">
        <f t="shared" si="104"/>
        <v/>
      </c>
      <c r="AY846" s="7" t="str">
        <f t="shared" si="104"/>
        <v/>
      </c>
      <c r="AZ846" s="7" t="str">
        <f t="shared" si="104"/>
        <v/>
      </c>
      <c r="BA846" s="7" t="str">
        <f t="shared" si="104"/>
        <v/>
      </c>
      <c r="BB846" s="7" t="str">
        <f t="shared" si="104"/>
        <v/>
      </c>
      <c r="BC846" s="7" t="str">
        <f t="shared" si="104"/>
        <v/>
      </c>
      <c r="BD846" s="7" t="str">
        <f t="shared" si="104"/>
        <v/>
      </c>
      <c r="BE846" s="7" t="str">
        <f t="shared" si="104"/>
        <v/>
      </c>
      <c r="BF846" s="7" t="str">
        <f t="shared" si="104"/>
        <v/>
      </c>
      <c r="BG846" s="7" t="str">
        <f t="shared" si="103"/>
        <v/>
      </c>
      <c r="BH846" s="7" t="str">
        <f t="shared" si="103"/>
        <v/>
      </c>
    </row>
    <row r="847" spans="1:60">
      <c r="A847" t="s">
        <v>404</v>
      </c>
      <c r="B847" t="s">
        <v>404</v>
      </c>
      <c r="C847" t="s">
        <v>404</v>
      </c>
      <c r="D847">
        <v>326288000</v>
      </c>
      <c r="E847">
        <v>127</v>
      </c>
      <c r="F847">
        <v>26650516</v>
      </c>
      <c r="G847">
        <v>1</v>
      </c>
      <c r="H847">
        <v>64411</v>
      </c>
      <c r="I847" s="1">
        <v>44761.875</v>
      </c>
      <c r="J847" t="s">
        <v>434</v>
      </c>
      <c r="K847">
        <v>1</v>
      </c>
      <c r="L847" s="1"/>
      <c r="M847" s="1">
        <v>44761.875</v>
      </c>
      <c r="N847" s="1">
        <v>30266.916666666668</v>
      </c>
      <c r="O847" s="1">
        <v>42095.875</v>
      </c>
      <c r="P847" s="1"/>
      <c r="Q847" s="1">
        <v>42108.875</v>
      </c>
      <c r="R847">
        <v>291171699</v>
      </c>
      <c r="T847" t="s">
        <v>803</v>
      </c>
      <c r="U847">
        <v>3981</v>
      </c>
      <c r="V847">
        <v>3522</v>
      </c>
      <c r="W847">
        <v>35.22</v>
      </c>
      <c r="X847">
        <v>3522</v>
      </c>
      <c r="Y847">
        <v>39.81</v>
      </c>
      <c r="Z847">
        <v>3981</v>
      </c>
      <c r="AA847" t="s">
        <v>389</v>
      </c>
      <c r="AB847">
        <v>86</v>
      </c>
      <c r="AC847" t="s">
        <v>442</v>
      </c>
      <c r="AD847">
        <v>339108</v>
      </c>
      <c r="AE847">
        <v>3000.88</v>
      </c>
      <c r="AF847">
        <v>3391.08</v>
      </c>
      <c r="AG847" t="s">
        <v>408</v>
      </c>
      <c r="AP847" s="8">
        <v>844</v>
      </c>
      <c r="AQ847" s="8" t="str">
        <f t="shared" si="104"/>
        <v/>
      </c>
      <c r="AR847" s="8" t="str">
        <f t="shared" si="104"/>
        <v/>
      </c>
      <c r="AS847" s="8" t="str">
        <f t="shared" si="104"/>
        <v/>
      </c>
      <c r="AT847" s="8" t="str">
        <f t="shared" si="104"/>
        <v/>
      </c>
      <c r="AU847" s="8" t="str">
        <f t="shared" si="104"/>
        <v/>
      </c>
      <c r="AV847" s="8" t="str">
        <f t="shared" si="104"/>
        <v/>
      </c>
      <c r="AW847" s="8" t="str">
        <f t="shared" si="104"/>
        <v/>
      </c>
      <c r="AX847" s="8" t="str">
        <f t="shared" si="104"/>
        <v/>
      </c>
      <c r="AY847" s="8" t="str">
        <f t="shared" si="104"/>
        <v/>
      </c>
      <c r="AZ847" s="8" t="str">
        <f t="shared" si="104"/>
        <v/>
      </c>
      <c r="BA847" s="8" t="str">
        <f t="shared" si="104"/>
        <v/>
      </c>
      <c r="BB847" s="8" t="str">
        <f t="shared" si="104"/>
        <v/>
      </c>
      <c r="BC847" s="8" t="str">
        <f t="shared" si="104"/>
        <v/>
      </c>
      <c r="BD847" s="8" t="str">
        <f t="shared" si="104"/>
        <v/>
      </c>
      <c r="BE847" s="8" t="str">
        <f t="shared" si="104"/>
        <v/>
      </c>
      <c r="BF847" s="8" t="str">
        <f t="shared" si="104"/>
        <v/>
      </c>
      <c r="BG847" s="8" t="str">
        <f t="shared" si="103"/>
        <v/>
      </c>
      <c r="BH847" s="8" t="str">
        <f t="shared" si="103"/>
        <v/>
      </c>
    </row>
    <row r="848" spans="1:60">
      <c r="A848" t="s">
        <v>404</v>
      </c>
      <c r="B848" t="s">
        <v>404</v>
      </c>
      <c r="C848" t="s">
        <v>404</v>
      </c>
      <c r="D848">
        <v>326288000</v>
      </c>
      <c r="E848">
        <v>127</v>
      </c>
      <c r="F848">
        <v>26649007</v>
      </c>
      <c r="G848">
        <v>1</v>
      </c>
      <c r="H848">
        <v>64897</v>
      </c>
      <c r="I848" s="1">
        <v>44761.875</v>
      </c>
      <c r="J848" t="s">
        <v>434</v>
      </c>
      <c r="K848">
        <v>0</v>
      </c>
      <c r="L848" s="1"/>
      <c r="M848" s="1">
        <v>44761.875</v>
      </c>
      <c r="N848" s="1">
        <v>23345.916666666668</v>
      </c>
      <c r="O848" s="1">
        <v>44229.875</v>
      </c>
      <c r="P848" s="1">
        <v>44220.875</v>
      </c>
      <c r="Q848" s="1">
        <v>42169.875</v>
      </c>
      <c r="R848">
        <v>291222269</v>
      </c>
      <c r="S848">
        <v>291222277</v>
      </c>
      <c r="T848" t="s">
        <v>804</v>
      </c>
      <c r="U848">
        <v>3981</v>
      </c>
      <c r="V848">
        <v>3522</v>
      </c>
      <c r="W848">
        <v>35.22</v>
      </c>
      <c r="X848">
        <v>3522</v>
      </c>
      <c r="Y848">
        <v>39.81</v>
      </c>
      <c r="Z848">
        <v>3981</v>
      </c>
      <c r="AA848" t="s">
        <v>389</v>
      </c>
      <c r="AB848">
        <v>84</v>
      </c>
      <c r="AC848" t="s">
        <v>430</v>
      </c>
      <c r="AD848">
        <v>506566</v>
      </c>
      <c r="AE848">
        <v>4482.8900000000003</v>
      </c>
      <c r="AF848">
        <v>5065.66</v>
      </c>
      <c r="AG848" t="s">
        <v>408</v>
      </c>
      <c r="AP848" s="7">
        <v>845</v>
      </c>
      <c r="AQ848" s="7" t="str">
        <f t="shared" si="104"/>
        <v/>
      </c>
      <c r="AR848" s="7" t="str">
        <f t="shared" si="104"/>
        <v/>
      </c>
      <c r="AS848" s="7" t="str">
        <f t="shared" si="104"/>
        <v/>
      </c>
      <c r="AT848" s="7" t="str">
        <f t="shared" si="104"/>
        <v/>
      </c>
      <c r="AU848" s="7" t="str">
        <f t="shared" si="104"/>
        <v/>
      </c>
      <c r="AV848" s="7" t="str">
        <f t="shared" si="104"/>
        <v/>
      </c>
      <c r="AW848" s="7" t="str">
        <f t="shared" si="104"/>
        <v/>
      </c>
      <c r="AX848" s="7" t="str">
        <f t="shared" si="104"/>
        <v/>
      </c>
      <c r="AY848" s="7" t="str">
        <f t="shared" si="104"/>
        <v/>
      </c>
      <c r="AZ848" s="7" t="str">
        <f t="shared" si="104"/>
        <v/>
      </c>
      <c r="BA848" s="7" t="str">
        <f t="shared" si="104"/>
        <v/>
      </c>
      <c r="BB848" s="7" t="str">
        <f t="shared" si="104"/>
        <v/>
      </c>
      <c r="BC848" s="7" t="str">
        <f t="shared" si="104"/>
        <v/>
      </c>
      <c r="BD848" s="7" t="str">
        <f t="shared" si="104"/>
        <v/>
      </c>
      <c r="BE848" s="7" t="str">
        <f t="shared" si="104"/>
        <v/>
      </c>
      <c r="BF848" s="7" t="str">
        <f t="shared" si="104"/>
        <v/>
      </c>
      <c r="BG848" s="7" t="str">
        <f t="shared" si="103"/>
        <v/>
      </c>
      <c r="BH848" s="7" t="str">
        <f t="shared" si="103"/>
        <v/>
      </c>
    </row>
    <row r="849" spans="1:60">
      <c r="A849" t="s">
        <v>404</v>
      </c>
      <c r="B849" t="s">
        <v>404</v>
      </c>
      <c r="C849" t="s">
        <v>386</v>
      </c>
      <c r="D849">
        <v>326288000</v>
      </c>
      <c r="E849">
        <v>127</v>
      </c>
      <c r="F849">
        <v>26650516</v>
      </c>
      <c r="G849">
        <v>1</v>
      </c>
      <c r="H849">
        <v>65036</v>
      </c>
      <c r="I849" s="1">
        <v>44761.875</v>
      </c>
      <c r="J849" t="s">
        <v>434</v>
      </c>
      <c r="K849">
        <v>0</v>
      </c>
      <c r="L849" s="1">
        <v>44724.875</v>
      </c>
      <c r="M849" s="1">
        <v>44761.875</v>
      </c>
      <c r="N849" s="1">
        <v>33149.875</v>
      </c>
      <c r="O849" s="1">
        <v>44724.875</v>
      </c>
      <c r="P849" s="1"/>
      <c r="Q849" s="1">
        <v>42169.875</v>
      </c>
      <c r="R849">
        <v>291227023</v>
      </c>
      <c r="T849" t="s">
        <v>805</v>
      </c>
      <c r="U849">
        <v>3773</v>
      </c>
      <c r="V849">
        <v>3338</v>
      </c>
      <c r="W849">
        <v>33.380000000000003</v>
      </c>
      <c r="X849">
        <v>3338</v>
      </c>
      <c r="Y849">
        <v>37.729999999999997</v>
      </c>
      <c r="Z849">
        <v>3773</v>
      </c>
      <c r="AA849" t="s">
        <v>389</v>
      </c>
      <c r="AB849">
        <v>84</v>
      </c>
      <c r="AC849" t="s">
        <v>442</v>
      </c>
      <c r="AD849">
        <v>175382</v>
      </c>
      <c r="AE849">
        <v>1552.06</v>
      </c>
      <c r="AF849">
        <v>1753.82</v>
      </c>
      <c r="AG849" t="s">
        <v>391</v>
      </c>
      <c r="AP849" s="8">
        <v>846</v>
      </c>
      <c r="AQ849" s="8" t="str">
        <f t="shared" si="104"/>
        <v/>
      </c>
      <c r="AR849" s="8" t="str">
        <f t="shared" si="104"/>
        <v/>
      </c>
      <c r="AS849" s="8" t="str">
        <f t="shared" si="104"/>
        <v/>
      </c>
      <c r="AT849" s="8" t="str">
        <f t="shared" si="104"/>
        <v/>
      </c>
      <c r="AU849" s="8" t="str">
        <f t="shared" si="104"/>
        <v/>
      </c>
      <c r="AV849" s="8" t="str">
        <f t="shared" si="104"/>
        <v/>
      </c>
      <c r="AW849" s="8" t="str">
        <f t="shared" si="104"/>
        <v/>
      </c>
      <c r="AX849" s="8" t="str">
        <f t="shared" si="104"/>
        <v/>
      </c>
      <c r="AY849" s="8" t="str">
        <f t="shared" si="104"/>
        <v/>
      </c>
      <c r="AZ849" s="8" t="str">
        <f t="shared" si="104"/>
        <v/>
      </c>
      <c r="BA849" s="8" t="str">
        <f t="shared" si="104"/>
        <v/>
      </c>
      <c r="BB849" s="8" t="str">
        <f t="shared" si="104"/>
        <v/>
      </c>
      <c r="BC849" s="8" t="str">
        <f t="shared" si="104"/>
        <v/>
      </c>
      <c r="BD849" s="8" t="str">
        <f t="shared" si="104"/>
        <v/>
      </c>
      <c r="BE849" s="8" t="str">
        <f t="shared" si="104"/>
        <v/>
      </c>
      <c r="BF849" s="8" t="str">
        <f t="shared" si="104"/>
        <v/>
      </c>
      <c r="BG849" s="8" t="str">
        <f t="shared" si="103"/>
        <v/>
      </c>
      <c r="BH849" s="8" t="str">
        <f t="shared" si="103"/>
        <v/>
      </c>
    </row>
    <row r="850" spans="1:60">
      <c r="A850" t="s">
        <v>404</v>
      </c>
      <c r="B850" t="s">
        <v>404</v>
      </c>
      <c r="C850" t="s">
        <v>404</v>
      </c>
      <c r="D850">
        <v>326288000</v>
      </c>
      <c r="E850">
        <v>127</v>
      </c>
      <c r="F850">
        <v>26654268</v>
      </c>
      <c r="G850">
        <v>1</v>
      </c>
      <c r="H850">
        <v>65994</v>
      </c>
      <c r="I850" s="1">
        <v>44761.875</v>
      </c>
      <c r="J850" t="s">
        <v>434</v>
      </c>
      <c r="K850">
        <v>0</v>
      </c>
      <c r="L850" s="1"/>
      <c r="M850" s="1">
        <v>44761.875</v>
      </c>
      <c r="N850" s="1">
        <v>33483.875</v>
      </c>
      <c r="O850" s="1">
        <v>42250.875</v>
      </c>
      <c r="P850" s="1"/>
      <c r="Q850" s="1">
        <v>42261.875</v>
      </c>
      <c r="R850">
        <v>291296238</v>
      </c>
      <c r="S850">
        <v>291296246</v>
      </c>
      <c r="T850" t="s">
        <v>806</v>
      </c>
      <c r="U850">
        <v>3981</v>
      </c>
      <c r="V850">
        <v>3522</v>
      </c>
      <c r="W850">
        <v>35.22</v>
      </c>
      <c r="X850">
        <v>3522</v>
      </c>
      <c r="Y850">
        <v>39.81</v>
      </c>
      <c r="Z850">
        <v>3981</v>
      </c>
      <c r="AA850" t="s">
        <v>389</v>
      </c>
      <c r="AB850">
        <v>81</v>
      </c>
      <c r="AC850" t="s">
        <v>807</v>
      </c>
      <c r="AD850">
        <v>190568</v>
      </c>
      <c r="AE850">
        <v>1686.39</v>
      </c>
      <c r="AF850">
        <v>1905.68</v>
      </c>
      <c r="AG850" t="s">
        <v>408</v>
      </c>
      <c r="AP850" s="7">
        <v>847</v>
      </c>
      <c r="AQ850" s="7" t="str">
        <f t="shared" si="104"/>
        <v/>
      </c>
      <c r="AR850" s="7" t="str">
        <f t="shared" si="104"/>
        <v/>
      </c>
      <c r="AS850" s="7" t="str">
        <f t="shared" si="104"/>
        <v/>
      </c>
      <c r="AT850" s="7" t="str">
        <f t="shared" si="104"/>
        <v/>
      </c>
      <c r="AU850" s="7" t="str">
        <f t="shared" si="104"/>
        <v/>
      </c>
      <c r="AV850" s="7" t="str">
        <f t="shared" si="104"/>
        <v/>
      </c>
      <c r="AW850" s="7" t="str">
        <f t="shared" si="104"/>
        <v/>
      </c>
      <c r="AX850" s="7" t="str">
        <f t="shared" si="104"/>
        <v/>
      </c>
      <c r="AY850" s="7" t="str">
        <f t="shared" si="104"/>
        <v/>
      </c>
      <c r="AZ850" s="7" t="str">
        <f t="shared" si="104"/>
        <v/>
      </c>
      <c r="BA850" s="7" t="str">
        <f t="shared" si="104"/>
        <v/>
      </c>
      <c r="BB850" s="7" t="str">
        <f t="shared" si="104"/>
        <v/>
      </c>
      <c r="BC850" s="7" t="str">
        <f t="shared" si="104"/>
        <v/>
      </c>
      <c r="BD850" s="7" t="str">
        <f t="shared" si="104"/>
        <v/>
      </c>
      <c r="BE850" s="7" t="str">
        <f t="shared" si="104"/>
        <v/>
      </c>
      <c r="BF850" s="7" t="str">
        <f t="shared" ref="BF850:BH865" si="105">IF(BF$3=$D850,$AP850,"")</f>
        <v/>
      </c>
      <c r="BG850" s="7" t="str">
        <f t="shared" si="105"/>
        <v/>
      </c>
      <c r="BH850" s="7" t="str">
        <f t="shared" si="105"/>
        <v/>
      </c>
    </row>
    <row r="851" spans="1:60">
      <c r="A851" t="s">
        <v>404</v>
      </c>
      <c r="B851" t="s">
        <v>404</v>
      </c>
      <c r="C851" t="s">
        <v>404</v>
      </c>
      <c r="D851">
        <v>108739000</v>
      </c>
      <c r="E851">
        <v>144</v>
      </c>
      <c r="F851">
        <v>27447319</v>
      </c>
      <c r="G851">
        <v>1</v>
      </c>
      <c r="H851">
        <v>66770</v>
      </c>
      <c r="I851" s="1">
        <v>44761.875</v>
      </c>
      <c r="J851" t="s">
        <v>445</v>
      </c>
      <c r="K851">
        <v>0</v>
      </c>
      <c r="L851" s="1"/>
      <c r="M851" s="1">
        <v>44761.875</v>
      </c>
      <c r="N851" s="1">
        <v>29125.875</v>
      </c>
      <c r="O851" s="1">
        <v>42313.916666666664</v>
      </c>
      <c r="P851" s="1"/>
      <c r="Q851" s="1">
        <v>42322.916666666664</v>
      </c>
      <c r="R851">
        <v>291350909</v>
      </c>
      <c r="S851">
        <v>291350917</v>
      </c>
      <c r="T851" t="s">
        <v>810</v>
      </c>
      <c r="U851">
        <v>3981</v>
      </c>
      <c r="V851">
        <v>3522</v>
      </c>
      <c r="W851">
        <v>35.22</v>
      </c>
      <c r="X851">
        <v>3522</v>
      </c>
      <c r="Y851">
        <v>39.81</v>
      </c>
      <c r="Z851">
        <v>3981</v>
      </c>
      <c r="AA851" t="s">
        <v>389</v>
      </c>
      <c r="AB851">
        <v>79</v>
      </c>
      <c r="AC851" t="s">
        <v>450</v>
      </c>
      <c r="AD851">
        <v>320292</v>
      </c>
      <c r="AE851">
        <v>2834.42</v>
      </c>
      <c r="AF851">
        <v>3202.92</v>
      </c>
      <c r="AG851" t="s">
        <v>408</v>
      </c>
      <c r="AP851" s="8">
        <v>848</v>
      </c>
      <c r="AQ851" s="8" t="str">
        <f t="shared" ref="AQ851:BF866" si="106">IF(AQ$3=$D851,$AP851,"")</f>
        <v/>
      </c>
      <c r="AR851" s="8" t="str">
        <f t="shared" si="106"/>
        <v/>
      </c>
      <c r="AS851" s="8" t="str">
        <f t="shared" si="106"/>
        <v/>
      </c>
      <c r="AT851" s="8" t="str">
        <f t="shared" si="106"/>
        <v/>
      </c>
      <c r="AU851" s="8" t="str">
        <f t="shared" si="106"/>
        <v/>
      </c>
      <c r="AV851" s="8" t="str">
        <f t="shared" si="106"/>
        <v/>
      </c>
      <c r="AW851" s="8" t="str">
        <f t="shared" si="106"/>
        <v/>
      </c>
      <c r="AX851" s="8" t="str">
        <f t="shared" si="106"/>
        <v/>
      </c>
      <c r="AY851" s="8" t="str">
        <f t="shared" si="106"/>
        <v/>
      </c>
      <c r="AZ851" s="8" t="str">
        <f t="shared" si="106"/>
        <v/>
      </c>
      <c r="BA851" s="8" t="str">
        <f t="shared" si="106"/>
        <v/>
      </c>
      <c r="BB851" s="8" t="str">
        <f t="shared" si="106"/>
        <v/>
      </c>
      <c r="BC851" s="8" t="str">
        <f t="shared" si="106"/>
        <v/>
      </c>
      <c r="BD851" s="8" t="str">
        <f t="shared" si="106"/>
        <v/>
      </c>
      <c r="BE851" s="8" t="str">
        <f t="shared" si="106"/>
        <v/>
      </c>
      <c r="BF851" s="8" t="str">
        <f t="shared" si="106"/>
        <v/>
      </c>
      <c r="BG851" s="8" t="str">
        <f t="shared" si="105"/>
        <v/>
      </c>
      <c r="BH851" s="8" t="str">
        <f t="shared" si="105"/>
        <v/>
      </c>
    </row>
    <row r="852" spans="1:60">
      <c r="A852" t="s">
        <v>386</v>
      </c>
      <c r="B852" t="s">
        <v>386</v>
      </c>
      <c r="C852" t="s">
        <v>386</v>
      </c>
      <c r="D852">
        <v>108739000</v>
      </c>
      <c r="E852">
        <v>144</v>
      </c>
      <c r="F852">
        <v>27447142</v>
      </c>
      <c r="G852">
        <v>1</v>
      </c>
      <c r="H852">
        <v>68208</v>
      </c>
      <c r="I852" s="1">
        <v>44761.875</v>
      </c>
      <c r="J852" t="s">
        <v>445</v>
      </c>
      <c r="K852">
        <v>0</v>
      </c>
      <c r="L852" s="1"/>
      <c r="M852" s="1">
        <v>44761.875</v>
      </c>
      <c r="N852" s="1">
        <v>24153.875</v>
      </c>
      <c r="O852" s="1">
        <v>44390.875</v>
      </c>
      <c r="P852" s="1">
        <v>44390.875</v>
      </c>
      <c r="Q852" s="1">
        <v>42443.875</v>
      </c>
      <c r="R852">
        <v>291428789</v>
      </c>
      <c r="T852" t="s">
        <v>811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389</v>
      </c>
      <c r="AC852" t="s">
        <v>469</v>
      </c>
      <c r="AD852">
        <v>103702</v>
      </c>
      <c r="AE852">
        <v>4284.99</v>
      </c>
      <c r="AF852">
        <v>1037.02</v>
      </c>
      <c r="AG852" t="s">
        <v>408</v>
      </c>
      <c r="AP852" s="7">
        <v>849</v>
      </c>
      <c r="AQ852" s="7" t="str">
        <f t="shared" si="106"/>
        <v/>
      </c>
      <c r="AR852" s="7" t="str">
        <f t="shared" si="106"/>
        <v/>
      </c>
      <c r="AS852" s="7" t="str">
        <f t="shared" si="106"/>
        <v/>
      </c>
      <c r="AT852" s="7" t="str">
        <f t="shared" si="106"/>
        <v/>
      </c>
      <c r="AU852" s="7" t="str">
        <f t="shared" si="106"/>
        <v/>
      </c>
      <c r="AV852" s="7" t="str">
        <f t="shared" si="106"/>
        <v/>
      </c>
      <c r="AW852" s="7" t="str">
        <f t="shared" si="106"/>
        <v/>
      </c>
      <c r="AX852" s="7" t="str">
        <f t="shared" si="106"/>
        <v/>
      </c>
      <c r="AY852" s="7" t="str">
        <f t="shared" si="106"/>
        <v/>
      </c>
      <c r="AZ852" s="7" t="str">
        <f t="shared" si="106"/>
        <v/>
      </c>
      <c r="BA852" s="7" t="str">
        <f t="shared" si="106"/>
        <v/>
      </c>
      <c r="BB852" s="7" t="str">
        <f t="shared" si="106"/>
        <v/>
      </c>
      <c r="BC852" s="7" t="str">
        <f t="shared" si="106"/>
        <v/>
      </c>
      <c r="BD852" s="7" t="str">
        <f t="shared" si="106"/>
        <v/>
      </c>
      <c r="BE852" s="7" t="str">
        <f t="shared" si="106"/>
        <v/>
      </c>
      <c r="BF852" s="7" t="str">
        <f t="shared" si="106"/>
        <v/>
      </c>
      <c r="BG852" s="7" t="str">
        <f t="shared" si="105"/>
        <v/>
      </c>
      <c r="BH852" s="7" t="str">
        <f t="shared" si="105"/>
        <v/>
      </c>
    </row>
    <row r="853" spans="1:60">
      <c r="A853" t="s">
        <v>404</v>
      </c>
      <c r="B853" t="s">
        <v>404</v>
      </c>
      <c r="C853" t="s">
        <v>404</v>
      </c>
      <c r="D853">
        <v>108739000</v>
      </c>
      <c r="E853">
        <v>144</v>
      </c>
      <c r="F853">
        <v>27447269</v>
      </c>
      <c r="G853">
        <v>1</v>
      </c>
      <c r="H853">
        <v>69719</v>
      </c>
      <c r="I853" s="1">
        <v>44761.875</v>
      </c>
      <c r="J853" t="s">
        <v>445</v>
      </c>
      <c r="K853">
        <v>0</v>
      </c>
      <c r="L853" s="1"/>
      <c r="M853" s="1">
        <v>44761.875</v>
      </c>
      <c r="N853" s="1">
        <v>23165.875</v>
      </c>
      <c r="O853" s="1">
        <v>42527.875</v>
      </c>
      <c r="P853" s="1"/>
      <c r="Q853" s="1">
        <v>42535.875</v>
      </c>
      <c r="R853">
        <v>291493696</v>
      </c>
      <c r="T853" t="s">
        <v>812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389</v>
      </c>
      <c r="AB853">
        <v>72</v>
      </c>
      <c r="AC853" t="s">
        <v>467</v>
      </c>
      <c r="AD853">
        <v>105095</v>
      </c>
      <c r="AE853">
        <v>9300.42</v>
      </c>
      <c r="AF853">
        <v>10509.5</v>
      </c>
      <c r="AG853" t="s">
        <v>408</v>
      </c>
      <c r="AP853" s="8">
        <v>850</v>
      </c>
      <c r="AQ853" s="8" t="str">
        <f t="shared" si="106"/>
        <v/>
      </c>
      <c r="AR853" s="8" t="str">
        <f t="shared" si="106"/>
        <v/>
      </c>
      <c r="AS853" s="8" t="str">
        <f t="shared" si="106"/>
        <v/>
      </c>
      <c r="AT853" s="8" t="str">
        <f t="shared" si="106"/>
        <v/>
      </c>
      <c r="AU853" s="8" t="str">
        <f t="shared" si="106"/>
        <v/>
      </c>
      <c r="AV853" s="8" t="str">
        <f t="shared" si="106"/>
        <v/>
      </c>
      <c r="AW853" s="8" t="str">
        <f t="shared" si="106"/>
        <v/>
      </c>
      <c r="AX853" s="8" t="str">
        <f t="shared" si="106"/>
        <v/>
      </c>
      <c r="AY853" s="8" t="str">
        <f t="shared" si="106"/>
        <v/>
      </c>
      <c r="AZ853" s="8" t="str">
        <f t="shared" si="106"/>
        <v/>
      </c>
      <c r="BA853" s="8" t="str">
        <f t="shared" si="106"/>
        <v/>
      </c>
      <c r="BB853" s="8" t="str">
        <f t="shared" si="106"/>
        <v/>
      </c>
      <c r="BC853" s="8" t="str">
        <f t="shared" si="106"/>
        <v/>
      </c>
      <c r="BD853" s="8" t="str">
        <f t="shared" si="106"/>
        <v/>
      </c>
      <c r="BE853" s="8" t="str">
        <f t="shared" si="106"/>
        <v/>
      </c>
      <c r="BF853" s="8" t="str">
        <f t="shared" si="106"/>
        <v/>
      </c>
      <c r="BG853" s="8" t="str">
        <f t="shared" si="105"/>
        <v/>
      </c>
      <c r="BH853" s="8" t="str">
        <f t="shared" si="105"/>
        <v/>
      </c>
    </row>
    <row r="854" spans="1:60">
      <c r="A854" t="s">
        <v>404</v>
      </c>
      <c r="B854" t="s">
        <v>404</v>
      </c>
      <c r="C854" t="s">
        <v>404</v>
      </c>
      <c r="D854">
        <v>108739000</v>
      </c>
      <c r="E854">
        <v>144</v>
      </c>
      <c r="F854">
        <v>27447269</v>
      </c>
      <c r="G854">
        <v>1</v>
      </c>
      <c r="H854">
        <v>69719</v>
      </c>
      <c r="I854" s="1">
        <v>44761.875</v>
      </c>
      <c r="J854" t="s">
        <v>445</v>
      </c>
      <c r="K854">
        <v>1</v>
      </c>
      <c r="L854" s="1"/>
      <c r="M854" s="1">
        <v>44761.875</v>
      </c>
      <c r="N854" s="1">
        <v>21327.875</v>
      </c>
      <c r="O854" s="1">
        <v>42527.875</v>
      </c>
      <c r="P854" s="1"/>
      <c r="Q854" s="1">
        <v>42535.875</v>
      </c>
      <c r="R854">
        <v>291493718</v>
      </c>
      <c r="T854" t="s">
        <v>813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389</v>
      </c>
      <c r="AB854">
        <v>72</v>
      </c>
      <c r="AC854" t="s">
        <v>467</v>
      </c>
      <c r="AD854">
        <v>105095</v>
      </c>
      <c r="AE854">
        <v>9300.42</v>
      </c>
      <c r="AF854">
        <v>10509.5</v>
      </c>
      <c r="AG854" t="s">
        <v>408</v>
      </c>
      <c r="AP854" s="7">
        <v>851</v>
      </c>
      <c r="AQ854" s="7" t="str">
        <f t="shared" si="106"/>
        <v/>
      </c>
      <c r="AR854" s="7" t="str">
        <f t="shared" si="106"/>
        <v/>
      </c>
      <c r="AS854" s="7" t="str">
        <f t="shared" si="106"/>
        <v/>
      </c>
      <c r="AT854" s="7" t="str">
        <f t="shared" si="106"/>
        <v/>
      </c>
      <c r="AU854" s="7" t="str">
        <f t="shared" si="106"/>
        <v/>
      </c>
      <c r="AV854" s="7" t="str">
        <f t="shared" si="106"/>
        <v/>
      </c>
      <c r="AW854" s="7" t="str">
        <f t="shared" si="106"/>
        <v/>
      </c>
      <c r="AX854" s="7" t="str">
        <f t="shared" si="106"/>
        <v/>
      </c>
      <c r="AY854" s="7" t="str">
        <f t="shared" si="106"/>
        <v/>
      </c>
      <c r="AZ854" s="7" t="str">
        <f t="shared" si="106"/>
        <v/>
      </c>
      <c r="BA854" s="7" t="str">
        <f t="shared" si="106"/>
        <v/>
      </c>
      <c r="BB854" s="7" t="str">
        <f t="shared" si="106"/>
        <v/>
      </c>
      <c r="BC854" s="7" t="str">
        <f t="shared" si="106"/>
        <v/>
      </c>
      <c r="BD854" s="7" t="str">
        <f t="shared" si="106"/>
        <v/>
      </c>
      <c r="BE854" s="7" t="str">
        <f t="shared" si="106"/>
        <v/>
      </c>
      <c r="BF854" s="7" t="str">
        <f t="shared" si="106"/>
        <v/>
      </c>
      <c r="BG854" s="7" t="str">
        <f t="shared" si="105"/>
        <v/>
      </c>
      <c r="BH854" s="7" t="str">
        <f t="shared" si="105"/>
        <v/>
      </c>
    </row>
    <row r="855" spans="1:60">
      <c r="A855" t="s">
        <v>404</v>
      </c>
      <c r="B855" t="s">
        <v>404</v>
      </c>
      <c r="C855" t="s">
        <v>404</v>
      </c>
      <c r="D855">
        <v>108739000</v>
      </c>
      <c r="E855">
        <v>144</v>
      </c>
      <c r="F855">
        <v>27447269</v>
      </c>
      <c r="G855">
        <v>1</v>
      </c>
      <c r="H855">
        <v>69719</v>
      </c>
      <c r="I855" s="1">
        <v>44761.875</v>
      </c>
      <c r="J855" t="s">
        <v>445</v>
      </c>
      <c r="K855">
        <v>2</v>
      </c>
      <c r="L855" s="1"/>
      <c r="M855" s="1">
        <v>44761.875</v>
      </c>
      <c r="N855" s="1">
        <v>33557.916666666664</v>
      </c>
      <c r="O855" s="1">
        <v>42527.875</v>
      </c>
      <c r="P855" s="1"/>
      <c r="Q855" s="1">
        <v>42535.875</v>
      </c>
      <c r="R855">
        <v>291493726</v>
      </c>
      <c r="T855" t="s">
        <v>814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389</v>
      </c>
      <c r="AB855">
        <v>72</v>
      </c>
      <c r="AC855" t="s">
        <v>467</v>
      </c>
      <c r="AD855">
        <v>302517</v>
      </c>
      <c r="AE855">
        <v>2677.08</v>
      </c>
      <c r="AF855">
        <v>3025.17</v>
      </c>
      <c r="AG855" t="s">
        <v>408</v>
      </c>
      <c r="AP855" s="8">
        <v>852</v>
      </c>
      <c r="AQ855" s="8" t="str">
        <f t="shared" si="106"/>
        <v/>
      </c>
      <c r="AR855" s="8" t="str">
        <f t="shared" si="106"/>
        <v/>
      </c>
      <c r="AS855" s="8" t="str">
        <f t="shared" si="106"/>
        <v/>
      </c>
      <c r="AT855" s="8" t="str">
        <f t="shared" si="106"/>
        <v/>
      </c>
      <c r="AU855" s="8" t="str">
        <f t="shared" si="106"/>
        <v/>
      </c>
      <c r="AV855" s="8" t="str">
        <f t="shared" si="106"/>
        <v/>
      </c>
      <c r="AW855" s="8" t="str">
        <f t="shared" si="106"/>
        <v/>
      </c>
      <c r="AX855" s="8" t="str">
        <f t="shared" si="106"/>
        <v/>
      </c>
      <c r="AY855" s="8" t="str">
        <f t="shared" si="106"/>
        <v/>
      </c>
      <c r="AZ855" s="8" t="str">
        <f t="shared" si="106"/>
        <v/>
      </c>
      <c r="BA855" s="8" t="str">
        <f t="shared" si="106"/>
        <v/>
      </c>
      <c r="BB855" s="8" t="str">
        <f t="shared" si="106"/>
        <v/>
      </c>
      <c r="BC855" s="8" t="str">
        <f t="shared" si="106"/>
        <v/>
      </c>
      <c r="BD855" s="8" t="str">
        <f t="shared" si="106"/>
        <v/>
      </c>
      <c r="BE855" s="8" t="str">
        <f t="shared" si="106"/>
        <v/>
      </c>
      <c r="BF855" s="8" t="str">
        <f t="shared" si="106"/>
        <v/>
      </c>
      <c r="BG855" s="8" t="str">
        <f t="shared" si="105"/>
        <v/>
      </c>
      <c r="BH855" s="8" t="str">
        <f t="shared" si="105"/>
        <v/>
      </c>
    </row>
    <row r="856" spans="1:60">
      <c r="A856" t="s">
        <v>404</v>
      </c>
      <c r="B856" t="s">
        <v>404</v>
      </c>
      <c r="C856" t="s">
        <v>404</v>
      </c>
      <c r="D856">
        <v>108739000</v>
      </c>
      <c r="E856">
        <v>144</v>
      </c>
      <c r="F856">
        <v>27447269</v>
      </c>
      <c r="G856">
        <v>1</v>
      </c>
      <c r="H856">
        <v>69719</v>
      </c>
      <c r="I856" s="1">
        <v>44761.875</v>
      </c>
      <c r="J856" t="s">
        <v>445</v>
      </c>
      <c r="K856">
        <v>3</v>
      </c>
      <c r="L856" s="1"/>
      <c r="M856" s="1">
        <v>44761.875</v>
      </c>
      <c r="N856" s="1">
        <v>33908.875</v>
      </c>
      <c r="O856" s="1">
        <v>42527.875</v>
      </c>
      <c r="P856" s="1"/>
      <c r="Q856" s="1">
        <v>42535.875</v>
      </c>
      <c r="R856">
        <v>291493700</v>
      </c>
      <c r="T856" t="s">
        <v>815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389</v>
      </c>
      <c r="AB856">
        <v>72</v>
      </c>
      <c r="AC856" t="s">
        <v>467</v>
      </c>
      <c r="AD856">
        <v>302517</v>
      </c>
      <c r="AE856">
        <v>2677.08</v>
      </c>
      <c r="AF856">
        <v>3025.17</v>
      </c>
      <c r="AG856" t="s">
        <v>408</v>
      </c>
      <c r="AP856" s="7">
        <v>853</v>
      </c>
      <c r="AQ856" s="7" t="str">
        <f t="shared" si="106"/>
        <v/>
      </c>
      <c r="AR856" s="7" t="str">
        <f t="shared" si="106"/>
        <v/>
      </c>
      <c r="AS856" s="7" t="str">
        <f t="shared" si="106"/>
        <v/>
      </c>
      <c r="AT856" s="7" t="str">
        <f t="shared" si="106"/>
        <v/>
      </c>
      <c r="AU856" s="7" t="str">
        <f t="shared" si="106"/>
        <v/>
      </c>
      <c r="AV856" s="7" t="str">
        <f t="shared" si="106"/>
        <v/>
      </c>
      <c r="AW856" s="7" t="str">
        <f t="shared" si="106"/>
        <v/>
      </c>
      <c r="AX856" s="7" t="str">
        <f t="shared" si="106"/>
        <v/>
      </c>
      <c r="AY856" s="7" t="str">
        <f t="shared" si="106"/>
        <v/>
      </c>
      <c r="AZ856" s="7" t="str">
        <f t="shared" si="106"/>
        <v/>
      </c>
      <c r="BA856" s="7" t="str">
        <f t="shared" si="106"/>
        <v/>
      </c>
      <c r="BB856" s="7" t="str">
        <f t="shared" si="106"/>
        <v/>
      </c>
      <c r="BC856" s="7" t="str">
        <f t="shared" si="106"/>
        <v/>
      </c>
      <c r="BD856" s="7" t="str">
        <f t="shared" si="106"/>
        <v/>
      </c>
      <c r="BE856" s="7" t="str">
        <f t="shared" si="106"/>
        <v/>
      </c>
      <c r="BF856" s="7" t="str">
        <f t="shared" si="106"/>
        <v/>
      </c>
      <c r="BG856" s="7" t="str">
        <f t="shared" si="105"/>
        <v/>
      </c>
      <c r="BH856" s="7" t="str">
        <f t="shared" si="105"/>
        <v/>
      </c>
    </row>
    <row r="857" spans="1:60">
      <c r="A857" t="s">
        <v>404</v>
      </c>
      <c r="B857" t="s">
        <v>404</v>
      </c>
      <c r="C857" t="s">
        <v>404</v>
      </c>
      <c r="D857">
        <v>108739000</v>
      </c>
      <c r="E857">
        <v>144</v>
      </c>
      <c r="F857">
        <v>27450783</v>
      </c>
      <c r="G857">
        <v>1</v>
      </c>
      <c r="H857">
        <v>70253</v>
      </c>
      <c r="I857" s="1">
        <v>44761.875</v>
      </c>
      <c r="J857" t="s">
        <v>445</v>
      </c>
      <c r="K857">
        <v>0</v>
      </c>
      <c r="L857" s="1"/>
      <c r="M857" s="1">
        <v>44761.875</v>
      </c>
      <c r="N857" s="1">
        <v>28909.875</v>
      </c>
      <c r="O857" s="1">
        <v>42555.875</v>
      </c>
      <c r="P857" s="1"/>
      <c r="Q857" s="1">
        <v>42565.875</v>
      </c>
      <c r="R857">
        <v>291515690</v>
      </c>
      <c r="T857" t="s">
        <v>816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389</v>
      </c>
      <c r="AB857">
        <v>71</v>
      </c>
      <c r="AC857" t="s">
        <v>817</v>
      </c>
      <c r="AD857">
        <v>272243</v>
      </c>
      <c r="AE857">
        <v>2409.27</v>
      </c>
      <c r="AF857">
        <v>2722.43</v>
      </c>
      <c r="AG857" t="s">
        <v>408</v>
      </c>
      <c r="AP857" s="8">
        <v>854</v>
      </c>
      <c r="AQ857" s="8" t="str">
        <f t="shared" si="106"/>
        <v/>
      </c>
      <c r="AR857" s="8" t="str">
        <f t="shared" si="106"/>
        <v/>
      </c>
      <c r="AS857" s="8" t="str">
        <f t="shared" si="106"/>
        <v/>
      </c>
      <c r="AT857" s="8" t="str">
        <f t="shared" si="106"/>
        <v/>
      </c>
      <c r="AU857" s="8" t="str">
        <f t="shared" si="106"/>
        <v/>
      </c>
      <c r="AV857" s="8" t="str">
        <f t="shared" si="106"/>
        <v/>
      </c>
      <c r="AW857" s="8" t="str">
        <f t="shared" si="106"/>
        <v/>
      </c>
      <c r="AX857" s="8" t="str">
        <f t="shared" si="106"/>
        <v/>
      </c>
      <c r="AY857" s="8" t="str">
        <f t="shared" si="106"/>
        <v/>
      </c>
      <c r="AZ857" s="8" t="str">
        <f t="shared" si="106"/>
        <v/>
      </c>
      <c r="BA857" s="8" t="str">
        <f t="shared" si="106"/>
        <v/>
      </c>
      <c r="BB857" s="8" t="str">
        <f t="shared" si="106"/>
        <v/>
      </c>
      <c r="BC857" s="8" t="str">
        <f t="shared" si="106"/>
        <v/>
      </c>
      <c r="BD857" s="8" t="str">
        <f t="shared" si="106"/>
        <v/>
      </c>
      <c r="BE857" s="8" t="str">
        <f t="shared" si="106"/>
        <v/>
      </c>
      <c r="BF857" s="8" t="str">
        <f t="shared" si="106"/>
        <v/>
      </c>
      <c r="BG857" s="8" t="str">
        <f t="shared" si="105"/>
        <v/>
      </c>
      <c r="BH857" s="8" t="str">
        <f t="shared" si="105"/>
        <v/>
      </c>
    </row>
    <row r="858" spans="1:60">
      <c r="A858" t="s">
        <v>404</v>
      </c>
      <c r="B858" t="s">
        <v>404</v>
      </c>
      <c r="C858" t="s">
        <v>404</v>
      </c>
      <c r="D858">
        <v>108739000</v>
      </c>
      <c r="E858">
        <v>144</v>
      </c>
      <c r="F858">
        <v>27450783</v>
      </c>
      <c r="G858">
        <v>1</v>
      </c>
      <c r="H858">
        <v>70253</v>
      </c>
      <c r="I858" s="1">
        <v>44761.875</v>
      </c>
      <c r="J858" t="s">
        <v>445</v>
      </c>
      <c r="K858">
        <v>1</v>
      </c>
      <c r="L858" s="1"/>
      <c r="M858" s="1">
        <v>44761.875</v>
      </c>
      <c r="N858" s="1">
        <v>36057.875</v>
      </c>
      <c r="O858" s="1">
        <v>42555.875</v>
      </c>
      <c r="P858" s="1"/>
      <c r="Q858" s="1">
        <v>42565.875</v>
      </c>
      <c r="R858">
        <v>291515703</v>
      </c>
      <c r="T858" t="s">
        <v>818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389</v>
      </c>
      <c r="AB858">
        <v>71</v>
      </c>
      <c r="AC858" t="s">
        <v>817</v>
      </c>
      <c r="AD858">
        <v>171433</v>
      </c>
      <c r="AE858">
        <v>1517.14</v>
      </c>
      <c r="AF858">
        <v>1714.33</v>
      </c>
      <c r="AG858" t="s">
        <v>408</v>
      </c>
      <c r="AP858" s="7">
        <v>855</v>
      </c>
      <c r="AQ858" s="7" t="str">
        <f t="shared" si="106"/>
        <v/>
      </c>
      <c r="AR858" s="7" t="str">
        <f t="shared" si="106"/>
        <v/>
      </c>
      <c r="AS858" s="7" t="str">
        <f t="shared" si="106"/>
        <v/>
      </c>
      <c r="AT858" s="7" t="str">
        <f t="shared" si="106"/>
        <v/>
      </c>
      <c r="AU858" s="7" t="str">
        <f t="shared" si="106"/>
        <v/>
      </c>
      <c r="AV858" s="7" t="str">
        <f t="shared" si="106"/>
        <v/>
      </c>
      <c r="AW858" s="7" t="str">
        <f t="shared" si="106"/>
        <v/>
      </c>
      <c r="AX858" s="7" t="str">
        <f t="shared" si="106"/>
        <v/>
      </c>
      <c r="AY858" s="7" t="str">
        <f t="shared" si="106"/>
        <v/>
      </c>
      <c r="AZ858" s="7" t="str">
        <f t="shared" si="106"/>
        <v/>
      </c>
      <c r="BA858" s="7" t="str">
        <f t="shared" si="106"/>
        <v/>
      </c>
      <c r="BB858" s="7" t="str">
        <f t="shared" si="106"/>
        <v/>
      </c>
      <c r="BC858" s="7" t="str">
        <f t="shared" si="106"/>
        <v/>
      </c>
      <c r="BD858" s="7" t="str">
        <f t="shared" si="106"/>
        <v/>
      </c>
      <c r="BE858" s="7" t="str">
        <f t="shared" si="106"/>
        <v/>
      </c>
      <c r="BF858" s="7" t="str">
        <f t="shared" si="106"/>
        <v/>
      </c>
      <c r="BG858" s="7" t="str">
        <f t="shared" si="105"/>
        <v/>
      </c>
      <c r="BH858" s="7" t="str">
        <f t="shared" si="105"/>
        <v/>
      </c>
    </row>
    <row r="859" spans="1:60">
      <c r="A859" t="s">
        <v>404</v>
      </c>
      <c r="B859" t="s">
        <v>404</v>
      </c>
      <c r="C859" t="s">
        <v>404</v>
      </c>
      <c r="D859">
        <v>108739000</v>
      </c>
      <c r="E859">
        <v>144</v>
      </c>
      <c r="F859">
        <v>27450783</v>
      </c>
      <c r="G859">
        <v>1</v>
      </c>
      <c r="H859">
        <v>70253</v>
      </c>
      <c r="I859" s="1">
        <v>44761.875</v>
      </c>
      <c r="J859" t="s">
        <v>445</v>
      </c>
      <c r="K859">
        <v>2</v>
      </c>
      <c r="L859" s="1"/>
      <c r="M859" s="1">
        <v>44761.875</v>
      </c>
      <c r="N859" s="1">
        <v>40261.875</v>
      </c>
      <c r="O859" s="1">
        <v>42555.875</v>
      </c>
      <c r="P859" s="1"/>
      <c r="Q859" s="1">
        <v>42565.875</v>
      </c>
      <c r="R859">
        <v>291515711</v>
      </c>
      <c r="T859" t="s">
        <v>819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389</v>
      </c>
      <c r="AB859">
        <v>71</v>
      </c>
      <c r="AC859" t="s">
        <v>817</v>
      </c>
      <c r="AD859">
        <v>137142</v>
      </c>
      <c r="AE859">
        <v>1213.5999999999999</v>
      </c>
      <c r="AF859">
        <v>1371.42</v>
      </c>
      <c r="AG859" t="s">
        <v>408</v>
      </c>
      <c r="AP859" s="8">
        <v>856</v>
      </c>
      <c r="AQ859" s="8" t="str">
        <f t="shared" si="106"/>
        <v/>
      </c>
      <c r="AR859" s="8" t="str">
        <f t="shared" si="106"/>
        <v/>
      </c>
      <c r="AS859" s="8" t="str">
        <f t="shared" si="106"/>
        <v/>
      </c>
      <c r="AT859" s="8" t="str">
        <f t="shared" si="106"/>
        <v/>
      </c>
      <c r="AU859" s="8" t="str">
        <f t="shared" si="106"/>
        <v/>
      </c>
      <c r="AV859" s="8" t="str">
        <f t="shared" si="106"/>
        <v/>
      </c>
      <c r="AW859" s="8" t="str">
        <f t="shared" si="106"/>
        <v/>
      </c>
      <c r="AX859" s="8" t="str">
        <f t="shared" si="106"/>
        <v/>
      </c>
      <c r="AY859" s="8" t="str">
        <f t="shared" si="106"/>
        <v/>
      </c>
      <c r="AZ859" s="8" t="str">
        <f t="shared" si="106"/>
        <v/>
      </c>
      <c r="BA859" s="8" t="str">
        <f t="shared" si="106"/>
        <v/>
      </c>
      <c r="BB859" s="8" t="str">
        <f t="shared" si="106"/>
        <v/>
      </c>
      <c r="BC859" s="8" t="str">
        <f t="shared" si="106"/>
        <v/>
      </c>
      <c r="BD859" s="8" t="str">
        <f t="shared" si="106"/>
        <v/>
      </c>
      <c r="BE859" s="8" t="str">
        <f t="shared" si="106"/>
        <v/>
      </c>
      <c r="BF859" s="8" t="str">
        <f t="shared" si="106"/>
        <v/>
      </c>
      <c r="BG859" s="8" t="str">
        <f t="shared" si="105"/>
        <v/>
      </c>
      <c r="BH859" s="8" t="str">
        <f t="shared" si="105"/>
        <v/>
      </c>
    </row>
    <row r="860" spans="1:60">
      <c r="A860" t="s">
        <v>404</v>
      </c>
      <c r="B860" t="s">
        <v>404</v>
      </c>
      <c r="C860" t="s">
        <v>404</v>
      </c>
      <c r="D860">
        <v>108739000</v>
      </c>
      <c r="E860">
        <v>144</v>
      </c>
      <c r="F860">
        <v>27447362</v>
      </c>
      <c r="G860">
        <v>1</v>
      </c>
      <c r="H860">
        <v>70263</v>
      </c>
      <c r="I860" s="1">
        <v>44761.875</v>
      </c>
      <c r="J860" t="s">
        <v>445</v>
      </c>
      <c r="K860">
        <v>0</v>
      </c>
      <c r="L860" s="1"/>
      <c r="M860" s="1">
        <v>44761.875</v>
      </c>
      <c r="N860" s="1">
        <v>25867.875</v>
      </c>
      <c r="O860" s="1">
        <v>42555.875</v>
      </c>
      <c r="P860" s="1"/>
      <c r="Q860" s="1">
        <v>42565.875</v>
      </c>
      <c r="R860">
        <v>291517307</v>
      </c>
      <c r="T860" t="s">
        <v>820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389</v>
      </c>
      <c r="AB860">
        <v>71</v>
      </c>
      <c r="AC860" t="s">
        <v>821</v>
      </c>
      <c r="AD860">
        <v>32926</v>
      </c>
      <c r="AE860">
        <v>2913.83</v>
      </c>
      <c r="AF860">
        <v>3292.6</v>
      </c>
      <c r="AG860" t="s">
        <v>408</v>
      </c>
      <c r="AP860" s="7">
        <v>857</v>
      </c>
      <c r="AQ860" s="7" t="str">
        <f t="shared" si="106"/>
        <v/>
      </c>
      <c r="AR860" s="7" t="str">
        <f t="shared" si="106"/>
        <v/>
      </c>
      <c r="AS860" s="7" t="str">
        <f t="shared" si="106"/>
        <v/>
      </c>
      <c r="AT860" s="7" t="str">
        <f t="shared" si="106"/>
        <v/>
      </c>
      <c r="AU860" s="7" t="str">
        <f t="shared" si="106"/>
        <v/>
      </c>
      <c r="AV860" s="7" t="str">
        <f t="shared" si="106"/>
        <v/>
      </c>
      <c r="AW860" s="7" t="str">
        <f t="shared" si="106"/>
        <v/>
      </c>
      <c r="AX860" s="7" t="str">
        <f t="shared" si="106"/>
        <v/>
      </c>
      <c r="AY860" s="7" t="str">
        <f t="shared" si="106"/>
        <v/>
      </c>
      <c r="AZ860" s="7" t="str">
        <f t="shared" si="106"/>
        <v/>
      </c>
      <c r="BA860" s="7" t="str">
        <f t="shared" si="106"/>
        <v/>
      </c>
      <c r="BB860" s="7" t="str">
        <f t="shared" si="106"/>
        <v/>
      </c>
      <c r="BC860" s="7" t="str">
        <f t="shared" si="106"/>
        <v/>
      </c>
      <c r="BD860" s="7" t="str">
        <f t="shared" si="106"/>
        <v/>
      </c>
      <c r="BE860" s="7" t="str">
        <f t="shared" si="106"/>
        <v/>
      </c>
      <c r="BF860" s="7" t="str">
        <f t="shared" si="106"/>
        <v/>
      </c>
      <c r="BG860" s="7" t="str">
        <f t="shared" si="105"/>
        <v/>
      </c>
      <c r="BH860" s="7" t="str">
        <f t="shared" si="105"/>
        <v/>
      </c>
    </row>
    <row r="861" spans="1:60">
      <c r="A861" t="s">
        <v>404</v>
      </c>
      <c r="B861" t="s">
        <v>404</v>
      </c>
      <c r="C861" t="s">
        <v>404</v>
      </c>
      <c r="D861">
        <v>310453000</v>
      </c>
      <c r="E861">
        <v>142</v>
      </c>
      <c r="F861">
        <v>26649128</v>
      </c>
      <c r="G861">
        <v>1</v>
      </c>
      <c r="H861">
        <v>72466</v>
      </c>
      <c r="I861" s="1">
        <v>44761.875</v>
      </c>
      <c r="J861" t="s">
        <v>454</v>
      </c>
      <c r="K861">
        <v>0</v>
      </c>
      <c r="L861" s="1"/>
      <c r="M861" s="1">
        <v>44761.875</v>
      </c>
      <c r="N861" s="1">
        <v>38520.875</v>
      </c>
      <c r="O861" s="1">
        <v>42681.916666666664</v>
      </c>
      <c r="P861" s="1"/>
      <c r="Q861" s="1">
        <v>41865.875</v>
      </c>
      <c r="R861">
        <v>493875</v>
      </c>
      <c r="T861" t="s">
        <v>822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389</v>
      </c>
      <c r="AB861">
        <v>94</v>
      </c>
      <c r="AC861" t="s">
        <v>457</v>
      </c>
      <c r="AD861">
        <v>173859</v>
      </c>
      <c r="AE861">
        <v>1538.59</v>
      </c>
      <c r="AF861">
        <v>1738.59</v>
      </c>
      <c r="AG861" t="s">
        <v>408</v>
      </c>
      <c r="AP861" s="8">
        <v>858</v>
      </c>
      <c r="AQ861" s="8" t="str">
        <f t="shared" si="106"/>
        <v/>
      </c>
      <c r="AR861" s="8" t="str">
        <f t="shared" si="106"/>
        <v/>
      </c>
      <c r="AS861" s="8" t="str">
        <f t="shared" si="106"/>
        <v/>
      </c>
      <c r="AT861" s="8" t="str">
        <f t="shared" si="106"/>
        <v/>
      </c>
      <c r="AU861" s="8" t="str">
        <f t="shared" si="106"/>
        <v/>
      </c>
      <c r="AV861" s="8" t="str">
        <f t="shared" si="106"/>
        <v/>
      </c>
      <c r="AW861" s="8" t="str">
        <f t="shared" si="106"/>
        <v/>
      </c>
      <c r="AX861" s="8" t="str">
        <f t="shared" si="106"/>
        <v/>
      </c>
      <c r="AY861" s="8" t="str">
        <f t="shared" si="106"/>
        <v/>
      </c>
      <c r="AZ861" s="8" t="str">
        <f t="shared" si="106"/>
        <v/>
      </c>
      <c r="BA861" s="8" t="str">
        <f t="shared" si="106"/>
        <v/>
      </c>
      <c r="BB861" s="8" t="str">
        <f t="shared" si="106"/>
        <v/>
      </c>
      <c r="BC861" s="8" t="str">
        <f t="shared" si="106"/>
        <v/>
      </c>
      <c r="BD861" s="8" t="str">
        <f t="shared" si="106"/>
        <v/>
      </c>
      <c r="BE861" s="8" t="str">
        <f t="shared" si="106"/>
        <v/>
      </c>
      <c r="BF861" s="8" t="str">
        <f t="shared" si="106"/>
        <v/>
      </c>
      <c r="BG861" s="8" t="str">
        <f t="shared" si="105"/>
        <v/>
      </c>
      <c r="BH861" s="8" t="str">
        <f t="shared" si="105"/>
        <v/>
      </c>
    </row>
    <row r="862" spans="1:60">
      <c r="A862" t="s">
        <v>404</v>
      </c>
      <c r="B862" t="s">
        <v>404</v>
      </c>
      <c r="C862" t="s">
        <v>386</v>
      </c>
      <c r="D862">
        <v>310453000</v>
      </c>
      <c r="E862">
        <v>142</v>
      </c>
      <c r="F862">
        <v>26650516</v>
      </c>
      <c r="G862">
        <v>1</v>
      </c>
      <c r="H862">
        <v>72706</v>
      </c>
      <c r="I862" s="1">
        <v>44761.875</v>
      </c>
      <c r="J862" t="s">
        <v>454</v>
      </c>
      <c r="K862">
        <v>0</v>
      </c>
      <c r="L862" s="1"/>
      <c r="M862" s="1">
        <v>44761.875</v>
      </c>
      <c r="N862" s="1">
        <v>41290.916666666664</v>
      </c>
      <c r="O862" s="1">
        <v>44704.875</v>
      </c>
      <c r="P862" s="1">
        <v>44704.875</v>
      </c>
      <c r="Q862" s="1">
        <v>42077.875</v>
      </c>
      <c r="R862">
        <v>291151124</v>
      </c>
      <c r="T862" t="s">
        <v>823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389</v>
      </c>
      <c r="AB862">
        <v>87</v>
      </c>
      <c r="AC862" t="s">
        <v>442</v>
      </c>
      <c r="AD862">
        <v>200608</v>
      </c>
      <c r="AE862">
        <v>1775.36</v>
      </c>
      <c r="AF862">
        <v>2006.08</v>
      </c>
      <c r="AG862" t="s">
        <v>408</v>
      </c>
      <c r="AP862" s="7">
        <v>859</v>
      </c>
      <c r="AQ862" s="7" t="str">
        <f t="shared" si="106"/>
        <v/>
      </c>
      <c r="AR862" s="7" t="str">
        <f t="shared" si="106"/>
        <v/>
      </c>
      <c r="AS862" s="7" t="str">
        <f t="shared" si="106"/>
        <v/>
      </c>
      <c r="AT862" s="7" t="str">
        <f t="shared" si="106"/>
        <v/>
      </c>
      <c r="AU862" s="7" t="str">
        <f t="shared" si="106"/>
        <v/>
      </c>
      <c r="AV862" s="7" t="str">
        <f t="shared" si="106"/>
        <v/>
      </c>
      <c r="AW862" s="7" t="str">
        <f t="shared" si="106"/>
        <v/>
      </c>
      <c r="AX862" s="7" t="str">
        <f t="shared" si="106"/>
        <v/>
      </c>
      <c r="AY862" s="7" t="str">
        <f t="shared" si="106"/>
        <v/>
      </c>
      <c r="AZ862" s="7" t="str">
        <f t="shared" si="106"/>
        <v/>
      </c>
      <c r="BA862" s="7" t="str">
        <f t="shared" si="106"/>
        <v/>
      </c>
      <c r="BB862" s="7" t="str">
        <f t="shared" si="106"/>
        <v/>
      </c>
      <c r="BC862" s="7" t="str">
        <f t="shared" si="106"/>
        <v/>
      </c>
      <c r="BD862" s="7" t="str">
        <f t="shared" si="106"/>
        <v/>
      </c>
      <c r="BE862" s="7" t="str">
        <f t="shared" si="106"/>
        <v/>
      </c>
      <c r="BF862" s="7" t="str">
        <f t="shared" si="106"/>
        <v/>
      </c>
      <c r="BG862" s="7" t="str">
        <f t="shared" si="105"/>
        <v/>
      </c>
      <c r="BH862" s="7" t="str">
        <f t="shared" si="105"/>
        <v/>
      </c>
    </row>
    <row r="863" spans="1:60">
      <c r="A863" t="s">
        <v>404</v>
      </c>
      <c r="B863" t="s">
        <v>404</v>
      </c>
      <c r="C863" t="s">
        <v>404</v>
      </c>
      <c r="E863">
        <v>176</v>
      </c>
      <c r="F863">
        <v>26650935</v>
      </c>
      <c r="G863">
        <v>1</v>
      </c>
      <c r="H863">
        <v>76537</v>
      </c>
      <c r="I863" s="1">
        <v>44761.875</v>
      </c>
      <c r="J863" t="s">
        <v>824</v>
      </c>
      <c r="K863">
        <v>0</v>
      </c>
      <c r="L863" s="1"/>
      <c r="M863" s="1">
        <v>44761.875</v>
      </c>
      <c r="N863" s="1">
        <v>40443.875</v>
      </c>
      <c r="O863" s="1">
        <v>42102.875</v>
      </c>
      <c r="P863" s="1"/>
      <c r="Q863" s="1">
        <v>42108.875</v>
      </c>
      <c r="R863">
        <v>142611</v>
      </c>
      <c r="T863" t="s">
        <v>825</v>
      </c>
      <c r="U863">
        <v>3981</v>
      </c>
      <c r="V863">
        <v>3522</v>
      </c>
      <c r="W863">
        <v>35.22</v>
      </c>
      <c r="X863">
        <v>3522</v>
      </c>
      <c r="Y863">
        <v>39.81</v>
      </c>
      <c r="Z863">
        <v>3981</v>
      </c>
      <c r="AA863" t="s">
        <v>389</v>
      </c>
      <c r="AB863">
        <v>86</v>
      </c>
      <c r="AC863" t="s">
        <v>826</v>
      </c>
      <c r="AD863">
        <v>32025</v>
      </c>
      <c r="AE863">
        <v>2834.04</v>
      </c>
      <c r="AF863">
        <v>3202.5</v>
      </c>
      <c r="AG863" t="s">
        <v>408</v>
      </c>
      <c r="AP863" s="8">
        <v>860</v>
      </c>
      <c r="AQ863" s="8" t="str">
        <f t="shared" si="106"/>
        <v/>
      </c>
      <c r="AR863" s="8" t="str">
        <f t="shared" si="106"/>
        <v/>
      </c>
      <c r="AS863" s="8" t="str">
        <f t="shared" si="106"/>
        <v/>
      </c>
      <c r="AT863" s="8" t="str">
        <f t="shared" si="106"/>
        <v/>
      </c>
      <c r="AU863" s="8" t="str">
        <f t="shared" si="106"/>
        <v/>
      </c>
      <c r="AV863" s="8" t="str">
        <f t="shared" si="106"/>
        <v/>
      </c>
      <c r="AW863" s="8" t="str">
        <f t="shared" si="106"/>
        <v/>
      </c>
      <c r="AX863" s="8" t="str">
        <f t="shared" si="106"/>
        <v/>
      </c>
      <c r="AY863" s="8" t="str">
        <f t="shared" si="106"/>
        <v/>
      </c>
      <c r="AZ863" s="8" t="str">
        <f t="shared" si="106"/>
        <v/>
      </c>
      <c r="BA863" s="8" t="str">
        <f t="shared" si="106"/>
        <v/>
      </c>
      <c r="BB863" s="8" t="str">
        <f t="shared" si="106"/>
        <v/>
      </c>
      <c r="BC863" s="8" t="str">
        <f t="shared" si="106"/>
        <v/>
      </c>
      <c r="BD863" s="8" t="str">
        <f t="shared" si="106"/>
        <v/>
      </c>
      <c r="BE863" s="8" t="str">
        <f t="shared" si="106"/>
        <v/>
      </c>
      <c r="BF863" s="8" t="str">
        <f t="shared" si="106"/>
        <v/>
      </c>
      <c r="BG863" s="8" t="str">
        <f t="shared" si="105"/>
        <v/>
      </c>
      <c r="BH863" s="8" t="str">
        <f t="shared" si="105"/>
        <v/>
      </c>
    </row>
    <row r="864" spans="1:60">
      <c r="A864" t="s">
        <v>404</v>
      </c>
      <c r="B864" t="s">
        <v>404</v>
      </c>
      <c r="C864" t="s">
        <v>404</v>
      </c>
      <c r="E864">
        <v>57</v>
      </c>
      <c r="F864">
        <v>0</v>
      </c>
      <c r="G864">
        <v>1</v>
      </c>
      <c r="H864">
        <v>160953</v>
      </c>
      <c r="I864" s="1">
        <v>44761.875</v>
      </c>
      <c r="J864" t="s">
        <v>392</v>
      </c>
      <c r="K864">
        <v>0</v>
      </c>
      <c r="L864" s="1"/>
      <c r="M864" s="1">
        <v>44761.875</v>
      </c>
      <c r="N864" s="1">
        <v>31385.916666666668</v>
      </c>
      <c r="O864" s="1">
        <v>43325.875</v>
      </c>
      <c r="P864" s="1"/>
      <c r="Q864" s="1">
        <v>43326.875</v>
      </c>
      <c r="R864">
        <v>73381251</v>
      </c>
      <c r="T864" t="s">
        <v>827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389</v>
      </c>
      <c r="AB864">
        <v>46</v>
      </c>
      <c r="AC864" t="s">
        <v>390</v>
      </c>
      <c r="AD864">
        <v>253579</v>
      </c>
      <c r="AE864">
        <v>2130.0700000000002</v>
      </c>
      <c r="AF864">
        <v>2535.79</v>
      </c>
      <c r="AG864" t="s">
        <v>408</v>
      </c>
      <c r="AP864" s="7">
        <v>861</v>
      </c>
      <c r="AQ864" s="7" t="str">
        <f t="shared" si="106"/>
        <v/>
      </c>
      <c r="AR864" s="7" t="str">
        <f t="shared" si="106"/>
        <v/>
      </c>
      <c r="AS864" s="7" t="str">
        <f t="shared" si="106"/>
        <v/>
      </c>
      <c r="AT864" s="7" t="str">
        <f t="shared" si="106"/>
        <v/>
      </c>
      <c r="AU864" s="7" t="str">
        <f t="shared" si="106"/>
        <v/>
      </c>
      <c r="AV864" s="7" t="str">
        <f t="shared" si="106"/>
        <v/>
      </c>
      <c r="AW864" s="7" t="str">
        <f t="shared" si="106"/>
        <v/>
      </c>
      <c r="AX864" s="7" t="str">
        <f t="shared" si="106"/>
        <v/>
      </c>
      <c r="AY864" s="7" t="str">
        <f t="shared" si="106"/>
        <v/>
      </c>
      <c r="AZ864" s="7" t="str">
        <f t="shared" si="106"/>
        <v/>
      </c>
      <c r="BA864" s="7" t="str">
        <f t="shared" si="106"/>
        <v/>
      </c>
      <c r="BB864" s="7" t="str">
        <f t="shared" si="106"/>
        <v/>
      </c>
      <c r="BC864" s="7" t="str">
        <f t="shared" si="106"/>
        <v/>
      </c>
      <c r="BD864" s="7" t="str">
        <f t="shared" si="106"/>
        <v/>
      </c>
      <c r="BE864" s="7" t="str">
        <f t="shared" si="106"/>
        <v/>
      </c>
      <c r="BF864" s="7" t="str">
        <f t="shared" si="106"/>
        <v/>
      </c>
      <c r="BG864" s="7" t="str">
        <f t="shared" si="105"/>
        <v/>
      </c>
      <c r="BH864" s="7" t="str">
        <f t="shared" si="105"/>
        <v/>
      </c>
    </row>
    <row r="865" spans="1:60">
      <c r="A865" t="s">
        <v>386</v>
      </c>
      <c r="B865" t="s">
        <v>386</v>
      </c>
      <c r="C865" t="s">
        <v>386</v>
      </c>
      <c r="D865">
        <v>1201881000</v>
      </c>
      <c r="E865">
        <v>57</v>
      </c>
      <c r="F865">
        <v>0</v>
      </c>
      <c r="G865">
        <v>1</v>
      </c>
      <c r="H865">
        <v>160957</v>
      </c>
      <c r="I865" s="1">
        <v>44761.875</v>
      </c>
      <c r="J865" t="s">
        <v>392</v>
      </c>
      <c r="K865">
        <v>1</v>
      </c>
      <c r="L865" s="1">
        <v>44657.875</v>
      </c>
      <c r="M865" s="1">
        <v>44761.875</v>
      </c>
      <c r="N865" s="1">
        <v>44551.875</v>
      </c>
      <c r="O865" s="1">
        <v>44657.875</v>
      </c>
      <c r="P865" s="1"/>
      <c r="Q865" s="1">
        <v>44578.875</v>
      </c>
      <c r="R865">
        <v>83260647</v>
      </c>
      <c r="T865" t="s">
        <v>828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389</v>
      </c>
      <c r="AC865" t="s">
        <v>476</v>
      </c>
      <c r="AD865">
        <v>77338</v>
      </c>
      <c r="AE865">
        <v>649.63</v>
      </c>
      <c r="AF865">
        <v>773.38</v>
      </c>
      <c r="AG865" t="s">
        <v>391</v>
      </c>
      <c r="AP865" s="8">
        <v>862</v>
      </c>
      <c r="AQ865" s="8" t="str">
        <f t="shared" si="106"/>
        <v/>
      </c>
      <c r="AR865" s="8" t="str">
        <f t="shared" si="106"/>
        <v/>
      </c>
      <c r="AS865" s="8" t="str">
        <f t="shared" si="106"/>
        <v/>
      </c>
      <c r="AT865" s="8" t="str">
        <f t="shared" si="106"/>
        <v/>
      </c>
      <c r="AU865" s="8" t="str">
        <f t="shared" si="106"/>
        <v/>
      </c>
      <c r="AV865" s="8" t="str">
        <f t="shared" si="106"/>
        <v/>
      </c>
      <c r="AW865" s="8" t="str">
        <f t="shared" si="106"/>
        <v/>
      </c>
      <c r="AX865" s="8" t="str">
        <f t="shared" si="106"/>
        <v/>
      </c>
      <c r="AY865" s="8" t="str">
        <f t="shared" si="106"/>
        <v/>
      </c>
      <c r="AZ865" s="8" t="str">
        <f t="shared" si="106"/>
        <v/>
      </c>
      <c r="BA865" s="8" t="str">
        <f t="shared" si="106"/>
        <v/>
      </c>
      <c r="BB865" s="8" t="str">
        <f t="shared" si="106"/>
        <v/>
      </c>
      <c r="BC865" s="8" t="str">
        <f t="shared" si="106"/>
        <v/>
      </c>
      <c r="BD865" s="8" t="str">
        <f t="shared" si="106"/>
        <v/>
      </c>
      <c r="BE865" s="8" t="str">
        <f t="shared" si="106"/>
        <v/>
      </c>
      <c r="BF865" s="8" t="str">
        <f t="shared" si="106"/>
        <v/>
      </c>
      <c r="BG865" s="8" t="str">
        <f t="shared" si="105"/>
        <v/>
      </c>
      <c r="BH865" s="8" t="str">
        <f t="shared" si="105"/>
        <v/>
      </c>
    </row>
    <row r="866" spans="1:60">
      <c r="A866" t="s">
        <v>404</v>
      </c>
      <c r="B866" t="s">
        <v>404</v>
      </c>
      <c r="C866" t="s">
        <v>404</v>
      </c>
      <c r="E866">
        <v>19</v>
      </c>
      <c r="F866">
        <v>0</v>
      </c>
      <c r="G866">
        <v>1</v>
      </c>
      <c r="H866">
        <v>160958</v>
      </c>
      <c r="I866" s="1">
        <v>44761.875</v>
      </c>
      <c r="J866" t="s">
        <v>387</v>
      </c>
      <c r="K866">
        <v>0</v>
      </c>
      <c r="L866" s="1"/>
      <c r="M866" s="1">
        <v>44761.875</v>
      </c>
      <c r="N866" s="1">
        <v>36910.916666666664</v>
      </c>
      <c r="O866" s="1">
        <v>43325.875</v>
      </c>
      <c r="P866" s="1"/>
      <c r="Q866" s="1">
        <v>43326.875</v>
      </c>
      <c r="R866">
        <v>73391207</v>
      </c>
      <c r="T866" t="s">
        <v>829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389</v>
      </c>
      <c r="AB866">
        <v>46</v>
      </c>
      <c r="AC866" t="s">
        <v>476</v>
      </c>
      <c r="AD866">
        <v>52606</v>
      </c>
      <c r="AE866">
        <v>1297.6600000000001</v>
      </c>
      <c r="AF866">
        <v>526.05999999999995</v>
      </c>
      <c r="AG866" t="s">
        <v>408</v>
      </c>
      <c r="AP866" s="7">
        <v>863</v>
      </c>
      <c r="AQ866" s="7" t="str">
        <f t="shared" si="106"/>
        <v/>
      </c>
      <c r="AR866" s="7" t="str">
        <f t="shared" si="106"/>
        <v/>
      </c>
      <c r="AS866" s="7" t="str">
        <f t="shared" si="106"/>
        <v/>
      </c>
      <c r="AT866" s="7" t="str">
        <f t="shared" si="106"/>
        <v/>
      </c>
      <c r="AU866" s="7" t="str">
        <f t="shared" si="106"/>
        <v/>
      </c>
      <c r="AV866" s="7" t="str">
        <f t="shared" si="106"/>
        <v/>
      </c>
      <c r="AW866" s="7" t="str">
        <f t="shared" si="106"/>
        <v/>
      </c>
      <c r="AX866" s="7" t="str">
        <f t="shared" si="106"/>
        <v/>
      </c>
      <c r="AY866" s="7" t="str">
        <f t="shared" si="106"/>
        <v/>
      </c>
      <c r="AZ866" s="7" t="str">
        <f t="shared" si="106"/>
        <v/>
      </c>
      <c r="BA866" s="7" t="str">
        <f t="shared" si="106"/>
        <v/>
      </c>
      <c r="BB866" s="7" t="str">
        <f t="shared" si="106"/>
        <v/>
      </c>
      <c r="BC866" s="7" t="str">
        <f t="shared" si="106"/>
        <v/>
      </c>
      <c r="BD866" s="7" t="str">
        <f t="shared" si="106"/>
        <v/>
      </c>
      <c r="BE866" s="7" t="str">
        <f t="shared" si="106"/>
        <v/>
      </c>
      <c r="BF866" s="7" t="str">
        <f t="shared" ref="BF866:BH881" si="107">IF(BF$3=$D866,$AP866,"")</f>
        <v/>
      </c>
      <c r="BG866" s="7" t="str">
        <f t="shared" si="107"/>
        <v/>
      </c>
      <c r="BH866" s="7" t="str">
        <f t="shared" si="107"/>
        <v/>
      </c>
    </row>
    <row r="867" spans="1:60">
      <c r="A867" t="s">
        <v>404</v>
      </c>
      <c r="B867" t="s">
        <v>404</v>
      </c>
      <c r="C867" t="s">
        <v>404</v>
      </c>
      <c r="E867">
        <v>57</v>
      </c>
      <c r="F867">
        <v>0</v>
      </c>
      <c r="G867">
        <v>1</v>
      </c>
      <c r="H867">
        <v>160996</v>
      </c>
      <c r="I867" s="1">
        <v>44761.875</v>
      </c>
      <c r="J867" t="s">
        <v>392</v>
      </c>
      <c r="K867">
        <v>0</v>
      </c>
      <c r="L867" s="1"/>
      <c r="M867" s="1">
        <v>44761.875</v>
      </c>
      <c r="N867" s="1">
        <v>33312.875</v>
      </c>
      <c r="O867" s="1">
        <v>43325.875</v>
      </c>
      <c r="P867" s="1"/>
      <c r="Q867" s="1">
        <v>43326.875</v>
      </c>
      <c r="R867">
        <v>73381258</v>
      </c>
      <c r="T867" t="s">
        <v>830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389</v>
      </c>
      <c r="AB867">
        <v>46</v>
      </c>
      <c r="AC867" t="s">
        <v>478</v>
      </c>
      <c r="AD867">
        <v>180553</v>
      </c>
      <c r="AE867">
        <v>1516.66</v>
      </c>
      <c r="AF867">
        <v>1805.53</v>
      </c>
      <c r="AG867" t="s">
        <v>408</v>
      </c>
      <c r="AP867" s="8">
        <v>864</v>
      </c>
      <c r="AQ867" s="8" t="str">
        <f t="shared" ref="AQ867:BF882" si="108">IF(AQ$3=$D867,$AP867,"")</f>
        <v/>
      </c>
      <c r="AR867" s="8" t="str">
        <f t="shared" si="108"/>
        <v/>
      </c>
      <c r="AS867" s="8" t="str">
        <f t="shared" si="108"/>
        <v/>
      </c>
      <c r="AT867" s="8" t="str">
        <f t="shared" si="108"/>
        <v/>
      </c>
      <c r="AU867" s="8" t="str">
        <f t="shared" si="108"/>
        <v/>
      </c>
      <c r="AV867" s="8" t="str">
        <f t="shared" si="108"/>
        <v/>
      </c>
      <c r="AW867" s="8" t="str">
        <f t="shared" si="108"/>
        <v/>
      </c>
      <c r="AX867" s="8" t="str">
        <f t="shared" si="108"/>
        <v/>
      </c>
      <c r="AY867" s="8" t="str">
        <f t="shared" si="108"/>
        <v/>
      </c>
      <c r="AZ867" s="8" t="str">
        <f t="shared" si="108"/>
        <v/>
      </c>
      <c r="BA867" s="8" t="str">
        <f t="shared" si="108"/>
        <v/>
      </c>
      <c r="BB867" s="8" t="str">
        <f t="shared" si="108"/>
        <v/>
      </c>
      <c r="BC867" s="8" t="str">
        <f t="shared" si="108"/>
        <v/>
      </c>
      <c r="BD867" s="8" t="str">
        <f t="shared" si="108"/>
        <v/>
      </c>
      <c r="BE867" s="8" t="str">
        <f t="shared" si="108"/>
        <v/>
      </c>
      <c r="BF867" s="8" t="str">
        <f t="shared" si="108"/>
        <v/>
      </c>
      <c r="BG867" s="8" t="str">
        <f t="shared" si="107"/>
        <v/>
      </c>
      <c r="BH867" s="8" t="str">
        <f t="shared" si="107"/>
        <v/>
      </c>
    </row>
    <row r="868" spans="1:60">
      <c r="A868" t="s">
        <v>404</v>
      </c>
      <c r="B868" t="s">
        <v>404</v>
      </c>
      <c r="C868" t="s">
        <v>404</v>
      </c>
      <c r="E868">
        <v>57</v>
      </c>
      <c r="F868">
        <v>0</v>
      </c>
      <c r="G868">
        <v>1</v>
      </c>
      <c r="H868">
        <v>161003</v>
      </c>
      <c r="I868" s="1">
        <v>44761.875</v>
      </c>
      <c r="J868" t="s">
        <v>392</v>
      </c>
      <c r="K868">
        <v>0</v>
      </c>
      <c r="L868" s="1"/>
      <c r="M868" s="1">
        <v>44761.875</v>
      </c>
      <c r="N868" s="1">
        <v>31333.875</v>
      </c>
      <c r="O868" s="1">
        <v>43360.875</v>
      </c>
      <c r="P868" s="1"/>
      <c r="Q868" s="1">
        <v>43326.875</v>
      </c>
      <c r="R868">
        <v>73394844</v>
      </c>
      <c r="T868" t="s">
        <v>831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389</v>
      </c>
      <c r="AB868">
        <v>46</v>
      </c>
      <c r="AC868" t="s">
        <v>398</v>
      </c>
      <c r="AD868">
        <v>276623</v>
      </c>
      <c r="AE868">
        <v>2323.64</v>
      </c>
      <c r="AF868">
        <v>2766.23</v>
      </c>
      <c r="AG868" t="s">
        <v>408</v>
      </c>
      <c r="AP868" s="7">
        <v>865</v>
      </c>
      <c r="AQ868" s="7" t="str">
        <f t="shared" si="108"/>
        <v/>
      </c>
      <c r="AR868" s="7" t="str">
        <f t="shared" si="108"/>
        <v/>
      </c>
      <c r="AS868" s="7" t="str">
        <f t="shared" si="108"/>
        <v/>
      </c>
      <c r="AT868" s="7" t="str">
        <f t="shared" si="108"/>
        <v/>
      </c>
      <c r="AU868" s="7" t="str">
        <f t="shared" si="108"/>
        <v/>
      </c>
      <c r="AV868" s="7" t="str">
        <f t="shared" si="108"/>
        <v/>
      </c>
      <c r="AW868" s="7" t="str">
        <f t="shared" si="108"/>
        <v/>
      </c>
      <c r="AX868" s="7" t="str">
        <f t="shared" si="108"/>
        <v/>
      </c>
      <c r="AY868" s="7" t="str">
        <f t="shared" si="108"/>
        <v/>
      </c>
      <c r="AZ868" s="7" t="str">
        <f t="shared" si="108"/>
        <v/>
      </c>
      <c r="BA868" s="7" t="str">
        <f t="shared" si="108"/>
        <v/>
      </c>
      <c r="BB868" s="7" t="str">
        <f t="shared" si="108"/>
        <v/>
      </c>
      <c r="BC868" s="7" t="str">
        <f t="shared" si="108"/>
        <v/>
      </c>
      <c r="BD868" s="7" t="str">
        <f t="shared" si="108"/>
        <v/>
      </c>
      <c r="BE868" s="7" t="str">
        <f t="shared" si="108"/>
        <v/>
      </c>
      <c r="BF868" s="7" t="str">
        <f t="shared" si="108"/>
        <v/>
      </c>
      <c r="BG868" s="7" t="str">
        <f t="shared" si="107"/>
        <v/>
      </c>
      <c r="BH868" s="7" t="str">
        <f t="shared" si="107"/>
        <v/>
      </c>
    </row>
    <row r="869" spans="1:60">
      <c r="A869" t="s">
        <v>386</v>
      </c>
      <c r="B869" t="s">
        <v>386</v>
      </c>
      <c r="C869" t="s">
        <v>404</v>
      </c>
      <c r="D869">
        <v>1189445000</v>
      </c>
      <c r="E869">
        <v>57</v>
      </c>
      <c r="F869">
        <v>0</v>
      </c>
      <c r="G869">
        <v>1</v>
      </c>
      <c r="H869">
        <v>161003</v>
      </c>
      <c r="I869" s="1">
        <v>44761.875</v>
      </c>
      <c r="J869" t="s">
        <v>392</v>
      </c>
      <c r="K869">
        <v>1</v>
      </c>
      <c r="L869" s="1"/>
      <c r="M869" s="1">
        <v>44761.875</v>
      </c>
      <c r="N869" s="1">
        <v>44713.875</v>
      </c>
      <c r="O869" s="1">
        <v>44740.875</v>
      </c>
      <c r="P869" s="1"/>
      <c r="Q869" s="1">
        <v>44742.875</v>
      </c>
      <c r="R869">
        <v>84162731</v>
      </c>
      <c r="T869" t="s">
        <v>254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389</v>
      </c>
      <c r="AC869" t="s">
        <v>398</v>
      </c>
      <c r="AD869">
        <v>153282</v>
      </c>
      <c r="AE869">
        <v>1287.56</v>
      </c>
      <c r="AF869">
        <v>1532.82</v>
      </c>
      <c r="AG869" t="s">
        <v>408</v>
      </c>
      <c r="AP869" s="8">
        <v>866</v>
      </c>
      <c r="AQ869" s="8" t="str">
        <f t="shared" si="108"/>
        <v/>
      </c>
      <c r="AR869" s="8" t="str">
        <f t="shared" si="108"/>
        <v/>
      </c>
      <c r="AS869" s="8" t="str">
        <f t="shared" si="108"/>
        <v/>
      </c>
      <c r="AT869" s="8" t="str">
        <f t="shared" si="108"/>
        <v/>
      </c>
      <c r="AU869" s="8" t="str">
        <f t="shared" si="108"/>
        <v/>
      </c>
      <c r="AV869" s="8" t="str">
        <f t="shared" si="108"/>
        <v/>
      </c>
      <c r="AW869" s="8" t="str">
        <f t="shared" si="108"/>
        <v/>
      </c>
      <c r="AX869" s="8" t="str">
        <f t="shared" si="108"/>
        <v/>
      </c>
      <c r="AY869" s="8" t="str">
        <f t="shared" si="108"/>
        <v/>
      </c>
      <c r="AZ869" s="8" t="str">
        <f t="shared" si="108"/>
        <v/>
      </c>
      <c r="BA869" s="8" t="str">
        <f t="shared" si="108"/>
        <v/>
      </c>
      <c r="BB869" s="8" t="str">
        <f t="shared" si="108"/>
        <v/>
      </c>
      <c r="BC869" s="8" t="str">
        <f t="shared" si="108"/>
        <v/>
      </c>
      <c r="BD869" s="8" t="str">
        <f t="shared" si="108"/>
        <v/>
      </c>
      <c r="BE869" s="8" t="str">
        <f t="shared" si="108"/>
        <v/>
      </c>
      <c r="BF869" s="8" t="str">
        <f t="shared" si="108"/>
        <v/>
      </c>
      <c r="BG869" s="8" t="str">
        <f t="shared" si="107"/>
        <v/>
      </c>
      <c r="BH869" s="8" t="str">
        <f t="shared" si="107"/>
        <v/>
      </c>
    </row>
    <row r="870" spans="1:60">
      <c r="A870" t="s">
        <v>404</v>
      </c>
      <c r="B870" t="s">
        <v>404</v>
      </c>
      <c r="C870" t="s">
        <v>404</v>
      </c>
      <c r="E870">
        <v>57</v>
      </c>
      <c r="F870">
        <v>0</v>
      </c>
      <c r="G870">
        <v>1</v>
      </c>
      <c r="H870">
        <v>161024</v>
      </c>
      <c r="I870" s="1">
        <v>44761.875</v>
      </c>
      <c r="J870" t="s">
        <v>392</v>
      </c>
      <c r="K870">
        <v>0</v>
      </c>
      <c r="L870" s="1"/>
      <c r="M870" s="1">
        <v>44761.875</v>
      </c>
      <c r="N870" s="1">
        <v>29995.916666666668</v>
      </c>
      <c r="O870" s="1">
        <v>43325.875</v>
      </c>
      <c r="P870" s="1"/>
      <c r="Q870" s="1">
        <v>43326.875</v>
      </c>
      <c r="R870">
        <v>73381272</v>
      </c>
      <c r="T870" t="s">
        <v>832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389</v>
      </c>
      <c r="AB870">
        <v>46</v>
      </c>
      <c r="AC870" t="s">
        <v>398</v>
      </c>
      <c r="AD870">
        <v>30428</v>
      </c>
      <c r="AE870">
        <v>2555.9499999999998</v>
      </c>
      <c r="AF870">
        <v>3042.8</v>
      </c>
      <c r="AG870" t="s">
        <v>408</v>
      </c>
      <c r="AP870" s="7">
        <v>867</v>
      </c>
      <c r="AQ870" s="7" t="str">
        <f t="shared" si="108"/>
        <v/>
      </c>
      <c r="AR870" s="7" t="str">
        <f t="shared" si="108"/>
        <v/>
      </c>
      <c r="AS870" s="7" t="str">
        <f t="shared" si="108"/>
        <v/>
      </c>
      <c r="AT870" s="7" t="str">
        <f t="shared" si="108"/>
        <v/>
      </c>
      <c r="AU870" s="7" t="str">
        <f t="shared" si="108"/>
        <v/>
      </c>
      <c r="AV870" s="7" t="str">
        <f t="shared" si="108"/>
        <v/>
      </c>
      <c r="AW870" s="7" t="str">
        <f t="shared" si="108"/>
        <v/>
      </c>
      <c r="AX870" s="7" t="str">
        <f t="shared" si="108"/>
        <v/>
      </c>
      <c r="AY870" s="7" t="str">
        <f t="shared" si="108"/>
        <v/>
      </c>
      <c r="AZ870" s="7" t="str">
        <f t="shared" si="108"/>
        <v/>
      </c>
      <c r="BA870" s="7" t="str">
        <f t="shared" si="108"/>
        <v/>
      </c>
      <c r="BB870" s="7" t="str">
        <f t="shared" si="108"/>
        <v/>
      </c>
      <c r="BC870" s="7" t="str">
        <f t="shared" si="108"/>
        <v/>
      </c>
      <c r="BD870" s="7" t="str">
        <f t="shared" si="108"/>
        <v/>
      </c>
      <c r="BE870" s="7" t="str">
        <f t="shared" si="108"/>
        <v/>
      </c>
      <c r="BF870" s="7" t="str">
        <f t="shared" si="108"/>
        <v/>
      </c>
      <c r="BG870" s="7" t="str">
        <f t="shared" si="107"/>
        <v/>
      </c>
      <c r="BH870" s="7" t="str">
        <f t="shared" si="107"/>
        <v/>
      </c>
    </row>
    <row r="871" spans="1:60">
      <c r="A871" t="s">
        <v>404</v>
      </c>
      <c r="B871" t="s">
        <v>404</v>
      </c>
      <c r="C871" t="s">
        <v>404</v>
      </c>
      <c r="E871">
        <v>57</v>
      </c>
      <c r="F871">
        <v>0</v>
      </c>
      <c r="G871">
        <v>1</v>
      </c>
      <c r="H871">
        <v>161034</v>
      </c>
      <c r="I871" s="1">
        <v>44761.875</v>
      </c>
      <c r="J871" t="s">
        <v>392</v>
      </c>
      <c r="K871">
        <v>0</v>
      </c>
      <c r="L871" s="1"/>
      <c r="M871" s="1">
        <v>44761.875</v>
      </c>
      <c r="N871" s="1">
        <v>22225.916666666668</v>
      </c>
      <c r="O871" s="1">
        <v>43325.875</v>
      </c>
      <c r="P871" s="1"/>
      <c r="Q871" s="1">
        <v>43326.875</v>
      </c>
      <c r="R871">
        <v>73389206</v>
      </c>
      <c r="T871" t="s">
        <v>833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389</v>
      </c>
      <c r="AB871">
        <v>46</v>
      </c>
      <c r="AC871" t="s">
        <v>476</v>
      </c>
      <c r="AD871">
        <v>385776</v>
      </c>
      <c r="AE871">
        <v>6198.61</v>
      </c>
      <c r="AF871">
        <v>3857.76</v>
      </c>
      <c r="AG871" t="s">
        <v>408</v>
      </c>
      <c r="AP871" s="8">
        <v>868</v>
      </c>
      <c r="AQ871" s="8" t="str">
        <f t="shared" si="108"/>
        <v/>
      </c>
      <c r="AR871" s="8" t="str">
        <f t="shared" si="108"/>
        <v/>
      </c>
      <c r="AS871" s="8" t="str">
        <f t="shared" si="108"/>
        <v/>
      </c>
      <c r="AT871" s="8" t="str">
        <f t="shared" si="108"/>
        <v/>
      </c>
      <c r="AU871" s="8" t="str">
        <f t="shared" si="108"/>
        <v/>
      </c>
      <c r="AV871" s="8" t="str">
        <f t="shared" si="108"/>
        <v/>
      </c>
      <c r="AW871" s="8" t="str">
        <f t="shared" si="108"/>
        <v/>
      </c>
      <c r="AX871" s="8" t="str">
        <f t="shared" si="108"/>
        <v/>
      </c>
      <c r="AY871" s="8" t="str">
        <f t="shared" si="108"/>
        <v/>
      </c>
      <c r="AZ871" s="8" t="str">
        <f t="shared" si="108"/>
        <v/>
      </c>
      <c r="BA871" s="8" t="str">
        <f t="shared" si="108"/>
        <v/>
      </c>
      <c r="BB871" s="8" t="str">
        <f t="shared" si="108"/>
        <v/>
      </c>
      <c r="BC871" s="8" t="str">
        <f t="shared" si="108"/>
        <v/>
      </c>
      <c r="BD871" s="8" t="str">
        <f t="shared" si="108"/>
        <v/>
      </c>
      <c r="BE871" s="8" t="str">
        <f t="shared" si="108"/>
        <v/>
      </c>
      <c r="BF871" s="8" t="str">
        <f t="shared" si="108"/>
        <v/>
      </c>
      <c r="BG871" s="8" t="str">
        <f t="shared" si="107"/>
        <v/>
      </c>
      <c r="BH871" s="8" t="str">
        <f t="shared" si="107"/>
        <v/>
      </c>
    </row>
    <row r="872" spans="1:60">
      <c r="A872" t="s">
        <v>404</v>
      </c>
      <c r="B872" t="s">
        <v>404</v>
      </c>
      <c r="C872" t="s">
        <v>404</v>
      </c>
      <c r="E872">
        <v>57</v>
      </c>
      <c r="F872">
        <v>0</v>
      </c>
      <c r="G872">
        <v>1</v>
      </c>
      <c r="H872">
        <v>161059</v>
      </c>
      <c r="I872" s="1">
        <v>44761.875</v>
      </c>
      <c r="J872" t="s">
        <v>392</v>
      </c>
      <c r="K872">
        <v>0</v>
      </c>
      <c r="L872" s="1"/>
      <c r="M872" s="1">
        <v>44761.875</v>
      </c>
      <c r="N872" s="1">
        <v>26993.916666666668</v>
      </c>
      <c r="O872" s="1">
        <v>44683.875</v>
      </c>
      <c r="P872" s="1">
        <v>44664.875</v>
      </c>
      <c r="Q872" s="1">
        <v>43326.875</v>
      </c>
      <c r="R872">
        <v>73394939</v>
      </c>
      <c r="T872" t="s">
        <v>834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389</v>
      </c>
      <c r="AB872">
        <v>46</v>
      </c>
      <c r="AC872" t="s">
        <v>581</v>
      </c>
      <c r="AD872">
        <v>323307</v>
      </c>
      <c r="AE872">
        <v>2715.79</v>
      </c>
      <c r="AF872">
        <v>3233.07</v>
      </c>
      <c r="AG872" t="s">
        <v>408</v>
      </c>
      <c r="AP872" s="7">
        <v>869</v>
      </c>
      <c r="AQ872" s="7" t="str">
        <f t="shared" si="108"/>
        <v/>
      </c>
      <c r="AR872" s="7" t="str">
        <f t="shared" si="108"/>
        <v/>
      </c>
      <c r="AS872" s="7" t="str">
        <f t="shared" si="108"/>
        <v/>
      </c>
      <c r="AT872" s="7" t="str">
        <f t="shared" si="108"/>
        <v/>
      </c>
      <c r="AU872" s="7" t="str">
        <f t="shared" si="108"/>
        <v/>
      </c>
      <c r="AV872" s="7" t="str">
        <f t="shared" si="108"/>
        <v/>
      </c>
      <c r="AW872" s="7" t="str">
        <f t="shared" si="108"/>
        <v/>
      </c>
      <c r="AX872" s="7" t="str">
        <f t="shared" si="108"/>
        <v/>
      </c>
      <c r="AY872" s="7" t="str">
        <f t="shared" si="108"/>
        <v/>
      </c>
      <c r="AZ872" s="7" t="str">
        <f t="shared" si="108"/>
        <v/>
      </c>
      <c r="BA872" s="7" t="str">
        <f t="shared" si="108"/>
        <v/>
      </c>
      <c r="BB872" s="7" t="str">
        <f t="shared" si="108"/>
        <v/>
      </c>
      <c r="BC872" s="7" t="str">
        <f t="shared" si="108"/>
        <v/>
      </c>
      <c r="BD872" s="7" t="str">
        <f t="shared" si="108"/>
        <v/>
      </c>
      <c r="BE872" s="7" t="str">
        <f t="shared" si="108"/>
        <v/>
      </c>
      <c r="BF872" s="7" t="str">
        <f t="shared" si="108"/>
        <v/>
      </c>
      <c r="BG872" s="7" t="str">
        <f t="shared" si="107"/>
        <v/>
      </c>
      <c r="BH872" s="7" t="str">
        <f t="shared" si="107"/>
        <v/>
      </c>
    </row>
    <row r="873" spans="1:60">
      <c r="A873" t="s">
        <v>404</v>
      </c>
      <c r="B873" t="s">
        <v>404</v>
      </c>
      <c r="C873" t="s">
        <v>404</v>
      </c>
      <c r="E873">
        <v>19</v>
      </c>
      <c r="F873">
        <v>0</v>
      </c>
      <c r="G873">
        <v>1</v>
      </c>
      <c r="H873">
        <v>161106</v>
      </c>
      <c r="I873" s="1">
        <v>44761.875</v>
      </c>
      <c r="J873" t="s">
        <v>387</v>
      </c>
      <c r="K873">
        <v>0</v>
      </c>
      <c r="L873" s="1"/>
      <c r="M873" s="1">
        <v>44761.875</v>
      </c>
      <c r="N873" s="1">
        <v>37853.875</v>
      </c>
      <c r="O873" s="1">
        <v>43325.875</v>
      </c>
      <c r="P873" s="1"/>
      <c r="Q873" s="1">
        <v>43326.875</v>
      </c>
      <c r="R873">
        <v>73392380</v>
      </c>
      <c r="T873" t="s">
        <v>835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389</v>
      </c>
      <c r="AB873">
        <v>46</v>
      </c>
      <c r="AC873" t="s">
        <v>476</v>
      </c>
      <c r="AD873">
        <v>123586</v>
      </c>
      <c r="AE873">
        <v>1038.1099999999999</v>
      </c>
      <c r="AF873">
        <v>1235.8599999999999</v>
      </c>
      <c r="AG873" t="s">
        <v>408</v>
      </c>
      <c r="AP873" s="8">
        <v>870</v>
      </c>
      <c r="AQ873" s="8" t="str">
        <f t="shared" si="108"/>
        <v/>
      </c>
      <c r="AR873" s="8" t="str">
        <f t="shared" si="108"/>
        <v/>
      </c>
      <c r="AS873" s="8" t="str">
        <f t="shared" si="108"/>
        <v/>
      </c>
      <c r="AT873" s="8" t="str">
        <f t="shared" si="108"/>
        <v/>
      </c>
      <c r="AU873" s="8" t="str">
        <f t="shared" si="108"/>
        <v/>
      </c>
      <c r="AV873" s="8" t="str">
        <f t="shared" si="108"/>
        <v/>
      </c>
      <c r="AW873" s="8" t="str">
        <f t="shared" si="108"/>
        <v/>
      </c>
      <c r="AX873" s="8" t="str">
        <f t="shared" si="108"/>
        <v/>
      </c>
      <c r="AY873" s="8" t="str">
        <f t="shared" si="108"/>
        <v/>
      </c>
      <c r="AZ873" s="8" t="str">
        <f t="shared" si="108"/>
        <v/>
      </c>
      <c r="BA873" s="8" t="str">
        <f t="shared" si="108"/>
        <v/>
      </c>
      <c r="BB873" s="8" t="str">
        <f t="shared" si="108"/>
        <v/>
      </c>
      <c r="BC873" s="8" t="str">
        <f t="shared" si="108"/>
        <v/>
      </c>
      <c r="BD873" s="8" t="str">
        <f t="shared" si="108"/>
        <v/>
      </c>
      <c r="BE873" s="8" t="str">
        <f t="shared" si="108"/>
        <v/>
      </c>
      <c r="BF873" s="8" t="str">
        <f t="shared" si="108"/>
        <v/>
      </c>
      <c r="BG873" s="8" t="str">
        <f t="shared" si="107"/>
        <v/>
      </c>
      <c r="BH873" s="8" t="str">
        <f t="shared" si="107"/>
        <v/>
      </c>
    </row>
    <row r="874" spans="1:60">
      <c r="A874" t="s">
        <v>404</v>
      </c>
      <c r="B874" t="s">
        <v>404</v>
      </c>
      <c r="C874" t="s">
        <v>404</v>
      </c>
      <c r="E874">
        <v>19</v>
      </c>
      <c r="F874">
        <v>0</v>
      </c>
      <c r="G874">
        <v>1</v>
      </c>
      <c r="H874">
        <v>161123</v>
      </c>
      <c r="I874" s="1">
        <v>44761.875</v>
      </c>
      <c r="J874" t="s">
        <v>387</v>
      </c>
      <c r="K874">
        <v>0</v>
      </c>
      <c r="L874" s="1"/>
      <c r="M874" s="1">
        <v>44761.875</v>
      </c>
      <c r="N874" s="1">
        <v>37421.875</v>
      </c>
      <c r="O874" s="1">
        <v>43970.875</v>
      </c>
      <c r="P874" s="1">
        <v>43964.875</v>
      </c>
      <c r="Q874" s="1">
        <v>43326.875</v>
      </c>
      <c r="R874">
        <v>73392390</v>
      </c>
      <c r="T874" t="s">
        <v>836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389</v>
      </c>
      <c r="AB874">
        <v>46</v>
      </c>
      <c r="AC874" t="s">
        <v>478</v>
      </c>
      <c r="AD874">
        <v>63377</v>
      </c>
      <c r="AE874">
        <v>1103.02</v>
      </c>
      <c r="AF874">
        <v>633.77</v>
      </c>
      <c r="AG874" t="s">
        <v>408</v>
      </c>
      <c r="AP874" s="7">
        <v>871</v>
      </c>
      <c r="AQ874" s="7" t="str">
        <f t="shared" si="108"/>
        <v/>
      </c>
      <c r="AR874" s="7" t="str">
        <f t="shared" si="108"/>
        <v/>
      </c>
      <c r="AS874" s="7" t="str">
        <f t="shared" si="108"/>
        <v/>
      </c>
      <c r="AT874" s="7" t="str">
        <f t="shared" si="108"/>
        <v/>
      </c>
      <c r="AU874" s="7" t="str">
        <f t="shared" si="108"/>
        <v/>
      </c>
      <c r="AV874" s="7" t="str">
        <f t="shared" si="108"/>
        <v/>
      </c>
      <c r="AW874" s="7" t="str">
        <f t="shared" si="108"/>
        <v/>
      </c>
      <c r="AX874" s="7" t="str">
        <f t="shared" si="108"/>
        <v/>
      </c>
      <c r="AY874" s="7" t="str">
        <f t="shared" si="108"/>
        <v/>
      </c>
      <c r="AZ874" s="7" t="str">
        <f t="shared" si="108"/>
        <v/>
      </c>
      <c r="BA874" s="7" t="str">
        <f t="shared" si="108"/>
        <v/>
      </c>
      <c r="BB874" s="7" t="str">
        <f t="shared" si="108"/>
        <v/>
      </c>
      <c r="BC874" s="7" t="str">
        <f t="shared" si="108"/>
        <v/>
      </c>
      <c r="BD874" s="7" t="str">
        <f t="shared" si="108"/>
        <v/>
      </c>
      <c r="BE874" s="7" t="str">
        <f t="shared" si="108"/>
        <v/>
      </c>
      <c r="BF874" s="7" t="str">
        <f t="shared" si="108"/>
        <v/>
      </c>
      <c r="BG874" s="7" t="str">
        <f t="shared" si="107"/>
        <v/>
      </c>
      <c r="BH874" s="7" t="str">
        <f t="shared" si="107"/>
        <v/>
      </c>
    </row>
    <row r="875" spans="1:60">
      <c r="A875" t="s">
        <v>404</v>
      </c>
      <c r="B875" t="s">
        <v>404</v>
      </c>
      <c r="C875" t="s">
        <v>404</v>
      </c>
      <c r="E875">
        <v>19</v>
      </c>
      <c r="F875">
        <v>0</v>
      </c>
      <c r="G875">
        <v>1</v>
      </c>
      <c r="H875">
        <v>161123</v>
      </c>
      <c r="I875" s="1">
        <v>44761.875</v>
      </c>
      <c r="J875" t="s">
        <v>387</v>
      </c>
      <c r="K875">
        <v>1</v>
      </c>
      <c r="L875" s="1"/>
      <c r="M875" s="1">
        <v>44761.875</v>
      </c>
      <c r="N875" s="1">
        <v>38748.916666666664</v>
      </c>
      <c r="O875" s="1">
        <v>43970.875</v>
      </c>
      <c r="P875" s="1"/>
      <c r="Q875" s="1">
        <v>43326.875</v>
      </c>
      <c r="R875">
        <v>73392391</v>
      </c>
      <c r="T875" t="s">
        <v>837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389</v>
      </c>
      <c r="AB875">
        <v>46</v>
      </c>
      <c r="AC875" t="s">
        <v>478</v>
      </c>
      <c r="AD875">
        <v>63377</v>
      </c>
      <c r="AE875">
        <v>882.42</v>
      </c>
      <c r="AF875">
        <v>633.77</v>
      </c>
      <c r="AG875" t="s">
        <v>408</v>
      </c>
      <c r="AP875" s="8">
        <v>872</v>
      </c>
      <c r="AQ875" s="8" t="str">
        <f t="shared" si="108"/>
        <v/>
      </c>
      <c r="AR875" s="8" t="str">
        <f t="shared" si="108"/>
        <v/>
      </c>
      <c r="AS875" s="8" t="str">
        <f t="shared" si="108"/>
        <v/>
      </c>
      <c r="AT875" s="8" t="str">
        <f t="shared" si="108"/>
        <v/>
      </c>
      <c r="AU875" s="8" t="str">
        <f t="shared" si="108"/>
        <v/>
      </c>
      <c r="AV875" s="8" t="str">
        <f t="shared" si="108"/>
        <v/>
      </c>
      <c r="AW875" s="8" t="str">
        <f t="shared" si="108"/>
        <v/>
      </c>
      <c r="AX875" s="8" t="str">
        <f t="shared" si="108"/>
        <v/>
      </c>
      <c r="AY875" s="8" t="str">
        <f t="shared" si="108"/>
        <v/>
      </c>
      <c r="AZ875" s="8" t="str">
        <f t="shared" si="108"/>
        <v/>
      </c>
      <c r="BA875" s="8" t="str">
        <f t="shared" si="108"/>
        <v/>
      </c>
      <c r="BB875" s="8" t="str">
        <f t="shared" si="108"/>
        <v/>
      </c>
      <c r="BC875" s="8" t="str">
        <f t="shared" si="108"/>
        <v/>
      </c>
      <c r="BD875" s="8" t="str">
        <f t="shared" si="108"/>
        <v/>
      </c>
      <c r="BE875" s="8" t="str">
        <f t="shared" si="108"/>
        <v/>
      </c>
      <c r="BF875" s="8" t="str">
        <f t="shared" si="108"/>
        <v/>
      </c>
      <c r="BG875" s="8" t="str">
        <f t="shared" si="107"/>
        <v/>
      </c>
      <c r="BH875" s="8" t="str">
        <f t="shared" si="107"/>
        <v/>
      </c>
    </row>
    <row r="876" spans="1:60">
      <c r="A876" t="s">
        <v>404</v>
      </c>
      <c r="B876" t="s">
        <v>404</v>
      </c>
      <c r="C876" t="s">
        <v>404</v>
      </c>
      <c r="E876">
        <v>19</v>
      </c>
      <c r="F876">
        <v>0</v>
      </c>
      <c r="G876">
        <v>1</v>
      </c>
      <c r="H876">
        <v>161137</v>
      </c>
      <c r="I876" s="1">
        <v>44761.875</v>
      </c>
      <c r="J876" t="s">
        <v>387</v>
      </c>
      <c r="K876">
        <v>0</v>
      </c>
      <c r="L876" s="1"/>
      <c r="M876" s="1">
        <v>44761.875</v>
      </c>
      <c r="N876" s="1">
        <v>39329.875</v>
      </c>
      <c r="O876" s="1">
        <v>43586.875</v>
      </c>
      <c r="P876" s="1">
        <v>43569.875</v>
      </c>
      <c r="Q876" s="1">
        <v>43326.875</v>
      </c>
      <c r="R876">
        <v>73394930</v>
      </c>
      <c r="T876" t="s">
        <v>838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389</v>
      </c>
      <c r="AB876">
        <v>46</v>
      </c>
      <c r="AC876" t="s">
        <v>476</v>
      </c>
      <c r="AD876">
        <v>123586</v>
      </c>
      <c r="AE876">
        <v>1038.1099999999999</v>
      </c>
      <c r="AF876">
        <v>1235.8599999999999</v>
      </c>
      <c r="AG876" t="s">
        <v>408</v>
      </c>
      <c r="AP876" s="7">
        <v>873</v>
      </c>
      <c r="AQ876" s="7" t="str">
        <f t="shared" si="108"/>
        <v/>
      </c>
      <c r="AR876" s="7" t="str">
        <f t="shared" si="108"/>
        <v/>
      </c>
      <c r="AS876" s="7" t="str">
        <f t="shared" si="108"/>
        <v/>
      </c>
      <c r="AT876" s="7" t="str">
        <f t="shared" si="108"/>
        <v/>
      </c>
      <c r="AU876" s="7" t="str">
        <f t="shared" si="108"/>
        <v/>
      </c>
      <c r="AV876" s="7" t="str">
        <f t="shared" si="108"/>
        <v/>
      </c>
      <c r="AW876" s="7" t="str">
        <f t="shared" si="108"/>
        <v/>
      </c>
      <c r="AX876" s="7" t="str">
        <f t="shared" si="108"/>
        <v/>
      </c>
      <c r="AY876" s="7" t="str">
        <f t="shared" si="108"/>
        <v/>
      </c>
      <c r="AZ876" s="7" t="str">
        <f t="shared" si="108"/>
        <v/>
      </c>
      <c r="BA876" s="7" t="str">
        <f t="shared" si="108"/>
        <v/>
      </c>
      <c r="BB876" s="7" t="str">
        <f t="shared" si="108"/>
        <v/>
      </c>
      <c r="BC876" s="7" t="str">
        <f t="shared" si="108"/>
        <v/>
      </c>
      <c r="BD876" s="7" t="str">
        <f t="shared" si="108"/>
        <v/>
      </c>
      <c r="BE876" s="7" t="str">
        <f t="shared" si="108"/>
        <v/>
      </c>
      <c r="BF876" s="7" t="str">
        <f t="shared" si="108"/>
        <v/>
      </c>
      <c r="BG876" s="7" t="str">
        <f t="shared" si="107"/>
        <v/>
      </c>
      <c r="BH876" s="7" t="str">
        <f t="shared" si="107"/>
        <v/>
      </c>
    </row>
    <row r="877" spans="1:60">
      <c r="A877" t="s">
        <v>404</v>
      </c>
      <c r="B877" t="s">
        <v>404</v>
      </c>
      <c r="C877" t="s">
        <v>404</v>
      </c>
      <c r="E877">
        <v>224</v>
      </c>
      <c r="F877">
        <v>0</v>
      </c>
      <c r="G877">
        <v>1</v>
      </c>
      <c r="H877">
        <v>161215</v>
      </c>
      <c r="I877" s="1">
        <v>44761.875</v>
      </c>
      <c r="J877" t="s">
        <v>535</v>
      </c>
      <c r="K877">
        <v>0</v>
      </c>
      <c r="L877" s="1"/>
      <c r="M877" s="1">
        <v>44761.875</v>
      </c>
      <c r="N877" s="1">
        <v>29508.875</v>
      </c>
      <c r="O877" s="1">
        <v>43325.875</v>
      </c>
      <c r="P877" s="1"/>
      <c r="Q877" s="1">
        <v>43326.875</v>
      </c>
      <c r="R877">
        <v>73381292</v>
      </c>
      <c r="T877" t="s">
        <v>839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389</v>
      </c>
      <c r="AB877">
        <v>46</v>
      </c>
      <c r="AC877" t="s">
        <v>398</v>
      </c>
      <c r="AD877">
        <v>254611</v>
      </c>
      <c r="AE877">
        <v>2113.2399999999998</v>
      </c>
      <c r="AF877">
        <v>2546.11</v>
      </c>
      <c r="AG877" t="s">
        <v>408</v>
      </c>
      <c r="AP877" s="8">
        <v>874</v>
      </c>
      <c r="AQ877" s="8" t="str">
        <f t="shared" si="108"/>
        <v/>
      </c>
      <c r="AR877" s="8" t="str">
        <f t="shared" si="108"/>
        <v/>
      </c>
      <c r="AS877" s="8" t="str">
        <f t="shared" si="108"/>
        <v/>
      </c>
      <c r="AT877" s="8" t="str">
        <f t="shared" si="108"/>
        <v/>
      </c>
      <c r="AU877" s="8" t="str">
        <f t="shared" si="108"/>
        <v/>
      </c>
      <c r="AV877" s="8" t="str">
        <f t="shared" si="108"/>
        <v/>
      </c>
      <c r="AW877" s="8" t="str">
        <f t="shared" si="108"/>
        <v/>
      </c>
      <c r="AX877" s="8" t="str">
        <f t="shared" si="108"/>
        <v/>
      </c>
      <c r="AY877" s="8" t="str">
        <f t="shared" si="108"/>
        <v/>
      </c>
      <c r="AZ877" s="8" t="str">
        <f t="shared" si="108"/>
        <v/>
      </c>
      <c r="BA877" s="8" t="str">
        <f t="shared" si="108"/>
        <v/>
      </c>
      <c r="BB877" s="8" t="str">
        <f t="shared" si="108"/>
        <v/>
      </c>
      <c r="BC877" s="8" t="str">
        <f t="shared" si="108"/>
        <v/>
      </c>
      <c r="BD877" s="8" t="str">
        <f t="shared" si="108"/>
        <v/>
      </c>
      <c r="BE877" s="8" t="str">
        <f t="shared" si="108"/>
        <v/>
      </c>
      <c r="BF877" s="8" t="str">
        <f t="shared" si="108"/>
        <v/>
      </c>
      <c r="BG877" s="8" t="str">
        <f t="shared" si="107"/>
        <v/>
      </c>
      <c r="BH877" s="8" t="str">
        <f t="shared" si="107"/>
        <v/>
      </c>
    </row>
    <row r="878" spans="1:60">
      <c r="A878" t="s">
        <v>404</v>
      </c>
      <c r="B878" t="s">
        <v>404</v>
      </c>
      <c r="C878" t="s">
        <v>404</v>
      </c>
      <c r="E878">
        <v>19</v>
      </c>
      <c r="F878">
        <v>0</v>
      </c>
      <c r="G878">
        <v>1</v>
      </c>
      <c r="H878">
        <v>161277</v>
      </c>
      <c r="I878" s="1">
        <v>44761.875</v>
      </c>
      <c r="J878" t="s">
        <v>387</v>
      </c>
      <c r="K878">
        <v>0</v>
      </c>
      <c r="L878" s="1"/>
      <c r="M878" s="1">
        <v>44761.875</v>
      </c>
      <c r="N878" s="1">
        <v>41069.875</v>
      </c>
      <c r="O878" s="1">
        <v>44756.875</v>
      </c>
      <c r="P878" s="1">
        <v>44755.875</v>
      </c>
      <c r="Q878" s="1">
        <v>43326.875</v>
      </c>
      <c r="R878">
        <v>73389095</v>
      </c>
      <c r="T878" t="s">
        <v>840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389</v>
      </c>
      <c r="AB878">
        <v>46</v>
      </c>
      <c r="AC878" t="s">
        <v>394</v>
      </c>
      <c r="AD878">
        <v>48439</v>
      </c>
      <c r="AE878">
        <v>406.85</v>
      </c>
      <c r="AF878">
        <v>484.39</v>
      </c>
      <c r="AG878" t="s">
        <v>408</v>
      </c>
      <c r="AP878" s="7">
        <v>875</v>
      </c>
      <c r="AQ878" s="7" t="str">
        <f t="shared" si="108"/>
        <v/>
      </c>
      <c r="AR878" s="7" t="str">
        <f t="shared" si="108"/>
        <v/>
      </c>
      <c r="AS878" s="7" t="str">
        <f t="shared" si="108"/>
        <v/>
      </c>
      <c r="AT878" s="7" t="str">
        <f t="shared" si="108"/>
        <v/>
      </c>
      <c r="AU878" s="7" t="str">
        <f t="shared" si="108"/>
        <v/>
      </c>
      <c r="AV878" s="7" t="str">
        <f t="shared" si="108"/>
        <v/>
      </c>
      <c r="AW878" s="7" t="str">
        <f t="shared" si="108"/>
        <v/>
      </c>
      <c r="AX878" s="7" t="str">
        <f t="shared" si="108"/>
        <v/>
      </c>
      <c r="AY878" s="7" t="str">
        <f t="shared" si="108"/>
        <v/>
      </c>
      <c r="AZ878" s="7" t="str">
        <f t="shared" si="108"/>
        <v/>
      </c>
      <c r="BA878" s="7" t="str">
        <f t="shared" si="108"/>
        <v/>
      </c>
      <c r="BB878" s="7" t="str">
        <f t="shared" si="108"/>
        <v/>
      </c>
      <c r="BC878" s="7" t="str">
        <f t="shared" si="108"/>
        <v/>
      </c>
      <c r="BD878" s="7" t="str">
        <f t="shared" si="108"/>
        <v/>
      </c>
      <c r="BE878" s="7" t="str">
        <f t="shared" si="108"/>
        <v/>
      </c>
      <c r="BF878" s="7" t="str">
        <f t="shared" si="108"/>
        <v/>
      </c>
      <c r="BG878" s="7" t="str">
        <f t="shared" si="107"/>
        <v/>
      </c>
      <c r="BH878" s="7" t="str">
        <f t="shared" si="107"/>
        <v/>
      </c>
    </row>
    <row r="879" spans="1:60">
      <c r="A879" t="s">
        <v>404</v>
      </c>
      <c r="B879" t="s">
        <v>404</v>
      </c>
      <c r="C879" t="s">
        <v>386</v>
      </c>
      <c r="D879">
        <v>0</v>
      </c>
      <c r="E879">
        <v>57</v>
      </c>
      <c r="F879">
        <v>0</v>
      </c>
      <c r="G879">
        <v>1</v>
      </c>
      <c r="H879">
        <v>161381</v>
      </c>
      <c r="I879" s="1">
        <v>44761.875</v>
      </c>
      <c r="J879" t="s">
        <v>392</v>
      </c>
      <c r="K879">
        <v>0</v>
      </c>
      <c r="L879" s="1">
        <v>44718.875</v>
      </c>
      <c r="M879" s="1">
        <v>44761.875</v>
      </c>
      <c r="N879" s="1">
        <v>30085.875</v>
      </c>
      <c r="O879" s="1">
        <v>44718.875</v>
      </c>
      <c r="P879" s="1"/>
      <c r="Q879" s="1">
        <v>43326.875</v>
      </c>
      <c r="R879">
        <v>73412061</v>
      </c>
      <c r="T879" t="s">
        <v>841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389</v>
      </c>
      <c r="AB879">
        <v>46</v>
      </c>
      <c r="AC879" t="s">
        <v>400</v>
      </c>
      <c r="AD879">
        <v>55295</v>
      </c>
      <c r="AE879">
        <v>464.46</v>
      </c>
      <c r="AF879">
        <v>552.95000000000005</v>
      </c>
      <c r="AG879" t="s">
        <v>391</v>
      </c>
      <c r="AP879" s="8">
        <v>876</v>
      </c>
      <c r="AQ879" s="8" t="str">
        <f t="shared" si="108"/>
        <v/>
      </c>
      <c r="AR879" s="8" t="str">
        <f t="shared" si="108"/>
        <v/>
      </c>
      <c r="AS879" s="8" t="str">
        <f t="shared" si="108"/>
        <v/>
      </c>
      <c r="AT879" s="8" t="str">
        <f t="shared" si="108"/>
        <v/>
      </c>
      <c r="AU879" s="8" t="str">
        <f t="shared" si="108"/>
        <v/>
      </c>
      <c r="AV879" s="8" t="str">
        <f t="shared" si="108"/>
        <v/>
      </c>
      <c r="AW879" s="8" t="str">
        <f t="shared" si="108"/>
        <v/>
      </c>
      <c r="AX879" s="8" t="str">
        <f t="shared" si="108"/>
        <v/>
      </c>
      <c r="AY879" s="8" t="str">
        <f t="shared" si="108"/>
        <v/>
      </c>
      <c r="AZ879" s="8" t="str">
        <f t="shared" si="108"/>
        <v/>
      </c>
      <c r="BA879" s="8" t="str">
        <f t="shared" si="108"/>
        <v/>
      </c>
      <c r="BB879" s="8" t="str">
        <f t="shared" si="108"/>
        <v/>
      </c>
      <c r="BC879" s="8" t="str">
        <f t="shared" si="108"/>
        <v/>
      </c>
      <c r="BD879" s="8" t="str">
        <f t="shared" si="108"/>
        <v/>
      </c>
      <c r="BE879" s="8" t="str">
        <f t="shared" si="108"/>
        <v/>
      </c>
      <c r="BF879" s="8" t="str">
        <f t="shared" si="108"/>
        <v/>
      </c>
      <c r="BG879" s="8" t="str">
        <f t="shared" si="107"/>
        <v/>
      </c>
      <c r="BH879" s="8" t="str">
        <f t="shared" si="107"/>
        <v/>
      </c>
    </row>
    <row r="880" spans="1:60">
      <c r="A880" t="s">
        <v>404</v>
      </c>
      <c r="B880" t="s">
        <v>404</v>
      </c>
      <c r="C880" t="s">
        <v>404</v>
      </c>
      <c r="D880">
        <v>0</v>
      </c>
      <c r="E880">
        <v>57</v>
      </c>
      <c r="F880">
        <v>0</v>
      </c>
      <c r="G880">
        <v>1</v>
      </c>
      <c r="H880">
        <v>161478</v>
      </c>
      <c r="I880" s="1">
        <v>44761.875</v>
      </c>
      <c r="J880" t="s">
        <v>392</v>
      </c>
      <c r="K880">
        <v>0</v>
      </c>
      <c r="L880" s="1">
        <v>44755.875</v>
      </c>
      <c r="M880" s="1">
        <v>44761.875</v>
      </c>
      <c r="N880" s="1">
        <v>35502.875</v>
      </c>
      <c r="O880" s="1">
        <v>44755.875</v>
      </c>
      <c r="P880" s="1">
        <v>43781.875</v>
      </c>
      <c r="Q880" s="1">
        <v>43326.875</v>
      </c>
      <c r="R880">
        <v>73389248</v>
      </c>
      <c r="T880" t="s">
        <v>842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389</v>
      </c>
      <c r="AB880">
        <v>46</v>
      </c>
      <c r="AC880" t="s">
        <v>398</v>
      </c>
      <c r="AD880">
        <v>239502</v>
      </c>
      <c r="AE880">
        <v>2011.8</v>
      </c>
      <c r="AF880">
        <v>2395.02</v>
      </c>
      <c r="AG880" t="s">
        <v>391</v>
      </c>
      <c r="AP880" s="7">
        <v>877</v>
      </c>
      <c r="AQ880" s="7" t="str">
        <f t="shared" si="108"/>
        <v/>
      </c>
      <c r="AR880" s="7" t="str">
        <f t="shared" si="108"/>
        <v/>
      </c>
      <c r="AS880" s="7" t="str">
        <f t="shared" si="108"/>
        <v/>
      </c>
      <c r="AT880" s="7" t="str">
        <f t="shared" si="108"/>
        <v/>
      </c>
      <c r="AU880" s="7" t="str">
        <f t="shared" si="108"/>
        <v/>
      </c>
      <c r="AV880" s="7" t="str">
        <f t="shared" si="108"/>
        <v/>
      </c>
      <c r="AW880" s="7" t="str">
        <f t="shared" si="108"/>
        <v/>
      </c>
      <c r="AX880" s="7" t="str">
        <f t="shared" si="108"/>
        <v/>
      </c>
      <c r="AY880" s="7" t="str">
        <f t="shared" si="108"/>
        <v/>
      </c>
      <c r="AZ880" s="7" t="str">
        <f t="shared" si="108"/>
        <v/>
      </c>
      <c r="BA880" s="7" t="str">
        <f t="shared" si="108"/>
        <v/>
      </c>
      <c r="BB880" s="7" t="str">
        <f t="shared" si="108"/>
        <v/>
      </c>
      <c r="BC880" s="7" t="str">
        <f t="shared" si="108"/>
        <v/>
      </c>
      <c r="BD880" s="7" t="str">
        <f t="shared" si="108"/>
        <v/>
      </c>
      <c r="BE880" s="7" t="str">
        <f t="shared" si="108"/>
        <v/>
      </c>
      <c r="BF880" s="7" t="str">
        <f t="shared" si="108"/>
        <v/>
      </c>
      <c r="BG880" s="7" t="str">
        <f t="shared" si="107"/>
        <v/>
      </c>
      <c r="BH880" s="7" t="str">
        <f t="shared" si="107"/>
        <v/>
      </c>
    </row>
    <row r="881" spans="1:60">
      <c r="A881" t="s">
        <v>404</v>
      </c>
      <c r="B881" t="s">
        <v>404</v>
      </c>
      <c r="C881" t="s">
        <v>404</v>
      </c>
      <c r="E881">
        <v>246</v>
      </c>
      <c r="F881">
        <v>0</v>
      </c>
      <c r="G881">
        <v>1</v>
      </c>
      <c r="H881">
        <v>161689</v>
      </c>
      <c r="I881" s="1">
        <v>44761.875</v>
      </c>
      <c r="J881" t="s">
        <v>843</v>
      </c>
      <c r="K881">
        <v>0</v>
      </c>
      <c r="L881" s="1"/>
      <c r="M881" s="1">
        <v>44761.875</v>
      </c>
      <c r="N881" s="1">
        <v>31664.875</v>
      </c>
      <c r="O881" s="1">
        <v>43331.875</v>
      </c>
      <c r="P881" s="1"/>
      <c r="Q881" s="1">
        <v>43326.875</v>
      </c>
      <c r="R881">
        <v>73422263</v>
      </c>
      <c r="T881" t="s">
        <v>844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389</v>
      </c>
      <c r="AB881">
        <v>46</v>
      </c>
      <c r="AC881" t="s">
        <v>398</v>
      </c>
      <c r="AD881">
        <v>231462</v>
      </c>
      <c r="AE881">
        <v>1921.13</v>
      </c>
      <c r="AF881">
        <v>2314.62</v>
      </c>
      <c r="AG881" t="s">
        <v>408</v>
      </c>
      <c r="AP881" s="8">
        <v>878</v>
      </c>
      <c r="AQ881" s="8" t="str">
        <f t="shared" si="108"/>
        <v/>
      </c>
      <c r="AR881" s="8" t="str">
        <f t="shared" si="108"/>
        <v/>
      </c>
      <c r="AS881" s="8" t="str">
        <f t="shared" si="108"/>
        <v/>
      </c>
      <c r="AT881" s="8" t="str">
        <f t="shared" si="108"/>
        <v/>
      </c>
      <c r="AU881" s="8" t="str">
        <f t="shared" si="108"/>
        <v/>
      </c>
      <c r="AV881" s="8" t="str">
        <f t="shared" si="108"/>
        <v/>
      </c>
      <c r="AW881" s="8" t="str">
        <f t="shared" si="108"/>
        <v/>
      </c>
      <c r="AX881" s="8" t="str">
        <f t="shared" si="108"/>
        <v/>
      </c>
      <c r="AY881" s="8" t="str">
        <f t="shared" si="108"/>
        <v/>
      </c>
      <c r="AZ881" s="8" t="str">
        <f t="shared" si="108"/>
        <v/>
      </c>
      <c r="BA881" s="8" t="str">
        <f t="shared" si="108"/>
        <v/>
      </c>
      <c r="BB881" s="8" t="str">
        <f t="shared" si="108"/>
        <v/>
      </c>
      <c r="BC881" s="8" t="str">
        <f t="shared" si="108"/>
        <v/>
      </c>
      <c r="BD881" s="8" t="str">
        <f t="shared" si="108"/>
        <v/>
      </c>
      <c r="BE881" s="8" t="str">
        <f t="shared" si="108"/>
        <v/>
      </c>
      <c r="BF881" s="8" t="str">
        <f t="shared" si="108"/>
        <v/>
      </c>
      <c r="BG881" s="8" t="str">
        <f t="shared" si="107"/>
        <v/>
      </c>
      <c r="BH881" s="8" t="str">
        <f t="shared" si="107"/>
        <v/>
      </c>
    </row>
    <row r="882" spans="1:60">
      <c r="A882" t="s">
        <v>386</v>
      </c>
      <c r="B882" t="s">
        <v>386</v>
      </c>
      <c r="C882" t="s">
        <v>386</v>
      </c>
      <c r="E882">
        <v>57</v>
      </c>
      <c r="F882">
        <v>0</v>
      </c>
      <c r="G882">
        <v>1</v>
      </c>
      <c r="H882">
        <v>163236</v>
      </c>
      <c r="I882" s="1">
        <v>44761.875</v>
      </c>
      <c r="J882" t="s">
        <v>392</v>
      </c>
      <c r="K882">
        <v>0</v>
      </c>
      <c r="L882" s="1"/>
      <c r="M882" s="1">
        <v>44761.875</v>
      </c>
      <c r="N882" s="1">
        <v>28144.916666666668</v>
      </c>
      <c r="O882" s="1">
        <v>44635.875</v>
      </c>
      <c r="P882" s="1">
        <v>44605.875</v>
      </c>
      <c r="Q882" s="1">
        <v>43326.875</v>
      </c>
      <c r="R882">
        <v>73473260</v>
      </c>
      <c r="T882" t="s">
        <v>845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389</v>
      </c>
      <c r="AC882" t="s">
        <v>390</v>
      </c>
      <c r="AD882">
        <v>119792</v>
      </c>
      <c r="AE882">
        <v>2928.85</v>
      </c>
      <c r="AF882">
        <v>1197.92</v>
      </c>
      <c r="AG882" t="s">
        <v>408</v>
      </c>
      <c r="AP882" s="7">
        <v>879</v>
      </c>
      <c r="AQ882" s="7" t="str">
        <f t="shared" si="108"/>
        <v/>
      </c>
      <c r="AR882" s="7" t="str">
        <f t="shared" si="108"/>
        <v/>
      </c>
      <c r="AS882" s="7" t="str">
        <f t="shared" si="108"/>
        <v/>
      </c>
      <c r="AT882" s="7" t="str">
        <f t="shared" si="108"/>
        <v/>
      </c>
      <c r="AU882" s="7" t="str">
        <f t="shared" si="108"/>
        <v/>
      </c>
      <c r="AV882" s="7" t="str">
        <f t="shared" si="108"/>
        <v/>
      </c>
      <c r="AW882" s="7" t="str">
        <f t="shared" si="108"/>
        <v/>
      </c>
      <c r="AX882" s="7" t="str">
        <f t="shared" si="108"/>
        <v/>
      </c>
      <c r="AY882" s="7" t="str">
        <f t="shared" si="108"/>
        <v/>
      </c>
      <c r="AZ882" s="7" t="str">
        <f t="shared" si="108"/>
        <v/>
      </c>
      <c r="BA882" s="7" t="str">
        <f t="shared" si="108"/>
        <v/>
      </c>
      <c r="BB882" s="7" t="str">
        <f t="shared" si="108"/>
        <v/>
      </c>
      <c r="BC882" s="7" t="str">
        <f t="shared" si="108"/>
        <v/>
      </c>
      <c r="BD882" s="7" t="str">
        <f t="shared" si="108"/>
        <v/>
      </c>
      <c r="BE882" s="7" t="str">
        <f t="shared" si="108"/>
        <v/>
      </c>
      <c r="BF882" s="7" t="str">
        <f t="shared" ref="BF882:BH897" si="109">IF(BF$3=$D882,$AP882,"")</f>
        <v/>
      </c>
      <c r="BG882" s="7" t="str">
        <f t="shared" si="109"/>
        <v/>
      </c>
      <c r="BH882" s="7" t="str">
        <f t="shared" si="109"/>
        <v/>
      </c>
    </row>
    <row r="883" spans="1:60">
      <c r="A883" t="s">
        <v>386</v>
      </c>
      <c r="B883" t="s">
        <v>386</v>
      </c>
      <c r="C883" t="s">
        <v>386</v>
      </c>
      <c r="E883">
        <v>57</v>
      </c>
      <c r="F883">
        <v>0</v>
      </c>
      <c r="G883">
        <v>1</v>
      </c>
      <c r="H883">
        <v>163236</v>
      </c>
      <c r="I883" s="1">
        <v>44761.875</v>
      </c>
      <c r="J883" t="s">
        <v>392</v>
      </c>
      <c r="K883">
        <v>1</v>
      </c>
      <c r="L883" s="1"/>
      <c r="M883" s="1">
        <v>44761.875</v>
      </c>
      <c r="N883" s="1">
        <v>42902.875</v>
      </c>
      <c r="O883" s="1">
        <v>44635.875</v>
      </c>
      <c r="P883" s="1"/>
      <c r="Q883" s="1">
        <v>43326.875</v>
      </c>
      <c r="R883">
        <v>73473261</v>
      </c>
      <c r="T883" t="s">
        <v>846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389</v>
      </c>
      <c r="AC883" t="s">
        <v>390</v>
      </c>
      <c r="AD883">
        <v>51298</v>
      </c>
      <c r="AE883">
        <v>1180.28</v>
      </c>
      <c r="AF883">
        <v>512.98</v>
      </c>
      <c r="AG883" t="s">
        <v>408</v>
      </c>
      <c r="AP883" s="8">
        <v>880</v>
      </c>
      <c r="AQ883" s="8" t="str">
        <f t="shared" ref="AQ883:BF898" si="110">IF(AQ$3=$D883,$AP883,"")</f>
        <v/>
      </c>
      <c r="AR883" s="8" t="str">
        <f t="shared" si="110"/>
        <v/>
      </c>
      <c r="AS883" s="8" t="str">
        <f t="shared" si="110"/>
        <v/>
      </c>
      <c r="AT883" s="8" t="str">
        <f t="shared" si="110"/>
        <v/>
      </c>
      <c r="AU883" s="8" t="str">
        <f t="shared" si="110"/>
        <v/>
      </c>
      <c r="AV883" s="8" t="str">
        <f t="shared" si="110"/>
        <v/>
      </c>
      <c r="AW883" s="8" t="str">
        <f t="shared" si="110"/>
        <v/>
      </c>
      <c r="AX883" s="8" t="str">
        <f t="shared" si="110"/>
        <v/>
      </c>
      <c r="AY883" s="8" t="str">
        <f t="shared" si="110"/>
        <v/>
      </c>
      <c r="AZ883" s="8" t="str">
        <f t="shared" si="110"/>
        <v/>
      </c>
      <c r="BA883" s="8" t="str">
        <f t="shared" si="110"/>
        <v/>
      </c>
      <c r="BB883" s="8" t="str">
        <f t="shared" si="110"/>
        <v/>
      </c>
      <c r="BC883" s="8" t="str">
        <f t="shared" si="110"/>
        <v/>
      </c>
      <c r="BD883" s="8" t="str">
        <f t="shared" si="110"/>
        <v/>
      </c>
      <c r="BE883" s="8" t="str">
        <f t="shared" si="110"/>
        <v/>
      </c>
      <c r="BF883" s="8" t="str">
        <f t="shared" si="110"/>
        <v/>
      </c>
      <c r="BG883" s="8" t="str">
        <f t="shared" si="109"/>
        <v/>
      </c>
      <c r="BH883" s="8" t="str">
        <f t="shared" si="109"/>
        <v/>
      </c>
    </row>
    <row r="884" spans="1:60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164099</v>
      </c>
      <c r="I884" s="1">
        <v>44761.875</v>
      </c>
      <c r="J884" t="s">
        <v>387</v>
      </c>
      <c r="K884">
        <v>0</v>
      </c>
      <c r="L884" s="1">
        <v>44655.875</v>
      </c>
      <c r="M884" s="1">
        <v>44761.875</v>
      </c>
      <c r="N884" s="1">
        <v>36978.875</v>
      </c>
      <c r="O884" s="1">
        <v>44655.875</v>
      </c>
      <c r="P884" s="1">
        <v>44605.875</v>
      </c>
      <c r="Q884" s="1">
        <v>43357.875</v>
      </c>
      <c r="R884">
        <v>73599707</v>
      </c>
      <c r="T884" t="s">
        <v>847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389</v>
      </c>
      <c r="AC884" t="s">
        <v>400</v>
      </c>
      <c r="AD884">
        <v>42168</v>
      </c>
      <c r="AE884">
        <v>354.2</v>
      </c>
      <c r="AF884">
        <v>421.68</v>
      </c>
      <c r="AG884" t="s">
        <v>391</v>
      </c>
      <c r="AP884" s="7">
        <v>881</v>
      </c>
      <c r="AQ884" s="7" t="str">
        <f t="shared" si="110"/>
        <v/>
      </c>
      <c r="AR884" s="7" t="str">
        <f t="shared" si="110"/>
        <v/>
      </c>
      <c r="AS884" s="7" t="str">
        <f t="shared" si="110"/>
        <v/>
      </c>
      <c r="AT884" s="7" t="str">
        <f t="shared" si="110"/>
        <v/>
      </c>
      <c r="AU884" s="7" t="str">
        <f t="shared" si="110"/>
        <v/>
      </c>
      <c r="AV884" s="7" t="str">
        <f t="shared" si="110"/>
        <v/>
      </c>
      <c r="AW884" s="7" t="str">
        <f t="shared" si="110"/>
        <v/>
      </c>
      <c r="AX884" s="7" t="str">
        <f t="shared" si="110"/>
        <v/>
      </c>
      <c r="AY884" s="7" t="str">
        <f t="shared" si="110"/>
        <v/>
      </c>
      <c r="AZ884" s="7" t="str">
        <f t="shared" si="110"/>
        <v/>
      </c>
      <c r="BA884" s="7" t="str">
        <f t="shared" si="110"/>
        <v/>
      </c>
      <c r="BB884" s="7" t="str">
        <f t="shared" si="110"/>
        <v/>
      </c>
      <c r="BC884" s="7" t="str">
        <f t="shared" si="110"/>
        <v/>
      </c>
      <c r="BD884" s="7" t="str">
        <f t="shared" si="110"/>
        <v/>
      </c>
      <c r="BE884" s="7" t="str">
        <f t="shared" si="110"/>
        <v/>
      </c>
      <c r="BF884" s="7" t="str">
        <f t="shared" si="110"/>
        <v/>
      </c>
      <c r="BG884" s="7" t="str">
        <f t="shared" si="109"/>
        <v/>
      </c>
      <c r="BH884" s="7" t="str">
        <f t="shared" si="109"/>
        <v/>
      </c>
    </row>
    <row r="885" spans="1:60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164138</v>
      </c>
      <c r="I885" s="1">
        <v>44761.875</v>
      </c>
      <c r="J885" t="s">
        <v>387</v>
      </c>
      <c r="K885">
        <v>0</v>
      </c>
      <c r="L885" s="1">
        <v>44755.875</v>
      </c>
      <c r="M885" s="1">
        <v>44761.875</v>
      </c>
      <c r="N885" s="1">
        <v>36366.875</v>
      </c>
      <c r="O885" s="1">
        <v>44755.875</v>
      </c>
      <c r="P885" s="1"/>
      <c r="Q885" s="1">
        <v>43357.875</v>
      </c>
      <c r="R885">
        <v>73599656</v>
      </c>
      <c r="T885" t="s">
        <v>848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389</v>
      </c>
      <c r="AB885">
        <v>45</v>
      </c>
      <c r="AC885" t="s">
        <v>394</v>
      </c>
      <c r="AD885">
        <v>60547</v>
      </c>
      <c r="AE885">
        <v>508.58</v>
      </c>
      <c r="AF885">
        <v>605.47</v>
      </c>
      <c r="AG885" t="s">
        <v>391</v>
      </c>
      <c r="AP885" s="8">
        <v>882</v>
      </c>
      <c r="AQ885" s="8" t="str">
        <f t="shared" si="110"/>
        <v/>
      </c>
      <c r="AR885" s="8" t="str">
        <f t="shared" si="110"/>
        <v/>
      </c>
      <c r="AS885" s="8" t="str">
        <f t="shared" si="110"/>
        <v/>
      </c>
      <c r="AT885" s="8" t="str">
        <f t="shared" si="110"/>
        <v/>
      </c>
      <c r="AU885" s="8" t="str">
        <f t="shared" si="110"/>
        <v/>
      </c>
      <c r="AV885" s="8" t="str">
        <f t="shared" si="110"/>
        <v/>
      </c>
      <c r="AW885" s="8" t="str">
        <f t="shared" si="110"/>
        <v/>
      </c>
      <c r="AX885" s="8" t="str">
        <f t="shared" si="110"/>
        <v/>
      </c>
      <c r="AY885" s="8" t="str">
        <f t="shared" si="110"/>
        <v/>
      </c>
      <c r="AZ885" s="8" t="str">
        <f t="shared" si="110"/>
        <v/>
      </c>
      <c r="BA885" s="8" t="str">
        <f t="shared" si="110"/>
        <v/>
      </c>
      <c r="BB885" s="8" t="str">
        <f t="shared" si="110"/>
        <v/>
      </c>
      <c r="BC885" s="8" t="str">
        <f t="shared" si="110"/>
        <v/>
      </c>
      <c r="BD885" s="8" t="str">
        <f t="shared" si="110"/>
        <v/>
      </c>
      <c r="BE885" s="8" t="str">
        <f t="shared" si="110"/>
        <v/>
      </c>
      <c r="BF885" s="8" t="str">
        <f t="shared" si="110"/>
        <v/>
      </c>
      <c r="BG885" s="8" t="str">
        <f t="shared" si="109"/>
        <v/>
      </c>
      <c r="BH885" s="8" t="str">
        <f t="shared" si="109"/>
        <v/>
      </c>
    </row>
    <row r="886" spans="1:60">
      <c r="A886" t="s">
        <v>404</v>
      </c>
      <c r="B886" t="s">
        <v>404</v>
      </c>
      <c r="C886" t="s">
        <v>404</v>
      </c>
      <c r="E886">
        <v>19</v>
      </c>
      <c r="F886">
        <v>0</v>
      </c>
      <c r="G886">
        <v>1</v>
      </c>
      <c r="H886">
        <v>164465</v>
      </c>
      <c r="I886" s="1">
        <v>44761.875</v>
      </c>
      <c r="J886" t="s">
        <v>387</v>
      </c>
      <c r="K886">
        <v>0</v>
      </c>
      <c r="L886" s="1"/>
      <c r="M886" s="1">
        <v>44761.875</v>
      </c>
      <c r="N886" s="1">
        <v>39109.916666666664</v>
      </c>
      <c r="O886" s="1">
        <v>44125.875</v>
      </c>
      <c r="P886" s="1">
        <v>44117.875</v>
      </c>
      <c r="Q886" s="1">
        <v>43357.875</v>
      </c>
      <c r="R886">
        <v>73611877</v>
      </c>
      <c r="T886" t="s">
        <v>849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389</v>
      </c>
      <c r="AB886">
        <v>45</v>
      </c>
      <c r="AC886" t="s">
        <v>400</v>
      </c>
      <c r="AD886">
        <v>49621</v>
      </c>
      <c r="AE886">
        <v>416.82</v>
      </c>
      <c r="AF886">
        <v>496.21</v>
      </c>
      <c r="AG886" t="s">
        <v>408</v>
      </c>
      <c r="AP886" s="7">
        <v>883</v>
      </c>
      <c r="AQ886" s="7" t="str">
        <f t="shared" si="110"/>
        <v/>
      </c>
      <c r="AR886" s="7" t="str">
        <f t="shared" si="110"/>
        <v/>
      </c>
      <c r="AS886" s="7" t="str">
        <f t="shared" si="110"/>
        <v/>
      </c>
      <c r="AT886" s="7" t="str">
        <f t="shared" si="110"/>
        <v/>
      </c>
      <c r="AU886" s="7" t="str">
        <f t="shared" si="110"/>
        <v/>
      </c>
      <c r="AV886" s="7" t="str">
        <f t="shared" si="110"/>
        <v/>
      </c>
      <c r="AW886" s="7" t="str">
        <f t="shared" si="110"/>
        <v/>
      </c>
      <c r="AX886" s="7" t="str">
        <f t="shared" si="110"/>
        <v/>
      </c>
      <c r="AY886" s="7" t="str">
        <f t="shared" si="110"/>
        <v/>
      </c>
      <c r="AZ886" s="7" t="str">
        <f t="shared" si="110"/>
        <v/>
      </c>
      <c r="BA886" s="7" t="str">
        <f t="shared" si="110"/>
        <v/>
      </c>
      <c r="BB886" s="7" t="str">
        <f t="shared" si="110"/>
        <v/>
      </c>
      <c r="BC886" s="7" t="str">
        <f t="shared" si="110"/>
        <v/>
      </c>
      <c r="BD886" s="7" t="str">
        <f t="shared" si="110"/>
        <v/>
      </c>
      <c r="BE886" s="7" t="str">
        <f t="shared" si="110"/>
        <v/>
      </c>
      <c r="BF886" s="7" t="str">
        <f t="shared" si="110"/>
        <v/>
      </c>
      <c r="BG886" s="7" t="str">
        <f t="shared" si="109"/>
        <v/>
      </c>
      <c r="BH886" s="7" t="str">
        <f t="shared" si="109"/>
        <v/>
      </c>
    </row>
    <row r="887" spans="1:60">
      <c r="A887" t="s">
        <v>404</v>
      </c>
      <c r="B887" t="s">
        <v>404</v>
      </c>
      <c r="C887" t="s">
        <v>404</v>
      </c>
      <c r="E887">
        <v>19</v>
      </c>
      <c r="F887">
        <v>0</v>
      </c>
      <c r="G887">
        <v>1</v>
      </c>
      <c r="H887">
        <v>164470</v>
      </c>
      <c r="I887" s="1">
        <v>44761.875</v>
      </c>
      <c r="J887" t="s">
        <v>387</v>
      </c>
      <c r="K887">
        <v>0</v>
      </c>
      <c r="L887" s="1"/>
      <c r="M887" s="1">
        <v>44761.875</v>
      </c>
      <c r="N887" s="1">
        <v>35525.875</v>
      </c>
      <c r="O887" s="1">
        <v>43355.875</v>
      </c>
      <c r="P887" s="1"/>
      <c r="Q887" s="1">
        <v>43357.875</v>
      </c>
      <c r="R887">
        <v>73611883</v>
      </c>
      <c r="T887" t="s">
        <v>850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389</v>
      </c>
      <c r="AB887">
        <v>45</v>
      </c>
      <c r="AC887" t="s">
        <v>400</v>
      </c>
      <c r="AD887">
        <v>79106</v>
      </c>
      <c r="AE887">
        <v>664.5</v>
      </c>
      <c r="AF887">
        <v>791.06</v>
      </c>
      <c r="AG887" t="s">
        <v>408</v>
      </c>
      <c r="AP887" s="8">
        <v>884</v>
      </c>
      <c r="AQ887" s="8" t="str">
        <f t="shared" si="110"/>
        <v/>
      </c>
      <c r="AR887" s="8" t="str">
        <f t="shared" si="110"/>
        <v/>
      </c>
      <c r="AS887" s="8" t="str">
        <f t="shared" si="110"/>
        <v/>
      </c>
      <c r="AT887" s="8" t="str">
        <f t="shared" si="110"/>
        <v/>
      </c>
      <c r="AU887" s="8" t="str">
        <f t="shared" si="110"/>
        <v/>
      </c>
      <c r="AV887" s="8" t="str">
        <f t="shared" si="110"/>
        <v/>
      </c>
      <c r="AW887" s="8" t="str">
        <f t="shared" si="110"/>
        <v/>
      </c>
      <c r="AX887" s="8" t="str">
        <f t="shared" si="110"/>
        <v/>
      </c>
      <c r="AY887" s="8" t="str">
        <f t="shared" si="110"/>
        <v/>
      </c>
      <c r="AZ887" s="8" t="str">
        <f t="shared" si="110"/>
        <v/>
      </c>
      <c r="BA887" s="8" t="str">
        <f t="shared" si="110"/>
        <v/>
      </c>
      <c r="BB887" s="8" t="str">
        <f t="shared" si="110"/>
        <v/>
      </c>
      <c r="BC887" s="8" t="str">
        <f t="shared" si="110"/>
        <v/>
      </c>
      <c r="BD887" s="8" t="str">
        <f t="shared" si="110"/>
        <v/>
      </c>
      <c r="BE887" s="8" t="str">
        <f t="shared" si="110"/>
        <v/>
      </c>
      <c r="BF887" s="8" t="str">
        <f t="shared" si="110"/>
        <v/>
      </c>
      <c r="BG887" s="8" t="str">
        <f t="shared" si="109"/>
        <v/>
      </c>
      <c r="BH887" s="8" t="str">
        <f t="shared" si="109"/>
        <v/>
      </c>
    </row>
    <row r="888" spans="1:60">
      <c r="A888" t="s">
        <v>404</v>
      </c>
      <c r="B888" t="s">
        <v>404</v>
      </c>
      <c r="C888" t="s">
        <v>404</v>
      </c>
      <c r="D888">
        <v>1191014000</v>
      </c>
      <c r="E888">
        <v>19</v>
      </c>
      <c r="F888">
        <v>0</v>
      </c>
      <c r="G888">
        <v>1</v>
      </c>
      <c r="H888">
        <v>164470</v>
      </c>
      <c r="I888" s="1">
        <v>44761.875</v>
      </c>
      <c r="J888" t="s">
        <v>387</v>
      </c>
      <c r="K888">
        <v>1</v>
      </c>
      <c r="L888" s="1"/>
      <c r="M888" s="1">
        <v>44761.875</v>
      </c>
      <c r="N888" s="1">
        <v>43539.875</v>
      </c>
      <c r="O888" s="1">
        <v>43545.875</v>
      </c>
      <c r="P888" s="1"/>
      <c r="Q888" s="1">
        <v>43545.875</v>
      </c>
      <c r="R888">
        <v>75018205</v>
      </c>
      <c r="T888" t="s">
        <v>851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389</v>
      </c>
      <c r="AB888">
        <v>45</v>
      </c>
      <c r="AC888" t="s">
        <v>400</v>
      </c>
      <c r="AD888">
        <v>49621</v>
      </c>
      <c r="AE888">
        <v>416.82</v>
      </c>
      <c r="AF888">
        <v>496.21</v>
      </c>
      <c r="AG888" t="s">
        <v>408</v>
      </c>
      <c r="AP888" s="7">
        <v>885</v>
      </c>
      <c r="AQ888" s="7" t="str">
        <f t="shared" si="110"/>
        <v/>
      </c>
      <c r="AR888" s="7" t="str">
        <f t="shared" si="110"/>
        <v/>
      </c>
      <c r="AS888" s="7" t="str">
        <f t="shared" si="110"/>
        <v/>
      </c>
      <c r="AT888" s="7" t="str">
        <f t="shared" si="110"/>
        <v/>
      </c>
      <c r="AU888" s="7" t="str">
        <f t="shared" si="110"/>
        <v/>
      </c>
      <c r="AV888" s="7" t="str">
        <f t="shared" si="110"/>
        <v/>
      </c>
      <c r="AW888" s="7" t="str">
        <f t="shared" si="110"/>
        <v/>
      </c>
      <c r="AX888" s="7" t="str">
        <f t="shared" si="110"/>
        <v/>
      </c>
      <c r="AY888" s="7" t="str">
        <f t="shared" si="110"/>
        <v/>
      </c>
      <c r="AZ888" s="7" t="str">
        <f t="shared" si="110"/>
        <v/>
      </c>
      <c r="BA888" s="7" t="str">
        <f t="shared" si="110"/>
        <v/>
      </c>
      <c r="BB888" s="7" t="str">
        <f t="shared" si="110"/>
        <v/>
      </c>
      <c r="BC888" s="7" t="str">
        <f t="shared" si="110"/>
        <v/>
      </c>
      <c r="BD888" s="7" t="str">
        <f t="shared" si="110"/>
        <v/>
      </c>
      <c r="BE888" s="7" t="str">
        <f t="shared" si="110"/>
        <v/>
      </c>
      <c r="BF888" s="7" t="str">
        <f t="shared" si="110"/>
        <v/>
      </c>
      <c r="BG888" s="7" t="str">
        <f t="shared" si="109"/>
        <v/>
      </c>
      <c r="BH888" s="7" t="str">
        <f t="shared" si="109"/>
        <v/>
      </c>
    </row>
    <row r="889" spans="1:60">
      <c r="A889" t="s">
        <v>404</v>
      </c>
      <c r="B889" t="s">
        <v>404</v>
      </c>
      <c r="C889" t="s">
        <v>404</v>
      </c>
      <c r="E889">
        <v>19</v>
      </c>
      <c r="F889">
        <v>0</v>
      </c>
      <c r="G889">
        <v>1</v>
      </c>
      <c r="H889">
        <v>164484</v>
      </c>
      <c r="I889" s="1">
        <v>44761.875</v>
      </c>
      <c r="J889" t="s">
        <v>387</v>
      </c>
      <c r="K889">
        <v>0</v>
      </c>
      <c r="L889" s="1"/>
      <c r="M889" s="1">
        <v>44761.875</v>
      </c>
      <c r="N889" s="1">
        <v>39331.875</v>
      </c>
      <c r="O889" s="1">
        <v>44756.875</v>
      </c>
      <c r="P889" s="1">
        <v>44755.875</v>
      </c>
      <c r="Q889" s="1">
        <v>43357.875</v>
      </c>
      <c r="R889">
        <v>73611941</v>
      </c>
      <c r="T889" t="s">
        <v>852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389</v>
      </c>
      <c r="AB889">
        <v>45</v>
      </c>
      <c r="AC889" t="s">
        <v>483</v>
      </c>
      <c r="AD889">
        <v>19297</v>
      </c>
      <c r="AE889">
        <v>1620.95</v>
      </c>
      <c r="AF889">
        <v>1929.7</v>
      </c>
      <c r="AG889" t="s">
        <v>408</v>
      </c>
      <c r="AP889" s="8">
        <v>886</v>
      </c>
      <c r="AQ889" s="8" t="str">
        <f t="shared" si="110"/>
        <v/>
      </c>
      <c r="AR889" s="8" t="str">
        <f t="shared" si="110"/>
        <v/>
      </c>
      <c r="AS889" s="8" t="str">
        <f t="shared" si="110"/>
        <v/>
      </c>
      <c r="AT889" s="8" t="str">
        <f t="shared" si="110"/>
        <v/>
      </c>
      <c r="AU889" s="8" t="str">
        <f t="shared" si="110"/>
        <v/>
      </c>
      <c r="AV889" s="8" t="str">
        <f t="shared" si="110"/>
        <v/>
      </c>
      <c r="AW889" s="8" t="str">
        <f t="shared" si="110"/>
        <v/>
      </c>
      <c r="AX889" s="8" t="str">
        <f t="shared" si="110"/>
        <v/>
      </c>
      <c r="AY889" s="8" t="str">
        <f t="shared" si="110"/>
        <v/>
      </c>
      <c r="AZ889" s="8" t="str">
        <f t="shared" si="110"/>
        <v/>
      </c>
      <c r="BA889" s="8" t="str">
        <f t="shared" si="110"/>
        <v/>
      </c>
      <c r="BB889" s="8" t="str">
        <f t="shared" si="110"/>
        <v/>
      </c>
      <c r="BC889" s="8" t="str">
        <f t="shared" si="110"/>
        <v/>
      </c>
      <c r="BD889" s="8" t="str">
        <f t="shared" si="110"/>
        <v/>
      </c>
      <c r="BE889" s="8" t="str">
        <f t="shared" si="110"/>
        <v/>
      </c>
      <c r="BF889" s="8" t="str">
        <f t="shared" si="110"/>
        <v/>
      </c>
      <c r="BG889" s="8" t="str">
        <f t="shared" si="109"/>
        <v/>
      </c>
      <c r="BH889" s="8" t="str">
        <f t="shared" si="109"/>
        <v/>
      </c>
    </row>
    <row r="890" spans="1:60">
      <c r="A890" t="s">
        <v>404</v>
      </c>
      <c r="B890" t="s">
        <v>404</v>
      </c>
      <c r="C890" t="s">
        <v>404</v>
      </c>
      <c r="D890">
        <v>0</v>
      </c>
      <c r="E890">
        <v>57</v>
      </c>
      <c r="F890">
        <v>0</v>
      </c>
      <c r="G890">
        <v>1</v>
      </c>
      <c r="H890">
        <v>164491</v>
      </c>
      <c r="I890" s="1">
        <v>44761.875</v>
      </c>
      <c r="J890" t="s">
        <v>392</v>
      </c>
      <c r="K890">
        <v>0</v>
      </c>
      <c r="L890" s="1">
        <v>44752.875</v>
      </c>
      <c r="M890" s="1">
        <v>44761.875</v>
      </c>
      <c r="N890" s="1">
        <v>30438.875</v>
      </c>
      <c r="O890" s="1">
        <v>44752.875</v>
      </c>
      <c r="P890" s="1">
        <v>44209.875</v>
      </c>
      <c r="Q890" s="1">
        <v>43357.875</v>
      </c>
      <c r="R890">
        <v>73599717</v>
      </c>
      <c r="T890" t="s">
        <v>853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389</v>
      </c>
      <c r="AB890">
        <v>45</v>
      </c>
      <c r="AC890" t="s">
        <v>400</v>
      </c>
      <c r="AD890">
        <v>88361</v>
      </c>
      <c r="AE890">
        <v>742.21</v>
      </c>
      <c r="AF890">
        <v>883.61</v>
      </c>
      <c r="AG890" t="s">
        <v>391</v>
      </c>
      <c r="AP890" s="7">
        <v>887</v>
      </c>
      <c r="AQ890" s="7" t="str">
        <f t="shared" si="110"/>
        <v/>
      </c>
      <c r="AR890" s="7" t="str">
        <f t="shared" si="110"/>
        <v/>
      </c>
      <c r="AS890" s="7" t="str">
        <f t="shared" si="110"/>
        <v/>
      </c>
      <c r="AT890" s="7" t="str">
        <f t="shared" si="110"/>
        <v/>
      </c>
      <c r="AU890" s="7" t="str">
        <f t="shared" si="110"/>
        <v/>
      </c>
      <c r="AV890" s="7" t="str">
        <f t="shared" si="110"/>
        <v/>
      </c>
      <c r="AW890" s="7" t="str">
        <f t="shared" si="110"/>
        <v/>
      </c>
      <c r="AX890" s="7" t="str">
        <f t="shared" si="110"/>
        <v/>
      </c>
      <c r="AY890" s="7" t="str">
        <f t="shared" si="110"/>
        <v/>
      </c>
      <c r="AZ890" s="7" t="str">
        <f t="shared" si="110"/>
        <v/>
      </c>
      <c r="BA890" s="7" t="str">
        <f t="shared" si="110"/>
        <v/>
      </c>
      <c r="BB890" s="7" t="str">
        <f t="shared" si="110"/>
        <v/>
      </c>
      <c r="BC890" s="7" t="str">
        <f t="shared" si="110"/>
        <v/>
      </c>
      <c r="BD890" s="7" t="str">
        <f t="shared" si="110"/>
        <v/>
      </c>
      <c r="BE890" s="7" t="str">
        <f t="shared" si="110"/>
        <v/>
      </c>
      <c r="BF890" s="7" t="str">
        <f t="shared" si="110"/>
        <v/>
      </c>
      <c r="BG890" s="7" t="str">
        <f t="shared" si="109"/>
        <v/>
      </c>
      <c r="BH890" s="7" t="str">
        <f t="shared" si="109"/>
        <v/>
      </c>
    </row>
    <row r="891" spans="1:60">
      <c r="A891" t="s">
        <v>404</v>
      </c>
      <c r="B891" t="s">
        <v>404</v>
      </c>
      <c r="C891" t="s">
        <v>404</v>
      </c>
      <c r="E891">
        <v>19</v>
      </c>
      <c r="F891">
        <v>0</v>
      </c>
      <c r="G891">
        <v>1</v>
      </c>
      <c r="H891">
        <v>164512</v>
      </c>
      <c r="I891" s="1">
        <v>44761.875</v>
      </c>
      <c r="J891" t="s">
        <v>387</v>
      </c>
      <c r="K891">
        <v>0</v>
      </c>
      <c r="L891" s="1"/>
      <c r="M891" s="1">
        <v>44761.875</v>
      </c>
      <c r="N891" s="1">
        <v>38334.916666666664</v>
      </c>
      <c r="O891" s="1">
        <v>44628.875</v>
      </c>
      <c r="P891" s="1">
        <v>44605.875</v>
      </c>
      <c r="Q891" s="1">
        <v>43357.875</v>
      </c>
      <c r="R891">
        <v>73599752</v>
      </c>
      <c r="T891" t="s">
        <v>854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389</v>
      </c>
      <c r="AB891">
        <v>45</v>
      </c>
      <c r="AC891" t="s">
        <v>476</v>
      </c>
      <c r="AD891">
        <v>123586</v>
      </c>
      <c r="AE891">
        <v>1038.1099999999999</v>
      </c>
      <c r="AF891">
        <v>1235.8599999999999</v>
      </c>
      <c r="AG891" t="s">
        <v>408</v>
      </c>
      <c r="AP891" s="8">
        <v>888</v>
      </c>
      <c r="AQ891" s="8" t="str">
        <f t="shared" si="110"/>
        <v/>
      </c>
      <c r="AR891" s="8" t="str">
        <f t="shared" si="110"/>
        <v/>
      </c>
      <c r="AS891" s="8" t="str">
        <f t="shared" si="110"/>
        <v/>
      </c>
      <c r="AT891" s="8" t="str">
        <f t="shared" si="110"/>
        <v/>
      </c>
      <c r="AU891" s="8" t="str">
        <f t="shared" si="110"/>
        <v/>
      </c>
      <c r="AV891" s="8" t="str">
        <f t="shared" si="110"/>
        <v/>
      </c>
      <c r="AW891" s="8" t="str">
        <f t="shared" si="110"/>
        <v/>
      </c>
      <c r="AX891" s="8" t="str">
        <f t="shared" si="110"/>
        <v/>
      </c>
      <c r="AY891" s="8" t="str">
        <f t="shared" si="110"/>
        <v/>
      </c>
      <c r="AZ891" s="8" t="str">
        <f t="shared" si="110"/>
        <v/>
      </c>
      <c r="BA891" s="8" t="str">
        <f t="shared" si="110"/>
        <v/>
      </c>
      <c r="BB891" s="8" t="str">
        <f t="shared" si="110"/>
        <v/>
      </c>
      <c r="BC891" s="8" t="str">
        <f t="shared" si="110"/>
        <v/>
      </c>
      <c r="BD891" s="8" t="str">
        <f t="shared" si="110"/>
        <v/>
      </c>
      <c r="BE891" s="8" t="str">
        <f t="shared" si="110"/>
        <v/>
      </c>
      <c r="BF891" s="8" t="str">
        <f t="shared" si="110"/>
        <v/>
      </c>
      <c r="BG891" s="8" t="str">
        <f t="shared" si="109"/>
        <v/>
      </c>
      <c r="BH891" s="8" t="str">
        <f t="shared" si="109"/>
        <v/>
      </c>
    </row>
    <row r="892" spans="1:60">
      <c r="A892" t="s">
        <v>386</v>
      </c>
      <c r="B892" t="s">
        <v>386</v>
      </c>
      <c r="C892" t="s">
        <v>386</v>
      </c>
      <c r="E892">
        <v>57</v>
      </c>
      <c r="F892">
        <v>0</v>
      </c>
      <c r="G892">
        <v>1</v>
      </c>
      <c r="H892">
        <v>164544</v>
      </c>
      <c r="I892" s="1">
        <v>44761.875</v>
      </c>
      <c r="J892" t="s">
        <v>392</v>
      </c>
      <c r="K892">
        <v>0</v>
      </c>
      <c r="L892" s="1">
        <v>44664.875</v>
      </c>
      <c r="M892" s="1">
        <v>44761.875</v>
      </c>
      <c r="N892" s="1">
        <v>32036.875</v>
      </c>
      <c r="O892" s="1">
        <v>44664.875</v>
      </c>
      <c r="P892" s="1">
        <v>44633.875</v>
      </c>
      <c r="Q892" s="1">
        <v>43357.875</v>
      </c>
      <c r="R892">
        <v>73611967</v>
      </c>
      <c r="T892" t="s">
        <v>855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389</v>
      </c>
      <c r="AC892" t="s">
        <v>581</v>
      </c>
      <c r="AD892">
        <v>147138</v>
      </c>
      <c r="AE892">
        <v>1235.97</v>
      </c>
      <c r="AF892">
        <v>1471.38</v>
      </c>
      <c r="AG892" t="s">
        <v>391</v>
      </c>
      <c r="AP892" s="7">
        <v>889</v>
      </c>
      <c r="AQ892" s="7" t="str">
        <f t="shared" si="110"/>
        <v/>
      </c>
      <c r="AR892" s="7" t="str">
        <f t="shared" si="110"/>
        <v/>
      </c>
      <c r="AS892" s="7" t="str">
        <f t="shared" si="110"/>
        <v/>
      </c>
      <c r="AT892" s="7" t="str">
        <f t="shared" si="110"/>
        <v/>
      </c>
      <c r="AU892" s="7" t="str">
        <f t="shared" si="110"/>
        <v/>
      </c>
      <c r="AV892" s="7" t="str">
        <f t="shared" si="110"/>
        <v/>
      </c>
      <c r="AW892" s="7" t="str">
        <f t="shared" si="110"/>
        <v/>
      </c>
      <c r="AX892" s="7" t="str">
        <f t="shared" si="110"/>
        <v/>
      </c>
      <c r="AY892" s="7" t="str">
        <f t="shared" si="110"/>
        <v/>
      </c>
      <c r="AZ892" s="7" t="str">
        <f t="shared" si="110"/>
        <v/>
      </c>
      <c r="BA892" s="7" t="str">
        <f t="shared" si="110"/>
        <v/>
      </c>
      <c r="BB892" s="7" t="str">
        <f t="shared" si="110"/>
        <v/>
      </c>
      <c r="BC892" s="7" t="str">
        <f t="shared" si="110"/>
        <v/>
      </c>
      <c r="BD892" s="7" t="str">
        <f t="shared" si="110"/>
        <v/>
      </c>
      <c r="BE892" s="7" t="str">
        <f t="shared" si="110"/>
        <v/>
      </c>
      <c r="BF892" s="7" t="str">
        <f t="shared" si="110"/>
        <v/>
      </c>
      <c r="BG892" s="7" t="str">
        <f t="shared" si="109"/>
        <v/>
      </c>
      <c r="BH892" s="7" t="str">
        <f t="shared" si="109"/>
        <v/>
      </c>
    </row>
    <row r="893" spans="1:60">
      <c r="A893" t="s">
        <v>404</v>
      </c>
      <c r="B893" t="s">
        <v>404</v>
      </c>
      <c r="C893" t="s">
        <v>386</v>
      </c>
      <c r="E893">
        <v>19</v>
      </c>
      <c r="F893">
        <v>0</v>
      </c>
      <c r="G893">
        <v>1</v>
      </c>
      <c r="H893">
        <v>164557</v>
      </c>
      <c r="I893" s="1">
        <v>44761.875</v>
      </c>
      <c r="J893" t="s">
        <v>387</v>
      </c>
      <c r="K893">
        <v>0</v>
      </c>
      <c r="L893" s="1">
        <v>44693.875</v>
      </c>
      <c r="M893" s="1">
        <v>44761.875</v>
      </c>
      <c r="N893" s="1">
        <v>40650.875</v>
      </c>
      <c r="O893" s="1">
        <v>44693.875</v>
      </c>
      <c r="P893" s="1">
        <v>44543.875</v>
      </c>
      <c r="Q893" s="1">
        <v>43357.875</v>
      </c>
      <c r="R893">
        <v>73611782</v>
      </c>
      <c r="T893" t="s">
        <v>856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389</v>
      </c>
      <c r="AB893">
        <v>45</v>
      </c>
      <c r="AC893" t="s">
        <v>476</v>
      </c>
      <c r="AD893">
        <v>77338</v>
      </c>
      <c r="AE893">
        <v>649.63</v>
      </c>
      <c r="AF893">
        <v>773.38</v>
      </c>
      <c r="AG893" t="s">
        <v>391</v>
      </c>
      <c r="AP893" s="8">
        <v>890</v>
      </c>
      <c r="AQ893" s="8" t="str">
        <f t="shared" si="110"/>
        <v/>
      </c>
      <c r="AR893" s="8" t="str">
        <f t="shared" si="110"/>
        <v/>
      </c>
      <c r="AS893" s="8" t="str">
        <f t="shared" si="110"/>
        <v/>
      </c>
      <c r="AT893" s="8" t="str">
        <f t="shared" si="110"/>
        <v/>
      </c>
      <c r="AU893" s="8" t="str">
        <f t="shared" si="110"/>
        <v/>
      </c>
      <c r="AV893" s="8" t="str">
        <f t="shared" si="110"/>
        <v/>
      </c>
      <c r="AW893" s="8" t="str">
        <f t="shared" si="110"/>
        <v/>
      </c>
      <c r="AX893" s="8" t="str">
        <f t="shared" si="110"/>
        <v/>
      </c>
      <c r="AY893" s="8" t="str">
        <f t="shared" si="110"/>
        <v/>
      </c>
      <c r="AZ893" s="8" t="str">
        <f t="shared" si="110"/>
        <v/>
      </c>
      <c r="BA893" s="8" t="str">
        <f t="shared" si="110"/>
        <v/>
      </c>
      <c r="BB893" s="8" t="str">
        <f t="shared" si="110"/>
        <v/>
      </c>
      <c r="BC893" s="8" t="str">
        <f t="shared" si="110"/>
        <v/>
      </c>
      <c r="BD893" s="8" t="str">
        <f t="shared" si="110"/>
        <v/>
      </c>
      <c r="BE893" s="8" t="str">
        <f t="shared" si="110"/>
        <v/>
      </c>
      <c r="BF893" s="8" t="str">
        <f t="shared" si="110"/>
        <v/>
      </c>
      <c r="BG893" s="8" t="str">
        <f t="shared" si="109"/>
        <v/>
      </c>
      <c r="BH893" s="8" t="str">
        <f t="shared" si="109"/>
        <v/>
      </c>
    </row>
    <row r="894" spans="1:60">
      <c r="A894" t="s">
        <v>386</v>
      </c>
      <c r="B894" t="s">
        <v>386</v>
      </c>
      <c r="C894" t="s">
        <v>386</v>
      </c>
      <c r="E894">
        <v>19</v>
      </c>
      <c r="F894">
        <v>0</v>
      </c>
      <c r="G894">
        <v>1</v>
      </c>
      <c r="H894">
        <v>164565</v>
      </c>
      <c r="I894" s="1">
        <v>44761.875</v>
      </c>
      <c r="J894" t="s">
        <v>387</v>
      </c>
      <c r="K894">
        <v>0</v>
      </c>
      <c r="L894" s="1">
        <v>44678.875</v>
      </c>
      <c r="M894" s="1">
        <v>44761.875</v>
      </c>
      <c r="N894" s="1">
        <v>39715.875</v>
      </c>
      <c r="O894" s="1">
        <v>44678.875</v>
      </c>
      <c r="P894" s="1">
        <v>44664.875</v>
      </c>
      <c r="Q894" s="1">
        <v>43357.875</v>
      </c>
      <c r="R894">
        <v>73611786</v>
      </c>
      <c r="T894" t="s">
        <v>737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389</v>
      </c>
      <c r="AC894" t="s">
        <v>390</v>
      </c>
      <c r="AD894">
        <v>87928</v>
      </c>
      <c r="AE894">
        <v>738.6</v>
      </c>
      <c r="AF894">
        <v>879.28</v>
      </c>
      <c r="AG894" t="s">
        <v>391</v>
      </c>
      <c r="AP894" s="7">
        <v>891</v>
      </c>
      <c r="AQ894" s="7" t="str">
        <f t="shared" si="110"/>
        <v/>
      </c>
      <c r="AR894" s="7" t="str">
        <f t="shared" si="110"/>
        <v/>
      </c>
      <c r="AS894" s="7" t="str">
        <f t="shared" si="110"/>
        <v/>
      </c>
      <c r="AT894" s="7" t="str">
        <f t="shared" si="110"/>
        <v/>
      </c>
      <c r="AU894" s="7" t="str">
        <f t="shared" si="110"/>
        <v/>
      </c>
      <c r="AV894" s="7" t="str">
        <f t="shared" si="110"/>
        <v/>
      </c>
      <c r="AW894" s="7" t="str">
        <f t="shared" si="110"/>
        <v/>
      </c>
      <c r="AX894" s="7" t="str">
        <f t="shared" si="110"/>
        <v/>
      </c>
      <c r="AY894" s="7" t="str">
        <f t="shared" si="110"/>
        <v/>
      </c>
      <c r="AZ894" s="7" t="str">
        <f t="shared" si="110"/>
        <v/>
      </c>
      <c r="BA894" s="7" t="str">
        <f t="shared" si="110"/>
        <v/>
      </c>
      <c r="BB894" s="7" t="str">
        <f t="shared" si="110"/>
        <v/>
      </c>
      <c r="BC894" s="7" t="str">
        <f t="shared" si="110"/>
        <v/>
      </c>
      <c r="BD894" s="7" t="str">
        <f t="shared" si="110"/>
        <v/>
      </c>
      <c r="BE894" s="7" t="str">
        <f t="shared" si="110"/>
        <v/>
      </c>
      <c r="BF894" s="7" t="str">
        <f t="shared" si="110"/>
        <v/>
      </c>
      <c r="BG894" s="7" t="str">
        <f t="shared" si="109"/>
        <v/>
      </c>
      <c r="BH894" s="7" t="str">
        <f t="shared" si="109"/>
        <v/>
      </c>
    </row>
    <row r="895" spans="1:60">
      <c r="A895" t="s">
        <v>404</v>
      </c>
      <c r="B895" t="s">
        <v>404</v>
      </c>
      <c r="C895" t="s">
        <v>404</v>
      </c>
      <c r="E895">
        <v>19</v>
      </c>
      <c r="F895">
        <v>0</v>
      </c>
      <c r="G895">
        <v>1</v>
      </c>
      <c r="H895">
        <v>164569</v>
      </c>
      <c r="I895" s="1">
        <v>44761.875</v>
      </c>
      <c r="J895" t="s">
        <v>387</v>
      </c>
      <c r="K895">
        <v>0</v>
      </c>
      <c r="L895" s="1"/>
      <c r="M895" s="1">
        <v>44761.875</v>
      </c>
      <c r="N895" s="1">
        <v>39862.875</v>
      </c>
      <c r="O895" s="1">
        <v>43356.875</v>
      </c>
      <c r="P895" s="1"/>
      <c r="Q895" s="1">
        <v>43357.875</v>
      </c>
      <c r="R895">
        <v>73620883</v>
      </c>
      <c r="T895" t="s">
        <v>857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389</v>
      </c>
      <c r="AB895">
        <v>45</v>
      </c>
      <c r="AC895" t="s">
        <v>476</v>
      </c>
      <c r="AD895">
        <v>123586</v>
      </c>
      <c r="AE895">
        <v>1038.1099999999999</v>
      </c>
      <c r="AF895">
        <v>1235.8599999999999</v>
      </c>
      <c r="AG895" t="s">
        <v>408</v>
      </c>
      <c r="AP895" s="8">
        <v>892</v>
      </c>
      <c r="AQ895" s="8" t="str">
        <f t="shared" si="110"/>
        <v/>
      </c>
      <c r="AR895" s="8" t="str">
        <f t="shared" si="110"/>
        <v/>
      </c>
      <c r="AS895" s="8" t="str">
        <f t="shared" si="110"/>
        <v/>
      </c>
      <c r="AT895" s="8" t="str">
        <f t="shared" si="110"/>
        <v/>
      </c>
      <c r="AU895" s="8" t="str">
        <f t="shared" si="110"/>
        <v/>
      </c>
      <c r="AV895" s="8" t="str">
        <f t="shared" si="110"/>
        <v/>
      </c>
      <c r="AW895" s="8" t="str">
        <f t="shared" si="110"/>
        <v/>
      </c>
      <c r="AX895" s="8" t="str">
        <f t="shared" si="110"/>
        <v/>
      </c>
      <c r="AY895" s="8" t="str">
        <f t="shared" si="110"/>
        <v/>
      </c>
      <c r="AZ895" s="8" t="str">
        <f t="shared" si="110"/>
        <v/>
      </c>
      <c r="BA895" s="8" t="str">
        <f t="shared" si="110"/>
        <v/>
      </c>
      <c r="BB895" s="8" t="str">
        <f t="shared" si="110"/>
        <v/>
      </c>
      <c r="BC895" s="8" t="str">
        <f t="shared" si="110"/>
        <v/>
      </c>
      <c r="BD895" s="8" t="str">
        <f t="shared" si="110"/>
        <v/>
      </c>
      <c r="BE895" s="8" t="str">
        <f t="shared" si="110"/>
        <v/>
      </c>
      <c r="BF895" s="8" t="str">
        <f t="shared" si="110"/>
        <v/>
      </c>
      <c r="BG895" s="8" t="str">
        <f t="shared" si="109"/>
        <v/>
      </c>
      <c r="BH895" s="8" t="str">
        <f t="shared" si="109"/>
        <v/>
      </c>
    </row>
    <row r="896" spans="1:60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164571</v>
      </c>
      <c r="I896" s="1">
        <v>44761.875</v>
      </c>
      <c r="J896" t="s">
        <v>387</v>
      </c>
      <c r="K896">
        <v>0</v>
      </c>
      <c r="L896" s="1"/>
      <c r="M896" s="1">
        <v>44761.875</v>
      </c>
      <c r="N896" s="1">
        <v>34868.875</v>
      </c>
      <c r="O896" s="1">
        <v>43353.875</v>
      </c>
      <c r="P896" s="1"/>
      <c r="Q896" s="1">
        <v>43357.875</v>
      </c>
      <c r="R896">
        <v>73599770</v>
      </c>
      <c r="T896" t="s">
        <v>858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389</v>
      </c>
      <c r="AB896">
        <v>45</v>
      </c>
      <c r="AC896" t="s">
        <v>476</v>
      </c>
      <c r="AD896">
        <v>193102</v>
      </c>
      <c r="AE896">
        <v>1622.05</v>
      </c>
      <c r="AF896">
        <v>1931.02</v>
      </c>
      <c r="AG896" t="s">
        <v>408</v>
      </c>
      <c r="AP896" s="7">
        <v>893</v>
      </c>
      <c r="AQ896" s="7" t="str">
        <f t="shared" si="110"/>
        <v/>
      </c>
      <c r="AR896" s="7" t="str">
        <f t="shared" si="110"/>
        <v/>
      </c>
      <c r="AS896" s="7" t="str">
        <f t="shared" si="110"/>
        <v/>
      </c>
      <c r="AT896" s="7" t="str">
        <f t="shared" si="110"/>
        <v/>
      </c>
      <c r="AU896" s="7" t="str">
        <f t="shared" si="110"/>
        <v/>
      </c>
      <c r="AV896" s="7" t="str">
        <f t="shared" si="110"/>
        <v/>
      </c>
      <c r="AW896" s="7" t="str">
        <f t="shared" si="110"/>
        <v/>
      </c>
      <c r="AX896" s="7" t="str">
        <f t="shared" si="110"/>
        <v/>
      </c>
      <c r="AY896" s="7" t="str">
        <f t="shared" si="110"/>
        <v/>
      </c>
      <c r="AZ896" s="7" t="str">
        <f t="shared" si="110"/>
        <v/>
      </c>
      <c r="BA896" s="7" t="str">
        <f t="shared" si="110"/>
        <v/>
      </c>
      <c r="BB896" s="7" t="str">
        <f t="shared" si="110"/>
        <v/>
      </c>
      <c r="BC896" s="7" t="str">
        <f t="shared" si="110"/>
        <v/>
      </c>
      <c r="BD896" s="7" t="str">
        <f t="shared" si="110"/>
        <v/>
      </c>
      <c r="BE896" s="7" t="str">
        <f t="shared" si="110"/>
        <v/>
      </c>
      <c r="BF896" s="7" t="str">
        <f t="shared" si="110"/>
        <v/>
      </c>
      <c r="BG896" s="7" t="str">
        <f t="shared" si="109"/>
        <v/>
      </c>
      <c r="BH896" s="7" t="str">
        <f t="shared" si="109"/>
        <v/>
      </c>
    </row>
    <row r="897" spans="1:60">
      <c r="A897" t="s">
        <v>404</v>
      </c>
      <c r="B897" t="s">
        <v>404</v>
      </c>
      <c r="C897" t="s">
        <v>404</v>
      </c>
      <c r="E897">
        <v>19</v>
      </c>
      <c r="F897">
        <v>0</v>
      </c>
      <c r="G897">
        <v>1</v>
      </c>
      <c r="H897">
        <v>164582</v>
      </c>
      <c r="I897" s="1">
        <v>44761.875</v>
      </c>
      <c r="J897" t="s">
        <v>387</v>
      </c>
      <c r="K897">
        <v>0</v>
      </c>
      <c r="L897" s="1"/>
      <c r="M897" s="1">
        <v>44761.875</v>
      </c>
      <c r="N897" s="1">
        <v>35984.875</v>
      </c>
      <c r="O897" s="1">
        <v>43353.875</v>
      </c>
      <c r="P897" s="1"/>
      <c r="Q897" s="1">
        <v>43357.875</v>
      </c>
      <c r="R897">
        <v>73599777</v>
      </c>
      <c r="T897" t="s">
        <v>859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389</v>
      </c>
      <c r="AB897">
        <v>45</v>
      </c>
      <c r="AC897" t="s">
        <v>483</v>
      </c>
      <c r="AD897">
        <v>24121</v>
      </c>
      <c r="AE897">
        <v>2026.2</v>
      </c>
      <c r="AF897">
        <v>2412.1</v>
      </c>
      <c r="AG897" t="s">
        <v>408</v>
      </c>
      <c r="AP897" s="8">
        <v>894</v>
      </c>
      <c r="AQ897" s="8" t="str">
        <f t="shared" si="110"/>
        <v/>
      </c>
      <c r="AR897" s="8" t="str">
        <f t="shared" si="110"/>
        <v/>
      </c>
      <c r="AS897" s="8" t="str">
        <f t="shared" si="110"/>
        <v/>
      </c>
      <c r="AT897" s="8" t="str">
        <f t="shared" si="110"/>
        <v/>
      </c>
      <c r="AU897" s="8" t="str">
        <f t="shared" si="110"/>
        <v/>
      </c>
      <c r="AV897" s="8" t="str">
        <f t="shared" si="110"/>
        <v/>
      </c>
      <c r="AW897" s="8" t="str">
        <f t="shared" si="110"/>
        <v/>
      </c>
      <c r="AX897" s="8" t="str">
        <f t="shared" si="110"/>
        <v/>
      </c>
      <c r="AY897" s="8" t="str">
        <f t="shared" si="110"/>
        <v/>
      </c>
      <c r="AZ897" s="8" t="str">
        <f t="shared" si="110"/>
        <v/>
      </c>
      <c r="BA897" s="8" t="str">
        <f t="shared" si="110"/>
        <v/>
      </c>
      <c r="BB897" s="8" t="str">
        <f t="shared" si="110"/>
        <v/>
      </c>
      <c r="BC897" s="8" t="str">
        <f t="shared" si="110"/>
        <v/>
      </c>
      <c r="BD897" s="8" t="str">
        <f t="shared" si="110"/>
        <v/>
      </c>
      <c r="BE897" s="8" t="str">
        <f t="shared" si="110"/>
        <v/>
      </c>
      <c r="BF897" s="8" t="str">
        <f t="shared" si="110"/>
        <v/>
      </c>
      <c r="BG897" s="8" t="str">
        <f t="shared" si="109"/>
        <v/>
      </c>
      <c r="BH897" s="8" t="str">
        <f t="shared" si="109"/>
        <v/>
      </c>
    </row>
    <row r="898" spans="1:60">
      <c r="A898" t="s">
        <v>404</v>
      </c>
      <c r="B898" t="s">
        <v>404</v>
      </c>
      <c r="C898" t="s">
        <v>404</v>
      </c>
      <c r="E898">
        <v>19</v>
      </c>
      <c r="F898">
        <v>0</v>
      </c>
      <c r="G898">
        <v>1</v>
      </c>
      <c r="H898">
        <v>164593</v>
      </c>
      <c r="I898" s="1">
        <v>44761.875</v>
      </c>
      <c r="J898" t="s">
        <v>387</v>
      </c>
      <c r="K898">
        <v>0</v>
      </c>
      <c r="L898" s="1"/>
      <c r="M898" s="1">
        <v>44761.875</v>
      </c>
      <c r="N898" s="1">
        <v>38473.875</v>
      </c>
      <c r="O898" s="1">
        <v>43355.875</v>
      </c>
      <c r="P898" s="1"/>
      <c r="Q898" s="1">
        <v>43357.875</v>
      </c>
      <c r="R898">
        <v>73617743</v>
      </c>
      <c r="T898" t="s">
        <v>860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389</v>
      </c>
      <c r="AB898">
        <v>45</v>
      </c>
      <c r="AC898" t="s">
        <v>398</v>
      </c>
      <c r="AD898">
        <v>153282</v>
      </c>
      <c r="AE898">
        <v>1287.56</v>
      </c>
      <c r="AF898">
        <v>1532.82</v>
      </c>
      <c r="AG898" t="s">
        <v>408</v>
      </c>
      <c r="AP898" s="7">
        <v>895</v>
      </c>
      <c r="AQ898" s="7" t="str">
        <f t="shared" si="110"/>
        <v/>
      </c>
      <c r="AR898" s="7" t="str">
        <f t="shared" si="110"/>
        <v/>
      </c>
      <c r="AS898" s="7" t="str">
        <f t="shared" si="110"/>
        <v/>
      </c>
      <c r="AT898" s="7" t="str">
        <f t="shared" si="110"/>
        <v/>
      </c>
      <c r="AU898" s="7" t="str">
        <f t="shared" si="110"/>
        <v/>
      </c>
      <c r="AV898" s="7" t="str">
        <f t="shared" si="110"/>
        <v/>
      </c>
      <c r="AW898" s="7" t="str">
        <f t="shared" si="110"/>
        <v/>
      </c>
      <c r="AX898" s="7" t="str">
        <f t="shared" si="110"/>
        <v/>
      </c>
      <c r="AY898" s="7" t="str">
        <f t="shared" si="110"/>
        <v/>
      </c>
      <c r="AZ898" s="7" t="str">
        <f t="shared" si="110"/>
        <v/>
      </c>
      <c r="BA898" s="7" t="str">
        <f t="shared" si="110"/>
        <v/>
      </c>
      <c r="BB898" s="7" t="str">
        <f t="shared" si="110"/>
        <v/>
      </c>
      <c r="BC898" s="7" t="str">
        <f t="shared" si="110"/>
        <v/>
      </c>
      <c r="BD898" s="7" t="str">
        <f t="shared" si="110"/>
        <v/>
      </c>
      <c r="BE898" s="7" t="str">
        <f t="shared" si="110"/>
        <v/>
      </c>
      <c r="BF898" s="7" t="str">
        <f t="shared" ref="BF898:BH913" si="111">IF(BF$3=$D898,$AP898,"")</f>
        <v/>
      </c>
      <c r="BG898" s="7" t="str">
        <f t="shared" si="111"/>
        <v/>
      </c>
      <c r="BH898" s="7" t="str">
        <f t="shared" si="111"/>
        <v/>
      </c>
    </row>
    <row r="899" spans="1:60">
      <c r="A899" t="s">
        <v>404</v>
      </c>
      <c r="B899" t="s">
        <v>404</v>
      </c>
      <c r="C899" t="s">
        <v>386</v>
      </c>
      <c r="E899">
        <v>57</v>
      </c>
      <c r="F899">
        <v>0</v>
      </c>
      <c r="G899">
        <v>1</v>
      </c>
      <c r="H899">
        <v>164659</v>
      </c>
      <c r="I899" s="1">
        <v>44761.875</v>
      </c>
      <c r="J899" t="s">
        <v>392</v>
      </c>
      <c r="K899">
        <v>0</v>
      </c>
      <c r="L899" s="1">
        <v>44692.875</v>
      </c>
      <c r="M899" s="1">
        <v>44761.875</v>
      </c>
      <c r="N899" s="1">
        <v>24864.916666666668</v>
      </c>
      <c r="O899" s="1">
        <v>44692.875</v>
      </c>
      <c r="P899" s="1"/>
      <c r="Q899" s="1">
        <v>43357.875</v>
      </c>
      <c r="R899">
        <v>73611746</v>
      </c>
      <c r="T899" t="s">
        <v>861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389</v>
      </c>
      <c r="AB899">
        <v>45</v>
      </c>
      <c r="AC899" t="s">
        <v>394</v>
      </c>
      <c r="AD899">
        <v>103421</v>
      </c>
      <c r="AE899">
        <v>868.74</v>
      </c>
      <c r="AF899">
        <v>1034.21</v>
      </c>
      <c r="AG899" t="s">
        <v>391</v>
      </c>
      <c r="AP899" s="8">
        <v>896</v>
      </c>
      <c r="AQ899" s="8" t="str">
        <f t="shared" ref="AQ899:BF914" si="112">IF(AQ$3=$D899,$AP899,"")</f>
        <v/>
      </c>
      <c r="AR899" s="8" t="str">
        <f t="shared" si="112"/>
        <v/>
      </c>
      <c r="AS899" s="8" t="str">
        <f t="shared" si="112"/>
        <v/>
      </c>
      <c r="AT899" s="8" t="str">
        <f t="shared" si="112"/>
        <v/>
      </c>
      <c r="AU899" s="8" t="str">
        <f t="shared" si="112"/>
        <v/>
      </c>
      <c r="AV899" s="8" t="str">
        <f t="shared" si="112"/>
        <v/>
      </c>
      <c r="AW899" s="8" t="str">
        <f t="shared" si="112"/>
        <v/>
      </c>
      <c r="AX899" s="8" t="str">
        <f t="shared" si="112"/>
        <v/>
      </c>
      <c r="AY899" s="8" t="str">
        <f t="shared" si="112"/>
        <v/>
      </c>
      <c r="AZ899" s="8" t="str">
        <f t="shared" si="112"/>
        <v/>
      </c>
      <c r="BA899" s="8" t="str">
        <f t="shared" si="112"/>
        <v/>
      </c>
      <c r="BB899" s="8" t="str">
        <f t="shared" si="112"/>
        <v/>
      </c>
      <c r="BC899" s="8" t="str">
        <f t="shared" si="112"/>
        <v/>
      </c>
      <c r="BD899" s="8" t="str">
        <f t="shared" si="112"/>
        <v/>
      </c>
      <c r="BE899" s="8" t="str">
        <f t="shared" si="112"/>
        <v/>
      </c>
      <c r="BF899" s="8" t="str">
        <f t="shared" si="112"/>
        <v/>
      </c>
      <c r="BG899" s="8" t="str">
        <f t="shared" si="111"/>
        <v/>
      </c>
      <c r="BH899" s="8" t="str">
        <f t="shared" si="111"/>
        <v/>
      </c>
    </row>
    <row r="900" spans="1:60">
      <c r="A900" t="s">
        <v>404</v>
      </c>
      <c r="B900" t="s">
        <v>404</v>
      </c>
      <c r="C900" t="s">
        <v>404</v>
      </c>
      <c r="E900">
        <v>19</v>
      </c>
      <c r="F900">
        <v>0</v>
      </c>
      <c r="G900">
        <v>1</v>
      </c>
      <c r="H900">
        <v>164665</v>
      </c>
      <c r="I900" s="1">
        <v>44761.875</v>
      </c>
      <c r="J900" t="s">
        <v>387</v>
      </c>
      <c r="K900">
        <v>0</v>
      </c>
      <c r="L900" s="1"/>
      <c r="M900" s="1">
        <v>44761.875</v>
      </c>
      <c r="N900" s="1">
        <v>40659.875</v>
      </c>
      <c r="O900" s="1">
        <v>43355.875</v>
      </c>
      <c r="P900" s="1"/>
      <c r="Q900" s="1">
        <v>43357.875</v>
      </c>
      <c r="R900">
        <v>73611750</v>
      </c>
      <c r="T900" t="s">
        <v>862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389</v>
      </c>
      <c r="AB900">
        <v>45</v>
      </c>
      <c r="AC900" t="s">
        <v>394</v>
      </c>
      <c r="AD900">
        <v>48439</v>
      </c>
      <c r="AE900">
        <v>406.85</v>
      </c>
      <c r="AF900">
        <v>484.39</v>
      </c>
      <c r="AG900" t="s">
        <v>408</v>
      </c>
      <c r="AP900" s="7">
        <v>897</v>
      </c>
      <c r="AQ900" s="7" t="str">
        <f t="shared" si="112"/>
        <v/>
      </c>
      <c r="AR900" s="7" t="str">
        <f t="shared" si="112"/>
        <v/>
      </c>
      <c r="AS900" s="7" t="str">
        <f t="shared" si="112"/>
        <v/>
      </c>
      <c r="AT900" s="7" t="str">
        <f t="shared" si="112"/>
        <v/>
      </c>
      <c r="AU900" s="7" t="str">
        <f t="shared" si="112"/>
        <v/>
      </c>
      <c r="AV900" s="7" t="str">
        <f t="shared" si="112"/>
        <v/>
      </c>
      <c r="AW900" s="7" t="str">
        <f t="shared" si="112"/>
        <v/>
      </c>
      <c r="AX900" s="7" t="str">
        <f t="shared" si="112"/>
        <v/>
      </c>
      <c r="AY900" s="7" t="str">
        <f t="shared" si="112"/>
        <v/>
      </c>
      <c r="AZ900" s="7" t="str">
        <f t="shared" si="112"/>
        <v/>
      </c>
      <c r="BA900" s="7" t="str">
        <f t="shared" si="112"/>
        <v/>
      </c>
      <c r="BB900" s="7" t="str">
        <f t="shared" si="112"/>
        <v/>
      </c>
      <c r="BC900" s="7" t="str">
        <f t="shared" si="112"/>
        <v/>
      </c>
      <c r="BD900" s="7" t="str">
        <f t="shared" si="112"/>
        <v/>
      </c>
      <c r="BE900" s="7" t="str">
        <f t="shared" si="112"/>
        <v/>
      </c>
      <c r="BF900" s="7" t="str">
        <f t="shared" si="112"/>
        <v/>
      </c>
      <c r="BG900" s="7" t="str">
        <f t="shared" si="111"/>
        <v/>
      </c>
      <c r="BH900" s="7" t="str">
        <f t="shared" si="111"/>
        <v/>
      </c>
    </row>
    <row r="901" spans="1:60">
      <c r="A901" t="s">
        <v>404</v>
      </c>
      <c r="B901" t="s">
        <v>404</v>
      </c>
      <c r="C901" t="s">
        <v>404</v>
      </c>
      <c r="E901">
        <v>19</v>
      </c>
      <c r="F901">
        <v>0</v>
      </c>
      <c r="G901">
        <v>1</v>
      </c>
      <c r="H901">
        <v>164683</v>
      </c>
      <c r="I901" s="1">
        <v>44761.875</v>
      </c>
      <c r="J901" t="s">
        <v>387</v>
      </c>
      <c r="K901">
        <v>0</v>
      </c>
      <c r="L901" s="1"/>
      <c r="M901" s="1">
        <v>44761.875</v>
      </c>
      <c r="N901" s="1">
        <v>39606.875</v>
      </c>
      <c r="O901" s="1">
        <v>43355.875</v>
      </c>
      <c r="P901" s="1"/>
      <c r="Q901" s="1">
        <v>43357.875</v>
      </c>
      <c r="R901">
        <v>73611796</v>
      </c>
      <c r="T901" t="s">
        <v>863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389</v>
      </c>
      <c r="AB901">
        <v>45</v>
      </c>
      <c r="AC901" t="s">
        <v>394</v>
      </c>
      <c r="AD901">
        <v>48439</v>
      </c>
      <c r="AE901">
        <v>406.85</v>
      </c>
      <c r="AF901">
        <v>484.39</v>
      </c>
      <c r="AG901" t="s">
        <v>408</v>
      </c>
      <c r="AP901" s="8">
        <v>898</v>
      </c>
      <c r="AQ901" s="8" t="str">
        <f t="shared" si="112"/>
        <v/>
      </c>
      <c r="AR901" s="8" t="str">
        <f t="shared" si="112"/>
        <v/>
      </c>
      <c r="AS901" s="8" t="str">
        <f t="shared" si="112"/>
        <v/>
      </c>
      <c r="AT901" s="8" t="str">
        <f t="shared" si="112"/>
        <v/>
      </c>
      <c r="AU901" s="8" t="str">
        <f t="shared" si="112"/>
        <v/>
      </c>
      <c r="AV901" s="8" t="str">
        <f t="shared" si="112"/>
        <v/>
      </c>
      <c r="AW901" s="8" t="str">
        <f t="shared" si="112"/>
        <v/>
      </c>
      <c r="AX901" s="8" t="str">
        <f t="shared" si="112"/>
        <v/>
      </c>
      <c r="AY901" s="8" t="str">
        <f t="shared" si="112"/>
        <v/>
      </c>
      <c r="AZ901" s="8" t="str">
        <f t="shared" si="112"/>
        <v/>
      </c>
      <c r="BA901" s="8" t="str">
        <f t="shared" si="112"/>
        <v/>
      </c>
      <c r="BB901" s="8" t="str">
        <f t="shared" si="112"/>
        <v/>
      </c>
      <c r="BC901" s="8" t="str">
        <f t="shared" si="112"/>
        <v/>
      </c>
      <c r="BD901" s="8" t="str">
        <f t="shared" si="112"/>
        <v/>
      </c>
      <c r="BE901" s="8" t="str">
        <f t="shared" si="112"/>
        <v/>
      </c>
      <c r="BF901" s="8" t="str">
        <f t="shared" si="112"/>
        <v/>
      </c>
      <c r="BG901" s="8" t="str">
        <f t="shared" si="111"/>
        <v/>
      </c>
      <c r="BH901" s="8" t="str">
        <f t="shared" si="111"/>
        <v/>
      </c>
    </row>
    <row r="902" spans="1:60">
      <c r="A902" t="s">
        <v>386</v>
      </c>
      <c r="B902" t="s">
        <v>386</v>
      </c>
      <c r="C902" t="s">
        <v>386</v>
      </c>
      <c r="E902">
        <v>19</v>
      </c>
      <c r="F902">
        <v>0</v>
      </c>
      <c r="G902">
        <v>1</v>
      </c>
      <c r="H902">
        <v>164699</v>
      </c>
      <c r="I902" s="1">
        <v>44761.875</v>
      </c>
      <c r="J902" t="s">
        <v>387</v>
      </c>
      <c r="K902">
        <v>0</v>
      </c>
      <c r="L902" s="1"/>
      <c r="M902" s="1">
        <v>44761.875</v>
      </c>
      <c r="N902" s="1">
        <v>37433.875</v>
      </c>
      <c r="O902" s="1">
        <v>44633.875</v>
      </c>
      <c r="P902" s="1">
        <v>44605.875</v>
      </c>
      <c r="Q902" s="1">
        <v>43357.875</v>
      </c>
      <c r="R902">
        <v>73599795</v>
      </c>
      <c r="T902" t="s">
        <v>738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389</v>
      </c>
      <c r="AC902" t="s">
        <v>476</v>
      </c>
      <c r="AD902">
        <v>88755</v>
      </c>
      <c r="AE902">
        <v>1297.6600000000001</v>
      </c>
      <c r="AF902">
        <v>887.55</v>
      </c>
      <c r="AG902" t="s">
        <v>408</v>
      </c>
      <c r="AP902" s="7">
        <v>899</v>
      </c>
      <c r="AQ902" s="7" t="str">
        <f t="shared" si="112"/>
        <v/>
      </c>
      <c r="AR902" s="7" t="str">
        <f t="shared" si="112"/>
        <v/>
      </c>
      <c r="AS902" s="7" t="str">
        <f t="shared" si="112"/>
        <v/>
      </c>
      <c r="AT902" s="7" t="str">
        <f t="shared" si="112"/>
        <v/>
      </c>
      <c r="AU902" s="7" t="str">
        <f t="shared" si="112"/>
        <v/>
      </c>
      <c r="AV902" s="7" t="str">
        <f t="shared" si="112"/>
        <v/>
      </c>
      <c r="AW902" s="7" t="str">
        <f t="shared" si="112"/>
        <v/>
      </c>
      <c r="AX902" s="7" t="str">
        <f t="shared" si="112"/>
        <v/>
      </c>
      <c r="AY902" s="7" t="str">
        <f t="shared" si="112"/>
        <v/>
      </c>
      <c r="AZ902" s="7" t="str">
        <f t="shared" si="112"/>
        <v/>
      </c>
      <c r="BA902" s="7" t="str">
        <f t="shared" si="112"/>
        <v/>
      </c>
      <c r="BB902" s="7" t="str">
        <f t="shared" si="112"/>
        <v/>
      </c>
      <c r="BC902" s="7" t="str">
        <f t="shared" si="112"/>
        <v/>
      </c>
      <c r="BD902" s="7" t="str">
        <f t="shared" si="112"/>
        <v/>
      </c>
      <c r="BE902" s="7" t="str">
        <f t="shared" si="112"/>
        <v/>
      </c>
      <c r="BF902" s="7" t="str">
        <f t="shared" si="112"/>
        <v/>
      </c>
      <c r="BG902" s="7" t="str">
        <f t="shared" si="111"/>
        <v/>
      </c>
      <c r="BH902" s="7" t="str">
        <f t="shared" si="111"/>
        <v/>
      </c>
    </row>
    <row r="903" spans="1:60">
      <c r="A903" t="s">
        <v>404</v>
      </c>
      <c r="B903" t="s">
        <v>404</v>
      </c>
      <c r="C903" t="s">
        <v>404</v>
      </c>
      <c r="E903">
        <v>57</v>
      </c>
      <c r="F903">
        <v>0</v>
      </c>
      <c r="G903">
        <v>1</v>
      </c>
      <c r="H903">
        <v>164769</v>
      </c>
      <c r="I903" s="1">
        <v>44761.875</v>
      </c>
      <c r="J903" t="s">
        <v>392</v>
      </c>
      <c r="K903">
        <v>0</v>
      </c>
      <c r="L903" s="1"/>
      <c r="M903" s="1">
        <v>44761.875</v>
      </c>
      <c r="N903" s="1">
        <v>30252.875</v>
      </c>
      <c r="O903" s="1">
        <v>43353.875</v>
      </c>
      <c r="P903" s="1"/>
      <c r="Q903" s="1">
        <v>43357.875</v>
      </c>
      <c r="R903">
        <v>73599803</v>
      </c>
      <c r="T903" t="s">
        <v>864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389</v>
      </c>
      <c r="AB903">
        <v>45</v>
      </c>
      <c r="AC903" t="s">
        <v>390</v>
      </c>
      <c r="AD903">
        <v>278937</v>
      </c>
      <c r="AE903">
        <v>2343.0700000000002</v>
      </c>
      <c r="AF903">
        <v>2789.37</v>
      </c>
      <c r="AG903" t="s">
        <v>408</v>
      </c>
      <c r="AP903" s="8">
        <v>900</v>
      </c>
      <c r="AQ903" s="8" t="str">
        <f t="shared" si="112"/>
        <v/>
      </c>
      <c r="AR903" s="8" t="str">
        <f t="shared" si="112"/>
        <v/>
      </c>
      <c r="AS903" s="8" t="str">
        <f t="shared" si="112"/>
        <v/>
      </c>
      <c r="AT903" s="8" t="str">
        <f t="shared" si="112"/>
        <v/>
      </c>
      <c r="AU903" s="8" t="str">
        <f t="shared" si="112"/>
        <v/>
      </c>
      <c r="AV903" s="8" t="str">
        <f t="shared" si="112"/>
        <v/>
      </c>
      <c r="AW903" s="8" t="str">
        <f t="shared" si="112"/>
        <v/>
      </c>
      <c r="AX903" s="8" t="str">
        <f t="shared" si="112"/>
        <v/>
      </c>
      <c r="AY903" s="8" t="str">
        <f t="shared" si="112"/>
        <v/>
      </c>
      <c r="AZ903" s="8" t="str">
        <f t="shared" si="112"/>
        <v/>
      </c>
      <c r="BA903" s="8" t="str">
        <f t="shared" si="112"/>
        <v/>
      </c>
      <c r="BB903" s="8" t="str">
        <f t="shared" si="112"/>
        <v/>
      </c>
      <c r="BC903" s="8" t="str">
        <f t="shared" si="112"/>
        <v/>
      </c>
      <c r="BD903" s="8" t="str">
        <f t="shared" si="112"/>
        <v/>
      </c>
      <c r="BE903" s="8" t="str">
        <f t="shared" si="112"/>
        <v/>
      </c>
      <c r="BF903" s="8" t="str">
        <f t="shared" si="112"/>
        <v/>
      </c>
      <c r="BG903" s="8" t="str">
        <f t="shared" si="111"/>
        <v/>
      </c>
      <c r="BH903" s="8" t="str">
        <f t="shared" si="111"/>
        <v/>
      </c>
    </row>
    <row r="904" spans="1:60">
      <c r="A904" t="s">
        <v>404</v>
      </c>
      <c r="B904" t="s">
        <v>386</v>
      </c>
      <c r="C904" t="s">
        <v>386</v>
      </c>
      <c r="E904">
        <v>57</v>
      </c>
      <c r="F904">
        <v>0</v>
      </c>
      <c r="G904">
        <v>1</v>
      </c>
      <c r="H904">
        <v>164780</v>
      </c>
      <c r="I904" s="1">
        <v>44761.875</v>
      </c>
      <c r="J904" t="s">
        <v>392</v>
      </c>
      <c r="K904">
        <v>0</v>
      </c>
      <c r="L904" s="1">
        <v>44668.875</v>
      </c>
      <c r="M904" s="1">
        <v>44761.875</v>
      </c>
      <c r="N904" s="1">
        <v>23705.916666666668</v>
      </c>
      <c r="O904" s="1">
        <v>44668.875</v>
      </c>
      <c r="P904" s="1">
        <v>44511.875</v>
      </c>
      <c r="Q904" s="1">
        <v>43357.875</v>
      </c>
      <c r="R904">
        <v>73611889</v>
      </c>
      <c r="T904" t="s">
        <v>865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389</v>
      </c>
      <c r="AB904">
        <v>45</v>
      </c>
      <c r="AC904" t="s">
        <v>398</v>
      </c>
      <c r="AD904">
        <v>327276</v>
      </c>
      <c r="AE904">
        <v>2749.1</v>
      </c>
      <c r="AF904">
        <v>3272.76</v>
      </c>
      <c r="AG904" t="s">
        <v>391</v>
      </c>
      <c r="AP904" s="7">
        <v>901</v>
      </c>
      <c r="AQ904" s="7" t="str">
        <f t="shared" si="112"/>
        <v/>
      </c>
      <c r="AR904" s="7" t="str">
        <f t="shared" si="112"/>
        <v/>
      </c>
      <c r="AS904" s="7" t="str">
        <f t="shared" si="112"/>
        <v/>
      </c>
      <c r="AT904" s="7" t="str">
        <f t="shared" si="112"/>
        <v/>
      </c>
      <c r="AU904" s="7" t="str">
        <f t="shared" si="112"/>
        <v/>
      </c>
      <c r="AV904" s="7" t="str">
        <f t="shared" si="112"/>
        <v/>
      </c>
      <c r="AW904" s="7" t="str">
        <f t="shared" si="112"/>
        <v/>
      </c>
      <c r="AX904" s="7" t="str">
        <f t="shared" si="112"/>
        <v/>
      </c>
      <c r="AY904" s="7" t="str">
        <f t="shared" si="112"/>
        <v/>
      </c>
      <c r="AZ904" s="7" t="str">
        <f t="shared" si="112"/>
        <v/>
      </c>
      <c r="BA904" s="7" t="str">
        <f t="shared" si="112"/>
        <v/>
      </c>
      <c r="BB904" s="7" t="str">
        <f t="shared" si="112"/>
        <v/>
      </c>
      <c r="BC904" s="7" t="str">
        <f t="shared" si="112"/>
        <v/>
      </c>
      <c r="BD904" s="7" t="str">
        <f t="shared" si="112"/>
        <v/>
      </c>
      <c r="BE904" s="7" t="str">
        <f t="shared" si="112"/>
        <v/>
      </c>
      <c r="BF904" s="7" t="str">
        <f t="shared" si="112"/>
        <v/>
      </c>
      <c r="BG904" s="7" t="str">
        <f t="shared" si="111"/>
        <v/>
      </c>
      <c r="BH904" s="7" t="str">
        <f t="shared" si="111"/>
        <v/>
      </c>
    </row>
    <row r="905" spans="1:60">
      <c r="A905" t="s">
        <v>404</v>
      </c>
      <c r="B905" t="s">
        <v>404</v>
      </c>
      <c r="C905" t="s">
        <v>404</v>
      </c>
      <c r="E905">
        <v>57</v>
      </c>
      <c r="F905">
        <v>0</v>
      </c>
      <c r="G905">
        <v>1</v>
      </c>
      <c r="H905">
        <v>164789</v>
      </c>
      <c r="I905" s="1">
        <v>44761.875</v>
      </c>
      <c r="J905" t="s">
        <v>392</v>
      </c>
      <c r="K905">
        <v>0</v>
      </c>
      <c r="L905" s="1"/>
      <c r="M905" s="1">
        <v>44761.875</v>
      </c>
      <c r="N905" s="1">
        <v>27082.875</v>
      </c>
      <c r="O905" s="1">
        <v>43353.875</v>
      </c>
      <c r="P905" s="1"/>
      <c r="Q905" s="1">
        <v>43357.875</v>
      </c>
      <c r="R905">
        <v>73599809</v>
      </c>
      <c r="T905" t="s">
        <v>866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389</v>
      </c>
      <c r="AB905">
        <v>45</v>
      </c>
      <c r="AC905" t="s">
        <v>581</v>
      </c>
      <c r="AD905">
        <v>323307</v>
      </c>
      <c r="AE905">
        <v>2715.79</v>
      </c>
      <c r="AF905">
        <v>3233.07</v>
      </c>
      <c r="AG905" t="s">
        <v>408</v>
      </c>
      <c r="AP905" s="8">
        <v>902</v>
      </c>
      <c r="AQ905" s="8" t="str">
        <f t="shared" si="112"/>
        <v/>
      </c>
      <c r="AR905" s="8" t="str">
        <f t="shared" si="112"/>
        <v/>
      </c>
      <c r="AS905" s="8" t="str">
        <f t="shared" si="112"/>
        <v/>
      </c>
      <c r="AT905" s="8" t="str">
        <f t="shared" si="112"/>
        <v/>
      </c>
      <c r="AU905" s="8" t="str">
        <f t="shared" si="112"/>
        <v/>
      </c>
      <c r="AV905" s="8" t="str">
        <f t="shared" si="112"/>
        <v/>
      </c>
      <c r="AW905" s="8" t="str">
        <f t="shared" si="112"/>
        <v/>
      </c>
      <c r="AX905" s="8" t="str">
        <f t="shared" si="112"/>
        <v/>
      </c>
      <c r="AY905" s="8" t="str">
        <f t="shared" si="112"/>
        <v/>
      </c>
      <c r="AZ905" s="8" t="str">
        <f t="shared" si="112"/>
        <v/>
      </c>
      <c r="BA905" s="8" t="str">
        <f t="shared" si="112"/>
        <v/>
      </c>
      <c r="BB905" s="8" t="str">
        <f t="shared" si="112"/>
        <v/>
      </c>
      <c r="BC905" s="8" t="str">
        <f t="shared" si="112"/>
        <v/>
      </c>
      <c r="BD905" s="8" t="str">
        <f t="shared" si="112"/>
        <v/>
      </c>
      <c r="BE905" s="8" t="str">
        <f t="shared" si="112"/>
        <v/>
      </c>
      <c r="BF905" s="8" t="str">
        <f t="shared" si="112"/>
        <v/>
      </c>
      <c r="BG905" s="8" t="str">
        <f t="shared" si="111"/>
        <v/>
      </c>
      <c r="BH905" s="8" t="str">
        <f t="shared" si="111"/>
        <v/>
      </c>
    </row>
    <row r="906" spans="1:60">
      <c r="A906" t="s">
        <v>404</v>
      </c>
      <c r="B906" t="s">
        <v>404</v>
      </c>
      <c r="C906" t="s">
        <v>404</v>
      </c>
      <c r="E906">
        <v>19</v>
      </c>
      <c r="F906">
        <v>0</v>
      </c>
      <c r="G906">
        <v>1</v>
      </c>
      <c r="H906">
        <v>164797</v>
      </c>
      <c r="I906" s="1">
        <v>44761.875</v>
      </c>
      <c r="J906" t="s">
        <v>387</v>
      </c>
      <c r="K906">
        <v>0</v>
      </c>
      <c r="L906" s="1"/>
      <c r="M906" s="1">
        <v>44761.875</v>
      </c>
      <c r="N906" s="1">
        <v>37349.875</v>
      </c>
      <c r="O906" s="1">
        <v>43355.875</v>
      </c>
      <c r="P906" s="1"/>
      <c r="Q906" s="1">
        <v>43357.875</v>
      </c>
      <c r="R906">
        <v>73611845</v>
      </c>
      <c r="S906">
        <v>73611847</v>
      </c>
      <c r="T906" t="s">
        <v>867</v>
      </c>
      <c r="U906">
        <v>3882</v>
      </c>
      <c r="V906">
        <v>3188</v>
      </c>
      <c r="W906">
        <v>31.88</v>
      </c>
      <c r="X906">
        <v>3188</v>
      </c>
      <c r="Y906">
        <v>38.82</v>
      </c>
      <c r="Z906">
        <v>3882</v>
      </c>
      <c r="AA906" t="s">
        <v>389</v>
      </c>
      <c r="AB906">
        <v>45</v>
      </c>
      <c r="AC906" t="s">
        <v>478</v>
      </c>
      <c r="AD906">
        <v>131312</v>
      </c>
      <c r="AE906">
        <v>1103.02</v>
      </c>
      <c r="AF906">
        <v>1313.12</v>
      </c>
      <c r="AG906" t="s">
        <v>408</v>
      </c>
      <c r="AP906" s="7">
        <v>903</v>
      </c>
      <c r="AQ906" s="7" t="str">
        <f t="shared" si="112"/>
        <v/>
      </c>
      <c r="AR906" s="7" t="str">
        <f t="shared" si="112"/>
        <v/>
      </c>
      <c r="AS906" s="7" t="str">
        <f t="shared" si="112"/>
        <v/>
      </c>
      <c r="AT906" s="7" t="str">
        <f t="shared" si="112"/>
        <v/>
      </c>
      <c r="AU906" s="7" t="str">
        <f t="shared" si="112"/>
        <v/>
      </c>
      <c r="AV906" s="7" t="str">
        <f t="shared" si="112"/>
        <v/>
      </c>
      <c r="AW906" s="7" t="str">
        <f t="shared" si="112"/>
        <v/>
      </c>
      <c r="AX906" s="7" t="str">
        <f t="shared" si="112"/>
        <v/>
      </c>
      <c r="AY906" s="7" t="str">
        <f t="shared" si="112"/>
        <v/>
      </c>
      <c r="AZ906" s="7" t="str">
        <f t="shared" si="112"/>
        <v/>
      </c>
      <c r="BA906" s="7" t="str">
        <f t="shared" si="112"/>
        <v/>
      </c>
      <c r="BB906" s="7" t="str">
        <f t="shared" si="112"/>
        <v/>
      </c>
      <c r="BC906" s="7" t="str">
        <f t="shared" si="112"/>
        <v/>
      </c>
      <c r="BD906" s="7" t="str">
        <f t="shared" si="112"/>
        <v/>
      </c>
      <c r="BE906" s="7" t="str">
        <f t="shared" si="112"/>
        <v/>
      </c>
      <c r="BF906" s="7" t="str">
        <f t="shared" si="112"/>
        <v/>
      </c>
      <c r="BG906" s="7" t="str">
        <f t="shared" si="111"/>
        <v/>
      </c>
      <c r="BH906" s="7" t="str">
        <f t="shared" si="111"/>
        <v/>
      </c>
    </row>
    <row r="907" spans="1:60">
      <c r="A907" t="s">
        <v>404</v>
      </c>
      <c r="B907" t="s">
        <v>404</v>
      </c>
      <c r="C907" t="s">
        <v>404</v>
      </c>
      <c r="E907">
        <v>19</v>
      </c>
      <c r="F907">
        <v>0</v>
      </c>
      <c r="G907">
        <v>1</v>
      </c>
      <c r="H907">
        <v>164809</v>
      </c>
      <c r="I907" s="1">
        <v>44761.875</v>
      </c>
      <c r="J907" t="s">
        <v>387</v>
      </c>
      <c r="K907">
        <v>0</v>
      </c>
      <c r="L907" s="1">
        <v>44755.875</v>
      </c>
      <c r="M907" s="1">
        <v>44761.875</v>
      </c>
      <c r="N907" s="1">
        <v>30893.875</v>
      </c>
      <c r="O907" s="1">
        <v>44755.875</v>
      </c>
      <c r="P907" s="1"/>
      <c r="Q907" s="1">
        <v>43357.875</v>
      </c>
      <c r="R907">
        <v>73599814</v>
      </c>
      <c r="T907" t="s">
        <v>868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389</v>
      </c>
      <c r="AB907">
        <v>45</v>
      </c>
      <c r="AC907" t="s">
        <v>483</v>
      </c>
      <c r="AD907">
        <v>348254</v>
      </c>
      <c r="AE907">
        <v>2925.31</v>
      </c>
      <c r="AF907">
        <v>3482.54</v>
      </c>
      <c r="AG907" t="s">
        <v>391</v>
      </c>
      <c r="AP907" s="8">
        <v>904</v>
      </c>
      <c r="AQ907" s="8" t="str">
        <f t="shared" si="112"/>
        <v/>
      </c>
      <c r="AR907" s="8" t="str">
        <f t="shared" si="112"/>
        <v/>
      </c>
      <c r="AS907" s="8" t="str">
        <f t="shared" si="112"/>
        <v/>
      </c>
      <c r="AT907" s="8" t="str">
        <f t="shared" si="112"/>
        <v/>
      </c>
      <c r="AU907" s="8" t="str">
        <f t="shared" si="112"/>
        <v/>
      </c>
      <c r="AV907" s="8" t="str">
        <f t="shared" si="112"/>
        <v/>
      </c>
      <c r="AW907" s="8" t="str">
        <f t="shared" si="112"/>
        <v/>
      </c>
      <c r="AX907" s="8" t="str">
        <f t="shared" si="112"/>
        <v/>
      </c>
      <c r="AY907" s="8" t="str">
        <f t="shared" si="112"/>
        <v/>
      </c>
      <c r="AZ907" s="8" t="str">
        <f t="shared" si="112"/>
        <v/>
      </c>
      <c r="BA907" s="8" t="str">
        <f t="shared" si="112"/>
        <v/>
      </c>
      <c r="BB907" s="8" t="str">
        <f t="shared" si="112"/>
        <v/>
      </c>
      <c r="BC907" s="8" t="str">
        <f t="shared" si="112"/>
        <v/>
      </c>
      <c r="BD907" s="8" t="str">
        <f t="shared" si="112"/>
        <v/>
      </c>
      <c r="BE907" s="8" t="str">
        <f t="shared" si="112"/>
        <v/>
      </c>
      <c r="BF907" s="8" t="str">
        <f t="shared" si="112"/>
        <v/>
      </c>
      <c r="BG907" s="8" t="str">
        <f t="shared" si="111"/>
        <v/>
      </c>
      <c r="BH907" s="8" t="str">
        <f t="shared" si="111"/>
        <v/>
      </c>
    </row>
    <row r="908" spans="1:60">
      <c r="A908" t="s">
        <v>404</v>
      </c>
      <c r="B908" t="s">
        <v>404</v>
      </c>
      <c r="C908" t="s">
        <v>404</v>
      </c>
      <c r="E908">
        <v>19</v>
      </c>
      <c r="F908">
        <v>0</v>
      </c>
      <c r="G908">
        <v>1</v>
      </c>
      <c r="H908">
        <v>164823</v>
      </c>
      <c r="I908" s="1">
        <v>44761.875</v>
      </c>
      <c r="J908" t="s">
        <v>387</v>
      </c>
      <c r="K908">
        <v>0</v>
      </c>
      <c r="L908" s="1"/>
      <c r="M908" s="1">
        <v>44761.875</v>
      </c>
      <c r="N908" s="1">
        <v>30783.875</v>
      </c>
      <c r="O908" s="1">
        <v>44755.875</v>
      </c>
      <c r="P908" s="1">
        <v>44755.875</v>
      </c>
      <c r="Q908" s="1">
        <v>43357.875</v>
      </c>
      <c r="R908">
        <v>73599818</v>
      </c>
      <c r="T908" t="s">
        <v>869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389</v>
      </c>
      <c r="AB908">
        <v>45</v>
      </c>
      <c r="AC908" t="s">
        <v>390</v>
      </c>
      <c r="AD908">
        <v>253579</v>
      </c>
      <c r="AE908">
        <v>2130.0700000000002</v>
      </c>
      <c r="AF908">
        <v>2535.79</v>
      </c>
      <c r="AG908" t="s">
        <v>480</v>
      </c>
      <c r="AP908" s="7">
        <v>905</v>
      </c>
      <c r="AQ908" s="7" t="str">
        <f t="shared" si="112"/>
        <v/>
      </c>
      <c r="AR908" s="7" t="str">
        <f t="shared" si="112"/>
        <v/>
      </c>
      <c r="AS908" s="7" t="str">
        <f t="shared" si="112"/>
        <v/>
      </c>
      <c r="AT908" s="7" t="str">
        <f t="shared" si="112"/>
        <v/>
      </c>
      <c r="AU908" s="7" t="str">
        <f t="shared" si="112"/>
        <v/>
      </c>
      <c r="AV908" s="7" t="str">
        <f t="shared" si="112"/>
        <v/>
      </c>
      <c r="AW908" s="7" t="str">
        <f t="shared" si="112"/>
        <v/>
      </c>
      <c r="AX908" s="7" t="str">
        <f t="shared" si="112"/>
        <v/>
      </c>
      <c r="AY908" s="7" t="str">
        <f t="shared" si="112"/>
        <v/>
      </c>
      <c r="AZ908" s="7" t="str">
        <f t="shared" si="112"/>
        <v/>
      </c>
      <c r="BA908" s="7" t="str">
        <f t="shared" si="112"/>
        <v/>
      </c>
      <c r="BB908" s="7" t="str">
        <f t="shared" si="112"/>
        <v/>
      </c>
      <c r="BC908" s="7" t="str">
        <f t="shared" si="112"/>
        <v/>
      </c>
      <c r="BD908" s="7" t="str">
        <f t="shared" si="112"/>
        <v/>
      </c>
      <c r="BE908" s="7" t="str">
        <f t="shared" si="112"/>
        <v/>
      </c>
      <c r="BF908" s="7" t="str">
        <f t="shared" si="112"/>
        <v/>
      </c>
      <c r="BG908" s="7" t="str">
        <f t="shared" si="111"/>
        <v/>
      </c>
      <c r="BH908" s="7" t="str">
        <f t="shared" si="111"/>
        <v/>
      </c>
    </row>
    <row r="909" spans="1:60">
      <c r="A909" t="s">
        <v>404</v>
      </c>
      <c r="B909" t="s">
        <v>404</v>
      </c>
      <c r="C909" t="s">
        <v>404</v>
      </c>
      <c r="E909">
        <v>220</v>
      </c>
      <c r="F909">
        <v>0</v>
      </c>
      <c r="G909">
        <v>1</v>
      </c>
      <c r="H909">
        <v>164848</v>
      </c>
      <c r="I909" s="1">
        <v>44761.875</v>
      </c>
      <c r="J909" t="s">
        <v>473</v>
      </c>
      <c r="K909">
        <v>0</v>
      </c>
      <c r="L909" s="1"/>
      <c r="M909" s="1">
        <v>44761.875</v>
      </c>
      <c r="N909" s="1">
        <v>31565.875</v>
      </c>
      <c r="O909" s="1">
        <v>43353.875</v>
      </c>
      <c r="P909" s="1"/>
      <c r="Q909" s="1">
        <v>43357.875</v>
      </c>
      <c r="R909">
        <v>73599828</v>
      </c>
      <c r="T909" t="s">
        <v>262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389</v>
      </c>
      <c r="AB909">
        <v>45</v>
      </c>
      <c r="AC909" t="s">
        <v>398</v>
      </c>
      <c r="AD909">
        <v>276623</v>
      </c>
      <c r="AE909">
        <v>2323.64</v>
      </c>
      <c r="AF909">
        <v>2766.23</v>
      </c>
      <c r="AG909" t="s">
        <v>408</v>
      </c>
      <c r="AP909" s="8">
        <v>906</v>
      </c>
      <c r="AQ909" s="8" t="str">
        <f t="shared" si="112"/>
        <v/>
      </c>
      <c r="AR909" s="8" t="str">
        <f t="shared" si="112"/>
        <v/>
      </c>
      <c r="AS909" s="8" t="str">
        <f t="shared" si="112"/>
        <v/>
      </c>
      <c r="AT909" s="8" t="str">
        <f t="shared" si="112"/>
        <v/>
      </c>
      <c r="AU909" s="8" t="str">
        <f t="shared" si="112"/>
        <v/>
      </c>
      <c r="AV909" s="8" t="str">
        <f t="shared" si="112"/>
        <v/>
      </c>
      <c r="AW909" s="8" t="str">
        <f t="shared" si="112"/>
        <v/>
      </c>
      <c r="AX909" s="8" t="str">
        <f t="shared" si="112"/>
        <v/>
      </c>
      <c r="AY909" s="8" t="str">
        <f t="shared" si="112"/>
        <v/>
      </c>
      <c r="AZ909" s="8" t="str">
        <f t="shared" si="112"/>
        <v/>
      </c>
      <c r="BA909" s="8" t="str">
        <f t="shared" si="112"/>
        <v/>
      </c>
      <c r="BB909" s="8" t="str">
        <f t="shared" si="112"/>
        <v/>
      </c>
      <c r="BC909" s="8" t="str">
        <f t="shared" si="112"/>
        <v/>
      </c>
      <c r="BD909" s="8" t="str">
        <f t="shared" si="112"/>
        <v/>
      </c>
      <c r="BE909" s="8" t="str">
        <f t="shared" si="112"/>
        <v/>
      </c>
      <c r="BF909" s="8" t="str">
        <f t="shared" si="112"/>
        <v/>
      </c>
      <c r="BG909" s="8" t="str">
        <f t="shared" si="111"/>
        <v/>
      </c>
      <c r="BH909" s="8" t="str">
        <f t="shared" si="111"/>
        <v/>
      </c>
    </row>
    <row r="910" spans="1:60">
      <c r="A910" t="s">
        <v>404</v>
      </c>
      <c r="B910" t="s">
        <v>404</v>
      </c>
      <c r="C910" t="s">
        <v>404</v>
      </c>
      <c r="E910">
        <v>57</v>
      </c>
      <c r="F910">
        <v>0</v>
      </c>
      <c r="G910">
        <v>1</v>
      </c>
      <c r="H910">
        <v>165004</v>
      </c>
      <c r="I910" s="1">
        <v>44761.875</v>
      </c>
      <c r="J910" t="s">
        <v>392</v>
      </c>
      <c r="K910">
        <v>0</v>
      </c>
      <c r="L910" s="1"/>
      <c r="M910" s="1">
        <v>44761.875</v>
      </c>
      <c r="N910" s="1">
        <v>28783.875</v>
      </c>
      <c r="O910" s="1">
        <v>44755.875</v>
      </c>
      <c r="P910" s="1">
        <v>44755.875</v>
      </c>
      <c r="Q910" s="1">
        <v>43357.875</v>
      </c>
      <c r="R910">
        <v>73611863</v>
      </c>
      <c r="T910" t="s">
        <v>870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389</v>
      </c>
      <c r="AB910">
        <v>45</v>
      </c>
      <c r="AC910" t="s">
        <v>394</v>
      </c>
      <c r="AD910">
        <v>96155</v>
      </c>
      <c r="AE910">
        <v>807.71</v>
      </c>
      <c r="AF910">
        <v>961.55</v>
      </c>
      <c r="AG910" t="s">
        <v>480</v>
      </c>
      <c r="AP910" s="7">
        <v>907</v>
      </c>
      <c r="AQ910" s="7" t="str">
        <f t="shared" si="112"/>
        <v/>
      </c>
      <c r="AR910" s="7" t="str">
        <f t="shared" si="112"/>
        <v/>
      </c>
      <c r="AS910" s="7" t="str">
        <f t="shared" si="112"/>
        <v/>
      </c>
      <c r="AT910" s="7" t="str">
        <f t="shared" si="112"/>
        <v/>
      </c>
      <c r="AU910" s="7" t="str">
        <f t="shared" si="112"/>
        <v/>
      </c>
      <c r="AV910" s="7" t="str">
        <f t="shared" si="112"/>
        <v/>
      </c>
      <c r="AW910" s="7" t="str">
        <f t="shared" si="112"/>
        <v/>
      </c>
      <c r="AX910" s="7" t="str">
        <f t="shared" si="112"/>
        <v/>
      </c>
      <c r="AY910" s="7" t="str">
        <f t="shared" si="112"/>
        <v/>
      </c>
      <c r="AZ910" s="7" t="str">
        <f t="shared" si="112"/>
        <v/>
      </c>
      <c r="BA910" s="7" t="str">
        <f t="shared" si="112"/>
        <v/>
      </c>
      <c r="BB910" s="7" t="str">
        <f t="shared" si="112"/>
        <v/>
      </c>
      <c r="BC910" s="7" t="str">
        <f t="shared" si="112"/>
        <v/>
      </c>
      <c r="BD910" s="7" t="str">
        <f t="shared" si="112"/>
        <v/>
      </c>
      <c r="BE910" s="7" t="str">
        <f t="shared" si="112"/>
        <v/>
      </c>
      <c r="BF910" s="7" t="str">
        <f t="shared" si="112"/>
        <v/>
      </c>
      <c r="BG910" s="7" t="str">
        <f t="shared" si="111"/>
        <v/>
      </c>
      <c r="BH910" s="7" t="str">
        <f t="shared" si="111"/>
        <v/>
      </c>
    </row>
    <row r="911" spans="1:60">
      <c r="A911" t="s">
        <v>404</v>
      </c>
      <c r="B911" t="s">
        <v>404</v>
      </c>
      <c r="C911" t="s">
        <v>404</v>
      </c>
      <c r="E911">
        <v>57</v>
      </c>
      <c r="F911">
        <v>0</v>
      </c>
      <c r="G911">
        <v>1</v>
      </c>
      <c r="H911">
        <v>165004</v>
      </c>
      <c r="I911" s="1">
        <v>44761.875</v>
      </c>
      <c r="J911" t="s">
        <v>392</v>
      </c>
      <c r="K911">
        <v>1</v>
      </c>
      <c r="L911" s="1"/>
      <c r="M911" s="1">
        <v>44761.875</v>
      </c>
      <c r="N911" s="1">
        <v>29637.875</v>
      </c>
      <c r="O911" s="1">
        <v>44755.875</v>
      </c>
      <c r="P911" s="1"/>
      <c r="Q911" s="1">
        <v>43357.875</v>
      </c>
      <c r="R911">
        <v>73611865</v>
      </c>
      <c r="T911" t="s">
        <v>871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389</v>
      </c>
      <c r="AB911">
        <v>45</v>
      </c>
      <c r="AC911" t="s">
        <v>394</v>
      </c>
      <c r="AD911">
        <v>96155</v>
      </c>
      <c r="AE911">
        <v>807.71</v>
      </c>
      <c r="AF911">
        <v>961.55</v>
      </c>
      <c r="AG911" t="s">
        <v>480</v>
      </c>
      <c r="AP911" s="8">
        <v>908</v>
      </c>
      <c r="AQ911" s="8" t="str">
        <f t="shared" si="112"/>
        <v/>
      </c>
      <c r="AR911" s="8" t="str">
        <f t="shared" si="112"/>
        <v/>
      </c>
      <c r="AS911" s="8" t="str">
        <f t="shared" si="112"/>
        <v/>
      </c>
      <c r="AT911" s="8" t="str">
        <f t="shared" si="112"/>
        <v/>
      </c>
      <c r="AU911" s="8" t="str">
        <f t="shared" si="112"/>
        <v/>
      </c>
      <c r="AV911" s="8" t="str">
        <f t="shared" si="112"/>
        <v/>
      </c>
      <c r="AW911" s="8" t="str">
        <f t="shared" si="112"/>
        <v/>
      </c>
      <c r="AX911" s="8" t="str">
        <f t="shared" si="112"/>
        <v/>
      </c>
      <c r="AY911" s="8" t="str">
        <f t="shared" si="112"/>
        <v/>
      </c>
      <c r="AZ911" s="8" t="str">
        <f t="shared" si="112"/>
        <v/>
      </c>
      <c r="BA911" s="8" t="str">
        <f t="shared" si="112"/>
        <v/>
      </c>
      <c r="BB911" s="8" t="str">
        <f t="shared" si="112"/>
        <v/>
      </c>
      <c r="BC911" s="8" t="str">
        <f t="shared" si="112"/>
        <v/>
      </c>
      <c r="BD911" s="8" t="str">
        <f t="shared" si="112"/>
        <v/>
      </c>
      <c r="BE911" s="8" t="str">
        <f t="shared" si="112"/>
        <v/>
      </c>
      <c r="BF911" s="8" t="str">
        <f t="shared" si="112"/>
        <v/>
      </c>
      <c r="BG911" s="8" t="str">
        <f t="shared" si="111"/>
        <v/>
      </c>
      <c r="BH911" s="8" t="str">
        <f t="shared" si="111"/>
        <v/>
      </c>
    </row>
    <row r="912" spans="1:60">
      <c r="A912" t="s">
        <v>404</v>
      </c>
      <c r="B912" t="s">
        <v>404</v>
      </c>
      <c r="C912" t="s">
        <v>404</v>
      </c>
      <c r="E912">
        <v>57</v>
      </c>
      <c r="F912">
        <v>0</v>
      </c>
      <c r="G912">
        <v>1</v>
      </c>
      <c r="H912">
        <v>165004</v>
      </c>
      <c r="I912" s="1">
        <v>44761.875</v>
      </c>
      <c r="J912" t="s">
        <v>392</v>
      </c>
      <c r="K912">
        <v>2</v>
      </c>
      <c r="L912" s="1"/>
      <c r="M912" s="1">
        <v>44761.875</v>
      </c>
      <c r="N912" s="1">
        <v>38449.875</v>
      </c>
      <c r="O912" s="1">
        <v>44755.875</v>
      </c>
      <c r="P912" s="1"/>
      <c r="Q912" s="1">
        <v>43357.875</v>
      </c>
      <c r="R912">
        <v>73611866</v>
      </c>
      <c r="T912" t="s">
        <v>872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389</v>
      </c>
      <c r="AB912">
        <v>45</v>
      </c>
      <c r="AC912" t="s">
        <v>394</v>
      </c>
      <c r="AD912">
        <v>48439</v>
      </c>
      <c r="AE912">
        <v>406.85</v>
      </c>
      <c r="AF912">
        <v>484.39</v>
      </c>
      <c r="AG912" t="s">
        <v>480</v>
      </c>
      <c r="AP912" s="7">
        <v>909</v>
      </c>
      <c r="AQ912" s="7" t="str">
        <f t="shared" si="112"/>
        <v/>
      </c>
      <c r="AR912" s="7" t="str">
        <f t="shared" si="112"/>
        <v/>
      </c>
      <c r="AS912" s="7" t="str">
        <f t="shared" si="112"/>
        <v/>
      </c>
      <c r="AT912" s="7" t="str">
        <f t="shared" si="112"/>
        <v/>
      </c>
      <c r="AU912" s="7" t="str">
        <f t="shared" si="112"/>
        <v/>
      </c>
      <c r="AV912" s="7" t="str">
        <f t="shared" si="112"/>
        <v/>
      </c>
      <c r="AW912" s="7" t="str">
        <f t="shared" si="112"/>
        <v/>
      </c>
      <c r="AX912" s="7" t="str">
        <f t="shared" si="112"/>
        <v/>
      </c>
      <c r="AY912" s="7" t="str">
        <f t="shared" si="112"/>
        <v/>
      </c>
      <c r="AZ912" s="7" t="str">
        <f t="shared" si="112"/>
        <v/>
      </c>
      <c r="BA912" s="7" t="str">
        <f t="shared" si="112"/>
        <v/>
      </c>
      <c r="BB912" s="7" t="str">
        <f t="shared" si="112"/>
        <v/>
      </c>
      <c r="BC912" s="7" t="str">
        <f t="shared" si="112"/>
        <v/>
      </c>
      <c r="BD912" s="7" t="str">
        <f t="shared" si="112"/>
        <v/>
      </c>
      <c r="BE912" s="7" t="str">
        <f t="shared" si="112"/>
        <v/>
      </c>
      <c r="BF912" s="7" t="str">
        <f t="shared" si="112"/>
        <v/>
      </c>
      <c r="BG912" s="7" t="str">
        <f t="shared" si="111"/>
        <v/>
      </c>
      <c r="BH912" s="7" t="str">
        <f t="shared" si="111"/>
        <v/>
      </c>
    </row>
    <row r="913" spans="1:60">
      <c r="A913" t="s">
        <v>404</v>
      </c>
      <c r="B913" t="s">
        <v>404</v>
      </c>
      <c r="C913" t="s">
        <v>404</v>
      </c>
      <c r="E913">
        <v>57</v>
      </c>
      <c r="F913">
        <v>0</v>
      </c>
      <c r="G913">
        <v>1</v>
      </c>
      <c r="H913">
        <v>165004</v>
      </c>
      <c r="I913" s="1">
        <v>44761.875</v>
      </c>
      <c r="J913" t="s">
        <v>392</v>
      </c>
      <c r="K913">
        <v>3</v>
      </c>
      <c r="L913" s="1"/>
      <c r="M913" s="1">
        <v>44761.875</v>
      </c>
      <c r="N913" s="1">
        <v>41458.875</v>
      </c>
      <c r="O913" s="1">
        <v>44755.875</v>
      </c>
      <c r="P913" s="1"/>
      <c r="Q913" s="1">
        <v>43357.875</v>
      </c>
      <c r="R913">
        <v>73611864</v>
      </c>
      <c r="T913" t="s">
        <v>873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389</v>
      </c>
      <c r="AB913">
        <v>45</v>
      </c>
      <c r="AC913" t="s">
        <v>394</v>
      </c>
      <c r="AD913">
        <v>48439</v>
      </c>
      <c r="AE913">
        <v>406.85</v>
      </c>
      <c r="AF913">
        <v>484.39</v>
      </c>
      <c r="AG913" t="s">
        <v>480</v>
      </c>
      <c r="AP913" s="8">
        <v>910</v>
      </c>
      <c r="AQ913" s="8" t="str">
        <f t="shared" si="112"/>
        <v/>
      </c>
      <c r="AR913" s="8" t="str">
        <f t="shared" si="112"/>
        <v/>
      </c>
      <c r="AS913" s="8" t="str">
        <f t="shared" si="112"/>
        <v/>
      </c>
      <c r="AT913" s="8" t="str">
        <f t="shared" si="112"/>
        <v/>
      </c>
      <c r="AU913" s="8" t="str">
        <f t="shared" si="112"/>
        <v/>
      </c>
      <c r="AV913" s="8" t="str">
        <f t="shared" si="112"/>
        <v/>
      </c>
      <c r="AW913" s="8" t="str">
        <f t="shared" si="112"/>
        <v/>
      </c>
      <c r="AX913" s="8" t="str">
        <f t="shared" si="112"/>
        <v/>
      </c>
      <c r="AY913" s="8" t="str">
        <f t="shared" si="112"/>
        <v/>
      </c>
      <c r="AZ913" s="8" t="str">
        <f t="shared" si="112"/>
        <v/>
      </c>
      <c r="BA913" s="8" t="str">
        <f t="shared" si="112"/>
        <v/>
      </c>
      <c r="BB913" s="8" t="str">
        <f t="shared" si="112"/>
        <v/>
      </c>
      <c r="BC913" s="8" t="str">
        <f t="shared" si="112"/>
        <v/>
      </c>
      <c r="BD913" s="8" t="str">
        <f t="shared" si="112"/>
        <v/>
      </c>
      <c r="BE913" s="8" t="str">
        <f t="shared" si="112"/>
        <v/>
      </c>
      <c r="BF913" s="8" t="str">
        <f t="shared" si="112"/>
        <v/>
      </c>
      <c r="BG913" s="8" t="str">
        <f t="shared" si="111"/>
        <v/>
      </c>
      <c r="BH913" s="8" t="str">
        <f t="shared" si="111"/>
        <v/>
      </c>
    </row>
    <row r="914" spans="1:60">
      <c r="A914" t="s">
        <v>404</v>
      </c>
      <c r="B914" t="s">
        <v>404</v>
      </c>
      <c r="C914" t="s">
        <v>404</v>
      </c>
      <c r="E914">
        <v>57</v>
      </c>
      <c r="F914">
        <v>0</v>
      </c>
      <c r="G914">
        <v>1</v>
      </c>
      <c r="H914">
        <v>165168</v>
      </c>
      <c r="I914" s="1">
        <v>44761.875</v>
      </c>
      <c r="J914" t="s">
        <v>392</v>
      </c>
      <c r="K914">
        <v>0</v>
      </c>
      <c r="L914" s="1">
        <v>44756.875</v>
      </c>
      <c r="M914" s="1">
        <v>44761.875</v>
      </c>
      <c r="N914" s="1">
        <v>34347.916666666664</v>
      </c>
      <c r="O914" s="1">
        <v>44756.875</v>
      </c>
      <c r="P914" s="1">
        <v>43811.875</v>
      </c>
      <c r="Q914" s="1">
        <v>43357.875</v>
      </c>
      <c r="R914">
        <v>73599831</v>
      </c>
      <c r="T914" t="s">
        <v>874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389</v>
      </c>
      <c r="AB914">
        <v>45</v>
      </c>
      <c r="AC914" t="s">
        <v>476</v>
      </c>
      <c r="AD914">
        <v>193102</v>
      </c>
      <c r="AE914">
        <v>1622.05</v>
      </c>
      <c r="AF914">
        <v>1931.02</v>
      </c>
      <c r="AG914" t="s">
        <v>391</v>
      </c>
      <c r="AP914" s="7">
        <v>911</v>
      </c>
      <c r="AQ914" s="7" t="str">
        <f t="shared" si="112"/>
        <v/>
      </c>
      <c r="AR914" s="7" t="str">
        <f t="shared" si="112"/>
        <v/>
      </c>
      <c r="AS914" s="7" t="str">
        <f t="shared" si="112"/>
        <v/>
      </c>
      <c r="AT914" s="7" t="str">
        <f t="shared" si="112"/>
        <v/>
      </c>
      <c r="AU914" s="7" t="str">
        <f t="shared" si="112"/>
        <v/>
      </c>
      <c r="AV914" s="7" t="str">
        <f t="shared" si="112"/>
        <v/>
      </c>
      <c r="AW914" s="7" t="str">
        <f t="shared" si="112"/>
        <v/>
      </c>
      <c r="AX914" s="7" t="str">
        <f t="shared" si="112"/>
        <v/>
      </c>
      <c r="AY914" s="7" t="str">
        <f t="shared" si="112"/>
        <v/>
      </c>
      <c r="AZ914" s="7" t="str">
        <f t="shared" si="112"/>
        <v/>
      </c>
      <c r="BA914" s="7" t="str">
        <f t="shared" si="112"/>
        <v/>
      </c>
      <c r="BB914" s="7" t="str">
        <f t="shared" si="112"/>
        <v/>
      </c>
      <c r="BC914" s="7" t="str">
        <f t="shared" si="112"/>
        <v/>
      </c>
      <c r="BD914" s="7" t="str">
        <f t="shared" si="112"/>
        <v/>
      </c>
      <c r="BE914" s="7" t="str">
        <f t="shared" si="112"/>
        <v/>
      </c>
      <c r="BF914" s="7" t="str">
        <f t="shared" ref="BF914:BH929" si="113">IF(BF$3=$D914,$AP914,"")</f>
        <v/>
      </c>
      <c r="BG914" s="7" t="str">
        <f t="shared" si="113"/>
        <v/>
      </c>
      <c r="BH914" s="7" t="str">
        <f t="shared" si="113"/>
        <v/>
      </c>
    </row>
    <row r="915" spans="1:60">
      <c r="A915" t="s">
        <v>404</v>
      </c>
      <c r="B915" t="s">
        <v>386</v>
      </c>
      <c r="C915" t="s">
        <v>386</v>
      </c>
      <c r="E915">
        <v>19</v>
      </c>
      <c r="F915">
        <v>0</v>
      </c>
      <c r="G915">
        <v>1</v>
      </c>
      <c r="H915">
        <v>167992</v>
      </c>
      <c r="I915" s="1">
        <v>44761.875</v>
      </c>
      <c r="J915" t="s">
        <v>387</v>
      </c>
      <c r="K915">
        <v>0</v>
      </c>
      <c r="L915" s="1">
        <v>44699.875</v>
      </c>
      <c r="M915" s="1">
        <v>44761.875</v>
      </c>
      <c r="N915" s="1">
        <v>40159.916666666664</v>
      </c>
      <c r="O915" s="1">
        <v>44699.875</v>
      </c>
      <c r="P915" s="1">
        <v>44693.875</v>
      </c>
      <c r="Q915" s="1">
        <v>43387.875</v>
      </c>
      <c r="R915">
        <v>73802336</v>
      </c>
      <c r="T915" t="s">
        <v>875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389</v>
      </c>
      <c r="AB915">
        <v>44</v>
      </c>
      <c r="AC915" t="s">
        <v>398</v>
      </c>
      <c r="AD915">
        <v>95921</v>
      </c>
      <c r="AE915">
        <v>805.73</v>
      </c>
      <c r="AF915">
        <v>959.21</v>
      </c>
      <c r="AG915" t="s">
        <v>391</v>
      </c>
      <c r="AP915" s="8">
        <v>912</v>
      </c>
      <c r="AQ915" s="8" t="str">
        <f t="shared" ref="AQ915:BF930" si="114">IF(AQ$3=$D915,$AP915,"")</f>
        <v/>
      </c>
      <c r="AR915" s="8" t="str">
        <f t="shared" si="114"/>
        <v/>
      </c>
      <c r="AS915" s="8" t="str">
        <f t="shared" si="114"/>
        <v/>
      </c>
      <c r="AT915" s="8" t="str">
        <f t="shared" si="114"/>
        <v/>
      </c>
      <c r="AU915" s="8" t="str">
        <f t="shared" si="114"/>
        <v/>
      </c>
      <c r="AV915" s="8" t="str">
        <f t="shared" si="114"/>
        <v/>
      </c>
      <c r="AW915" s="8" t="str">
        <f t="shared" si="114"/>
        <v/>
      </c>
      <c r="AX915" s="8" t="str">
        <f t="shared" si="114"/>
        <v/>
      </c>
      <c r="AY915" s="8" t="str">
        <f t="shared" si="114"/>
        <v/>
      </c>
      <c r="AZ915" s="8" t="str">
        <f t="shared" si="114"/>
        <v/>
      </c>
      <c r="BA915" s="8" t="str">
        <f t="shared" si="114"/>
        <v/>
      </c>
      <c r="BB915" s="8" t="str">
        <f t="shared" si="114"/>
        <v/>
      </c>
      <c r="BC915" s="8" t="str">
        <f t="shared" si="114"/>
        <v/>
      </c>
      <c r="BD915" s="8" t="str">
        <f t="shared" si="114"/>
        <v/>
      </c>
      <c r="BE915" s="8" t="str">
        <f t="shared" si="114"/>
        <v/>
      </c>
      <c r="BF915" s="8" t="str">
        <f t="shared" si="114"/>
        <v/>
      </c>
      <c r="BG915" s="8" t="str">
        <f t="shared" si="113"/>
        <v/>
      </c>
      <c r="BH915" s="8" t="str">
        <f t="shared" si="113"/>
        <v/>
      </c>
    </row>
    <row r="916" spans="1:60">
      <c r="A916" t="s">
        <v>404</v>
      </c>
      <c r="B916" t="s">
        <v>404</v>
      </c>
      <c r="C916" t="s">
        <v>404</v>
      </c>
      <c r="E916">
        <v>19</v>
      </c>
      <c r="F916">
        <v>0</v>
      </c>
      <c r="G916">
        <v>1</v>
      </c>
      <c r="H916">
        <v>167997</v>
      </c>
      <c r="I916" s="1">
        <v>44761.875</v>
      </c>
      <c r="J916" t="s">
        <v>387</v>
      </c>
      <c r="K916">
        <v>0</v>
      </c>
      <c r="L916" s="1"/>
      <c r="M916" s="1">
        <v>44761.875</v>
      </c>
      <c r="N916" s="1">
        <v>39902.875</v>
      </c>
      <c r="O916" s="1">
        <v>43426.916666666664</v>
      </c>
      <c r="P916" s="1">
        <v>43417.916666666664</v>
      </c>
      <c r="Q916" s="1">
        <v>43387.875</v>
      </c>
      <c r="R916">
        <v>73891002</v>
      </c>
      <c r="T916" t="s">
        <v>876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389</v>
      </c>
      <c r="AB916">
        <v>44</v>
      </c>
      <c r="AC916" t="s">
        <v>394</v>
      </c>
      <c r="AD916">
        <v>48439</v>
      </c>
      <c r="AE916">
        <v>406.85</v>
      </c>
      <c r="AF916">
        <v>484.39</v>
      </c>
      <c r="AG916" t="s">
        <v>408</v>
      </c>
      <c r="AP916" s="7">
        <v>913</v>
      </c>
      <c r="AQ916" s="7" t="str">
        <f t="shared" si="114"/>
        <v/>
      </c>
      <c r="AR916" s="7" t="str">
        <f t="shared" si="114"/>
        <v/>
      </c>
      <c r="AS916" s="7" t="str">
        <f t="shared" si="114"/>
        <v/>
      </c>
      <c r="AT916" s="7" t="str">
        <f t="shared" si="114"/>
        <v/>
      </c>
      <c r="AU916" s="7" t="str">
        <f t="shared" si="114"/>
        <v/>
      </c>
      <c r="AV916" s="7" t="str">
        <f t="shared" si="114"/>
        <v/>
      </c>
      <c r="AW916" s="7" t="str">
        <f t="shared" si="114"/>
        <v/>
      </c>
      <c r="AX916" s="7" t="str">
        <f t="shared" si="114"/>
        <v/>
      </c>
      <c r="AY916" s="7" t="str">
        <f t="shared" si="114"/>
        <v/>
      </c>
      <c r="AZ916" s="7" t="str">
        <f t="shared" si="114"/>
        <v/>
      </c>
      <c r="BA916" s="7" t="str">
        <f t="shared" si="114"/>
        <v/>
      </c>
      <c r="BB916" s="7" t="str">
        <f t="shared" si="114"/>
        <v/>
      </c>
      <c r="BC916" s="7" t="str">
        <f t="shared" si="114"/>
        <v/>
      </c>
      <c r="BD916" s="7" t="str">
        <f t="shared" si="114"/>
        <v/>
      </c>
      <c r="BE916" s="7" t="str">
        <f t="shared" si="114"/>
        <v/>
      </c>
      <c r="BF916" s="7" t="str">
        <f t="shared" si="114"/>
        <v/>
      </c>
      <c r="BG916" s="7" t="str">
        <f t="shared" si="113"/>
        <v/>
      </c>
      <c r="BH916" s="7" t="str">
        <f t="shared" si="113"/>
        <v/>
      </c>
    </row>
    <row r="917" spans="1:60">
      <c r="A917" t="s">
        <v>404</v>
      </c>
      <c r="B917" t="s">
        <v>404</v>
      </c>
      <c r="C917" t="s">
        <v>404</v>
      </c>
      <c r="E917">
        <v>19</v>
      </c>
      <c r="F917">
        <v>0</v>
      </c>
      <c r="G917">
        <v>1</v>
      </c>
      <c r="H917">
        <v>167997</v>
      </c>
      <c r="I917" s="1">
        <v>44761.875</v>
      </c>
      <c r="J917" t="s">
        <v>387</v>
      </c>
      <c r="K917">
        <v>1</v>
      </c>
      <c r="L917" s="1"/>
      <c r="M917" s="1">
        <v>44761.875</v>
      </c>
      <c r="N917" s="1">
        <v>40882.916666666664</v>
      </c>
      <c r="O917" s="1">
        <v>43426.916666666664</v>
      </c>
      <c r="P917" s="1"/>
      <c r="Q917" s="1">
        <v>43387.875</v>
      </c>
      <c r="R917">
        <v>73891003</v>
      </c>
      <c r="T917" t="s">
        <v>877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389</v>
      </c>
      <c r="AB917">
        <v>44</v>
      </c>
      <c r="AC917" t="s">
        <v>394</v>
      </c>
      <c r="AD917">
        <v>48439</v>
      </c>
      <c r="AE917">
        <v>406.85</v>
      </c>
      <c r="AF917">
        <v>484.39</v>
      </c>
      <c r="AG917" t="s">
        <v>408</v>
      </c>
      <c r="AP917" s="8">
        <v>914</v>
      </c>
      <c r="AQ917" s="8" t="str">
        <f t="shared" si="114"/>
        <v/>
      </c>
      <c r="AR917" s="8" t="str">
        <f t="shared" si="114"/>
        <v/>
      </c>
      <c r="AS917" s="8" t="str">
        <f t="shared" si="114"/>
        <v/>
      </c>
      <c r="AT917" s="8" t="str">
        <f t="shared" si="114"/>
        <v/>
      </c>
      <c r="AU917" s="8" t="str">
        <f t="shared" si="114"/>
        <v/>
      </c>
      <c r="AV917" s="8" t="str">
        <f t="shared" si="114"/>
        <v/>
      </c>
      <c r="AW917" s="8" t="str">
        <f t="shared" si="114"/>
        <v/>
      </c>
      <c r="AX917" s="8" t="str">
        <f t="shared" si="114"/>
        <v/>
      </c>
      <c r="AY917" s="8" t="str">
        <f t="shared" si="114"/>
        <v/>
      </c>
      <c r="AZ917" s="8" t="str">
        <f t="shared" si="114"/>
        <v/>
      </c>
      <c r="BA917" s="8" t="str">
        <f t="shared" si="114"/>
        <v/>
      </c>
      <c r="BB917" s="8" t="str">
        <f t="shared" si="114"/>
        <v/>
      </c>
      <c r="BC917" s="8" t="str">
        <f t="shared" si="114"/>
        <v/>
      </c>
      <c r="BD917" s="8" t="str">
        <f t="shared" si="114"/>
        <v/>
      </c>
      <c r="BE917" s="8" t="str">
        <f t="shared" si="114"/>
        <v/>
      </c>
      <c r="BF917" s="8" t="str">
        <f t="shared" si="114"/>
        <v/>
      </c>
      <c r="BG917" s="8" t="str">
        <f t="shared" si="113"/>
        <v/>
      </c>
      <c r="BH917" s="8" t="str">
        <f t="shared" si="113"/>
        <v/>
      </c>
    </row>
    <row r="918" spans="1:60">
      <c r="A918" t="s">
        <v>404</v>
      </c>
      <c r="B918" t="s">
        <v>404</v>
      </c>
      <c r="C918" t="s">
        <v>404</v>
      </c>
      <c r="E918">
        <v>19</v>
      </c>
      <c r="F918">
        <v>0</v>
      </c>
      <c r="G918">
        <v>1</v>
      </c>
      <c r="H918">
        <v>168007</v>
      </c>
      <c r="I918" s="1">
        <v>44761.875</v>
      </c>
      <c r="J918" t="s">
        <v>387</v>
      </c>
      <c r="K918">
        <v>0</v>
      </c>
      <c r="L918" s="1"/>
      <c r="M918" s="1">
        <v>44761.875</v>
      </c>
      <c r="N918" s="1">
        <v>37971.916666666664</v>
      </c>
      <c r="O918" s="1">
        <v>43670.875</v>
      </c>
      <c r="P918" s="1">
        <v>43657.875</v>
      </c>
      <c r="Q918" s="1">
        <v>43387.875</v>
      </c>
      <c r="R918">
        <v>73799319</v>
      </c>
      <c r="T918" t="s">
        <v>878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389</v>
      </c>
      <c r="AB918">
        <v>44</v>
      </c>
      <c r="AC918" t="s">
        <v>400</v>
      </c>
      <c r="AD918">
        <v>49621</v>
      </c>
      <c r="AE918">
        <v>416.82</v>
      </c>
      <c r="AF918">
        <v>496.21</v>
      </c>
      <c r="AG918" t="s">
        <v>408</v>
      </c>
      <c r="AP918" s="7">
        <v>915</v>
      </c>
      <c r="AQ918" s="7" t="str">
        <f t="shared" si="114"/>
        <v/>
      </c>
      <c r="AR918" s="7" t="str">
        <f t="shared" si="114"/>
        <v/>
      </c>
      <c r="AS918" s="7" t="str">
        <f t="shared" si="114"/>
        <v/>
      </c>
      <c r="AT918" s="7" t="str">
        <f t="shared" si="114"/>
        <v/>
      </c>
      <c r="AU918" s="7" t="str">
        <f t="shared" si="114"/>
        <v/>
      </c>
      <c r="AV918" s="7" t="str">
        <f t="shared" si="114"/>
        <v/>
      </c>
      <c r="AW918" s="7" t="str">
        <f t="shared" si="114"/>
        <v/>
      </c>
      <c r="AX918" s="7" t="str">
        <f t="shared" si="114"/>
        <v/>
      </c>
      <c r="AY918" s="7" t="str">
        <f t="shared" si="114"/>
        <v/>
      </c>
      <c r="AZ918" s="7" t="str">
        <f t="shared" si="114"/>
        <v/>
      </c>
      <c r="BA918" s="7" t="str">
        <f t="shared" si="114"/>
        <v/>
      </c>
      <c r="BB918" s="7" t="str">
        <f t="shared" si="114"/>
        <v/>
      </c>
      <c r="BC918" s="7" t="str">
        <f t="shared" si="114"/>
        <v/>
      </c>
      <c r="BD918" s="7" t="str">
        <f t="shared" si="114"/>
        <v/>
      </c>
      <c r="BE918" s="7" t="str">
        <f t="shared" si="114"/>
        <v/>
      </c>
      <c r="BF918" s="7" t="str">
        <f t="shared" si="114"/>
        <v/>
      </c>
      <c r="BG918" s="7" t="str">
        <f t="shared" si="113"/>
        <v/>
      </c>
      <c r="BH918" s="7" t="str">
        <f t="shared" si="113"/>
        <v/>
      </c>
    </row>
    <row r="919" spans="1:60">
      <c r="A919" t="s">
        <v>404</v>
      </c>
      <c r="B919" t="s">
        <v>404</v>
      </c>
      <c r="C919" t="s">
        <v>404</v>
      </c>
      <c r="E919">
        <v>19</v>
      </c>
      <c r="F919">
        <v>0</v>
      </c>
      <c r="G919">
        <v>1</v>
      </c>
      <c r="H919">
        <v>168070</v>
      </c>
      <c r="I919" s="1">
        <v>44761.875</v>
      </c>
      <c r="J919" t="s">
        <v>387</v>
      </c>
      <c r="K919">
        <v>0</v>
      </c>
      <c r="L919" s="1"/>
      <c r="M919" s="1">
        <v>44761.875</v>
      </c>
      <c r="N919" s="1">
        <v>37672.875</v>
      </c>
      <c r="O919" s="1">
        <v>43381.875</v>
      </c>
      <c r="P919" s="1"/>
      <c r="Q919" s="1">
        <v>43387.875</v>
      </c>
      <c r="R919">
        <v>73799941</v>
      </c>
      <c r="T919" t="s">
        <v>879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389</v>
      </c>
      <c r="AB919">
        <v>44</v>
      </c>
      <c r="AC919" t="s">
        <v>394</v>
      </c>
      <c r="AD919">
        <v>60547</v>
      </c>
      <c r="AE919">
        <v>508.58</v>
      </c>
      <c r="AF919">
        <v>605.47</v>
      </c>
      <c r="AG919" t="s">
        <v>408</v>
      </c>
      <c r="AP919" s="8">
        <v>916</v>
      </c>
      <c r="AQ919" s="8" t="str">
        <f t="shared" si="114"/>
        <v/>
      </c>
      <c r="AR919" s="8" t="str">
        <f t="shared" si="114"/>
        <v/>
      </c>
      <c r="AS919" s="8" t="str">
        <f t="shared" si="114"/>
        <v/>
      </c>
      <c r="AT919" s="8" t="str">
        <f t="shared" si="114"/>
        <v/>
      </c>
      <c r="AU919" s="8" t="str">
        <f t="shared" si="114"/>
        <v/>
      </c>
      <c r="AV919" s="8" t="str">
        <f t="shared" si="114"/>
        <v/>
      </c>
      <c r="AW919" s="8" t="str">
        <f t="shared" si="114"/>
        <v/>
      </c>
      <c r="AX919" s="8" t="str">
        <f t="shared" si="114"/>
        <v/>
      </c>
      <c r="AY919" s="8" t="str">
        <f t="shared" si="114"/>
        <v/>
      </c>
      <c r="AZ919" s="8" t="str">
        <f t="shared" si="114"/>
        <v/>
      </c>
      <c r="BA919" s="8" t="str">
        <f t="shared" si="114"/>
        <v/>
      </c>
      <c r="BB919" s="8" t="str">
        <f t="shared" si="114"/>
        <v/>
      </c>
      <c r="BC919" s="8" t="str">
        <f t="shared" si="114"/>
        <v/>
      </c>
      <c r="BD919" s="8" t="str">
        <f t="shared" si="114"/>
        <v/>
      </c>
      <c r="BE919" s="8" t="str">
        <f t="shared" si="114"/>
        <v/>
      </c>
      <c r="BF919" s="8" t="str">
        <f t="shared" si="114"/>
        <v/>
      </c>
      <c r="BG919" s="8" t="str">
        <f t="shared" si="113"/>
        <v/>
      </c>
      <c r="BH919" s="8" t="str">
        <f t="shared" si="113"/>
        <v/>
      </c>
    </row>
    <row r="920" spans="1:60">
      <c r="A920" t="s">
        <v>404</v>
      </c>
      <c r="B920" t="s">
        <v>404</v>
      </c>
      <c r="C920" t="s">
        <v>404</v>
      </c>
      <c r="D920">
        <v>0</v>
      </c>
      <c r="E920">
        <v>57</v>
      </c>
      <c r="F920">
        <v>0</v>
      </c>
      <c r="G920">
        <v>1</v>
      </c>
      <c r="H920">
        <v>168090</v>
      </c>
      <c r="I920" s="1">
        <v>44761.875</v>
      </c>
      <c r="J920" t="s">
        <v>392</v>
      </c>
      <c r="K920">
        <v>0</v>
      </c>
      <c r="L920" s="1">
        <v>44754.875</v>
      </c>
      <c r="M920" s="1">
        <v>44761.875</v>
      </c>
      <c r="N920" s="1">
        <v>30803.875</v>
      </c>
      <c r="O920" s="1">
        <v>44754.875</v>
      </c>
      <c r="P920" s="1"/>
      <c r="Q920" s="1">
        <v>43387.875</v>
      </c>
      <c r="R920">
        <v>73799332</v>
      </c>
      <c r="T920" t="s">
        <v>743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389</v>
      </c>
      <c r="AB920">
        <v>44</v>
      </c>
      <c r="AC920" t="s">
        <v>400</v>
      </c>
      <c r="AD920">
        <v>79106</v>
      </c>
      <c r="AE920">
        <v>664.5</v>
      </c>
      <c r="AF920">
        <v>791.06</v>
      </c>
      <c r="AG920" t="s">
        <v>391</v>
      </c>
      <c r="AP920" s="7">
        <v>917</v>
      </c>
      <c r="AQ920" s="7" t="str">
        <f t="shared" si="114"/>
        <v/>
      </c>
      <c r="AR920" s="7" t="str">
        <f t="shared" si="114"/>
        <v/>
      </c>
      <c r="AS920" s="7" t="str">
        <f t="shared" si="114"/>
        <v/>
      </c>
      <c r="AT920" s="7" t="str">
        <f t="shared" si="114"/>
        <v/>
      </c>
      <c r="AU920" s="7" t="str">
        <f t="shared" si="114"/>
        <v/>
      </c>
      <c r="AV920" s="7" t="str">
        <f t="shared" si="114"/>
        <v/>
      </c>
      <c r="AW920" s="7" t="str">
        <f t="shared" si="114"/>
        <v/>
      </c>
      <c r="AX920" s="7" t="str">
        <f t="shared" si="114"/>
        <v/>
      </c>
      <c r="AY920" s="7" t="str">
        <f t="shared" si="114"/>
        <v/>
      </c>
      <c r="AZ920" s="7" t="str">
        <f t="shared" si="114"/>
        <v/>
      </c>
      <c r="BA920" s="7" t="str">
        <f t="shared" si="114"/>
        <v/>
      </c>
      <c r="BB920" s="7" t="str">
        <f t="shared" si="114"/>
        <v/>
      </c>
      <c r="BC920" s="7" t="str">
        <f t="shared" si="114"/>
        <v/>
      </c>
      <c r="BD920" s="7" t="str">
        <f t="shared" si="114"/>
        <v/>
      </c>
      <c r="BE920" s="7" t="str">
        <f t="shared" si="114"/>
        <v/>
      </c>
      <c r="BF920" s="7" t="str">
        <f t="shared" si="114"/>
        <v/>
      </c>
      <c r="BG920" s="7" t="str">
        <f t="shared" si="113"/>
        <v/>
      </c>
      <c r="BH920" s="7" t="str">
        <f t="shared" si="113"/>
        <v/>
      </c>
    </row>
    <row r="921" spans="1:60">
      <c r="A921" t="s">
        <v>404</v>
      </c>
      <c r="B921" t="s">
        <v>404</v>
      </c>
      <c r="C921" t="s">
        <v>404</v>
      </c>
      <c r="E921">
        <v>19</v>
      </c>
      <c r="F921">
        <v>0</v>
      </c>
      <c r="G921">
        <v>1</v>
      </c>
      <c r="H921">
        <v>168093</v>
      </c>
      <c r="I921" s="1">
        <v>44761.875</v>
      </c>
      <c r="J921" t="s">
        <v>387</v>
      </c>
      <c r="K921">
        <v>0</v>
      </c>
      <c r="L921" s="1"/>
      <c r="M921" s="1">
        <v>44761.875</v>
      </c>
      <c r="N921" s="1">
        <v>39168.875</v>
      </c>
      <c r="O921" s="1">
        <v>44179.875</v>
      </c>
      <c r="P921" s="1">
        <v>44178.875</v>
      </c>
      <c r="Q921" s="1">
        <v>43387.875</v>
      </c>
      <c r="R921">
        <v>73799956</v>
      </c>
      <c r="T921" t="s">
        <v>744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389</v>
      </c>
      <c r="AB921">
        <v>44</v>
      </c>
      <c r="AC921" t="s">
        <v>394</v>
      </c>
      <c r="AD921">
        <v>48439</v>
      </c>
      <c r="AE921">
        <v>406.85</v>
      </c>
      <c r="AF921">
        <v>484.39</v>
      </c>
      <c r="AG921" t="s">
        <v>408</v>
      </c>
      <c r="AP921" s="8">
        <v>918</v>
      </c>
      <c r="AQ921" s="8" t="str">
        <f t="shared" si="114"/>
        <v/>
      </c>
      <c r="AR921" s="8" t="str">
        <f t="shared" si="114"/>
        <v/>
      </c>
      <c r="AS921" s="8" t="str">
        <f t="shared" si="114"/>
        <v/>
      </c>
      <c r="AT921" s="8" t="str">
        <f t="shared" si="114"/>
        <v/>
      </c>
      <c r="AU921" s="8" t="str">
        <f t="shared" si="114"/>
        <v/>
      </c>
      <c r="AV921" s="8" t="str">
        <f t="shared" si="114"/>
        <v/>
      </c>
      <c r="AW921" s="8" t="str">
        <f t="shared" si="114"/>
        <v/>
      </c>
      <c r="AX921" s="8" t="str">
        <f t="shared" si="114"/>
        <v/>
      </c>
      <c r="AY921" s="8" t="str">
        <f t="shared" si="114"/>
        <v/>
      </c>
      <c r="AZ921" s="8" t="str">
        <f t="shared" si="114"/>
        <v/>
      </c>
      <c r="BA921" s="8" t="str">
        <f t="shared" si="114"/>
        <v/>
      </c>
      <c r="BB921" s="8" t="str">
        <f t="shared" si="114"/>
        <v/>
      </c>
      <c r="BC921" s="8" t="str">
        <f t="shared" si="114"/>
        <v/>
      </c>
      <c r="BD921" s="8" t="str">
        <f t="shared" si="114"/>
        <v/>
      </c>
      <c r="BE921" s="8" t="str">
        <f t="shared" si="114"/>
        <v/>
      </c>
      <c r="BF921" s="8" t="str">
        <f t="shared" si="114"/>
        <v/>
      </c>
      <c r="BG921" s="8" t="str">
        <f t="shared" si="113"/>
        <v/>
      </c>
      <c r="BH921" s="8" t="str">
        <f t="shared" si="113"/>
        <v/>
      </c>
    </row>
    <row r="922" spans="1:60">
      <c r="A922" t="s">
        <v>404</v>
      </c>
      <c r="B922" t="s">
        <v>404</v>
      </c>
      <c r="C922" t="s">
        <v>404</v>
      </c>
      <c r="E922">
        <v>19</v>
      </c>
      <c r="F922">
        <v>0</v>
      </c>
      <c r="G922">
        <v>1</v>
      </c>
      <c r="H922">
        <v>168099</v>
      </c>
      <c r="I922" s="1">
        <v>44761.875</v>
      </c>
      <c r="J922" t="s">
        <v>387</v>
      </c>
      <c r="K922">
        <v>0</v>
      </c>
      <c r="L922" s="1">
        <v>44756.875</v>
      </c>
      <c r="M922" s="1">
        <v>44761.875</v>
      </c>
      <c r="N922" s="1">
        <v>36910.916666666664</v>
      </c>
      <c r="O922" s="1">
        <v>44756.875</v>
      </c>
      <c r="P922" s="1"/>
      <c r="Q922" s="1">
        <v>43387.875</v>
      </c>
      <c r="R922">
        <v>73797739</v>
      </c>
      <c r="T922" t="s">
        <v>747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389</v>
      </c>
      <c r="AB922">
        <v>44</v>
      </c>
      <c r="AC922" t="s">
        <v>394</v>
      </c>
      <c r="AD922">
        <v>60547</v>
      </c>
      <c r="AE922">
        <v>508.58</v>
      </c>
      <c r="AF922">
        <v>605.47</v>
      </c>
      <c r="AG922" t="s">
        <v>391</v>
      </c>
      <c r="AP922" s="7">
        <v>919</v>
      </c>
      <c r="AQ922" s="7" t="str">
        <f t="shared" si="114"/>
        <v/>
      </c>
      <c r="AR922" s="7" t="str">
        <f t="shared" si="114"/>
        <v/>
      </c>
      <c r="AS922" s="7" t="str">
        <f t="shared" si="114"/>
        <v/>
      </c>
      <c r="AT922" s="7" t="str">
        <f t="shared" si="114"/>
        <v/>
      </c>
      <c r="AU922" s="7" t="str">
        <f t="shared" si="114"/>
        <v/>
      </c>
      <c r="AV922" s="7" t="str">
        <f t="shared" si="114"/>
        <v/>
      </c>
      <c r="AW922" s="7" t="str">
        <f t="shared" si="114"/>
        <v/>
      </c>
      <c r="AX922" s="7" t="str">
        <f t="shared" si="114"/>
        <v/>
      </c>
      <c r="AY922" s="7" t="str">
        <f t="shared" si="114"/>
        <v/>
      </c>
      <c r="AZ922" s="7" t="str">
        <f t="shared" si="114"/>
        <v/>
      </c>
      <c r="BA922" s="7" t="str">
        <f t="shared" si="114"/>
        <v/>
      </c>
      <c r="BB922" s="7" t="str">
        <f t="shared" si="114"/>
        <v/>
      </c>
      <c r="BC922" s="7" t="str">
        <f t="shared" si="114"/>
        <v/>
      </c>
      <c r="BD922" s="7" t="str">
        <f t="shared" si="114"/>
        <v/>
      </c>
      <c r="BE922" s="7" t="str">
        <f t="shared" si="114"/>
        <v/>
      </c>
      <c r="BF922" s="7" t="str">
        <f t="shared" si="114"/>
        <v/>
      </c>
      <c r="BG922" s="7" t="str">
        <f t="shared" si="113"/>
        <v/>
      </c>
      <c r="BH922" s="7" t="str">
        <f t="shared" si="113"/>
        <v/>
      </c>
    </row>
    <row r="923" spans="1:60">
      <c r="A923" t="s">
        <v>404</v>
      </c>
      <c r="B923" t="s">
        <v>404</v>
      </c>
      <c r="C923" t="s">
        <v>404</v>
      </c>
      <c r="E923">
        <v>57</v>
      </c>
      <c r="F923">
        <v>0</v>
      </c>
      <c r="G923">
        <v>1</v>
      </c>
      <c r="H923">
        <v>168118</v>
      </c>
      <c r="I923" s="1">
        <v>44761.875</v>
      </c>
      <c r="J923" t="s">
        <v>392</v>
      </c>
      <c r="K923">
        <v>0</v>
      </c>
      <c r="L923" s="1">
        <v>44753.875</v>
      </c>
      <c r="M923" s="1">
        <v>44761.875</v>
      </c>
      <c r="N923" s="1">
        <v>23048.916666666668</v>
      </c>
      <c r="O923" s="1">
        <v>44753.875</v>
      </c>
      <c r="P923" s="1">
        <v>44693.875</v>
      </c>
      <c r="Q923" s="1">
        <v>43387.875</v>
      </c>
      <c r="R923">
        <v>73799985</v>
      </c>
      <c r="T923" t="s">
        <v>750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389</v>
      </c>
      <c r="AB923">
        <v>44</v>
      </c>
      <c r="AC923" t="s">
        <v>394</v>
      </c>
      <c r="AD923">
        <v>289216</v>
      </c>
      <c r="AE923">
        <v>2429.42</v>
      </c>
      <c r="AF923">
        <v>2892.16</v>
      </c>
      <c r="AG923" t="s">
        <v>391</v>
      </c>
      <c r="AP923" s="8">
        <v>920</v>
      </c>
      <c r="AQ923" s="8" t="str">
        <f t="shared" si="114"/>
        <v/>
      </c>
      <c r="AR923" s="8" t="str">
        <f t="shared" si="114"/>
        <v/>
      </c>
      <c r="AS923" s="8" t="str">
        <f t="shared" si="114"/>
        <v/>
      </c>
      <c r="AT923" s="8" t="str">
        <f t="shared" si="114"/>
        <v/>
      </c>
      <c r="AU923" s="8" t="str">
        <f t="shared" si="114"/>
        <v/>
      </c>
      <c r="AV923" s="8" t="str">
        <f t="shared" si="114"/>
        <v/>
      </c>
      <c r="AW923" s="8" t="str">
        <f t="shared" si="114"/>
        <v/>
      </c>
      <c r="AX923" s="8" t="str">
        <f t="shared" si="114"/>
        <v/>
      </c>
      <c r="AY923" s="8" t="str">
        <f t="shared" si="114"/>
        <v/>
      </c>
      <c r="AZ923" s="8" t="str">
        <f t="shared" si="114"/>
        <v/>
      </c>
      <c r="BA923" s="8" t="str">
        <f t="shared" si="114"/>
        <v/>
      </c>
      <c r="BB923" s="8" t="str">
        <f t="shared" si="114"/>
        <v/>
      </c>
      <c r="BC923" s="8" t="str">
        <f t="shared" si="114"/>
        <v/>
      </c>
      <c r="BD923" s="8" t="str">
        <f t="shared" si="114"/>
        <v/>
      </c>
      <c r="BE923" s="8" t="str">
        <f t="shared" si="114"/>
        <v/>
      </c>
      <c r="BF923" s="8" t="str">
        <f t="shared" si="114"/>
        <v/>
      </c>
      <c r="BG923" s="8" t="str">
        <f t="shared" si="113"/>
        <v/>
      </c>
      <c r="BH923" s="8" t="str">
        <f t="shared" si="113"/>
        <v/>
      </c>
    </row>
    <row r="924" spans="1:60">
      <c r="A924" t="s">
        <v>404</v>
      </c>
      <c r="B924" t="s">
        <v>404</v>
      </c>
      <c r="C924" t="s">
        <v>404</v>
      </c>
      <c r="E924">
        <v>19</v>
      </c>
      <c r="F924">
        <v>0</v>
      </c>
      <c r="G924">
        <v>1</v>
      </c>
      <c r="H924">
        <v>168163</v>
      </c>
      <c r="I924" s="1">
        <v>44761.875</v>
      </c>
      <c r="J924" t="s">
        <v>387</v>
      </c>
      <c r="K924">
        <v>0</v>
      </c>
      <c r="L924" s="1"/>
      <c r="M924" s="1">
        <v>44761.875</v>
      </c>
      <c r="N924" s="1">
        <v>23336.916666666668</v>
      </c>
      <c r="O924" s="1">
        <v>43382.875</v>
      </c>
      <c r="P924" s="1"/>
      <c r="Q924" s="1">
        <v>43387.875</v>
      </c>
      <c r="R924">
        <v>73814641</v>
      </c>
      <c r="T924" t="s">
        <v>751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389</v>
      </c>
      <c r="AB924">
        <v>44</v>
      </c>
      <c r="AC924" t="s">
        <v>398</v>
      </c>
      <c r="AD924">
        <v>522987</v>
      </c>
      <c r="AE924">
        <v>4393.0600000000004</v>
      </c>
      <c r="AF924">
        <v>5229.87</v>
      </c>
      <c r="AG924" t="s">
        <v>408</v>
      </c>
      <c r="AP924" s="7">
        <v>921</v>
      </c>
      <c r="AQ924" s="7" t="str">
        <f t="shared" si="114"/>
        <v/>
      </c>
      <c r="AR924" s="7" t="str">
        <f t="shared" si="114"/>
        <v/>
      </c>
      <c r="AS924" s="7" t="str">
        <f t="shared" si="114"/>
        <v/>
      </c>
      <c r="AT924" s="7" t="str">
        <f t="shared" si="114"/>
        <v/>
      </c>
      <c r="AU924" s="7" t="str">
        <f t="shared" si="114"/>
        <v/>
      </c>
      <c r="AV924" s="7" t="str">
        <f t="shared" si="114"/>
        <v/>
      </c>
      <c r="AW924" s="7" t="str">
        <f t="shared" si="114"/>
        <v/>
      </c>
      <c r="AX924" s="7" t="str">
        <f t="shared" si="114"/>
        <v/>
      </c>
      <c r="AY924" s="7" t="str">
        <f t="shared" si="114"/>
        <v/>
      </c>
      <c r="AZ924" s="7" t="str">
        <f t="shared" si="114"/>
        <v/>
      </c>
      <c r="BA924" s="7" t="str">
        <f t="shared" si="114"/>
        <v/>
      </c>
      <c r="BB924" s="7" t="str">
        <f t="shared" si="114"/>
        <v/>
      </c>
      <c r="BC924" s="7" t="str">
        <f t="shared" si="114"/>
        <v/>
      </c>
      <c r="BD924" s="7" t="str">
        <f t="shared" si="114"/>
        <v/>
      </c>
      <c r="BE924" s="7" t="str">
        <f t="shared" si="114"/>
        <v/>
      </c>
      <c r="BF924" s="7" t="str">
        <f t="shared" si="114"/>
        <v/>
      </c>
      <c r="BG924" s="7" t="str">
        <f t="shared" si="113"/>
        <v/>
      </c>
      <c r="BH924" s="7" t="str">
        <f t="shared" si="113"/>
        <v/>
      </c>
    </row>
    <row r="925" spans="1:60">
      <c r="A925" t="s">
        <v>404</v>
      </c>
      <c r="B925" t="s">
        <v>386</v>
      </c>
      <c r="C925" t="s">
        <v>386</v>
      </c>
      <c r="E925">
        <v>57</v>
      </c>
      <c r="F925">
        <v>0</v>
      </c>
      <c r="G925">
        <v>1</v>
      </c>
      <c r="H925">
        <v>168203</v>
      </c>
      <c r="I925" s="1">
        <v>44761.875</v>
      </c>
      <c r="J925" t="s">
        <v>392</v>
      </c>
      <c r="K925">
        <v>0</v>
      </c>
      <c r="L925" s="1">
        <v>44663.875</v>
      </c>
      <c r="M925" s="1">
        <v>44761.875</v>
      </c>
      <c r="N925" s="1">
        <v>30383.875</v>
      </c>
      <c r="O925" s="1">
        <v>44663.875</v>
      </c>
      <c r="P925" s="1"/>
      <c r="Q925" s="1">
        <v>43387.875</v>
      </c>
      <c r="R925">
        <v>73800102</v>
      </c>
      <c r="T925" t="s">
        <v>752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389</v>
      </c>
      <c r="AB925">
        <v>44</v>
      </c>
      <c r="AC925" t="s">
        <v>476</v>
      </c>
      <c r="AD925">
        <v>153526</v>
      </c>
      <c r="AE925">
        <v>1289.6199999999999</v>
      </c>
      <c r="AF925">
        <v>1535.26</v>
      </c>
      <c r="AG925" t="s">
        <v>391</v>
      </c>
      <c r="AP925" s="8">
        <v>922</v>
      </c>
      <c r="AQ925" s="8" t="str">
        <f t="shared" si="114"/>
        <v/>
      </c>
      <c r="AR925" s="8" t="str">
        <f t="shared" si="114"/>
        <v/>
      </c>
      <c r="AS925" s="8" t="str">
        <f t="shared" si="114"/>
        <v/>
      </c>
      <c r="AT925" s="8" t="str">
        <f t="shared" si="114"/>
        <v/>
      </c>
      <c r="AU925" s="8" t="str">
        <f t="shared" si="114"/>
        <v/>
      </c>
      <c r="AV925" s="8" t="str">
        <f t="shared" si="114"/>
        <v/>
      </c>
      <c r="AW925" s="8" t="str">
        <f t="shared" si="114"/>
        <v/>
      </c>
      <c r="AX925" s="8" t="str">
        <f t="shared" si="114"/>
        <v/>
      </c>
      <c r="AY925" s="8" t="str">
        <f t="shared" si="114"/>
        <v/>
      </c>
      <c r="AZ925" s="8" t="str">
        <f t="shared" si="114"/>
        <v/>
      </c>
      <c r="BA925" s="8" t="str">
        <f t="shared" si="114"/>
        <v/>
      </c>
      <c r="BB925" s="8" t="str">
        <f t="shared" si="114"/>
        <v/>
      </c>
      <c r="BC925" s="8" t="str">
        <f t="shared" si="114"/>
        <v/>
      </c>
      <c r="BD925" s="8" t="str">
        <f t="shared" si="114"/>
        <v/>
      </c>
      <c r="BE925" s="8" t="str">
        <f t="shared" si="114"/>
        <v/>
      </c>
      <c r="BF925" s="8" t="str">
        <f t="shared" si="114"/>
        <v/>
      </c>
      <c r="BG925" s="8" t="str">
        <f t="shared" si="113"/>
        <v/>
      </c>
      <c r="BH925" s="8" t="str">
        <f t="shared" si="113"/>
        <v/>
      </c>
    </row>
    <row r="926" spans="1:60">
      <c r="A926" t="s">
        <v>404</v>
      </c>
      <c r="B926" t="s">
        <v>404</v>
      </c>
      <c r="C926" t="s">
        <v>404</v>
      </c>
      <c r="E926">
        <v>57</v>
      </c>
      <c r="F926">
        <v>0</v>
      </c>
      <c r="G926">
        <v>1</v>
      </c>
      <c r="H926">
        <v>168229</v>
      </c>
      <c r="I926" s="1">
        <v>44761.875</v>
      </c>
      <c r="J926" t="s">
        <v>392</v>
      </c>
      <c r="K926">
        <v>0</v>
      </c>
      <c r="L926" s="1"/>
      <c r="M926" s="1">
        <v>44761.875</v>
      </c>
      <c r="N926" s="1">
        <v>30529.875</v>
      </c>
      <c r="O926" s="1">
        <v>43380.875</v>
      </c>
      <c r="P926" s="1"/>
      <c r="Q926" s="1">
        <v>43387.875</v>
      </c>
      <c r="R926">
        <v>73800105</v>
      </c>
      <c r="T926" t="s">
        <v>753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389</v>
      </c>
      <c r="AB926">
        <v>44</v>
      </c>
      <c r="AC926" t="s">
        <v>478</v>
      </c>
      <c r="AD926">
        <v>18958</v>
      </c>
      <c r="AE926">
        <v>1592.45</v>
      </c>
      <c r="AF926">
        <v>1895.8</v>
      </c>
      <c r="AG926" t="s">
        <v>408</v>
      </c>
      <c r="AP926" s="7">
        <v>923</v>
      </c>
      <c r="AQ926" s="7" t="str">
        <f t="shared" si="114"/>
        <v/>
      </c>
      <c r="AR926" s="7" t="str">
        <f t="shared" si="114"/>
        <v/>
      </c>
      <c r="AS926" s="7" t="str">
        <f t="shared" si="114"/>
        <v/>
      </c>
      <c r="AT926" s="7" t="str">
        <f t="shared" si="114"/>
        <v/>
      </c>
      <c r="AU926" s="7" t="str">
        <f t="shared" si="114"/>
        <v/>
      </c>
      <c r="AV926" s="7" t="str">
        <f t="shared" si="114"/>
        <v/>
      </c>
      <c r="AW926" s="7" t="str">
        <f t="shared" si="114"/>
        <v/>
      </c>
      <c r="AX926" s="7" t="str">
        <f t="shared" si="114"/>
        <v/>
      </c>
      <c r="AY926" s="7" t="str">
        <f t="shared" si="114"/>
        <v/>
      </c>
      <c r="AZ926" s="7" t="str">
        <f t="shared" si="114"/>
        <v/>
      </c>
      <c r="BA926" s="7" t="str">
        <f t="shared" si="114"/>
        <v/>
      </c>
      <c r="BB926" s="7" t="str">
        <f t="shared" si="114"/>
        <v/>
      </c>
      <c r="BC926" s="7" t="str">
        <f t="shared" si="114"/>
        <v/>
      </c>
      <c r="BD926" s="7" t="str">
        <f t="shared" si="114"/>
        <v/>
      </c>
      <c r="BE926" s="7" t="str">
        <f t="shared" si="114"/>
        <v/>
      </c>
      <c r="BF926" s="7" t="str">
        <f t="shared" si="114"/>
        <v/>
      </c>
      <c r="BG926" s="7" t="str">
        <f t="shared" si="113"/>
        <v/>
      </c>
      <c r="BH926" s="7" t="str">
        <f t="shared" si="113"/>
        <v/>
      </c>
    </row>
    <row r="927" spans="1:60">
      <c r="A927" t="s">
        <v>404</v>
      </c>
      <c r="B927" t="s">
        <v>404</v>
      </c>
      <c r="C927" t="s">
        <v>404</v>
      </c>
      <c r="E927">
        <v>57</v>
      </c>
      <c r="F927">
        <v>0</v>
      </c>
      <c r="G927">
        <v>1</v>
      </c>
      <c r="H927">
        <v>168256</v>
      </c>
      <c r="I927" s="1">
        <v>44761.875</v>
      </c>
      <c r="J927" t="s">
        <v>392</v>
      </c>
      <c r="K927">
        <v>0</v>
      </c>
      <c r="L927" s="1">
        <v>44755.875</v>
      </c>
      <c r="M927" s="1">
        <v>44761.875</v>
      </c>
      <c r="N927" s="1">
        <v>30647.916666666668</v>
      </c>
      <c r="O927" s="1">
        <v>44755.875</v>
      </c>
      <c r="P927" s="1"/>
      <c r="Q927" s="1">
        <v>43387.875</v>
      </c>
      <c r="R927">
        <v>73800108</v>
      </c>
      <c r="T927" t="s">
        <v>754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389</v>
      </c>
      <c r="AB927">
        <v>44</v>
      </c>
      <c r="AC927" t="s">
        <v>398</v>
      </c>
      <c r="AD927">
        <v>276623</v>
      </c>
      <c r="AE927">
        <v>2323.64</v>
      </c>
      <c r="AF927">
        <v>2766.23</v>
      </c>
      <c r="AG927" t="s">
        <v>391</v>
      </c>
      <c r="AP927" s="8">
        <v>924</v>
      </c>
      <c r="AQ927" s="8" t="str">
        <f t="shared" si="114"/>
        <v/>
      </c>
      <c r="AR927" s="8" t="str">
        <f t="shared" si="114"/>
        <v/>
      </c>
      <c r="AS927" s="8" t="str">
        <f t="shared" si="114"/>
        <v/>
      </c>
      <c r="AT927" s="8" t="str">
        <f t="shared" si="114"/>
        <v/>
      </c>
      <c r="AU927" s="8" t="str">
        <f t="shared" si="114"/>
        <v/>
      </c>
      <c r="AV927" s="8" t="str">
        <f t="shared" si="114"/>
        <v/>
      </c>
      <c r="AW927" s="8" t="str">
        <f t="shared" si="114"/>
        <v/>
      </c>
      <c r="AX927" s="8" t="str">
        <f t="shared" si="114"/>
        <v/>
      </c>
      <c r="AY927" s="8" t="str">
        <f t="shared" si="114"/>
        <v/>
      </c>
      <c r="AZ927" s="8" t="str">
        <f t="shared" si="114"/>
        <v/>
      </c>
      <c r="BA927" s="8" t="str">
        <f t="shared" si="114"/>
        <v/>
      </c>
      <c r="BB927" s="8" t="str">
        <f t="shared" si="114"/>
        <v/>
      </c>
      <c r="BC927" s="8" t="str">
        <f t="shared" si="114"/>
        <v/>
      </c>
      <c r="BD927" s="8" t="str">
        <f t="shared" si="114"/>
        <v/>
      </c>
      <c r="BE927" s="8" t="str">
        <f t="shared" si="114"/>
        <v/>
      </c>
      <c r="BF927" s="8" t="str">
        <f t="shared" si="114"/>
        <v/>
      </c>
      <c r="BG927" s="8" t="str">
        <f t="shared" si="113"/>
        <v/>
      </c>
      <c r="BH927" s="8" t="str">
        <f t="shared" si="113"/>
        <v/>
      </c>
    </row>
    <row r="928" spans="1:60">
      <c r="A928" t="s">
        <v>404</v>
      </c>
      <c r="B928" t="s">
        <v>404</v>
      </c>
      <c r="C928" t="s">
        <v>404</v>
      </c>
      <c r="E928">
        <v>57</v>
      </c>
      <c r="F928">
        <v>0</v>
      </c>
      <c r="G928">
        <v>1</v>
      </c>
      <c r="H928">
        <v>168275</v>
      </c>
      <c r="I928" s="1">
        <v>44761.875</v>
      </c>
      <c r="J928" t="s">
        <v>392</v>
      </c>
      <c r="K928">
        <v>0</v>
      </c>
      <c r="L928" s="1"/>
      <c r="M928" s="1">
        <v>44761.875</v>
      </c>
      <c r="N928" s="1">
        <v>30084.875</v>
      </c>
      <c r="O928" s="1">
        <v>43381.875</v>
      </c>
      <c r="P928" s="1"/>
      <c r="Q928" s="1">
        <v>43387.875</v>
      </c>
      <c r="R928">
        <v>73805829</v>
      </c>
      <c r="T928" t="s">
        <v>755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389</v>
      </c>
      <c r="AB928">
        <v>44</v>
      </c>
      <c r="AC928" t="s">
        <v>494</v>
      </c>
      <c r="AD928">
        <v>126824</v>
      </c>
      <c r="AE928">
        <v>1991.6</v>
      </c>
      <c r="AF928">
        <v>1268.24</v>
      </c>
      <c r="AG928" t="s">
        <v>408</v>
      </c>
      <c r="AP928" s="7">
        <v>925</v>
      </c>
      <c r="AQ928" s="7" t="str">
        <f t="shared" si="114"/>
        <v/>
      </c>
      <c r="AR928" s="7" t="str">
        <f t="shared" si="114"/>
        <v/>
      </c>
      <c r="AS928" s="7" t="str">
        <f t="shared" si="114"/>
        <v/>
      </c>
      <c r="AT928" s="7" t="str">
        <f t="shared" si="114"/>
        <v/>
      </c>
      <c r="AU928" s="7" t="str">
        <f t="shared" si="114"/>
        <v/>
      </c>
      <c r="AV928" s="7" t="str">
        <f t="shared" si="114"/>
        <v/>
      </c>
      <c r="AW928" s="7" t="str">
        <f t="shared" si="114"/>
        <v/>
      </c>
      <c r="AX928" s="7" t="str">
        <f t="shared" si="114"/>
        <v/>
      </c>
      <c r="AY928" s="7" t="str">
        <f t="shared" si="114"/>
        <v/>
      </c>
      <c r="AZ928" s="7" t="str">
        <f t="shared" si="114"/>
        <v/>
      </c>
      <c r="BA928" s="7" t="str">
        <f t="shared" si="114"/>
        <v/>
      </c>
      <c r="BB928" s="7" t="str">
        <f t="shared" si="114"/>
        <v/>
      </c>
      <c r="BC928" s="7" t="str">
        <f t="shared" si="114"/>
        <v/>
      </c>
      <c r="BD928" s="7" t="str">
        <f t="shared" si="114"/>
        <v/>
      </c>
      <c r="BE928" s="7" t="str">
        <f t="shared" si="114"/>
        <v/>
      </c>
      <c r="BF928" s="7" t="str">
        <f t="shared" si="114"/>
        <v/>
      </c>
      <c r="BG928" s="7" t="str">
        <f t="shared" si="113"/>
        <v/>
      </c>
      <c r="BH928" s="7" t="str">
        <f t="shared" si="113"/>
        <v/>
      </c>
    </row>
    <row r="929" spans="1:60">
      <c r="A929" t="s">
        <v>404</v>
      </c>
      <c r="B929" t="s">
        <v>404</v>
      </c>
      <c r="C929" t="s">
        <v>404</v>
      </c>
      <c r="E929">
        <v>57</v>
      </c>
      <c r="F929">
        <v>0</v>
      </c>
      <c r="G929">
        <v>1</v>
      </c>
      <c r="H929">
        <v>168281</v>
      </c>
      <c r="I929" s="1">
        <v>44761.875</v>
      </c>
      <c r="J929" t="s">
        <v>392</v>
      </c>
      <c r="K929">
        <v>0</v>
      </c>
      <c r="L929" s="1"/>
      <c r="M929" s="1">
        <v>44761.875</v>
      </c>
      <c r="N929" s="1">
        <v>29567.916666666668</v>
      </c>
      <c r="O929" s="1">
        <v>43391.875</v>
      </c>
      <c r="P929" s="1"/>
      <c r="Q929" s="1">
        <v>43387.875</v>
      </c>
      <c r="R929">
        <v>73879464</v>
      </c>
      <c r="T929" t="s">
        <v>757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389</v>
      </c>
      <c r="AB929">
        <v>44</v>
      </c>
      <c r="AC929" t="s">
        <v>476</v>
      </c>
      <c r="AD929">
        <v>245335</v>
      </c>
      <c r="AE929">
        <v>2060.81</v>
      </c>
      <c r="AF929">
        <v>2453.35</v>
      </c>
      <c r="AG929" t="s">
        <v>408</v>
      </c>
      <c r="AP929" s="8">
        <v>926</v>
      </c>
      <c r="AQ929" s="8" t="str">
        <f t="shared" si="114"/>
        <v/>
      </c>
      <c r="AR929" s="8" t="str">
        <f t="shared" si="114"/>
        <v/>
      </c>
      <c r="AS929" s="8" t="str">
        <f t="shared" si="114"/>
        <v/>
      </c>
      <c r="AT929" s="8" t="str">
        <f t="shared" si="114"/>
        <v/>
      </c>
      <c r="AU929" s="8" t="str">
        <f t="shared" si="114"/>
        <v/>
      </c>
      <c r="AV929" s="8" t="str">
        <f t="shared" si="114"/>
        <v/>
      </c>
      <c r="AW929" s="8" t="str">
        <f t="shared" si="114"/>
        <v/>
      </c>
      <c r="AX929" s="8" t="str">
        <f t="shared" si="114"/>
        <v/>
      </c>
      <c r="AY929" s="8" t="str">
        <f t="shared" si="114"/>
        <v/>
      </c>
      <c r="AZ929" s="8" t="str">
        <f t="shared" si="114"/>
        <v/>
      </c>
      <c r="BA929" s="8" t="str">
        <f t="shared" si="114"/>
        <v/>
      </c>
      <c r="BB929" s="8" t="str">
        <f t="shared" si="114"/>
        <v/>
      </c>
      <c r="BC929" s="8" t="str">
        <f t="shared" si="114"/>
        <v/>
      </c>
      <c r="BD929" s="8" t="str">
        <f t="shared" si="114"/>
        <v/>
      </c>
      <c r="BE929" s="8" t="str">
        <f t="shared" si="114"/>
        <v/>
      </c>
      <c r="BF929" s="8" t="str">
        <f t="shared" si="114"/>
        <v/>
      </c>
      <c r="BG929" s="8" t="str">
        <f t="shared" si="113"/>
        <v/>
      </c>
      <c r="BH929" s="8" t="str">
        <f t="shared" si="113"/>
        <v/>
      </c>
    </row>
    <row r="930" spans="1:60">
      <c r="A930" t="s">
        <v>404</v>
      </c>
      <c r="B930" t="s">
        <v>404</v>
      </c>
      <c r="C930" t="s">
        <v>404</v>
      </c>
      <c r="E930">
        <v>57</v>
      </c>
      <c r="F930">
        <v>0</v>
      </c>
      <c r="G930">
        <v>1</v>
      </c>
      <c r="H930">
        <v>168281</v>
      </c>
      <c r="I930" s="1">
        <v>44761.875</v>
      </c>
      <c r="J930" t="s">
        <v>392</v>
      </c>
      <c r="K930">
        <v>1</v>
      </c>
      <c r="L930" s="1"/>
      <c r="M930" s="1">
        <v>44761.875</v>
      </c>
      <c r="N930" s="1">
        <v>40374.875</v>
      </c>
      <c r="O930" s="1">
        <v>43391.875</v>
      </c>
      <c r="P930" s="1"/>
      <c r="Q930" s="1">
        <v>43387.875</v>
      </c>
      <c r="R930">
        <v>73879465</v>
      </c>
      <c r="T930" t="s">
        <v>758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389</v>
      </c>
      <c r="AB930">
        <v>44</v>
      </c>
      <c r="AC930" t="s">
        <v>476</v>
      </c>
      <c r="AD930">
        <v>123586</v>
      </c>
      <c r="AE930">
        <v>1038.1099999999999</v>
      </c>
      <c r="AF930">
        <v>1235.8599999999999</v>
      </c>
      <c r="AG930" t="s">
        <v>408</v>
      </c>
      <c r="AP930" s="7">
        <v>927</v>
      </c>
      <c r="AQ930" s="7" t="str">
        <f t="shared" si="114"/>
        <v/>
      </c>
      <c r="AR930" s="7" t="str">
        <f t="shared" si="114"/>
        <v/>
      </c>
      <c r="AS930" s="7" t="str">
        <f t="shared" si="114"/>
        <v/>
      </c>
      <c r="AT930" s="7" t="str">
        <f t="shared" si="114"/>
        <v/>
      </c>
      <c r="AU930" s="7" t="str">
        <f t="shared" si="114"/>
        <v/>
      </c>
      <c r="AV930" s="7" t="str">
        <f t="shared" si="114"/>
        <v/>
      </c>
      <c r="AW930" s="7" t="str">
        <f t="shared" si="114"/>
        <v/>
      </c>
      <c r="AX930" s="7" t="str">
        <f t="shared" si="114"/>
        <v/>
      </c>
      <c r="AY930" s="7" t="str">
        <f t="shared" si="114"/>
        <v/>
      </c>
      <c r="AZ930" s="7" t="str">
        <f t="shared" si="114"/>
        <v/>
      </c>
      <c r="BA930" s="7" t="str">
        <f t="shared" si="114"/>
        <v/>
      </c>
      <c r="BB930" s="7" t="str">
        <f t="shared" si="114"/>
        <v/>
      </c>
      <c r="BC930" s="7" t="str">
        <f t="shared" si="114"/>
        <v/>
      </c>
      <c r="BD930" s="7" t="str">
        <f t="shared" si="114"/>
        <v/>
      </c>
      <c r="BE930" s="7" t="str">
        <f t="shared" si="114"/>
        <v/>
      </c>
      <c r="BF930" s="7" t="str">
        <f t="shared" ref="BF930:BH945" si="115">IF(BF$3=$D930,$AP930,"")</f>
        <v/>
      </c>
      <c r="BG930" s="7" t="str">
        <f t="shared" si="115"/>
        <v/>
      </c>
      <c r="BH930" s="7" t="str">
        <f t="shared" si="115"/>
        <v/>
      </c>
    </row>
    <row r="931" spans="1:60">
      <c r="A931" t="s">
        <v>404</v>
      </c>
      <c r="B931" t="s">
        <v>404</v>
      </c>
      <c r="C931" t="s">
        <v>404</v>
      </c>
      <c r="E931">
        <v>57</v>
      </c>
      <c r="F931">
        <v>0</v>
      </c>
      <c r="G931">
        <v>1</v>
      </c>
      <c r="H931">
        <v>168281</v>
      </c>
      <c r="I931" s="1">
        <v>44761.875</v>
      </c>
      <c r="J931" t="s">
        <v>392</v>
      </c>
      <c r="K931">
        <v>2</v>
      </c>
      <c r="L931" s="1"/>
      <c r="M931" s="1">
        <v>44761.875</v>
      </c>
      <c r="N931" s="1">
        <v>42020.916666666664</v>
      </c>
      <c r="O931" s="1">
        <v>43391.875</v>
      </c>
      <c r="P931" s="1"/>
      <c r="Q931" s="1">
        <v>43387.875</v>
      </c>
      <c r="R931">
        <v>73879466</v>
      </c>
      <c r="T931" t="s">
        <v>759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389</v>
      </c>
      <c r="AB931">
        <v>44</v>
      </c>
      <c r="AC931" t="s">
        <v>476</v>
      </c>
      <c r="AD931">
        <v>123586</v>
      </c>
      <c r="AE931">
        <v>1038.1099999999999</v>
      </c>
      <c r="AF931">
        <v>1235.8599999999999</v>
      </c>
      <c r="AG931" t="s">
        <v>408</v>
      </c>
      <c r="AP931" s="8">
        <v>928</v>
      </c>
      <c r="AQ931" s="8" t="str">
        <f t="shared" ref="AQ931:BF946" si="116">IF(AQ$3=$D931,$AP931,"")</f>
        <v/>
      </c>
      <c r="AR931" s="8" t="str">
        <f t="shared" si="116"/>
        <v/>
      </c>
      <c r="AS931" s="8" t="str">
        <f t="shared" si="116"/>
        <v/>
      </c>
      <c r="AT931" s="8" t="str">
        <f t="shared" si="116"/>
        <v/>
      </c>
      <c r="AU931" s="8" t="str">
        <f t="shared" si="116"/>
        <v/>
      </c>
      <c r="AV931" s="8" t="str">
        <f t="shared" si="116"/>
        <v/>
      </c>
      <c r="AW931" s="8" t="str">
        <f t="shared" si="116"/>
        <v/>
      </c>
      <c r="AX931" s="8" t="str">
        <f t="shared" si="116"/>
        <v/>
      </c>
      <c r="AY931" s="8" t="str">
        <f t="shared" si="116"/>
        <v/>
      </c>
      <c r="AZ931" s="8" t="str">
        <f t="shared" si="116"/>
        <v/>
      </c>
      <c r="BA931" s="8" t="str">
        <f t="shared" si="116"/>
        <v/>
      </c>
      <c r="BB931" s="8" t="str">
        <f t="shared" si="116"/>
        <v/>
      </c>
      <c r="BC931" s="8" t="str">
        <f t="shared" si="116"/>
        <v/>
      </c>
      <c r="BD931" s="8" t="str">
        <f t="shared" si="116"/>
        <v/>
      </c>
      <c r="BE931" s="8" t="str">
        <f t="shared" si="116"/>
        <v/>
      </c>
      <c r="BF931" s="8" t="str">
        <f t="shared" si="116"/>
        <v/>
      </c>
      <c r="BG931" s="8" t="str">
        <f t="shared" si="115"/>
        <v/>
      </c>
      <c r="BH931" s="8" t="str">
        <f t="shared" si="115"/>
        <v/>
      </c>
    </row>
    <row r="932" spans="1:60">
      <c r="A932" t="s">
        <v>404</v>
      </c>
      <c r="B932" t="s">
        <v>404</v>
      </c>
      <c r="C932" t="s">
        <v>404</v>
      </c>
      <c r="E932">
        <v>19</v>
      </c>
      <c r="F932">
        <v>0</v>
      </c>
      <c r="G932">
        <v>1</v>
      </c>
      <c r="H932">
        <v>168292</v>
      </c>
      <c r="I932" s="1">
        <v>44761.875</v>
      </c>
      <c r="J932" t="s">
        <v>387</v>
      </c>
      <c r="K932">
        <v>0</v>
      </c>
      <c r="L932" s="1"/>
      <c r="M932" s="1">
        <v>44761.875</v>
      </c>
      <c r="N932" s="1">
        <v>36218.875</v>
      </c>
      <c r="O932" s="1">
        <v>43381.875</v>
      </c>
      <c r="P932" s="1"/>
      <c r="Q932" s="1">
        <v>43387.875</v>
      </c>
      <c r="R932">
        <v>73804178</v>
      </c>
      <c r="T932" t="s">
        <v>761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389</v>
      </c>
      <c r="AB932">
        <v>44</v>
      </c>
      <c r="AC932" t="s">
        <v>398</v>
      </c>
      <c r="AD932">
        <v>191602</v>
      </c>
      <c r="AE932">
        <v>1609.46</v>
      </c>
      <c r="AF932">
        <v>1916.02</v>
      </c>
      <c r="AG932" t="s">
        <v>408</v>
      </c>
      <c r="AP932" s="7">
        <v>929</v>
      </c>
      <c r="AQ932" s="7" t="str">
        <f t="shared" si="116"/>
        <v/>
      </c>
      <c r="AR932" s="7" t="str">
        <f t="shared" si="116"/>
        <v/>
      </c>
      <c r="AS932" s="7" t="str">
        <f t="shared" si="116"/>
        <v/>
      </c>
      <c r="AT932" s="7" t="str">
        <f t="shared" si="116"/>
        <v/>
      </c>
      <c r="AU932" s="7" t="str">
        <f t="shared" si="116"/>
        <v/>
      </c>
      <c r="AV932" s="7" t="str">
        <f t="shared" si="116"/>
        <v/>
      </c>
      <c r="AW932" s="7" t="str">
        <f t="shared" si="116"/>
        <v/>
      </c>
      <c r="AX932" s="7" t="str">
        <f t="shared" si="116"/>
        <v/>
      </c>
      <c r="AY932" s="7" t="str">
        <f t="shared" si="116"/>
        <v/>
      </c>
      <c r="AZ932" s="7" t="str">
        <f t="shared" si="116"/>
        <v/>
      </c>
      <c r="BA932" s="7" t="str">
        <f t="shared" si="116"/>
        <v/>
      </c>
      <c r="BB932" s="7" t="str">
        <f t="shared" si="116"/>
        <v/>
      </c>
      <c r="BC932" s="7" t="str">
        <f t="shared" si="116"/>
        <v/>
      </c>
      <c r="BD932" s="7" t="str">
        <f t="shared" si="116"/>
        <v/>
      </c>
      <c r="BE932" s="7" t="str">
        <f t="shared" si="116"/>
        <v/>
      </c>
      <c r="BF932" s="7" t="str">
        <f t="shared" si="116"/>
        <v/>
      </c>
      <c r="BG932" s="7" t="str">
        <f t="shared" si="115"/>
        <v/>
      </c>
      <c r="BH932" s="7" t="str">
        <f t="shared" si="115"/>
        <v/>
      </c>
    </row>
    <row r="933" spans="1:60">
      <c r="A933" t="s">
        <v>404</v>
      </c>
      <c r="B933" t="s">
        <v>404</v>
      </c>
      <c r="C933" t="s">
        <v>404</v>
      </c>
      <c r="E933">
        <v>19</v>
      </c>
      <c r="F933">
        <v>0</v>
      </c>
      <c r="G933">
        <v>1</v>
      </c>
      <c r="H933">
        <v>168325</v>
      </c>
      <c r="I933" s="1">
        <v>44761.875</v>
      </c>
      <c r="J933" t="s">
        <v>387</v>
      </c>
      <c r="K933">
        <v>0</v>
      </c>
      <c r="L933" s="1"/>
      <c r="M933" s="1">
        <v>44761.875</v>
      </c>
      <c r="N933" s="1">
        <v>37189.875</v>
      </c>
      <c r="O933" s="1">
        <v>43381.875</v>
      </c>
      <c r="P933" s="1"/>
      <c r="Q933" s="1">
        <v>43387.875</v>
      </c>
      <c r="R933">
        <v>73804191</v>
      </c>
      <c r="T933" t="s">
        <v>762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389</v>
      </c>
      <c r="AB933">
        <v>44</v>
      </c>
      <c r="AC933" t="s">
        <v>390</v>
      </c>
      <c r="AD933">
        <v>82674</v>
      </c>
      <c r="AE933">
        <v>1475.34</v>
      </c>
      <c r="AF933">
        <v>826.74</v>
      </c>
      <c r="AG933" t="s">
        <v>408</v>
      </c>
      <c r="AP933" s="8">
        <v>930</v>
      </c>
      <c r="AQ933" s="8" t="str">
        <f t="shared" si="116"/>
        <v/>
      </c>
      <c r="AR933" s="8" t="str">
        <f t="shared" si="116"/>
        <v/>
      </c>
      <c r="AS933" s="8" t="str">
        <f t="shared" si="116"/>
        <v/>
      </c>
      <c r="AT933" s="8" t="str">
        <f t="shared" si="116"/>
        <v/>
      </c>
      <c r="AU933" s="8" t="str">
        <f t="shared" si="116"/>
        <v/>
      </c>
      <c r="AV933" s="8" t="str">
        <f t="shared" si="116"/>
        <v/>
      </c>
      <c r="AW933" s="8" t="str">
        <f t="shared" si="116"/>
        <v/>
      </c>
      <c r="AX933" s="8" t="str">
        <f t="shared" si="116"/>
        <v/>
      </c>
      <c r="AY933" s="8" t="str">
        <f t="shared" si="116"/>
        <v/>
      </c>
      <c r="AZ933" s="8" t="str">
        <f t="shared" si="116"/>
        <v/>
      </c>
      <c r="BA933" s="8" t="str">
        <f t="shared" si="116"/>
        <v/>
      </c>
      <c r="BB933" s="8" t="str">
        <f t="shared" si="116"/>
        <v/>
      </c>
      <c r="BC933" s="8" t="str">
        <f t="shared" si="116"/>
        <v/>
      </c>
      <c r="BD933" s="8" t="str">
        <f t="shared" si="116"/>
        <v/>
      </c>
      <c r="BE933" s="8" t="str">
        <f t="shared" si="116"/>
        <v/>
      </c>
      <c r="BF933" s="8" t="str">
        <f t="shared" si="116"/>
        <v/>
      </c>
      <c r="BG933" s="8" t="str">
        <f t="shared" si="115"/>
        <v/>
      </c>
      <c r="BH933" s="8" t="str">
        <f t="shared" si="115"/>
        <v/>
      </c>
    </row>
    <row r="934" spans="1:60">
      <c r="A934" t="s">
        <v>404</v>
      </c>
      <c r="B934" t="s">
        <v>404</v>
      </c>
      <c r="C934" t="s">
        <v>404</v>
      </c>
      <c r="E934">
        <v>19</v>
      </c>
      <c r="F934">
        <v>0</v>
      </c>
      <c r="G934">
        <v>1</v>
      </c>
      <c r="H934">
        <v>168456</v>
      </c>
      <c r="I934" s="1">
        <v>44761.875</v>
      </c>
      <c r="J934" t="s">
        <v>387</v>
      </c>
      <c r="K934">
        <v>0</v>
      </c>
      <c r="L934" s="1">
        <v>44755.875</v>
      </c>
      <c r="M934" s="1">
        <v>44761.875</v>
      </c>
      <c r="N934" s="1">
        <v>37820.875</v>
      </c>
      <c r="O934" s="1">
        <v>44755.875</v>
      </c>
      <c r="P934" s="1">
        <v>44693.875</v>
      </c>
      <c r="Q934" s="1">
        <v>43387.875</v>
      </c>
      <c r="R934">
        <v>73804205</v>
      </c>
      <c r="T934" t="s">
        <v>763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389</v>
      </c>
      <c r="AB934">
        <v>44</v>
      </c>
      <c r="AC934" t="s">
        <v>476</v>
      </c>
      <c r="AD934">
        <v>123586</v>
      </c>
      <c r="AE934">
        <v>1038.1099999999999</v>
      </c>
      <c r="AF934">
        <v>1235.8599999999999</v>
      </c>
      <c r="AG934" t="s">
        <v>391</v>
      </c>
      <c r="AP934" s="7">
        <v>931</v>
      </c>
      <c r="AQ934" s="7" t="str">
        <f t="shared" si="116"/>
        <v/>
      </c>
      <c r="AR934" s="7" t="str">
        <f t="shared" si="116"/>
        <v/>
      </c>
      <c r="AS934" s="7" t="str">
        <f t="shared" si="116"/>
        <v/>
      </c>
      <c r="AT934" s="7" t="str">
        <f t="shared" si="116"/>
        <v/>
      </c>
      <c r="AU934" s="7" t="str">
        <f t="shared" si="116"/>
        <v/>
      </c>
      <c r="AV934" s="7" t="str">
        <f t="shared" si="116"/>
        <v/>
      </c>
      <c r="AW934" s="7" t="str">
        <f t="shared" si="116"/>
        <v/>
      </c>
      <c r="AX934" s="7" t="str">
        <f t="shared" si="116"/>
        <v/>
      </c>
      <c r="AY934" s="7" t="str">
        <f t="shared" si="116"/>
        <v/>
      </c>
      <c r="AZ934" s="7" t="str">
        <f t="shared" si="116"/>
        <v/>
      </c>
      <c r="BA934" s="7" t="str">
        <f t="shared" si="116"/>
        <v/>
      </c>
      <c r="BB934" s="7" t="str">
        <f t="shared" si="116"/>
        <v/>
      </c>
      <c r="BC934" s="7" t="str">
        <f t="shared" si="116"/>
        <v/>
      </c>
      <c r="BD934" s="7" t="str">
        <f t="shared" si="116"/>
        <v/>
      </c>
      <c r="BE934" s="7" t="str">
        <f t="shared" si="116"/>
        <v/>
      </c>
      <c r="BF934" s="7" t="str">
        <f t="shared" si="116"/>
        <v/>
      </c>
      <c r="BG934" s="7" t="str">
        <f t="shared" si="115"/>
        <v/>
      </c>
      <c r="BH934" s="7" t="str">
        <f t="shared" si="115"/>
        <v/>
      </c>
    </row>
    <row r="935" spans="1:60">
      <c r="A935" t="s">
        <v>404</v>
      </c>
      <c r="B935" t="s">
        <v>404</v>
      </c>
      <c r="C935" t="s">
        <v>404</v>
      </c>
      <c r="E935">
        <v>19</v>
      </c>
      <c r="F935">
        <v>0</v>
      </c>
      <c r="G935">
        <v>1</v>
      </c>
      <c r="H935">
        <v>168828</v>
      </c>
      <c r="I935" s="1">
        <v>44761.875</v>
      </c>
      <c r="J935" t="s">
        <v>387</v>
      </c>
      <c r="K935">
        <v>0</v>
      </c>
      <c r="L935" s="1"/>
      <c r="M935" s="1">
        <v>44761.875</v>
      </c>
      <c r="N935" s="1">
        <v>38102.875</v>
      </c>
      <c r="O935" s="1">
        <v>43383.875</v>
      </c>
      <c r="P935" s="1"/>
      <c r="Q935" s="1">
        <v>43387.875</v>
      </c>
      <c r="R935">
        <v>73818614</v>
      </c>
      <c r="T935" t="s">
        <v>764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389</v>
      </c>
      <c r="AB935">
        <v>44</v>
      </c>
      <c r="AC935" t="s">
        <v>476</v>
      </c>
      <c r="AD935">
        <v>123586</v>
      </c>
      <c r="AE935">
        <v>1038.1099999999999</v>
      </c>
      <c r="AF935">
        <v>1235.8599999999999</v>
      </c>
      <c r="AG935" t="s">
        <v>408</v>
      </c>
      <c r="AP935" s="8">
        <v>932</v>
      </c>
      <c r="AQ935" s="8" t="str">
        <f t="shared" si="116"/>
        <v/>
      </c>
      <c r="AR935" s="8" t="str">
        <f t="shared" si="116"/>
        <v/>
      </c>
      <c r="AS935" s="8" t="str">
        <f t="shared" si="116"/>
        <v/>
      </c>
      <c r="AT935" s="8" t="str">
        <f t="shared" si="116"/>
        <v/>
      </c>
      <c r="AU935" s="8" t="str">
        <f t="shared" si="116"/>
        <v/>
      </c>
      <c r="AV935" s="8" t="str">
        <f t="shared" si="116"/>
        <v/>
      </c>
      <c r="AW935" s="8" t="str">
        <f t="shared" si="116"/>
        <v/>
      </c>
      <c r="AX935" s="8" t="str">
        <f t="shared" si="116"/>
        <v/>
      </c>
      <c r="AY935" s="8" t="str">
        <f t="shared" si="116"/>
        <v/>
      </c>
      <c r="AZ935" s="8" t="str">
        <f t="shared" si="116"/>
        <v/>
      </c>
      <c r="BA935" s="8" t="str">
        <f t="shared" si="116"/>
        <v/>
      </c>
      <c r="BB935" s="8" t="str">
        <f t="shared" si="116"/>
        <v/>
      </c>
      <c r="BC935" s="8" t="str">
        <f t="shared" si="116"/>
        <v/>
      </c>
      <c r="BD935" s="8" t="str">
        <f t="shared" si="116"/>
        <v/>
      </c>
      <c r="BE935" s="8" t="str">
        <f t="shared" si="116"/>
        <v/>
      </c>
      <c r="BF935" s="8" t="str">
        <f t="shared" si="116"/>
        <v/>
      </c>
      <c r="BG935" s="8" t="str">
        <f t="shared" si="115"/>
        <v/>
      </c>
      <c r="BH935" s="8" t="str">
        <f t="shared" si="115"/>
        <v/>
      </c>
    </row>
    <row r="936" spans="1:60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172324</v>
      </c>
      <c r="I936" s="1">
        <v>44761.875</v>
      </c>
      <c r="J936" t="s">
        <v>387</v>
      </c>
      <c r="K936">
        <v>0</v>
      </c>
      <c r="L936" s="1"/>
      <c r="M936" s="1">
        <v>44761.875</v>
      </c>
      <c r="N936" s="1">
        <v>34376.916666666664</v>
      </c>
      <c r="O936" s="1">
        <v>43412.916666666664</v>
      </c>
      <c r="P936" s="1"/>
      <c r="Q936" s="1">
        <v>43418.916666666664</v>
      </c>
      <c r="R936">
        <v>74065759</v>
      </c>
      <c r="T936" t="s">
        <v>765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389</v>
      </c>
      <c r="AB936">
        <v>43</v>
      </c>
      <c r="AC936" t="s">
        <v>476</v>
      </c>
      <c r="AD936">
        <v>193102</v>
      </c>
      <c r="AE936">
        <v>1622.05</v>
      </c>
      <c r="AF936">
        <v>1931.02</v>
      </c>
      <c r="AG936" t="s">
        <v>408</v>
      </c>
      <c r="AP936" s="7">
        <v>933</v>
      </c>
      <c r="AQ936" s="7" t="str">
        <f t="shared" si="116"/>
        <v/>
      </c>
      <c r="AR936" s="7" t="str">
        <f t="shared" si="116"/>
        <v/>
      </c>
      <c r="AS936" s="7" t="str">
        <f t="shared" si="116"/>
        <v/>
      </c>
      <c r="AT936" s="7" t="str">
        <f t="shared" si="116"/>
        <v/>
      </c>
      <c r="AU936" s="7" t="str">
        <f t="shared" si="116"/>
        <v/>
      </c>
      <c r="AV936" s="7" t="str">
        <f t="shared" si="116"/>
        <v/>
      </c>
      <c r="AW936" s="7" t="str">
        <f t="shared" si="116"/>
        <v/>
      </c>
      <c r="AX936" s="7" t="str">
        <f t="shared" si="116"/>
        <v/>
      </c>
      <c r="AY936" s="7" t="str">
        <f t="shared" si="116"/>
        <v/>
      </c>
      <c r="AZ936" s="7" t="str">
        <f t="shared" si="116"/>
        <v/>
      </c>
      <c r="BA936" s="7" t="str">
        <f t="shared" si="116"/>
        <v/>
      </c>
      <c r="BB936" s="7" t="str">
        <f t="shared" si="116"/>
        <v/>
      </c>
      <c r="BC936" s="7" t="str">
        <f t="shared" si="116"/>
        <v/>
      </c>
      <c r="BD936" s="7" t="str">
        <f t="shared" si="116"/>
        <v/>
      </c>
      <c r="BE936" s="7" t="str">
        <f t="shared" si="116"/>
        <v/>
      </c>
      <c r="BF936" s="7" t="str">
        <f t="shared" si="116"/>
        <v/>
      </c>
      <c r="BG936" s="7" t="str">
        <f t="shared" si="115"/>
        <v/>
      </c>
      <c r="BH936" s="7" t="str">
        <f t="shared" si="115"/>
        <v/>
      </c>
    </row>
    <row r="937" spans="1:60">
      <c r="A937" t="s">
        <v>404</v>
      </c>
      <c r="B937" t="s">
        <v>404</v>
      </c>
      <c r="C937" t="s">
        <v>404</v>
      </c>
      <c r="E937">
        <v>234</v>
      </c>
      <c r="F937">
        <v>0</v>
      </c>
      <c r="G937">
        <v>1</v>
      </c>
      <c r="H937">
        <v>172337</v>
      </c>
      <c r="I937" s="1">
        <v>44761.875</v>
      </c>
      <c r="J937" t="s">
        <v>766</v>
      </c>
      <c r="K937">
        <v>0</v>
      </c>
      <c r="L937" s="1">
        <v>44753.875</v>
      </c>
      <c r="M937" s="1">
        <v>44761.875</v>
      </c>
      <c r="N937" s="1">
        <v>30267.916666666668</v>
      </c>
      <c r="O937" s="1">
        <v>44753.875</v>
      </c>
      <c r="P937" s="1"/>
      <c r="Q937" s="1">
        <v>43418.916666666664</v>
      </c>
      <c r="R937">
        <v>74065769</v>
      </c>
      <c r="T937" t="s">
        <v>767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389</v>
      </c>
      <c r="AB937">
        <v>43</v>
      </c>
      <c r="AC937" t="s">
        <v>476</v>
      </c>
      <c r="AD937">
        <v>205281</v>
      </c>
      <c r="AE937">
        <v>1703.84</v>
      </c>
      <c r="AF937">
        <v>2052.81</v>
      </c>
      <c r="AG937" t="s">
        <v>391</v>
      </c>
      <c r="AP937" s="8">
        <v>934</v>
      </c>
      <c r="AQ937" s="8" t="str">
        <f t="shared" si="116"/>
        <v/>
      </c>
      <c r="AR937" s="8" t="str">
        <f t="shared" si="116"/>
        <v/>
      </c>
      <c r="AS937" s="8" t="str">
        <f t="shared" si="116"/>
        <v/>
      </c>
      <c r="AT937" s="8" t="str">
        <f t="shared" si="116"/>
        <v/>
      </c>
      <c r="AU937" s="8" t="str">
        <f t="shared" si="116"/>
        <v/>
      </c>
      <c r="AV937" s="8" t="str">
        <f t="shared" si="116"/>
        <v/>
      </c>
      <c r="AW937" s="8" t="str">
        <f t="shared" si="116"/>
        <v/>
      </c>
      <c r="AX937" s="8" t="str">
        <f t="shared" si="116"/>
        <v/>
      </c>
      <c r="AY937" s="8" t="str">
        <f t="shared" si="116"/>
        <v/>
      </c>
      <c r="AZ937" s="8" t="str">
        <f t="shared" si="116"/>
        <v/>
      </c>
      <c r="BA937" s="8" t="str">
        <f t="shared" si="116"/>
        <v/>
      </c>
      <c r="BB937" s="8" t="str">
        <f t="shared" si="116"/>
        <v/>
      </c>
      <c r="BC937" s="8" t="str">
        <f t="shared" si="116"/>
        <v/>
      </c>
      <c r="BD937" s="8" t="str">
        <f t="shared" si="116"/>
        <v/>
      </c>
      <c r="BE937" s="8" t="str">
        <f t="shared" si="116"/>
        <v/>
      </c>
      <c r="BF937" s="8" t="str">
        <f t="shared" si="116"/>
        <v/>
      </c>
      <c r="BG937" s="8" t="str">
        <f t="shared" si="115"/>
        <v/>
      </c>
      <c r="BH937" s="8" t="str">
        <f t="shared" si="115"/>
        <v/>
      </c>
    </row>
    <row r="938" spans="1:60">
      <c r="A938" t="s">
        <v>404</v>
      </c>
      <c r="B938" t="s">
        <v>404</v>
      </c>
      <c r="C938" t="s">
        <v>404</v>
      </c>
      <c r="E938">
        <v>220</v>
      </c>
      <c r="F938">
        <v>0</v>
      </c>
      <c r="G938">
        <v>1</v>
      </c>
      <c r="H938">
        <v>172359</v>
      </c>
      <c r="I938" s="1">
        <v>44761.875</v>
      </c>
      <c r="J938" t="s">
        <v>473</v>
      </c>
      <c r="K938">
        <v>0</v>
      </c>
      <c r="L938" s="1"/>
      <c r="M938" s="1">
        <v>44761.875</v>
      </c>
      <c r="N938" s="1">
        <v>32188.875</v>
      </c>
      <c r="O938" s="1">
        <v>44056.875</v>
      </c>
      <c r="P938" s="1"/>
      <c r="Q938" s="1">
        <v>43418.916666666664</v>
      </c>
      <c r="R938">
        <v>74065782</v>
      </c>
      <c r="T938" t="s">
        <v>741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389</v>
      </c>
      <c r="AB938">
        <v>43</v>
      </c>
      <c r="AC938" t="s">
        <v>476</v>
      </c>
      <c r="AD938">
        <v>125913</v>
      </c>
      <c r="AE938">
        <v>1873.43</v>
      </c>
      <c r="AF938">
        <v>1259.1300000000001</v>
      </c>
      <c r="AG938" t="s">
        <v>408</v>
      </c>
      <c r="AP938" s="7">
        <v>935</v>
      </c>
      <c r="AQ938" s="7" t="str">
        <f t="shared" si="116"/>
        <v/>
      </c>
      <c r="AR938" s="7" t="str">
        <f t="shared" si="116"/>
        <v/>
      </c>
      <c r="AS938" s="7" t="str">
        <f t="shared" si="116"/>
        <v/>
      </c>
      <c r="AT938" s="7" t="str">
        <f t="shared" si="116"/>
        <v/>
      </c>
      <c r="AU938" s="7" t="str">
        <f t="shared" si="116"/>
        <v/>
      </c>
      <c r="AV938" s="7" t="str">
        <f t="shared" si="116"/>
        <v/>
      </c>
      <c r="AW938" s="7" t="str">
        <f t="shared" si="116"/>
        <v/>
      </c>
      <c r="AX938" s="7" t="str">
        <f t="shared" si="116"/>
        <v/>
      </c>
      <c r="AY938" s="7" t="str">
        <f t="shared" si="116"/>
        <v/>
      </c>
      <c r="AZ938" s="7" t="str">
        <f t="shared" si="116"/>
        <v/>
      </c>
      <c r="BA938" s="7" t="str">
        <f t="shared" si="116"/>
        <v/>
      </c>
      <c r="BB938" s="7" t="str">
        <f t="shared" si="116"/>
        <v/>
      </c>
      <c r="BC938" s="7" t="str">
        <f t="shared" si="116"/>
        <v/>
      </c>
      <c r="BD938" s="7" t="str">
        <f t="shared" si="116"/>
        <v/>
      </c>
      <c r="BE938" s="7" t="str">
        <f t="shared" si="116"/>
        <v/>
      </c>
      <c r="BF938" s="7" t="str">
        <f t="shared" si="116"/>
        <v/>
      </c>
      <c r="BG938" s="7" t="str">
        <f t="shared" si="115"/>
        <v/>
      </c>
      <c r="BH938" s="7" t="str">
        <f t="shared" si="115"/>
        <v/>
      </c>
    </row>
    <row r="939" spans="1:60">
      <c r="A939" t="s">
        <v>404</v>
      </c>
      <c r="B939" t="s">
        <v>404</v>
      </c>
      <c r="C939" t="s">
        <v>404</v>
      </c>
      <c r="E939">
        <v>220</v>
      </c>
      <c r="F939">
        <v>0</v>
      </c>
      <c r="G939">
        <v>1</v>
      </c>
      <c r="H939">
        <v>172371</v>
      </c>
      <c r="I939" s="1">
        <v>44761.875</v>
      </c>
      <c r="J939" t="s">
        <v>473</v>
      </c>
      <c r="K939">
        <v>0</v>
      </c>
      <c r="L939" s="1"/>
      <c r="M939" s="1">
        <v>44761.875</v>
      </c>
      <c r="N939" s="1">
        <v>25373.875</v>
      </c>
      <c r="O939" s="1">
        <v>43412.916666666664</v>
      </c>
      <c r="P939" s="1"/>
      <c r="Q939" s="1">
        <v>43418.916666666664</v>
      </c>
      <c r="R939">
        <v>74065788</v>
      </c>
      <c r="T939" t="s">
        <v>742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389</v>
      </c>
      <c r="AB939">
        <v>43</v>
      </c>
      <c r="AC939" t="s">
        <v>476</v>
      </c>
      <c r="AD939">
        <v>337336</v>
      </c>
      <c r="AE939">
        <v>2833.62</v>
      </c>
      <c r="AF939">
        <v>3373.36</v>
      </c>
      <c r="AG939" t="s">
        <v>408</v>
      </c>
      <c r="AP939" s="8">
        <v>936</v>
      </c>
      <c r="AQ939" s="8" t="str">
        <f t="shared" si="116"/>
        <v/>
      </c>
      <c r="AR939" s="8" t="str">
        <f t="shared" si="116"/>
        <v/>
      </c>
      <c r="AS939" s="8" t="str">
        <f t="shared" si="116"/>
        <v/>
      </c>
      <c r="AT939" s="8" t="str">
        <f t="shared" si="116"/>
        <v/>
      </c>
      <c r="AU939" s="8" t="str">
        <f t="shared" si="116"/>
        <v/>
      </c>
      <c r="AV939" s="8" t="str">
        <f t="shared" si="116"/>
        <v/>
      </c>
      <c r="AW939" s="8" t="str">
        <f t="shared" si="116"/>
        <v/>
      </c>
      <c r="AX939" s="8" t="str">
        <f t="shared" si="116"/>
        <v/>
      </c>
      <c r="AY939" s="8" t="str">
        <f t="shared" si="116"/>
        <v/>
      </c>
      <c r="AZ939" s="8" t="str">
        <f t="shared" si="116"/>
        <v/>
      </c>
      <c r="BA939" s="8" t="str">
        <f t="shared" si="116"/>
        <v/>
      </c>
      <c r="BB939" s="8" t="str">
        <f t="shared" si="116"/>
        <v/>
      </c>
      <c r="BC939" s="8" t="str">
        <f t="shared" si="116"/>
        <v/>
      </c>
      <c r="BD939" s="8" t="str">
        <f t="shared" si="116"/>
        <v/>
      </c>
      <c r="BE939" s="8" t="str">
        <f t="shared" si="116"/>
        <v/>
      </c>
      <c r="BF939" s="8" t="str">
        <f t="shared" si="116"/>
        <v/>
      </c>
      <c r="BG939" s="8" t="str">
        <f t="shared" si="115"/>
        <v/>
      </c>
      <c r="BH939" s="8" t="str">
        <f t="shared" si="115"/>
        <v/>
      </c>
    </row>
    <row r="940" spans="1:60">
      <c r="A940" t="s">
        <v>404</v>
      </c>
      <c r="B940" t="s">
        <v>404</v>
      </c>
      <c r="C940" t="s">
        <v>386</v>
      </c>
      <c r="E940">
        <v>57</v>
      </c>
      <c r="F940">
        <v>0</v>
      </c>
      <c r="G940">
        <v>1</v>
      </c>
      <c r="H940">
        <v>172386</v>
      </c>
      <c r="I940" s="1">
        <v>44761.875</v>
      </c>
      <c r="J940" t="s">
        <v>392</v>
      </c>
      <c r="K940">
        <v>0</v>
      </c>
      <c r="L940" s="1">
        <v>44696.875</v>
      </c>
      <c r="M940" s="1">
        <v>44761.875</v>
      </c>
      <c r="N940" s="1">
        <v>31583.875</v>
      </c>
      <c r="O940" s="1">
        <v>44696.875</v>
      </c>
      <c r="P940" s="1"/>
      <c r="Q940" s="1">
        <v>43418.916666666664</v>
      </c>
      <c r="R940">
        <v>74065795</v>
      </c>
      <c r="T940" t="s">
        <v>745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389</v>
      </c>
      <c r="AB940">
        <v>43</v>
      </c>
      <c r="AC940" t="s">
        <v>476</v>
      </c>
      <c r="AD940">
        <v>139569</v>
      </c>
      <c r="AE940">
        <v>1172.3599999999999</v>
      </c>
      <c r="AF940">
        <v>1395.69</v>
      </c>
      <c r="AG940" t="s">
        <v>391</v>
      </c>
      <c r="AP940" s="7">
        <v>937</v>
      </c>
      <c r="AQ940" s="7" t="str">
        <f t="shared" si="116"/>
        <v/>
      </c>
      <c r="AR940" s="7" t="str">
        <f t="shared" si="116"/>
        <v/>
      </c>
      <c r="AS940" s="7" t="str">
        <f t="shared" si="116"/>
        <v/>
      </c>
      <c r="AT940" s="7" t="str">
        <f t="shared" si="116"/>
        <v/>
      </c>
      <c r="AU940" s="7" t="str">
        <f t="shared" si="116"/>
        <v/>
      </c>
      <c r="AV940" s="7" t="str">
        <f t="shared" si="116"/>
        <v/>
      </c>
      <c r="AW940" s="7" t="str">
        <f t="shared" si="116"/>
        <v/>
      </c>
      <c r="AX940" s="7" t="str">
        <f t="shared" si="116"/>
        <v/>
      </c>
      <c r="AY940" s="7" t="str">
        <f t="shared" si="116"/>
        <v/>
      </c>
      <c r="AZ940" s="7" t="str">
        <f t="shared" si="116"/>
        <v/>
      </c>
      <c r="BA940" s="7" t="str">
        <f t="shared" si="116"/>
        <v/>
      </c>
      <c r="BB940" s="7" t="str">
        <f t="shared" si="116"/>
        <v/>
      </c>
      <c r="BC940" s="7" t="str">
        <f t="shared" si="116"/>
        <v/>
      </c>
      <c r="BD940" s="7" t="str">
        <f t="shared" si="116"/>
        <v/>
      </c>
      <c r="BE940" s="7" t="str">
        <f t="shared" si="116"/>
        <v/>
      </c>
      <c r="BF940" s="7" t="str">
        <f t="shared" si="116"/>
        <v/>
      </c>
      <c r="BG940" s="7" t="str">
        <f t="shared" si="115"/>
        <v/>
      </c>
      <c r="BH940" s="7" t="str">
        <f t="shared" si="115"/>
        <v/>
      </c>
    </row>
    <row r="941" spans="1:60">
      <c r="A941" t="s">
        <v>404</v>
      </c>
      <c r="B941" t="s">
        <v>386</v>
      </c>
      <c r="C941" t="s">
        <v>386</v>
      </c>
      <c r="E941">
        <v>57</v>
      </c>
      <c r="F941">
        <v>0</v>
      </c>
      <c r="G941">
        <v>1</v>
      </c>
      <c r="H941">
        <v>172463</v>
      </c>
      <c r="I941" s="1">
        <v>44761.875</v>
      </c>
      <c r="J941" t="s">
        <v>392</v>
      </c>
      <c r="K941">
        <v>0</v>
      </c>
      <c r="L941" s="1">
        <v>44696.875</v>
      </c>
      <c r="M941" s="1">
        <v>44761.875</v>
      </c>
      <c r="N941" s="1">
        <v>33434.875</v>
      </c>
      <c r="O941" s="1">
        <v>44696.875</v>
      </c>
      <c r="P941" s="1"/>
      <c r="Q941" s="1">
        <v>43418.916666666664</v>
      </c>
      <c r="R941">
        <v>74065816</v>
      </c>
      <c r="T941" t="s">
        <v>746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389</v>
      </c>
      <c r="AB941">
        <v>43</v>
      </c>
      <c r="AC941" t="s">
        <v>581</v>
      </c>
      <c r="AD941">
        <v>140134</v>
      </c>
      <c r="AE941">
        <v>1177.1099999999999</v>
      </c>
      <c r="AF941">
        <v>1401.34</v>
      </c>
      <c r="AG941" t="s">
        <v>391</v>
      </c>
      <c r="AP941" s="8">
        <v>938</v>
      </c>
      <c r="AQ941" s="8" t="str">
        <f t="shared" si="116"/>
        <v/>
      </c>
      <c r="AR941" s="8" t="str">
        <f t="shared" si="116"/>
        <v/>
      </c>
      <c r="AS941" s="8" t="str">
        <f t="shared" si="116"/>
        <v/>
      </c>
      <c r="AT941" s="8" t="str">
        <f t="shared" si="116"/>
        <v/>
      </c>
      <c r="AU941" s="8" t="str">
        <f t="shared" si="116"/>
        <v/>
      </c>
      <c r="AV941" s="8" t="str">
        <f t="shared" si="116"/>
        <v/>
      </c>
      <c r="AW941" s="8" t="str">
        <f t="shared" si="116"/>
        <v/>
      </c>
      <c r="AX941" s="8" t="str">
        <f t="shared" si="116"/>
        <v/>
      </c>
      <c r="AY941" s="8" t="str">
        <f t="shared" si="116"/>
        <v/>
      </c>
      <c r="AZ941" s="8" t="str">
        <f t="shared" si="116"/>
        <v/>
      </c>
      <c r="BA941" s="8" t="str">
        <f t="shared" si="116"/>
        <v/>
      </c>
      <c r="BB941" s="8" t="str">
        <f t="shared" si="116"/>
        <v/>
      </c>
      <c r="BC941" s="8" t="str">
        <f t="shared" si="116"/>
        <v/>
      </c>
      <c r="BD941" s="8" t="str">
        <f t="shared" si="116"/>
        <v/>
      </c>
      <c r="BE941" s="8" t="str">
        <f t="shared" si="116"/>
        <v/>
      </c>
      <c r="BF941" s="8" t="str">
        <f t="shared" si="116"/>
        <v/>
      </c>
      <c r="BG941" s="8" t="str">
        <f t="shared" si="115"/>
        <v/>
      </c>
      <c r="BH941" s="8" t="str">
        <f t="shared" si="115"/>
        <v/>
      </c>
    </row>
    <row r="942" spans="1:60">
      <c r="A942" t="s">
        <v>404</v>
      </c>
      <c r="B942" t="s">
        <v>404</v>
      </c>
      <c r="C942" t="s">
        <v>404</v>
      </c>
      <c r="E942">
        <v>57</v>
      </c>
      <c r="F942">
        <v>0</v>
      </c>
      <c r="G942">
        <v>1</v>
      </c>
      <c r="H942">
        <v>172591</v>
      </c>
      <c r="I942" s="1">
        <v>44761.875</v>
      </c>
      <c r="J942" t="s">
        <v>392</v>
      </c>
      <c r="K942">
        <v>0</v>
      </c>
      <c r="L942" s="1"/>
      <c r="M942" s="1">
        <v>44761.875</v>
      </c>
      <c r="N942" s="1">
        <v>22250.916666666668</v>
      </c>
      <c r="O942" s="1">
        <v>43416.916666666664</v>
      </c>
      <c r="P942" s="1"/>
      <c r="Q942" s="1">
        <v>43418.916666666664</v>
      </c>
      <c r="R942">
        <v>74071040</v>
      </c>
      <c r="T942" t="s">
        <v>748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389</v>
      </c>
      <c r="AB942">
        <v>43</v>
      </c>
      <c r="AC942" t="s">
        <v>478</v>
      </c>
      <c r="AD942">
        <v>229786</v>
      </c>
      <c r="AE942">
        <v>5268.93</v>
      </c>
      <c r="AF942">
        <v>2297.86</v>
      </c>
      <c r="AG942" t="s">
        <v>408</v>
      </c>
      <c r="AP942" s="7">
        <v>939</v>
      </c>
      <c r="AQ942" s="7" t="str">
        <f t="shared" si="116"/>
        <v/>
      </c>
      <c r="AR942" s="7" t="str">
        <f t="shared" si="116"/>
        <v/>
      </c>
      <c r="AS942" s="7" t="str">
        <f t="shared" si="116"/>
        <v/>
      </c>
      <c r="AT942" s="7" t="str">
        <f t="shared" si="116"/>
        <v/>
      </c>
      <c r="AU942" s="7" t="str">
        <f t="shared" si="116"/>
        <v/>
      </c>
      <c r="AV942" s="7" t="str">
        <f t="shared" si="116"/>
        <v/>
      </c>
      <c r="AW942" s="7" t="str">
        <f t="shared" si="116"/>
        <v/>
      </c>
      <c r="AX942" s="7" t="str">
        <f t="shared" si="116"/>
        <v/>
      </c>
      <c r="AY942" s="7" t="str">
        <f t="shared" si="116"/>
        <v/>
      </c>
      <c r="AZ942" s="7" t="str">
        <f t="shared" si="116"/>
        <v/>
      </c>
      <c r="BA942" s="7" t="str">
        <f t="shared" si="116"/>
        <v/>
      </c>
      <c r="BB942" s="7" t="str">
        <f t="shared" si="116"/>
        <v/>
      </c>
      <c r="BC942" s="7" t="str">
        <f t="shared" si="116"/>
        <v/>
      </c>
      <c r="BD942" s="7" t="str">
        <f t="shared" si="116"/>
        <v/>
      </c>
      <c r="BE942" s="7" t="str">
        <f t="shared" si="116"/>
        <v/>
      </c>
      <c r="BF942" s="7" t="str">
        <f t="shared" si="116"/>
        <v/>
      </c>
      <c r="BG942" s="7" t="str">
        <f t="shared" si="115"/>
        <v/>
      </c>
      <c r="BH942" s="7" t="str">
        <f t="shared" si="115"/>
        <v/>
      </c>
    </row>
    <row r="943" spans="1:60">
      <c r="A943" t="s">
        <v>404</v>
      </c>
      <c r="B943" t="s">
        <v>404</v>
      </c>
      <c r="C943" t="s">
        <v>404</v>
      </c>
      <c r="E943">
        <v>19</v>
      </c>
      <c r="F943">
        <v>0</v>
      </c>
      <c r="G943">
        <v>1</v>
      </c>
      <c r="H943">
        <v>172645</v>
      </c>
      <c r="I943" s="1">
        <v>44761.875</v>
      </c>
      <c r="J943" t="s">
        <v>387</v>
      </c>
      <c r="K943">
        <v>0</v>
      </c>
      <c r="L943" s="1"/>
      <c r="M943" s="1">
        <v>44761.875</v>
      </c>
      <c r="N943" s="1">
        <v>30085.875</v>
      </c>
      <c r="O943" s="1">
        <v>44755.875</v>
      </c>
      <c r="P943" s="1">
        <v>44755.875</v>
      </c>
      <c r="Q943" s="1">
        <v>43418.916666666664</v>
      </c>
      <c r="R943">
        <v>74067073</v>
      </c>
      <c r="T943" t="s">
        <v>749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389</v>
      </c>
      <c r="AB943">
        <v>43</v>
      </c>
      <c r="AC943" t="s">
        <v>476</v>
      </c>
      <c r="AD943">
        <v>245335</v>
      </c>
      <c r="AE943">
        <v>2060.81</v>
      </c>
      <c r="AF943">
        <v>2453.35</v>
      </c>
      <c r="AG943" t="s">
        <v>480</v>
      </c>
      <c r="AP943" s="8">
        <v>940</v>
      </c>
      <c r="AQ943" s="8" t="str">
        <f t="shared" si="116"/>
        <v/>
      </c>
      <c r="AR943" s="8" t="str">
        <f t="shared" si="116"/>
        <v/>
      </c>
      <c r="AS943" s="8" t="str">
        <f t="shared" si="116"/>
        <v/>
      </c>
      <c r="AT943" s="8" t="str">
        <f t="shared" si="116"/>
        <v/>
      </c>
      <c r="AU943" s="8" t="str">
        <f t="shared" si="116"/>
        <v/>
      </c>
      <c r="AV943" s="8" t="str">
        <f t="shared" si="116"/>
        <v/>
      </c>
      <c r="AW943" s="8" t="str">
        <f t="shared" si="116"/>
        <v/>
      </c>
      <c r="AX943" s="8" t="str">
        <f t="shared" si="116"/>
        <v/>
      </c>
      <c r="AY943" s="8" t="str">
        <f t="shared" si="116"/>
        <v/>
      </c>
      <c r="AZ943" s="8" t="str">
        <f t="shared" si="116"/>
        <v/>
      </c>
      <c r="BA943" s="8" t="str">
        <f t="shared" si="116"/>
        <v/>
      </c>
      <c r="BB943" s="8" t="str">
        <f t="shared" si="116"/>
        <v/>
      </c>
      <c r="BC943" s="8" t="str">
        <f t="shared" si="116"/>
        <v/>
      </c>
      <c r="BD943" s="8" t="str">
        <f t="shared" si="116"/>
        <v/>
      </c>
      <c r="BE943" s="8" t="str">
        <f t="shared" si="116"/>
        <v/>
      </c>
      <c r="BF943" s="8" t="str">
        <f t="shared" si="116"/>
        <v/>
      </c>
      <c r="BG943" s="8" t="str">
        <f t="shared" si="115"/>
        <v/>
      </c>
      <c r="BH943" s="8" t="str">
        <f t="shared" si="115"/>
        <v/>
      </c>
    </row>
    <row r="944" spans="1:60">
      <c r="A944" t="s">
        <v>404</v>
      </c>
      <c r="B944" t="s">
        <v>404</v>
      </c>
      <c r="C944" t="s">
        <v>404</v>
      </c>
      <c r="E944">
        <v>19</v>
      </c>
      <c r="F944">
        <v>0</v>
      </c>
      <c r="G944">
        <v>1</v>
      </c>
      <c r="H944">
        <v>172645</v>
      </c>
      <c r="I944" s="1">
        <v>44761.875</v>
      </c>
      <c r="J944" t="s">
        <v>387</v>
      </c>
      <c r="K944">
        <v>1</v>
      </c>
      <c r="L944" s="1"/>
      <c r="M944" s="1">
        <v>44761.875</v>
      </c>
      <c r="N944" s="1">
        <v>41732.875</v>
      </c>
      <c r="O944" s="1">
        <v>44755.875</v>
      </c>
      <c r="P944" s="1"/>
      <c r="Q944" s="1">
        <v>43418.916666666664</v>
      </c>
      <c r="R944">
        <v>74067074</v>
      </c>
      <c r="T944" t="s">
        <v>880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389</v>
      </c>
      <c r="AB944">
        <v>43</v>
      </c>
      <c r="AC944" t="s">
        <v>476</v>
      </c>
      <c r="AD944">
        <v>123586</v>
      </c>
      <c r="AE944">
        <v>1038.1099999999999</v>
      </c>
      <c r="AF944">
        <v>1235.8599999999999</v>
      </c>
      <c r="AG944" t="s">
        <v>480</v>
      </c>
      <c r="AP944" s="7">
        <v>941</v>
      </c>
      <c r="AQ944" s="7" t="str">
        <f t="shared" si="116"/>
        <v/>
      </c>
      <c r="AR944" s="7" t="str">
        <f t="shared" si="116"/>
        <v/>
      </c>
      <c r="AS944" s="7" t="str">
        <f t="shared" si="116"/>
        <v/>
      </c>
      <c r="AT944" s="7" t="str">
        <f t="shared" si="116"/>
        <v/>
      </c>
      <c r="AU944" s="7" t="str">
        <f t="shared" si="116"/>
        <v/>
      </c>
      <c r="AV944" s="7" t="str">
        <f t="shared" si="116"/>
        <v/>
      </c>
      <c r="AW944" s="7" t="str">
        <f t="shared" si="116"/>
        <v/>
      </c>
      <c r="AX944" s="7" t="str">
        <f t="shared" si="116"/>
        <v/>
      </c>
      <c r="AY944" s="7" t="str">
        <f t="shared" si="116"/>
        <v/>
      </c>
      <c r="AZ944" s="7" t="str">
        <f t="shared" si="116"/>
        <v/>
      </c>
      <c r="BA944" s="7" t="str">
        <f t="shared" si="116"/>
        <v/>
      </c>
      <c r="BB944" s="7" t="str">
        <f t="shared" si="116"/>
        <v/>
      </c>
      <c r="BC944" s="7" t="str">
        <f t="shared" si="116"/>
        <v/>
      </c>
      <c r="BD944" s="7" t="str">
        <f t="shared" si="116"/>
        <v/>
      </c>
      <c r="BE944" s="7" t="str">
        <f t="shared" si="116"/>
        <v/>
      </c>
      <c r="BF944" s="7" t="str">
        <f t="shared" si="116"/>
        <v/>
      </c>
      <c r="BG944" s="7" t="str">
        <f t="shared" si="115"/>
        <v/>
      </c>
      <c r="BH944" s="7" t="str">
        <f t="shared" si="115"/>
        <v/>
      </c>
    </row>
    <row r="945" spans="1:60">
      <c r="A945" t="s">
        <v>404</v>
      </c>
      <c r="B945" t="s">
        <v>404</v>
      </c>
      <c r="C945" t="s">
        <v>404</v>
      </c>
      <c r="E945">
        <v>19</v>
      </c>
      <c r="F945">
        <v>0</v>
      </c>
      <c r="G945">
        <v>1</v>
      </c>
      <c r="H945">
        <v>172707</v>
      </c>
      <c r="I945" s="1">
        <v>44761.875</v>
      </c>
      <c r="J945" t="s">
        <v>387</v>
      </c>
      <c r="K945">
        <v>0</v>
      </c>
      <c r="L945" s="1"/>
      <c r="M945" s="1">
        <v>44761.875</v>
      </c>
      <c r="N945" s="1">
        <v>36520.916666666664</v>
      </c>
      <c r="O945" s="1">
        <v>43412.916666666664</v>
      </c>
      <c r="P945" s="1"/>
      <c r="Q945" s="1">
        <v>43418.916666666664</v>
      </c>
      <c r="R945">
        <v>74065872</v>
      </c>
      <c r="T945" t="s">
        <v>881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389</v>
      </c>
      <c r="AB945">
        <v>43</v>
      </c>
      <c r="AC945" t="s">
        <v>476</v>
      </c>
      <c r="AD945">
        <v>154477</v>
      </c>
      <c r="AE945">
        <v>1297.6600000000001</v>
      </c>
      <c r="AF945">
        <v>1544.77</v>
      </c>
      <c r="AG945" t="s">
        <v>408</v>
      </c>
      <c r="AP945" s="8">
        <v>942</v>
      </c>
      <c r="AQ945" s="8" t="str">
        <f t="shared" si="116"/>
        <v/>
      </c>
      <c r="AR945" s="8" t="str">
        <f t="shared" si="116"/>
        <v/>
      </c>
      <c r="AS945" s="8" t="str">
        <f t="shared" si="116"/>
        <v/>
      </c>
      <c r="AT945" s="8" t="str">
        <f t="shared" si="116"/>
        <v/>
      </c>
      <c r="AU945" s="8" t="str">
        <f t="shared" si="116"/>
        <v/>
      </c>
      <c r="AV945" s="8" t="str">
        <f t="shared" si="116"/>
        <v/>
      </c>
      <c r="AW945" s="8" t="str">
        <f t="shared" si="116"/>
        <v/>
      </c>
      <c r="AX945" s="8" t="str">
        <f t="shared" si="116"/>
        <v/>
      </c>
      <c r="AY945" s="8" t="str">
        <f t="shared" si="116"/>
        <v/>
      </c>
      <c r="AZ945" s="8" t="str">
        <f t="shared" si="116"/>
        <v/>
      </c>
      <c r="BA945" s="8" t="str">
        <f t="shared" si="116"/>
        <v/>
      </c>
      <c r="BB945" s="8" t="str">
        <f t="shared" si="116"/>
        <v/>
      </c>
      <c r="BC945" s="8" t="str">
        <f t="shared" si="116"/>
        <v/>
      </c>
      <c r="BD945" s="8" t="str">
        <f t="shared" si="116"/>
        <v/>
      </c>
      <c r="BE945" s="8" t="str">
        <f t="shared" si="116"/>
        <v/>
      </c>
      <c r="BF945" s="8" t="str">
        <f t="shared" si="116"/>
        <v/>
      </c>
      <c r="BG945" s="8" t="str">
        <f t="shared" si="115"/>
        <v/>
      </c>
      <c r="BH945" s="8" t="str">
        <f t="shared" si="115"/>
        <v/>
      </c>
    </row>
    <row r="946" spans="1:60">
      <c r="A946" t="s">
        <v>404</v>
      </c>
      <c r="B946" t="s">
        <v>404</v>
      </c>
      <c r="C946" t="s">
        <v>386</v>
      </c>
      <c r="E946">
        <v>19</v>
      </c>
      <c r="F946">
        <v>0</v>
      </c>
      <c r="G946">
        <v>1</v>
      </c>
      <c r="H946">
        <v>172716</v>
      </c>
      <c r="I946" s="1">
        <v>44761.875</v>
      </c>
      <c r="J946" t="s">
        <v>387</v>
      </c>
      <c r="K946">
        <v>0</v>
      </c>
      <c r="L946" s="1">
        <v>44720.875</v>
      </c>
      <c r="M946" s="1">
        <v>44761.875</v>
      </c>
      <c r="N946" s="1">
        <v>33548.916666666664</v>
      </c>
      <c r="O946" s="1">
        <v>44720.875</v>
      </c>
      <c r="P946" s="1"/>
      <c r="Q946" s="1">
        <v>43418.916666666664</v>
      </c>
      <c r="R946">
        <v>74081819</v>
      </c>
      <c r="S946">
        <v>74081820</v>
      </c>
      <c r="T946" t="s">
        <v>882</v>
      </c>
      <c r="U946">
        <v>368</v>
      </c>
      <c r="V946">
        <v>3022</v>
      </c>
      <c r="W946">
        <v>30.22</v>
      </c>
      <c r="X946">
        <v>3022</v>
      </c>
      <c r="Y946">
        <v>36.799999999999997</v>
      </c>
      <c r="Z946">
        <v>3680</v>
      </c>
      <c r="AA946" t="s">
        <v>389</v>
      </c>
      <c r="AB946">
        <v>43</v>
      </c>
      <c r="AC946" t="s">
        <v>476</v>
      </c>
      <c r="AD946">
        <v>132923</v>
      </c>
      <c r="AE946">
        <v>1116.54</v>
      </c>
      <c r="AF946">
        <v>1329.23</v>
      </c>
      <c r="AG946" t="s">
        <v>391</v>
      </c>
      <c r="AP946" s="7">
        <v>943</v>
      </c>
      <c r="AQ946" s="7" t="str">
        <f t="shared" si="116"/>
        <v/>
      </c>
      <c r="AR946" s="7" t="str">
        <f t="shared" si="116"/>
        <v/>
      </c>
      <c r="AS946" s="7" t="str">
        <f t="shared" si="116"/>
        <v/>
      </c>
      <c r="AT946" s="7" t="str">
        <f t="shared" si="116"/>
        <v/>
      </c>
      <c r="AU946" s="7" t="str">
        <f t="shared" si="116"/>
        <v/>
      </c>
      <c r="AV946" s="7" t="str">
        <f t="shared" si="116"/>
        <v/>
      </c>
      <c r="AW946" s="7" t="str">
        <f t="shared" si="116"/>
        <v/>
      </c>
      <c r="AX946" s="7" t="str">
        <f t="shared" si="116"/>
        <v/>
      </c>
      <c r="AY946" s="7" t="str">
        <f t="shared" si="116"/>
        <v/>
      </c>
      <c r="AZ946" s="7" t="str">
        <f t="shared" si="116"/>
        <v/>
      </c>
      <c r="BA946" s="7" t="str">
        <f t="shared" si="116"/>
        <v/>
      </c>
      <c r="BB946" s="7" t="str">
        <f t="shared" si="116"/>
        <v/>
      </c>
      <c r="BC946" s="7" t="str">
        <f t="shared" si="116"/>
        <v/>
      </c>
      <c r="BD946" s="7" t="str">
        <f t="shared" si="116"/>
        <v/>
      </c>
      <c r="BE946" s="7" t="str">
        <f t="shared" si="116"/>
        <v/>
      </c>
      <c r="BF946" s="7" t="str">
        <f t="shared" ref="BF946:BH961" si="117">IF(BF$3=$D946,$AP946,"")</f>
        <v/>
      </c>
      <c r="BG946" s="7" t="str">
        <f t="shared" si="117"/>
        <v/>
      </c>
      <c r="BH946" s="7" t="str">
        <f t="shared" si="117"/>
        <v/>
      </c>
    </row>
    <row r="947" spans="1:60">
      <c r="A947" t="s">
        <v>404</v>
      </c>
      <c r="B947" t="s">
        <v>404</v>
      </c>
      <c r="C947" t="s">
        <v>404</v>
      </c>
      <c r="E947">
        <v>57</v>
      </c>
      <c r="F947">
        <v>0</v>
      </c>
      <c r="G947">
        <v>1</v>
      </c>
      <c r="H947">
        <v>172719</v>
      </c>
      <c r="I947" s="1">
        <v>44761.875</v>
      </c>
      <c r="J947" t="s">
        <v>392</v>
      </c>
      <c r="K947">
        <v>0</v>
      </c>
      <c r="L947" s="1"/>
      <c r="M947" s="1">
        <v>44761.875</v>
      </c>
      <c r="N947" s="1">
        <v>32714.875</v>
      </c>
      <c r="O947" s="1">
        <v>43412.916666666664</v>
      </c>
      <c r="P947" s="1"/>
      <c r="Q947" s="1">
        <v>43418.916666666664</v>
      </c>
      <c r="R947">
        <v>74065876</v>
      </c>
      <c r="T947" t="s">
        <v>883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389</v>
      </c>
      <c r="AB947">
        <v>43</v>
      </c>
      <c r="AC947" t="s">
        <v>476</v>
      </c>
      <c r="AD947">
        <v>212411</v>
      </c>
      <c r="AE947">
        <v>1784.23</v>
      </c>
      <c r="AF947">
        <v>2124.11</v>
      </c>
      <c r="AG947" t="s">
        <v>408</v>
      </c>
      <c r="AP947" s="8">
        <v>944</v>
      </c>
      <c r="AQ947" s="8" t="str">
        <f t="shared" ref="AQ947:BF962" si="118">IF(AQ$3=$D947,$AP947,"")</f>
        <v/>
      </c>
      <c r="AR947" s="8" t="str">
        <f t="shared" si="118"/>
        <v/>
      </c>
      <c r="AS947" s="8" t="str">
        <f t="shared" si="118"/>
        <v/>
      </c>
      <c r="AT947" s="8" t="str">
        <f t="shared" si="118"/>
        <v/>
      </c>
      <c r="AU947" s="8" t="str">
        <f t="shared" si="118"/>
        <v/>
      </c>
      <c r="AV947" s="8" t="str">
        <f t="shared" si="118"/>
        <v/>
      </c>
      <c r="AW947" s="8" t="str">
        <f t="shared" si="118"/>
        <v/>
      </c>
      <c r="AX947" s="8" t="str">
        <f t="shared" si="118"/>
        <v/>
      </c>
      <c r="AY947" s="8" t="str">
        <f t="shared" si="118"/>
        <v/>
      </c>
      <c r="AZ947" s="8" t="str">
        <f t="shared" si="118"/>
        <v/>
      </c>
      <c r="BA947" s="8" t="str">
        <f t="shared" si="118"/>
        <v/>
      </c>
      <c r="BB947" s="8" t="str">
        <f t="shared" si="118"/>
        <v/>
      </c>
      <c r="BC947" s="8" t="str">
        <f t="shared" si="118"/>
        <v/>
      </c>
      <c r="BD947" s="8" t="str">
        <f t="shared" si="118"/>
        <v/>
      </c>
      <c r="BE947" s="8" t="str">
        <f t="shared" si="118"/>
        <v/>
      </c>
      <c r="BF947" s="8" t="str">
        <f t="shared" si="118"/>
        <v/>
      </c>
      <c r="BG947" s="8" t="str">
        <f t="shared" si="117"/>
        <v/>
      </c>
      <c r="BH947" s="8" t="str">
        <f t="shared" si="117"/>
        <v/>
      </c>
    </row>
    <row r="948" spans="1:60">
      <c r="A948" t="s">
        <v>404</v>
      </c>
      <c r="B948" t="s">
        <v>404</v>
      </c>
      <c r="C948" t="s">
        <v>404</v>
      </c>
      <c r="E948">
        <v>19</v>
      </c>
      <c r="F948">
        <v>0</v>
      </c>
      <c r="G948">
        <v>1</v>
      </c>
      <c r="H948">
        <v>172721</v>
      </c>
      <c r="I948" s="1">
        <v>44761.875</v>
      </c>
      <c r="J948" t="s">
        <v>387</v>
      </c>
      <c r="K948">
        <v>0</v>
      </c>
      <c r="L948" s="1"/>
      <c r="M948" s="1">
        <v>44761.875</v>
      </c>
      <c r="N948" s="1">
        <v>36216.875</v>
      </c>
      <c r="O948" s="1">
        <v>43412.916666666664</v>
      </c>
      <c r="P948" s="1"/>
      <c r="Q948" s="1">
        <v>43418.916666666664</v>
      </c>
      <c r="R948">
        <v>74065877</v>
      </c>
      <c r="T948" t="s">
        <v>884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389</v>
      </c>
      <c r="AB948">
        <v>43</v>
      </c>
      <c r="AC948" t="s">
        <v>476</v>
      </c>
      <c r="AD948">
        <v>57299</v>
      </c>
      <c r="AE948">
        <v>1297.6600000000001</v>
      </c>
      <c r="AF948">
        <v>572.99</v>
      </c>
      <c r="AG948" t="s">
        <v>408</v>
      </c>
      <c r="AP948" s="7">
        <v>945</v>
      </c>
      <c r="AQ948" s="7" t="str">
        <f t="shared" si="118"/>
        <v/>
      </c>
      <c r="AR948" s="7" t="str">
        <f t="shared" si="118"/>
        <v/>
      </c>
      <c r="AS948" s="7" t="str">
        <f t="shared" si="118"/>
        <v/>
      </c>
      <c r="AT948" s="7" t="str">
        <f t="shared" si="118"/>
        <v/>
      </c>
      <c r="AU948" s="7" t="str">
        <f t="shared" si="118"/>
        <v/>
      </c>
      <c r="AV948" s="7" t="str">
        <f t="shared" si="118"/>
        <v/>
      </c>
      <c r="AW948" s="7" t="str">
        <f t="shared" si="118"/>
        <v/>
      </c>
      <c r="AX948" s="7" t="str">
        <f t="shared" si="118"/>
        <v/>
      </c>
      <c r="AY948" s="7" t="str">
        <f t="shared" si="118"/>
        <v/>
      </c>
      <c r="AZ948" s="7" t="str">
        <f t="shared" si="118"/>
        <v/>
      </c>
      <c r="BA948" s="7" t="str">
        <f t="shared" si="118"/>
        <v/>
      </c>
      <c r="BB948" s="7" t="str">
        <f t="shared" si="118"/>
        <v/>
      </c>
      <c r="BC948" s="7" t="str">
        <f t="shared" si="118"/>
        <v/>
      </c>
      <c r="BD948" s="7" t="str">
        <f t="shared" si="118"/>
        <v/>
      </c>
      <c r="BE948" s="7" t="str">
        <f t="shared" si="118"/>
        <v/>
      </c>
      <c r="BF948" s="7" t="str">
        <f t="shared" si="118"/>
        <v/>
      </c>
      <c r="BG948" s="7" t="str">
        <f t="shared" si="117"/>
        <v/>
      </c>
      <c r="BH948" s="7" t="str">
        <f t="shared" si="117"/>
        <v/>
      </c>
    </row>
    <row r="949" spans="1:60">
      <c r="A949" t="s">
        <v>404</v>
      </c>
      <c r="B949" t="s">
        <v>404</v>
      </c>
      <c r="C949" t="s">
        <v>404</v>
      </c>
      <c r="E949">
        <v>19</v>
      </c>
      <c r="F949">
        <v>0</v>
      </c>
      <c r="G949">
        <v>1</v>
      </c>
      <c r="H949">
        <v>172731</v>
      </c>
      <c r="I949" s="1">
        <v>44761.875</v>
      </c>
      <c r="J949" t="s">
        <v>387</v>
      </c>
      <c r="K949">
        <v>0</v>
      </c>
      <c r="L949" s="1"/>
      <c r="M949" s="1">
        <v>44761.875</v>
      </c>
      <c r="N949" s="1">
        <v>36295.875</v>
      </c>
      <c r="O949" s="1">
        <v>44087.875</v>
      </c>
      <c r="P949" s="1">
        <v>44056.875</v>
      </c>
      <c r="Q949" s="1">
        <v>43418.916666666664</v>
      </c>
      <c r="R949">
        <v>74065879</v>
      </c>
      <c r="T949" t="s">
        <v>885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389</v>
      </c>
      <c r="AB949">
        <v>43</v>
      </c>
      <c r="AC949" t="s">
        <v>476</v>
      </c>
      <c r="AD949">
        <v>154477</v>
      </c>
      <c r="AE949">
        <v>1297.6600000000001</v>
      </c>
      <c r="AF949">
        <v>1544.77</v>
      </c>
      <c r="AG949" t="s">
        <v>408</v>
      </c>
      <c r="AP949" s="8">
        <v>946</v>
      </c>
      <c r="AQ949" s="8" t="str">
        <f t="shared" si="118"/>
        <v/>
      </c>
      <c r="AR949" s="8" t="str">
        <f t="shared" si="118"/>
        <v/>
      </c>
      <c r="AS949" s="8" t="str">
        <f t="shared" si="118"/>
        <v/>
      </c>
      <c r="AT949" s="8" t="str">
        <f t="shared" si="118"/>
        <v/>
      </c>
      <c r="AU949" s="8" t="str">
        <f t="shared" si="118"/>
        <v/>
      </c>
      <c r="AV949" s="8" t="str">
        <f t="shared" si="118"/>
        <v/>
      </c>
      <c r="AW949" s="8" t="str">
        <f t="shared" si="118"/>
        <v/>
      </c>
      <c r="AX949" s="8" t="str">
        <f t="shared" si="118"/>
        <v/>
      </c>
      <c r="AY949" s="8" t="str">
        <f t="shared" si="118"/>
        <v/>
      </c>
      <c r="AZ949" s="8" t="str">
        <f t="shared" si="118"/>
        <v/>
      </c>
      <c r="BA949" s="8" t="str">
        <f t="shared" si="118"/>
        <v/>
      </c>
      <c r="BB949" s="8" t="str">
        <f t="shared" si="118"/>
        <v/>
      </c>
      <c r="BC949" s="8" t="str">
        <f t="shared" si="118"/>
        <v/>
      </c>
      <c r="BD949" s="8" t="str">
        <f t="shared" si="118"/>
        <v/>
      </c>
      <c r="BE949" s="8" t="str">
        <f t="shared" si="118"/>
        <v/>
      </c>
      <c r="BF949" s="8" t="str">
        <f t="shared" si="118"/>
        <v/>
      </c>
      <c r="BG949" s="8" t="str">
        <f t="shared" si="117"/>
        <v/>
      </c>
      <c r="BH949" s="8" t="str">
        <f t="shared" si="117"/>
        <v/>
      </c>
    </row>
    <row r="950" spans="1:60">
      <c r="A950" t="s">
        <v>404</v>
      </c>
      <c r="B950" t="s">
        <v>404</v>
      </c>
      <c r="C950" t="s">
        <v>404</v>
      </c>
      <c r="E950">
        <v>19</v>
      </c>
      <c r="F950">
        <v>0</v>
      </c>
      <c r="G950">
        <v>1</v>
      </c>
      <c r="H950">
        <v>172748</v>
      </c>
      <c r="I950" s="1">
        <v>44761.875</v>
      </c>
      <c r="J950" t="s">
        <v>387</v>
      </c>
      <c r="K950">
        <v>0</v>
      </c>
      <c r="L950" s="1">
        <v>44749.875</v>
      </c>
      <c r="M950" s="1">
        <v>44761.875</v>
      </c>
      <c r="N950" s="1">
        <v>39104.916666666664</v>
      </c>
      <c r="O950" s="1">
        <v>44749.875</v>
      </c>
      <c r="P950" s="1">
        <v>43478.916666666664</v>
      </c>
      <c r="Q950" s="1">
        <v>43418.916666666664</v>
      </c>
      <c r="R950">
        <v>74081876</v>
      </c>
      <c r="T950" t="s">
        <v>886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389</v>
      </c>
      <c r="AB950">
        <v>43</v>
      </c>
      <c r="AC950" t="s">
        <v>476</v>
      </c>
      <c r="AD950">
        <v>123586</v>
      </c>
      <c r="AE950">
        <v>1038.1099999999999</v>
      </c>
      <c r="AF950">
        <v>1235.8599999999999</v>
      </c>
      <c r="AG950" t="s">
        <v>391</v>
      </c>
      <c r="AP950" s="7">
        <v>947</v>
      </c>
      <c r="AQ950" s="7" t="str">
        <f t="shared" si="118"/>
        <v/>
      </c>
      <c r="AR950" s="7" t="str">
        <f t="shared" si="118"/>
        <v/>
      </c>
      <c r="AS950" s="7" t="str">
        <f t="shared" si="118"/>
        <v/>
      </c>
      <c r="AT950" s="7" t="str">
        <f t="shared" si="118"/>
        <v/>
      </c>
      <c r="AU950" s="7" t="str">
        <f t="shared" si="118"/>
        <v/>
      </c>
      <c r="AV950" s="7" t="str">
        <f t="shared" si="118"/>
        <v/>
      </c>
      <c r="AW950" s="7" t="str">
        <f t="shared" si="118"/>
        <v/>
      </c>
      <c r="AX950" s="7" t="str">
        <f t="shared" si="118"/>
        <v/>
      </c>
      <c r="AY950" s="7" t="str">
        <f t="shared" si="118"/>
        <v/>
      </c>
      <c r="AZ950" s="7" t="str">
        <f t="shared" si="118"/>
        <v/>
      </c>
      <c r="BA950" s="7" t="str">
        <f t="shared" si="118"/>
        <v/>
      </c>
      <c r="BB950" s="7" t="str">
        <f t="shared" si="118"/>
        <v/>
      </c>
      <c r="BC950" s="7" t="str">
        <f t="shared" si="118"/>
        <v/>
      </c>
      <c r="BD950" s="7" t="str">
        <f t="shared" si="118"/>
        <v/>
      </c>
      <c r="BE950" s="7" t="str">
        <f t="shared" si="118"/>
        <v/>
      </c>
      <c r="BF950" s="7" t="str">
        <f t="shared" si="118"/>
        <v/>
      </c>
      <c r="BG950" s="7" t="str">
        <f t="shared" si="117"/>
        <v/>
      </c>
      <c r="BH950" s="7" t="str">
        <f t="shared" si="117"/>
        <v/>
      </c>
    </row>
    <row r="951" spans="1:60">
      <c r="A951" t="s">
        <v>404</v>
      </c>
      <c r="B951" t="s">
        <v>404</v>
      </c>
      <c r="C951" t="s">
        <v>404</v>
      </c>
      <c r="E951">
        <v>57</v>
      </c>
      <c r="F951">
        <v>0</v>
      </c>
      <c r="G951">
        <v>1</v>
      </c>
      <c r="H951">
        <v>172749</v>
      </c>
      <c r="I951" s="1">
        <v>44761.875</v>
      </c>
      <c r="J951" t="s">
        <v>392</v>
      </c>
      <c r="K951">
        <v>0</v>
      </c>
      <c r="L951" s="1"/>
      <c r="M951" s="1">
        <v>44761.875</v>
      </c>
      <c r="N951" s="1">
        <v>28688.875</v>
      </c>
      <c r="O951" s="1">
        <v>43416.916666666664</v>
      </c>
      <c r="P951" s="1"/>
      <c r="Q951" s="1">
        <v>43418.916666666664</v>
      </c>
      <c r="R951">
        <v>74081822</v>
      </c>
      <c r="T951" t="s">
        <v>887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389</v>
      </c>
      <c r="AB951">
        <v>43</v>
      </c>
      <c r="AC951" t="s">
        <v>390</v>
      </c>
      <c r="AD951">
        <v>278937</v>
      </c>
      <c r="AE951">
        <v>2343.0700000000002</v>
      </c>
      <c r="AF951">
        <v>2789.37</v>
      </c>
      <c r="AG951" t="s">
        <v>408</v>
      </c>
      <c r="AP951" s="8">
        <v>948</v>
      </c>
      <c r="AQ951" s="8" t="str">
        <f t="shared" si="118"/>
        <v/>
      </c>
      <c r="AR951" s="8" t="str">
        <f t="shared" si="118"/>
        <v/>
      </c>
      <c r="AS951" s="8" t="str">
        <f t="shared" si="118"/>
        <v/>
      </c>
      <c r="AT951" s="8" t="str">
        <f t="shared" si="118"/>
        <v/>
      </c>
      <c r="AU951" s="8" t="str">
        <f t="shared" si="118"/>
        <v/>
      </c>
      <c r="AV951" s="8" t="str">
        <f t="shared" si="118"/>
        <v/>
      </c>
      <c r="AW951" s="8" t="str">
        <f t="shared" si="118"/>
        <v/>
      </c>
      <c r="AX951" s="8" t="str">
        <f t="shared" si="118"/>
        <v/>
      </c>
      <c r="AY951" s="8" t="str">
        <f t="shared" si="118"/>
        <v/>
      </c>
      <c r="AZ951" s="8" t="str">
        <f t="shared" si="118"/>
        <v/>
      </c>
      <c r="BA951" s="8" t="str">
        <f t="shared" si="118"/>
        <v/>
      </c>
      <c r="BB951" s="8" t="str">
        <f t="shared" si="118"/>
        <v/>
      </c>
      <c r="BC951" s="8" t="str">
        <f t="shared" si="118"/>
        <v/>
      </c>
      <c r="BD951" s="8" t="str">
        <f t="shared" si="118"/>
        <v/>
      </c>
      <c r="BE951" s="8" t="str">
        <f t="shared" si="118"/>
        <v/>
      </c>
      <c r="BF951" s="8" t="str">
        <f t="shared" si="118"/>
        <v/>
      </c>
      <c r="BG951" s="8" t="str">
        <f t="shared" si="117"/>
        <v/>
      </c>
      <c r="BH951" s="8" t="str">
        <f t="shared" si="117"/>
        <v/>
      </c>
    </row>
    <row r="952" spans="1:60">
      <c r="A952" t="s">
        <v>404</v>
      </c>
      <c r="B952" t="s">
        <v>386</v>
      </c>
      <c r="C952" t="s">
        <v>386</v>
      </c>
      <c r="E952">
        <v>19</v>
      </c>
      <c r="F952">
        <v>0</v>
      </c>
      <c r="G952">
        <v>1</v>
      </c>
      <c r="H952">
        <v>172756</v>
      </c>
      <c r="I952" s="1">
        <v>44761.875</v>
      </c>
      <c r="J952" t="s">
        <v>387</v>
      </c>
      <c r="K952">
        <v>0</v>
      </c>
      <c r="L952" s="1"/>
      <c r="M952" s="1">
        <v>44761.875</v>
      </c>
      <c r="N952" s="1">
        <v>35751.916666666664</v>
      </c>
      <c r="O952" s="1">
        <v>44725.875</v>
      </c>
      <c r="P952" s="1">
        <v>44633.875</v>
      </c>
      <c r="Q952" s="1">
        <v>43418.916666666664</v>
      </c>
      <c r="R952">
        <v>74065884</v>
      </c>
      <c r="T952" t="s">
        <v>888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389</v>
      </c>
      <c r="AB952">
        <v>43</v>
      </c>
      <c r="AC952" t="s">
        <v>390</v>
      </c>
      <c r="AD952">
        <v>782</v>
      </c>
      <c r="AE952">
        <v>1844.17</v>
      </c>
      <c r="AF952">
        <v>782</v>
      </c>
      <c r="AG952" t="s">
        <v>408</v>
      </c>
      <c r="AP952" s="7">
        <v>949</v>
      </c>
      <c r="AQ952" s="7" t="str">
        <f t="shared" si="118"/>
        <v/>
      </c>
      <c r="AR952" s="7" t="str">
        <f t="shared" si="118"/>
        <v/>
      </c>
      <c r="AS952" s="7" t="str">
        <f t="shared" si="118"/>
        <v/>
      </c>
      <c r="AT952" s="7" t="str">
        <f t="shared" si="118"/>
        <v/>
      </c>
      <c r="AU952" s="7" t="str">
        <f t="shared" si="118"/>
        <v/>
      </c>
      <c r="AV952" s="7" t="str">
        <f t="shared" si="118"/>
        <v/>
      </c>
      <c r="AW952" s="7" t="str">
        <f t="shared" si="118"/>
        <v/>
      </c>
      <c r="AX952" s="7" t="str">
        <f t="shared" si="118"/>
        <v/>
      </c>
      <c r="AY952" s="7" t="str">
        <f t="shared" si="118"/>
        <v/>
      </c>
      <c r="AZ952" s="7" t="str">
        <f t="shared" si="118"/>
        <v/>
      </c>
      <c r="BA952" s="7" t="str">
        <f t="shared" si="118"/>
        <v/>
      </c>
      <c r="BB952" s="7" t="str">
        <f t="shared" si="118"/>
        <v/>
      </c>
      <c r="BC952" s="7" t="str">
        <f t="shared" si="118"/>
        <v/>
      </c>
      <c r="BD952" s="7" t="str">
        <f t="shared" si="118"/>
        <v/>
      </c>
      <c r="BE952" s="7" t="str">
        <f t="shared" si="118"/>
        <v/>
      </c>
      <c r="BF952" s="7" t="str">
        <f t="shared" si="118"/>
        <v/>
      </c>
      <c r="BG952" s="7" t="str">
        <f t="shared" si="117"/>
        <v/>
      </c>
      <c r="BH952" s="7" t="str">
        <f t="shared" si="117"/>
        <v/>
      </c>
    </row>
    <row r="953" spans="1:60">
      <c r="A953" t="s">
        <v>404</v>
      </c>
      <c r="B953" t="s">
        <v>404</v>
      </c>
      <c r="C953" t="s">
        <v>404</v>
      </c>
      <c r="E953">
        <v>220</v>
      </c>
      <c r="F953">
        <v>0</v>
      </c>
      <c r="G953">
        <v>1</v>
      </c>
      <c r="H953">
        <v>173180</v>
      </c>
      <c r="I953" s="1">
        <v>44761.875</v>
      </c>
      <c r="J953" t="s">
        <v>473</v>
      </c>
      <c r="K953">
        <v>0</v>
      </c>
      <c r="L953" s="1"/>
      <c r="M953" s="1">
        <v>44761.875</v>
      </c>
      <c r="N953" s="1">
        <v>32691.875</v>
      </c>
      <c r="O953" s="1">
        <v>44697.875</v>
      </c>
      <c r="P953" s="1">
        <v>44693.875</v>
      </c>
      <c r="Q953" s="1">
        <v>43418.916666666664</v>
      </c>
      <c r="R953">
        <v>74081697</v>
      </c>
      <c r="T953" t="s">
        <v>889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389</v>
      </c>
      <c r="AB953">
        <v>43</v>
      </c>
      <c r="AC953" t="s">
        <v>394</v>
      </c>
      <c r="AD953">
        <v>83251</v>
      </c>
      <c r="AE953">
        <v>699.32</v>
      </c>
      <c r="AF953">
        <v>832.51</v>
      </c>
      <c r="AG953" t="s">
        <v>408</v>
      </c>
      <c r="AP953" s="8">
        <v>950</v>
      </c>
      <c r="AQ953" s="8" t="str">
        <f t="shared" si="118"/>
        <v/>
      </c>
      <c r="AR953" s="8" t="str">
        <f t="shared" si="118"/>
        <v/>
      </c>
      <c r="AS953" s="8" t="str">
        <f t="shared" si="118"/>
        <v/>
      </c>
      <c r="AT953" s="8" t="str">
        <f t="shared" si="118"/>
        <v/>
      </c>
      <c r="AU953" s="8" t="str">
        <f t="shared" si="118"/>
        <v/>
      </c>
      <c r="AV953" s="8" t="str">
        <f t="shared" si="118"/>
        <v/>
      </c>
      <c r="AW953" s="8" t="str">
        <f t="shared" si="118"/>
        <v/>
      </c>
      <c r="AX953" s="8" t="str">
        <f t="shared" si="118"/>
        <v/>
      </c>
      <c r="AY953" s="8" t="str">
        <f t="shared" si="118"/>
        <v/>
      </c>
      <c r="AZ953" s="8" t="str">
        <f t="shared" si="118"/>
        <v/>
      </c>
      <c r="BA953" s="8" t="str">
        <f t="shared" si="118"/>
        <v/>
      </c>
      <c r="BB953" s="8" t="str">
        <f t="shared" si="118"/>
        <v/>
      </c>
      <c r="BC953" s="8" t="str">
        <f t="shared" si="118"/>
        <v/>
      </c>
      <c r="BD953" s="8" t="str">
        <f t="shared" si="118"/>
        <v/>
      </c>
      <c r="BE953" s="8" t="str">
        <f t="shared" si="118"/>
        <v/>
      </c>
      <c r="BF953" s="8" t="str">
        <f t="shared" si="118"/>
        <v/>
      </c>
      <c r="BG953" s="8" t="str">
        <f t="shared" si="117"/>
        <v/>
      </c>
      <c r="BH953" s="8" t="str">
        <f t="shared" si="117"/>
        <v/>
      </c>
    </row>
    <row r="954" spans="1:60">
      <c r="A954" t="s">
        <v>404</v>
      </c>
      <c r="B954" t="s">
        <v>404</v>
      </c>
      <c r="C954" t="s">
        <v>404</v>
      </c>
      <c r="D954">
        <v>0</v>
      </c>
      <c r="E954">
        <v>57</v>
      </c>
      <c r="F954">
        <v>0</v>
      </c>
      <c r="G954">
        <v>1</v>
      </c>
      <c r="H954">
        <v>173205</v>
      </c>
      <c r="I954" s="1">
        <v>44761.875</v>
      </c>
      <c r="J954" t="s">
        <v>392</v>
      </c>
      <c r="K954">
        <v>0</v>
      </c>
      <c r="L954" s="1"/>
      <c r="M954" s="1">
        <v>44761.875</v>
      </c>
      <c r="N954" s="1">
        <v>32645.875</v>
      </c>
      <c r="O954" s="1">
        <v>43417.916666666664</v>
      </c>
      <c r="P954" s="1"/>
      <c r="Q954" s="1">
        <v>43418.916666666664</v>
      </c>
      <c r="R954">
        <v>74090917</v>
      </c>
      <c r="T954" t="s">
        <v>890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389</v>
      </c>
      <c r="AB954">
        <v>43</v>
      </c>
      <c r="AC954" t="s">
        <v>400</v>
      </c>
      <c r="AD954">
        <v>79106</v>
      </c>
      <c r="AE954">
        <v>664.5</v>
      </c>
      <c r="AF954">
        <v>791.06</v>
      </c>
      <c r="AG954" t="s">
        <v>408</v>
      </c>
      <c r="AP954" s="7">
        <v>951</v>
      </c>
      <c r="AQ954" s="7" t="str">
        <f t="shared" si="118"/>
        <v/>
      </c>
      <c r="AR954" s="7" t="str">
        <f t="shared" si="118"/>
        <v/>
      </c>
      <c r="AS954" s="7" t="str">
        <f t="shared" si="118"/>
        <v/>
      </c>
      <c r="AT954" s="7" t="str">
        <f t="shared" si="118"/>
        <v/>
      </c>
      <c r="AU954" s="7" t="str">
        <f t="shared" si="118"/>
        <v/>
      </c>
      <c r="AV954" s="7" t="str">
        <f t="shared" si="118"/>
        <v/>
      </c>
      <c r="AW954" s="7" t="str">
        <f t="shared" si="118"/>
        <v/>
      </c>
      <c r="AX954" s="7" t="str">
        <f t="shared" si="118"/>
        <v/>
      </c>
      <c r="AY954" s="7" t="str">
        <f t="shared" si="118"/>
        <v/>
      </c>
      <c r="AZ954" s="7" t="str">
        <f t="shared" si="118"/>
        <v/>
      </c>
      <c r="BA954" s="7" t="str">
        <f t="shared" si="118"/>
        <v/>
      </c>
      <c r="BB954" s="7" t="str">
        <f t="shared" si="118"/>
        <v/>
      </c>
      <c r="BC954" s="7" t="str">
        <f t="shared" si="118"/>
        <v/>
      </c>
      <c r="BD954" s="7" t="str">
        <f t="shared" si="118"/>
        <v/>
      </c>
      <c r="BE954" s="7" t="str">
        <f t="shared" si="118"/>
        <v/>
      </c>
      <c r="BF954" s="7" t="str">
        <f t="shared" si="118"/>
        <v/>
      </c>
      <c r="BG954" s="7" t="str">
        <f t="shared" si="117"/>
        <v/>
      </c>
      <c r="BH954" s="7" t="str">
        <f t="shared" si="117"/>
        <v/>
      </c>
    </row>
    <row r="955" spans="1:60">
      <c r="A955" t="s">
        <v>404</v>
      </c>
      <c r="B955" t="s">
        <v>404</v>
      </c>
      <c r="C955" t="s">
        <v>404</v>
      </c>
      <c r="E955">
        <v>57</v>
      </c>
      <c r="F955">
        <v>0</v>
      </c>
      <c r="G955">
        <v>1</v>
      </c>
      <c r="H955">
        <v>173225</v>
      </c>
      <c r="I955" s="1">
        <v>44761.875</v>
      </c>
      <c r="J955" t="s">
        <v>392</v>
      </c>
      <c r="K955">
        <v>0</v>
      </c>
      <c r="L955" s="1"/>
      <c r="M955" s="1">
        <v>44761.875</v>
      </c>
      <c r="N955" s="1">
        <v>30371.875</v>
      </c>
      <c r="O955" s="1">
        <v>43416.916666666664</v>
      </c>
      <c r="P955" s="1"/>
      <c r="Q955" s="1">
        <v>43418.916666666664</v>
      </c>
      <c r="R955">
        <v>74081703</v>
      </c>
      <c r="T955" t="s">
        <v>891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389</v>
      </c>
      <c r="AB955">
        <v>43</v>
      </c>
      <c r="AC955" t="s">
        <v>394</v>
      </c>
      <c r="AD955">
        <v>96155</v>
      </c>
      <c r="AE955">
        <v>807.71</v>
      </c>
      <c r="AF955">
        <v>961.55</v>
      </c>
      <c r="AG955" t="s">
        <v>408</v>
      </c>
      <c r="AP955" s="8">
        <v>952</v>
      </c>
      <c r="AQ955" s="8" t="str">
        <f t="shared" si="118"/>
        <v/>
      </c>
      <c r="AR955" s="8" t="str">
        <f t="shared" si="118"/>
        <v/>
      </c>
      <c r="AS955" s="8" t="str">
        <f t="shared" si="118"/>
        <v/>
      </c>
      <c r="AT955" s="8" t="str">
        <f t="shared" si="118"/>
        <v/>
      </c>
      <c r="AU955" s="8" t="str">
        <f t="shared" si="118"/>
        <v/>
      </c>
      <c r="AV955" s="8" t="str">
        <f t="shared" si="118"/>
        <v/>
      </c>
      <c r="AW955" s="8" t="str">
        <f t="shared" si="118"/>
        <v/>
      </c>
      <c r="AX955" s="8" t="str">
        <f t="shared" si="118"/>
        <v/>
      </c>
      <c r="AY955" s="8" t="str">
        <f t="shared" si="118"/>
        <v/>
      </c>
      <c r="AZ955" s="8" t="str">
        <f t="shared" si="118"/>
        <v/>
      </c>
      <c r="BA955" s="8" t="str">
        <f t="shared" si="118"/>
        <v/>
      </c>
      <c r="BB955" s="8" t="str">
        <f t="shared" si="118"/>
        <v/>
      </c>
      <c r="BC955" s="8" t="str">
        <f t="shared" si="118"/>
        <v/>
      </c>
      <c r="BD955" s="8" t="str">
        <f t="shared" si="118"/>
        <v/>
      </c>
      <c r="BE955" s="8" t="str">
        <f t="shared" si="118"/>
        <v/>
      </c>
      <c r="BF955" s="8" t="str">
        <f t="shared" si="118"/>
        <v/>
      </c>
      <c r="BG955" s="8" t="str">
        <f t="shared" si="117"/>
        <v/>
      </c>
      <c r="BH955" s="8" t="str">
        <f t="shared" si="117"/>
        <v/>
      </c>
    </row>
    <row r="956" spans="1:60">
      <c r="A956" t="s">
        <v>404</v>
      </c>
      <c r="B956" t="s">
        <v>404</v>
      </c>
      <c r="C956" t="s">
        <v>404</v>
      </c>
      <c r="E956">
        <v>19</v>
      </c>
      <c r="F956">
        <v>0</v>
      </c>
      <c r="G956">
        <v>1</v>
      </c>
      <c r="H956">
        <v>173290</v>
      </c>
      <c r="I956" s="1">
        <v>44761.875</v>
      </c>
      <c r="J956" t="s">
        <v>387</v>
      </c>
      <c r="K956">
        <v>0</v>
      </c>
      <c r="L956" s="1"/>
      <c r="M956" s="1">
        <v>44761.875</v>
      </c>
      <c r="N956" s="1">
        <v>38799.875</v>
      </c>
      <c r="O956" s="1">
        <v>43997.875</v>
      </c>
      <c r="P956" s="1">
        <v>43993.875</v>
      </c>
      <c r="Q956" s="1">
        <v>43418.916666666664</v>
      </c>
      <c r="R956">
        <v>74090737</v>
      </c>
      <c r="T956" t="s">
        <v>892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389</v>
      </c>
      <c r="AB956">
        <v>43</v>
      </c>
      <c r="AC956" t="s">
        <v>574</v>
      </c>
      <c r="AD956">
        <v>49621</v>
      </c>
      <c r="AE956">
        <v>416.82</v>
      </c>
      <c r="AF956">
        <v>496.21</v>
      </c>
      <c r="AG956" t="s">
        <v>408</v>
      </c>
      <c r="AP956" s="7">
        <v>953</v>
      </c>
      <c r="AQ956" s="7" t="str">
        <f t="shared" si="118"/>
        <v/>
      </c>
      <c r="AR956" s="7" t="str">
        <f t="shared" si="118"/>
        <v/>
      </c>
      <c r="AS956" s="7" t="str">
        <f t="shared" si="118"/>
        <v/>
      </c>
      <c r="AT956" s="7" t="str">
        <f t="shared" si="118"/>
        <v/>
      </c>
      <c r="AU956" s="7" t="str">
        <f t="shared" si="118"/>
        <v/>
      </c>
      <c r="AV956" s="7" t="str">
        <f t="shared" si="118"/>
        <v/>
      </c>
      <c r="AW956" s="7" t="str">
        <f t="shared" si="118"/>
        <v/>
      </c>
      <c r="AX956" s="7" t="str">
        <f t="shared" si="118"/>
        <v/>
      </c>
      <c r="AY956" s="7" t="str">
        <f t="shared" si="118"/>
        <v/>
      </c>
      <c r="AZ956" s="7" t="str">
        <f t="shared" si="118"/>
        <v/>
      </c>
      <c r="BA956" s="7" t="str">
        <f t="shared" si="118"/>
        <v/>
      </c>
      <c r="BB956" s="7" t="str">
        <f t="shared" si="118"/>
        <v/>
      </c>
      <c r="BC956" s="7" t="str">
        <f t="shared" si="118"/>
        <v/>
      </c>
      <c r="BD956" s="7" t="str">
        <f t="shared" si="118"/>
        <v/>
      </c>
      <c r="BE956" s="7" t="str">
        <f t="shared" si="118"/>
        <v/>
      </c>
      <c r="BF956" s="7" t="str">
        <f t="shared" si="118"/>
        <v/>
      </c>
      <c r="BG956" s="7" t="str">
        <f t="shared" si="117"/>
        <v/>
      </c>
      <c r="BH956" s="7" t="str">
        <f t="shared" si="117"/>
        <v/>
      </c>
    </row>
    <row r="957" spans="1:60">
      <c r="A957" t="s">
        <v>404</v>
      </c>
      <c r="B957" t="s">
        <v>404</v>
      </c>
      <c r="C957" t="s">
        <v>404</v>
      </c>
      <c r="E957">
        <v>19</v>
      </c>
      <c r="F957">
        <v>0</v>
      </c>
      <c r="G957">
        <v>1</v>
      </c>
      <c r="H957">
        <v>173293</v>
      </c>
      <c r="I957" s="1">
        <v>44761.875</v>
      </c>
      <c r="J957" t="s">
        <v>387</v>
      </c>
      <c r="K957">
        <v>0</v>
      </c>
      <c r="L957" s="1"/>
      <c r="M957" s="1">
        <v>44761.875</v>
      </c>
      <c r="N957" s="1">
        <v>38751.916666666664</v>
      </c>
      <c r="O957" s="1">
        <v>43416.916666666664</v>
      </c>
      <c r="P957" s="1"/>
      <c r="Q957" s="1">
        <v>43418.916666666664</v>
      </c>
      <c r="R957">
        <v>74081768</v>
      </c>
      <c r="T957" t="s">
        <v>893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389</v>
      </c>
      <c r="AB957">
        <v>43</v>
      </c>
      <c r="AC957" t="s">
        <v>400</v>
      </c>
      <c r="AD957">
        <v>49621</v>
      </c>
      <c r="AE957">
        <v>416.82</v>
      </c>
      <c r="AF957">
        <v>496.21</v>
      </c>
      <c r="AG957" t="s">
        <v>408</v>
      </c>
      <c r="AP957" s="8">
        <v>954</v>
      </c>
      <c r="AQ957" s="8" t="str">
        <f t="shared" si="118"/>
        <v/>
      </c>
      <c r="AR957" s="8" t="str">
        <f t="shared" si="118"/>
        <v/>
      </c>
      <c r="AS957" s="8" t="str">
        <f t="shared" si="118"/>
        <v/>
      </c>
      <c r="AT957" s="8" t="str">
        <f t="shared" si="118"/>
        <v/>
      </c>
      <c r="AU957" s="8" t="str">
        <f t="shared" si="118"/>
        <v/>
      </c>
      <c r="AV957" s="8" t="str">
        <f t="shared" si="118"/>
        <v/>
      </c>
      <c r="AW957" s="8" t="str">
        <f t="shared" si="118"/>
        <v/>
      </c>
      <c r="AX957" s="8" t="str">
        <f t="shared" si="118"/>
        <v/>
      </c>
      <c r="AY957" s="8" t="str">
        <f t="shared" si="118"/>
        <v/>
      </c>
      <c r="AZ957" s="8" t="str">
        <f t="shared" si="118"/>
        <v/>
      </c>
      <c r="BA957" s="8" t="str">
        <f t="shared" si="118"/>
        <v/>
      </c>
      <c r="BB957" s="8" t="str">
        <f t="shared" si="118"/>
        <v/>
      </c>
      <c r="BC957" s="8" t="str">
        <f t="shared" si="118"/>
        <v/>
      </c>
      <c r="BD957" s="8" t="str">
        <f t="shared" si="118"/>
        <v/>
      </c>
      <c r="BE957" s="8" t="str">
        <f t="shared" si="118"/>
        <v/>
      </c>
      <c r="BF957" s="8" t="str">
        <f t="shared" si="118"/>
        <v/>
      </c>
      <c r="BG957" s="8" t="str">
        <f t="shared" si="117"/>
        <v/>
      </c>
      <c r="BH957" s="8" t="str">
        <f t="shared" si="117"/>
        <v/>
      </c>
    </row>
    <row r="958" spans="1:60">
      <c r="A958" t="s">
        <v>404</v>
      </c>
      <c r="B958" t="s">
        <v>404</v>
      </c>
      <c r="C958" t="s">
        <v>404</v>
      </c>
      <c r="E958">
        <v>19</v>
      </c>
      <c r="F958">
        <v>0</v>
      </c>
      <c r="G958">
        <v>1</v>
      </c>
      <c r="H958">
        <v>173335</v>
      </c>
      <c r="I958" s="1">
        <v>44761.875</v>
      </c>
      <c r="J958" t="s">
        <v>387</v>
      </c>
      <c r="K958">
        <v>0</v>
      </c>
      <c r="L958" s="1"/>
      <c r="M958" s="1">
        <v>44761.875</v>
      </c>
      <c r="N958" s="1">
        <v>33160.875</v>
      </c>
      <c r="O958" s="1">
        <v>43417.916666666664</v>
      </c>
      <c r="P958" s="1"/>
      <c r="Q958" s="1">
        <v>43418.916666666664</v>
      </c>
      <c r="R958">
        <v>74090462</v>
      </c>
      <c r="T958" t="s">
        <v>894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389</v>
      </c>
      <c r="AB958">
        <v>43</v>
      </c>
      <c r="AC958" t="s">
        <v>400</v>
      </c>
      <c r="AD958">
        <v>79106</v>
      </c>
      <c r="AE958">
        <v>664.5</v>
      </c>
      <c r="AF958">
        <v>791.06</v>
      </c>
      <c r="AG958" t="s">
        <v>408</v>
      </c>
      <c r="AP958" s="7">
        <v>955</v>
      </c>
      <c r="AQ958" s="7" t="str">
        <f t="shared" si="118"/>
        <v/>
      </c>
      <c r="AR958" s="7" t="str">
        <f t="shared" si="118"/>
        <v/>
      </c>
      <c r="AS958" s="7" t="str">
        <f t="shared" si="118"/>
        <v/>
      </c>
      <c r="AT958" s="7" t="str">
        <f t="shared" si="118"/>
        <v/>
      </c>
      <c r="AU958" s="7" t="str">
        <f t="shared" si="118"/>
        <v/>
      </c>
      <c r="AV958" s="7" t="str">
        <f t="shared" si="118"/>
        <v/>
      </c>
      <c r="AW958" s="7" t="str">
        <f t="shared" si="118"/>
        <v/>
      </c>
      <c r="AX958" s="7" t="str">
        <f t="shared" si="118"/>
        <v/>
      </c>
      <c r="AY958" s="7" t="str">
        <f t="shared" si="118"/>
        <v/>
      </c>
      <c r="AZ958" s="7" t="str">
        <f t="shared" si="118"/>
        <v/>
      </c>
      <c r="BA958" s="7" t="str">
        <f t="shared" si="118"/>
        <v/>
      </c>
      <c r="BB958" s="7" t="str">
        <f t="shared" si="118"/>
        <v/>
      </c>
      <c r="BC958" s="7" t="str">
        <f t="shared" si="118"/>
        <v/>
      </c>
      <c r="BD958" s="7" t="str">
        <f t="shared" si="118"/>
        <v/>
      </c>
      <c r="BE958" s="7" t="str">
        <f t="shared" si="118"/>
        <v/>
      </c>
      <c r="BF958" s="7" t="str">
        <f t="shared" si="118"/>
        <v/>
      </c>
      <c r="BG958" s="7" t="str">
        <f t="shared" si="117"/>
        <v/>
      </c>
      <c r="BH958" s="7" t="str">
        <f t="shared" si="117"/>
        <v/>
      </c>
    </row>
    <row r="959" spans="1:60">
      <c r="A959" t="s">
        <v>404</v>
      </c>
      <c r="B959" t="s">
        <v>404</v>
      </c>
      <c r="C959" t="s">
        <v>404</v>
      </c>
      <c r="E959">
        <v>19</v>
      </c>
      <c r="F959">
        <v>0</v>
      </c>
      <c r="G959">
        <v>1</v>
      </c>
      <c r="H959">
        <v>173335</v>
      </c>
      <c r="I959" s="1">
        <v>44761.875</v>
      </c>
      <c r="J959" t="s">
        <v>387</v>
      </c>
      <c r="K959">
        <v>1</v>
      </c>
      <c r="L959" s="1"/>
      <c r="M959" s="1">
        <v>44761.875</v>
      </c>
      <c r="N959" s="1">
        <v>43165.875</v>
      </c>
      <c r="O959" s="1">
        <v>43417.916666666664</v>
      </c>
      <c r="P959" s="1"/>
      <c r="Q959" s="1">
        <v>43418.916666666664</v>
      </c>
      <c r="R959">
        <v>74090463</v>
      </c>
      <c r="T959" t="s">
        <v>213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389</v>
      </c>
      <c r="AB959">
        <v>43</v>
      </c>
      <c r="AC959" t="s">
        <v>400</v>
      </c>
      <c r="AD959">
        <v>49621</v>
      </c>
      <c r="AE959">
        <v>416.82</v>
      </c>
      <c r="AF959">
        <v>496.21</v>
      </c>
      <c r="AG959" t="s">
        <v>408</v>
      </c>
      <c r="AP959" s="8">
        <v>956</v>
      </c>
      <c r="AQ959" s="8" t="str">
        <f t="shared" si="118"/>
        <v/>
      </c>
      <c r="AR959" s="8" t="str">
        <f t="shared" si="118"/>
        <v/>
      </c>
      <c r="AS959" s="8" t="str">
        <f t="shared" si="118"/>
        <v/>
      </c>
      <c r="AT959" s="8" t="str">
        <f t="shared" si="118"/>
        <v/>
      </c>
      <c r="AU959" s="8" t="str">
        <f t="shared" si="118"/>
        <v/>
      </c>
      <c r="AV959" s="8" t="str">
        <f t="shared" si="118"/>
        <v/>
      </c>
      <c r="AW959" s="8" t="str">
        <f t="shared" si="118"/>
        <v/>
      </c>
      <c r="AX959" s="8" t="str">
        <f t="shared" si="118"/>
        <v/>
      </c>
      <c r="AY959" s="8" t="str">
        <f t="shared" si="118"/>
        <v/>
      </c>
      <c r="AZ959" s="8" t="str">
        <f t="shared" si="118"/>
        <v/>
      </c>
      <c r="BA959" s="8" t="str">
        <f t="shared" si="118"/>
        <v/>
      </c>
      <c r="BB959" s="8" t="str">
        <f t="shared" si="118"/>
        <v/>
      </c>
      <c r="BC959" s="8" t="str">
        <f t="shared" si="118"/>
        <v/>
      </c>
      <c r="BD959" s="8" t="str">
        <f t="shared" si="118"/>
        <v/>
      </c>
      <c r="BE959" s="8" t="str">
        <f t="shared" si="118"/>
        <v/>
      </c>
      <c r="BF959" s="8" t="str">
        <f t="shared" si="118"/>
        <v/>
      </c>
      <c r="BG959" s="8" t="str">
        <f t="shared" si="117"/>
        <v/>
      </c>
      <c r="BH959" s="8" t="str">
        <f t="shared" si="117"/>
        <v/>
      </c>
    </row>
    <row r="960" spans="1:60">
      <c r="A960" t="s">
        <v>404</v>
      </c>
      <c r="B960" t="s">
        <v>386</v>
      </c>
      <c r="C960" t="s">
        <v>386</v>
      </c>
      <c r="E960">
        <v>19</v>
      </c>
      <c r="F960">
        <v>0</v>
      </c>
      <c r="G960">
        <v>1</v>
      </c>
      <c r="H960">
        <v>173358</v>
      </c>
      <c r="I960" s="1">
        <v>44761.875</v>
      </c>
      <c r="J960" t="s">
        <v>387</v>
      </c>
      <c r="K960">
        <v>0</v>
      </c>
      <c r="L960" s="1">
        <v>44641.875</v>
      </c>
      <c r="M960" s="1">
        <v>44761.875</v>
      </c>
      <c r="N960" s="1">
        <v>34266.875</v>
      </c>
      <c r="O960" s="1">
        <v>44689.875</v>
      </c>
      <c r="P960" s="1"/>
      <c r="Q960" s="1">
        <v>43418.916666666664</v>
      </c>
      <c r="R960">
        <v>74091931</v>
      </c>
      <c r="T960" t="s">
        <v>895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389</v>
      </c>
      <c r="AB960">
        <v>43</v>
      </c>
      <c r="AC960" t="s">
        <v>494</v>
      </c>
      <c r="AD960">
        <v>11678</v>
      </c>
      <c r="AE960">
        <v>980.93</v>
      </c>
      <c r="AF960">
        <v>1167.8</v>
      </c>
      <c r="AG960" t="s">
        <v>391</v>
      </c>
      <c r="AP960" s="7">
        <v>957</v>
      </c>
      <c r="AQ960" s="7" t="str">
        <f t="shared" si="118"/>
        <v/>
      </c>
      <c r="AR960" s="7" t="str">
        <f t="shared" si="118"/>
        <v/>
      </c>
      <c r="AS960" s="7" t="str">
        <f t="shared" si="118"/>
        <v/>
      </c>
      <c r="AT960" s="7" t="str">
        <f t="shared" si="118"/>
        <v/>
      </c>
      <c r="AU960" s="7" t="str">
        <f t="shared" si="118"/>
        <v/>
      </c>
      <c r="AV960" s="7" t="str">
        <f t="shared" si="118"/>
        <v/>
      </c>
      <c r="AW960" s="7" t="str">
        <f t="shared" si="118"/>
        <v/>
      </c>
      <c r="AX960" s="7" t="str">
        <f t="shared" si="118"/>
        <v/>
      </c>
      <c r="AY960" s="7" t="str">
        <f t="shared" si="118"/>
        <v/>
      </c>
      <c r="AZ960" s="7" t="str">
        <f t="shared" si="118"/>
        <v/>
      </c>
      <c r="BA960" s="7" t="str">
        <f t="shared" si="118"/>
        <v/>
      </c>
      <c r="BB960" s="7" t="str">
        <f t="shared" si="118"/>
        <v/>
      </c>
      <c r="BC960" s="7" t="str">
        <f t="shared" si="118"/>
        <v/>
      </c>
      <c r="BD960" s="7" t="str">
        <f t="shared" si="118"/>
        <v/>
      </c>
      <c r="BE960" s="7" t="str">
        <f t="shared" si="118"/>
        <v/>
      </c>
      <c r="BF960" s="7" t="str">
        <f t="shared" si="118"/>
        <v/>
      </c>
      <c r="BG960" s="7" t="str">
        <f t="shared" si="117"/>
        <v/>
      </c>
      <c r="BH960" s="7" t="str">
        <f t="shared" si="117"/>
        <v/>
      </c>
    </row>
    <row r="961" spans="1:60">
      <c r="A961" t="s">
        <v>404</v>
      </c>
      <c r="B961" t="s">
        <v>404</v>
      </c>
      <c r="C961" t="s">
        <v>404</v>
      </c>
      <c r="E961">
        <v>57</v>
      </c>
      <c r="F961">
        <v>0</v>
      </c>
      <c r="G961">
        <v>1</v>
      </c>
      <c r="H961">
        <v>173366</v>
      </c>
      <c r="I961" s="1">
        <v>44761.875</v>
      </c>
      <c r="J961" t="s">
        <v>392</v>
      </c>
      <c r="K961">
        <v>0</v>
      </c>
      <c r="L961" s="1">
        <v>44759.875</v>
      </c>
      <c r="M961" s="1">
        <v>44761.875</v>
      </c>
      <c r="N961" s="1">
        <v>27101.875</v>
      </c>
      <c r="O961" s="1">
        <v>44759.875</v>
      </c>
      <c r="P961" s="1">
        <v>44693.875</v>
      </c>
      <c r="Q961" s="1">
        <v>43418.916666666664</v>
      </c>
      <c r="R961">
        <v>74092017</v>
      </c>
      <c r="S961">
        <v>74092018</v>
      </c>
      <c r="T961" t="s">
        <v>896</v>
      </c>
      <c r="U961">
        <v>3882</v>
      </c>
      <c r="V961">
        <v>3188</v>
      </c>
      <c r="W961">
        <v>31.88</v>
      </c>
      <c r="X961">
        <v>3188</v>
      </c>
      <c r="Y961">
        <v>38.82</v>
      </c>
      <c r="Z961">
        <v>3882</v>
      </c>
      <c r="AA961" t="s">
        <v>389</v>
      </c>
      <c r="AB961">
        <v>43</v>
      </c>
      <c r="AC961" t="s">
        <v>398</v>
      </c>
      <c r="AD961">
        <v>380353</v>
      </c>
      <c r="AE961">
        <v>3194.98</v>
      </c>
      <c r="AF961">
        <v>3803.53</v>
      </c>
      <c r="AG961" t="s">
        <v>391</v>
      </c>
      <c r="AP961" s="8">
        <v>958</v>
      </c>
      <c r="AQ961" s="8" t="str">
        <f t="shared" si="118"/>
        <v/>
      </c>
      <c r="AR961" s="8" t="str">
        <f t="shared" si="118"/>
        <v/>
      </c>
      <c r="AS961" s="8" t="str">
        <f t="shared" si="118"/>
        <v/>
      </c>
      <c r="AT961" s="8" t="str">
        <f t="shared" si="118"/>
        <v/>
      </c>
      <c r="AU961" s="8" t="str">
        <f t="shared" si="118"/>
        <v/>
      </c>
      <c r="AV961" s="8" t="str">
        <f t="shared" si="118"/>
        <v/>
      </c>
      <c r="AW961" s="8" t="str">
        <f t="shared" si="118"/>
        <v/>
      </c>
      <c r="AX961" s="8" t="str">
        <f t="shared" si="118"/>
        <v/>
      </c>
      <c r="AY961" s="8" t="str">
        <f t="shared" si="118"/>
        <v/>
      </c>
      <c r="AZ961" s="8" t="str">
        <f t="shared" si="118"/>
        <v/>
      </c>
      <c r="BA961" s="8" t="str">
        <f t="shared" si="118"/>
        <v/>
      </c>
      <c r="BB961" s="8" t="str">
        <f t="shared" si="118"/>
        <v/>
      </c>
      <c r="BC961" s="8" t="str">
        <f t="shared" si="118"/>
        <v/>
      </c>
      <c r="BD961" s="8" t="str">
        <f t="shared" si="118"/>
        <v/>
      </c>
      <c r="BE961" s="8" t="str">
        <f t="shared" si="118"/>
        <v/>
      </c>
      <c r="BF961" s="8" t="str">
        <f t="shared" si="118"/>
        <v/>
      </c>
      <c r="BG961" s="8" t="str">
        <f t="shared" si="117"/>
        <v/>
      </c>
      <c r="BH961" s="8" t="str">
        <f t="shared" si="117"/>
        <v/>
      </c>
    </row>
    <row r="962" spans="1:60">
      <c r="A962" t="s">
        <v>404</v>
      </c>
      <c r="B962" t="s">
        <v>404</v>
      </c>
      <c r="C962" t="s">
        <v>404</v>
      </c>
      <c r="E962">
        <v>57</v>
      </c>
      <c r="F962">
        <v>0</v>
      </c>
      <c r="G962">
        <v>1</v>
      </c>
      <c r="H962">
        <v>173467</v>
      </c>
      <c r="I962" s="1">
        <v>44761.875</v>
      </c>
      <c r="J962" t="s">
        <v>392</v>
      </c>
      <c r="K962">
        <v>0</v>
      </c>
      <c r="L962" s="1"/>
      <c r="M962" s="1">
        <v>44761.875</v>
      </c>
      <c r="N962" s="1">
        <v>30759.875</v>
      </c>
      <c r="O962" s="1">
        <v>44361.875</v>
      </c>
      <c r="P962" s="1">
        <v>44361.875</v>
      </c>
      <c r="Q962" s="1">
        <v>43418.916666666664</v>
      </c>
      <c r="R962">
        <v>74100532</v>
      </c>
      <c r="T962" t="s">
        <v>897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389</v>
      </c>
      <c r="AB962">
        <v>43</v>
      </c>
      <c r="AC962" t="s">
        <v>476</v>
      </c>
      <c r="AD962">
        <v>134417</v>
      </c>
      <c r="AE962">
        <v>1873.43</v>
      </c>
      <c r="AF962">
        <v>1344.17</v>
      </c>
      <c r="AG962" t="s">
        <v>408</v>
      </c>
      <c r="AP962" s="7">
        <v>959</v>
      </c>
      <c r="AQ962" s="7" t="str">
        <f t="shared" si="118"/>
        <v/>
      </c>
      <c r="AR962" s="7" t="str">
        <f t="shared" si="118"/>
        <v/>
      </c>
      <c r="AS962" s="7" t="str">
        <f t="shared" si="118"/>
        <v/>
      </c>
      <c r="AT962" s="7" t="str">
        <f t="shared" si="118"/>
        <v/>
      </c>
      <c r="AU962" s="7" t="str">
        <f t="shared" si="118"/>
        <v/>
      </c>
      <c r="AV962" s="7" t="str">
        <f t="shared" si="118"/>
        <v/>
      </c>
      <c r="AW962" s="7" t="str">
        <f t="shared" si="118"/>
        <v/>
      </c>
      <c r="AX962" s="7" t="str">
        <f t="shared" si="118"/>
        <v/>
      </c>
      <c r="AY962" s="7" t="str">
        <f t="shared" si="118"/>
        <v/>
      </c>
      <c r="AZ962" s="7" t="str">
        <f t="shared" si="118"/>
        <v/>
      </c>
      <c r="BA962" s="7" t="str">
        <f t="shared" si="118"/>
        <v/>
      </c>
      <c r="BB962" s="7" t="str">
        <f t="shared" si="118"/>
        <v/>
      </c>
      <c r="BC962" s="7" t="str">
        <f t="shared" si="118"/>
        <v/>
      </c>
      <c r="BD962" s="7" t="str">
        <f t="shared" si="118"/>
        <v/>
      </c>
      <c r="BE962" s="7" t="str">
        <f t="shared" si="118"/>
        <v/>
      </c>
      <c r="BF962" s="7" t="str">
        <f t="shared" ref="BF962:BH977" si="119">IF(BF$3=$D962,$AP962,"")</f>
        <v/>
      </c>
      <c r="BG962" s="7" t="str">
        <f t="shared" si="119"/>
        <v/>
      </c>
      <c r="BH962" s="7" t="str">
        <f t="shared" si="119"/>
        <v/>
      </c>
    </row>
    <row r="963" spans="1:60">
      <c r="A963" t="s">
        <v>404</v>
      </c>
      <c r="B963" t="s">
        <v>404</v>
      </c>
      <c r="C963" t="s">
        <v>404</v>
      </c>
      <c r="E963">
        <v>57</v>
      </c>
      <c r="F963">
        <v>0</v>
      </c>
      <c r="G963">
        <v>1</v>
      </c>
      <c r="H963">
        <v>173470</v>
      </c>
      <c r="I963" s="1">
        <v>44761.875</v>
      </c>
      <c r="J963" t="s">
        <v>392</v>
      </c>
      <c r="K963">
        <v>0</v>
      </c>
      <c r="L963" s="1"/>
      <c r="M963" s="1">
        <v>44761.875</v>
      </c>
      <c r="N963" s="1">
        <v>30582.875</v>
      </c>
      <c r="O963" s="1">
        <v>43419.916666666664</v>
      </c>
      <c r="P963" s="1"/>
      <c r="Q963" s="1">
        <v>43418.916666666664</v>
      </c>
      <c r="R963">
        <v>74100530</v>
      </c>
      <c r="T963" t="s">
        <v>898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389</v>
      </c>
      <c r="AB963">
        <v>43</v>
      </c>
      <c r="AC963" t="s">
        <v>398</v>
      </c>
      <c r="AD963">
        <v>276623</v>
      </c>
      <c r="AE963">
        <v>2323.64</v>
      </c>
      <c r="AF963">
        <v>2766.23</v>
      </c>
      <c r="AG963" t="s">
        <v>408</v>
      </c>
      <c r="AP963" s="8">
        <v>960</v>
      </c>
      <c r="AQ963" s="8" t="str">
        <f t="shared" ref="AQ963:BF978" si="120">IF(AQ$3=$D963,$AP963,"")</f>
        <v/>
      </c>
      <c r="AR963" s="8" t="str">
        <f t="shared" si="120"/>
        <v/>
      </c>
      <c r="AS963" s="8" t="str">
        <f t="shared" si="120"/>
        <v/>
      </c>
      <c r="AT963" s="8" t="str">
        <f t="shared" si="120"/>
        <v/>
      </c>
      <c r="AU963" s="8" t="str">
        <f t="shared" si="120"/>
        <v/>
      </c>
      <c r="AV963" s="8" t="str">
        <f t="shared" si="120"/>
        <v/>
      </c>
      <c r="AW963" s="8" t="str">
        <f t="shared" si="120"/>
        <v/>
      </c>
      <c r="AX963" s="8" t="str">
        <f t="shared" si="120"/>
        <v/>
      </c>
      <c r="AY963" s="8" t="str">
        <f t="shared" si="120"/>
        <v/>
      </c>
      <c r="AZ963" s="8" t="str">
        <f t="shared" si="120"/>
        <v/>
      </c>
      <c r="BA963" s="8" t="str">
        <f t="shared" si="120"/>
        <v/>
      </c>
      <c r="BB963" s="8" t="str">
        <f t="shared" si="120"/>
        <v/>
      </c>
      <c r="BC963" s="8" t="str">
        <f t="shared" si="120"/>
        <v/>
      </c>
      <c r="BD963" s="8" t="str">
        <f t="shared" si="120"/>
        <v/>
      </c>
      <c r="BE963" s="8" t="str">
        <f t="shared" si="120"/>
        <v/>
      </c>
      <c r="BF963" s="8" t="str">
        <f t="shared" si="120"/>
        <v/>
      </c>
      <c r="BG963" s="8" t="str">
        <f t="shared" si="119"/>
        <v/>
      </c>
      <c r="BH963" s="8" t="str">
        <f t="shared" si="119"/>
        <v/>
      </c>
    </row>
    <row r="964" spans="1:60">
      <c r="A964" t="s">
        <v>404</v>
      </c>
      <c r="B964" t="s">
        <v>404</v>
      </c>
      <c r="C964" t="s">
        <v>404</v>
      </c>
      <c r="E964">
        <v>57</v>
      </c>
      <c r="F964">
        <v>0</v>
      </c>
      <c r="G964">
        <v>1</v>
      </c>
      <c r="H964">
        <v>176034</v>
      </c>
      <c r="I964" s="1">
        <v>44761.875</v>
      </c>
      <c r="J964" t="s">
        <v>392</v>
      </c>
      <c r="K964">
        <v>0</v>
      </c>
      <c r="L964" s="1"/>
      <c r="M964" s="1">
        <v>44761.875</v>
      </c>
      <c r="N964" s="1">
        <v>25603.916666666668</v>
      </c>
      <c r="O964" s="1">
        <v>43445.916666666664</v>
      </c>
      <c r="P964" s="1"/>
      <c r="Q964" s="1">
        <v>43448.916666666664</v>
      </c>
      <c r="R964">
        <v>74322318</v>
      </c>
      <c r="T964" t="s">
        <v>899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389</v>
      </c>
      <c r="AB964">
        <v>42</v>
      </c>
      <c r="AC964" t="s">
        <v>394</v>
      </c>
      <c r="AD964">
        <v>132214</v>
      </c>
      <c r="AE964">
        <v>1110.5899999999999</v>
      </c>
      <c r="AF964">
        <v>1322.14</v>
      </c>
      <c r="AG964" t="s">
        <v>408</v>
      </c>
      <c r="AP964" s="7">
        <v>961</v>
      </c>
      <c r="AQ964" s="7" t="str">
        <f t="shared" si="120"/>
        <v/>
      </c>
      <c r="AR964" s="7" t="str">
        <f t="shared" si="120"/>
        <v/>
      </c>
      <c r="AS964" s="7" t="str">
        <f t="shared" si="120"/>
        <v/>
      </c>
      <c r="AT964" s="7" t="str">
        <f t="shared" si="120"/>
        <v/>
      </c>
      <c r="AU964" s="7" t="str">
        <f t="shared" si="120"/>
        <v/>
      </c>
      <c r="AV964" s="7" t="str">
        <f t="shared" si="120"/>
        <v/>
      </c>
      <c r="AW964" s="7" t="str">
        <f t="shared" si="120"/>
        <v/>
      </c>
      <c r="AX964" s="7" t="str">
        <f t="shared" si="120"/>
        <v/>
      </c>
      <c r="AY964" s="7" t="str">
        <f t="shared" si="120"/>
        <v/>
      </c>
      <c r="AZ964" s="7" t="str">
        <f t="shared" si="120"/>
        <v/>
      </c>
      <c r="BA964" s="7" t="str">
        <f t="shared" si="120"/>
        <v/>
      </c>
      <c r="BB964" s="7" t="str">
        <f t="shared" si="120"/>
        <v/>
      </c>
      <c r="BC964" s="7" t="str">
        <f t="shared" si="120"/>
        <v/>
      </c>
      <c r="BD964" s="7" t="str">
        <f t="shared" si="120"/>
        <v/>
      </c>
      <c r="BE964" s="7" t="str">
        <f t="shared" si="120"/>
        <v/>
      </c>
      <c r="BF964" s="7" t="str">
        <f t="shared" si="120"/>
        <v/>
      </c>
      <c r="BG964" s="7" t="str">
        <f t="shared" si="119"/>
        <v/>
      </c>
      <c r="BH964" s="7" t="str">
        <f t="shared" si="119"/>
        <v/>
      </c>
    </row>
    <row r="965" spans="1:60">
      <c r="A965" t="s">
        <v>404</v>
      </c>
      <c r="B965" t="s">
        <v>404</v>
      </c>
      <c r="C965" t="s">
        <v>404</v>
      </c>
      <c r="E965">
        <v>57</v>
      </c>
      <c r="F965">
        <v>0</v>
      </c>
      <c r="G965">
        <v>1</v>
      </c>
      <c r="H965">
        <v>176312</v>
      </c>
      <c r="I965" s="1">
        <v>44761.875</v>
      </c>
      <c r="J965" t="s">
        <v>392</v>
      </c>
      <c r="K965">
        <v>0</v>
      </c>
      <c r="L965" s="1"/>
      <c r="M965" s="1">
        <v>44761.875</v>
      </c>
      <c r="N965" s="1">
        <v>33241.916666666664</v>
      </c>
      <c r="O965" s="1">
        <v>44755.875</v>
      </c>
      <c r="P965" s="1">
        <v>44755.875</v>
      </c>
      <c r="Q965" s="1">
        <v>43448.916666666664</v>
      </c>
      <c r="R965">
        <v>74313981</v>
      </c>
      <c r="T965" t="s">
        <v>900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389</v>
      </c>
      <c r="AB965">
        <v>42</v>
      </c>
      <c r="AC965" t="s">
        <v>390</v>
      </c>
      <c r="AD965">
        <v>241499</v>
      </c>
      <c r="AE965">
        <v>2028.6</v>
      </c>
      <c r="AF965">
        <v>2414.9899999999998</v>
      </c>
      <c r="AG965" t="s">
        <v>480</v>
      </c>
      <c r="AP965" s="8">
        <v>962</v>
      </c>
      <c r="AQ965" s="8" t="str">
        <f t="shared" si="120"/>
        <v/>
      </c>
      <c r="AR965" s="8" t="str">
        <f t="shared" si="120"/>
        <v/>
      </c>
      <c r="AS965" s="8" t="str">
        <f t="shared" si="120"/>
        <v/>
      </c>
      <c r="AT965" s="8" t="str">
        <f t="shared" si="120"/>
        <v/>
      </c>
      <c r="AU965" s="8" t="str">
        <f t="shared" si="120"/>
        <v/>
      </c>
      <c r="AV965" s="8" t="str">
        <f t="shared" si="120"/>
        <v/>
      </c>
      <c r="AW965" s="8" t="str">
        <f t="shared" si="120"/>
        <v/>
      </c>
      <c r="AX965" s="8" t="str">
        <f t="shared" si="120"/>
        <v/>
      </c>
      <c r="AY965" s="8" t="str">
        <f t="shared" si="120"/>
        <v/>
      </c>
      <c r="AZ965" s="8" t="str">
        <f t="shared" si="120"/>
        <v/>
      </c>
      <c r="BA965" s="8" t="str">
        <f t="shared" si="120"/>
        <v/>
      </c>
      <c r="BB965" s="8" t="str">
        <f t="shared" si="120"/>
        <v/>
      </c>
      <c r="BC965" s="8" t="str">
        <f t="shared" si="120"/>
        <v/>
      </c>
      <c r="BD965" s="8" t="str">
        <f t="shared" si="120"/>
        <v/>
      </c>
      <c r="BE965" s="8" t="str">
        <f t="shared" si="120"/>
        <v/>
      </c>
      <c r="BF965" s="8" t="str">
        <f t="shared" si="120"/>
        <v/>
      </c>
      <c r="BG965" s="8" t="str">
        <f t="shared" si="119"/>
        <v/>
      </c>
      <c r="BH965" s="8" t="str">
        <f t="shared" si="119"/>
        <v/>
      </c>
    </row>
    <row r="966" spans="1:60">
      <c r="A966" t="s">
        <v>404</v>
      </c>
      <c r="B966" t="s">
        <v>404</v>
      </c>
      <c r="C966" t="s">
        <v>404</v>
      </c>
      <c r="E966">
        <v>232</v>
      </c>
      <c r="F966">
        <v>0</v>
      </c>
      <c r="G966">
        <v>1</v>
      </c>
      <c r="H966">
        <v>176345</v>
      </c>
      <c r="I966" s="1">
        <v>44761.875</v>
      </c>
      <c r="J966" t="s">
        <v>499</v>
      </c>
      <c r="K966">
        <v>0</v>
      </c>
      <c r="L966" s="1"/>
      <c r="M966" s="1">
        <v>44761.875</v>
      </c>
      <c r="N966" s="1">
        <v>30372.875</v>
      </c>
      <c r="O966" s="1">
        <v>43445.916666666664</v>
      </c>
      <c r="P966" s="1"/>
      <c r="Q966" s="1">
        <v>43448.916666666664</v>
      </c>
      <c r="R966">
        <v>74313991</v>
      </c>
      <c r="T966" t="s">
        <v>901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389</v>
      </c>
      <c r="AB966">
        <v>42</v>
      </c>
      <c r="AC966" t="s">
        <v>595</v>
      </c>
      <c r="AD966">
        <v>145742</v>
      </c>
      <c r="AE966">
        <v>2261.44</v>
      </c>
      <c r="AF966">
        <v>1457.42</v>
      </c>
      <c r="AG966" t="s">
        <v>408</v>
      </c>
      <c r="AP966" s="7">
        <v>963</v>
      </c>
      <c r="AQ966" s="7" t="str">
        <f t="shared" si="120"/>
        <v/>
      </c>
      <c r="AR966" s="7" t="str">
        <f t="shared" si="120"/>
        <v/>
      </c>
      <c r="AS966" s="7" t="str">
        <f t="shared" si="120"/>
        <v/>
      </c>
      <c r="AT966" s="7" t="str">
        <f t="shared" si="120"/>
        <v/>
      </c>
      <c r="AU966" s="7" t="str">
        <f t="shared" si="120"/>
        <v/>
      </c>
      <c r="AV966" s="7" t="str">
        <f t="shared" si="120"/>
        <v/>
      </c>
      <c r="AW966" s="7" t="str">
        <f t="shared" si="120"/>
        <v/>
      </c>
      <c r="AX966" s="7" t="str">
        <f t="shared" si="120"/>
        <v/>
      </c>
      <c r="AY966" s="7" t="str">
        <f t="shared" si="120"/>
        <v/>
      </c>
      <c r="AZ966" s="7" t="str">
        <f t="shared" si="120"/>
        <v/>
      </c>
      <c r="BA966" s="7" t="str">
        <f t="shared" si="120"/>
        <v/>
      </c>
      <c r="BB966" s="7" t="str">
        <f t="shared" si="120"/>
        <v/>
      </c>
      <c r="BC966" s="7" t="str">
        <f t="shared" si="120"/>
        <v/>
      </c>
      <c r="BD966" s="7" t="str">
        <f t="shared" si="120"/>
        <v/>
      </c>
      <c r="BE966" s="7" t="str">
        <f t="shared" si="120"/>
        <v/>
      </c>
      <c r="BF966" s="7" t="str">
        <f t="shared" si="120"/>
        <v/>
      </c>
      <c r="BG966" s="7" t="str">
        <f t="shared" si="119"/>
        <v/>
      </c>
      <c r="BH966" s="7" t="str">
        <f t="shared" si="119"/>
        <v/>
      </c>
    </row>
    <row r="967" spans="1:60">
      <c r="A967" t="s">
        <v>404</v>
      </c>
      <c r="B967" t="s">
        <v>404</v>
      </c>
      <c r="C967" t="s">
        <v>404</v>
      </c>
      <c r="E967">
        <v>252</v>
      </c>
      <c r="F967">
        <v>0</v>
      </c>
      <c r="G967">
        <v>1</v>
      </c>
      <c r="H967">
        <v>176359</v>
      </c>
      <c r="I967" s="1">
        <v>44761.875</v>
      </c>
      <c r="J967" t="s">
        <v>902</v>
      </c>
      <c r="K967">
        <v>0</v>
      </c>
      <c r="L967" s="1"/>
      <c r="M967" s="1">
        <v>44761.875</v>
      </c>
      <c r="N967" s="1">
        <v>29839.875</v>
      </c>
      <c r="O967" s="1">
        <v>43445.916666666664</v>
      </c>
      <c r="P967" s="1"/>
      <c r="Q967" s="1">
        <v>43448.916666666664</v>
      </c>
      <c r="R967">
        <v>74313992</v>
      </c>
      <c r="T967" t="s">
        <v>903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389</v>
      </c>
      <c r="AB967">
        <v>42</v>
      </c>
      <c r="AC967" t="s">
        <v>476</v>
      </c>
      <c r="AD967">
        <v>205281</v>
      </c>
      <c r="AE967">
        <v>1703.84</v>
      </c>
      <c r="AF967">
        <v>2052.81</v>
      </c>
      <c r="AG967" t="s">
        <v>408</v>
      </c>
      <c r="AP967" s="8">
        <v>964</v>
      </c>
      <c r="AQ967" s="8" t="str">
        <f t="shared" si="120"/>
        <v/>
      </c>
      <c r="AR967" s="8" t="str">
        <f t="shared" si="120"/>
        <v/>
      </c>
      <c r="AS967" s="8" t="str">
        <f t="shared" si="120"/>
        <v/>
      </c>
      <c r="AT967" s="8" t="str">
        <f t="shared" si="120"/>
        <v/>
      </c>
      <c r="AU967" s="8" t="str">
        <f t="shared" si="120"/>
        <v/>
      </c>
      <c r="AV967" s="8" t="str">
        <f t="shared" si="120"/>
        <v/>
      </c>
      <c r="AW967" s="8" t="str">
        <f t="shared" si="120"/>
        <v/>
      </c>
      <c r="AX967" s="8" t="str">
        <f t="shared" si="120"/>
        <v/>
      </c>
      <c r="AY967" s="8" t="str">
        <f t="shared" si="120"/>
        <v/>
      </c>
      <c r="AZ967" s="8" t="str">
        <f t="shared" si="120"/>
        <v/>
      </c>
      <c r="BA967" s="8" t="str">
        <f t="shared" si="120"/>
        <v/>
      </c>
      <c r="BB967" s="8" t="str">
        <f t="shared" si="120"/>
        <v/>
      </c>
      <c r="BC967" s="8" t="str">
        <f t="shared" si="120"/>
        <v/>
      </c>
      <c r="BD967" s="8" t="str">
        <f t="shared" si="120"/>
        <v/>
      </c>
      <c r="BE967" s="8" t="str">
        <f t="shared" si="120"/>
        <v/>
      </c>
      <c r="BF967" s="8" t="str">
        <f t="shared" si="120"/>
        <v/>
      </c>
      <c r="BG967" s="8" t="str">
        <f t="shared" si="119"/>
        <v/>
      </c>
      <c r="BH967" s="8" t="str">
        <f t="shared" si="119"/>
        <v/>
      </c>
    </row>
    <row r="968" spans="1:60">
      <c r="A968" t="s">
        <v>404</v>
      </c>
      <c r="B968" t="s">
        <v>404</v>
      </c>
      <c r="C968" t="s">
        <v>404</v>
      </c>
      <c r="E968">
        <v>57</v>
      </c>
      <c r="F968">
        <v>0</v>
      </c>
      <c r="G968">
        <v>1</v>
      </c>
      <c r="H968">
        <v>176370</v>
      </c>
      <c r="I968" s="1">
        <v>44761.875</v>
      </c>
      <c r="J968" t="s">
        <v>392</v>
      </c>
      <c r="K968">
        <v>0</v>
      </c>
      <c r="L968" s="1"/>
      <c r="M968" s="1">
        <v>44761.875</v>
      </c>
      <c r="N968" s="1">
        <v>27287.875</v>
      </c>
      <c r="O968" s="1">
        <v>43447.916666666664</v>
      </c>
      <c r="P968" s="1"/>
      <c r="Q968" s="1">
        <v>43448.916666666664</v>
      </c>
      <c r="R968">
        <v>74313957</v>
      </c>
      <c r="T968" t="s">
        <v>904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389</v>
      </c>
      <c r="AB968">
        <v>42</v>
      </c>
      <c r="AC968" t="s">
        <v>476</v>
      </c>
      <c r="AD968">
        <v>306664</v>
      </c>
      <c r="AE968">
        <v>2575.9899999999998</v>
      </c>
      <c r="AF968">
        <v>3066.64</v>
      </c>
      <c r="AG968" t="s">
        <v>408</v>
      </c>
      <c r="AP968" s="7">
        <v>965</v>
      </c>
      <c r="AQ968" s="7" t="str">
        <f t="shared" si="120"/>
        <v/>
      </c>
      <c r="AR968" s="7" t="str">
        <f t="shared" si="120"/>
        <v/>
      </c>
      <c r="AS968" s="7" t="str">
        <f t="shared" si="120"/>
        <v/>
      </c>
      <c r="AT968" s="7" t="str">
        <f t="shared" si="120"/>
        <v/>
      </c>
      <c r="AU968" s="7" t="str">
        <f t="shared" si="120"/>
        <v/>
      </c>
      <c r="AV968" s="7" t="str">
        <f t="shared" si="120"/>
        <v/>
      </c>
      <c r="AW968" s="7" t="str">
        <f t="shared" si="120"/>
        <v/>
      </c>
      <c r="AX968" s="7" t="str">
        <f t="shared" si="120"/>
        <v/>
      </c>
      <c r="AY968" s="7" t="str">
        <f t="shared" si="120"/>
        <v/>
      </c>
      <c r="AZ968" s="7" t="str">
        <f t="shared" si="120"/>
        <v/>
      </c>
      <c r="BA968" s="7" t="str">
        <f t="shared" si="120"/>
        <v/>
      </c>
      <c r="BB968" s="7" t="str">
        <f t="shared" si="120"/>
        <v/>
      </c>
      <c r="BC968" s="7" t="str">
        <f t="shared" si="120"/>
        <v/>
      </c>
      <c r="BD968" s="7" t="str">
        <f t="shared" si="120"/>
        <v/>
      </c>
      <c r="BE968" s="7" t="str">
        <f t="shared" si="120"/>
        <v/>
      </c>
      <c r="BF968" s="7" t="str">
        <f t="shared" si="120"/>
        <v/>
      </c>
      <c r="BG968" s="7" t="str">
        <f t="shared" si="119"/>
        <v/>
      </c>
      <c r="BH968" s="7" t="str">
        <f t="shared" si="119"/>
        <v/>
      </c>
    </row>
    <row r="969" spans="1:60">
      <c r="A969" t="s">
        <v>404</v>
      </c>
      <c r="B969" t="s">
        <v>404</v>
      </c>
      <c r="C969" t="s">
        <v>404</v>
      </c>
      <c r="E969">
        <v>57</v>
      </c>
      <c r="F969">
        <v>0</v>
      </c>
      <c r="G969">
        <v>1</v>
      </c>
      <c r="H969">
        <v>176370</v>
      </c>
      <c r="I969" s="1">
        <v>44761.875</v>
      </c>
      <c r="J969" t="s">
        <v>392</v>
      </c>
      <c r="K969">
        <v>1</v>
      </c>
      <c r="L969" s="1"/>
      <c r="M969" s="1">
        <v>44761.875</v>
      </c>
      <c r="N969" s="1">
        <v>41370.875</v>
      </c>
      <c r="O969" s="1">
        <v>43447.916666666664</v>
      </c>
      <c r="P969" s="1"/>
      <c r="Q969" s="1">
        <v>43448.916666666664</v>
      </c>
      <c r="R969">
        <v>74313958</v>
      </c>
      <c r="T969" t="s">
        <v>905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389</v>
      </c>
      <c r="AB969">
        <v>42</v>
      </c>
      <c r="AC969" t="s">
        <v>476</v>
      </c>
      <c r="AD969">
        <v>123586</v>
      </c>
      <c r="AE969">
        <v>1038.1099999999999</v>
      </c>
      <c r="AF969">
        <v>1235.8599999999999</v>
      </c>
      <c r="AG969" t="s">
        <v>408</v>
      </c>
      <c r="AP969" s="8">
        <v>966</v>
      </c>
      <c r="AQ969" s="8" t="str">
        <f t="shared" si="120"/>
        <v/>
      </c>
      <c r="AR969" s="8" t="str">
        <f t="shared" si="120"/>
        <v/>
      </c>
      <c r="AS969" s="8" t="str">
        <f t="shared" si="120"/>
        <v/>
      </c>
      <c r="AT969" s="8" t="str">
        <f t="shared" si="120"/>
        <v/>
      </c>
      <c r="AU969" s="8" t="str">
        <f t="shared" si="120"/>
        <v/>
      </c>
      <c r="AV969" s="8" t="str">
        <f t="shared" si="120"/>
        <v/>
      </c>
      <c r="AW969" s="8" t="str">
        <f t="shared" si="120"/>
        <v/>
      </c>
      <c r="AX969" s="8" t="str">
        <f t="shared" si="120"/>
        <v/>
      </c>
      <c r="AY969" s="8" t="str">
        <f t="shared" si="120"/>
        <v/>
      </c>
      <c r="AZ969" s="8" t="str">
        <f t="shared" si="120"/>
        <v/>
      </c>
      <c r="BA969" s="8" t="str">
        <f t="shared" si="120"/>
        <v/>
      </c>
      <c r="BB969" s="8" t="str">
        <f t="shared" si="120"/>
        <v/>
      </c>
      <c r="BC969" s="8" t="str">
        <f t="shared" si="120"/>
        <v/>
      </c>
      <c r="BD969" s="8" t="str">
        <f t="shared" si="120"/>
        <v/>
      </c>
      <c r="BE969" s="8" t="str">
        <f t="shared" si="120"/>
        <v/>
      </c>
      <c r="BF969" s="8" t="str">
        <f t="shared" si="120"/>
        <v/>
      </c>
      <c r="BG969" s="8" t="str">
        <f t="shared" si="119"/>
        <v/>
      </c>
      <c r="BH969" s="8" t="str">
        <f t="shared" si="119"/>
        <v/>
      </c>
    </row>
    <row r="970" spans="1:60">
      <c r="A970" t="s">
        <v>404</v>
      </c>
      <c r="B970" t="s">
        <v>404</v>
      </c>
      <c r="C970" t="s">
        <v>404</v>
      </c>
      <c r="E970">
        <v>57</v>
      </c>
      <c r="F970">
        <v>0</v>
      </c>
      <c r="G970">
        <v>1</v>
      </c>
      <c r="H970">
        <v>176377</v>
      </c>
      <c r="I970" s="1">
        <v>44761.875</v>
      </c>
      <c r="J970" t="s">
        <v>392</v>
      </c>
      <c r="K970">
        <v>0</v>
      </c>
      <c r="L970" s="1"/>
      <c r="M970" s="1">
        <v>44761.875</v>
      </c>
      <c r="N970" s="1">
        <v>26599.875</v>
      </c>
      <c r="O970" s="1">
        <v>44403.875</v>
      </c>
      <c r="P970" s="1">
        <v>44390.875</v>
      </c>
      <c r="Q970" s="1">
        <v>43448.916666666664</v>
      </c>
      <c r="R970">
        <v>74313959</v>
      </c>
      <c r="T970" t="s">
        <v>906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389</v>
      </c>
      <c r="AB970">
        <v>42</v>
      </c>
      <c r="AC970" t="s">
        <v>390</v>
      </c>
      <c r="AD970">
        <v>383539</v>
      </c>
      <c r="AE970">
        <v>3221.73</v>
      </c>
      <c r="AF970">
        <v>3835.39</v>
      </c>
      <c r="AG970" t="s">
        <v>408</v>
      </c>
      <c r="AP970" s="7">
        <v>967</v>
      </c>
      <c r="AQ970" s="7" t="str">
        <f t="shared" si="120"/>
        <v/>
      </c>
      <c r="AR970" s="7" t="str">
        <f t="shared" si="120"/>
        <v/>
      </c>
      <c r="AS970" s="7" t="str">
        <f t="shared" si="120"/>
        <v/>
      </c>
      <c r="AT970" s="7" t="str">
        <f t="shared" si="120"/>
        <v/>
      </c>
      <c r="AU970" s="7" t="str">
        <f t="shared" si="120"/>
        <v/>
      </c>
      <c r="AV970" s="7" t="str">
        <f t="shared" si="120"/>
        <v/>
      </c>
      <c r="AW970" s="7" t="str">
        <f t="shared" si="120"/>
        <v/>
      </c>
      <c r="AX970" s="7" t="str">
        <f t="shared" si="120"/>
        <v/>
      </c>
      <c r="AY970" s="7" t="str">
        <f t="shared" si="120"/>
        <v/>
      </c>
      <c r="AZ970" s="7" t="str">
        <f t="shared" si="120"/>
        <v/>
      </c>
      <c r="BA970" s="7" t="str">
        <f t="shared" si="120"/>
        <v/>
      </c>
      <c r="BB970" s="7" t="str">
        <f t="shared" si="120"/>
        <v/>
      </c>
      <c r="BC970" s="7" t="str">
        <f t="shared" si="120"/>
        <v/>
      </c>
      <c r="BD970" s="7" t="str">
        <f t="shared" si="120"/>
        <v/>
      </c>
      <c r="BE970" s="7" t="str">
        <f t="shared" si="120"/>
        <v/>
      </c>
      <c r="BF970" s="7" t="str">
        <f t="shared" si="120"/>
        <v/>
      </c>
      <c r="BG970" s="7" t="str">
        <f t="shared" si="119"/>
        <v/>
      </c>
      <c r="BH970" s="7" t="str">
        <f t="shared" si="119"/>
        <v/>
      </c>
    </row>
    <row r="971" spans="1:60">
      <c r="A971" t="s">
        <v>404</v>
      </c>
      <c r="B971" t="s">
        <v>404</v>
      </c>
      <c r="C971" t="s">
        <v>404</v>
      </c>
      <c r="E971">
        <v>19</v>
      </c>
      <c r="F971">
        <v>0</v>
      </c>
      <c r="G971">
        <v>1</v>
      </c>
      <c r="H971">
        <v>176392</v>
      </c>
      <c r="I971" s="1">
        <v>44761.875</v>
      </c>
      <c r="J971" t="s">
        <v>387</v>
      </c>
      <c r="K971">
        <v>0</v>
      </c>
      <c r="L971" s="1"/>
      <c r="M971" s="1">
        <v>44761.875</v>
      </c>
      <c r="N971" s="1">
        <v>35724.875</v>
      </c>
      <c r="O971" s="1">
        <v>43445.916666666664</v>
      </c>
      <c r="P971" s="1"/>
      <c r="Q971" s="1">
        <v>43448.916666666664</v>
      </c>
      <c r="R971">
        <v>74313928</v>
      </c>
      <c r="T971" t="s">
        <v>907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389</v>
      </c>
      <c r="AB971">
        <v>42</v>
      </c>
      <c r="AC971" t="s">
        <v>476</v>
      </c>
      <c r="AD971">
        <v>193102</v>
      </c>
      <c r="AE971">
        <v>1622.05</v>
      </c>
      <c r="AF971">
        <v>1931.02</v>
      </c>
      <c r="AG971" t="s">
        <v>408</v>
      </c>
      <c r="AP971" s="8">
        <v>968</v>
      </c>
      <c r="AQ971" s="8" t="str">
        <f t="shared" si="120"/>
        <v/>
      </c>
      <c r="AR971" s="8" t="str">
        <f t="shared" si="120"/>
        <v/>
      </c>
      <c r="AS971" s="8" t="str">
        <f t="shared" si="120"/>
        <v/>
      </c>
      <c r="AT971" s="8" t="str">
        <f t="shared" si="120"/>
        <v/>
      </c>
      <c r="AU971" s="8" t="str">
        <f t="shared" si="120"/>
        <v/>
      </c>
      <c r="AV971" s="8" t="str">
        <f t="shared" si="120"/>
        <v/>
      </c>
      <c r="AW971" s="8" t="str">
        <f t="shared" si="120"/>
        <v/>
      </c>
      <c r="AX971" s="8" t="str">
        <f t="shared" si="120"/>
        <v/>
      </c>
      <c r="AY971" s="8" t="str">
        <f t="shared" si="120"/>
        <v/>
      </c>
      <c r="AZ971" s="8" t="str">
        <f t="shared" si="120"/>
        <v/>
      </c>
      <c r="BA971" s="8" t="str">
        <f t="shared" si="120"/>
        <v/>
      </c>
      <c r="BB971" s="8" t="str">
        <f t="shared" si="120"/>
        <v/>
      </c>
      <c r="BC971" s="8" t="str">
        <f t="shared" si="120"/>
        <v/>
      </c>
      <c r="BD971" s="8" t="str">
        <f t="shared" si="120"/>
        <v/>
      </c>
      <c r="BE971" s="8" t="str">
        <f t="shared" si="120"/>
        <v/>
      </c>
      <c r="BF971" s="8" t="str">
        <f t="shared" si="120"/>
        <v/>
      </c>
      <c r="BG971" s="8" t="str">
        <f t="shared" si="119"/>
        <v/>
      </c>
      <c r="BH971" s="8" t="str">
        <f t="shared" si="119"/>
        <v/>
      </c>
    </row>
    <row r="972" spans="1:60">
      <c r="A972" t="s">
        <v>404</v>
      </c>
      <c r="B972" t="s">
        <v>404</v>
      </c>
      <c r="C972" t="s">
        <v>404</v>
      </c>
      <c r="E972">
        <v>57</v>
      </c>
      <c r="F972">
        <v>0</v>
      </c>
      <c r="G972">
        <v>1</v>
      </c>
      <c r="H972">
        <v>176444</v>
      </c>
      <c r="I972" s="1">
        <v>44761.875</v>
      </c>
      <c r="J972" t="s">
        <v>392</v>
      </c>
      <c r="K972">
        <v>0</v>
      </c>
      <c r="L972" s="1"/>
      <c r="M972" s="1">
        <v>44761.875</v>
      </c>
      <c r="N972" s="1">
        <v>29656.875</v>
      </c>
      <c r="O972" s="1">
        <v>43445.916666666664</v>
      </c>
      <c r="P972" s="1"/>
      <c r="Q972" s="1">
        <v>43448.916666666664</v>
      </c>
      <c r="R972">
        <v>74316526</v>
      </c>
      <c r="T972" t="s">
        <v>908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389</v>
      </c>
      <c r="AB972">
        <v>42</v>
      </c>
      <c r="AC972" t="s">
        <v>476</v>
      </c>
      <c r="AD972">
        <v>245335</v>
      </c>
      <c r="AE972">
        <v>2060.81</v>
      </c>
      <c r="AF972">
        <v>2453.35</v>
      </c>
      <c r="AG972" t="s">
        <v>408</v>
      </c>
      <c r="AP972" s="7">
        <v>969</v>
      </c>
      <c r="AQ972" s="7" t="str">
        <f t="shared" si="120"/>
        <v/>
      </c>
      <c r="AR972" s="7" t="str">
        <f t="shared" si="120"/>
        <v/>
      </c>
      <c r="AS972" s="7" t="str">
        <f t="shared" si="120"/>
        <v/>
      </c>
      <c r="AT972" s="7" t="str">
        <f t="shared" si="120"/>
        <v/>
      </c>
      <c r="AU972" s="7" t="str">
        <f t="shared" si="120"/>
        <v/>
      </c>
      <c r="AV972" s="7" t="str">
        <f t="shared" si="120"/>
        <v/>
      </c>
      <c r="AW972" s="7" t="str">
        <f t="shared" si="120"/>
        <v/>
      </c>
      <c r="AX972" s="7" t="str">
        <f t="shared" si="120"/>
        <v/>
      </c>
      <c r="AY972" s="7" t="str">
        <f t="shared" si="120"/>
        <v/>
      </c>
      <c r="AZ972" s="7" t="str">
        <f t="shared" si="120"/>
        <v/>
      </c>
      <c r="BA972" s="7" t="str">
        <f t="shared" si="120"/>
        <v/>
      </c>
      <c r="BB972" s="7" t="str">
        <f t="shared" si="120"/>
        <v/>
      </c>
      <c r="BC972" s="7" t="str">
        <f t="shared" si="120"/>
        <v/>
      </c>
      <c r="BD972" s="7" t="str">
        <f t="shared" si="120"/>
        <v/>
      </c>
      <c r="BE972" s="7" t="str">
        <f t="shared" si="120"/>
        <v/>
      </c>
      <c r="BF972" s="7" t="str">
        <f t="shared" si="120"/>
        <v/>
      </c>
      <c r="BG972" s="7" t="str">
        <f t="shared" si="119"/>
        <v/>
      </c>
      <c r="BH972" s="7" t="str">
        <f t="shared" si="119"/>
        <v/>
      </c>
    </row>
    <row r="973" spans="1:60">
      <c r="A973" t="s">
        <v>404</v>
      </c>
      <c r="B973" t="s">
        <v>404</v>
      </c>
      <c r="C973" t="s">
        <v>386</v>
      </c>
      <c r="E973">
        <v>220</v>
      </c>
      <c r="F973">
        <v>0</v>
      </c>
      <c r="G973">
        <v>1</v>
      </c>
      <c r="H973">
        <v>176527</v>
      </c>
      <c r="I973" s="1">
        <v>44761.875</v>
      </c>
      <c r="J973" t="s">
        <v>473</v>
      </c>
      <c r="K973">
        <v>0</v>
      </c>
      <c r="L973" s="1">
        <v>44755.875</v>
      </c>
      <c r="M973" s="1">
        <v>44761.875</v>
      </c>
      <c r="N973" s="1">
        <v>30019.875</v>
      </c>
      <c r="O973" s="1">
        <v>44755.875</v>
      </c>
      <c r="P973" s="1">
        <v>44725.875</v>
      </c>
      <c r="Q973" s="1">
        <v>43448.916666666664</v>
      </c>
      <c r="R973">
        <v>74314159</v>
      </c>
      <c r="T973" t="s">
        <v>909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389</v>
      </c>
      <c r="AB973">
        <v>42</v>
      </c>
      <c r="AC973" t="s">
        <v>398</v>
      </c>
      <c r="AD973">
        <v>30428</v>
      </c>
      <c r="AE973">
        <v>2555.9499999999998</v>
      </c>
      <c r="AF973">
        <v>3042.8</v>
      </c>
      <c r="AG973" t="s">
        <v>391</v>
      </c>
      <c r="AP973" s="8">
        <v>970</v>
      </c>
      <c r="AQ973" s="8" t="str">
        <f t="shared" si="120"/>
        <v/>
      </c>
      <c r="AR973" s="8" t="str">
        <f t="shared" si="120"/>
        <v/>
      </c>
      <c r="AS973" s="8" t="str">
        <f t="shared" si="120"/>
        <v/>
      </c>
      <c r="AT973" s="8" t="str">
        <f t="shared" si="120"/>
        <v/>
      </c>
      <c r="AU973" s="8" t="str">
        <f t="shared" si="120"/>
        <v/>
      </c>
      <c r="AV973" s="8" t="str">
        <f t="shared" si="120"/>
        <v/>
      </c>
      <c r="AW973" s="8" t="str">
        <f t="shared" si="120"/>
        <v/>
      </c>
      <c r="AX973" s="8" t="str">
        <f t="shared" si="120"/>
        <v/>
      </c>
      <c r="AY973" s="8" t="str">
        <f t="shared" si="120"/>
        <v/>
      </c>
      <c r="AZ973" s="8" t="str">
        <f t="shared" si="120"/>
        <v/>
      </c>
      <c r="BA973" s="8" t="str">
        <f t="shared" si="120"/>
        <v/>
      </c>
      <c r="BB973" s="8" t="str">
        <f t="shared" si="120"/>
        <v/>
      </c>
      <c r="BC973" s="8" t="str">
        <f t="shared" si="120"/>
        <v/>
      </c>
      <c r="BD973" s="8" t="str">
        <f t="shared" si="120"/>
        <v/>
      </c>
      <c r="BE973" s="8" t="str">
        <f t="shared" si="120"/>
        <v/>
      </c>
      <c r="BF973" s="8" t="str">
        <f t="shared" si="120"/>
        <v/>
      </c>
      <c r="BG973" s="8" t="str">
        <f t="shared" si="119"/>
        <v/>
      </c>
      <c r="BH973" s="8" t="str">
        <f t="shared" si="119"/>
        <v/>
      </c>
    </row>
    <row r="974" spans="1:60">
      <c r="A974" t="s">
        <v>404</v>
      </c>
      <c r="B974" t="s">
        <v>404</v>
      </c>
      <c r="C974" t="s">
        <v>404</v>
      </c>
      <c r="E974">
        <v>19</v>
      </c>
      <c r="F974">
        <v>0</v>
      </c>
      <c r="G974">
        <v>1</v>
      </c>
      <c r="H974">
        <v>176562</v>
      </c>
      <c r="I974" s="1">
        <v>44761.875</v>
      </c>
      <c r="J974" t="s">
        <v>387</v>
      </c>
      <c r="K974">
        <v>0</v>
      </c>
      <c r="L974" s="1"/>
      <c r="M974" s="1">
        <v>44761.875</v>
      </c>
      <c r="N974" s="1">
        <v>38327.916666666664</v>
      </c>
      <c r="O974" s="1">
        <v>43445.916666666664</v>
      </c>
      <c r="P974" s="1"/>
      <c r="Q974" s="1">
        <v>43448.916666666664</v>
      </c>
      <c r="R974">
        <v>74314016</v>
      </c>
      <c r="T974" t="s">
        <v>910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389</v>
      </c>
      <c r="AB974">
        <v>42</v>
      </c>
      <c r="AC974" t="s">
        <v>476</v>
      </c>
      <c r="AD974">
        <v>123586</v>
      </c>
      <c r="AE974">
        <v>1038.1099999999999</v>
      </c>
      <c r="AF974">
        <v>1235.8599999999999</v>
      </c>
      <c r="AG974" t="s">
        <v>408</v>
      </c>
      <c r="AP974" s="7">
        <v>971</v>
      </c>
      <c r="AQ974" s="7" t="str">
        <f t="shared" si="120"/>
        <v/>
      </c>
      <c r="AR974" s="7" t="str">
        <f t="shared" si="120"/>
        <v/>
      </c>
      <c r="AS974" s="7" t="str">
        <f t="shared" si="120"/>
        <v/>
      </c>
      <c r="AT974" s="7" t="str">
        <f t="shared" si="120"/>
        <v/>
      </c>
      <c r="AU974" s="7" t="str">
        <f t="shared" si="120"/>
        <v/>
      </c>
      <c r="AV974" s="7" t="str">
        <f t="shared" si="120"/>
        <v/>
      </c>
      <c r="AW974" s="7" t="str">
        <f t="shared" si="120"/>
        <v/>
      </c>
      <c r="AX974" s="7" t="str">
        <f t="shared" si="120"/>
        <v/>
      </c>
      <c r="AY974" s="7" t="str">
        <f t="shared" si="120"/>
        <v/>
      </c>
      <c r="AZ974" s="7" t="str">
        <f t="shared" si="120"/>
        <v/>
      </c>
      <c r="BA974" s="7" t="str">
        <f t="shared" si="120"/>
        <v/>
      </c>
      <c r="BB974" s="7" t="str">
        <f t="shared" si="120"/>
        <v/>
      </c>
      <c r="BC974" s="7" t="str">
        <f t="shared" si="120"/>
        <v/>
      </c>
      <c r="BD974" s="7" t="str">
        <f t="shared" si="120"/>
        <v/>
      </c>
      <c r="BE974" s="7" t="str">
        <f t="shared" si="120"/>
        <v/>
      </c>
      <c r="BF974" s="7" t="str">
        <f t="shared" si="120"/>
        <v/>
      </c>
      <c r="BG974" s="7" t="str">
        <f t="shared" si="119"/>
        <v/>
      </c>
      <c r="BH974" s="7" t="str">
        <f t="shared" si="119"/>
        <v/>
      </c>
    </row>
    <row r="975" spans="1:60">
      <c r="A975" t="s">
        <v>404</v>
      </c>
      <c r="B975" t="s">
        <v>404</v>
      </c>
      <c r="C975" t="s">
        <v>404</v>
      </c>
      <c r="E975">
        <v>19</v>
      </c>
      <c r="F975">
        <v>0</v>
      </c>
      <c r="G975">
        <v>1</v>
      </c>
      <c r="H975">
        <v>176576</v>
      </c>
      <c r="I975" s="1">
        <v>44761.875</v>
      </c>
      <c r="J975" t="s">
        <v>387</v>
      </c>
      <c r="K975">
        <v>0</v>
      </c>
      <c r="L975" s="1"/>
      <c r="M975" s="1">
        <v>44761.875</v>
      </c>
      <c r="N975" s="1">
        <v>34059.875</v>
      </c>
      <c r="O975" s="1">
        <v>43445.916666666664</v>
      </c>
      <c r="P975" s="1"/>
      <c r="Q975" s="1">
        <v>43448.916666666664</v>
      </c>
      <c r="R975">
        <v>74314019</v>
      </c>
      <c r="T975" t="s">
        <v>911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389</v>
      </c>
      <c r="AB975">
        <v>42</v>
      </c>
      <c r="AC975" t="s">
        <v>398</v>
      </c>
      <c r="AD975">
        <v>140921</v>
      </c>
      <c r="AE975">
        <v>2212.9899999999998</v>
      </c>
      <c r="AF975">
        <v>1409.21</v>
      </c>
      <c r="AG975" t="s">
        <v>408</v>
      </c>
      <c r="AP975" s="8">
        <v>972</v>
      </c>
      <c r="AQ975" s="8" t="str">
        <f t="shared" si="120"/>
        <v/>
      </c>
      <c r="AR975" s="8" t="str">
        <f t="shared" si="120"/>
        <v/>
      </c>
      <c r="AS975" s="8" t="str">
        <f t="shared" si="120"/>
        <v/>
      </c>
      <c r="AT975" s="8" t="str">
        <f t="shared" si="120"/>
        <v/>
      </c>
      <c r="AU975" s="8" t="str">
        <f t="shared" si="120"/>
        <v/>
      </c>
      <c r="AV975" s="8" t="str">
        <f t="shared" si="120"/>
        <v/>
      </c>
      <c r="AW975" s="8" t="str">
        <f t="shared" si="120"/>
        <v/>
      </c>
      <c r="AX975" s="8" t="str">
        <f t="shared" si="120"/>
        <v/>
      </c>
      <c r="AY975" s="8" t="str">
        <f t="shared" si="120"/>
        <v/>
      </c>
      <c r="AZ975" s="8" t="str">
        <f t="shared" si="120"/>
        <v/>
      </c>
      <c r="BA975" s="8" t="str">
        <f t="shared" si="120"/>
        <v/>
      </c>
      <c r="BB975" s="8" t="str">
        <f t="shared" si="120"/>
        <v/>
      </c>
      <c r="BC975" s="8" t="str">
        <f t="shared" si="120"/>
        <v/>
      </c>
      <c r="BD975" s="8" t="str">
        <f t="shared" si="120"/>
        <v/>
      </c>
      <c r="BE975" s="8" t="str">
        <f t="shared" si="120"/>
        <v/>
      </c>
      <c r="BF975" s="8" t="str">
        <f t="shared" si="120"/>
        <v/>
      </c>
      <c r="BG975" s="8" t="str">
        <f t="shared" si="119"/>
        <v/>
      </c>
      <c r="BH975" s="8" t="str">
        <f t="shared" si="119"/>
        <v/>
      </c>
    </row>
    <row r="976" spans="1:60">
      <c r="A976" t="s">
        <v>404</v>
      </c>
      <c r="B976" t="s">
        <v>404</v>
      </c>
      <c r="C976" t="s">
        <v>404</v>
      </c>
      <c r="E976">
        <v>19</v>
      </c>
      <c r="F976">
        <v>0</v>
      </c>
      <c r="G976">
        <v>1</v>
      </c>
      <c r="H976">
        <v>176657</v>
      </c>
      <c r="I976" s="1">
        <v>44761.875</v>
      </c>
      <c r="J976" t="s">
        <v>387</v>
      </c>
      <c r="K976">
        <v>0</v>
      </c>
      <c r="L976" s="1"/>
      <c r="M976" s="1">
        <v>44761.875</v>
      </c>
      <c r="N976" s="1">
        <v>35531.875</v>
      </c>
      <c r="O976" s="1">
        <v>43445.916666666664</v>
      </c>
      <c r="P976" s="1"/>
      <c r="Q976" s="1">
        <v>43448.916666666664</v>
      </c>
      <c r="R976">
        <v>74315455</v>
      </c>
      <c r="T976" t="s">
        <v>912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389</v>
      </c>
      <c r="AB976">
        <v>42</v>
      </c>
      <c r="AC976" t="s">
        <v>398</v>
      </c>
      <c r="AD976">
        <v>239502</v>
      </c>
      <c r="AE976">
        <v>2011.8</v>
      </c>
      <c r="AF976">
        <v>2395.02</v>
      </c>
      <c r="AG976" t="s">
        <v>408</v>
      </c>
      <c r="AP976" s="7">
        <v>973</v>
      </c>
      <c r="AQ976" s="7" t="str">
        <f t="shared" si="120"/>
        <v/>
      </c>
      <c r="AR976" s="7" t="str">
        <f t="shared" si="120"/>
        <v/>
      </c>
      <c r="AS976" s="7" t="str">
        <f t="shared" si="120"/>
        <v/>
      </c>
      <c r="AT976" s="7" t="str">
        <f t="shared" si="120"/>
        <v/>
      </c>
      <c r="AU976" s="7" t="str">
        <f t="shared" si="120"/>
        <v/>
      </c>
      <c r="AV976" s="7" t="str">
        <f t="shared" si="120"/>
        <v/>
      </c>
      <c r="AW976" s="7" t="str">
        <f t="shared" si="120"/>
        <v/>
      </c>
      <c r="AX976" s="7" t="str">
        <f t="shared" si="120"/>
        <v/>
      </c>
      <c r="AY976" s="7" t="str">
        <f t="shared" si="120"/>
        <v/>
      </c>
      <c r="AZ976" s="7" t="str">
        <f t="shared" si="120"/>
        <v/>
      </c>
      <c r="BA976" s="7" t="str">
        <f t="shared" si="120"/>
        <v/>
      </c>
      <c r="BB976" s="7" t="str">
        <f t="shared" si="120"/>
        <v/>
      </c>
      <c r="BC976" s="7" t="str">
        <f t="shared" si="120"/>
        <v/>
      </c>
      <c r="BD976" s="7" t="str">
        <f t="shared" si="120"/>
        <v/>
      </c>
      <c r="BE976" s="7" t="str">
        <f t="shared" si="120"/>
        <v/>
      </c>
      <c r="BF976" s="7" t="str">
        <f t="shared" si="120"/>
        <v/>
      </c>
      <c r="BG976" s="7" t="str">
        <f t="shared" si="119"/>
        <v/>
      </c>
      <c r="BH976" s="7" t="str">
        <f t="shared" si="119"/>
        <v/>
      </c>
    </row>
    <row r="977" spans="1:60">
      <c r="A977" t="s">
        <v>404</v>
      </c>
      <c r="B977" t="s">
        <v>404</v>
      </c>
      <c r="C977" t="s">
        <v>404</v>
      </c>
      <c r="E977">
        <v>19</v>
      </c>
      <c r="F977">
        <v>0</v>
      </c>
      <c r="G977">
        <v>1</v>
      </c>
      <c r="H977">
        <v>176667</v>
      </c>
      <c r="I977" s="1">
        <v>44761.875</v>
      </c>
      <c r="J977" t="s">
        <v>387</v>
      </c>
      <c r="K977">
        <v>0</v>
      </c>
      <c r="L977" s="1"/>
      <c r="M977" s="1">
        <v>44761.875</v>
      </c>
      <c r="N977" s="1">
        <v>30554.875</v>
      </c>
      <c r="O977" s="1">
        <v>43445.916666666664</v>
      </c>
      <c r="P977" s="1"/>
      <c r="Q977" s="1">
        <v>43448.916666666664</v>
      </c>
      <c r="R977">
        <v>74314667</v>
      </c>
      <c r="T977" t="s">
        <v>913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389</v>
      </c>
      <c r="AB977">
        <v>42</v>
      </c>
      <c r="AC977" t="s">
        <v>398</v>
      </c>
      <c r="AD977">
        <v>276623</v>
      </c>
      <c r="AE977">
        <v>2323.64</v>
      </c>
      <c r="AF977">
        <v>2766.23</v>
      </c>
      <c r="AG977" t="s">
        <v>408</v>
      </c>
      <c r="AP977" s="8">
        <v>974</v>
      </c>
      <c r="AQ977" s="8" t="str">
        <f t="shared" si="120"/>
        <v/>
      </c>
      <c r="AR977" s="8" t="str">
        <f t="shared" si="120"/>
        <v/>
      </c>
      <c r="AS977" s="8" t="str">
        <f t="shared" si="120"/>
        <v/>
      </c>
      <c r="AT977" s="8" t="str">
        <f t="shared" si="120"/>
        <v/>
      </c>
      <c r="AU977" s="8" t="str">
        <f t="shared" si="120"/>
        <v/>
      </c>
      <c r="AV977" s="8" t="str">
        <f t="shared" si="120"/>
        <v/>
      </c>
      <c r="AW977" s="8" t="str">
        <f t="shared" si="120"/>
        <v/>
      </c>
      <c r="AX977" s="8" t="str">
        <f t="shared" si="120"/>
        <v/>
      </c>
      <c r="AY977" s="8" t="str">
        <f t="shared" si="120"/>
        <v/>
      </c>
      <c r="AZ977" s="8" t="str">
        <f t="shared" si="120"/>
        <v/>
      </c>
      <c r="BA977" s="8" t="str">
        <f t="shared" si="120"/>
        <v/>
      </c>
      <c r="BB977" s="8" t="str">
        <f t="shared" si="120"/>
        <v/>
      </c>
      <c r="BC977" s="8" t="str">
        <f t="shared" si="120"/>
        <v/>
      </c>
      <c r="BD977" s="8" t="str">
        <f t="shared" si="120"/>
        <v/>
      </c>
      <c r="BE977" s="8" t="str">
        <f t="shared" si="120"/>
        <v/>
      </c>
      <c r="BF977" s="8" t="str">
        <f t="shared" si="120"/>
        <v/>
      </c>
      <c r="BG977" s="8" t="str">
        <f t="shared" si="119"/>
        <v/>
      </c>
      <c r="BH977" s="8" t="str">
        <f t="shared" si="119"/>
        <v/>
      </c>
    </row>
    <row r="978" spans="1:60">
      <c r="A978" t="s">
        <v>404</v>
      </c>
      <c r="B978" t="s">
        <v>404</v>
      </c>
      <c r="C978" t="s">
        <v>404</v>
      </c>
      <c r="E978">
        <v>19</v>
      </c>
      <c r="F978">
        <v>0</v>
      </c>
      <c r="G978">
        <v>1</v>
      </c>
      <c r="H978">
        <v>176697</v>
      </c>
      <c r="I978" s="1">
        <v>44761.875</v>
      </c>
      <c r="J978" t="s">
        <v>387</v>
      </c>
      <c r="K978">
        <v>0</v>
      </c>
      <c r="L978" s="1"/>
      <c r="M978" s="1">
        <v>44761.875</v>
      </c>
      <c r="N978" s="1">
        <v>35584.875</v>
      </c>
      <c r="O978" s="1">
        <v>43445.916666666664</v>
      </c>
      <c r="P978" s="1"/>
      <c r="Q978" s="1">
        <v>43448.916666666664</v>
      </c>
      <c r="R978">
        <v>74316914</v>
      </c>
      <c r="T978" t="s">
        <v>914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389</v>
      </c>
      <c r="AB978">
        <v>42</v>
      </c>
      <c r="AC978" t="s">
        <v>390</v>
      </c>
      <c r="AD978">
        <v>219548</v>
      </c>
      <c r="AE978">
        <v>1844.17</v>
      </c>
      <c r="AF978">
        <v>2195.48</v>
      </c>
      <c r="AG978" t="s">
        <v>408</v>
      </c>
      <c r="AP978" s="7">
        <v>975</v>
      </c>
      <c r="AQ978" s="7" t="str">
        <f t="shared" si="120"/>
        <v/>
      </c>
      <c r="AR978" s="7" t="str">
        <f t="shared" si="120"/>
        <v/>
      </c>
      <c r="AS978" s="7" t="str">
        <f t="shared" si="120"/>
        <v/>
      </c>
      <c r="AT978" s="7" t="str">
        <f t="shared" si="120"/>
        <v/>
      </c>
      <c r="AU978" s="7" t="str">
        <f t="shared" si="120"/>
        <v/>
      </c>
      <c r="AV978" s="7" t="str">
        <f t="shared" si="120"/>
        <v/>
      </c>
      <c r="AW978" s="7" t="str">
        <f t="shared" si="120"/>
        <v/>
      </c>
      <c r="AX978" s="7" t="str">
        <f t="shared" si="120"/>
        <v/>
      </c>
      <c r="AY978" s="7" t="str">
        <f t="shared" si="120"/>
        <v/>
      </c>
      <c r="AZ978" s="7" t="str">
        <f t="shared" si="120"/>
        <v/>
      </c>
      <c r="BA978" s="7" t="str">
        <f t="shared" si="120"/>
        <v/>
      </c>
      <c r="BB978" s="7" t="str">
        <f t="shared" si="120"/>
        <v/>
      </c>
      <c r="BC978" s="7" t="str">
        <f t="shared" si="120"/>
        <v/>
      </c>
      <c r="BD978" s="7" t="str">
        <f t="shared" si="120"/>
        <v/>
      </c>
      <c r="BE978" s="7" t="str">
        <f t="shared" si="120"/>
        <v/>
      </c>
      <c r="BF978" s="7" t="str">
        <f t="shared" ref="BF978:BH993" si="121">IF(BF$3=$D978,$AP978,"")</f>
        <v/>
      </c>
      <c r="BG978" s="7" t="str">
        <f t="shared" si="121"/>
        <v/>
      </c>
      <c r="BH978" s="7" t="str">
        <f t="shared" si="121"/>
        <v/>
      </c>
    </row>
    <row r="979" spans="1:60">
      <c r="A979" t="s">
        <v>404</v>
      </c>
      <c r="B979" t="s">
        <v>404</v>
      </c>
      <c r="C979" t="s">
        <v>404</v>
      </c>
      <c r="E979">
        <v>19</v>
      </c>
      <c r="F979">
        <v>0</v>
      </c>
      <c r="G979">
        <v>1</v>
      </c>
      <c r="H979">
        <v>176698</v>
      </c>
      <c r="I979" s="1">
        <v>44761.875</v>
      </c>
      <c r="J979" t="s">
        <v>387</v>
      </c>
      <c r="K979">
        <v>0</v>
      </c>
      <c r="L979" s="1"/>
      <c r="M979" s="1">
        <v>44761.875</v>
      </c>
      <c r="N979" s="1">
        <v>38859.875</v>
      </c>
      <c r="O979" s="1">
        <v>43445.916666666664</v>
      </c>
      <c r="P979" s="1"/>
      <c r="Q979" s="1">
        <v>43448.916666666664</v>
      </c>
      <c r="R979">
        <v>74314049</v>
      </c>
      <c r="T979" t="s">
        <v>915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389</v>
      </c>
      <c r="AB979">
        <v>42</v>
      </c>
      <c r="AC979" t="s">
        <v>476</v>
      </c>
      <c r="AD979">
        <v>123586</v>
      </c>
      <c r="AE979">
        <v>1038.1099999999999</v>
      </c>
      <c r="AF979">
        <v>1235.8599999999999</v>
      </c>
      <c r="AG979" t="s">
        <v>408</v>
      </c>
      <c r="AP979" s="8">
        <v>976</v>
      </c>
      <c r="AQ979" s="8" t="str">
        <f t="shared" ref="AQ979:BF994" si="122">IF(AQ$3=$D979,$AP979,"")</f>
        <v/>
      </c>
      <c r="AR979" s="8" t="str">
        <f t="shared" si="122"/>
        <v/>
      </c>
      <c r="AS979" s="8" t="str">
        <f t="shared" si="122"/>
        <v/>
      </c>
      <c r="AT979" s="8" t="str">
        <f t="shared" si="122"/>
        <v/>
      </c>
      <c r="AU979" s="8" t="str">
        <f t="shared" si="122"/>
        <v/>
      </c>
      <c r="AV979" s="8" t="str">
        <f t="shared" si="122"/>
        <v/>
      </c>
      <c r="AW979" s="8" t="str">
        <f t="shared" si="122"/>
        <v/>
      </c>
      <c r="AX979" s="8" t="str">
        <f t="shared" si="122"/>
        <v/>
      </c>
      <c r="AY979" s="8" t="str">
        <f t="shared" si="122"/>
        <v/>
      </c>
      <c r="AZ979" s="8" t="str">
        <f t="shared" si="122"/>
        <v/>
      </c>
      <c r="BA979" s="8" t="str">
        <f t="shared" si="122"/>
        <v/>
      </c>
      <c r="BB979" s="8" t="str">
        <f t="shared" si="122"/>
        <v/>
      </c>
      <c r="BC979" s="8" t="str">
        <f t="shared" si="122"/>
        <v/>
      </c>
      <c r="BD979" s="8" t="str">
        <f t="shared" si="122"/>
        <v/>
      </c>
      <c r="BE979" s="8" t="str">
        <f t="shared" si="122"/>
        <v/>
      </c>
      <c r="BF979" s="8" t="str">
        <f t="shared" si="122"/>
        <v/>
      </c>
      <c r="BG979" s="8" t="str">
        <f t="shared" si="121"/>
        <v/>
      </c>
      <c r="BH979" s="8" t="str">
        <f t="shared" si="121"/>
        <v/>
      </c>
    </row>
    <row r="980" spans="1:60">
      <c r="A980" t="s">
        <v>404</v>
      </c>
      <c r="B980" t="s">
        <v>404</v>
      </c>
      <c r="C980" t="s">
        <v>404</v>
      </c>
      <c r="E980">
        <v>19</v>
      </c>
      <c r="F980">
        <v>0</v>
      </c>
      <c r="G980">
        <v>1</v>
      </c>
      <c r="H980">
        <v>176707</v>
      </c>
      <c r="I980" s="1">
        <v>44761.875</v>
      </c>
      <c r="J980" t="s">
        <v>387</v>
      </c>
      <c r="K980">
        <v>0</v>
      </c>
      <c r="L980" s="1"/>
      <c r="M980" s="1">
        <v>44761.875</v>
      </c>
      <c r="N980" s="1">
        <v>36857.916666666664</v>
      </c>
      <c r="O980" s="1">
        <v>43445.916666666664</v>
      </c>
      <c r="P980" s="1"/>
      <c r="Q980" s="1">
        <v>43448.916666666664</v>
      </c>
      <c r="R980">
        <v>74314055</v>
      </c>
      <c r="T980" t="s">
        <v>916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389</v>
      </c>
      <c r="AB980">
        <v>42</v>
      </c>
      <c r="AC980" t="s">
        <v>476</v>
      </c>
      <c r="AD980">
        <v>154477</v>
      </c>
      <c r="AE980">
        <v>1297.6600000000001</v>
      </c>
      <c r="AF980">
        <v>1544.77</v>
      </c>
      <c r="AG980" t="s">
        <v>408</v>
      </c>
      <c r="AP980" s="7">
        <v>977</v>
      </c>
      <c r="AQ980" s="7" t="str">
        <f t="shared" si="122"/>
        <v/>
      </c>
      <c r="AR980" s="7" t="str">
        <f t="shared" si="122"/>
        <v/>
      </c>
      <c r="AS980" s="7" t="str">
        <f t="shared" si="122"/>
        <v/>
      </c>
      <c r="AT980" s="7" t="str">
        <f t="shared" si="122"/>
        <v/>
      </c>
      <c r="AU980" s="7" t="str">
        <f t="shared" si="122"/>
        <v/>
      </c>
      <c r="AV980" s="7" t="str">
        <f t="shared" si="122"/>
        <v/>
      </c>
      <c r="AW980" s="7" t="str">
        <f t="shared" si="122"/>
        <v/>
      </c>
      <c r="AX980" s="7" t="str">
        <f t="shared" si="122"/>
        <v/>
      </c>
      <c r="AY980" s="7" t="str">
        <f t="shared" si="122"/>
        <v/>
      </c>
      <c r="AZ980" s="7" t="str">
        <f t="shared" si="122"/>
        <v/>
      </c>
      <c r="BA980" s="7" t="str">
        <f t="shared" si="122"/>
        <v/>
      </c>
      <c r="BB980" s="7" t="str">
        <f t="shared" si="122"/>
        <v/>
      </c>
      <c r="BC980" s="7" t="str">
        <f t="shared" si="122"/>
        <v/>
      </c>
      <c r="BD980" s="7" t="str">
        <f t="shared" si="122"/>
        <v/>
      </c>
      <c r="BE980" s="7" t="str">
        <f t="shared" si="122"/>
        <v/>
      </c>
      <c r="BF980" s="7" t="str">
        <f t="shared" si="122"/>
        <v/>
      </c>
      <c r="BG980" s="7" t="str">
        <f t="shared" si="121"/>
        <v/>
      </c>
      <c r="BH980" s="7" t="str">
        <f t="shared" si="121"/>
        <v/>
      </c>
    </row>
    <row r="981" spans="1:60">
      <c r="A981" t="s">
        <v>404</v>
      </c>
      <c r="B981" t="s">
        <v>404</v>
      </c>
      <c r="C981" t="s">
        <v>404</v>
      </c>
      <c r="E981">
        <v>19</v>
      </c>
      <c r="F981">
        <v>0</v>
      </c>
      <c r="G981">
        <v>1</v>
      </c>
      <c r="H981">
        <v>176770</v>
      </c>
      <c r="I981" s="1">
        <v>44761.875</v>
      </c>
      <c r="J981" t="s">
        <v>387</v>
      </c>
      <c r="K981">
        <v>0</v>
      </c>
      <c r="L981" s="1"/>
      <c r="M981" s="1">
        <v>44761.875</v>
      </c>
      <c r="N981" s="1">
        <v>29550.916666666668</v>
      </c>
      <c r="O981" s="1">
        <v>44031.875</v>
      </c>
      <c r="P981" s="1">
        <v>44025.875</v>
      </c>
      <c r="Q981" s="1">
        <v>43448.916666666664</v>
      </c>
      <c r="R981">
        <v>74314061</v>
      </c>
      <c r="T981" t="s">
        <v>917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389</v>
      </c>
      <c r="AB981">
        <v>42</v>
      </c>
      <c r="AC981" t="s">
        <v>398</v>
      </c>
      <c r="AD981">
        <v>104369</v>
      </c>
      <c r="AE981">
        <v>2555.9499999999998</v>
      </c>
      <c r="AF981">
        <v>1043.69</v>
      </c>
      <c r="AG981" t="s">
        <v>408</v>
      </c>
      <c r="AP981" s="8">
        <v>978</v>
      </c>
      <c r="AQ981" s="8" t="str">
        <f t="shared" si="122"/>
        <v/>
      </c>
      <c r="AR981" s="8" t="str">
        <f t="shared" si="122"/>
        <v/>
      </c>
      <c r="AS981" s="8" t="str">
        <f t="shared" si="122"/>
        <v/>
      </c>
      <c r="AT981" s="8" t="str">
        <f t="shared" si="122"/>
        <v/>
      </c>
      <c r="AU981" s="8" t="str">
        <f t="shared" si="122"/>
        <v/>
      </c>
      <c r="AV981" s="8" t="str">
        <f t="shared" si="122"/>
        <v/>
      </c>
      <c r="AW981" s="8" t="str">
        <f t="shared" si="122"/>
        <v/>
      </c>
      <c r="AX981" s="8" t="str">
        <f t="shared" si="122"/>
        <v/>
      </c>
      <c r="AY981" s="8" t="str">
        <f t="shared" si="122"/>
        <v/>
      </c>
      <c r="AZ981" s="8" t="str">
        <f t="shared" si="122"/>
        <v/>
      </c>
      <c r="BA981" s="8" t="str">
        <f t="shared" si="122"/>
        <v/>
      </c>
      <c r="BB981" s="8" t="str">
        <f t="shared" si="122"/>
        <v/>
      </c>
      <c r="BC981" s="8" t="str">
        <f t="shared" si="122"/>
        <v/>
      </c>
      <c r="BD981" s="8" t="str">
        <f t="shared" si="122"/>
        <v/>
      </c>
      <c r="BE981" s="8" t="str">
        <f t="shared" si="122"/>
        <v/>
      </c>
      <c r="BF981" s="8" t="str">
        <f t="shared" si="122"/>
        <v/>
      </c>
      <c r="BG981" s="8" t="str">
        <f t="shared" si="121"/>
        <v/>
      </c>
      <c r="BH981" s="8" t="str">
        <f t="shared" si="121"/>
        <v/>
      </c>
    </row>
    <row r="982" spans="1:60">
      <c r="A982" t="s">
        <v>404</v>
      </c>
      <c r="B982" t="s">
        <v>404</v>
      </c>
      <c r="C982" t="s">
        <v>404</v>
      </c>
      <c r="E982">
        <v>19</v>
      </c>
      <c r="F982">
        <v>0</v>
      </c>
      <c r="G982">
        <v>1</v>
      </c>
      <c r="H982">
        <v>176779</v>
      </c>
      <c r="I982" s="1">
        <v>44761.875</v>
      </c>
      <c r="J982" t="s">
        <v>387</v>
      </c>
      <c r="K982">
        <v>0</v>
      </c>
      <c r="L982" s="1"/>
      <c r="M982" s="1">
        <v>44761.875</v>
      </c>
      <c r="N982" s="1">
        <v>40400.875</v>
      </c>
      <c r="O982" s="1">
        <v>43454.916666666664</v>
      </c>
      <c r="P982" s="1"/>
      <c r="Q982" s="1">
        <v>43448.916666666664</v>
      </c>
      <c r="R982">
        <v>74348481</v>
      </c>
      <c r="T982" t="s">
        <v>918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389</v>
      </c>
      <c r="AB982">
        <v>42</v>
      </c>
      <c r="AC982" t="s">
        <v>476</v>
      </c>
      <c r="AD982">
        <v>123586</v>
      </c>
      <c r="AE982">
        <v>1038.1099999999999</v>
      </c>
      <c r="AF982">
        <v>1235.8599999999999</v>
      </c>
      <c r="AG982" t="s">
        <v>408</v>
      </c>
      <c r="AP982" s="7">
        <v>979</v>
      </c>
      <c r="AQ982" s="7" t="str">
        <f t="shared" si="122"/>
        <v/>
      </c>
      <c r="AR982" s="7" t="str">
        <f t="shared" si="122"/>
        <v/>
      </c>
      <c r="AS982" s="7" t="str">
        <f t="shared" si="122"/>
        <v/>
      </c>
      <c r="AT982" s="7" t="str">
        <f t="shared" si="122"/>
        <v/>
      </c>
      <c r="AU982" s="7" t="str">
        <f t="shared" si="122"/>
        <v/>
      </c>
      <c r="AV982" s="7" t="str">
        <f t="shared" si="122"/>
        <v/>
      </c>
      <c r="AW982" s="7" t="str">
        <f t="shared" si="122"/>
        <v/>
      </c>
      <c r="AX982" s="7" t="str">
        <f t="shared" si="122"/>
        <v/>
      </c>
      <c r="AY982" s="7" t="str">
        <f t="shared" si="122"/>
        <v/>
      </c>
      <c r="AZ982" s="7" t="str">
        <f t="shared" si="122"/>
        <v/>
      </c>
      <c r="BA982" s="7" t="str">
        <f t="shared" si="122"/>
        <v/>
      </c>
      <c r="BB982" s="7" t="str">
        <f t="shared" si="122"/>
        <v/>
      </c>
      <c r="BC982" s="7" t="str">
        <f t="shared" si="122"/>
        <v/>
      </c>
      <c r="BD982" s="7" t="str">
        <f t="shared" si="122"/>
        <v/>
      </c>
      <c r="BE982" s="7" t="str">
        <f t="shared" si="122"/>
        <v/>
      </c>
      <c r="BF982" s="7" t="str">
        <f t="shared" si="122"/>
        <v/>
      </c>
      <c r="BG982" s="7" t="str">
        <f t="shared" si="121"/>
        <v/>
      </c>
      <c r="BH982" s="7" t="str">
        <f t="shared" si="121"/>
        <v/>
      </c>
    </row>
    <row r="983" spans="1:60">
      <c r="A983" t="s">
        <v>404</v>
      </c>
      <c r="B983" t="s">
        <v>404</v>
      </c>
      <c r="C983" t="s">
        <v>404</v>
      </c>
      <c r="E983">
        <v>19</v>
      </c>
      <c r="F983">
        <v>0</v>
      </c>
      <c r="G983">
        <v>1</v>
      </c>
      <c r="H983">
        <v>176925</v>
      </c>
      <c r="I983" s="1">
        <v>44761.875</v>
      </c>
      <c r="J983" t="s">
        <v>387</v>
      </c>
      <c r="K983">
        <v>0</v>
      </c>
      <c r="L983" s="1">
        <v>44755.875</v>
      </c>
      <c r="M983" s="1">
        <v>44761.875</v>
      </c>
      <c r="N983" s="1">
        <v>23427.875</v>
      </c>
      <c r="O983" s="1">
        <v>44755.875</v>
      </c>
      <c r="P983" s="1">
        <v>44574.875</v>
      </c>
      <c r="Q983" s="1">
        <v>43448.916666666664</v>
      </c>
      <c r="R983">
        <v>74322328</v>
      </c>
      <c r="T983" t="s">
        <v>919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389</v>
      </c>
      <c r="AB983">
        <v>42</v>
      </c>
      <c r="AC983" t="s">
        <v>394</v>
      </c>
      <c r="AD983">
        <v>165267</v>
      </c>
      <c r="AE983">
        <v>1388.25</v>
      </c>
      <c r="AF983">
        <v>1652.67</v>
      </c>
      <c r="AG983" t="s">
        <v>391</v>
      </c>
      <c r="AP983" s="8">
        <v>980</v>
      </c>
      <c r="AQ983" s="8" t="str">
        <f t="shared" si="122"/>
        <v/>
      </c>
      <c r="AR983" s="8" t="str">
        <f t="shared" si="122"/>
        <v/>
      </c>
      <c r="AS983" s="8" t="str">
        <f t="shared" si="122"/>
        <v/>
      </c>
      <c r="AT983" s="8" t="str">
        <f t="shared" si="122"/>
        <v/>
      </c>
      <c r="AU983" s="8" t="str">
        <f t="shared" si="122"/>
        <v/>
      </c>
      <c r="AV983" s="8" t="str">
        <f t="shared" si="122"/>
        <v/>
      </c>
      <c r="AW983" s="8" t="str">
        <f t="shared" si="122"/>
        <v/>
      </c>
      <c r="AX983" s="8" t="str">
        <f t="shared" si="122"/>
        <v/>
      </c>
      <c r="AY983" s="8" t="str">
        <f t="shared" si="122"/>
        <v/>
      </c>
      <c r="AZ983" s="8" t="str">
        <f t="shared" si="122"/>
        <v/>
      </c>
      <c r="BA983" s="8" t="str">
        <f t="shared" si="122"/>
        <v/>
      </c>
      <c r="BB983" s="8" t="str">
        <f t="shared" si="122"/>
        <v/>
      </c>
      <c r="BC983" s="8" t="str">
        <f t="shared" si="122"/>
        <v/>
      </c>
      <c r="BD983" s="8" t="str">
        <f t="shared" si="122"/>
        <v/>
      </c>
      <c r="BE983" s="8" t="str">
        <f t="shared" si="122"/>
        <v/>
      </c>
      <c r="BF983" s="8" t="str">
        <f t="shared" si="122"/>
        <v/>
      </c>
      <c r="BG983" s="8" t="str">
        <f t="shared" si="121"/>
        <v/>
      </c>
      <c r="BH983" s="8" t="str">
        <f t="shared" si="121"/>
        <v/>
      </c>
    </row>
    <row r="984" spans="1:60">
      <c r="A984" t="s">
        <v>404</v>
      </c>
      <c r="B984" t="s">
        <v>404</v>
      </c>
      <c r="C984" t="s">
        <v>404</v>
      </c>
      <c r="E984">
        <v>19</v>
      </c>
      <c r="F984">
        <v>0</v>
      </c>
      <c r="G984">
        <v>1</v>
      </c>
      <c r="H984">
        <v>176925</v>
      </c>
      <c r="I984" s="1">
        <v>44761.875</v>
      </c>
      <c r="J984" t="s">
        <v>387</v>
      </c>
      <c r="K984">
        <v>1</v>
      </c>
      <c r="L984" s="1">
        <v>44755.875</v>
      </c>
      <c r="M984" s="1">
        <v>44761.875</v>
      </c>
      <c r="N984" s="1">
        <v>25706.875</v>
      </c>
      <c r="O984" s="1">
        <v>44755.875</v>
      </c>
      <c r="P984" s="1"/>
      <c r="Q984" s="1">
        <v>43448.916666666664</v>
      </c>
      <c r="R984">
        <v>74322329</v>
      </c>
      <c r="T984" t="s">
        <v>920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389</v>
      </c>
      <c r="AB984">
        <v>42</v>
      </c>
      <c r="AC984" t="s">
        <v>394</v>
      </c>
      <c r="AD984">
        <v>132214</v>
      </c>
      <c r="AE984">
        <v>1110.5899999999999</v>
      </c>
      <c r="AF984">
        <v>1322.14</v>
      </c>
      <c r="AG984" t="s">
        <v>391</v>
      </c>
      <c r="AP984" s="7">
        <v>981</v>
      </c>
      <c r="AQ984" s="7" t="str">
        <f t="shared" si="122"/>
        <v/>
      </c>
      <c r="AR984" s="7" t="str">
        <f t="shared" si="122"/>
        <v/>
      </c>
      <c r="AS984" s="7" t="str">
        <f t="shared" si="122"/>
        <v/>
      </c>
      <c r="AT984" s="7" t="str">
        <f t="shared" si="122"/>
        <v/>
      </c>
      <c r="AU984" s="7" t="str">
        <f t="shared" si="122"/>
        <v/>
      </c>
      <c r="AV984" s="7" t="str">
        <f t="shared" si="122"/>
        <v/>
      </c>
      <c r="AW984" s="7" t="str">
        <f t="shared" si="122"/>
        <v/>
      </c>
      <c r="AX984" s="7" t="str">
        <f t="shared" si="122"/>
        <v/>
      </c>
      <c r="AY984" s="7" t="str">
        <f t="shared" si="122"/>
        <v/>
      </c>
      <c r="AZ984" s="7" t="str">
        <f t="shared" si="122"/>
        <v/>
      </c>
      <c r="BA984" s="7" t="str">
        <f t="shared" si="122"/>
        <v/>
      </c>
      <c r="BB984" s="7" t="str">
        <f t="shared" si="122"/>
        <v/>
      </c>
      <c r="BC984" s="7" t="str">
        <f t="shared" si="122"/>
        <v/>
      </c>
      <c r="BD984" s="7" t="str">
        <f t="shared" si="122"/>
        <v/>
      </c>
      <c r="BE984" s="7" t="str">
        <f t="shared" si="122"/>
        <v/>
      </c>
      <c r="BF984" s="7" t="str">
        <f t="shared" si="122"/>
        <v/>
      </c>
      <c r="BG984" s="7" t="str">
        <f t="shared" si="121"/>
        <v/>
      </c>
      <c r="BH984" s="7" t="str">
        <f t="shared" si="121"/>
        <v/>
      </c>
    </row>
    <row r="985" spans="1:60">
      <c r="A985" t="s">
        <v>404</v>
      </c>
      <c r="B985" t="s">
        <v>404</v>
      </c>
      <c r="C985" t="s">
        <v>386</v>
      </c>
      <c r="E985">
        <v>19</v>
      </c>
      <c r="F985">
        <v>0</v>
      </c>
      <c r="G985">
        <v>1</v>
      </c>
      <c r="H985">
        <v>177016</v>
      </c>
      <c r="I985" s="1">
        <v>44761.875</v>
      </c>
      <c r="J985" t="s">
        <v>387</v>
      </c>
      <c r="K985">
        <v>0</v>
      </c>
      <c r="L985" s="1"/>
      <c r="M985" s="1">
        <v>44761.875</v>
      </c>
      <c r="N985" s="1">
        <v>40212.916666666664</v>
      </c>
      <c r="O985" s="1">
        <v>44755.875</v>
      </c>
      <c r="P985" s="1">
        <v>44755.875</v>
      </c>
      <c r="Q985" s="1">
        <v>43448.916666666664</v>
      </c>
      <c r="R985">
        <v>74327975</v>
      </c>
      <c r="T985" t="s">
        <v>921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389</v>
      </c>
      <c r="AB985">
        <v>42</v>
      </c>
      <c r="AC985" t="s">
        <v>400</v>
      </c>
      <c r="AD985">
        <v>49621</v>
      </c>
      <c r="AE985">
        <v>416.82</v>
      </c>
      <c r="AF985">
        <v>496.21</v>
      </c>
      <c r="AG985" t="s">
        <v>480</v>
      </c>
      <c r="AP985" s="8">
        <v>982</v>
      </c>
      <c r="AQ985" s="8" t="str">
        <f t="shared" si="122"/>
        <v/>
      </c>
      <c r="AR985" s="8" t="str">
        <f t="shared" si="122"/>
        <v/>
      </c>
      <c r="AS985" s="8" t="str">
        <f t="shared" si="122"/>
        <v/>
      </c>
      <c r="AT985" s="8" t="str">
        <f t="shared" si="122"/>
        <v/>
      </c>
      <c r="AU985" s="8" t="str">
        <f t="shared" si="122"/>
        <v/>
      </c>
      <c r="AV985" s="8" t="str">
        <f t="shared" si="122"/>
        <v/>
      </c>
      <c r="AW985" s="8" t="str">
        <f t="shared" si="122"/>
        <v/>
      </c>
      <c r="AX985" s="8" t="str">
        <f t="shared" si="122"/>
        <v/>
      </c>
      <c r="AY985" s="8" t="str">
        <f t="shared" si="122"/>
        <v/>
      </c>
      <c r="AZ985" s="8" t="str">
        <f t="shared" si="122"/>
        <v/>
      </c>
      <c r="BA985" s="8" t="str">
        <f t="shared" si="122"/>
        <v/>
      </c>
      <c r="BB985" s="8" t="str">
        <f t="shared" si="122"/>
        <v/>
      </c>
      <c r="BC985" s="8" t="str">
        <f t="shared" si="122"/>
        <v/>
      </c>
      <c r="BD985" s="8" t="str">
        <f t="shared" si="122"/>
        <v/>
      </c>
      <c r="BE985" s="8" t="str">
        <f t="shared" si="122"/>
        <v/>
      </c>
      <c r="BF985" s="8" t="str">
        <f t="shared" si="122"/>
        <v/>
      </c>
      <c r="BG985" s="8" t="str">
        <f t="shared" si="121"/>
        <v/>
      </c>
      <c r="BH985" s="8" t="str">
        <f t="shared" si="121"/>
        <v/>
      </c>
    </row>
    <row r="986" spans="1:60">
      <c r="A986" t="s">
        <v>404</v>
      </c>
      <c r="B986" t="s">
        <v>404</v>
      </c>
      <c r="C986" t="s">
        <v>404</v>
      </c>
      <c r="E986">
        <v>57</v>
      </c>
      <c r="F986">
        <v>0</v>
      </c>
      <c r="G986">
        <v>1</v>
      </c>
      <c r="H986">
        <v>184464</v>
      </c>
      <c r="I986" s="1">
        <v>44761.875</v>
      </c>
      <c r="J986" t="s">
        <v>392</v>
      </c>
      <c r="K986">
        <v>0</v>
      </c>
      <c r="L986" s="1"/>
      <c r="M986" s="1">
        <v>44761.875</v>
      </c>
      <c r="N986" s="1">
        <v>30798.875</v>
      </c>
      <c r="O986" s="1">
        <v>43513.875</v>
      </c>
      <c r="P986" s="1">
        <v>43509.916666666664</v>
      </c>
      <c r="Q986" s="1">
        <v>43479.916666666664</v>
      </c>
      <c r="R986">
        <v>74543403</v>
      </c>
      <c r="T986" t="s">
        <v>922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389</v>
      </c>
      <c r="AB986">
        <v>41</v>
      </c>
      <c r="AC986" t="s">
        <v>398</v>
      </c>
      <c r="AD986">
        <v>276623</v>
      </c>
      <c r="AE986">
        <v>2323.64</v>
      </c>
      <c r="AF986">
        <v>2766.23</v>
      </c>
      <c r="AG986" t="s">
        <v>408</v>
      </c>
      <c r="AP986" s="7">
        <v>983</v>
      </c>
      <c r="AQ986" s="7" t="str">
        <f t="shared" si="122"/>
        <v/>
      </c>
      <c r="AR986" s="7" t="str">
        <f t="shared" si="122"/>
        <v/>
      </c>
      <c r="AS986" s="7" t="str">
        <f t="shared" si="122"/>
        <v/>
      </c>
      <c r="AT986" s="7" t="str">
        <f t="shared" si="122"/>
        <v/>
      </c>
      <c r="AU986" s="7" t="str">
        <f t="shared" si="122"/>
        <v/>
      </c>
      <c r="AV986" s="7" t="str">
        <f t="shared" si="122"/>
        <v/>
      </c>
      <c r="AW986" s="7" t="str">
        <f t="shared" si="122"/>
        <v/>
      </c>
      <c r="AX986" s="7" t="str">
        <f t="shared" si="122"/>
        <v/>
      </c>
      <c r="AY986" s="7" t="str">
        <f t="shared" si="122"/>
        <v/>
      </c>
      <c r="AZ986" s="7" t="str">
        <f t="shared" si="122"/>
        <v/>
      </c>
      <c r="BA986" s="7" t="str">
        <f t="shared" si="122"/>
        <v/>
      </c>
      <c r="BB986" s="7" t="str">
        <f t="shared" si="122"/>
        <v/>
      </c>
      <c r="BC986" s="7" t="str">
        <f t="shared" si="122"/>
        <v/>
      </c>
      <c r="BD986" s="7" t="str">
        <f t="shared" si="122"/>
        <v/>
      </c>
      <c r="BE986" s="7" t="str">
        <f t="shared" si="122"/>
        <v/>
      </c>
      <c r="BF986" s="7" t="str">
        <f t="shared" si="122"/>
        <v/>
      </c>
      <c r="BG986" s="7" t="str">
        <f t="shared" si="121"/>
        <v/>
      </c>
      <c r="BH986" s="7" t="str">
        <f t="shared" si="121"/>
        <v/>
      </c>
    </row>
    <row r="987" spans="1:60">
      <c r="A987" t="s">
        <v>404</v>
      </c>
      <c r="B987" t="s">
        <v>404</v>
      </c>
      <c r="C987" t="s">
        <v>404</v>
      </c>
      <c r="E987">
        <v>57</v>
      </c>
      <c r="F987">
        <v>0</v>
      </c>
      <c r="G987">
        <v>1</v>
      </c>
      <c r="H987">
        <v>184464</v>
      </c>
      <c r="I987" s="1">
        <v>44761.875</v>
      </c>
      <c r="J987" t="s">
        <v>392</v>
      </c>
      <c r="K987">
        <v>1</v>
      </c>
      <c r="L987" s="1"/>
      <c r="M987" s="1">
        <v>44761.875</v>
      </c>
      <c r="N987" s="1">
        <v>43414.916666666664</v>
      </c>
      <c r="O987" s="1">
        <v>43513.875</v>
      </c>
      <c r="P987" s="1"/>
      <c r="Q987" s="1">
        <v>43479.916666666664</v>
      </c>
      <c r="R987">
        <v>74543404</v>
      </c>
      <c r="T987" t="s">
        <v>923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389</v>
      </c>
      <c r="AB987">
        <v>41</v>
      </c>
      <c r="AC987" t="s">
        <v>398</v>
      </c>
      <c r="AD987">
        <v>153282</v>
      </c>
      <c r="AE987">
        <v>1287.56</v>
      </c>
      <c r="AF987">
        <v>1532.82</v>
      </c>
      <c r="AG987" t="s">
        <v>408</v>
      </c>
      <c r="AP987" s="8">
        <v>984</v>
      </c>
      <c r="AQ987" s="8" t="str">
        <f t="shared" si="122"/>
        <v/>
      </c>
      <c r="AR987" s="8" t="str">
        <f t="shared" si="122"/>
        <v/>
      </c>
      <c r="AS987" s="8" t="str">
        <f t="shared" si="122"/>
        <v/>
      </c>
      <c r="AT987" s="8" t="str">
        <f t="shared" si="122"/>
        <v/>
      </c>
      <c r="AU987" s="8" t="str">
        <f t="shared" si="122"/>
        <v/>
      </c>
      <c r="AV987" s="8" t="str">
        <f t="shared" si="122"/>
        <v/>
      </c>
      <c r="AW987" s="8" t="str">
        <f t="shared" si="122"/>
        <v/>
      </c>
      <c r="AX987" s="8" t="str">
        <f t="shared" si="122"/>
        <v/>
      </c>
      <c r="AY987" s="8" t="str">
        <f t="shared" si="122"/>
        <v/>
      </c>
      <c r="AZ987" s="8" t="str">
        <f t="shared" si="122"/>
        <v/>
      </c>
      <c r="BA987" s="8" t="str">
        <f t="shared" si="122"/>
        <v/>
      </c>
      <c r="BB987" s="8" t="str">
        <f t="shared" si="122"/>
        <v/>
      </c>
      <c r="BC987" s="8" t="str">
        <f t="shared" si="122"/>
        <v/>
      </c>
      <c r="BD987" s="8" t="str">
        <f t="shared" si="122"/>
        <v/>
      </c>
      <c r="BE987" s="8" t="str">
        <f t="shared" si="122"/>
        <v/>
      </c>
      <c r="BF987" s="8" t="str">
        <f t="shared" si="122"/>
        <v/>
      </c>
      <c r="BG987" s="8" t="str">
        <f t="shared" si="121"/>
        <v/>
      </c>
      <c r="BH987" s="8" t="str">
        <f t="shared" si="121"/>
        <v/>
      </c>
    </row>
    <row r="988" spans="1:60">
      <c r="A988" t="s">
        <v>404</v>
      </c>
      <c r="B988" t="s">
        <v>404</v>
      </c>
      <c r="C988" t="s">
        <v>404</v>
      </c>
      <c r="E988">
        <v>19</v>
      </c>
      <c r="F988">
        <v>0</v>
      </c>
      <c r="G988">
        <v>1</v>
      </c>
      <c r="H988">
        <v>184520</v>
      </c>
      <c r="I988" s="1">
        <v>44761.875</v>
      </c>
      <c r="J988" t="s">
        <v>387</v>
      </c>
      <c r="K988">
        <v>0</v>
      </c>
      <c r="L988" s="1"/>
      <c r="M988" s="1">
        <v>44761.875</v>
      </c>
      <c r="N988" s="1">
        <v>36295.875</v>
      </c>
      <c r="O988" s="1">
        <v>44056.875</v>
      </c>
      <c r="P988" s="1">
        <v>44025.875</v>
      </c>
      <c r="Q988" s="1">
        <v>43479.916666666664</v>
      </c>
      <c r="R988">
        <v>74546888</v>
      </c>
      <c r="T988" t="s">
        <v>924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389</v>
      </c>
      <c r="AB988">
        <v>41</v>
      </c>
      <c r="AC988" t="s">
        <v>476</v>
      </c>
      <c r="AD988">
        <v>154477</v>
      </c>
      <c r="AE988">
        <v>1297.6600000000001</v>
      </c>
      <c r="AF988">
        <v>1544.77</v>
      </c>
      <c r="AG988" t="s">
        <v>408</v>
      </c>
      <c r="AP988" s="7">
        <v>985</v>
      </c>
      <c r="AQ988" s="7" t="str">
        <f t="shared" si="122"/>
        <v/>
      </c>
      <c r="AR988" s="7" t="str">
        <f t="shared" si="122"/>
        <v/>
      </c>
      <c r="AS988" s="7" t="str">
        <f t="shared" si="122"/>
        <v/>
      </c>
      <c r="AT988" s="7" t="str">
        <f t="shared" si="122"/>
        <v/>
      </c>
      <c r="AU988" s="7" t="str">
        <f t="shared" si="122"/>
        <v/>
      </c>
      <c r="AV988" s="7" t="str">
        <f t="shared" si="122"/>
        <v/>
      </c>
      <c r="AW988" s="7" t="str">
        <f t="shared" si="122"/>
        <v/>
      </c>
      <c r="AX988" s="7" t="str">
        <f t="shared" si="122"/>
        <v/>
      </c>
      <c r="AY988" s="7" t="str">
        <f t="shared" si="122"/>
        <v/>
      </c>
      <c r="AZ988" s="7" t="str">
        <f t="shared" si="122"/>
        <v/>
      </c>
      <c r="BA988" s="7" t="str">
        <f t="shared" si="122"/>
        <v/>
      </c>
      <c r="BB988" s="7" t="str">
        <f t="shared" si="122"/>
        <v/>
      </c>
      <c r="BC988" s="7" t="str">
        <f t="shared" si="122"/>
        <v/>
      </c>
      <c r="BD988" s="7" t="str">
        <f t="shared" si="122"/>
        <v/>
      </c>
      <c r="BE988" s="7" t="str">
        <f t="shared" si="122"/>
        <v/>
      </c>
      <c r="BF988" s="7" t="str">
        <f t="shared" si="122"/>
        <v/>
      </c>
      <c r="BG988" s="7" t="str">
        <f t="shared" si="121"/>
        <v/>
      </c>
      <c r="BH988" s="7" t="str">
        <f t="shared" si="121"/>
        <v/>
      </c>
    </row>
    <row r="989" spans="1:60">
      <c r="A989" t="s">
        <v>404</v>
      </c>
      <c r="B989" t="s">
        <v>404</v>
      </c>
      <c r="C989" t="s">
        <v>404</v>
      </c>
      <c r="E989">
        <v>19</v>
      </c>
      <c r="F989">
        <v>0</v>
      </c>
      <c r="G989">
        <v>1</v>
      </c>
      <c r="H989">
        <v>185163</v>
      </c>
      <c r="I989" s="1">
        <v>44761.875</v>
      </c>
      <c r="J989" t="s">
        <v>387</v>
      </c>
      <c r="K989">
        <v>0</v>
      </c>
      <c r="L989" s="1"/>
      <c r="M989" s="1">
        <v>44761.875</v>
      </c>
      <c r="N989" s="1">
        <v>40057.875</v>
      </c>
      <c r="O989" s="1">
        <v>43793.875</v>
      </c>
      <c r="P989" s="1">
        <v>43751.875</v>
      </c>
      <c r="Q989" s="1">
        <v>43479.916666666664</v>
      </c>
      <c r="R989">
        <v>74543366</v>
      </c>
      <c r="T989" t="s">
        <v>925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389</v>
      </c>
      <c r="AB989">
        <v>41</v>
      </c>
      <c r="AC989" t="s">
        <v>394</v>
      </c>
      <c r="AD989">
        <v>48439</v>
      </c>
      <c r="AE989">
        <v>406.85</v>
      </c>
      <c r="AF989">
        <v>484.39</v>
      </c>
      <c r="AG989" t="s">
        <v>408</v>
      </c>
      <c r="AP989" s="8">
        <v>986</v>
      </c>
      <c r="AQ989" s="8" t="str">
        <f t="shared" si="122"/>
        <v/>
      </c>
      <c r="AR989" s="8" t="str">
        <f t="shared" si="122"/>
        <v/>
      </c>
      <c r="AS989" s="8" t="str">
        <f t="shared" si="122"/>
        <v/>
      </c>
      <c r="AT989" s="8" t="str">
        <f t="shared" si="122"/>
        <v/>
      </c>
      <c r="AU989" s="8" t="str">
        <f t="shared" si="122"/>
        <v/>
      </c>
      <c r="AV989" s="8" t="str">
        <f t="shared" si="122"/>
        <v/>
      </c>
      <c r="AW989" s="8" t="str">
        <f t="shared" si="122"/>
        <v/>
      </c>
      <c r="AX989" s="8" t="str">
        <f t="shared" si="122"/>
        <v/>
      </c>
      <c r="AY989" s="8" t="str">
        <f t="shared" si="122"/>
        <v/>
      </c>
      <c r="AZ989" s="8" t="str">
        <f t="shared" si="122"/>
        <v/>
      </c>
      <c r="BA989" s="8" t="str">
        <f t="shared" si="122"/>
        <v/>
      </c>
      <c r="BB989" s="8" t="str">
        <f t="shared" si="122"/>
        <v/>
      </c>
      <c r="BC989" s="8" t="str">
        <f t="shared" si="122"/>
        <v/>
      </c>
      <c r="BD989" s="8" t="str">
        <f t="shared" si="122"/>
        <v/>
      </c>
      <c r="BE989" s="8" t="str">
        <f t="shared" si="122"/>
        <v/>
      </c>
      <c r="BF989" s="8" t="str">
        <f t="shared" si="122"/>
        <v/>
      </c>
      <c r="BG989" s="8" t="str">
        <f t="shared" si="121"/>
        <v/>
      </c>
      <c r="BH989" s="8" t="str">
        <f t="shared" si="121"/>
        <v/>
      </c>
    </row>
    <row r="990" spans="1:60">
      <c r="A990" t="s">
        <v>404</v>
      </c>
      <c r="B990" t="s">
        <v>404</v>
      </c>
      <c r="C990" t="s">
        <v>404</v>
      </c>
      <c r="E990">
        <v>19</v>
      </c>
      <c r="F990">
        <v>0</v>
      </c>
      <c r="G990">
        <v>1</v>
      </c>
      <c r="H990">
        <v>185163</v>
      </c>
      <c r="I990" s="1">
        <v>44761.875</v>
      </c>
      <c r="J990" t="s">
        <v>387</v>
      </c>
      <c r="K990">
        <v>1</v>
      </c>
      <c r="L990" s="1"/>
      <c r="M990" s="1">
        <v>44761.875</v>
      </c>
      <c r="N990" s="1">
        <v>40057.875</v>
      </c>
      <c r="O990" s="1">
        <v>43793.875</v>
      </c>
      <c r="P990" s="1"/>
      <c r="Q990" s="1">
        <v>43479.916666666664</v>
      </c>
      <c r="R990">
        <v>74543367</v>
      </c>
      <c r="T990" t="s">
        <v>926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389</v>
      </c>
      <c r="AB990">
        <v>41</v>
      </c>
      <c r="AC990" t="s">
        <v>394</v>
      </c>
      <c r="AD990">
        <v>48439</v>
      </c>
      <c r="AE990">
        <v>406.85</v>
      </c>
      <c r="AF990">
        <v>484.39</v>
      </c>
      <c r="AG990" t="s">
        <v>408</v>
      </c>
      <c r="AP990" s="7">
        <v>987</v>
      </c>
      <c r="AQ990" s="7" t="str">
        <f t="shared" si="122"/>
        <v/>
      </c>
      <c r="AR990" s="7" t="str">
        <f t="shared" si="122"/>
        <v/>
      </c>
      <c r="AS990" s="7" t="str">
        <f t="shared" si="122"/>
        <v/>
      </c>
      <c r="AT990" s="7" t="str">
        <f t="shared" si="122"/>
        <v/>
      </c>
      <c r="AU990" s="7" t="str">
        <f t="shared" si="122"/>
        <v/>
      </c>
      <c r="AV990" s="7" t="str">
        <f t="shared" si="122"/>
        <v/>
      </c>
      <c r="AW990" s="7" t="str">
        <f t="shared" si="122"/>
        <v/>
      </c>
      <c r="AX990" s="7" t="str">
        <f t="shared" si="122"/>
        <v/>
      </c>
      <c r="AY990" s="7" t="str">
        <f t="shared" si="122"/>
        <v/>
      </c>
      <c r="AZ990" s="7" t="str">
        <f t="shared" si="122"/>
        <v/>
      </c>
      <c r="BA990" s="7" t="str">
        <f t="shared" si="122"/>
        <v/>
      </c>
      <c r="BB990" s="7" t="str">
        <f t="shared" si="122"/>
        <v/>
      </c>
      <c r="BC990" s="7" t="str">
        <f t="shared" si="122"/>
        <v/>
      </c>
      <c r="BD990" s="7" t="str">
        <f t="shared" si="122"/>
        <v/>
      </c>
      <c r="BE990" s="7" t="str">
        <f t="shared" si="122"/>
        <v/>
      </c>
      <c r="BF990" s="7" t="str">
        <f t="shared" si="122"/>
        <v/>
      </c>
      <c r="BG990" s="7" t="str">
        <f t="shared" si="121"/>
        <v/>
      </c>
      <c r="BH990" s="7" t="str">
        <f t="shared" si="121"/>
        <v/>
      </c>
    </row>
    <row r="991" spans="1:60">
      <c r="A991" t="s">
        <v>404</v>
      </c>
      <c r="B991" t="s">
        <v>404</v>
      </c>
      <c r="C991" t="s">
        <v>404</v>
      </c>
      <c r="E991">
        <v>220</v>
      </c>
      <c r="F991">
        <v>0</v>
      </c>
      <c r="G991">
        <v>1</v>
      </c>
      <c r="H991">
        <v>185184</v>
      </c>
      <c r="I991" s="1">
        <v>44761.875</v>
      </c>
      <c r="J991" t="s">
        <v>473</v>
      </c>
      <c r="K991">
        <v>0</v>
      </c>
      <c r="L991" s="1"/>
      <c r="M991" s="1">
        <v>44761.875</v>
      </c>
      <c r="N991" s="1">
        <v>30693.916666666668</v>
      </c>
      <c r="O991" s="1">
        <v>43478.916666666664</v>
      </c>
      <c r="P991" s="1"/>
      <c r="Q991" s="1">
        <v>43479.916666666664</v>
      </c>
      <c r="R991">
        <v>74543375</v>
      </c>
      <c r="T991" t="s">
        <v>927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389</v>
      </c>
      <c r="AB991">
        <v>41</v>
      </c>
      <c r="AC991" t="s">
        <v>394</v>
      </c>
      <c r="AD991">
        <v>87415</v>
      </c>
      <c r="AE991">
        <v>734.27</v>
      </c>
      <c r="AF991">
        <v>874.15</v>
      </c>
      <c r="AG991" t="s">
        <v>408</v>
      </c>
      <c r="AP991" s="8">
        <v>988</v>
      </c>
      <c r="AQ991" s="8" t="str">
        <f t="shared" si="122"/>
        <v/>
      </c>
      <c r="AR991" s="8" t="str">
        <f t="shared" si="122"/>
        <v/>
      </c>
      <c r="AS991" s="8" t="str">
        <f t="shared" si="122"/>
        <v/>
      </c>
      <c r="AT991" s="8" t="str">
        <f t="shared" si="122"/>
        <v/>
      </c>
      <c r="AU991" s="8" t="str">
        <f t="shared" si="122"/>
        <v/>
      </c>
      <c r="AV991" s="8" t="str">
        <f t="shared" si="122"/>
        <v/>
      </c>
      <c r="AW991" s="8" t="str">
        <f t="shared" si="122"/>
        <v/>
      </c>
      <c r="AX991" s="8" t="str">
        <f t="shared" si="122"/>
        <v/>
      </c>
      <c r="AY991" s="8" t="str">
        <f t="shared" si="122"/>
        <v/>
      </c>
      <c r="AZ991" s="8" t="str">
        <f t="shared" si="122"/>
        <v/>
      </c>
      <c r="BA991" s="8" t="str">
        <f t="shared" si="122"/>
        <v/>
      </c>
      <c r="BB991" s="8" t="str">
        <f t="shared" si="122"/>
        <v/>
      </c>
      <c r="BC991" s="8" t="str">
        <f t="shared" si="122"/>
        <v/>
      </c>
      <c r="BD991" s="8" t="str">
        <f t="shared" si="122"/>
        <v/>
      </c>
      <c r="BE991" s="8" t="str">
        <f t="shared" si="122"/>
        <v/>
      </c>
      <c r="BF991" s="8" t="str">
        <f t="shared" si="122"/>
        <v/>
      </c>
      <c r="BG991" s="8" t="str">
        <f t="shared" si="121"/>
        <v/>
      </c>
      <c r="BH991" s="8" t="str">
        <f t="shared" si="121"/>
        <v/>
      </c>
    </row>
    <row r="992" spans="1:60">
      <c r="A992" t="s">
        <v>404</v>
      </c>
      <c r="B992" t="s">
        <v>404</v>
      </c>
      <c r="C992" t="s">
        <v>404</v>
      </c>
      <c r="E992">
        <v>19</v>
      </c>
      <c r="F992">
        <v>0</v>
      </c>
      <c r="G992">
        <v>1</v>
      </c>
      <c r="H992">
        <v>187909</v>
      </c>
      <c r="I992" s="1">
        <v>44761.875</v>
      </c>
      <c r="J992" t="s">
        <v>387</v>
      </c>
      <c r="K992">
        <v>0</v>
      </c>
      <c r="L992" s="1"/>
      <c r="M992" s="1">
        <v>44761.875</v>
      </c>
      <c r="N992" s="1">
        <v>32440.875</v>
      </c>
      <c r="O992" s="1">
        <v>43997.875</v>
      </c>
      <c r="P992" s="1">
        <v>43993.875</v>
      </c>
      <c r="Q992" s="1">
        <v>43510.916666666664</v>
      </c>
      <c r="R992">
        <v>74766918</v>
      </c>
      <c r="T992" t="s">
        <v>928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389</v>
      </c>
      <c r="AB992">
        <v>40</v>
      </c>
      <c r="AC992" t="s">
        <v>390</v>
      </c>
      <c r="AD992">
        <v>241499</v>
      </c>
      <c r="AE992">
        <v>2028.6</v>
      </c>
      <c r="AF992">
        <v>2414.9899999999998</v>
      </c>
      <c r="AG992" t="s">
        <v>408</v>
      </c>
      <c r="AP992" s="7">
        <v>989</v>
      </c>
      <c r="AQ992" s="7" t="str">
        <f t="shared" si="122"/>
        <v/>
      </c>
      <c r="AR992" s="7" t="str">
        <f t="shared" si="122"/>
        <v/>
      </c>
      <c r="AS992" s="7" t="str">
        <f t="shared" si="122"/>
        <v/>
      </c>
      <c r="AT992" s="7" t="str">
        <f t="shared" si="122"/>
        <v/>
      </c>
      <c r="AU992" s="7" t="str">
        <f t="shared" si="122"/>
        <v/>
      </c>
      <c r="AV992" s="7" t="str">
        <f t="shared" si="122"/>
        <v/>
      </c>
      <c r="AW992" s="7" t="str">
        <f t="shared" si="122"/>
        <v/>
      </c>
      <c r="AX992" s="7" t="str">
        <f t="shared" si="122"/>
        <v/>
      </c>
      <c r="AY992" s="7" t="str">
        <f t="shared" si="122"/>
        <v/>
      </c>
      <c r="AZ992" s="7" t="str">
        <f t="shared" si="122"/>
        <v/>
      </c>
      <c r="BA992" s="7" t="str">
        <f t="shared" si="122"/>
        <v/>
      </c>
      <c r="BB992" s="7" t="str">
        <f t="shared" si="122"/>
        <v/>
      </c>
      <c r="BC992" s="7" t="str">
        <f t="shared" si="122"/>
        <v/>
      </c>
      <c r="BD992" s="7" t="str">
        <f t="shared" si="122"/>
        <v/>
      </c>
      <c r="BE992" s="7" t="str">
        <f t="shared" si="122"/>
        <v/>
      </c>
      <c r="BF992" s="7" t="str">
        <f t="shared" si="122"/>
        <v/>
      </c>
      <c r="BG992" s="7" t="str">
        <f t="shared" si="121"/>
        <v/>
      </c>
      <c r="BH992" s="7" t="str">
        <f t="shared" si="121"/>
        <v/>
      </c>
    </row>
    <row r="993" spans="1:60">
      <c r="A993" t="s">
        <v>404</v>
      </c>
      <c r="B993" t="s">
        <v>404</v>
      </c>
      <c r="C993" t="s">
        <v>386</v>
      </c>
      <c r="E993">
        <v>57</v>
      </c>
      <c r="F993">
        <v>0</v>
      </c>
      <c r="G993">
        <v>1</v>
      </c>
      <c r="H993">
        <v>187926</v>
      </c>
      <c r="I993" s="1">
        <v>44761.875</v>
      </c>
      <c r="J993" t="s">
        <v>392</v>
      </c>
      <c r="K993">
        <v>0</v>
      </c>
      <c r="L993" s="1">
        <v>44693.875</v>
      </c>
      <c r="M993" s="1">
        <v>44761.875</v>
      </c>
      <c r="N993" s="1">
        <v>31106.875</v>
      </c>
      <c r="O993" s="1">
        <v>44693.875</v>
      </c>
      <c r="P993" s="1"/>
      <c r="Q993" s="1">
        <v>43510.916666666664</v>
      </c>
      <c r="R993">
        <v>74766926</v>
      </c>
      <c r="T993" t="s">
        <v>929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389</v>
      </c>
      <c r="AB993">
        <v>40</v>
      </c>
      <c r="AC993" t="s">
        <v>398</v>
      </c>
      <c r="AD993">
        <v>173106</v>
      </c>
      <c r="AE993">
        <v>1454.09</v>
      </c>
      <c r="AF993">
        <v>1731.06</v>
      </c>
      <c r="AG993" t="s">
        <v>391</v>
      </c>
      <c r="AP993" s="8">
        <v>990</v>
      </c>
      <c r="AQ993" s="8" t="str">
        <f t="shared" si="122"/>
        <v/>
      </c>
      <c r="AR993" s="8" t="str">
        <f t="shared" si="122"/>
        <v/>
      </c>
      <c r="AS993" s="8" t="str">
        <f t="shared" si="122"/>
        <v/>
      </c>
      <c r="AT993" s="8" t="str">
        <f t="shared" si="122"/>
        <v/>
      </c>
      <c r="AU993" s="8" t="str">
        <f t="shared" si="122"/>
        <v/>
      </c>
      <c r="AV993" s="8" t="str">
        <f t="shared" si="122"/>
        <v/>
      </c>
      <c r="AW993" s="8" t="str">
        <f t="shared" si="122"/>
        <v/>
      </c>
      <c r="AX993" s="8" t="str">
        <f t="shared" si="122"/>
        <v/>
      </c>
      <c r="AY993" s="8" t="str">
        <f t="shared" si="122"/>
        <v/>
      </c>
      <c r="AZ993" s="8" t="str">
        <f t="shared" si="122"/>
        <v/>
      </c>
      <c r="BA993" s="8" t="str">
        <f t="shared" si="122"/>
        <v/>
      </c>
      <c r="BB993" s="8" t="str">
        <f t="shared" si="122"/>
        <v/>
      </c>
      <c r="BC993" s="8" t="str">
        <f t="shared" si="122"/>
        <v/>
      </c>
      <c r="BD993" s="8" t="str">
        <f t="shared" si="122"/>
        <v/>
      </c>
      <c r="BE993" s="8" t="str">
        <f t="shared" si="122"/>
        <v/>
      </c>
      <c r="BF993" s="8" t="str">
        <f t="shared" si="122"/>
        <v/>
      </c>
      <c r="BG993" s="8" t="str">
        <f t="shared" si="121"/>
        <v/>
      </c>
      <c r="BH993" s="8" t="str">
        <f t="shared" si="121"/>
        <v/>
      </c>
    </row>
    <row r="994" spans="1:60">
      <c r="A994" t="s">
        <v>404</v>
      </c>
      <c r="B994" t="s">
        <v>386</v>
      </c>
      <c r="C994" t="s">
        <v>386</v>
      </c>
      <c r="D994">
        <v>1201881000</v>
      </c>
      <c r="E994">
        <v>57</v>
      </c>
      <c r="F994">
        <v>0</v>
      </c>
      <c r="G994">
        <v>1</v>
      </c>
      <c r="H994">
        <v>187926</v>
      </c>
      <c r="I994" s="1">
        <v>44761.875</v>
      </c>
      <c r="J994" t="s">
        <v>392</v>
      </c>
      <c r="K994">
        <v>1</v>
      </c>
      <c r="L994" s="1">
        <v>44682.875</v>
      </c>
      <c r="M994" s="1">
        <v>44761.875</v>
      </c>
      <c r="N994" s="1">
        <v>44229.875</v>
      </c>
      <c r="O994" s="1">
        <v>44682.875</v>
      </c>
      <c r="P994" s="1"/>
      <c r="Q994" s="1">
        <v>44248.875</v>
      </c>
      <c r="R994">
        <v>81073135</v>
      </c>
      <c r="T994" t="s">
        <v>930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389</v>
      </c>
      <c r="AB994">
        <v>40</v>
      </c>
      <c r="AC994" t="s">
        <v>398</v>
      </c>
      <c r="AD994">
        <v>95921</v>
      </c>
      <c r="AE994">
        <v>805.73</v>
      </c>
      <c r="AF994">
        <v>959.21</v>
      </c>
      <c r="AG994" t="s">
        <v>391</v>
      </c>
      <c r="AP994" s="7">
        <v>991</v>
      </c>
      <c r="AQ994" s="7" t="str">
        <f t="shared" si="122"/>
        <v/>
      </c>
      <c r="AR994" s="7" t="str">
        <f t="shared" si="122"/>
        <v/>
      </c>
      <c r="AS994" s="7" t="str">
        <f t="shared" si="122"/>
        <v/>
      </c>
      <c r="AT994" s="7" t="str">
        <f t="shared" si="122"/>
        <v/>
      </c>
      <c r="AU994" s="7" t="str">
        <f t="shared" si="122"/>
        <v/>
      </c>
      <c r="AV994" s="7" t="str">
        <f t="shared" si="122"/>
        <v/>
      </c>
      <c r="AW994" s="7" t="str">
        <f t="shared" si="122"/>
        <v/>
      </c>
      <c r="AX994" s="7" t="str">
        <f t="shared" si="122"/>
        <v/>
      </c>
      <c r="AY994" s="7" t="str">
        <f t="shared" si="122"/>
        <v/>
      </c>
      <c r="AZ994" s="7" t="str">
        <f t="shared" si="122"/>
        <v/>
      </c>
      <c r="BA994" s="7" t="str">
        <f t="shared" si="122"/>
        <v/>
      </c>
      <c r="BB994" s="7" t="str">
        <f t="shared" si="122"/>
        <v/>
      </c>
      <c r="BC994" s="7" t="str">
        <f t="shared" si="122"/>
        <v/>
      </c>
      <c r="BD994" s="7" t="str">
        <f t="shared" si="122"/>
        <v/>
      </c>
      <c r="BE994" s="7" t="str">
        <f t="shared" si="122"/>
        <v/>
      </c>
      <c r="BF994" s="7" t="str">
        <f t="shared" ref="BF994:BH1009" si="123">IF(BF$3=$D994,$AP994,"")</f>
        <v/>
      </c>
      <c r="BG994" s="7" t="str">
        <f t="shared" si="123"/>
        <v/>
      </c>
      <c r="BH994" s="7" t="str">
        <f t="shared" si="123"/>
        <v/>
      </c>
    </row>
    <row r="995" spans="1:60">
      <c r="A995" t="s">
        <v>404</v>
      </c>
      <c r="B995" t="s">
        <v>386</v>
      </c>
      <c r="C995" t="s">
        <v>386</v>
      </c>
      <c r="D995">
        <v>1201881000</v>
      </c>
      <c r="E995">
        <v>57</v>
      </c>
      <c r="F995">
        <v>0</v>
      </c>
      <c r="G995">
        <v>1</v>
      </c>
      <c r="H995">
        <v>187926</v>
      </c>
      <c r="I995" s="1">
        <v>44761.875</v>
      </c>
      <c r="J995" t="s">
        <v>392</v>
      </c>
      <c r="K995">
        <v>2</v>
      </c>
      <c r="L995" s="1">
        <v>44682.875</v>
      </c>
      <c r="M995" s="1">
        <v>44761.875</v>
      </c>
      <c r="N995" s="1">
        <v>44602.875</v>
      </c>
      <c r="O995" s="1">
        <v>44682.875</v>
      </c>
      <c r="P995" s="1"/>
      <c r="Q995" s="1">
        <v>44630.875</v>
      </c>
      <c r="R995">
        <v>83570144</v>
      </c>
      <c r="T995" t="s">
        <v>931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389</v>
      </c>
      <c r="AB995">
        <v>40</v>
      </c>
      <c r="AC995" t="s">
        <v>398</v>
      </c>
      <c r="AD995">
        <v>95921</v>
      </c>
      <c r="AE995">
        <v>805.73</v>
      </c>
      <c r="AF995">
        <v>959.21</v>
      </c>
      <c r="AG995" t="s">
        <v>391</v>
      </c>
      <c r="AP995" s="8">
        <v>992</v>
      </c>
      <c r="AQ995" s="8" t="str">
        <f t="shared" ref="AQ995:BF1010" si="124">IF(AQ$3=$D995,$AP995,"")</f>
        <v/>
      </c>
      <c r="AR995" s="8" t="str">
        <f t="shared" si="124"/>
        <v/>
      </c>
      <c r="AS995" s="8" t="str">
        <f t="shared" si="124"/>
        <v/>
      </c>
      <c r="AT995" s="8" t="str">
        <f t="shared" si="124"/>
        <v/>
      </c>
      <c r="AU995" s="8" t="str">
        <f t="shared" si="124"/>
        <v/>
      </c>
      <c r="AV995" s="8" t="str">
        <f t="shared" si="124"/>
        <v/>
      </c>
      <c r="AW995" s="8" t="str">
        <f t="shared" si="124"/>
        <v/>
      </c>
      <c r="AX995" s="8" t="str">
        <f t="shared" si="124"/>
        <v/>
      </c>
      <c r="AY995" s="8" t="str">
        <f t="shared" si="124"/>
        <v/>
      </c>
      <c r="AZ995" s="8" t="str">
        <f t="shared" si="124"/>
        <v/>
      </c>
      <c r="BA995" s="8" t="str">
        <f t="shared" si="124"/>
        <v/>
      </c>
      <c r="BB995" s="8" t="str">
        <f t="shared" si="124"/>
        <v/>
      </c>
      <c r="BC995" s="8" t="str">
        <f t="shared" si="124"/>
        <v/>
      </c>
      <c r="BD995" s="8" t="str">
        <f t="shared" si="124"/>
        <v/>
      </c>
      <c r="BE995" s="8" t="str">
        <f t="shared" si="124"/>
        <v/>
      </c>
      <c r="BF995" s="8" t="str">
        <f t="shared" si="124"/>
        <v/>
      </c>
      <c r="BG995" s="8" t="str">
        <f t="shared" si="123"/>
        <v/>
      </c>
      <c r="BH995" s="8" t="str">
        <f t="shared" si="123"/>
        <v/>
      </c>
    </row>
    <row r="996" spans="1:60">
      <c r="A996" t="s">
        <v>404</v>
      </c>
      <c r="B996" t="s">
        <v>404</v>
      </c>
      <c r="C996" t="s">
        <v>404</v>
      </c>
      <c r="E996">
        <v>224</v>
      </c>
      <c r="F996">
        <v>0</v>
      </c>
      <c r="G996">
        <v>1</v>
      </c>
      <c r="H996">
        <v>187969</v>
      </c>
      <c r="I996" s="1">
        <v>44761.875</v>
      </c>
      <c r="J996" t="s">
        <v>535</v>
      </c>
      <c r="K996">
        <v>0</v>
      </c>
      <c r="L996" s="1"/>
      <c r="M996" s="1">
        <v>44761.875</v>
      </c>
      <c r="N996" s="1">
        <v>31605.875</v>
      </c>
      <c r="O996" s="1">
        <v>43507.916666666664</v>
      </c>
      <c r="P996" s="1"/>
      <c r="Q996" s="1">
        <v>43510.916666666664</v>
      </c>
      <c r="R996">
        <v>74766938</v>
      </c>
      <c r="T996" t="s">
        <v>932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389</v>
      </c>
      <c r="AB996">
        <v>40</v>
      </c>
      <c r="AC996" t="s">
        <v>476</v>
      </c>
      <c r="AD996">
        <v>186621</v>
      </c>
      <c r="AE996">
        <v>1548.94</v>
      </c>
      <c r="AF996">
        <v>1866.21</v>
      </c>
      <c r="AG996" t="s">
        <v>408</v>
      </c>
      <c r="AP996" s="7">
        <v>993</v>
      </c>
      <c r="AQ996" s="7" t="str">
        <f t="shared" si="124"/>
        <v/>
      </c>
      <c r="AR996" s="7" t="str">
        <f t="shared" si="124"/>
        <v/>
      </c>
      <c r="AS996" s="7" t="str">
        <f t="shared" si="124"/>
        <v/>
      </c>
      <c r="AT996" s="7" t="str">
        <f t="shared" si="124"/>
        <v/>
      </c>
      <c r="AU996" s="7" t="str">
        <f t="shared" si="124"/>
        <v/>
      </c>
      <c r="AV996" s="7" t="str">
        <f t="shared" si="124"/>
        <v/>
      </c>
      <c r="AW996" s="7" t="str">
        <f t="shared" si="124"/>
        <v/>
      </c>
      <c r="AX996" s="7" t="str">
        <f t="shared" si="124"/>
        <v/>
      </c>
      <c r="AY996" s="7" t="str">
        <f t="shared" si="124"/>
        <v/>
      </c>
      <c r="AZ996" s="7" t="str">
        <f t="shared" si="124"/>
        <v/>
      </c>
      <c r="BA996" s="7" t="str">
        <f t="shared" si="124"/>
        <v/>
      </c>
      <c r="BB996" s="7" t="str">
        <f t="shared" si="124"/>
        <v/>
      </c>
      <c r="BC996" s="7" t="str">
        <f t="shared" si="124"/>
        <v/>
      </c>
      <c r="BD996" s="7" t="str">
        <f t="shared" si="124"/>
        <v/>
      </c>
      <c r="BE996" s="7" t="str">
        <f t="shared" si="124"/>
        <v/>
      </c>
      <c r="BF996" s="7" t="str">
        <f t="shared" si="124"/>
        <v/>
      </c>
      <c r="BG996" s="7" t="str">
        <f t="shared" si="123"/>
        <v/>
      </c>
      <c r="BH996" s="7" t="str">
        <f t="shared" si="123"/>
        <v/>
      </c>
    </row>
    <row r="997" spans="1:60">
      <c r="A997" t="s">
        <v>386</v>
      </c>
      <c r="B997" t="s">
        <v>386</v>
      </c>
      <c r="C997" t="s">
        <v>386</v>
      </c>
      <c r="E997">
        <v>19</v>
      </c>
      <c r="F997">
        <v>0</v>
      </c>
      <c r="G997">
        <v>1</v>
      </c>
      <c r="H997">
        <v>187992</v>
      </c>
      <c r="I997" s="1">
        <v>44761.875</v>
      </c>
      <c r="J997" t="s">
        <v>387</v>
      </c>
      <c r="K997">
        <v>0</v>
      </c>
      <c r="L997" s="1">
        <v>44693.875</v>
      </c>
      <c r="M997" s="1">
        <v>44761.875</v>
      </c>
      <c r="N997" s="1">
        <v>39853.916666666664</v>
      </c>
      <c r="O997" s="1">
        <v>44693.875</v>
      </c>
      <c r="P997" s="1">
        <v>44664.875</v>
      </c>
      <c r="Q997" s="1">
        <v>43510.916666666664</v>
      </c>
      <c r="R997">
        <v>74773032</v>
      </c>
      <c r="T997" t="s">
        <v>933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389</v>
      </c>
      <c r="AC997" t="s">
        <v>476</v>
      </c>
      <c r="AD997">
        <v>77338</v>
      </c>
      <c r="AE997">
        <v>649.63</v>
      </c>
      <c r="AF997">
        <v>773.38</v>
      </c>
      <c r="AG997" t="s">
        <v>391</v>
      </c>
      <c r="AP997" s="8">
        <v>994</v>
      </c>
      <c r="AQ997" s="8" t="str">
        <f t="shared" si="124"/>
        <v/>
      </c>
      <c r="AR997" s="8" t="str">
        <f t="shared" si="124"/>
        <v/>
      </c>
      <c r="AS997" s="8" t="str">
        <f t="shared" si="124"/>
        <v/>
      </c>
      <c r="AT997" s="8" t="str">
        <f t="shared" si="124"/>
        <v/>
      </c>
      <c r="AU997" s="8" t="str">
        <f t="shared" si="124"/>
        <v/>
      </c>
      <c r="AV997" s="8" t="str">
        <f t="shared" si="124"/>
        <v/>
      </c>
      <c r="AW997" s="8" t="str">
        <f t="shared" si="124"/>
        <v/>
      </c>
      <c r="AX997" s="8" t="str">
        <f t="shared" si="124"/>
        <v/>
      </c>
      <c r="AY997" s="8" t="str">
        <f t="shared" si="124"/>
        <v/>
      </c>
      <c r="AZ997" s="8" t="str">
        <f t="shared" si="124"/>
        <v/>
      </c>
      <c r="BA997" s="8" t="str">
        <f t="shared" si="124"/>
        <v/>
      </c>
      <c r="BB997" s="8" t="str">
        <f t="shared" si="124"/>
        <v/>
      </c>
      <c r="BC997" s="8" t="str">
        <f t="shared" si="124"/>
        <v/>
      </c>
      <c r="BD997" s="8" t="str">
        <f t="shared" si="124"/>
        <v/>
      </c>
      <c r="BE997" s="8" t="str">
        <f t="shared" si="124"/>
        <v/>
      </c>
      <c r="BF997" s="8" t="str">
        <f t="shared" si="124"/>
        <v/>
      </c>
      <c r="BG997" s="8" t="str">
        <f t="shared" si="123"/>
        <v/>
      </c>
      <c r="BH997" s="8" t="str">
        <f t="shared" si="123"/>
        <v/>
      </c>
    </row>
    <row r="998" spans="1:60">
      <c r="A998" t="s">
        <v>404</v>
      </c>
      <c r="B998" t="s">
        <v>404</v>
      </c>
      <c r="C998" t="s">
        <v>404</v>
      </c>
      <c r="E998">
        <v>19</v>
      </c>
      <c r="F998">
        <v>0</v>
      </c>
      <c r="G998">
        <v>1</v>
      </c>
      <c r="H998">
        <v>188015</v>
      </c>
      <c r="I998" s="1">
        <v>44761.875</v>
      </c>
      <c r="J998" t="s">
        <v>387</v>
      </c>
      <c r="K998">
        <v>0</v>
      </c>
      <c r="L998" s="1">
        <v>44760.875</v>
      </c>
      <c r="M998" s="1">
        <v>44761.875</v>
      </c>
      <c r="N998" s="1">
        <v>30298.916666666668</v>
      </c>
      <c r="O998" s="1">
        <v>44760.875</v>
      </c>
      <c r="P998" s="1">
        <v>43657.875</v>
      </c>
      <c r="Q998" s="1">
        <v>43510.916666666664</v>
      </c>
      <c r="R998">
        <v>74773106</v>
      </c>
      <c r="T998" t="s">
        <v>934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389</v>
      </c>
      <c r="AB998">
        <v>40</v>
      </c>
      <c r="AC998" t="s">
        <v>398</v>
      </c>
      <c r="AD998">
        <v>30428</v>
      </c>
      <c r="AE998">
        <v>2555.9499999999998</v>
      </c>
      <c r="AF998">
        <v>3042.8</v>
      </c>
      <c r="AG998" t="s">
        <v>391</v>
      </c>
      <c r="AP998" s="7">
        <v>995</v>
      </c>
      <c r="AQ998" s="7" t="str">
        <f t="shared" si="124"/>
        <v/>
      </c>
      <c r="AR998" s="7" t="str">
        <f t="shared" si="124"/>
        <v/>
      </c>
      <c r="AS998" s="7" t="str">
        <f t="shared" si="124"/>
        <v/>
      </c>
      <c r="AT998" s="7" t="str">
        <f t="shared" si="124"/>
        <v/>
      </c>
      <c r="AU998" s="7" t="str">
        <f t="shared" si="124"/>
        <v/>
      </c>
      <c r="AV998" s="7" t="str">
        <f t="shared" si="124"/>
        <v/>
      </c>
      <c r="AW998" s="7" t="str">
        <f t="shared" si="124"/>
        <v/>
      </c>
      <c r="AX998" s="7" t="str">
        <f t="shared" si="124"/>
        <v/>
      </c>
      <c r="AY998" s="7" t="str">
        <f t="shared" si="124"/>
        <v/>
      </c>
      <c r="AZ998" s="7" t="str">
        <f t="shared" si="124"/>
        <v/>
      </c>
      <c r="BA998" s="7" t="str">
        <f t="shared" si="124"/>
        <v/>
      </c>
      <c r="BB998" s="7" t="str">
        <f t="shared" si="124"/>
        <v/>
      </c>
      <c r="BC998" s="7" t="str">
        <f t="shared" si="124"/>
        <v/>
      </c>
      <c r="BD998" s="7" t="str">
        <f t="shared" si="124"/>
        <v/>
      </c>
      <c r="BE998" s="7" t="str">
        <f t="shared" si="124"/>
        <v/>
      </c>
      <c r="BF998" s="7" t="str">
        <f t="shared" si="124"/>
        <v/>
      </c>
      <c r="BG998" s="7" t="str">
        <f t="shared" si="123"/>
        <v/>
      </c>
      <c r="BH998" s="7" t="str">
        <f t="shared" si="123"/>
        <v/>
      </c>
    </row>
    <row r="999" spans="1:60">
      <c r="A999" t="s">
        <v>404</v>
      </c>
      <c r="B999" t="s">
        <v>404</v>
      </c>
      <c r="C999" t="s">
        <v>404</v>
      </c>
      <c r="E999">
        <v>278</v>
      </c>
      <c r="F999">
        <v>0</v>
      </c>
      <c r="G999">
        <v>1</v>
      </c>
      <c r="H999">
        <v>188601</v>
      </c>
      <c r="I999" s="1">
        <v>44761.875</v>
      </c>
      <c r="J999" t="s">
        <v>396</v>
      </c>
      <c r="K999">
        <v>0</v>
      </c>
      <c r="L999" s="1"/>
      <c r="M999" s="1">
        <v>44761.875</v>
      </c>
      <c r="N999" s="1">
        <v>31172.875</v>
      </c>
      <c r="O999" s="1">
        <v>43509.916666666664</v>
      </c>
      <c r="P999" s="1"/>
      <c r="Q999" s="1">
        <v>43510.916666666664</v>
      </c>
      <c r="R999">
        <v>74773192</v>
      </c>
      <c r="T999" t="s">
        <v>935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389</v>
      </c>
      <c r="AB999">
        <v>40</v>
      </c>
      <c r="AC999" t="s">
        <v>483</v>
      </c>
      <c r="AD999">
        <v>2914</v>
      </c>
      <c r="AE999">
        <v>2418.62</v>
      </c>
      <c r="AF999">
        <v>2914</v>
      </c>
      <c r="AG999" t="s">
        <v>408</v>
      </c>
      <c r="AP999" s="8">
        <v>996</v>
      </c>
      <c r="AQ999" s="8" t="str">
        <f t="shared" si="124"/>
        <v/>
      </c>
      <c r="AR999" s="8" t="str">
        <f t="shared" si="124"/>
        <v/>
      </c>
      <c r="AS999" s="8" t="str">
        <f t="shared" si="124"/>
        <v/>
      </c>
      <c r="AT999" s="8" t="str">
        <f t="shared" si="124"/>
        <v/>
      </c>
      <c r="AU999" s="8" t="str">
        <f t="shared" si="124"/>
        <v/>
      </c>
      <c r="AV999" s="8" t="str">
        <f t="shared" si="124"/>
        <v/>
      </c>
      <c r="AW999" s="8" t="str">
        <f t="shared" si="124"/>
        <v/>
      </c>
      <c r="AX999" s="8" t="str">
        <f t="shared" si="124"/>
        <v/>
      </c>
      <c r="AY999" s="8" t="str">
        <f t="shared" si="124"/>
        <v/>
      </c>
      <c r="AZ999" s="8" t="str">
        <f t="shared" si="124"/>
        <v/>
      </c>
      <c r="BA999" s="8" t="str">
        <f t="shared" si="124"/>
        <v/>
      </c>
      <c r="BB999" s="8" t="str">
        <f t="shared" si="124"/>
        <v/>
      </c>
      <c r="BC999" s="8" t="str">
        <f t="shared" si="124"/>
        <v/>
      </c>
      <c r="BD999" s="8" t="str">
        <f t="shared" si="124"/>
        <v/>
      </c>
      <c r="BE999" s="8" t="str">
        <f t="shared" si="124"/>
        <v/>
      </c>
      <c r="BF999" s="8" t="str">
        <f t="shared" si="124"/>
        <v/>
      </c>
      <c r="BG999" s="8" t="str">
        <f t="shared" si="123"/>
        <v/>
      </c>
      <c r="BH999" s="8" t="str">
        <f t="shared" si="123"/>
        <v/>
      </c>
    </row>
    <row r="1000" spans="1:60">
      <c r="A1000" t="s">
        <v>404</v>
      </c>
      <c r="B1000" t="s">
        <v>404</v>
      </c>
      <c r="C1000" t="s">
        <v>404</v>
      </c>
      <c r="E1000">
        <v>278</v>
      </c>
      <c r="F1000">
        <v>0</v>
      </c>
      <c r="G1000">
        <v>1</v>
      </c>
      <c r="H1000">
        <v>188601</v>
      </c>
      <c r="I1000" s="1">
        <v>44761.875</v>
      </c>
      <c r="J1000" t="s">
        <v>396</v>
      </c>
      <c r="K1000">
        <v>1</v>
      </c>
      <c r="L1000" s="1"/>
      <c r="M1000" s="1">
        <v>44761.875</v>
      </c>
      <c r="N1000" s="1">
        <v>43472.916666666664</v>
      </c>
      <c r="O1000" s="1">
        <v>43509.916666666664</v>
      </c>
      <c r="P1000" s="1"/>
      <c r="Q1000" s="1">
        <v>43510.916666666664</v>
      </c>
      <c r="R1000">
        <v>74773193</v>
      </c>
      <c r="T1000" t="s">
        <v>936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389</v>
      </c>
      <c r="AB1000">
        <v>40</v>
      </c>
      <c r="AC1000" t="s">
        <v>483</v>
      </c>
      <c r="AD1000">
        <v>161465</v>
      </c>
      <c r="AE1000">
        <v>1340.16</v>
      </c>
      <c r="AF1000">
        <v>1614.65</v>
      </c>
      <c r="AG1000" t="s">
        <v>408</v>
      </c>
      <c r="AP1000" s="7">
        <v>997</v>
      </c>
      <c r="AQ1000" s="7" t="str">
        <f t="shared" si="124"/>
        <v/>
      </c>
      <c r="AR1000" s="7" t="str">
        <f t="shared" si="124"/>
        <v/>
      </c>
      <c r="AS1000" s="7" t="str">
        <f t="shared" si="124"/>
        <v/>
      </c>
      <c r="AT1000" s="7" t="str">
        <f t="shared" si="124"/>
        <v/>
      </c>
      <c r="AU1000" s="7" t="str">
        <f t="shared" si="124"/>
        <v/>
      </c>
      <c r="AV1000" s="7" t="str">
        <f t="shared" si="124"/>
        <v/>
      </c>
      <c r="AW1000" s="7" t="str">
        <f t="shared" si="124"/>
        <v/>
      </c>
      <c r="AX1000" s="7" t="str">
        <f t="shared" si="124"/>
        <v/>
      </c>
      <c r="AY1000" s="7" t="str">
        <f t="shared" si="124"/>
        <v/>
      </c>
      <c r="AZ1000" s="7" t="str">
        <f t="shared" si="124"/>
        <v/>
      </c>
      <c r="BA1000" s="7" t="str">
        <f t="shared" si="124"/>
        <v/>
      </c>
      <c r="BB1000" s="7" t="str">
        <f t="shared" si="124"/>
        <v/>
      </c>
      <c r="BC1000" s="7" t="str">
        <f t="shared" si="124"/>
        <v/>
      </c>
      <c r="BD1000" s="7" t="str">
        <f t="shared" si="124"/>
        <v/>
      </c>
      <c r="BE1000" s="7" t="str">
        <f t="shared" si="124"/>
        <v/>
      </c>
      <c r="BF1000" s="7" t="str">
        <f t="shared" si="124"/>
        <v/>
      </c>
      <c r="BG1000" s="7" t="str">
        <f t="shared" si="123"/>
        <v/>
      </c>
      <c r="BH1000" s="7" t="str">
        <f t="shared" si="123"/>
        <v/>
      </c>
    </row>
    <row r="1001" spans="1:60">
      <c r="A1001" t="s">
        <v>404</v>
      </c>
      <c r="B1001" t="s">
        <v>404</v>
      </c>
      <c r="C1001" t="s">
        <v>404</v>
      </c>
      <c r="E1001">
        <v>19</v>
      </c>
      <c r="F1001">
        <v>0</v>
      </c>
      <c r="G1001">
        <v>1</v>
      </c>
      <c r="H1001">
        <v>188621</v>
      </c>
      <c r="I1001" s="1">
        <v>44761.875</v>
      </c>
      <c r="J1001" t="s">
        <v>387</v>
      </c>
      <c r="K1001">
        <v>0</v>
      </c>
      <c r="L1001" s="1"/>
      <c r="M1001" s="1">
        <v>44761.875</v>
      </c>
      <c r="N1001" s="1">
        <v>39547.875</v>
      </c>
      <c r="O1001" s="1">
        <v>43509.916666666664</v>
      </c>
      <c r="P1001" s="1"/>
      <c r="Q1001" s="1">
        <v>43510.916666666664</v>
      </c>
      <c r="R1001">
        <v>74773590</v>
      </c>
      <c r="T1001" t="s">
        <v>937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389</v>
      </c>
      <c r="AB1001">
        <v>40</v>
      </c>
      <c r="AC1001" t="s">
        <v>390</v>
      </c>
      <c r="AD1001">
        <v>140509</v>
      </c>
      <c r="AE1001">
        <v>1180.28</v>
      </c>
      <c r="AF1001">
        <v>1405.09</v>
      </c>
      <c r="AG1001" t="s">
        <v>408</v>
      </c>
      <c r="AP1001" s="8">
        <v>998</v>
      </c>
      <c r="AQ1001" s="8" t="str">
        <f t="shared" si="124"/>
        <v/>
      </c>
      <c r="AR1001" s="8" t="str">
        <f t="shared" si="124"/>
        <v/>
      </c>
      <c r="AS1001" s="8" t="str">
        <f t="shared" si="124"/>
        <v/>
      </c>
      <c r="AT1001" s="8" t="str">
        <f t="shared" si="124"/>
        <v/>
      </c>
      <c r="AU1001" s="8" t="str">
        <f t="shared" si="124"/>
        <v/>
      </c>
      <c r="AV1001" s="8" t="str">
        <f t="shared" si="124"/>
        <v/>
      </c>
      <c r="AW1001" s="8" t="str">
        <f t="shared" si="124"/>
        <v/>
      </c>
      <c r="AX1001" s="8" t="str">
        <f t="shared" si="124"/>
        <v/>
      </c>
      <c r="AY1001" s="8" t="str">
        <f t="shared" si="124"/>
        <v/>
      </c>
      <c r="AZ1001" s="8" t="str">
        <f t="shared" si="124"/>
        <v/>
      </c>
      <c r="BA1001" s="8" t="str">
        <f t="shared" si="124"/>
        <v/>
      </c>
      <c r="BB1001" s="8" t="str">
        <f t="shared" si="124"/>
        <v/>
      </c>
      <c r="BC1001" s="8" t="str">
        <f t="shared" si="124"/>
        <v/>
      </c>
      <c r="BD1001" s="8" t="str">
        <f t="shared" si="124"/>
        <v/>
      </c>
      <c r="BE1001" s="8" t="str">
        <f t="shared" si="124"/>
        <v/>
      </c>
      <c r="BF1001" s="8" t="str">
        <f t="shared" si="124"/>
        <v/>
      </c>
      <c r="BG1001" s="8" t="str">
        <f t="shared" si="123"/>
        <v/>
      </c>
      <c r="BH1001" s="8" t="str">
        <f t="shared" si="123"/>
        <v/>
      </c>
    </row>
    <row r="1002" spans="1:60">
      <c r="A1002" t="s">
        <v>404</v>
      </c>
      <c r="B1002" t="s">
        <v>404</v>
      </c>
      <c r="C1002" t="s">
        <v>404</v>
      </c>
      <c r="E1002">
        <v>19</v>
      </c>
      <c r="F1002">
        <v>0</v>
      </c>
      <c r="G1002">
        <v>1</v>
      </c>
      <c r="H1002">
        <v>188665</v>
      </c>
      <c r="I1002" s="1">
        <v>44761.875</v>
      </c>
      <c r="J1002" t="s">
        <v>387</v>
      </c>
      <c r="K1002">
        <v>0</v>
      </c>
      <c r="L1002" s="1"/>
      <c r="M1002" s="1">
        <v>44761.875</v>
      </c>
      <c r="N1002" s="1">
        <v>42724.916666666664</v>
      </c>
      <c r="O1002" s="1">
        <v>43509.916666666664</v>
      </c>
      <c r="P1002" s="1"/>
      <c r="Q1002" s="1">
        <v>43510.916666666664</v>
      </c>
      <c r="R1002">
        <v>74773612</v>
      </c>
      <c r="T1002" t="s">
        <v>938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389</v>
      </c>
      <c r="AB1002">
        <v>40</v>
      </c>
      <c r="AC1002" t="s">
        <v>476</v>
      </c>
      <c r="AD1002">
        <v>123586</v>
      </c>
      <c r="AE1002">
        <v>1038.1099999999999</v>
      </c>
      <c r="AF1002">
        <v>1235.8599999999999</v>
      </c>
      <c r="AG1002" t="s">
        <v>408</v>
      </c>
      <c r="AP1002" s="7">
        <v>999</v>
      </c>
      <c r="AQ1002" s="7" t="str">
        <f t="shared" si="124"/>
        <v/>
      </c>
      <c r="AR1002" s="7" t="str">
        <f t="shared" si="124"/>
        <v/>
      </c>
      <c r="AS1002" s="7" t="str">
        <f t="shared" si="124"/>
        <v/>
      </c>
      <c r="AT1002" s="7" t="str">
        <f t="shared" si="124"/>
        <v/>
      </c>
      <c r="AU1002" s="7" t="str">
        <f t="shared" si="124"/>
        <v/>
      </c>
      <c r="AV1002" s="7" t="str">
        <f t="shared" si="124"/>
        <v/>
      </c>
      <c r="AW1002" s="7" t="str">
        <f t="shared" si="124"/>
        <v/>
      </c>
      <c r="AX1002" s="7" t="str">
        <f t="shared" si="124"/>
        <v/>
      </c>
      <c r="AY1002" s="7" t="str">
        <f t="shared" si="124"/>
        <v/>
      </c>
      <c r="AZ1002" s="7" t="str">
        <f t="shared" si="124"/>
        <v/>
      </c>
      <c r="BA1002" s="7" t="str">
        <f t="shared" si="124"/>
        <v/>
      </c>
      <c r="BB1002" s="7" t="str">
        <f t="shared" si="124"/>
        <v/>
      </c>
      <c r="BC1002" s="7" t="str">
        <f t="shared" si="124"/>
        <v/>
      </c>
      <c r="BD1002" s="7" t="str">
        <f t="shared" si="124"/>
        <v/>
      </c>
      <c r="BE1002" s="7" t="str">
        <f t="shared" si="124"/>
        <v/>
      </c>
      <c r="BF1002" s="7" t="str">
        <f t="shared" si="124"/>
        <v/>
      </c>
      <c r="BG1002" s="7" t="str">
        <f t="shared" si="123"/>
        <v/>
      </c>
      <c r="BH1002" s="7" t="str">
        <f t="shared" si="123"/>
        <v/>
      </c>
    </row>
    <row r="1003" spans="1:60">
      <c r="A1003" t="s">
        <v>404</v>
      </c>
      <c r="B1003" t="s">
        <v>404</v>
      </c>
      <c r="C1003" t="s">
        <v>404</v>
      </c>
      <c r="E1003">
        <v>19</v>
      </c>
      <c r="F1003">
        <v>0</v>
      </c>
      <c r="G1003">
        <v>1</v>
      </c>
      <c r="H1003">
        <v>188681</v>
      </c>
      <c r="I1003" s="1">
        <v>44761.875</v>
      </c>
      <c r="J1003" t="s">
        <v>387</v>
      </c>
      <c r="K1003">
        <v>0</v>
      </c>
      <c r="L1003" s="1"/>
      <c r="M1003" s="1">
        <v>44761.875</v>
      </c>
      <c r="N1003" s="1">
        <v>41463.875</v>
      </c>
      <c r="O1003" s="1">
        <v>43507.916666666664</v>
      </c>
      <c r="P1003" s="1"/>
      <c r="Q1003" s="1">
        <v>43510.916666666664</v>
      </c>
      <c r="R1003">
        <v>74766979</v>
      </c>
      <c r="T1003" t="s">
        <v>939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389</v>
      </c>
      <c r="AB1003">
        <v>40</v>
      </c>
      <c r="AC1003" t="s">
        <v>400</v>
      </c>
      <c r="AD1003">
        <v>49621</v>
      </c>
      <c r="AE1003">
        <v>416.82</v>
      </c>
      <c r="AF1003">
        <v>496.21</v>
      </c>
      <c r="AG1003" t="s">
        <v>408</v>
      </c>
      <c r="AP1003" s="8">
        <v>1000</v>
      </c>
      <c r="AQ1003" s="8" t="str">
        <f t="shared" si="124"/>
        <v/>
      </c>
      <c r="AR1003" s="8" t="str">
        <f t="shared" si="124"/>
        <v/>
      </c>
      <c r="AS1003" s="8" t="str">
        <f t="shared" si="124"/>
        <v/>
      </c>
      <c r="AT1003" s="8" t="str">
        <f t="shared" si="124"/>
        <v/>
      </c>
      <c r="AU1003" s="8" t="str">
        <f t="shared" si="124"/>
        <v/>
      </c>
      <c r="AV1003" s="8" t="str">
        <f t="shared" si="124"/>
        <v/>
      </c>
      <c r="AW1003" s="8" t="str">
        <f t="shared" si="124"/>
        <v/>
      </c>
      <c r="AX1003" s="8" t="str">
        <f t="shared" si="124"/>
        <v/>
      </c>
      <c r="AY1003" s="8" t="str">
        <f t="shared" si="124"/>
        <v/>
      </c>
      <c r="AZ1003" s="8" t="str">
        <f t="shared" si="124"/>
        <v/>
      </c>
      <c r="BA1003" s="8" t="str">
        <f t="shared" si="124"/>
        <v/>
      </c>
      <c r="BB1003" s="8" t="str">
        <f t="shared" si="124"/>
        <v/>
      </c>
      <c r="BC1003" s="8" t="str">
        <f t="shared" si="124"/>
        <v/>
      </c>
      <c r="BD1003" s="8" t="str">
        <f t="shared" si="124"/>
        <v/>
      </c>
      <c r="BE1003" s="8" t="str">
        <f t="shared" si="124"/>
        <v/>
      </c>
      <c r="BF1003" s="8" t="str">
        <f t="shared" si="124"/>
        <v/>
      </c>
      <c r="BG1003" s="8" t="str">
        <f t="shared" si="123"/>
        <v/>
      </c>
      <c r="BH1003" s="8" t="str">
        <f t="shared" si="123"/>
        <v/>
      </c>
    </row>
    <row r="1004" spans="1:60">
      <c r="A1004" t="s">
        <v>404</v>
      </c>
      <c r="B1004" t="s">
        <v>404</v>
      </c>
      <c r="C1004" t="s">
        <v>404</v>
      </c>
      <c r="E1004">
        <v>19</v>
      </c>
      <c r="F1004">
        <v>0</v>
      </c>
      <c r="G1004">
        <v>1</v>
      </c>
      <c r="H1004">
        <v>188681</v>
      </c>
      <c r="I1004" s="1">
        <v>44761.875</v>
      </c>
      <c r="J1004" t="s">
        <v>387</v>
      </c>
      <c r="K1004">
        <v>1</v>
      </c>
      <c r="L1004" s="1"/>
      <c r="M1004" s="1">
        <v>44761.875</v>
      </c>
      <c r="N1004" s="1">
        <v>43227.875</v>
      </c>
      <c r="O1004" s="1">
        <v>43507.916666666664</v>
      </c>
      <c r="P1004" s="1"/>
      <c r="Q1004" s="1">
        <v>43510.916666666664</v>
      </c>
      <c r="R1004">
        <v>74766980</v>
      </c>
      <c r="T1004" t="s">
        <v>940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389</v>
      </c>
      <c r="AB1004">
        <v>40</v>
      </c>
      <c r="AC1004" t="s">
        <v>400</v>
      </c>
      <c r="AD1004">
        <v>49621</v>
      </c>
      <c r="AE1004">
        <v>416.82</v>
      </c>
      <c r="AF1004">
        <v>496.21</v>
      </c>
      <c r="AG1004" t="s">
        <v>408</v>
      </c>
      <c r="AP1004" s="7">
        <v>1001</v>
      </c>
      <c r="AQ1004" s="7" t="str">
        <f t="shared" si="124"/>
        <v/>
      </c>
      <c r="AR1004" s="7" t="str">
        <f t="shared" si="124"/>
        <v/>
      </c>
      <c r="AS1004" s="7" t="str">
        <f t="shared" si="124"/>
        <v/>
      </c>
      <c r="AT1004" s="7" t="str">
        <f t="shared" si="124"/>
        <v/>
      </c>
      <c r="AU1004" s="7" t="str">
        <f t="shared" si="124"/>
        <v/>
      </c>
      <c r="AV1004" s="7" t="str">
        <f t="shared" si="124"/>
        <v/>
      </c>
      <c r="AW1004" s="7" t="str">
        <f t="shared" si="124"/>
        <v/>
      </c>
      <c r="AX1004" s="7" t="str">
        <f t="shared" si="124"/>
        <v/>
      </c>
      <c r="AY1004" s="7" t="str">
        <f t="shared" si="124"/>
        <v/>
      </c>
      <c r="AZ1004" s="7" t="str">
        <f t="shared" si="124"/>
        <v/>
      </c>
      <c r="BA1004" s="7" t="str">
        <f t="shared" si="124"/>
        <v/>
      </c>
      <c r="BB1004" s="7" t="str">
        <f t="shared" si="124"/>
        <v/>
      </c>
      <c r="BC1004" s="7" t="str">
        <f t="shared" si="124"/>
        <v/>
      </c>
      <c r="BD1004" s="7" t="str">
        <f t="shared" si="124"/>
        <v/>
      </c>
      <c r="BE1004" s="7" t="str">
        <f t="shared" si="124"/>
        <v/>
      </c>
      <c r="BF1004" s="7" t="str">
        <f t="shared" si="124"/>
        <v/>
      </c>
      <c r="BG1004" s="7" t="str">
        <f t="shared" si="123"/>
        <v/>
      </c>
      <c r="BH1004" s="7" t="str">
        <f t="shared" si="123"/>
        <v/>
      </c>
    </row>
    <row r="1005" spans="1:60">
      <c r="A1005" t="s">
        <v>404</v>
      </c>
      <c r="B1005" t="s">
        <v>404</v>
      </c>
      <c r="C1005" t="s">
        <v>404</v>
      </c>
      <c r="E1005">
        <v>57</v>
      </c>
      <c r="F1005">
        <v>0</v>
      </c>
      <c r="G1005">
        <v>1</v>
      </c>
      <c r="H1005">
        <v>191973</v>
      </c>
      <c r="I1005" s="1">
        <v>44761.875</v>
      </c>
      <c r="J1005" t="s">
        <v>392</v>
      </c>
      <c r="K1005">
        <v>0</v>
      </c>
      <c r="L1005" s="1">
        <v>44755.875</v>
      </c>
      <c r="M1005" s="1">
        <v>44761.875</v>
      </c>
      <c r="N1005" s="1">
        <v>25157.916666666668</v>
      </c>
      <c r="O1005" s="1">
        <v>44755.875</v>
      </c>
      <c r="P1005" s="1"/>
      <c r="Q1005" s="1">
        <v>43538.875</v>
      </c>
      <c r="R1005">
        <v>74953220</v>
      </c>
      <c r="T1005" t="s">
        <v>941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389</v>
      </c>
      <c r="AB1005">
        <v>39</v>
      </c>
      <c r="AC1005" t="s">
        <v>390</v>
      </c>
      <c r="AD1005">
        <v>383539</v>
      </c>
      <c r="AE1005">
        <v>3221.73</v>
      </c>
      <c r="AF1005">
        <v>3835.39</v>
      </c>
      <c r="AG1005" t="s">
        <v>391</v>
      </c>
      <c r="AP1005" s="8">
        <v>1002</v>
      </c>
      <c r="AQ1005" s="8" t="str">
        <f t="shared" si="124"/>
        <v/>
      </c>
      <c r="AR1005" s="8" t="str">
        <f t="shared" si="124"/>
        <v/>
      </c>
      <c r="AS1005" s="8" t="str">
        <f t="shared" si="124"/>
        <v/>
      </c>
      <c r="AT1005" s="8" t="str">
        <f t="shared" si="124"/>
        <v/>
      </c>
      <c r="AU1005" s="8" t="str">
        <f t="shared" si="124"/>
        <v/>
      </c>
      <c r="AV1005" s="8" t="str">
        <f t="shared" si="124"/>
        <v/>
      </c>
      <c r="AW1005" s="8" t="str">
        <f t="shared" si="124"/>
        <v/>
      </c>
      <c r="AX1005" s="8" t="str">
        <f t="shared" si="124"/>
        <v/>
      </c>
      <c r="AY1005" s="8" t="str">
        <f t="shared" si="124"/>
        <v/>
      </c>
      <c r="AZ1005" s="8" t="str">
        <f t="shared" si="124"/>
        <v/>
      </c>
      <c r="BA1005" s="8" t="str">
        <f t="shared" si="124"/>
        <v/>
      </c>
      <c r="BB1005" s="8" t="str">
        <f t="shared" si="124"/>
        <v/>
      </c>
      <c r="BC1005" s="8" t="str">
        <f t="shared" si="124"/>
        <v/>
      </c>
      <c r="BD1005" s="8" t="str">
        <f t="shared" si="124"/>
        <v/>
      </c>
      <c r="BE1005" s="8" t="str">
        <f t="shared" si="124"/>
        <v/>
      </c>
      <c r="BF1005" s="8" t="str">
        <f t="shared" si="124"/>
        <v/>
      </c>
      <c r="BG1005" s="8" t="str">
        <f t="shared" si="123"/>
        <v/>
      </c>
      <c r="BH1005" s="8" t="str">
        <f t="shared" si="123"/>
        <v/>
      </c>
    </row>
    <row r="1006" spans="1:60">
      <c r="A1006" t="s">
        <v>404</v>
      </c>
      <c r="B1006" t="s">
        <v>404</v>
      </c>
      <c r="C1006" t="s">
        <v>404</v>
      </c>
      <c r="E1006">
        <v>57</v>
      </c>
      <c r="F1006">
        <v>0</v>
      </c>
      <c r="G1006">
        <v>1</v>
      </c>
      <c r="H1006">
        <v>192000</v>
      </c>
      <c r="I1006" s="1">
        <v>44761.875</v>
      </c>
      <c r="J1006" t="s">
        <v>392</v>
      </c>
      <c r="K1006">
        <v>0</v>
      </c>
      <c r="L1006" s="1">
        <v>44752.875</v>
      </c>
      <c r="M1006" s="1">
        <v>44761.875</v>
      </c>
      <c r="N1006" s="1">
        <v>29097.875</v>
      </c>
      <c r="O1006" s="1">
        <v>44752.875</v>
      </c>
      <c r="P1006" s="1"/>
      <c r="Q1006" s="1">
        <v>43538.875</v>
      </c>
      <c r="R1006">
        <v>74957426</v>
      </c>
      <c r="T1006" t="s">
        <v>942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389</v>
      </c>
      <c r="AB1006">
        <v>39</v>
      </c>
      <c r="AC1006" t="s">
        <v>398</v>
      </c>
      <c r="AD1006">
        <v>30428</v>
      </c>
      <c r="AE1006">
        <v>2555.9499999999998</v>
      </c>
      <c r="AF1006">
        <v>3042.8</v>
      </c>
      <c r="AG1006" t="s">
        <v>391</v>
      </c>
      <c r="AP1006" s="7">
        <v>1003</v>
      </c>
      <c r="AQ1006" s="7" t="str">
        <f t="shared" si="124"/>
        <v/>
      </c>
      <c r="AR1006" s="7" t="str">
        <f t="shared" si="124"/>
        <v/>
      </c>
      <c r="AS1006" s="7" t="str">
        <f t="shared" si="124"/>
        <v/>
      </c>
      <c r="AT1006" s="7" t="str">
        <f t="shared" si="124"/>
        <v/>
      </c>
      <c r="AU1006" s="7" t="str">
        <f t="shared" si="124"/>
        <v/>
      </c>
      <c r="AV1006" s="7" t="str">
        <f t="shared" si="124"/>
        <v/>
      </c>
      <c r="AW1006" s="7" t="str">
        <f t="shared" si="124"/>
        <v/>
      </c>
      <c r="AX1006" s="7" t="str">
        <f t="shared" si="124"/>
        <v/>
      </c>
      <c r="AY1006" s="7" t="str">
        <f t="shared" si="124"/>
        <v/>
      </c>
      <c r="AZ1006" s="7" t="str">
        <f t="shared" si="124"/>
        <v/>
      </c>
      <c r="BA1006" s="7" t="str">
        <f t="shared" si="124"/>
        <v/>
      </c>
      <c r="BB1006" s="7" t="str">
        <f t="shared" si="124"/>
        <v/>
      </c>
      <c r="BC1006" s="7" t="str">
        <f t="shared" si="124"/>
        <v/>
      </c>
      <c r="BD1006" s="7" t="str">
        <f t="shared" si="124"/>
        <v/>
      </c>
      <c r="BE1006" s="7" t="str">
        <f t="shared" si="124"/>
        <v/>
      </c>
      <c r="BF1006" s="7" t="str">
        <f t="shared" si="124"/>
        <v/>
      </c>
      <c r="BG1006" s="7" t="str">
        <f t="shared" si="123"/>
        <v/>
      </c>
      <c r="BH1006" s="7" t="str">
        <f t="shared" si="123"/>
        <v/>
      </c>
    </row>
    <row r="1007" spans="1:60">
      <c r="A1007" t="s">
        <v>404</v>
      </c>
      <c r="B1007" t="s">
        <v>404</v>
      </c>
      <c r="C1007" t="s">
        <v>404</v>
      </c>
      <c r="E1007">
        <v>57</v>
      </c>
      <c r="F1007">
        <v>0</v>
      </c>
      <c r="G1007">
        <v>1</v>
      </c>
      <c r="H1007">
        <v>192035</v>
      </c>
      <c r="I1007" s="1">
        <v>44761.875</v>
      </c>
      <c r="J1007" t="s">
        <v>392</v>
      </c>
      <c r="K1007">
        <v>0</v>
      </c>
      <c r="L1007" s="1"/>
      <c r="M1007" s="1">
        <v>44761.875</v>
      </c>
      <c r="N1007" s="1">
        <v>26845.875</v>
      </c>
      <c r="O1007" s="1">
        <v>43977.875</v>
      </c>
      <c r="P1007" s="1">
        <v>43964.875</v>
      </c>
      <c r="Q1007" s="1">
        <v>43538.875</v>
      </c>
      <c r="R1007">
        <v>74957477</v>
      </c>
      <c r="T1007" t="s">
        <v>943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389</v>
      </c>
      <c r="AB1007">
        <v>39</v>
      </c>
      <c r="AC1007" t="s">
        <v>398</v>
      </c>
      <c r="AD1007">
        <v>380353</v>
      </c>
      <c r="AE1007">
        <v>3194.98</v>
      </c>
      <c r="AF1007">
        <v>3803.53</v>
      </c>
      <c r="AG1007" t="s">
        <v>408</v>
      </c>
      <c r="AP1007" s="8">
        <v>1004</v>
      </c>
      <c r="AQ1007" s="8" t="str">
        <f t="shared" si="124"/>
        <v/>
      </c>
      <c r="AR1007" s="8" t="str">
        <f t="shared" si="124"/>
        <v/>
      </c>
      <c r="AS1007" s="8" t="str">
        <f t="shared" si="124"/>
        <v/>
      </c>
      <c r="AT1007" s="8" t="str">
        <f t="shared" si="124"/>
        <v/>
      </c>
      <c r="AU1007" s="8" t="str">
        <f t="shared" si="124"/>
        <v/>
      </c>
      <c r="AV1007" s="8" t="str">
        <f t="shared" si="124"/>
        <v/>
      </c>
      <c r="AW1007" s="8" t="str">
        <f t="shared" si="124"/>
        <v/>
      </c>
      <c r="AX1007" s="8" t="str">
        <f t="shared" si="124"/>
        <v/>
      </c>
      <c r="AY1007" s="8" t="str">
        <f t="shared" si="124"/>
        <v/>
      </c>
      <c r="AZ1007" s="8" t="str">
        <f t="shared" si="124"/>
        <v/>
      </c>
      <c r="BA1007" s="8" t="str">
        <f t="shared" si="124"/>
        <v/>
      </c>
      <c r="BB1007" s="8" t="str">
        <f t="shared" si="124"/>
        <v/>
      </c>
      <c r="BC1007" s="8" t="str">
        <f t="shared" si="124"/>
        <v/>
      </c>
      <c r="BD1007" s="8" t="str">
        <f t="shared" si="124"/>
        <v/>
      </c>
      <c r="BE1007" s="8" t="str">
        <f t="shared" si="124"/>
        <v/>
      </c>
      <c r="BF1007" s="8" t="str">
        <f t="shared" si="124"/>
        <v/>
      </c>
      <c r="BG1007" s="8" t="str">
        <f t="shared" si="123"/>
        <v/>
      </c>
      <c r="BH1007" s="8" t="str">
        <f t="shared" si="123"/>
        <v/>
      </c>
    </row>
    <row r="1008" spans="1:60">
      <c r="A1008" t="s">
        <v>404</v>
      </c>
      <c r="B1008" t="s">
        <v>404</v>
      </c>
      <c r="C1008" t="s">
        <v>404</v>
      </c>
      <c r="E1008">
        <v>57</v>
      </c>
      <c r="F1008">
        <v>0</v>
      </c>
      <c r="G1008">
        <v>1</v>
      </c>
      <c r="H1008">
        <v>192037</v>
      </c>
      <c r="I1008" s="1">
        <v>44761.875</v>
      </c>
      <c r="J1008" t="s">
        <v>392</v>
      </c>
      <c r="K1008">
        <v>0</v>
      </c>
      <c r="L1008" s="1">
        <v>44740.875</v>
      </c>
      <c r="M1008" s="1">
        <v>44761.875</v>
      </c>
      <c r="N1008" s="1">
        <v>30303.916666666668</v>
      </c>
      <c r="O1008" s="1">
        <v>44740.875</v>
      </c>
      <c r="P1008" s="1">
        <v>43843.875</v>
      </c>
      <c r="Q1008" s="1">
        <v>43538.875</v>
      </c>
      <c r="R1008">
        <v>74953336</v>
      </c>
      <c r="T1008" t="s">
        <v>944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389</v>
      </c>
      <c r="AB1008">
        <v>39</v>
      </c>
      <c r="AC1008" t="s">
        <v>581</v>
      </c>
      <c r="AD1008">
        <v>161855</v>
      </c>
      <c r="AE1008">
        <v>1359.59</v>
      </c>
      <c r="AF1008">
        <v>1618.55</v>
      </c>
      <c r="AG1008" t="s">
        <v>391</v>
      </c>
      <c r="AP1008" s="7">
        <v>1005</v>
      </c>
      <c r="AQ1008" s="7" t="str">
        <f t="shared" si="124"/>
        <v/>
      </c>
      <c r="AR1008" s="7" t="str">
        <f t="shared" si="124"/>
        <v/>
      </c>
      <c r="AS1008" s="7" t="str">
        <f t="shared" si="124"/>
        <v/>
      </c>
      <c r="AT1008" s="7" t="str">
        <f t="shared" si="124"/>
        <v/>
      </c>
      <c r="AU1008" s="7" t="str">
        <f t="shared" si="124"/>
        <v/>
      </c>
      <c r="AV1008" s="7" t="str">
        <f t="shared" si="124"/>
        <v/>
      </c>
      <c r="AW1008" s="7" t="str">
        <f t="shared" si="124"/>
        <v/>
      </c>
      <c r="AX1008" s="7" t="str">
        <f t="shared" si="124"/>
        <v/>
      </c>
      <c r="AY1008" s="7" t="str">
        <f t="shared" si="124"/>
        <v/>
      </c>
      <c r="AZ1008" s="7" t="str">
        <f t="shared" si="124"/>
        <v/>
      </c>
      <c r="BA1008" s="7" t="str">
        <f t="shared" si="124"/>
        <v/>
      </c>
      <c r="BB1008" s="7" t="str">
        <f t="shared" si="124"/>
        <v/>
      </c>
      <c r="BC1008" s="7" t="str">
        <f t="shared" si="124"/>
        <v/>
      </c>
      <c r="BD1008" s="7" t="str">
        <f t="shared" si="124"/>
        <v/>
      </c>
      <c r="BE1008" s="7" t="str">
        <f t="shared" si="124"/>
        <v/>
      </c>
      <c r="BF1008" s="7" t="str">
        <f t="shared" si="124"/>
        <v/>
      </c>
      <c r="BG1008" s="7" t="str">
        <f t="shared" si="123"/>
        <v/>
      </c>
      <c r="BH1008" s="7" t="str">
        <f t="shared" si="123"/>
        <v/>
      </c>
    </row>
    <row r="1009" spans="1:60">
      <c r="A1009" t="s">
        <v>404</v>
      </c>
      <c r="B1009" t="s">
        <v>404</v>
      </c>
      <c r="C1009" t="s">
        <v>404</v>
      </c>
      <c r="E1009">
        <v>224</v>
      </c>
      <c r="F1009">
        <v>0</v>
      </c>
      <c r="G1009">
        <v>1</v>
      </c>
      <c r="H1009">
        <v>192073</v>
      </c>
      <c r="I1009" s="1">
        <v>44761.875</v>
      </c>
      <c r="J1009" t="s">
        <v>535</v>
      </c>
      <c r="K1009">
        <v>0</v>
      </c>
      <c r="L1009" s="1">
        <v>44754.875</v>
      </c>
      <c r="M1009" s="1">
        <v>44761.875</v>
      </c>
      <c r="N1009" s="1">
        <v>29790.875</v>
      </c>
      <c r="O1009" s="1">
        <v>44754.875</v>
      </c>
      <c r="P1009" s="1"/>
      <c r="Q1009" s="1">
        <v>43538.875</v>
      </c>
      <c r="R1009">
        <v>74953347</v>
      </c>
      <c r="T1009" t="s">
        <v>945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389</v>
      </c>
      <c r="AB1009">
        <v>39</v>
      </c>
      <c r="AC1009" t="s">
        <v>390</v>
      </c>
      <c r="AD1009">
        <v>233396</v>
      </c>
      <c r="AE1009">
        <v>1937.21</v>
      </c>
      <c r="AF1009">
        <v>2333.96</v>
      </c>
      <c r="AG1009" t="s">
        <v>391</v>
      </c>
      <c r="AP1009" s="8">
        <v>1006</v>
      </c>
      <c r="AQ1009" s="8" t="str">
        <f t="shared" si="124"/>
        <v/>
      </c>
      <c r="AR1009" s="8" t="str">
        <f t="shared" si="124"/>
        <v/>
      </c>
      <c r="AS1009" s="8" t="str">
        <f t="shared" si="124"/>
        <v/>
      </c>
      <c r="AT1009" s="8" t="str">
        <f t="shared" si="124"/>
        <v/>
      </c>
      <c r="AU1009" s="8" t="str">
        <f t="shared" si="124"/>
        <v/>
      </c>
      <c r="AV1009" s="8" t="str">
        <f t="shared" si="124"/>
        <v/>
      </c>
      <c r="AW1009" s="8" t="str">
        <f t="shared" si="124"/>
        <v/>
      </c>
      <c r="AX1009" s="8" t="str">
        <f t="shared" si="124"/>
        <v/>
      </c>
      <c r="AY1009" s="8" t="str">
        <f t="shared" si="124"/>
        <v/>
      </c>
      <c r="AZ1009" s="8" t="str">
        <f t="shared" si="124"/>
        <v/>
      </c>
      <c r="BA1009" s="8" t="str">
        <f t="shared" si="124"/>
        <v/>
      </c>
      <c r="BB1009" s="8" t="str">
        <f t="shared" si="124"/>
        <v/>
      </c>
      <c r="BC1009" s="8" t="str">
        <f t="shared" si="124"/>
        <v/>
      </c>
      <c r="BD1009" s="8" t="str">
        <f t="shared" si="124"/>
        <v/>
      </c>
      <c r="BE1009" s="8" t="str">
        <f t="shared" si="124"/>
        <v/>
      </c>
      <c r="BF1009" s="8" t="str">
        <f t="shared" si="124"/>
        <v/>
      </c>
      <c r="BG1009" s="8" t="str">
        <f t="shared" si="123"/>
        <v/>
      </c>
      <c r="BH1009" s="8" t="str">
        <f t="shared" si="123"/>
        <v/>
      </c>
    </row>
    <row r="1010" spans="1:60">
      <c r="A1010" t="s">
        <v>404</v>
      </c>
      <c r="B1010" t="s">
        <v>404</v>
      </c>
      <c r="C1010" t="s">
        <v>404</v>
      </c>
      <c r="E1010">
        <v>19</v>
      </c>
      <c r="F1010">
        <v>0</v>
      </c>
      <c r="G1010">
        <v>1</v>
      </c>
      <c r="H1010">
        <v>192087</v>
      </c>
      <c r="I1010" s="1">
        <v>44761.875</v>
      </c>
      <c r="J1010" t="s">
        <v>387</v>
      </c>
      <c r="K1010">
        <v>0</v>
      </c>
      <c r="L1010" s="1"/>
      <c r="M1010" s="1">
        <v>44761.875</v>
      </c>
      <c r="N1010" s="1">
        <v>41168.875</v>
      </c>
      <c r="O1010" s="1">
        <v>43538.875</v>
      </c>
      <c r="P1010" s="1"/>
      <c r="Q1010" s="1">
        <v>43538.875</v>
      </c>
      <c r="R1010">
        <v>74957623</v>
      </c>
      <c r="T1010" t="s">
        <v>946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389</v>
      </c>
      <c r="AB1010">
        <v>39</v>
      </c>
      <c r="AC1010" t="s">
        <v>390</v>
      </c>
      <c r="AD1010">
        <v>140509</v>
      </c>
      <c r="AE1010">
        <v>1180.28</v>
      </c>
      <c r="AF1010">
        <v>1405.09</v>
      </c>
      <c r="AG1010" t="s">
        <v>408</v>
      </c>
      <c r="AP1010" s="7">
        <v>1007</v>
      </c>
      <c r="AQ1010" s="7" t="str">
        <f t="shared" si="124"/>
        <v/>
      </c>
      <c r="AR1010" s="7" t="str">
        <f t="shared" si="124"/>
        <v/>
      </c>
      <c r="AS1010" s="7" t="str">
        <f t="shared" si="124"/>
        <v/>
      </c>
      <c r="AT1010" s="7" t="str">
        <f t="shared" si="124"/>
        <v/>
      </c>
      <c r="AU1010" s="7" t="str">
        <f t="shared" si="124"/>
        <v/>
      </c>
      <c r="AV1010" s="7" t="str">
        <f t="shared" si="124"/>
        <v/>
      </c>
      <c r="AW1010" s="7" t="str">
        <f t="shared" si="124"/>
        <v/>
      </c>
      <c r="AX1010" s="7" t="str">
        <f t="shared" si="124"/>
        <v/>
      </c>
      <c r="AY1010" s="7" t="str">
        <f t="shared" si="124"/>
        <v/>
      </c>
      <c r="AZ1010" s="7" t="str">
        <f t="shared" si="124"/>
        <v/>
      </c>
      <c r="BA1010" s="7" t="str">
        <f t="shared" si="124"/>
        <v/>
      </c>
      <c r="BB1010" s="7" t="str">
        <f t="shared" si="124"/>
        <v/>
      </c>
      <c r="BC1010" s="7" t="str">
        <f t="shared" si="124"/>
        <v/>
      </c>
      <c r="BD1010" s="7" t="str">
        <f t="shared" si="124"/>
        <v/>
      </c>
      <c r="BE1010" s="7" t="str">
        <f t="shared" si="124"/>
        <v/>
      </c>
      <c r="BF1010" s="7" t="str">
        <f t="shared" ref="BF1010:BH1025" si="125">IF(BF$3=$D1010,$AP1010,"")</f>
        <v/>
      </c>
      <c r="BG1010" s="7" t="str">
        <f t="shared" si="125"/>
        <v/>
      </c>
      <c r="BH1010" s="7" t="str">
        <f t="shared" si="125"/>
        <v/>
      </c>
    </row>
    <row r="1011" spans="1:60">
      <c r="A1011" t="s">
        <v>404</v>
      </c>
      <c r="B1011" t="s">
        <v>404</v>
      </c>
      <c r="C1011" t="s">
        <v>404</v>
      </c>
      <c r="E1011">
        <v>19</v>
      </c>
      <c r="F1011">
        <v>0</v>
      </c>
      <c r="G1011">
        <v>1</v>
      </c>
      <c r="H1011">
        <v>192179</v>
      </c>
      <c r="I1011" s="1">
        <v>44761.875</v>
      </c>
      <c r="J1011" t="s">
        <v>387</v>
      </c>
      <c r="K1011">
        <v>0</v>
      </c>
      <c r="L1011" s="1"/>
      <c r="M1011" s="1">
        <v>44761.875</v>
      </c>
      <c r="N1011" s="1">
        <v>42215.875</v>
      </c>
      <c r="O1011" s="1">
        <v>43538.875</v>
      </c>
      <c r="P1011" s="1"/>
      <c r="Q1011" s="1">
        <v>43538.875</v>
      </c>
      <c r="R1011">
        <v>74968045</v>
      </c>
      <c r="T1011" t="s">
        <v>947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389</v>
      </c>
      <c r="AB1011">
        <v>39</v>
      </c>
      <c r="AC1011" t="s">
        <v>598</v>
      </c>
      <c r="AD1011">
        <v>230448</v>
      </c>
      <c r="AE1011">
        <v>1935.75</v>
      </c>
      <c r="AF1011">
        <v>2304.48</v>
      </c>
      <c r="AG1011" t="s">
        <v>408</v>
      </c>
      <c r="AP1011" s="8">
        <v>1008</v>
      </c>
      <c r="AQ1011" s="8" t="str">
        <f t="shared" ref="AQ1011:BF1026" si="126">IF(AQ$3=$D1011,$AP1011,"")</f>
        <v/>
      </c>
      <c r="AR1011" s="8" t="str">
        <f t="shared" si="126"/>
        <v/>
      </c>
      <c r="AS1011" s="8" t="str">
        <f t="shared" si="126"/>
        <v/>
      </c>
      <c r="AT1011" s="8" t="str">
        <f t="shared" si="126"/>
        <v/>
      </c>
      <c r="AU1011" s="8" t="str">
        <f t="shared" si="126"/>
        <v/>
      </c>
      <c r="AV1011" s="8" t="str">
        <f t="shared" si="126"/>
        <v/>
      </c>
      <c r="AW1011" s="8" t="str">
        <f t="shared" si="126"/>
        <v/>
      </c>
      <c r="AX1011" s="8" t="str">
        <f t="shared" si="126"/>
        <v/>
      </c>
      <c r="AY1011" s="8" t="str">
        <f t="shared" si="126"/>
        <v/>
      </c>
      <c r="AZ1011" s="8" t="str">
        <f t="shared" si="126"/>
        <v/>
      </c>
      <c r="BA1011" s="8" t="str">
        <f t="shared" si="126"/>
        <v/>
      </c>
      <c r="BB1011" s="8" t="str">
        <f t="shared" si="126"/>
        <v/>
      </c>
      <c r="BC1011" s="8" t="str">
        <f t="shared" si="126"/>
        <v/>
      </c>
      <c r="BD1011" s="8" t="str">
        <f t="shared" si="126"/>
        <v/>
      </c>
      <c r="BE1011" s="8" t="str">
        <f t="shared" si="126"/>
        <v/>
      </c>
      <c r="BF1011" s="8" t="str">
        <f t="shared" si="126"/>
        <v/>
      </c>
      <c r="BG1011" s="8" t="str">
        <f t="shared" si="125"/>
        <v/>
      </c>
      <c r="BH1011" s="8" t="str">
        <f t="shared" si="125"/>
        <v/>
      </c>
    </row>
    <row r="1012" spans="1:60">
      <c r="A1012" t="s">
        <v>404</v>
      </c>
      <c r="B1012" t="s">
        <v>404</v>
      </c>
      <c r="C1012" t="s">
        <v>404</v>
      </c>
      <c r="E1012">
        <v>19</v>
      </c>
      <c r="F1012">
        <v>0</v>
      </c>
      <c r="G1012">
        <v>1</v>
      </c>
      <c r="H1012">
        <v>192268</v>
      </c>
      <c r="I1012" s="1">
        <v>44761.875</v>
      </c>
      <c r="J1012" t="s">
        <v>387</v>
      </c>
      <c r="K1012">
        <v>0</v>
      </c>
      <c r="L1012" s="1"/>
      <c r="M1012" s="1">
        <v>44761.875</v>
      </c>
      <c r="N1012" s="1">
        <v>41683.916666666664</v>
      </c>
      <c r="O1012" s="1">
        <v>43538.875</v>
      </c>
      <c r="P1012" s="1"/>
      <c r="Q1012" s="1">
        <v>43538.875</v>
      </c>
      <c r="R1012">
        <v>74956879</v>
      </c>
      <c r="T1012" t="s">
        <v>948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389</v>
      </c>
      <c r="AB1012">
        <v>39</v>
      </c>
      <c r="AC1012" t="s">
        <v>394</v>
      </c>
      <c r="AD1012">
        <v>48439</v>
      </c>
      <c r="AE1012">
        <v>406.85</v>
      </c>
      <c r="AF1012">
        <v>484.39</v>
      </c>
      <c r="AG1012" t="s">
        <v>408</v>
      </c>
      <c r="AP1012" s="7">
        <v>1009</v>
      </c>
      <c r="AQ1012" s="7" t="str">
        <f t="shared" si="126"/>
        <v/>
      </c>
      <c r="AR1012" s="7" t="str">
        <f t="shared" si="126"/>
        <v/>
      </c>
      <c r="AS1012" s="7" t="str">
        <f t="shared" si="126"/>
        <v/>
      </c>
      <c r="AT1012" s="7" t="str">
        <f t="shared" si="126"/>
        <v/>
      </c>
      <c r="AU1012" s="7" t="str">
        <f t="shared" si="126"/>
        <v/>
      </c>
      <c r="AV1012" s="7" t="str">
        <f t="shared" si="126"/>
        <v/>
      </c>
      <c r="AW1012" s="7" t="str">
        <f t="shared" si="126"/>
        <v/>
      </c>
      <c r="AX1012" s="7" t="str">
        <f t="shared" si="126"/>
        <v/>
      </c>
      <c r="AY1012" s="7" t="str">
        <f t="shared" si="126"/>
        <v/>
      </c>
      <c r="AZ1012" s="7" t="str">
        <f t="shared" si="126"/>
        <v/>
      </c>
      <c r="BA1012" s="7" t="str">
        <f t="shared" si="126"/>
        <v/>
      </c>
      <c r="BB1012" s="7" t="str">
        <f t="shared" si="126"/>
        <v/>
      </c>
      <c r="BC1012" s="7" t="str">
        <f t="shared" si="126"/>
        <v/>
      </c>
      <c r="BD1012" s="7" t="str">
        <f t="shared" si="126"/>
        <v/>
      </c>
      <c r="BE1012" s="7" t="str">
        <f t="shared" si="126"/>
        <v/>
      </c>
      <c r="BF1012" s="7" t="str">
        <f t="shared" si="126"/>
        <v/>
      </c>
      <c r="BG1012" s="7" t="str">
        <f t="shared" si="125"/>
        <v/>
      </c>
      <c r="BH1012" s="7" t="str">
        <f t="shared" si="125"/>
        <v/>
      </c>
    </row>
    <row r="1013" spans="1:60">
      <c r="A1013" t="s">
        <v>404</v>
      </c>
      <c r="B1013" t="s">
        <v>404</v>
      </c>
      <c r="C1013" t="s">
        <v>404</v>
      </c>
      <c r="E1013">
        <v>19</v>
      </c>
      <c r="F1013">
        <v>0</v>
      </c>
      <c r="G1013">
        <v>1</v>
      </c>
      <c r="H1013">
        <v>192322</v>
      </c>
      <c r="I1013" s="1">
        <v>44761.875</v>
      </c>
      <c r="J1013" t="s">
        <v>387</v>
      </c>
      <c r="K1013">
        <v>0</v>
      </c>
      <c r="L1013" s="1"/>
      <c r="M1013" s="1">
        <v>44761.875</v>
      </c>
      <c r="N1013" s="1">
        <v>28970.875</v>
      </c>
      <c r="O1013" s="1">
        <v>44755.875</v>
      </c>
      <c r="P1013" s="1">
        <v>44755.875</v>
      </c>
      <c r="Q1013" s="1">
        <v>43538.875</v>
      </c>
      <c r="R1013">
        <v>74955937</v>
      </c>
      <c r="T1013" t="s">
        <v>949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389</v>
      </c>
      <c r="AB1013">
        <v>39</v>
      </c>
      <c r="AC1013" t="s">
        <v>483</v>
      </c>
      <c r="AD1013">
        <v>383077</v>
      </c>
      <c r="AE1013">
        <v>3217.84</v>
      </c>
      <c r="AF1013">
        <v>3830.77</v>
      </c>
      <c r="AG1013" t="s">
        <v>480</v>
      </c>
      <c r="AP1013" s="8">
        <v>1010</v>
      </c>
      <c r="AQ1013" s="8" t="str">
        <f t="shared" si="126"/>
        <v/>
      </c>
      <c r="AR1013" s="8" t="str">
        <f t="shared" si="126"/>
        <v/>
      </c>
      <c r="AS1013" s="8" t="str">
        <f t="shared" si="126"/>
        <v/>
      </c>
      <c r="AT1013" s="8" t="str">
        <f t="shared" si="126"/>
        <v/>
      </c>
      <c r="AU1013" s="8" t="str">
        <f t="shared" si="126"/>
        <v/>
      </c>
      <c r="AV1013" s="8" t="str">
        <f t="shared" si="126"/>
        <v/>
      </c>
      <c r="AW1013" s="8" t="str">
        <f t="shared" si="126"/>
        <v/>
      </c>
      <c r="AX1013" s="8" t="str">
        <f t="shared" si="126"/>
        <v/>
      </c>
      <c r="AY1013" s="8" t="str">
        <f t="shared" si="126"/>
        <v/>
      </c>
      <c r="AZ1013" s="8" t="str">
        <f t="shared" si="126"/>
        <v/>
      </c>
      <c r="BA1013" s="8" t="str">
        <f t="shared" si="126"/>
        <v/>
      </c>
      <c r="BB1013" s="8" t="str">
        <f t="shared" si="126"/>
        <v/>
      </c>
      <c r="BC1013" s="8" t="str">
        <f t="shared" si="126"/>
        <v/>
      </c>
      <c r="BD1013" s="8" t="str">
        <f t="shared" si="126"/>
        <v/>
      </c>
      <c r="BE1013" s="8" t="str">
        <f t="shared" si="126"/>
        <v/>
      </c>
      <c r="BF1013" s="8" t="str">
        <f t="shared" si="126"/>
        <v/>
      </c>
      <c r="BG1013" s="8" t="str">
        <f t="shared" si="125"/>
        <v/>
      </c>
      <c r="BH1013" s="8" t="str">
        <f t="shared" si="125"/>
        <v/>
      </c>
    </row>
    <row r="1014" spans="1:60">
      <c r="A1014" t="s">
        <v>404</v>
      </c>
      <c r="B1014" t="s">
        <v>404</v>
      </c>
      <c r="C1014" t="s">
        <v>404</v>
      </c>
      <c r="E1014">
        <v>232</v>
      </c>
      <c r="F1014">
        <v>0</v>
      </c>
      <c r="G1014">
        <v>1</v>
      </c>
      <c r="H1014">
        <v>207601</v>
      </c>
      <c r="I1014" s="1">
        <v>44761.875</v>
      </c>
      <c r="J1014" t="s">
        <v>499</v>
      </c>
      <c r="K1014">
        <v>0</v>
      </c>
      <c r="L1014" s="1"/>
      <c r="M1014" s="1">
        <v>44761.875</v>
      </c>
      <c r="N1014" s="1">
        <v>32663.875</v>
      </c>
      <c r="O1014" s="1">
        <v>43569.875</v>
      </c>
      <c r="P1014" s="1"/>
      <c r="Q1014" s="1">
        <v>43569.875</v>
      </c>
      <c r="R1014">
        <v>75175309</v>
      </c>
      <c r="T1014" t="s">
        <v>950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389</v>
      </c>
      <c r="AB1014">
        <v>38</v>
      </c>
      <c r="AC1014" t="s">
        <v>476</v>
      </c>
      <c r="AD1014">
        <v>177736</v>
      </c>
      <c r="AE1014">
        <v>1475.23</v>
      </c>
      <c r="AF1014">
        <v>1777.36</v>
      </c>
      <c r="AG1014" t="s">
        <v>408</v>
      </c>
      <c r="AP1014" s="7">
        <v>1011</v>
      </c>
      <c r="AQ1014" s="7" t="str">
        <f t="shared" si="126"/>
        <v/>
      </c>
      <c r="AR1014" s="7" t="str">
        <f t="shared" si="126"/>
        <v/>
      </c>
      <c r="AS1014" s="7" t="str">
        <f t="shared" si="126"/>
        <v/>
      </c>
      <c r="AT1014" s="7" t="str">
        <f t="shared" si="126"/>
        <v/>
      </c>
      <c r="AU1014" s="7" t="str">
        <f t="shared" si="126"/>
        <v/>
      </c>
      <c r="AV1014" s="7" t="str">
        <f t="shared" si="126"/>
        <v/>
      </c>
      <c r="AW1014" s="7" t="str">
        <f t="shared" si="126"/>
        <v/>
      </c>
      <c r="AX1014" s="7" t="str">
        <f t="shared" si="126"/>
        <v/>
      </c>
      <c r="AY1014" s="7" t="str">
        <f t="shared" si="126"/>
        <v/>
      </c>
      <c r="AZ1014" s="7" t="str">
        <f t="shared" si="126"/>
        <v/>
      </c>
      <c r="BA1014" s="7" t="str">
        <f t="shared" si="126"/>
        <v/>
      </c>
      <c r="BB1014" s="7" t="str">
        <f t="shared" si="126"/>
        <v/>
      </c>
      <c r="BC1014" s="7" t="str">
        <f t="shared" si="126"/>
        <v/>
      </c>
      <c r="BD1014" s="7" t="str">
        <f t="shared" si="126"/>
        <v/>
      </c>
      <c r="BE1014" s="7" t="str">
        <f t="shared" si="126"/>
        <v/>
      </c>
      <c r="BF1014" s="7" t="str">
        <f t="shared" si="126"/>
        <v/>
      </c>
      <c r="BG1014" s="7" t="str">
        <f t="shared" si="125"/>
        <v/>
      </c>
      <c r="BH1014" s="7" t="str">
        <f t="shared" si="125"/>
        <v/>
      </c>
    </row>
    <row r="1015" spans="1:60">
      <c r="A1015" t="s">
        <v>404</v>
      </c>
      <c r="B1015" t="s">
        <v>404</v>
      </c>
      <c r="C1015" t="s">
        <v>404</v>
      </c>
      <c r="E1015">
        <v>278</v>
      </c>
      <c r="F1015">
        <v>0</v>
      </c>
      <c r="G1015">
        <v>1</v>
      </c>
      <c r="H1015">
        <v>207624</v>
      </c>
      <c r="I1015" s="1">
        <v>44761.875</v>
      </c>
      <c r="J1015" t="s">
        <v>396</v>
      </c>
      <c r="K1015">
        <v>0</v>
      </c>
      <c r="L1015" s="1"/>
      <c r="M1015" s="1">
        <v>44761.875</v>
      </c>
      <c r="N1015" s="1">
        <v>32393.875</v>
      </c>
      <c r="O1015" s="1">
        <v>43569.875</v>
      </c>
      <c r="P1015" s="1"/>
      <c r="Q1015" s="1">
        <v>43569.875</v>
      </c>
      <c r="R1015">
        <v>75188166</v>
      </c>
      <c r="T1015" t="s">
        <v>951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389</v>
      </c>
      <c r="AB1015">
        <v>38</v>
      </c>
      <c r="AC1015" t="s">
        <v>478</v>
      </c>
      <c r="AD1015">
        <v>151077</v>
      </c>
      <c r="AE1015">
        <v>1253.93</v>
      </c>
      <c r="AF1015">
        <v>1510.77</v>
      </c>
      <c r="AG1015" t="s">
        <v>408</v>
      </c>
      <c r="AP1015" s="8">
        <v>1012</v>
      </c>
      <c r="AQ1015" s="8" t="str">
        <f t="shared" si="126"/>
        <v/>
      </c>
      <c r="AR1015" s="8" t="str">
        <f t="shared" si="126"/>
        <v/>
      </c>
      <c r="AS1015" s="8" t="str">
        <f t="shared" si="126"/>
        <v/>
      </c>
      <c r="AT1015" s="8" t="str">
        <f t="shared" si="126"/>
        <v/>
      </c>
      <c r="AU1015" s="8" t="str">
        <f t="shared" si="126"/>
        <v/>
      </c>
      <c r="AV1015" s="8" t="str">
        <f t="shared" si="126"/>
        <v/>
      </c>
      <c r="AW1015" s="8" t="str">
        <f t="shared" si="126"/>
        <v/>
      </c>
      <c r="AX1015" s="8" t="str">
        <f t="shared" si="126"/>
        <v/>
      </c>
      <c r="AY1015" s="8" t="str">
        <f t="shared" si="126"/>
        <v/>
      </c>
      <c r="AZ1015" s="8" t="str">
        <f t="shared" si="126"/>
        <v/>
      </c>
      <c r="BA1015" s="8" t="str">
        <f t="shared" si="126"/>
        <v/>
      </c>
      <c r="BB1015" s="8" t="str">
        <f t="shared" si="126"/>
        <v/>
      </c>
      <c r="BC1015" s="8" t="str">
        <f t="shared" si="126"/>
        <v/>
      </c>
      <c r="BD1015" s="8" t="str">
        <f t="shared" si="126"/>
        <v/>
      </c>
      <c r="BE1015" s="8" t="str">
        <f t="shared" si="126"/>
        <v/>
      </c>
      <c r="BF1015" s="8" t="str">
        <f t="shared" si="126"/>
        <v/>
      </c>
      <c r="BG1015" s="8" t="str">
        <f t="shared" si="125"/>
        <v/>
      </c>
      <c r="BH1015" s="8" t="str">
        <f t="shared" si="125"/>
        <v/>
      </c>
    </row>
    <row r="1016" spans="1:60">
      <c r="A1016" t="s">
        <v>404</v>
      </c>
      <c r="B1016" t="s">
        <v>404</v>
      </c>
      <c r="C1016" t="s">
        <v>404</v>
      </c>
      <c r="E1016">
        <v>19</v>
      </c>
      <c r="F1016">
        <v>0</v>
      </c>
      <c r="G1016">
        <v>1</v>
      </c>
      <c r="H1016">
        <v>207638</v>
      </c>
      <c r="I1016" s="1">
        <v>44761.875</v>
      </c>
      <c r="J1016" t="s">
        <v>387</v>
      </c>
      <c r="K1016">
        <v>0</v>
      </c>
      <c r="L1016" s="1"/>
      <c r="M1016" s="1">
        <v>44761.875</v>
      </c>
      <c r="N1016" s="1">
        <v>40881.916666666664</v>
      </c>
      <c r="O1016" s="1">
        <v>43569.875</v>
      </c>
      <c r="P1016" s="1"/>
      <c r="Q1016" s="1">
        <v>43569.875</v>
      </c>
      <c r="R1016">
        <v>75187990</v>
      </c>
      <c r="T1016" t="s">
        <v>952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389</v>
      </c>
      <c r="AB1016">
        <v>38</v>
      </c>
      <c r="AC1016" t="s">
        <v>390</v>
      </c>
      <c r="AD1016">
        <v>140509</v>
      </c>
      <c r="AE1016">
        <v>1180.28</v>
      </c>
      <c r="AF1016">
        <v>1405.09</v>
      </c>
      <c r="AG1016" t="s">
        <v>408</v>
      </c>
      <c r="AP1016" s="7">
        <v>1013</v>
      </c>
      <c r="AQ1016" s="7" t="str">
        <f t="shared" si="126"/>
        <v/>
      </c>
      <c r="AR1016" s="7" t="str">
        <f t="shared" si="126"/>
        <v/>
      </c>
      <c r="AS1016" s="7" t="str">
        <f t="shared" si="126"/>
        <v/>
      </c>
      <c r="AT1016" s="7" t="str">
        <f t="shared" si="126"/>
        <v/>
      </c>
      <c r="AU1016" s="7" t="str">
        <f t="shared" si="126"/>
        <v/>
      </c>
      <c r="AV1016" s="7" t="str">
        <f t="shared" si="126"/>
        <v/>
      </c>
      <c r="AW1016" s="7" t="str">
        <f t="shared" si="126"/>
        <v/>
      </c>
      <c r="AX1016" s="7" t="str">
        <f t="shared" si="126"/>
        <v/>
      </c>
      <c r="AY1016" s="7" t="str">
        <f t="shared" si="126"/>
        <v/>
      </c>
      <c r="AZ1016" s="7" t="str">
        <f t="shared" si="126"/>
        <v/>
      </c>
      <c r="BA1016" s="7" t="str">
        <f t="shared" si="126"/>
        <v/>
      </c>
      <c r="BB1016" s="7" t="str">
        <f t="shared" si="126"/>
        <v/>
      </c>
      <c r="BC1016" s="7" t="str">
        <f t="shared" si="126"/>
        <v/>
      </c>
      <c r="BD1016" s="7" t="str">
        <f t="shared" si="126"/>
        <v/>
      </c>
      <c r="BE1016" s="7" t="str">
        <f t="shared" si="126"/>
        <v/>
      </c>
      <c r="BF1016" s="7" t="str">
        <f t="shared" si="126"/>
        <v/>
      </c>
      <c r="BG1016" s="7" t="str">
        <f t="shared" si="125"/>
        <v/>
      </c>
      <c r="BH1016" s="7" t="str">
        <f t="shared" si="125"/>
        <v/>
      </c>
    </row>
    <row r="1017" spans="1:60">
      <c r="A1017" t="s">
        <v>404</v>
      </c>
      <c r="B1017" t="s">
        <v>404</v>
      </c>
      <c r="C1017" t="s">
        <v>386</v>
      </c>
      <c r="E1017">
        <v>57</v>
      </c>
      <c r="F1017">
        <v>0</v>
      </c>
      <c r="G1017">
        <v>1</v>
      </c>
      <c r="H1017">
        <v>207665</v>
      </c>
      <c r="I1017" s="1">
        <v>44761.875</v>
      </c>
      <c r="J1017" t="s">
        <v>392</v>
      </c>
      <c r="K1017">
        <v>0</v>
      </c>
      <c r="L1017" s="1">
        <v>44725.875</v>
      </c>
      <c r="M1017" s="1">
        <v>44761.875</v>
      </c>
      <c r="N1017" s="1">
        <v>30932.875</v>
      </c>
      <c r="O1017" s="1">
        <v>44725.875</v>
      </c>
      <c r="P1017" s="1"/>
      <c r="Q1017" s="1">
        <v>43569.875</v>
      </c>
      <c r="R1017">
        <v>75175673</v>
      </c>
      <c r="T1017" t="s">
        <v>953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389</v>
      </c>
      <c r="AB1017">
        <v>38</v>
      </c>
      <c r="AC1017" t="s">
        <v>390</v>
      </c>
      <c r="AD1017">
        <v>158685</v>
      </c>
      <c r="AE1017">
        <v>1332.96</v>
      </c>
      <c r="AF1017">
        <v>1586.85</v>
      </c>
      <c r="AG1017" t="s">
        <v>391</v>
      </c>
      <c r="AP1017" s="8">
        <v>1014</v>
      </c>
      <c r="AQ1017" s="8" t="str">
        <f t="shared" si="126"/>
        <v/>
      </c>
      <c r="AR1017" s="8" t="str">
        <f t="shared" si="126"/>
        <v/>
      </c>
      <c r="AS1017" s="8" t="str">
        <f t="shared" si="126"/>
        <v/>
      </c>
      <c r="AT1017" s="8" t="str">
        <f t="shared" si="126"/>
        <v/>
      </c>
      <c r="AU1017" s="8" t="str">
        <f t="shared" si="126"/>
        <v/>
      </c>
      <c r="AV1017" s="8" t="str">
        <f t="shared" si="126"/>
        <v/>
      </c>
      <c r="AW1017" s="8" t="str">
        <f t="shared" si="126"/>
        <v/>
      </c>
      <c r="AX1017" s="8" t="str">
        <f t="shared" si="126"/>
        <v/>
      </c>
      <c r="AY1017" s="8" t="str">
        <f t="shared" si="126"/>
        <v/>
      </c>
      <c r="AZ1017" s="8" t="str">
        <f t="shared" si="126"/>
        <v/>
      </c>
      <c r="BA1017" s="8" t="str">
        <f t="shared" si="126"/>
        <v/>
      </c>
      <c r="BB1017" s="8" t="str">
        <f t="shared" si="126"/>
        <v/>
      </c>
      <c r="BC1017" s="8" t="str">
        <f t="shared" si="126"/>
        <v/>
      </c>
      <c r="BD1017" s="8" t="str">
        <f t="shared" si="126"/>
        <v/>
      </c>
      <c r="BE1017" s="8" t="str">
        <f t="shared" si="126"/>
        <v/>
      </c>
      <c r="BF1017" s="8" t="str">
        <f t="shared" si="126"/>
        <v/>
      </c>
      <c r="BG1017" s="8" t="str">
        <f t="shared" si="125"/>
        <v/>
      </c>
      <c r="BH1017" s="8" t="str">
        <f t="shared" si="125"/>
        <v/>
      </c>
    </row>
    <row r="1018" spans="1:60">
      <c r="A1018" t="s">
        <v>404</v>
      </c>
      <c r="B1018" t="s">
        <v>404</v>
      </c>
      <c r="C1018" t="s">
        <v>404</v>
      </c>
      <c r="E1018">
        <v>19</v>
      </c>
      <c r="F1018">
        <v>0</v>
      </c>
      <c r="G1018">
        <v>1</v>
      </c>
      <c r="H1018">
        <v>207673</v>
      </c>
      <c r="I1018" s="1">
        <v>44761.875</v>
      </c>
      <c r="J1018" t="s">
        <v>387</v>
      </c>
      <c r="K1018">
        <v>0</v>
      </c>
      <c r="L1018" s="1"/>
      <c r="M1018" s="1">
        <v>44761.875</v>
      </c>
      <c r="N1018" s="1">
        <v>41985.916666666664</v>
      </c>
      <c r="O1018" s="1">
        <v>43569.875</v>
      </c>
      <c r="P1018" s="1"/>
      <c r="Q1018" s="1">
        <v>43569.875</v>
      </c>
      <c r="R1018">
        <v>75188267</v>
      </c>
      <c r="T1018" t="s">
        <v>954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389</v>
      </c>
      <c r="AB1018">
        <v>38</v>
      </c>
      <c r="AC1018" t="s">
        <v>398</v>
      </c>
      <c r="AD1018">
        <v>153282</v>
      </c>
      <c r="AE1018">
        <v>1287.56</v>
      </c>
      <c r="AF1018">
        <v>1532.82</v>
      </c>
      <c r="AG1018" t="s">
        <v>408</v>
      </c>
      <c r="AP1018" s="7">
        <v>1015</v>
      </c>
      <c r="AQ1018" s="7" t="str">
        <f t="shared" si="126"/>
        <v/>
      </c>
      <c r="AR1018" s="7" t="str">
        <f t="shared" si="126"/>
        <v/>
      </c>
      <c r="AS1018" s="7" t="str">
        <f t="shared" si="126"/>
        <v/>
      </c>
      <c r="AT1018" s="7" t="str">
        <f t="shared" si="126"/>
        <v/>
      </c>
      <c r="AU1018" s="7" t="str">
        <f t="shared" si="126"/>
        <v/>
      </c>
      <c r="AV1018" s="7" t="str">
        <f t="shared" si="126"/>
        <v/>
      </c>
      <c r="AW1018" s="7" t="str">
        <f t="shared" si="126"/>
        <v/>
      </c>
      <c r="AX1018" s="7" t="str">
        <f t="shared" si="126"/>
        <v/>
      </c>
      <c r="AY1018" s="7" t="str">
        <f t="shared" si="126"/>
        <v/>
      </c>
      <c r="AZ1018" s="7" t="str">
        <f t="shared" si="126"/>
        <v/>
      </c>
      <c r="BA1018" s="7" t="str">
        <f t="shared" si="126"/>
        <v/>
      </c>
      <c r="BB1018" s="7" t="str">
        <f t="shared" si="126"/>
        <v/>
      </c>
      <c r="BC1018" s="7" t="str">
        <f t="shared" si="126"/>
        <v/>
      </c>
      <c r="BD1018" s="7" t="str">
        <f t="shared" si="126"/>
        <v/>
      </c>
      <c r="BE1018" s="7" t="str">
        <f t="shared" si="126"/>
        <v/>
      </c>
      <c r="BF1018" s="7" t="str">
        <f t="shared" si="126"/>
        <v/>
      </c>
      <c r="BG1018" s="7" t="str">
        <f t="shared" si="125"/>
        <v/>
      </c>
      <c r="BH1018" s="7" t="str">
        <f t="shared" si="125"/>
        <v/>
      </c>
    </row>
    <row r="1019" spans="1:60">
      <c r="A1019" t="s">
        <v>404</v>
      </c>
      <c r="B1019" t="s">
        <v>386</v>
      </c>
      <c r="C1019" t="s">
        <v>386</v>
      </c>
      <c r="E1019">
        <v>57</v>
      </c>
      <c r="F1019">
        <v>0</v>
      </c>
      <c r="G1019">
        <v>1</v>
      </c>
      <c r="H1019">
        <v>207682</v>
      </c>
      <c r="I1019" s="1">
        <v>44761.875</v>
      </c>
      <c r="J1019" t="s">
        <v>392</v>
      </c>
      <c r="K1019">
        <v>0</v>
      </c>
      <c r="L1019" s="1">
        <v>44725.875</v>
      </c>
      <c r="M1019" s="1">
        <v>44761.875</v>
      </c>
      <c r="N1019" s="1">
        <v>28974.875</v>
      </c>
      <c r="O1019" s="1">
        <v>44725.875</v>
      </c>
      <c r="P1019" s="1">
        <v>44693.875</v>
      </c>
      <c r="Q1019" s="1">
        <v>43569.875</v>
      </c>
      <c r="R1019">
        <v>75175333</v>
      </c>
      <c r="T1019" t="s">
        <v>955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389</v>
      </c>
      <c r="AB1019">
        <v>38</v>
      </c>
      <c r="AC1019" t="s">
        <v>476</v>
      </c>
      <c r="AD1019">
        <v>153526</v>
      </c>
      <c r="AE1019">
        <v>1289.6199999999999</v>
      </c>
      <c r="AF1019">
        <v>1535.26</v>
      </c>
      <c r="AG1019" t="s">
        <v>391</v>
      </c>
      <c r="AP1019" s="8">
        <v>1016</v>
      </c>
      <c r="AQ1019" s="8" t="str">
        <f t="shared" si="126"/>
        <v/>
      </c>
      <c r="AR1019" s="8" t="str">
        <f t="shared" si="126"/>
        <v/>
      </c>
      <c r="AS1019" s="8" t="str">
        <f t="shared" si="126"/>
        <v/>
      </c>
      <c r="AT1019" s="8" t="str">
        <f t="shared" si="126"/>
        <v/>
      </c>
      <c r="AU1019" s="8" t="str">
        <f t="shared" si="126"/>
        <v/>
      </c>
      <c r="AV1019" s="8" t="str">
        <f t="shared" si="126"/>
        <v/>
      </c>
      <c r="AW1019" s="8" t="str">
        <f t="shared" si="126"/>
        <v/>
      </c>
      <c r="AX1019" s="8" t="str">
        <f t="shared" si="126"/>
        <v/>
      </c>
      <c r="AY1019" s="8" t="str">
        <f t="shared" si="126"/>
        <v/>
      </c>
      <c r="AZ1019" s="8" t="str">
        <f t="shared" si="126"/>
        <v/>
      </c>
      <c r="BA1019" s="8" t="str">
        <f t="shared" si="126"/>
        <v/>
      </c>
      <c r="BB1019" s="8" t="str">
        <f t="shared" si="126"/>
        <v/>
      </c>
      <c r="BC1019" s="8" t="str">
        <f t="shared" si="126"/>
        <v/>
      </c>
      <c r="BD1019" s="8" t="str">
        <f t="shared" si="126"/>
        <v/>
      </c>
      <c r="BE1019" s="8" t="str">
        <f t="shared" si="126"/>
        <v/>
      </c>
      <c r="BF1019" s="8" t="str">
        <f t="shared" si="126"/>
        <v/>
      </c>
      <c r="BG1019" s="8" t="str">
        <f t="shared" si="125"/>
        <v/>
      </c>
      <c r="BH1019" s="8" t="str">
        <f t="shared" si="125"/>
        <v/>
      </c>
    </row>
    <row r="1020" spans="1:60">
      <c r="A1020" t="s">
        <v>404</v>
      </c>
      <c r="B1020" t="s">
        <v>404</v>
      </c>
      <c r="C1020" t="s">
        <v>404</v>
      </c>
      <c r="E1020">
        <v>19</v>
      </c>
      <c r="F1020">
        <v>0</v>
      </c>
      <c r="G1020">
        <v>1</v>
      </c>
      <c r="H1020">
        <v>207710</v>
      </c>
      <c r="I1020" s="1">
        <v>44761.875</v>
      </c>
      <c r="J1020" t="s">
        <v>387</v>
      </c>
      <c r="K1020">
        <v>0</v>
      </c>
      <c r="L1020" s="1"/>
      <c r="M1020" s="1">
        <v>44761.875</v>
      </c>
      <c r="N1020" s="1">
        <v>35514.875</v>
      </c>
      <c r="O1020" s="1">
        <v>43569.875</v>
      </c>
      <c r="P1020" s="1"/>
      <c r="Q1020" s="1">
        <v>43569.875</v>
      </c>
      <c r="R1020">
        <v>75175346</v>
      </c>
      <c r="T1020" t="s">
        <v>956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389</v>
      </c>
      <c r="AB1020">
        <v>38</v>
      </c>
      <c r="AC1020" t="s">
        <v>398</v>
      </c>
      <c r="AD1020">
        <v>239502</v>
      </c>
      <c r="AE1020">
        <v>2011.8</v>
      </c>
      <c r="AF1020">
        <v>2395.02</v>
      </c>
      <c r="AG1020" t="s">
        <v>408</v>
      </c>
      <c r="AP1020" s="7">
        <v>1017</v>
      </c>
      <c r="AQ1020" s="7" t="str">
        <f t="shared" si="126"/>
        <v/>
      </c>
      <c r="AR1020" s="7" t="str">
        <f t="shared" si="126"/>
        <v/>
      </c>
      <c r="AS1020" s="7" t="str">
        <f t="shared" si="126"/>
        <v/>
      </c>
      <c r="AT1020" s="7" t="str">
        <f t="shared" si="126"/>
        <v/>
      </c>
      <c r="AU1020" s="7" t="str">
        <f t="shared" si="126"/>
        <v/>
      </c>
      <c r="AV1020" s="7" t="str">
        <f t="shared" si="126"/>
        <v/>
      </c>
      <c r="AW1020" s="7" t="str">
        <f t="shared" si="126"/>
        <v/>
      </c>
      <c r="AX1020" s="7" t="str">
        <f t="shared" si="126"/>
        <v/>
      </c>
      <c r="AY1020" s="7" t="str">
        <f t="shared" si="126"/>
        <v/>
      </c>
      <c r="AZ1020" s="7" t="str">
        <f t="shared" si="126"/>
        <v/>
      </c>
      <c r="BA1020" s="7" t="str">
        <f t="shared" si="126"/>
        <v/>
      </c>
      <c r="BB1020" s="7" t="str">
        <f t="shared" si="126"/>
        <v/>
      </c>
      <c r="BC1020" s="7" t="str">
        <f t="shared" si="126"/>
        <v/>
      </c>
      <c r="BD1020" s="7" t="str">
        <f t="shared" si="126"/>
        <v/>
      </c>
      <c r="BE1020" s="7" t="str">
        <f t="shared" si="126"/>
        <v/>
      </c>
      <c r="BF1020" s="7" t="str">
        <f t="shared" si="126"/>
        <v/>
      </c>
      <c r="BG1020" s="7" t="str">
        <f t="shared" si="125"/>
        <v/>
      </c>
      <c r="BH1020" s="7" t="str">
        <f t="shared" si="125"/>
        <v/>
      </c>
    </row>
    <row r="1021" spans="1:60">
      <c r="A1021" t="s">
        <v>404</v>
      </c>
      <c r="B1021" t="s">
        <v>404</v>
      </c>
      <c r="C1021" t="s">
        <v>404</v>
      </c>
      <c r="E1021">
        <v>19</v>
      </c>
      <c r="F1021">
        <v>0</v>
      </c>
      <c r="G1021">
        <v>1</v>
      </c>
      <c r="H1021">
        <v>208358</v>
      </c>
      <c r="I1021" s="1">
        <v>44761.875</v>
      </c>
      <c r="J1021" t="s">
        <v>387</v>
      </c>
      <c r="K1021">
        <v>0</v>
      </c>
      <c r="L1021" s="1"/>
      <c r="M1021" s="1">
        <v>44761.875</v>
      </c>
      <c r="N1021" s="1">
        <v>39952.875</v>
      </c>
      <c r="O1021" s="1">
        <v>44627.875</v>
      </c>
      <c r="P1021" s="1">
        <v>44605.875</v>
      </c>
      <c r="Q1021" s="1">
        <v>43569.875</v>
      </c>
      <c r="R1021">
        <v>75188700</v>
      </c>
      <c r="S1021">
        <v>75188701</v>
      </c>
      <c r="T1021" t="s">
        <v>957</v>
      </c>
      <c r="U1021">
        <v>3882</v>
      </c>
      <c r="V1021">
        <v>3188</v>
      </c>
      <c r="W1021">
        <v>31.88</v>
      </c>
      <c r="X1021">
        <v>3188</v>
      </c>
      <c r="Y1021">
        <v>38.82</v>
      </c>
      <c r="Z1021">
        <v>3882</v>
      </c>
      <c r="AA1021" t="s">
        <v>389</v>
      </c>
      <c r="AB1021">
        <v>38</v>
      </c>
      <c r="AC1021" t="s">
        <v>394</v>
      </c>
      <c r="AD1021">
        <v>48439</v>
      </c>
      <c r="AE1021">
        <v>406.85</v>
      </c>
      <c r="AF1021">
        <v>484.39</v>
      </c>
      <c r="AG1021" t="s">
        <v>408</v>
      </c>
      <c r="AP1021" s="8">
        <v>1018</v>
      </c>
      <c r="AQ1021" s="8" t="str">
        <f t="shared" si="126"/>
        <v/>
      </c>
      <c r="AR1021" s="8" t="str">
        <f t="shared" si="126"/>
        <v/>
      </c>
      <c r="AS1021" s="8" t="str">
        <f t="shared" si="126"/>
        <v/>
      </c>
      <c r="AT1021" s="8" t="str">
        <f t="shared" si="126"/>
        <v/>
      </c>
      <c r="AU1021" s="8" t="str">
        <f t="shared" si="126"/>
        <v/>
      </c>
      <c r="AV1021" s="8" t="str">
        <f t="shared" si="126"/>
        <v/>
      </c>
      <c r="AW1021" s="8" t="str">
        <f t="shared" si="126"/>
        <v/>
      </c>
      <c r="AX1021" s="8" t="str">
        <f t="shared" si="126"/>
        <v/>
      </c>
      <c r="AY1021" s="8" t="str">
        <f t="shared" si="126"/>
        <v/>
      </c>
      <c r="AZ1021" s="8" t="str">
        <f t="shared" si="126"/>
        <v/>
      </c>
      <c r="BA1021" s="8" t="str">
        <f t="shared" si="126"/>
        <v/>
      </c>
      <c r="BB1021" s="8" t="str">
        <f t="shared" si="126"/>
        <v/>
      </c>
      <c r="BC1021" s="8" t="str">
        <f t="shared" si="126"/>
        <v/>
      </c>
      <c r="BD1021" s="8" t="str">
        <f t="shared" si="126"/>
        <v/>
      </c>
      <c r="BE1021" s="8" t="str">
        <f t="shared" si="126"/>
        <v/>
      </c>
      <c r="BF1021" s="8" t="str">
        <f t="shared" si="126"/>
        <v/>
      </c>
      <c r="BG1021" s="8" t="str">
        <f t="shared" si="125"/>
        <v/>
      </c>
      <c r="BH1021" s="8" t="str">
        <f t="shared" si="125"/>
        <v/>
      </c>
    </row>
    <row r="1022" spans="1:60">
      <c r="A1022" t="s">
        <v>404</v>
      </c>
      <c r="B1022" t="s">
        <v>404</v>
      </c>
      <c r="C1022" t="s">
        <v>404</v>
      </c>
      <c r="E1022">
        <v>19</v>
      </c>
      <c r="F1022">
        <v>0</v>
      </c>
      <c r="G1022">
        <v>1</v>
      </c>
      <c r="H1022">
        <v>208393</v>
      </c>
      <c r="I1022" s="1">
        <v>44761.875</v>
      </c>
      <c r="J1022" t="s">
        <v>387</v>
      </c>
      <c r="K1022">
        <v>0</v>
      </c>
      <c r="L1022" s="1">
        <v>44754.875</v>
      </c>
      <c r="M1022" s="1">
        <v>44761.875</v>
      </c>
      <c r="N1022" s="1">
        <v>42875.875</v>
      </c>
      <c r="O1022" s="1">
        <v>44754.875</v>
      </c>
      <c r="P1022" s="1"/>
      <c r="Q1022" s="1">
        <v>43569.875</v>
      </c>
      <c r="R1022">
        <v>75188813</v>
      </c>
      <c r="T1022" t="s">
        <v>958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389</v>
      </c>
      <c r="AB1022">
        <v>38</v>
      </c>
      <c r="AC1022" t="s">
        <v>400</v>
      </c>
      <c r="AD1022">
        <v>49621</v>
      </c>
      <c r="AE1022">
        <v>416.82</v>
      </c>
      <c r="AF1022">
        <v>496.21</v>
      </c>
      <c r="AG1022" t="s">
        <v>391</v>
      </c>
      <c r="AP1022" s="7">
        <v>1019</v>
      </c>
      <c r="AQ1022" s="7" t="str">
        <f t="shared" si="126"/>
        <v/>
      </c>
      <c r="AR1022" s="7" t="str">
        <f t="shared" si="126"/>
        <v/>
      </c>
      <c r="AS1022" s="7" t="str">
        <f t="shared" si="126"/>
        <v/>
      </c>
      <c r="AT1022" s="7" t="str">
        <f t="shared" si="126"/>
        <v/>
      </c>
      <c r="AU1022" s="7" t="str">
        <f t="shared" si="126"/>
        <v/>
      </c>
      <c r="AV1022" s="7" t="str">
        <f t="shared" si="126"/>
        <v/>
      </c>
      <c r="AW1022" s="7" t="str">
        <f t="shared" si="126"/>
        <v/>
      </c>
      <c r="AX1022" s="7" t="str">
        <f t="shared" si="126"/>
        <v/>
      </c>
      <c r="AY1022" s="7" t="str">
        <f t="shared" si="126"/>
        <v/>
      </c>
      <c r="AZ1022" s="7" t="str">
        <f t="shared" si="126"/>
        <v/>
      </c>
      <c r="BA1022" s="7" t="str">
        <f t="shared" si="126"/>
        <v/>
      </c>
      <c r="BB1022" s="7" t="str">
        <f t="shared" si="126"/>
        <v/>
      </c>
      <c r="BC1022" s="7" t="str">
        <f t="shared" si="126"/>
        <v/>
      </c>
      <c r="BD1022" s="7" t="str">
        <f t="shared" si="126"/>
        <v/>
      </c>
      <c r="BE1022" s="7" t="str">
        <f t="shared" si="126"/>
        <v/>
      </c>
      <c r="BF1022" s="7" t="str">
        <f t="shared" si="126"/>
        <v/>
      </c>
      <c r="BG1022" s="7" t="str">
        <f t="shared" si="125"/>
        <v/>
      </c>
      <c r="BH1022" s="7" t="str">
        <f t="shared" si="125"/>
        <v/>
      </c>
    </row>
    <row r="1023" spans="1:60">
      <c r="A1023" t="s">
        <v>404</v>
      </c>
      <c r="B1023" t="s">
        <v>404</v>
      </c>
      <c r="C1023" t="s">
        <v>404</v>
      </c>
      <c r="E1023">
        <v>19</v>
      </c>
      <c r="F1023">
        <v>0</v>
      </c>
      <c r="G1023">
        <v>1</v>
      </c>
      <c r="H1023">
        <v>208450</v>
      </c>
      <c r="I1023" s="1">
        <v>44761.875</v>
      </c>
      <c r="J1023" t="s">
        <v>387</v>
      </c>
      <c r="K1023">
        <v>0</v>
      </c>
      <c r="L1023" s="1"/>
      <c r="M1023" s="1">
        <v>44761.875</v>
      </c>
      <c r="N1023" s="1">
        <v>41547.875</v>
      </c>
      <c r="O1023" s="1">
        <v>43576.875</v>
      </c>
      <c r="P1023" s="1"/>
      <c r="Q1023" s="1">
        <v>43569.875</v>
      </c>
      <c r="R1023">
        <v>75195110</v>
      </c>
      <c r="T1023" t="s">
        <v>959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389</v>
      </c>
      <c r="AB1023">
        <v>38</v>
      </c>
      <c r="AC1023" t="s">
        <v>394</v>
      </c>
      <c r="AD1023">
        <v>48439</v>
      </c>
      <c r="AE1023">
        <v>406.85</v>
      </c>
      <c r="AF1023">
        <v>484.39</v>
      </c>
      <c r="AG1023" t="s">
        <v>408</v>
      </c>
      <c r="AP1023" s="8">
        <v>1020</v>
      </c>
      <c r="AQ1023" s="8" t="str">
        <f t="shared" si="126"/>
        <v/>
      </c>
      <c r="AR1023" s="8" t="str">
        <f t="shared" si="126"/>
        <v/>
      </c>
      <c r="AS1023" s="8" t="str">
        <f t="shared" si="126"/>
        <v/>
      </c>
      <c r="AT1023" s="8" t="str">
        <f t="shared" si="126"/>
        <v/>
      </c>
      <c r="AU1023" s="8" t="str">
        <f t="shared" si="126"/>
        <v/>
      </c>
      <c r="AV1023" s="8" t="str">
        <f t="shared" si="126"/>
        <v/>
      </c>
      <c r="AW1023" s="8" t="str">
        <f t="shared" si="126"/>
        <v/>
      </c>
      <c r="AX1023" s="8" t="str">
        <f t="shared" si="126"/>
        <v/>
      </c>
      <c r="AY1023" s="8" t="str">
        <f t="shared" si="126"/>
        <v/>
      </c>
      <c r="AZ1023" s="8" t="str">
        <f t="shared" si="126"/>
        <v/>
      </c>
      <c r="BA1023" s="8" t="str">
        <f t="shared" si="126"/>
        <v/>
      </c>
      <c r="BB1023" s="8" t="str">
        <f t="shared" si="126"/>
        <v/>
      </c>
      <c r="BC1023" s="8" t="str">
        <f t="shared" si="126"/>
        <v/>
      </c>
      <c r="BD1023" s="8" t="str">
        <f t="shared" si="126"/>
        <v/>
      </c>
      <c r="BE1023" s="8" t="str">
        <f t="shared" si="126"/>
        <v/>
      </c>
      <c r="BF1023" s="8" t="str">
        <f t="shared" si="126"/>
        <v/>
      </c>
      <c r="BG1023" s="8" t="str">
        <f t="shared" si="125"/>
        <v/>
      </c>
      <c r="BH1023" s="8" t="str">
        <f t="shared" si="125"/>
        <v/>
      </c>
    </row>
    <row r="1024" spans="1:60">
      <c r="A1024" t="s">
        <v>404</v>
      </c>
      <c r="B1024" t="s">
        <v>404</v>
      </c>
      <c r="C1024" t="s">
        <v>386</v>
      </c>
      <c r="E1024">
        <v>232</v>
      </c>
      <c r="F1024">
        <v>0</v>
      </c>
      <c r="G1024">
        <v>1</v>
      </c>
      <c r="H1024">
        <v>213031</v>
      </c>
      <c r="I1024" s="1">
        <v>44761.875</v>
      </c>
      <c r="J1024" t="s">
        <v>499</v>
      </c>
      <c r="K1024">
        <v>0</v>
      </c>
      <c r="L1024" s="1">
        <v>44709.875</v>
      </c>
      <c r="M1024" s="1">
        <v>44761.875</v>
      </c>
      <c r="N1024" s="1">
        <v>29737.875</v>
      </c>
      <c r="O1024" s="1">
        <v>44709.875</v>
      </c>
      <c r="P1024" s="1"/>
      <c r="Q1024" s="1">
        <v>43599.875</v>
      </c>
      <c r="R1024">
        <v>76091314</v>
      </c>
      <c r="T1024" t="s">
        <v>960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389</v>
      </c>
      <c r="AB1024">
        <v>37</v>
      </c>
      <c r="AC1024" t="s">
        <v>390</v>
      </c>
      <c r="AD1024">
        <v>146055</v>
      </c>
      <c r="AE1024">
        <v>1212.27</v>
      </c>
      <c r="AF1024">
        <v>1460.55</v>
      </c>
      <c r="AG1024" t="s">
        <v>391</v>
      </c>
      <c r="AP1024" s="7">
        <v>1021</v>
      </c>
      <c r="AQ1024" s="7" t="str">
        <f t="shared" si="126"/>
        <v/>
      </c>
      <c r="AR1024" s="7" t="str">
        <f t="shared" si="126"/>
        <v/>
      </c>
      <c r="AS1024" s="7" t="str">
        <f t="shared" si="126"/>
        <v/>
      </c>
      <c r="AT1024" s="7" t="str">
        <f t="shared" si="126"/>
        <v/>
      </c>
      <c r="AU1024" s="7" t="str">
        <f t="shared" si="126"/>
        <v/>
      </c>
      <c r="AV1024" s="7" t="str">
        <f t="shared" si="126"/>
        <v/>
      </c>
      <c r="AW1024" s="7" t="str">
        <f t="shared" si="126"/>
        <v/>
      </c>
      <c r="AX1024" s="7" t="str">
        <f t="shared" si="126"/>
        <v/>
      </c>
      <c r="AY1024" s="7" t="str">
        <f t="shared" si="126"/>
        <v/>
      </c>
      <c r="AZ1024" s="7" t="str">
        <f t="shared" si="126"/>
        <v/>
      </c>
      <c r="BA1024" s="7" t="str">
        <f t="shared" si="126"/>
        <v/>
      </c>
      <c r="BB1024" s="7" t="str">
        <f t="shared" si="126"/>
        <v/>
      </c>
      <c r="BC1024" s="7" t="str">
        <f t="shared" si="126"/>
        <v/>
      </c>
      <c r="BD1024" s="7" t="str">
        <f t="shared" si="126"/>
        <v/>
      </c>
      <c r="BE1024" s="7" t="str">
        <f t="shared" si="126"/>
        <v/>
      </c>
      <c r="BF1024" s="7" t="str">
        <f t="shared" si="126"/>
        <v/>
      </c>
      <c r="BG1024" s="7" t="str">
        <f t="shared" si="125"/>
        <v/>
      </c>
      <c r="BH1024" s="7" t="str">
        <f t="shared" si="125"/>
        <v/>
      </c>
    </row>
    <row r="1025" spans="1:60">
      <c r="A1025" t="s">
        <v>404</v>
      </c>
      <c r="B1025" t="s">
        <v>404</v>
      </c>
      <c r="C1025" t="s">
        <v>404</v>
      </c>
      <c r="E1025">
        <v>19</v>
      </c>
      <c r="F1025">
        <v>0</v>
      </c>
      <c r="G1025">
        <v>1</v>
      </c>
      <c r="H1025">
        <v>213047</v>
      </c>
      <c r="I1025" s="1">
        <v>44761.875</v>
      </c>
      <c r="J1025" t="s">
        <v>387</v>
      </c>
      <c r="K1025">
        <v>0</v>
      </c>
      <c r="L1025" s="1"/>
      <c r="M1025" s="1">
        <v>44761.875</v>
      </c>
      <c r="N1025" s="1">
        <v>41720.875</v>
      </c>
      <c r="O1025" s="1">
        <v>43599.875</v>
      </c>
      <c r="P1025" s="1"/>
      <c r="Q1025" s="1">
        <v>43599.875</v>
      </c>
      <c r="R1025">
        <v>76100902</v>
      </c>
      <c r="T1025" t="s">
        <v>961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389</v>
      </c>
      <c r="AB1025">
        <v>37</v>
      </c>
      <c r="AC1025" t="s">
        <v>398</v>
      </c>
      <c r="AD1025">
        <v>153282</v>
      </c>
      <c r="AE1025">
        <v>1287.56</v>
      </c>
      <c r="AF1025">
        <v>1532.82</v>
      </c>
      <c r="AG1025" t="s">
        <v>408</v>
      </c>
      <c r="AP1025" s="8">
        <v>1022</v>
      </c>
      <c r="AQ1025" s="8" t="str">
        <f t="shared" si="126"/>
        <v/>
      </c>
      <c r="AR1025" s="8" t="str">
        <f t="shared" si="126"/>
        <v/>
      </c>
      <c r="AS1025" s="8" t="str">
        <f t="shared" si="126"/>
        <v/>
      </c>
      <c r="AT1025" s="8" t="str">
        <f t="shared" si="126"/>
        <v/>
      </c>
      <c r="AU1025" s="8" t="str">
        <f t="shared" si="126"/>
        <v/>
      </c>
      <c r="AV1025" s="8" t="str">
        <f t="shared" si="126"/>
        <v/>
      </c>
      <c r="AW1025" s="8" t="str">
        <f t="shared" si="126"/>
        <v/>
      </c>
      <c r="AX1025" s="8" t="str">
        <f t="shared" si="126"/>
        <v/>
      </c>
      <c r="AY1025" s="8" t="str">
        <f t="shared" si="126"/>
        <v/>
      </c>
      <c r="AZ1025" s="8" t="str">
        <f t="shared" si="126"/>
        <v/>
      </c>
      <c r="BA1025" s="8" t="str">
        <f t="shared" si="126"/>
        <v/>
      </c>
      <c r="BB1025" s="8" t="str">
        <f t="shared" si="126"/>
        <v/>
      </c>
      <c r="BC1025" s="8" t="str">
        <f t="shared" si="126"/>
        <v/>
      </c>
      <c r="BD1025" s="8" t="str">
        <f t="shared" si="126"/>
        <v/>
      </c>
      <c r="BE1025" s="8" t="str">
        <f t="shared" si="126"/>
        <v/>
      </c>
      <c r="BF1025" s="8" t="str">
        <f t="shared" si="126"/>
        <v/>
      </c>
      <c r="BG1025" s="8" t="str">
        <f t="shared" si="125"/>
        <v/>
      </c>
      <c r="BH1025" s="8" t="str">
        <f t="shared" si="125"/>
        <v/>
      </c>
    </row>
    <row r="1026" spans="1:60">
      <c r="A1026" t="s">
        <v>404</v>
      </c>
      <c r="B1026" t="s">
        <v>404</v>
      </c>
      <c r="C1026" t="s">
        <v>404</v>
      </c>
      <c r="E1026">
        <v>19</v>
      </c>
      <c r="F1026">
        <v>0</v>
      </c>
      <c r="G1026">
        <v>1</v>
      </c>
      <c r="H1026">
        <v>213059</v>
      </c>
      <c r="I1026" s="1">
        <v>44761.875</v>
      </c>
      <c r="J1026" t="s">
        <v>387</v>
      </c>
      <c r="K1026">
        <v>0</v>
      </c>
      <c r="L1026" s="1"/>
      <c r="M1026" s="1">
        <v>44761.875</v>
      </c>
      <c r="N1026" s="1">
        <v>38905.875</v>
      </c>
      <c r="O1026" s="1">
        <v>43674.875</v>
      </c>
      <c r="P1026" s="1">
        <v>43657.875</v>
      </c>
      <c r="Q1026" s="1">
        <v>43599.875</v>
      </c>
      <c r="R1026">
        <v>76091317</v>
      </c>
      <c r="T1026" t="s">
        <v>962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389</v>
      </c>
      <c r="AB1026">
        <v>37</v>
      </c>
      <c r="AC1026" t="s">
        <v>398</v>
      </c>
      <c r="AD1026">
        <v>153282</v>
      </c>
      <c r="AE1026">
        <v>1287.56</v>
      </c>
      <c r="AF1026">
        <v>1532.82</v>
      </c>
      <c r="AG1026" t="s">
        <v>408</v>
      </c>
      <c r="AP1026" s="7">
        <v>1023</v>
      </c>
      <c r="AQ1026" s="7" t="str">
        <f t="shared" si="126"/>
        <v/>
      </c>
      <c r="AR1026" s="7" t="str">
        <f t="shared" si="126"/>
        <v/>
      </c>
      <c r="AS1026" s="7" t="str">
        <f t="shared" si="126"/>
        <v/>
      </c>
      <c r="AT1026" s="7" t="str">
        <f t="shared" si="126"/>
        <v/>
      </c>
      <c r="AU1026" s="7" t="str">
        <f t="shared" si="126"/>
        <v/>
      </c>
      <c r="AV1026" s="7" t="str">
        <f t="shared" si="126"/>
        <v/>
      </c>
      <c r="AW1026" s="7" t="str">
        <f t="shared" si="126"/>
        <v/>
      </c>
      <c r="AX1026" s="7" t="str">
        <f t="shared" si="126"/>
        <v/>
      </c>
      <c r="AY1026" s="7" t="str">
        <f t="shared" si="126"/>
        <v/>
      </c>
      <c r="AZ1026" s="7" t="str">
        <f t="shared" si="126"/>
        <v/>
      </c>
      <c r="BA1026" s="7" t="str">
        <f t="shared" si="126"/>
        <v/>
      </c>
      <c r="BB1026" s="7" t="str">
        <f t="shared" si="126"/>
        <v/>
      </c>
      <c r="BC1026" s="7" t="str">
        <f t="shared" si="126"/>
        <v/>
      </c>
      <c r="BD1026" s="7" t="str">
        <f t="shared" si="126"/>
        <v/>
      </c>
      <c r="BE1026" s="7" t="str">
        <f t="shared" si="126"/>
        <v/>
      </c>
      <c r="BF1026" s="7" t="str">
        <f t="shared" ref="BF1026:BH1041" si="127">IF(BF$3=$D1026,$AP1026,"")</f>
        <v/>
      </c>
      <c r="BG1026" s="7" t="str">
        <f t="shared" si="127"/>
        <v/>
      </c>
      <c r="BH1026" s="7" t="str">
        <f t="shared" si="127"/>
        <v/>
      </c>
    </row>
    <row r="1027" spans="1:60">
      <c r="A1027" t="s">
        <v>404</v>
      </c>
      <c r="B1027" t="s">
        <v>404</v>
      </c>
      <c r="C1027" t="s">
        <v>404</v>
      </c>
      <c r="E1027">
        <v>19</v>
      </c>
      <c r="F1027">
        <v>0</v>
      </c>
      <c r="G1027">
        <v>1</v>
      </c>
      <c r="H1027">
        <v>213065</v>
      </c>
      <c r="I1027" s="1">
        <v>44761.875</v>
      </c>
      <c r="J1027" t="s">
        <v>387</v>
      </c>
      <c r="K1027">
        <v>0</v>
      </c>
      <c r="L1027" s="1"/>
      <c r="M1027" s="1">
        <v>44761.875</v>
      </c>
      <c r="N1027" s="1">
        <v>38129.875</v>
      </c>
      <c r="O1027" s="1">
        <v>44749.875</v>
      </c>
      <c r="P1027" s="1">
        <v>44725.875</v>
      </c>
      <c r="Q1027" s="1">
        <v>43599.875</v>
      </c>
      <c r="R1027">
        <v>76100372</v>
      </c>
      <c r="T1027" t="s">
        <v>963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389</v>
      </c>
      <c r="AB1027">
        <v>37</v>
      </c>
      <c r="AC1027" t="s">
        <v>400</v>
      </c>
      <c r="AD1027">
        <v>49621</v>
      </c>
      <c r="AE1027">
        <v>416.82</v>
      </c>
      <c r="AF1027">
        <v>496.21</v>
      </c>
      <c r="AG1027" t="s">
        <v>408</v>
      </c>
      <c r="AP1027" s="8">
        <v>1024</v>
      </c>
      <c r="AQ1027" s="8" t="str">
        <f t="shared" ref="AQ1027:BF1042" si="128">IF(AQ$3=$D1027,$AP1027,"")</f>
        <v/>
      </c>
      <c r="AR1027" s="8" t="str">
        <f t="shared" si="128"/>
        <v/>
      </c>
      <c r="AS1027" s="8" t="str">
        <f t="shared" si="128"/>
        <v/>
      </c>
      <c r="AT1027" s="8" t="str">
        <f t="shared" si="128"/>
        <v/>
      </c>
      <c r="AU1027" s="8" t="str">
        <f t="shared" si="128"/>
        <v/>
      </c>
      <c r="AV1027" s="8" t="str">
        <f t="shared" si="128"/>
        <v/>
      </c>
      <c r="AW1027" s="8" t="str">
        <f t="shared" si="128"/>
        <v/>
      </c>
      <c r="AX1027" s="8" t="str">
        <f t="shared" si="128"/>
        <v/>
      </c>
      <c r="AY1027" s="8" t="str">
        <f t="shared" si="128"/>
        <v/>
      </c>
      <c r="AZ1027" s="8" t="str">
        <f t="shared" si="128"/>
        <v/>
      </c>
      <c r="BA1027" s="8" t="str">
        <f t="shared" si="128"/>
        <v/>
      </c>
      <c r="BB1027" s="8" t="str">
        <f t="shared" si="128"/>
        <v/>
      </c>
      <c r="BC1027" s="8" t="str">
        <f t="shared" si="128"/>
        <v/>
      </c>
      <c r="BD1027" s="8" t="str">
        <f t="shared" si="128"/>
        <v/>
      </c>
      <c r="BE1027" s="8" t="str">
        <f t="shared" si="128"/>
        <v/>
      </c>
      <c r="BF1027" s="8" t="str">
        <f t="shared" si="128"/>
        <v/>
      </c>
      <c r="BG1027" s="8" t="str">
        <f t="shared" si="127"/>
        <v/>
      </c>
      <c r="BH1027" s="8" t="str">
        <f t="shared" si="127"/>
        <v/>
      </c>
    </row>
    <row r="1028" spans="1:60">
      <c r="A1028" t="s">
        <v>404</v>
      </c>
      <c r="B1028" t="s">
        <v>404</v>
      </c>
      <c r="C1028" t="s">
        <v>404</v>
      </c>
      <c r="E1028">
        <v>19</v>
      </c>
      <c r="F1028">
        <v>0</v>
      </c>
      <c r="G1028">
        <v>1</v>
      </c>
      <c r="H1028">
        <v>213065</v>
      </c>
      <c r="I1028" s="1">
        <v>44761.875</v>
      </c>
      <c r="J1028" t="s">
        <v>387</v>
      </c>
      <c r="K1028">
        <v>1</v>
      </c>
      <c r="L1028" s="1"/>
      <c r="M1028" s="1">
        <v>44761.875</v>
      </c>
      <c r="N1028" s="1">
        <v>26829.875</v>
      </c>
      <c r="O1028" s="1">
        <v>44749.875</v>
      </c>
      <c r="P1028" s="1"/>
      <c r="Q1028" s="1">
        <v>43599.875</v>
      </c>
      <c r="R1028">
        <v>76100373</v>
      </c>
      <c r="T1028" t="s">
        <v>964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389</v>
      </c>
      <c r="AB1028">
        <v>37</v>
      </c>
      <c r="AC1028" t="s">
        <v>400</v>
      </c>
      <c r="AD1028">
        <v>145704</v>
      </c>
      <c r="AE1028">
        <v>1223.8900000000001</v>
      </c>
      <c r="AF1028">
        <v>1457.04</v>
      </c>
      <c r="AG1028" t="s">
        <v>408</v>
      </c>
      <c r="AP1028" s="7">
        <v>1025</v>
      </c>
      <c r="AQ1028" s="7" t="str">
        <f t="shared" si="128"/>
        <v/>
      </c>
      <c r="AR1028" s="7" t="str">
        <f t="shared" si="128"/>
        <v/>
      </c>
      <c r="AS1028" s="7" t="str">
        <f t="shared" si="128"/>
        <v/>
      </c>
      <c r="AT1028" s="7" t="str">
        <f t="shared" si="128"/>
        <v/>
      </c>
      <c r="AU1028" s="7" t="str">
        <f t="shared" si="128"/>
        <v/>
      </c>
      <c r="AV1028" s="7" t="str">
        <f t="shared" si="128"/>
        <v/>
      </c>
      <c r="AW1028" s="7" t="str">
        <f t="shared" si="128"/>
        <v/>
      </c>
      <c r="AX1028" s="7" t="str">
        <f t="shared" si="128"/>
        <v/>
      </c>
      <c r="AY1028" s="7" t="str">
        <f t="shared" si="128"/>
        <v/>
      </c>
      <c r="AZ1028" s="7" t="str">
        <f t="shared" si="128"/>
        <v/>
      </c>
      <c r="BA1028" s="7" t="str">
        <f t="shared" si="128"/>
        <v/>
      </c>
      <c r="BB1028" s="7" t="str">
        <f t="shared" si="128"/>
        <v/>
      </c>
      <c r="BC1028" s="7" t="str">
        <f t="shared" si="128"/>
        <v/>
      </c>
      <c r="BD1028" s="7" t="str">
        <f t="shared" si="128"/>
        <v/>
      </c>
      <c r="BE1028" s="7" t="str">
        <f t="shared" si="128"/>
        <v/>
      </c>
      <c r="BF1028" s="7" t="str">
        <f t="shared" si="128"/>
        <v/>
      </c>
      <c r="BG1028" s="7" t="str">
        <f t="shared" si="127"/>
        <v/>
      </c>
      <c r="BH1028" s="7" t="str">
        <f t="shared" si="127"/>
        <v/>
      </c>
    </row>
    <row r="1029" spans="1:60">
      <c r="A1029" t="s">
        <v>404</v>
      </c>
      <c r="B1029" t="s">
        <v>404</v>
      </c>
      <c r="C1029" t="s">
        <v>404</v>
      </c>
      <c r="E1029">
        <v>19</v>
      </c>
      <c r="F1029">
        <v>0</v>
      </c>
      <c r="G1029">
        <v>1</v>
      </c>
      <c r="H1029">
        <v>213069</v>
      </c>
      <c r="I1029" s="1">
        <v>44761.875</v>
      </c>
      <c r="J1029" t="s">
        <v>387</v>
      </c>
      <c r="K1029">
        <v>0</v>
      </c>
      <c r="L1029" s="1"/>
      <c r="M1029" s="1">
        <v>44761.875</v>
      </c>
      <c r="N1029" s="1">
        <v>41924.875</v>
      </c>
      <c r="O1029" s="1">
        <v>43599.875</v>
      </c>
      <c r="P1029" s="1"/>
      <c r="Q1029" s="1">
        <v>43599.875</v>
      </c>
      <c r="R1029">
        <v>76100313</v>
      </c>
      <c r="T1029" t="s">
        <v>965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389</v>
      </c>
      <c r="AB1029">
        <v>37</v>
      </c>
      <c r="AC1029" t="s">
        <v>400</v>
      </c>
      <c r="AD1029">
        <v>49621</v>
      </c>
      <c r="AE1029">
        <v>416.82</v>
      </c>
      <c r="AF1029">
        <v>496.21</v>
      </c>
      <c r="AG1029" t="s">
        <v>408</v>
      </c>
      <c r="AP1029" s="8">
        <v>1026</v>
      </c>
      <c r="AQ1029" s="8" t="str">
        <f t="shared" si="128"/>
        <v/>
      </c>
      <c r="AR1029" s="8" t="str">
        <f t="shared" si="128"/>
        <v/>
      </c>
      <c r="AS1029" s="8" t="str">
        <f t="shared" si="128"/>
        <v/>
      </c>
      <c r="AT1029" s="8" t="str">
        <f t="shared" si="128"/>
        <v/>
      </c>
      <c r="AU1029" s="8" t="str">
        <f t="shared" si="128"/>
        <v/>
      </c>
      <c r="AV1029" s="8" t="str">
        <f t="shared" si="128"/>
        <v/>
      </c>
      <c r="AW1029" s="8" t="str">
        <f t="shared" si="128"/>
        <v/>
      </c>
      <c r="AX1029" s="8" t="str">
        <f t="shared" si="128"/>
        <v/>
      </c>
      <c r="AY1029" s="8" t="str">
        <f t="shared" si="128"/>
        <v/>
      </c>
      <c r="AZ1029" s="8" t="str">
        <f t="shared" si="128"/>
        <v/>
      </c>
      <c r="BA1029" s="8" t="str">
        <f t="shared" si="128"/>
        <v/>
      </c>
      <c r="BB1029" s="8" t="str">
        <f t="shared" si="128"/>
        <v/>
      </c>
      <c r="BC1029" s="8" t="str">
        <f t="shared" si="128"/>
        <v/>
      </c>
      <c r="BD1029" s="8" t="str">
        <f t="shared" si="128"/>
        <v/>
      </c>
      <c r="BE1029" s="8" t="str">
        <f t="shared" si="128"/>
        <v/>
      </c>
      <c r="BF1029" s="8" t="str">
        <f t="shared" si="128"/>
        <v/>
      </c>
      <c r="BG1029" s="8" t="str">
        <f t="shared" si="127"/>
        <v/>
      </c>
      <c r="BH1029" s="8" t="str">
        <f t="shared" si="127"/>
        <v/>
      </c>
    </row>
    <row r="1030" spans="1:60">
      <c r="A1030" t="s">
        <v>404</v>
      </c>
      <c r="B1030" t="s">
        <v>404</v>
      </c>
      <c r="C1030" t="s">
        <v>404</v>
      </c>
      <c r="E1030">
        <v>19</v>
      </c>
      <c r="F1030">
        <v>0</v>
      </c>
      <c r="G1030">
        <v>1</v>
      </c>
      <c r="H1030">
        <v>213073</v>
      </c>
      <c r="I1030" s="1">
        <v>44761.875</v>
      </c>
      <c r="J1030" t="s">
        <v>387</v>
      </c>
      <c r="K1030">
        <v>0</v>
      </c>
      <c r="L1030" s="1">
        <v>44747.875</v>
      </c>
      <c r="M1030" s="1">
        <v>44761.875</v>
      </c>
      <c r="N1030" s="1">
        <v>41578.916666666664</v>
      </c>
      <c r="O1030" s="1">
        <v>44747.875</v>
      </c>
      <c r="P1030" s="1"/>
      <c r="Q1030" s="1">
        <v>43599.875</v>
      </c>
      <c r="R1030">
        <v>76100317</v>
      </c>
      <c r="T1030" t="s">
        <v>966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389</v>
      </c>
      <c r="AB1030">
        <v>37</v>
      </c>
      <c r="AC1030" t="s">
        <v>400</v>
      </c>
      <c r="AD1030">
        <v>49621</v>
      </c>
      <c r="AE1030">
        <v>416.82</v>
      </c>
      <c r="AF1030">
        <v>496.21</v>
      </c>
      <c r="AG1030" t="s">
        <v>391</v>
      </c>
      <c r="AP1030" s="7">
        <v>1027</v>
      </c>
      <c r="AQ1030" s="7" t="str">
        <f t="shared" si="128"/>
        <v/>
      </c>
      <c r="AR1030" s="7" t="str">
        <f t="shared" si="128"/>
        <v/>
      </c>
      <c r="AS1030" s="7" t="str">
        <f t="shared" si="128"/>
        <v/>
      </c>
      <c r="AT1030" s="7" t="str">
        <f t="shared" si="128"/>
        <v/>
      </c>
      <c r="AU1030" s="7" t="str">
        <f t="shared" si="128"/>
        <v/>
      </c>
      <c r="AV1030" s="7" t="str">
        <f t="shared" si="128"/>
        <v/>
      </c>
      <c r="AW1030" s="7" t="str">
        <f t="shared" si="128"/>
        <v/>
      </c>
      <c r="AX1030" s="7" t="str">
        <f t="shared" si="128"/>
        <v/>
      </c>
      <c r="AY1030" s="7" t="str">
        <f t="shared" si="128"/>
        <v/>
      </c>
      <c r="AZ1030" s="7" t="str">
        <f t="shared" si="128"/>
        <v/>
      </c>
      <c r="BA1030" s="7" t="str">
        <f t="shared" si="128"/>
        <v/>
      </c>
      <c r="BB1030" s="7" t="str">
        <f t="shared" si="128"/>
        <v/>
      </c>
      <c r="BC1030" s="7" t="str">
        <f t="shared" si="128"/>
        <v/>
      </c>
      <c r="BD1030" s="7" t="str">
        <f t="shared" si="128"/>
        <v/>
      </c>
      <c r="BE1030" s="7" t="str">
        <f t="shared" si="128"/>
        <v/>
      </c>
      <c r="BF1030" s="7" t="str">
        <f t="shared" si="128"/>
        <v/>
      </c>
      <c r="BG1030" s="7" t="str">
        <f t="shared" si="127"/>
        <v/>
      </c>
      <c r="BH1030" s="7" t="str">
        <f t="shared" si="127"/>
        <v/>
      </c>
    </row>
    <row r="1031" spans="1:60">
      <c r="A1031" t="s">
        <v>404</v>
      </c>
      <c r="B1031" t="s">
        <v>404</v>
      </c>
      <c r="C1031" t="s">
        <v>404</v>
      </c>
      <c r="E1031">
        <v>278</v>
      </c>
      <c r="F1031">
        <v>0</v>
      </c>
      <c r="G1031">
        <v>1</v>
      </c>
      <c r="H1031">
        <v>213914</v>
      </c>
      <c r="I1031" s="1">
        <v>44761.875</v>
      </c>
      <c r="J1031" t="s">
        <v>396</v>
      </c>
      <c r="K1031">
        <v>0</v>
      </c>
      <c r="L1031" s="1"/>
      <c r="M1031" s="1">
        <v>44761.875</v>
      </c>
      <c r="N1031" s="1">
        <v>31666.875</v>
      </c>
      <c r="O1031" s="1">
        <v>44725.875</v>
      </c>
      <c r="P1031" s="1">
        <v>44725.875</v>
      </c>
      <c r="Q1031" s="1">
        <v>43599.875</v>
      </c>
      <c r="R1031">
        <v>76100956</v>
      </c>
      <c r="T1031" t="s">
        <v>967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389</v>
      </c>
      <c r="AB1031">
        <v>37</v>
      </c>
      <c r="AC1031" t="s">
        <v>478</v>
      </c>
      <c r="AD1031">
        <v>158637</v>
      </c>
      <c r="AE1031">
        <v>1316.66</v>
      </c>
      <c r="AF1031">
        <v>1586.37</v>
      </c>
      <c r="AG1031" t="s">
        <v>408</v>
      </c>
      <c r="AP1031" s="8">
        <v>1028</v>
      </c>
      <c r="AQ1031" s="8" t="str">
        <f t="shared" si="128"/>
        <v/>
      </c>
      <c r="AR1031" s="8" t="str">
        <f t="shared" si="128"/>
        <v/>
      </c>
      <c r="AS1031" s="8" t="str">
        <f t="shared" si="128"/>
        <v/>
      </c>
      <c r="AT1031" s="8" t="str">
        <f t="shared" si="128"/>
        <v/>
      </c>
      <c r="AU1031" s="8" t="str">
        <f t="shared" si="128"/>
        <v/>
      </c>
      <c r="AV1031" s="8" t="str">
        <f t="shared" si="128"/>
        <v/>
      </c>
      <c r="AW1031" s="8" t="str">
        <f t="shared" si="128"/>
        <v/>
      </c>
      <c r="AX1031" s="8" t="str">
        <f t="shared" si="128"/>
        <v/>
      </c>
      <c r="AY1031" s="8" t="str">
        <f t="shared" si="128"/>
        <v/>
      </c>
      <c r="AZ1031" s="8" t="str">
        <f t="shared" si="128"/>
        <v/>
      </c>
      <c r="BA1031" s="8" t="str">
        <f t="shared" si="128"/>
        <v/>
      </c>
      <c r="BB1031" s="8" t="str">
        <f t="shared" si="128"/>
        <v/>
      </c>
      <c r="BC1031" s="8" t="str">
        <f t="shared" si="128"/>
        <v/>
      </c>
      <c r="BD1031" s="8" t="str">
        <f t="shared" si="128"/>
        <v/>
      </c>
      <c r="BE1031" s="8" t="str">
        <f t="shared" si="128"/>
        <v/>
      </c>
      <c r="BF1031" s="8" t="str">
        <f t="shared" si="128"/>
        <v/>
      </c>
      <c r="BG1031" s="8" t="str">
        <f t="shared" si="127"/>
        <v/>
      </c>
      <c r="BH1031" s="8" t="str">
        <f t="shared" si="127"/>
        <v/>
      </c>
    </row>
    <row r="1032" spans="1:60">
      <c r="A1032" t="s">
        <v>404</v>
      </c>
      <c r="B1032" t="s">
        <v>404</v>
      </c>
      <c r="C1032" t="s">
        <v>404</v>
      </c>
      <c r="E1032">
        <v>278</v>
      </c>
      <c r="F1032">
        <v>0</v>
      </c>
      <c r="G1032">
        <v>1</v>
      </c>
      <c r="H1032">
        <v>213934</v>
      </c>
      <c r="I1032" s="1">
        <v>44761.875</v>
      </c>
      <c r="J1032" t="s">
        <v>396</v>
      </c>
      <c r="K1032">
        <v>0</v>
      </c>
      <c r="L1032" s="1"/>
      <c r="M1032" s="1">
        <v>44761.875</v>
      </c>
      <c r="N1032" s="1">
        <v>32691.875</v>
      </c>
      <c r="O1032" s="1">
        <v>43661.875</v>
      </c>
      <c r="P1032" s="1">
        <v>43657.875</v>
      </c>
      <c r="Q1032" s="1">
        <v>43599.875</v>
      </c>
      <c r="R1032">
        <v>76091321</v>
      </c>
      <c r="T1032" t="s">
        <v>968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389</v>
      </c>
      <c r="AB1032">
        <v>37</v>
      </c>
      <c r="AC1032" t="s">
        <v>476</v>
      </c>
      <c r="AD1032">
        <v>177736</v>
      </c>
      <c r="AE1032">
        <v>1475.23</v>
      </c>
      <c r="AF1032">
        <v>1777.36</v>
      </c>
      <c r="AG1032" t="s">
        <v>408</v>
      </c>
      <c r="AP1032" s="7">
        <v>1029</v>
      </c>
      <c r="AQ1032" s="7" t="str">
        <f t="shared" si="128"/>
        <v/>
      </c>
      <c r="AR1032" s="7" t="str">
        <f t="shared" si="128"/>
        <v/>
      </c>
      <c r="AS1032" s="7" t="str">
        <f t="shared" si="128"/>
        <v/>
      </c>
      <c r="AT1032" s="7" t="str">
        <f t="shared" si="128"/>
        <v/>
      </c>
      <c r="AU1032" s="7" t="str">
        <f t="shared" si="128"/>
        <v/>
      </c>
      <c r="AV1032" s="7" t="str">
        <f t="shared" si="128"/>
        <v/>
      </c>
      <c r="AW1032" s="7" t="str">
        <f t="shared" si="128"/>
        <v/>
      </c>
      <c r="AX1032" s="7" t="str">
        <f t="shared" si="128"/>
        <v/>
      </c>
      <c r="AY1032" s="7" t="str">
        <f t="shared" si="128"/>
        <v/>
      </c>
      <c r="AZ1032" s="7" t="str">
        <f t="shared" si="128"/>
        <v/>
      </c>
      <c r="BA1032" s="7" t="str">
        <f t="shared" si="128"/>
        <v/>
      </c>
      <c r="BB1032" s="7" t="str">
        <f t="shared" si="128"/>
        <v/>
      </c>
      <c r="BC1032" s="7" t="str">
        <f t="shared" si="128"/>
        <v/>
      </c>
      <c r="BD1032" s="7" t="str">
        <f t="shared" si="128"/>
        <v/>
      </c>
      <c r="BE1032" s="7" t="str">
        <f t="shared" si="128"/>
        <v/>
      </c>
      <c r="BF1032" s="7" t="str">
        <f t="shared" si="128"/>
        <v/>
      </c>
      <c r="BG1032" s="7" t="str">
        <f t="shared" si="127"/>
        <v/>
      </c>
      <c r="BH1032" s="7" t="str">
        <f t="shared" si="127"/>
        <v/>
      </c>
    </row>
    <row r="1033" spans="1:60">
      <c r="A1033" t="s">
        <v>404</v>
      </c>
      <c r="B1033" t="s">
        <v>404</v>
      </c>
      <c r="C1033" t="s">
        <v>404</v>
      </c>
      <c r="E1033">
        <v>278</v>
      </c>
      <c r="F1033">
        <v>0</v>
      </c>
      <c r="G1033">
        <v>1</v>
      </c>
      <c r="H1033">
        <v>213934</v>
      </c>
      <c r="I1033" s="1">
        <v>44761.875</v>
      </c>
      <c r="J1033" t="s">
        <v>396</v>
      </c>
      <c r="K1033">
        <v>1</v>
      </c>
      <c r="L1033" s="1"/>
      <c r="M1033" s="1">
        <v>44761.875</v>
      </c>
      <c r="N1033" s="1">
        <v>40333.875</v>
      </c>
      <c r="O1033" s="1">
        <v>43661.875</v>
      </c>
      <c r="P1033" s="1"/>
      <c r="Q1033" s="1">
        <v>43660.875</v>
      </c>
      <c r="R1033">
        <v>76475612</v>
      </c>
      <c r="T1033" t="s">
        <v>969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389</v>
      </c>
      <c r="AB1033">
        <v>37</v>
      </c>
      <c r="AC1033" t="s">
        <v>476</v>
      </c>
      <c r="AD1033">
        <v>103411</v>
      </c>
      <c r="AE1033">
        <v>858.32</v>
      </c>
      <c r="AF1033">
        <v>1034.1099999999999</v>
      </c>
      <c r="AG1033" t="s">
        <v>408</v>
      </c>
      <c r="AP1033" s="8">
        <v>1030</v>
      </c>
      <c r="AQ1033" s="8" t="str">
        <f t="shared" si="128"/>
        <v/>
      </c>
      <c r="AR1033" s="8" t="str">
        <f t="shared" si="128"/>
        <v/>
      </c>
      <c r="AS1033" s="8" t="str">
        <f t="shared" si="128"/>
        <v/>
      </c>
      <c r="AT1033" s="8" t="str">
        <f t="shared" si="128"/>
        <v/>
      </c>
      <c r="AU1033" s="8" t="str">
        <f t="shared" si="128"/>
        <v/>
      </c>
      <c r="AV1033" s="8" t="str">
        <f t="shared" si="128"/>
        <v/>
      </c>
      <c r="AW1033" s="8" t="str">
        <f t="shared" si="128"/>
        <v/>
      </c>
      <c r="AX1033" s="8" t="str">
        <f t="shared" si="128"/>
        <v/>
      </c>
      <c r="AY1033" s="8" t="str">
        <f t="shared" si="128"/>
        <v/>
      </c>
      <c r="AZ1033" s="8" t="str">
        <f t="shared" si="128"/>
        <v/>
      </c>
      <c r="BA1033" s="8" t="str">
        <f t="shared" si="128"/>
        <v/>
      </c>
      <c r="BB1033" s="8" t="str">
        <f t="shared" si="128"/>
        <v/>
      </c>
      <c r="BC1033" s="8" t="str">
        <f t="shared" si="128"/>
        <v/>
      </c>
      <c r="BD1033" s="8" t="str">
        <f t="shared" si="128"/>
        <v/>
      </c>
      <c r="BE1033" s="8" t="str">
        <f t="shared" si="128"/>
        <v/>
      </c>
      <c r="BF1033" s="8" t="str">
        <f t="shared" si="128"/>
        <v/>
      </c>
      <c r="BG1033" s="8" t="str">
        <f t="shared" si="127"/>
        <v/>
      </c>
      <c r="BH1033" s="8" t="str">
        <f t="shared" si="127"/>
        <v/>
      </c>
    </row>
    <row r="1034" spans="1:60">
      <c r="A1034" t="s">
        <v>404</v>
      </c>
      <c r="B1034" t="s">
        <v>404</v>
      </c>
      <c r="C1034" t="s">
        <v>404</v>
      </c>
      <c r="E1034">
        <v>19</v>
      </c>
      <c r="F1034">
        <v>0</v>
      </c>
      <c r="G1034">
        <v>1</v>
      </c>
      <c r="H1034">
        <v>213969</v>
      </c>
      <c r="I1034" s="1">
        <v>44761.875</v>
      </c>
      <c r="J1034" t="s">
        <v>387</v>
      </c>
      <c r="K1034">
        <v>0</v>
      </c>
      <c r="L1034" s="1">
        <v>44752.875</v>
      </c>
      <c r="M1034" s="1">
        <v>44761.875</v>
      </c>
      <c r="N1034" s="1">
        <v>37270.916666666664</v>
      </c>
      <c r="O1034" s="1">
        <v>44752.875</v>
      </c>
      <c r="P1034" s="1"/>
      <c r="Q1034" s="1">
        <v>43599.875</v>
      </c>
      <c r="R1034">
        <v>76190276</v>
      </c>
      <c r="T1034" t="s">
        <v>970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389</v>
      </c>
      <c r="AB1034">
        <v>37</v>
      </c>
      <c r="AC1034" t="s">
        <v>398</v>
      </c>
      <c r="AD1034">
        <v>191602</v>
      </c>
      <c r="AE1034">
        <v>1609.46</v>
      </c>
      <c r="AF1034">
        <v>1916.02</v>
      </c>
      <c r="AG1034" t="s">
        <v>391</v>
      </c>
      <c r="AP1034" s="7">
        <v>1031</v>
      </c>
      <c r="AQ1034" s="7" t="str">
        <f t="shared" si="128"/>
        <v/>
      </c>
      <c r="AR1034" s="7" t="str">
        <f t="shared" si="128"/>
        <v/>
      </c>
      <c r="AS1034" s="7" t="str">
        <f t="shared" si="128"/>
        <v/>
      </c>
      <c r="AT1034" s="7" t="str">
        <f t="shared" si="128"/>
        <v/>
      </c>
      <c r="AU1034" s="7" t="str">
        <f t="shared" si="128"/>
        <v/>
      </c>
      <c r="AV1034" s="7" t="str">
        <f t="shared" si="128"/>
        <v/>
      </c>
      <c r="AW1034" s="7" t="str">
        <f t="shared" si="128"/>
        <v/>
      </c>
      <c r="AX1034" s="7" t="str">
        <f t="shared" si="128"/>
        <v/>
      </c>
      <c r="AY1034" s="7" t="str">
        <f t="shared" si="128"/>
        <v/>
      </c>
      <c r="AZ1034" s="7" t="str">
        <f t="shared" si="128"/>
        <v/>
      </c>
      <c r="BA1034" s="7" t="str">
        <f t="shared" si="128"/>
        <v/>
      </c>
      <c r="BB1034" s="7" t="str">
        <f t="shared" si="128"/>
        <v/>
      </c>
      <c r="BC1034" s="7" t="str">
        <f t="shared" si="128"/>
        <v/>
      </c>
      <c r="BD1034" s="7" t="str">
        <f t="shared" si="128"/>
        <v/>
      </c>
      <c r="BE1034" s="7" t="str">
        <f t="shared" si="128"/>
        <v/>
      </c>
      <c r="BF1034" s="7" t="str">
        <f t="shared" si="128"/>
        <v/>
      </c>
      <c r="BG1034" s="7" t="str">
        <f t="shared" si="127"/>
        <v/>
      </c>
      <c r="BH1034" s="7" t="str">
        <f t="shared" si="127"/>
        <v/>
      </c>
    </row>
    <row r="1035" spans="1:60">
      <c r="A1035" t="s">
        <v>404</v>
      </c>
      <c r="B1035" t="s">
        <v>404</v>
      </c>
      <c r="C1035" t="s">
        <v>404</v>
      </c>
      <c r="E1035">
        <v>220</v>
      </c>
      <c r="F1035">
        <v>0</v>
      </c>
      <c r="G1035">
        <v>1</v>
      </c>
      <c r="H1035">
        <v>213980</v>
      </c>
      <c r="I1035" s="1">
        <v>44761.875</v>
      </c>
      <c r="J1035" t="s">
        <v>473</v>
      </c>
      <c r="K1035">
        <v>0</v>
      </c>
      <c r="L1035" s="1">
        <v>44756.875</v>
      </c>
      <c r="M1035" s="1">
        <v>44761.875</v>
      </c>
      <c r="N1035" s="1">
        <v>23355.916666666668</v>
      </c>
      <c r="O1035" s="1">
        <v>44756.875</v>
      </c>
      <c r="P1035" s="1"/>
      <c r="Q1035" s="1">
        <v>43599.875</v>
      </c>
      <c r="R1035">
        <v>76100983</v>
      </c>
      <c r="T1035" t="s">
        <v>971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389</v>
      </c>
      <c r="AB1035">
        <v>37</v>
      </c>
      <c r="AC1035" t="s">
        <v>581</v>
      </c>
      <c r="AD1035">
        <v>444551</v>
      </c>
      <c r="AE1035">
        <v>3734.22</v>
      </c>
      <c r="AF1035">
        <v>4445.51</v>
      </c>
      <c r="AG1035" t="s">
        <v>391</v>
      </c>
      <c r="AP1035" s="8">
        <v>1032</v>
      </c>
      <c r="AQ1035" s="8" t="str">
        <f t="shared" si="128"/>
        <v/>
      </c>
      <c r="AR1035" s="8" t="str">
        <f t="shared" si="128"/>
        <v/>
      </c>
      <c r="AS1035" s="8" t="str">
        <f t="shared" si="128"/>
        <v/>
      </c>
      <c r="AT1035" s="8" t="str">
        <f t="shared" si="128"/>
        <v/>
      </c>
      <c r="AU1035" s="8" t="str">
        <f t="shared" si="128"/>
        <v/>
      </c>
      <c r="AV1035" s="8" t="str">
        <f t="shared" si="128"/>
        <v/>
      </c>
      <c r="AW1035" s="8" t="str">
        <f t="shared" si="128"/>
        <v/>
      </c>
      <c r="AX1035" s="8" t="str">
        <f t="shared" si="128"/>
        <v/>
      </c>
      <c r="AY1035" s="8" t="str">
        <f t="shared" si="128"/>
        <v/>
      </c>
      <c r="AZ1035" s="8" t="str">
        <f t="shared" si="128"/>
        <v/>
      </c>
      <c r="BA1035" s="8" t="str">
        <f t="shared" si="128"/>
        <v/>
      </c>
      <c r="BB1035" s="8" t="str">
        <f t="shared" si="128"/>
        <v/>
      </c>
      <c r="BC1035" s="8" t="str">
        <f t="shared" si="128"/>
        <v/>
      </c>
      <c r="BD1035" s="8" t="str">
        <f t="shared" si="128"/>
        <v/>
      </c>
      <c r="BE1035" s="8" t="str">
        <f t="shared" si="128"/>
        <v/>
      </c>
      <c r="BF1035" s="8" t="str">
        <f t="shared" si="128"/>
        <v/>
      </c>
      <c r="BG1035" s="8" t="str">
        <f t="shared" si="127"/>
        <v/>
      </c>
      <c r="BH1035" s="8" t="str">
        <f t="shared" si="127"/>
        <v/>
      </c>
    </row>
    <row r="1036" spans="1:60">
      <c r="A1036" t="s">
        <v>404</v>
      </c>
      <c r="B1036" t="s">
        <v>404</v>
      </c>
      <c r="C1036" t="s">
        <v>404</v>
      </c>
      <c r="E1036">
        <v>19</v>
      </c>
      <c r="F1036">
        <v>0</v>
      </c>
      <c r="G1036">
        <v>1</v>
      </c>
      <c r="H1036">
        <v>214022</v>
      </c>
      <c r="I1036" s="1">
        <v>44761.875</v>
      </c>
      <c r="J1036" t="s">
        <v>387</v>
      </c>
      <c r="K1036">
        <v>0</v>
      </c>
      <c r="L1036" s="1"/>
      <c r="M1036" s="1">
        <v>44761.875</v>
      </c>
      <c r="N1036" s="1">
        <v>38522.875</v>
      </c>
      <c r="O1036" s="1">
        <v>43599.875</v>
      </c>
      <c r="P1036" s="1"/>
      <c r="Q1036" s="1">
        <v>43599.875</v>
      </c>
      <c r="R1036">
        <v>76100906</v>
      </c>
      <c r="T1036" t="s">
        <v>972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389</v>
      </c>
      <c r="AB1036">
        <v>37</v>
      </c>
      <c r="AC1036" t="s">
        <v>476</v>
      </c>
      <c r="AD1036">
        <v>123586</v>
      </c>
      <c r="AE1036">
        <v>1038.1099999999999</v>
      </c>
      <c r="AF1036">
        <v>1235.8599999999999</v>
      </c>
      <c r="AG1036" t="s">
        <v>408</v>
      </c>
      <c r="AP1036" s="7">
        <v>1033</v>
      </c>
      <c r="AQ1036" s="7" t="str">
        <f t="shared" si="128"/>
        <v/>
      </c>
      <c r="AR1036" s="7" t="str">
        <f t="shared" si="128"/>
        <v/>
      </c>
      <c r="AS1036" s="7" t="str">
        <f t="shared" si="128"/>
        <v/>
      </c>
      <c r="AT1036" s="7" t="str">
        <f t="shared" si="128"/>
        <v/>
      </c>
      <c r="AU1036" s="7" t="str">
        <f t="shared" si="128"/>
        <v/>
      </c>
      <c r="AV1036" s="7" t="str">
        <f t="shared" si="128"/>
        <v/>
      </c>
      <c r="AW1036" s="7" t="str">
        <f t="shared" si="128"/>
        <v/>
      </c>
      <c r="AX1036" s="7" t="str">
        <f t="shared" si="128"/>
        <v/>
      </c>
      <c r="AY1036" s="7" t="str">
        <f t="shared" si="128"/>
        <v/>
      </c>
      <c r="AZ1036" s="7" t="str">
        <f t="shared" si="128"/>
        <v/>
      </c>
      <c r="BA1036" s="7" t="str">
        <f t="shared" si="128"/>
        <v/>
      </c>
      <c r="BB1036" s="7" t="str">
        <f t="shared" si="128"/>
        <v/>
      </c>
      <c r="BC1036" s="7" t="str">
        <f t="shared" si="128"/>
        <v/>
      </c>
      <c r="BD1036" s="7" t="str">
        <f t="shared" si="128"/>
        <v/>
      </c>
      <c r="BE1036" s="7" t="str">
        <f t="shared" si="128"/>
        <v/>
      </c>
      <c r="BF1036" s="7" t="str">
        <f t="shared" si="128"/>
        <v/>
      </c>
      <c r="BG1036" s="7" t="str">
        <f t="shared" si="127"/>
        <v/>
      </c>
      <c r="BH1036" s="7" t="str">
        <f t="shared" si="127"/>
        <v/>
      </c>
    </row>
    <row r="1037" spans="1:60">
      <c r="A1037" t="s">
        <v>404</v>
      </c>
      <c r="B1037" t="s">
        <v>404</v>
      </c>
      <c r="C1037" t="s">
        <v>404</v>
      </c>
      <c r="D1037">
        <v>0</v>
      </c>
      <c r="E1037">
        <v>57</v>
      </c>
      <c r="F1037">
        <v>0</v>
      </c>
      <c r="G1037">
        <v>1</v>
      </c>
      <c r="H1037">
        <v>214276</v>
      </c>
      <c r="I1037" s="1">
        <v>44761.875</v>
      </c>
      <c r="J1037" t="s">
        <v>392</v>
      </c>
      <c r="K1037">
        <v>0</v>
      </c>
      <c r="L1037" s="1">
        <v>44755.875</v>
      </c>
      <c r="M1037" s="1">
        <v>44761.875</v>
      </c>
      <c r="N1037" s="1">
        <v>31804.916666666668</v>
      </c>
      <c r="O1037" s="1">
        <v>44755.875</v>
      </c>
      <c r="P1037" s="1"/>
      <c r="Q1037" s="1">
        <v>43599.875</v>
      </c>
      <c r="R1037">
        <v>76100993</v>
      </c>
      <c r="T1037" t="s">
        <v>973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389</v>
      </c>
      <c r="AB1037">
        <v>37</v>
      </c>
      <c r="AC1037" t="s">
        <v>478</v>
      </c>
      <c r="AD1037">
        <v>18958</v>
      </c>
      <c r="AE1037">
        <v>1592.45</v>
      </c>
      <c r="AF1037">
        <v>1895.8</v>
      </c>
      <c r="AG1037" t="s">
        <v>391</v>
      </c>
      <c r="AP1037" s="8">
        <v>1034</v>
      </c>
      <c r="AQ1037" s="8" t="str">
        <f t="shared" si="128"/>
        <v/>
      </c>
      <c r="AR1037" s="8" t="str">
        <f t="shared" si="128"/>
        <v/>
      </c>
      <c r="AS1037" s="8" t="str">
        <f t="shared" si="128"/>
        <v/>
      </c>
      <c r="AT1037" s="8" t="str">
        <f t="shared" si="128"/>
        <v/>
      </c>
      <c r="AU1037" s="8" t="str">
        <f t="shared" si="128"/>
        <v/>
      </c>
      <c r="AV1037" s="8" t="str">
        <f t="shared" si="128"/>
        <v/>
      </c>
      <c r="AW1037" s="8" t="str">
        <f t="shared" si="128"/>
        <v/>
      </c>
      <c r="AX1037" s="8" t="str">
        <f t="shared" si="128"/>
        <v/>
      </c>
      <c r="AY1037" s="8" t="str">
        <f t="shared" si="128"/>
        <v/>
      </c>
      <c r="AZ1037" s="8" t="str">
        <f t="shared" si="128"/>
        <v/>
      </c>
      <c r="BA1037" s="8" t="str">
        <f t="shared" si="128"/>
        <v/>
      </c>
      <c r="BB1037" s="8" t="str">
        <f t="shared" si="128"/>
        <v/>
      </c>
      <c r="BC1037" s="8" t="str">
        <f t="shared" si="128"/>
        <v/>
      </c>
      <c r="BD1037" s="8" t="str">
        <f t="shared" si="128"/>
        <v/>
      </c>
      <c r="BE1037" s="8" t="str">
        <f t="shared" si="128"/>
        <v/>
      </c>
      <c r="BF1037" s="8" t="str">
        <f t="shared" si="128"/>
        <v/>
      </c>
      <c r="BG1037" s="8" t="str">
        <f t="shared" si="127"/>
        <v/>
      </c>
      <c r="BH1037" s="8" t="str">
        <f t="shared" si="127"/>
        <v/>
      </c>
    </row>
    <row r="1038" spans="1:60">
      <c r="A1038" t="s">
        <v>404</v>
      </c>
      <c r="B1038" t="s">
        <v>404</v>
      </c>
      <c r="C1038" t="s">
        <v>404</v>
      </c>
      <c r="E1038">
        <v>19</v>
      </c>
      <c r="F1038">
        <v>0</v>
      </c>
      <c r="G1038">
        <v>1</v>
      </c>
      <c r="H1038">
        <v>218427</v>
      </c>
      <c r="I1038" s="1">
        <v>44761.875</v>
      </c>
      <c r="J1038" t="s">
        <v>387</v>
      </c>
      <c r="K1038">
        <v>0</v>
      </c>
      <c r="L1038" s="1"/>
      <c r="M1038" s="1">
        <v>44761.875</v>
      </c>
      <c r="N1038" s="1">
        <v>35674.875</v>
      </c>
      <c r="O1038" s="1">
        <v>43629.875</v>
      </c>
      <c r="P1038" s="1"/>
      <c r="Q1038" s="1">
        <v>43630.875</v>
      </c>
      <c r="R1038">
        <v>76290909</v>
      </c>
      <c r="T1038" t="s">
        <v>974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389</v>
      </c>
      <c r="AB1038">
        <v>36</v>
      </c>
      <c r="AC1038" t="s">
        <v>398</v>
      </c>
      <c r="AD1038">
        <v>239502</v>
      </c>
      <c r="AE1038">
        <v>2011.8</v>
      </c>
      <c r="AF1038">
        <v>2395.02</v>
      </c>
      <c r="AG1038" t="s">
        <v>408</v>
      </c>
      <c r="AP1038" s="7">
        <v>1035</v>
      </c>
      <c r="AQ1038" s="7" t="str">
        <f t="shared" si="128"/>
        <v/>
      </c>
      <c r="AR1038" s="7" t="str">
        <f t="shared" si="128"/>
        <v/>
      </c>
      <c r="AS1038" s="7" t="str">
        <f t="shared" si="128"/>
        <v/>
      </c>
      <c r="AT1038" s="7" t="str">
        <f t="shared" si="128"/>
        <v/>
      </c>
      <c r="AU1038" s="7" t="str">
        <f t="shared" si="128"/>
        <v/>
      </c>
      <c r="AV1038" s="7" t="str">
        <f t="shared" si="128"/>
        <v/>
      </c>
      <c r="AW1038" s="7" t="str">
        <f t="shared" si="128"/>
        <v/>
      </c>
      <c r="AX1038" s="7" t="str">
        <f t="shared" si="128"/>
        <v/>
      </c>
      <c r="AY1038" s="7" t="str">
        <f t="shared" si="128"/>
        <v/>
      </c>
      <c r="AZ1038" s="7" t="str">
        <f t="shared" si="128"/>
        <v/>
      </c>
      <c r="BA1038" s="7" t="str">
        <f t="shared" si="128"/>
        <v/>
      </c>
      <c r="BB1038" s="7" t="str">
        <f t="shared" si="128"/>
        <v/>
      </c>
      <c r="BC1038" s="7" t="str">
        <f t="shared" si="128"/>
        <v/>
      </c>
      <c r="BD1038" s="7" t="str">
        <f t="shared" si="128"/>
        <v/>
      </c>
      <c r="BE1038" s="7" t="str">
        <f t="shared" si="128"/>
        <v/>
      </c>
      <c r="BF1038" s="7" t="str">
        <f t="shared" si="128"/>
        <v/>
      </c>
      <c r="BG1038" s="7" t="str">
        <f t="shared" si="127"/>
        <v/>
      </c>
      <c r="BH1038" s="7" t="str">
        <f t="shared" si="127"/>
        <v/>
      </c>
    </row>
    <row r="1039" spans="1:60">
      <c r="A1039" t="s">
        <v>404</v>
      </c>
      <c r="B1039" t="s">
        <v>404</v>
      </c>
      <c r="C1039" t="s">
        <v>404</v>
      </c>
      <c r="E1039">
        <v>19</v>
      </c>
      <c r="F1039">
        <v>0</v>
      </c>
      <c r="G1039">
        <v>1</v>
      </c>
      <c r="H1039">
        <v>218550</v>
      </c>
      <c r="I1039" s="1">
        <v>44761.875</v>
      </c>
      <c r="J1039" t="s">
        <v>387</v>
      </c>
      <c r="K1039">
        <v>0</v>
      </c>
      <c r="L1039" s="1">
        <v>44755.875</v>
      </c>
      <c r="M1039" s="1">
        <v>44761.875</v>
      </c>
      <c r="N1039" s="1">
        <v>41238.916666666664</v>
      </c>
      <c r="O1039" s="1">
        <v>44755.875</v>
      </c>
      <c r="P1039" s="1">
        <v>43811.875</v>
      </c>
      <c r="Q1039" s="1">
        <v>43630.875</v>
      </c>
      <c r="R1039">
        <v>76296550</v>
      </c>
      <c r="T1039" t="s">
        <v>975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389</v>
      </c>
      <c r="AB1039">
        <v>36</v>
      </c>
      <c r="AC1039" t="s">
        <v>483</v>
      </c>
      <c r="AD1039">
        <v>19297</v>
      </c>
      <c r="AE1039">
        <v>1620.95</v>
      </c>
      <c r="AF1039">
        <v>1929.7</v>
      </c>
      <c r="AG1039" t="s">
        <v>391</v>
      </c>
      <c r="AP1039" s="8">
        <v>1036</v>
      </c>
      <c r="AQ1039" s="8" t="str">
        <f t="shared" si="128"/>
        <v/>
      </c>
      <c r="AR1039" s="8" t="str">
        <f t="shared" si="128"/>
        <v/>
      </c>
      <c r="AS1039" s="8" t="str">
        <f t="shared" si="128"/>
        <v/>
      </c>
      <c r="AT1039" s="8" t="str">
        <f t="shared" si="128"/>
        <v/>
      </c>
      <c r="AU1039" s="8" t="str">
        <f t="shared" si="128"/>
        <v/>
      </c>
      <c r="AV1039" s="8" t="str">
        <f t="shared" si="128"/>
        <v/>
      </c>
      <c r="AW1039" s="8" t="str">
        <f t="shared" si="128"/>
        <v/>
      </c>
      <c r="AX1039" s="8" t="str">
        <f t="shared" si="128"/>
        <v/>
      </c>
      <c r="AY1039" s="8" t="str">
        <f t="shared" si="128"/>
        <v/>
      </c>
      <c r="AZ1039" s="8" t="str">
        <f t="shared" si="128"/>
        <v/>
      </c>
      <c r="BA1039" s="8" t="str">
        <f t="shared" si="128"/>
        <v/>
      </c>
      <c r="BB1039" s="8" t="str">
        <f t="shared" si="128"/>
        <v/>
      </c>
      <c r="BC1039" s="8" t="str">
        <f t="shared" si="128"/>
        <v/>
      </c>
      <c r="BD1039" s="8" t="str">
        <f t="shared" si="128"/>
        <v/>
      </c>
      <c r="BE1039" s="8" t="str">
        <f t="shared" si="128"/>
        <v/>
      </c>
      <c r="BF1039" s="8" t="str">
        <f t="shared" si="128"/>
        <v/>
      </c>
      <c r="BG1039" s="8" t="str">
        <f t="shared" si="127"/>
        <v/>
      </c>
      <c r="BH1039" s="8" t="str">
        <f t="shared" si="127"/>
        <v/>
      </c>
    </row>
    <row r="1040" spans="1:60">
      <c r="A1040" t="s">
        <v>404</v>
      </c>
      <c r="B1040" t="s">
        <v>404</v>
      </c>
      <c r="C1040" t="s">
        <v>404</v>
      </c>
      <c r="E1040">
        <v>19</v>
      </c>
      <c r="F1040">
        <v>0</v>
      </c>
      <c r="G1040">
        <v>1</v>
      </c>
      <c r="H1040">
        <v>218551</v>
      </c>
      <c r="I1040" s="1">
        <v>44761.875</v>
      </c>
      <c r="J1040" t="s">
        <v>387</v>
      </c>
      <c r="K1040">
        <v>0</v>
      </c>
      <c r="L1040" s="1">
        <v>44755.875</v>
      </c>
      <c r="M1040" s="1">
        <v>44761.875</v>
      </c>
      <c r="N1040" s="1">
        <v>42691.916666666664</v>
      </c>
      <c r="O1040" s="1">
        <v>44755.875</v>
      </c>
      <c r="P1040" s="1">
        <v>44755.875</v>
      </c>
      <c r="Q1040" s="1">
        <v>43630.875</v>
      </c>
      <c r="R1040">
        <v>76296273</v>
      </c>
      <c r="T1040" t="s">
        <v>976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389</v>
      </c>
      <c r="AB1040">
        <v>36</v>
      </c>
      <c r="AC1040" t="s">
        <v>483</v>
      </c>
      <c r="AD1040">
        <v>19297</v>
      </c>
      <c r="AE1040">
        <v>1620.95</v>
      </c>
      <c r="AF1040">
        <v>1929.7</v>
      </c>
      <c r="AG1040" t="s">
        <v>391</v>
      </c>
      <c r="AP1040" s="7">
        <v>1037</v>
      </c>
      <c r="AQ1040" s="7" t="str">
        <f t="shared" si="128"/>
        <v/>
      </c>
      <c r="AR1040" s="7" t="str">
        <f t="shared" si="128"/>
        <v/>
      </c>
      <c r="AS1040" s="7" t="str">
        <f t="shared" si="128"/>
        <v/>
      </c>
      <c r="AT1040" s="7" t="str">
        <f t="shared" si="128"/>
        <v/>
      </c>
      <c r="AU1040" s="7" t="str">
        <f t="shared" si="128"/>
        <v/>
      </c>
      <c r="AV1040" s="7" t="str">
        <f t="shared" si="128"/>
        <v/>
      </c>
      <c r="AW1040" s="7" t="str">
        <f t="shared" si="128"/>
        <v/>
      </c>
      <c r="AX1040" s="7" t="str">
        <f t="shared" si="128"/>
        <v/>
      </c>
      <c r="AY1040" s="7" t="str">
        <f t="shared" si="128"/>
        <v/>
      </c>
      <c r="AZ1040" s="7" t="str">
        <f t="shared" si="128"/>
        <v/>
      </c>
      <c r="BA1040" s="7" t="str">
        <f t="shared" si="128"/>
        <v/>
      </c>
      <c r="BB1040" s="7" t="str">
        <f t="shared" si="128"/>
        <v/>
      </c>
      <c r="BC1040" s="7" t="str">
        <f t="shared" si="128"/>
        <v/>
      </c>
      <c r="BD1040" s="7" t="str">
        <f t="shared" si="128"/>
        <v/>
      </c>
      <c r="BE1040" s="7" t="str">
        <f t="shared" si="128"/>
        <v/>
      </c>
      <c r="BF1040" s="7" t="str">
        <f t="shared" si="128"/>
        <v/>
      </c>
      <c r="BG1040" s="7" t="str">
        <f t="shared" si="127"/>
        <v/>
      </c>
      <c r="BH1040" s="7" t="str">
        <f t="shared" si="127"/>
        <v/>
      </c>
    </row>
    <row r="1041" spans="1:60">
      <c r="A1041" t="s">
        <v>404</v>
      </c>
      <c r="B1041" t="s">
        <v>404</v>
      </c>
      <c r="C1041" t="s">
        <v>404</v>
      </c>
      <c r="E1041">
        <v>220</v>
      </c>
      <c r="F1041">
        <v>0</v>
      </c>
      <c r="G1041">
        <v>1</v>
      </c>
      <c r="H1041">
        <v>218661</v>
      </c>
      <c r="I1041" s="1">
        <v>44761.875</v>
      </c>
      <c r="J1041" t="s">
        <v>473</v>
      </c>
      <c r="K1041">
        <v>0</v>
      </c>
      <c r="L1041" s="1"/>
      <c r="M1041" s="1">
        <v>44761.875</v>
      </c>
      <c r="N1041" s="1">
        <v>36746.875</v>
      </c>
      <c r="O1041" s="1">
        <v>43629.875</v>
      </c>
      <c r="P1041" s="1"/>
      <c r="Q1041" s="1">
        <v>43630.875</v>
      </c>
      <c r="R1041">
        <v>76290913</v>
      </c>
      <c r="T1041" t="s">
        <v>977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389</v>
      </c>
      <c r="AB1041">
        <v>36</v>
      </c>
      <c r="AC1041" t="s">
        <v>476</v>
      </c>
      <c r="AD1041">
        <v>154477</v>
      </c>
      <c r="AE1041">
        <v>1297.6600000000001</v>
      </c>
      <c r="AF1041">
        <v>1544.77</v>
      </c>
      <c r="AG1041" t="s">
        <v>408</v>
      </c>
      <c r="AP1041" s="8">
        <v>1038</v>
      </c>
      <c r="AQ1041" s="8" t="str">
        <f t="shared" si="128"/>
        <v/>
      </c>
      <c r="AR1041" s="8" t="str">
        <f t="shared" si="128"/>
        <v/>
      </c>
      <c r="AS1041" s="8" t="str">
        <f t="shared" si="128"/>
        <v/>
      </c>
      <c r="AT1041" s="8" t="str">
        <f t="shared" si="128"/>
        <v/>
      </c>
      <c r="AU1041" s="8" t="str">
        <f t="shared" si="128"/>
        <v/>
      </c>
      <c r="AV1041" s="8" t="str">
        <f t="shared" si="128"/>
        <v/>
      </c>
      <c r="AW1041" s="8" t="str">
        <f t="shared" si="128"/>
        <v/>
      </c>
      <c r="AX1041" s="8" t="str">
        <f t="shared" si="128"/>
        <v/>
      </c>
      <c r="AY1041" s="8" t="str">
        <f t="shared" si="128"/>
        <v/>
      </c>
      <c r="AZ1041" s="8" t="str">
        <f t="shared" si="128"/>
        <v/>
      </c>
      <c r="BA1041" s="8" t="str">
        <f t="shared" si="128"/>
        <v/>
      </c>
      <c r="BB1041" s="8" t="str">
        <f t="shared" si="128"/>
        <v/>
      </c>
      <c r="BC1041" s="8" t="str">
        <f t="shared" si="128"/>
        <v/>
      </c>
      <c r="BD1041" s="8" t="str">
        <f t="shared" si="128"/>
        <v/>
      </c>
      <c r="BE1041" s="8" t="str">
        <f t="shared" si="128"/>
        <v/>
      </c>
      <c r="BF1041" s="8" t="str">
        <f t="shared" si="128"/>
        <v/>
      </c>
      <c r="BG1041" s="8" t="str">
        <f t="shared" si="127"/>
        <v/>
      </c>
      <c r="BH1041" s="8" t="str">
        <f t="shared" si="127"/>
        <v/>
      </c>
    </row>
    <row r="1042" spans="1:60">
      <c r="A1042" t="s">
        <v>404</v>
      </c>
      <c r="B1042" t="s">
        <v>404</v>
      </c>
      <c r="C1042" t="s">
        <v>404</v>
      </c>
      <c r="E1042">
        <v>57</v>
      </c>
      <c r="F1042">
        <v>0</v>
      </c>
      <c r="G1042">
        <v>1</v>
      </c>
      <c r="H1042">
        <v>218841</v>
      </c>
      <c r="I1042" s="1">
        <v>44761.875</v>
      </c>
      <c r="J1042" t="s">
        <v>392</v>
      </c>
      <c r="K1042">
        <v>0</v>
      </c>
      <c r="L1042" s="1">
        <v>44755.875</v>
      </c>
      <c r="M1042" s="1">
        <v>44761.875</v>
      </c>
      <c r="N1042" s="1">
        <v>32376.875</v>
      </c>
      <c r="O1042" s="1">
        <v>44755.875</v>
      </c>
      <c r="P1042" s="1"/>
      <c r="Q1042" s="1">
        <v>43630.875</v>
      </c>
      <c r="R1042">
        <v>76290640</v>
      </c>
      <c r="T1042" t="s">
        <v>978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389</v>
      </c>
      <c r="AB1042">
        <v>36</v>
      </c>
      <c r="AC1042" t="s">
        <v>483</v>
      </c>
      <c r="AD1042">
        <v>331666</v>
      </c>
      <c r="AE1042">
        <v>2786</v>
      </c>
      <c r="AF1042">
        <v>3316.66</v>
      </c>
      <c r="AG1042" t="s">
        <v>391</v>
      </c>
      <c r="AP1042" s="7">
        <v>1039</v>
      </c>
      <c r="AQ1042" s="7" t="str">
        <f t="shared" si="128"/>
        <v/>
      </c>
      <c r="AR1042" s="7" t="str">
        <f t="shared" si="128"/>
        <v/>
      </c>
      <c r="AS1042" s="7" t="str">
        <f t="shared" si="128"/>
        <v/>
      </c>
      <c r="AT1042" s="7" t="str">
        <f t="shared" si="128"/>
        <v/>
      </c>
      <c r="AU1042" s="7" t="str">
        <f t="shared" si="128"/>
        <v/>
      </c>
      <c r="AV1042" s="7" t="str">
        <f t="shared" si="128"/>
        <v/>
      </c>
      <c r="AW1042" s="7" t="str">
        <f t="shared" si="128"/>
        <v/>
      </c>
      <c r="AX1042" s="7" t="str">
        <f t="shared" si="128"/>
        <v/>
      </c>
      <c r="AY1042" s="7" t="str">
        <f t="shared" si="128"/>
        <v/>
      </c>
      <c r="AZ1042" s="7" t="str">
        <f t="shared" si="128"/>
        <v/>
      </c>
      <c r="BA1042" s="7" t="str">
        <f t="shared" si="128"/>
        <v/>
      </c>
      <c r="BB1042" s="7" t="str">
        <f t="shared" si="128"/>
        <v/>
      </c>
      <c r="BC1042" s="7" t="str">
        <f t="shared" si="128"/>
        <v/>
      </c>
      <c r="BD1042" s="7" t="str">
        <f t="shared" si="128"/>
        <v/>
      </c>
      <c r="BE1042" s="7" t="str">
        <f t="shared" si="128"/>
        <v/>
      </c>
      <c r="BF1042" s="7" t="str">
        <f t="shared" ref="BF1042:BH1057" si="129">IF(BF$3=$D1042,$AP1042,"")</f>
        <v/>
      </c>
      <c r="BG1042" s="7" t="str">
        <f t="shared" si="129"/>
        <v/>
      </c>
      <c r="BH1042" s="7" t="str">
        <f t="shared" si="129"/>
        <v/>
      </c>
    </row>
    <row r="1043" spans="1:60">
      <c r="A1043" t="s">
        <v>404</v>
      </c>
      <c r="B1043" t="s">
        <v>404</v>
      </c>
      <c r="C1043" t="s">
        <v>404</v>
      </c>
      <c r="E1043">
        <v>19</v>
      </c>
      <c r="F1043">
        <v>0</v>
      </c>
      <c r="G1043">
        <v>1</v>
      </c>
      <c r="H1043">
        <v>219393</v>
      </c>
      <c r="I1043" s="1">
        <v>44761.875</v>
      </c>
      <c r="J1043" t="s">
        <v>387</v>
      </c>
      <c r="K1043">
        <v>0</v>
      </c>
      <c r="L1043" s="1">
        <v>44749.875</v>
      </c>
      <c r="M1043" s="1">
        <v>44761.875</v>
      </c>
      <c r="N1043" s="1">
        <v>40549.916666666664</v>
      </c>
      <c r="O1043" s="1">
        <v>44749.875</v>
      </c>
      <c r="P1043" s="1">
        <v>44178.875</v>
      </c>
      <c r="Q1043" s="1">
        <v>43630.875</v>
      </c>
      <c r="R1043">
        <v>76295965</v>
      </c>
      <c r="T1043" t="s">
        <v>979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389</v>
      </c>
      <c r="AB1043">
        <v>36</v>
      </c>
      <c r="AC1043" t="s">
        <v>394</v>
      </c>
      <c r="AD1043">
        <v>48439</v>
      </c>
      <c r="AE1043">
        <v>406.85</v>
      </c>
      <c r="AF1043">
        <v>484.39</v>
      </c>
      <c r="AG1043" t="s">
        <v>391</v>
      </c>
      <c r="AP1043" s="8">
        <v>1040</v>
      </c>
      <c r="AQ1043" s="8" t="str">
        <f t="shared" ref="AQ1043:BF1058" si="130">IF(AQ$3=$D1043,$AP1043,"")</f>
        <v/>
      </c>
      <c r="AR1043" s="8" t="str">
        <f t="shared" si="130"/>
        <v/>
      </c>
      <c r="AS1043" s="8" t="str">
        <f t="shared" si="130"/>
        <v/>
      </c>
      <c r="AT1043" s="8" t="str">
        <f t="shared" si="130"/>
        <v/>
      </c>
      <c r="AU1043" s="8" t="str">
        <f t="shared" si="130"/>
        <v/>
      </c>
      <c r="AV1043" s="8" t="str">
        <f t="shared" si="130"/>
        <v/>
      </c>
      <c r="AW1043" s="8" t="str">
        <f t="shared" si="130"/>
        <v/>
      </c>
      <c r="AX1043" s="8" t="str">
        <f t="shared" si="130"/>
        <v/>
      </c>
      <c r="AY1043" s="8" t="str">
        <f t="shared" si="130"/>
        <v/>
      </c>
      <c r="AZ1043" s="8" t="str">
        <f t="shared" si="130"/>
        <v/>
      </c>
      <c r="BA1043" s="8" t="str">
        <f t="shared" si="130"/>
        <v/>
      </c>
      <c r="BB1043" s="8" t="str">
        <f t="shared" si="130"/>
        <v/>
      </c>
      <c r="BC1043" s="8" t="str">
        <f t="shared" si="130"/>
        <v/>
      </c>
      <c r="BD1043" s="8" t="str">
        <f t="shared" si="130"/>
        <v/>
      </c>
      <c r="BE1043" s="8" t="str">
        <f t="shared" si="130"/>
        <v/>
      </c>
      <c r="BF1043" s="8" t="str">
        <f t="shared" si="130"/>
        <v/>
      </c>
      <c r="BG1043" s="8" t="str">
        <f t="shared" si="129"/>
        <v/>
      </c>
      <c r="BH1043" s="8" t="str">
        <f t="shared" si="129"/>
        <v/>
      </c>
    </row>
    <row r="1044" spans="1:60">
      <c r="A1044" t="s">
        <v>404</v>
      </c>
      <c r="B1044" t="s">
        <v>404</v>
      </c>
      <c r="C1044" t="s">
        <v>404</v>
      </c>
      <c r="E1044">
        <v>19</v>
      </c>
      <c r="F1044">
        <v>0</v>
      </c>
      <c r="G1044">
        <v>1</v>
      </c>
      <c r="H1044">
        <v>219406</v>
      </c>
      <c r="I1044" s="1">
        <v>44761.875</v>
      </c>
      <c r="J1044" t="s">
        <v>387</v>
      </c>
      <c r="K1044">
        <v>0</v>
      </c>
      <c r="L1044" s="1"/>
      <c r="M1044" s="1">
        <v>44761.875</v>
      </c>
      <c r="N1044" s="1">
        <v>38153.875</v>
      </c>
      <c r="O1044" s="1">
        <v>43629.875</v>
      </c>
      <c r="P1044" s="1"/>
      <c r="Q1044" s="1">
        <v>43630.875</v>
      </c>
      <c r="R1044">
        <v>76295862</v>
      </c>
      <c r="T1044" t="s">
        <v>980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389</v>
      </c>
      <c r="AB1044">
        <v>36</v>
      </c>
      <c r="AC1044" t="s">
        <v>394</v>
      </c>
      <c r="AD1044">
        <v>48439</v>
      </c>
      <c r="AE1044">
        <v>406.85</v>
      </c>
      <c r="AF1044">
        <v>484.39</v>
      </c>
      <c r="AG1044" t="s">
        <v>408</v>
      </c>
      <c r="AP1044" s="7">
        <v>1041</v>
      </c>
      <c r="AQ1044" s="7" t="str">
        <f t="shared" si="130"/>
        <v/>
      </c>
      <c r="AR1044" s="7" t="str">
        <f t="shared" si="130"/>
        <v/>
      </c>
      <c r="AS1044" s="7" t="str">
        <f t="shared" si="130"/>
        <v/>
      </c>
      <c r="AT1044" s="7" t="str">
        <f t="shared" si="130"/>
        <v/>
      </c>
      <c r="AU1044" s="7" t="str">
        <f t="shared" si="130"/>
        <v/>
      </c>
      <c r="AV1044" s="7" t="str">
        <f t="shared" si="130"/>
        <v/>
      </c>
      <c r="AW1044" s="7" t="str">
        <f t="shared" si="130"/>
        <v/>
      </c>
      <c r="AX1044" s="7" t="str">
        <f t="shared" si="130"/>
        <v/>
      </c>
      <c r="AY1044" s="7" t="str">
        <f t="shared" si="130"/>
        <v/>
      </c>
      <c r="AZ1044" s="7" t="str">
        <f t="shared" si="130"/>
        <v/>
      </c>
      <c r="BA1044" s="7" t="str">
        <f t="shared" si="130"/>
        <v/>
      </c>
      <c r="BB1044" s="7" t="str">
        <f t="shared" si="130"/>
        <v/>
      </c>
      <c r="BC1044" s="7" t="str">
        <f t="shared" si="130"/>
        <v/>
      </c>
      <c r="BD1044" s="7" t="str">
        <f t="shared" si="130"/>
        <v/>
      </c>
      <c r="BE1044" s="7" t="str">
        <f t="shared" si="130"/>
        <v/>
      </c>
      <c r="BF1044" s="7" t="str">
        <f t="shared" si="130"/>
        <v/>
      </c>
      <c r="BG1044" s="7" t="str">
        <f t="shared" si="129"/>
        <v/>
      </c>
      <c r="BH1044" s="7" t="str">
        <f t="shared" si="129"/>
        <v/>
      </c>
    </row>
    <row r="1045" spans="1:60">
      <c r="A1045" t="s">
        <v>404</v>
      </c>
      <c r="B1045" t="s">
        <v>404</v>
      </c>
      <c r="C1045" t="s">
        <v>404</v>
      </c>
      <c r="E1045">
        <v>19</v>
      </c>
      <c r="F1045">
        <v>0</v>
      </c>
      <c r="G1045">
        <v>1</v>
      </c>
      <c r="H1045">
        <v>219425</v>
      </c>
      <c r="I1045" s="1">
        <v>44761.875</v>
      </c>
      <c r="J1045" t="s">
        <v>387</v>
      </c>
      <c r="K1045">
        <v>0</v>
      </c>
      <c r="L1045" s="1"/>
      <c r="M1045" s="1">
        <v>44761.875</v>
      </c>
      <c r="N1045" s="1">
        <v>42153.875</v>
      </c>
      <c r="O1045" s="1">
        <v>43629.875</v>
      </c>
      <c r="P1045" s="1"/>
      <c r="Q1045" s="1">
        <v>43630.875</v>
      </c>
      <c r="R1045">
        <v>76296565</v>
      </c>
      <c r="T1045" t="s">
        <v>981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389</v>
      </c>
      <c r="AB1045">
        <v>36</v>
      </c>
      <c r="AC1045" t="s">
        <v>476</v>
      </c>
      <c r="AD1045">
        <v>123586</v>
      </c>
      <c r="AE1045">
        <v>1038.1099999999999</v>
      </c>
      <c r="AF1045">
        <v>1235.8599999999999</v>
      </c>
      <c r="AG1045" t="s">
        <v>408</v>
      </c>
      <c r="AP1045" s="8">
        <v>1042</v>
      </c>
      <c r="AQ1045" s="8" t="str">
        <f t="shared" si="130"/>
        <v/>
      </c>
      <c r="AR1045" s="8" t="str">
        <f t="shared" si="130"/>
        <v/>
      </c>
      <c r="AS1045" s="8" t="str">
        <f t="shared" si="130"/>
        <v/>
      </c>
      <c r="AT1045" s="8" t="str">
        <f t="shared" si="130"/>
        <v/>
      </c>
      <c r="AU1045" s="8" t="str">
        <f t="shared" si="130"/>
        <v/>
      </c>
      <c r="AV1045" s="8" t="str">
        <f t="shared" si="130"/>
        <v/>
      </c>
      <c r="AW1045" s="8" t="str">
        <f t="shared" si="130"/>
        <v/>
      </c>
      <c r="AX1045" s="8" t="str">
        <f t="shared" si="130"/>
        <v/>
      </c>
      <c r="AY1045" s="8" t="str">
        <f t="shared" si="130"/>
        <v/>
      </c>
      <c r="AZ1045" s="8" t="str">
        <f t="shared" si="130"/>
        <v/>
      </c>
      <c r="BA1045" s="8" t="str">
        <f t="shared" si="130"/>
        <v/>
      </c>
      <c r="BB1045" s="8" t="str">
        <f t="shared" si="130"/>
        <v/>
      </c>
      <c r="BC1045" s="8" t="str">
        <f t="shared" si="130"/>
        <v/>
      </c>
      <c r="BD1045" s="8" t="str">
        <f t="shared" si="130"/>
        <v/>
      </c>
      <c r="BE1045" s="8" t="str">
        <f t="shared" si="130"/>
        <v/>
      </c>
      <c r="BF1045" s="8" t="str">
        <f t="shared" si="130"/>
        <v/>
      </c>
      <c r="BG1045" s="8" t="str">
        <f t="shared" si="129"/>
        <v/>
      </c>
      <c r="BH1045" s="8" t="str">
        <f t="shared" si="129"/>
        <v/>
      </c>
    </row>
    <row r="1046" spans="1:60">
      <c r="A1046" t="s">
        <v>404</v>
      </c>
      <c r="B1046" t="s">
        <v>404</v>
      </c>
      <c r="C1046" t="s">
        <v>404</v>
      </c>
      <c r="E1046">
        <v>19</v>
      </c>
      <c r="F1046">
        <v>0</v>
      </c>
      <c r="G1046">
        <v>1</v>
      </c>
      <c r="H1046">
        <v>222851</v>
      </c>
      <c r="I1046" s="1">
        <v>44761.875</v>
      </c>
      <c r="J1046" t="s">
        <v>387</v>
      </c>
      <c r="K1046">
        <v>0</v>
      </c>
      <c r="L1046" s="1"/>
      <c r="M1046" s="1">
        <v>44761.875</v>
      </c>
      <c r="N1046" s="1">
        <v>41975.916666666664</v>
      </c>
      <c r="O1046" s="1">
        <v>43660.875</v>
      </c>
      <c r="P1046" s="1"/>
      <c r="Q1046" s="1">
        <v>43660.875</v>
      </c>
      <c r="R1046">
        <v>76469809</v>
      </c>
      <c r="T1046" t="s">
        <v>982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389</v>
      </c>
      <c r="AB1046">
        <v>35</v>
      </c>
      <c r="AC1046" t="s">
        <v>476</v>
      </c>
      <c r="AD1046">
        <v>123586</v>
      </c>
      <c r="AE1046">
        <v>1038.1099999999999</v>
      </c>
      <c r="AF1046">
        <v>1235.8599999999999</v>
      </c>
      <c r="AG1046" t="s">
        <v>408</v>
      </c>
      <c r="AP1046" s="7">
        <v>1043</v>
      </c>
      <c r="AQ1046" s="7" t="str">
        <f t="shared" si="130"/>
        <v/>
      </c>
      <c r="AR1046" s="7" t="str">
        <f t="shared" si="130"/>
        <v/>
      </c>
      <c r="AS1046" s="7" t="str">
        <f t="shared" si="130"/>
        <v/>
      </c>
      <c r="AT1046" s="7" t="str">
        <f t="shared" si="130"/>
        <v/>
      </c>
      <c r="AU1046" s="7" t="str">
        <f t="shared" si="130"/>
        <v/>
      </c>
      <c r="AV1046" s="7" t="str">
        <f t="shared" si="130"/>
        <v/>
      </c>
      <c r="AW1046" s="7" t="str">
        <f t="shared" si="130"/>
        <v/>
      </c>
      <c r="AX1046" s="7" t="str">
        <f t="shared" si="130"/>
        <v/>
      </c>
      <c r="AY1046" s="7" t="str">
        <f t="shared" si="130"/>
        <v/>
      </c>
      <c r="AZ1046" s="7" t="str">
        <f t="shared" si="130"/>
        <v/>
      </c>
      <c r="BA1046" s="7" t="str">
        <f t="shared" si="130"/>
        <v/>
      </c>
      <c r="BB1046" s="7" t="str">
        <f t="shared" si="130"/>
        <v/>
      </c>
      <c r="BC1046" s="7" t="str">
        <f t="shared" si="130"/>
        <v/>
      </c>
      <c r="BD1046" s="7" t="str">
        <f t="shared" si="130"/>
        <v/>
      </c>
      <c r="BE1046" s="7" t="str">
        <f t="shared" si="130"/>
        <v/>
      </c>
      <c r="BF1046" s="7" t="str">
        <f t="shared" si="130"/>
        <v/>
      </c>
      <c r="BG1046" s="7" t="str">
        <f t="shared" si="129"/>
        <v/>
      </c>
      <c r="BH1046" s="7" t="str">
        <f t="shared" si="129"/>
        <v/>
      </c>
    </row>
    <row r="1047" spans="1:60">
      <c r="A1047" t="s">
        <v>404</v>
      </c>
      <c r="B1047" t="s">
        <v>404</v>
      </c>
      <c r="C1047" t="s">
        <v>404</v>
      </c>
      <c r="E1047">
        <v>19</v>
      </c>
      <c r="F1047">
        <v>0</v>
      </c>
      <c r="G1047">
        <v>1</v>
      </c>
      <c r="H1047">
        <v>222905</v>
      </c>
      <c r="I1047" s="1">
        <v>44761.875</v>
      </c>
      <c r="J1047" t="s">
        <v>387</v>
      </c>
      <c r="K1047">
        <v>0</v>
      </c>
      <c r="L1047" s="1"/>
      <c r="M1047" s="1">
        <v>44761.875</v>
      </c>
      <c r="N1047" s="1">
        <v>39614.875</v>
      </c>
      <c r="O1047" s="1">
        <v>43657.875</v>
      </c>
      <c r="P1047" s="1"/>
      <c r="Q1047" s="1">
        <v>43660.875</v>
      </c>
      <c r="R1047">
        <v>76469757</v>
      </c>
      <c r="T1047" t="s">
        <v>983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389</v>
      </c>
      <c r="AB1047">
        <v>35</v>
      </c>
      <c r="AC1047" t="s">
        <v>398</v>
      </c>
      <c r="AD1047">
        <v>153282</v>
      </c>
      <c r="AE1047">
        <v>1287.56</v>
      </c>
      <c r="AF1047">
        <v>1532.82</v>
      </c>
      <c r="AG1047" t="s">
        <v>408</v>
      </c>
      <c r="AP1047" s="8">
        <v>1044</v>
      </c>
      <c r="AQ1047" s="8" t="str">
        <f t="shared" si="130"/>
        <v/>
      </c>
      <c r="AR1047" s="8" t="str">
        <f t="shared" si="130"/>
        <v/>
      </c>
      <c r="AS1047" s="8" t="str">
        <f t="shared" si="130"/>
        <v/>
      </c>
      <c r="AT1047" s="8" t="str">
        <f t="shared" si="130"/>
        <v/>
      </c>
      <c r="AU1047" s="8" t="str">
        <f t="shared" si="130"/>
        <v/>
      </c>
      <c r="AV1047" s="8" t="str">
        <f t="shared" si="130"/>
        <v/>
      </c>
      <c r="AW1047" s="8" t="str">
        <f t="shared" si="130"/>
        <v/>
      </c>
      <c r="AX1047" s="8" t="str">
        <f t="shared" si="130"/>
        <v/>
      </c>
      <c r="AY1047" s="8" t="str">
        <f t="shared" si="130"/>
        <v/>
      </c>
      <c r="AZ1047" s="8" t="str">
        <f t="shared" si="130"/>
        <v/>
      </c>
      <c r="BA1047" s="8" t="str">
        <f t="shared" si="130"/>
        <v/>
      </c>
      <c r="BB1047" s="8" t="str">
        <f t="shared" si="130"/>
        <v/>
      </c>
      <c r="BC1047" s="8" t="str">
        <f t="shared" si="130"/>
        <v/>
      </c>
      <c r="BD1047" s="8" t="str">
        <f t="shared" si="130"/>
        <v/>
      </c>
      <c r="BE1047" s="8" t="str">
        <f t="shared" si="130"/>
        <v/>
      </c>
      <c r="BF1047" s="8" t="str">
        <f t="shared" si="130"/>
        <v/>
      </c>
      <c r="BG1047" s="8" t="str">
        <f t="shared" si="129"/>
        <v/>
      </c>
      <c r="BH1047" s="8" t="str">
        <f t="shared" si="129"/>
        <v/>
      </c>
    </row>
    <row r="1048" spans="1:60">
      <c r="A1048" t="s">
        <v>404</v>
      </c>
      <c r="B1048" t="s">
        <v>404</v>
      </c>
      <c r="C1048" t="s">
        <v>404</v>
      </c>
      <c r="E1048">
        <v>278</v>
      </c>
      <c r="F1048">
        <v>0</v>
      </c>
      <c r="G1048">
        <v>1</v>
      </c>
      <c r="H1048">
        <v>223243</v>
      </c>
      <c r="I1048" s="1">
        <v>44761.875</v>
      </c>
      <c r="J1048" t="s">
        <v>396</v>
      </c>
      <c r="K1048">
        <v>0</v>
      </c>
      <c r="L1048" s="1"/>
      <c r="M1048" s="1">
        <v>44761.875</v>
      </c>
      <c r="N1048" s="1">
        <v>35526.875</v>
      </c>
      <c r="O1048" s="1">
        <v>44755.875</v>
      </c>
      <c r="P1048" s="1">
        <v>44755.875</v>
      </c>
      <c r="Q1048" s="1">
        <v>43660.875</v>
      </c>
      <c r="R1048">
        <v>76453197</v>
      </c>
      <c r="T1048" t="s">
        <v>984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389</v>
      </c>
      <c r="AB1048">
        <v>35</v>
      </c>
      <c r="AC1048" t="s">
        <v>476</v>
      </c>
      <c r="AD1048">
        <v>161582</v>
      </c>
      <c r="AE1048">
        <v>1341.09</v>
      </c>
      <c r="AF1048">
        <v>1615.82</v>
      </c>
      <c r="AG1048" t="s">
        <v>480</v>
      </c>
      <c r="AP1048" s="7">
        <v>1045</v>
      </c>
      <c r="AQ1048" s="7" t="str">
        <f t="shared" si="130"/>
        <v/>
      </c>
      <c r="AR1048" s="7" t="str">
        <f t="shared" si="130"/>
        <v/>
      </c>
      <c r="AS1048" s="7" t="str">
        <f t="shared" si="130"/>
        <v/>
      </c>
      <c r="AT1048" s="7" t="str">
        <f t="shared" si="130"/>
        <v/>
      </c>
      <c r="AU1048" s="7" t="str">
        <f t="shared" si="130"/>
        <v/>
      </c>
      <c r="AV1048" s="7" t="str">
        <f t="shared" si="130"/>
        <v/>
      </c>
      <c r="AW1048" s="7" t="str">
        <f t="shared" si="130"/>
        <v/>
      </c>
      <c r="AX1048" s="7" t="str">
        <f t="shared" si="130"/>
        <v/>
      </c>
      <c r="AY1048" s="7" t="str">
        <f t="shared" si="130"/>
        <v/>
      </c>
      <c r="AZ1048" s="7" t="str">
        <f t="shared" si="130"/>
        <v/>
      </c>
      <c r="BA1048" s="7" t="str">
        <f t="shared" si="130"/>
        <v/>
      </c>
      <c r="BB1048" s="7" t="str">
        <f t="shared" si="130"/>
        <v/>
      </c>
      <c r="BC1048" s="7" t="str">
        <f t="shared" si="130"/>
        <v/>
      </c>
      <c r="BD1048" s="7" t="str">
        <f t="shared" si="130"/>
        <v/>
      </c>
      <c r="BE1048" s="7" t="str">
        <f t="shared" si="130"/>
        <v/>
      </c>
      <c r="BF1048" s="7" t="str">
        <f t="shared" si="130"/>
        <v/>
      </c>
      <c r="BG1048" s="7" t="str">
        <f t="shared" si="129"/>
        <v/>
      </c>
      <c r="BH1048" s="7" t="str">
        <f t="shared" si="129"/>
        <v/>
      </c>
    </row>
    <row r="1049" spans="1:60">
      <c r="A1049" t="s">
        <v>404</v>
      </c>
      <c r="B1049" t="s">
        <v>404</v>
      </c>
      <c r="C1049" t="s">
        <v>404</v>
      </c>
      <c r="E1049">
        <v>278</v>
      </c>
      <c r="F1049">
        <v>0</v>
      </c>
      <c r="G1049">
        <v>1</v>
      </c>
      <c r="H1049">
        <v>223243</v>
      </c>
      <c r="I1049" s="1">
        <v>44761.875</v>
      </c>
      <c r="J1049" t="s">
        <v>396</v>
      </c>
      <c r="K1049">
        <v>1</v>
      </c>
      <c r="L1049" s="1"/>
      <c r="M1049" s="1">
        <v>44761.875</v>
      </c>
      <c r="N1049" s="1">
        <v>24965.875</v>
      </c>
      <c r="O1049" s="1">
        <v>44755.875</v>
      </c>
      <c r="P1049" s="1"/>
      <c r="Q1049" s="1">
        <v>43660.875</v>
      </c>
      <c r="R1049">
        <v>76453198</v>
      </c>
      <c r="T1049" t="s">
        <v>985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389</v>
      </c>
      <c r="AB1049">
        <v>35</v>
      </c>
      <c r="AC1049" t="s">
        <v>476</v>
      </c>
      <c r="AD1049">
        <v>35283</v>
      </c>
      <c r="AE1049">
        <v>2928.49</v>
      </c>
      <c r="AF1049">
        <v>3528.3</v>
      </c>
      <c r="AG1049" t="s">
        <v>480</v>
      </c>
      <c r="AP1049" s="8">
        <v>1046</v>
      </c>
      <c r="AQ1049" s="8" t="str">
        <f t="shared" si="130"/>
        <v/>
      </c>
      <c r="AR1049" s="8" t="str">
        <f t="shared" si="130"/>
        <v/>
      </c>
      <c r="AS1049" s="8" t="str">
        <f t="shared" si="130"/>
        <v/>
      </c>
      <c r="AT1049" s="8" t="str">
        <f t="shared" si="130"/>
        <v/>
      </c>
      <c r="AU1049" s="8" t="str">
        <f t="shared" si="130"/>
        <v/>
      </c>
      <c r="AV1049" s="8" t="str">
        <f t="shared" si="130"/>
        <v/>
      </c>
      <c r="AW1049" s="8" t="str">
        <f t="shared" si="130"/>
        <v/>
      </c>
      <c r="AX1049" s="8" t="str">
        <f t="shared" si="130"/>
        <v/>
      </c>
      <c r="AY1049" s="8" t="str">
        <f t="shared" si="130"/>
        <v/>
      </c>
      <c r="AZ1049" s="8" t="str">
        <f t="shared" si="130"/>
        <v/>
      </c>
      <c r="BA1049" s="8" t="str">
        <f t="shared" si="130"/>
        <v/>
      </c>
      <c r="BB1049" s="8" t="str">
        <f t="shared" si="130"/>
        <v/>
      </c>
      <c r="BC1049" s="8" t="str">
        <f t="shared" si="130"/>
        <v/>
      </c>
      <c r="BD1049" s="8" t="str">
        <f t="shared" si="130"/>
        <v/>
      </c>
      <c r="BE1049" s="8" t="str">
        <f t="shared" si="130"/>
        <v/>
      </c>
      <c r="BF1049" s="8" t="str">
        <f t="shared" si="130"/>
        <v/>
      </c>
      <c r="BG1049" s="8" t="str">
        <f t="shared" si="129"/>
        <v/>
      </c>
      <c r="BH1049" s="8" t="str">
        <f t="shared" si="129"/>
        <v/>
      </c>
    </row>
    <row r="1050" spans="1:60">
      <c r="A1050" t="s">
        <v>404</v>
      </c>
      <c r="B1050" t="s">
        <v>404</v>
      </c>
      <c r="C1050" t="s">
        <v>404</v>
      </c>
      <c r="E1050">
        <v>265</v>
      </c>
      <c r="F1050">
        <v>0</v>
      </c>
      <c r="G1050">
        <v>1</v>
      </c>
      <c r="H1050">
        <v>223355</v>
      </c>
      <c r="I1050" s="1">
        <v>44761.875</v>
      </c>
      <c r="J1050" t="s">
        <v>575</v>
      </c>
      <c r="K1050">
        <v>0</v>
      </c>
      <c r="L1050" s="1">
        <v>44741.875</v>
      </c>
      <c r="M1050" s="1">
        <v>44761.875</v>
      </c>
      <c r="N1050" s="1">
        <v>35842.875</v>
      </c>
      <c r="O1050" s="1">
        <v>44741.875</v>
      </c>
      <c r="P1050" s="1"/>
      <c r="Q1050" s="1">
        <v>43660.875</v>
      </c>
      <c r="R1050">
        <v>76469686</v>
      </c>
      <c r="T1050" t="s">
        <v>986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389</v>
      </c>
      <c r="AB1050">
        <v>35</v>
      </c>
      <c r="AC1050" t="s">
        <v>400</v>
      </c>
      <c r="AD1050">
        <v>49503</v>
      </c>
      <c r="AE1050">
        <v>415.83</v>
      </c>
      <c r="AF1050">
        <v>495.03</v>
      </c>
      <c r="AG1050" t="s">
        <v>391</v>
      </c>
      <c r="AP1050" s="7">
        <v>1047</v>
      </c>
      <c r="AQ1050" s="7" t="str">
        <f t="shared" si="130"/>
        <v/>
      </c>
      <c r="AR1050" s="7" t="str">
        <f t="shared" si="130"/>
        <v/>
      </c>
      <c r="AS1050" s="7" t="str">
        <f t="shared" si="130"/>
        <v/>
      </c>
      <c r="AT1050" s="7" t="str">
        <f t="shared" si="130"/>
        <v/>
      </c>
      <c r="AU1050" s="7" t="str">
        <f t="shared" si="130"/>
        <v/>
      </c>
      <c r="AV1050" s="7" t="str">
        <f t="shared" si="130"/>
        <v/>
      </c>
      <c r="AW1050" s="7" t="str">
        <f t="shared" si="130"/>
        <v/>
      </c>
      <c r="AX1050" s="7" t="str">
        <f t="shared" si="130"/>
        <v/>
      </c>
      <c r="AY1050" s="7" t="str">
        <f t="shared" si="130"/>
        <v/>
      </c>
      <c r="AZ1050" s="7" t="str">
        <f t="shared" si="130"/>
        <v/>
      </c>
      <c r="BA1050" s="7" t="str">
        <f t="shared" si="130"/>
        <v/>
      </c>
      <c r="BB1050" s="7" t="str">
        <f t="shared" si="130"/>
        <v/>
      </c>
      <c r="BC1050" s="7" t="str">
        <f t="shared" si="130"/>
        <v/>
      </c>
      <c r="BD1050" s="7" t="str">
        <f t="shared" si="130"/>
        <v/>
      </c>
      <c r="BE1050" s="7" t="str">
        <f t="shared" si="130"/>
        <v/>
      </c>
      <c r="BF1050" s="7" t="str">
        <f t="shared" si="130"/>
        <v/>
      </c>
      <c r="BG1050" s="7" t="str">
        <f t="shared" si="129"/>
        <v/>
      </c>
      <c r="BH1050" s="7" t="str">
        <f t="shared" si="129"/>
        <v/>
      </c>
    </row>
    <row r="1051" spans="1:60">
      <c r="A1051" t="s">
        <v>404</v>
      </c>
      <c r="B1051" t="s">
        <v>386</v>
      </c>
      <c r="C1051" t="s">
        <v>386</v>
      </c>
      <c r="E1051">
        <v>57</v>
      </c>
      <c r="F1051">
        <v>0</v>
      </c>
      <c r="G1051">
        <v>1</v>
      </c>
      <c r="H1051">
        <v>223404</v>
      </c>
      <c r="I1051" s="1">
        <v>44761.875</v>
      </c>
      <c r="J1051" t="s">
        <v>392</v>
      </c>
      <c r="K1051">
        <v>0</v>
      </c>
      <c r="L1051" s="1">
        <v>44663.875</v>
      </c>
      <c r="M1051" s="1">
        <v>44761.875</v>
      </c>
      <c r="N1051" s="1">
        <v>30808.875</v>
      </c>
      <c r="O1051" s="1">
        <v>44689.875</v>
      </c>
      <c r="P1051" s="1"/>
      <c r="Q1051" s="1">
        <v>43660.875</v>
      </c>
      <c r="R1051">
        <v>76453199</v>
      </c>
      <c r="T1051" t="s">
        <v>987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389</v>
      </c>
      <c r="AB1051">
        <v>35</v>
      </c>
      <c r="AC1051" t="s">
        <v>390</v>
      </c>
      <c r="AD1051">
        <v>158685</v>
      </c>
      <c r="AE1051">
        <v>1332.96</v>
      </c>
      <c r="AF1051">
        <v>1586.85</v>
      </c>
      <c r="AG1051" t="s">
        <v>391</v>
      </c>
      <c r="AP1051" s="8">
        <v>1048</v>
      </c>
      <c r="AQ1051" s="8" t="str">
        <f t="shared" si="130"/>
        <v/>
      </c>
      <c r="AR1051" s="8" t="str">
        <f t="shared" si="130"/>
        <v/>
      </c>
      <c r="AS1051" s="8" t="str">
        <f t="shared" si="130"/>
        <v/>
      </c>
      <c r="AT1051" s="8" t="str">
        <f t="shared" si="130"/>
        <v/>
      </c>
      <c r="AU1051" s="8" t="str">
        <f t="shared" si="130"/>
        <v/>
      </c>
      <c r="AV1051" s="8" t="str">
        <f t="shared" si="130"/>
        <v/>
      </c>
      <c r="AW1051" s="8" t="str">
        <f t="shared" si="130"/>
        <v/>
      </c>
      <c r="AX1051" s="8" t="str">
        <f t="shared" si="130"/>
        <v/>
      </c>
      <c r="AY1051" s="8" t="str">
        <f t="shared" si="130"/>
        <v/>
      </c>
      <c r="AZ1051" s="8" t="str">
        <f t="shared" si="130"/>
        <v/>
      </c>
      <c r="BA1051" s="8" t="str">
        <f t="shared" si="130"/>
        <v/>
      </c>
      <c r="BB1051" s="8" t="str">
        <f t="shared" si="130"/>
        <v/>
      </c>
      <c r="BC1051" s="8" t="str">
        <f t="shared" si="130"/>
        <v/>
      </c>
      <c r="BD1051" s="8" t="str">
        <f t="shared" si="130"/>
        <v/>
      </c>
      <c r="BE1051" s="8" t="str">
        <f t="shared" si="130"/>
        <v/>
      </c>
      <c r="BF1051" s="8" t="str">
        <f t="shared" si="130"/>
        <v/>
      </c>
      <c r="BG1051" s="8" t="str">
        <f t="shared" si="129"/>
        <v/>
      </c>
      <c r="BH1051" s="8" t="str">
        <f t="shared" si="129"/>
        <v/>
      </c>
    </row>
    <row r="1052" spans="1:60">
      <c r="A1052" t="s">
        <v>404</v>
      </c>
      <c r="B1052" t="s">
        <v>404</v>
      </c>
      <c r="C1052" t="s">
        <v>404</v>
      </c>
      <c r="E1052">
        <v>232</v>
      </c>
      <c r="F1052">
        <v>0</v>
      </c>
      <c r="G1052">
        <v>1</v>
      </c>
      <c r="H1052">
        <v>223406</v>
      </c>
      <c r="I1052" s="1">
        <v>44761.875</v>
      </c>
      <c r="J1052" t="s">
        <v>499</v>
      </c>
      <c r="K1052">
        <v>0</v>
      </c>
      <c r="L1052" s="1"/>
      <c r="M1052" s="1">
        <v>44761.875</v>
      </c>
      <c r="N1052" s="1">
        <v>33045.875</v>
      </c>
      <c r="O1052" s="1">
        <v>43657.875</v>
      </c>
      <c r="P1052" s="1"/>
      <c r="Q1052" s="1">
        <v>43660.875</v>
      </c>
      <c r="R1052">
        <v>76469785</v>
      </c>
      <c r="T1052" t="s">
        <v>988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389</v>
      </c>
      <c r="AB1052">
        <v>35</v>
      </c>
      <c r="AC1052" t="s">
        <v>398</v>
      </c>
      <c r="AD1052">
        <v>220443</v>
      </c>
      <c r="AE1052">
        <v>1829.66</v>
      </c>
      <c r="AF1052">
        <v>2204.4299999999998</v>
      </c>
      <c r="AG1052" t="s">
        <v>408</v>
      </c>
      <c r="AP1052" s="7">
        <v>1049</v>
      </c>
      <c r="AQ1052" s="7" t="str">
        <f t="shared" si="130"/>
        <v/>
      </c>
      <c r="AR1052" s="7" t="str">
        <f t="shared" si="130"/>
        <v/>
      </c>
      <c r="AS1052" s="7" t="str">
        <f t="shared" si="130"/>
        <v/>
      </c>
      <c r="AT1052" s="7" t="str">
        <f t="shared" si="130"/>
        <v/>
      </c>
      <c r="AU1052" s="7" t="str">
        <f t="shared" si="130"/>
        <v/>
      </c>
      <c r="AV1052" s="7" t="str">
        <f t="shared" si="130"/>
        <v/>
      </c>
      <c r="AW1052" s="7" t="str">
        <f t="shared" si="130"/>
        <v/>
      </c>
      <c r="AX1052" s="7" t="str">
        <f t="shared" si="130"/>
        <v/>
      </c>
      <c r="AY1052" s="7" t="str">
        <f t="shared" si="130"/>
        <v/>
      </c>
      <c r="AZ1052" s="7" t="str">
        <f t="shared" si="130"/>
        <v/>
      </c>
      <c r="BA1052" s="7" t="str">
        <f t="shared" si="130"/>
        <v/>
      </c>
      <c r="BB1052" s="7" t="str">
        <f t="shared" si="130"/>
        <v/>
      </c>
      <c r="BC1052" s="7" t="str">
        <f t="shared" si="130"/>
        <v/>
      </c>
      <c r="BD1052" s="7" t="str">
        <f t="shared" si="130"/>
        <v/>
      </c>
      <c r="BE1052" s="7" t="str">
        <f t="shared" si="130"/>
        <v/>
      </c>
      <c r="BF1052" s="7" t="str">
        <f t="shared" si="130"/>
        <v/>
      </c>
      <c r="BG1052" s="7" t="str">
        <f t="shared" si="129"/>
        <v/>
      </c>
      <c r="BH1052" s="7" t="str">
        <f t="shared" si="129"/>
        <v/>
      </c>
    </row>
    <row r="1053" spans="1:60">
      <c r="A1053" t="s">
        <v>404</v>
      </c>
      <c r="B1053" t="s">
        <v>404</v>
      </c>
      <c r="C1053" t="s">
        <v>404</v>
      </c>
      <c r="E1053">
        <v>19</v>
      </c>
      <c r="F1053">
        <v>0</v>
      </c>
      <c r="G1053">
        <v>1</v>
      </c>
      <c r="H1053">
        <v>223562</v>
      </c>
      <c r="I1053" s="1">
        <v>44761.875</v>
      </c>
      <c r="J1053" t="s">
        <v>387</v>
      </c>
      <c r="K1053">
        <v>0</v>
      </c>
      <c r="L1053" s="1"/>
      <c r="M1053" s="1">
        <v>44761.875</v>
      </c>
      <c r="N1053" s="1">
        <v>33079.875</v>
      </c>
      <c r="O1053" s="1">
        <v>44319.875</v>
      </c>
      <c r="P1053" s="1">
        <v>44299.875</v>
      </c>
      <c r="Q1053" s="1">
        <v>43660.875</v>
      </c>
      <c r="R1053">
        <v>76457404</v>
      </c>
      <c r="T1053" t="s">
        <v>989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389</v>
      </c>
      <c r="AB1053">
        <v>35</v>
      </c>
      <c r="AC1053" t="s">
        <v>476</v>
      </c>
      <c r="AD1053">
        <v>212411</v>
      </c>
      <c r="AE1053">
        <v>1784.23</v>
      </c>
      <c r="AF1053">
        <v>2124.11</v>
      </c>
      <c r="AG1053" t="s">
        <v>408</v>
      </c>
      <c r="AP1053" s="8">
        <v>1050</v>
      </c>
      <c r="AQ1053" s="8" t="str">
        <f t="shared" si="130"/>
        <v/>
      </c>
      <c r="AR1053" s="8" t="str">
        <f t="shared" si="130"/>
        <v/>
      </c>
      <c r="AS1053" s="8" t="str">
        <f t="shared" si="130"/>
        <v/>
      </c>
      <c r="AT1053" s="8" t="str">
        <f t="shared" si="130"/>
        <v/>
      </c>
      <c r="AU1053" s="8" t="str">
        <f t="shared" si="130"/>
        <v/>
      </c>
      <c r="AV1053" s="8" t="str">
        <f t="shared" si="130"/>
        <v/>
      </c>
      <c r="AW1053" s="8" t="str">
        <f t="shared" si="130"/>
        <v/>
      </c>
      <c r="AX1053" s="8" t="str">
        <f t="shared" si="130"/>
        <v/>
      </c>
      <c r="AY1053" s="8" t="str">
        <f t="shared" si="130"/>
        <v/>
      </c>
      <c r="AZ1053" s="8" t="str">
        <f t="shared" si="130"/>
        <v/>
      </c>
      <c r="BA1053" s="8" t="str">
        <f t="shared" si="130"/>
        <v/>
      </c>
      <c r="BB1053" s="8" t="str">
        <f t="shared" si="130"/>
        <v/>
      </c>
      <c r="BC1053" s="8" t="str">
        <f t="shared" si="130"/>
        <v/>
      </c>
      <c r="BD1053" s="8" t="str">
        <f t="shared" si="130"/>
        <v/>
      </c>
      <c r="BE1053" s="8" t="str">
        <f t="shared" si="130"/>
        <v/>
      </c>
      <c r="BF1053" s="8" t="str">
        <f t="shared" si="130"/>
        <v/>
      </c>
      <c r="BG1053" s="8" t="str">
        <f t="shared" si="129"/>
        <v/>
      </c>
      <c r="BH1053" s="8" t="str">
        <f t="shared" si="129"/>
        <v/>
      </c>
    </row>
    <row r="1054" spans="1:60">
      <c r="A1054" t="s">
        <v>404</v>
      </c>
      <c r="B1054" t="s">
        <v>404</v>
      </c>
      <c r="C1054" t="s">
        <v>404</v>
      </c>
      <c r="E1054">
        <v>57</v>
      </c>
      <c r="F1054">
        <v>0</v>
      </c>
      <c r="G1054">
        <v>1</v>
      </c>
      <c r="H1054">
        <v>223563</v>
      </c>
      <c r="I1054" s="1">
        <v>44761.875</v>
      </c>
      <c r="J1054" t="s">
        <v>392</v>
      </c>
      <c r="K1054">
        <v>0</v>
      </c>
      <c r="L1054" s="1"/>
      <c r="M1054" s="1">
        <v>44761.875</v>
      </c>
      <c r="N1054" s="1">
        <v>28572.875</v>
      </c>
      <c r="O1054" s="1">
        <v>43660.875</v>
      </c>
      <c r="P1054" s="1"/>
      <c r="Q1054" s="1">
        <v>43660.875</v>
      </c>
      <c r="R1054">
        <v>76469808</v>
      </c>
      <c r="T1054" t="s">
        <v>990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389</v>
      </c>
      <c r="AB1054">
        <v>35</v>
      </c>
      <c r="AC1054" t="s">
        <v>476</v>
      </c>
      <c r="AD1054">
        <v>306664</v>
      </c>
      <c r="AE1054">
        <v>2575.9899999999998</v>
      </c>
      <c r="AF1054">
        <v>3066.64</v>
      </c>
      <c r="AG1054" t="s">
        <v>408</v>
      </c>
      <c r="AP1054" s="7">
        <v>1051</v>
      </c>
      <c r="AQ1054" s="7" t="str">
        <f t="shared" si="130"/>
        <v/>
      </c>
      <c r="AR1054" s="7" t="str">
        <f t="shared" si="130"/>
        <v/>
      </c>
      <c r="AS1054" s="7" t="str">
        <f t="shared" si="130"/>
        <v/>
      </c>
      <c r="AT1054" s="7" t="str">
        <f t="shared" si="130"/>
        <v/>
      </c>
      <c r="AU1054" s="7" t="str">
        <f t="shared" si="130"/>
        <v/>
      </c>
      <c r="AV1054" s="7" t="str">
        <f t="shared" si="130"/>
        <v/>
      </c>
      <c r="AW1054" s="7" t="str">
        <f t="shared" si="130"/>
        <v/>
      </c>
      <c r="AX1054" s="7" t="str">
        <f t="shared" si="130"/>
        <v/>
      </c>
      <c r="AY1054" s="7" t="str">
        <f t="shared" si="130"/>
        <v/>
      </c>
      <c r="AZ1054" s="7" t="str">
        <f t="shared" si="130"/>
        <v/>
      </c>
      <c r="BA1054" s="7" t="str">
        <f t="shared" si="130"/>
        <v/>
      </c>
      <c r="BB1054" s="7" t="str">
        <f t="shared" si="130"/>
        <v/>
      </c>
      <c r="BC1054" s="7" t="str">
        <f t="shared" si="130"/>
        <v/>
      </c>
      <c r="BD1054" s="7" t="str">
        <f t="shared" si="130"/>
        <v/>
      </c>
      <c r="BE1054" s="7" t="str">
        <f t="shared" si="130"/>
        <v/>
      </c>
      <c r="BF1054" s="7" t="str">
        <f t="shared" si="130"/>
        <v/>
      </c>
      <c r="BG1054" s="7" t="str">
        <f t="shared" si="129"/>
        <v/>
      </c>
      <c r="BH1054" s="7" t="str">
        <f t="shared" si="129"/>
        <v/>
      </c>
    </row>
    <row r="1055" spans="1:60">
      <c r="A1055" t="s">
        <v>404</v>
      </c>
      <c r="B1055" t="s">
        <v>404</v>
      </c>
      <c r="C1055" t="s">
        <v>404</v>
      </c>
      <c r="E1055">
        <v>19</v>
      </c>
      <c r="F1055">
        <v>0</v>
      </c>
      <c r="G1055">
        <v>1</v>
      </c>
      <c r="H1055">
        <v>223739</v>
      </c>
      <c r="I1055" s="1">
        <v>44761.875</v>
      </c>
      <c r="J1055" t="s">
        <v>387</v>
      </c>
      <c r="K1055">
        <v>0</v>
      </c>
      <c r="L1055" s="1">
        <v>44755.875</v>
      </c>
      <c r="M1055" s="1">
        <v>44761.875</v>
      </c>
      <c r="N1055" s="1">
        <v>42733.916666666664</v>
      </c>
      <c r="O1055" s="1">
        <v>44755.875</v>
      </c>
      <c r="P1055" s="1"/>
      <c r="Q1055" s="1">
        <v>43660.875</v>
      </c>
      <c r="R1055">
        <v>76477722</v>
      </c>
      <c r="T1055" t="s">
        <v>991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389</v>
      </c>
      <c r="AB1055">
        <v>35</v>
      </c>
      <c r="AC1055" t="s">
        <v>476</v>
      </c>
      <c r="AD1055">
        <v>123586</v>
      </c>
      <c r="AE1055">
        <v>1038.1099999999999</v>
      </c>
      <c r="AF1055">
        <v>1235.8599999999999</v>
      </c>
      <c r="AG1055" t="s">
        <v>391</v>
      </c>
      <c r="AP1055" s="8">
        <v>1052</v>
      </c>
      <c r="AQ1055" s="8" t="str">
        <f t="shared" si="130"/>
        <v/>
      </c>
      <c r="AR1055" s="8" t="str">
        <f t="shared" si="130"/>
        <v/>
      </c>
      <c r="AS1055" s="8" t="str">
        <f t="shared" si="130"/>
        <v/>
      </c>
      <c r="AT1055" s="8" t="str">
        <f t="shared" si="130"/>
        <v/>
      </c>
      <c r="AU1055" s="8" t="str">
        <f t="shared" si="130"/>
        <v/>
      </c>
      <c r="AV1055" s="8" t="str">
        <f t="shared" si="130"/>
        <v/>
      </c>
      <c r="AW1055" s="8" t="str">
        <f t="shared" si="130"/>
        <v/>
      </c>
      <c r="AX1055" s="8" t="str">
        <f t="shared" si="130"/>
        <v/>
      </c>
      <c r="AY1055" s="8" t="str">
        <f t="shared" si="130"/>
        <v/>
      </c>
      <c r="AZ1055" s="8" t="str">
        <f t="shared" si="130"/>
        <v/>
      </c>
      <c r="BA1055" s="8" t="str">
        <f t="shared" si="130"/>
        <v/>
      </c>
      <c r="BB1055" s="8" t="str">
        <f t="shared" si="130"/>
        <v/>
      </c>
      <c r="BC1055" s="8" t="str">
        <f t="shared" si="130"/>
        <v/>
      </c>
      <c r="BD1055" s="8" t="str">
        <f t="shared" si="130"/>
        <v/>
      </c>
      <c r="BE1055" s="8" t="str">
        <f t="shared" si="130"/>
        <v/>
      </c>
      <c r="BF1055" s="8" t="str">
        <f t="shared" si="130"/>
        <v/>
      </c>
      <c r="BG1055" s="8" t="str">
        <f t="shared" si="129"/>
        <v/>
      </c>
      <c r="BH1055" s="8" t="str">
        <f t="shared" si="129"/>
        <v/>
      </c>
    </row>
    <row r="1056" spans="1:60">
      <c r="A1056" t="s">
        <v>404</v>
      </c>
      <c r="B1056" t="s">
        <v>404</v>
      </c>
      <c r="C1056" t="s">
        <v>404</v>
      </c>
      <c r="E1056">
        <v>224</v>
      </c>
      <c r="F1056">
        <v>0</v>
      </c>
      <c r="G1056">
        <v>1</v>
      </c>
      <c r="H1056">
        <v>246633</v>
      </c>
      <c r="I1056" s="1">
        <v>44761.875</v>
      </c>
      <c r="J1056" t="s">
        <v>535</v>
      </c>
      <c r="K1056">
        <v>0</v>
      </c>
      <c r="L1056" s="1">
        <v>44755.875</v>
      </c>
      <c r="M1056" s="1">
        <v>44761.875</v>
      </c>
      <c r="N1056" s="1">
        <v>30118.875</v>
      </c>
      <c r="O1056" s="1">
        <v>44755.875</v>
      </c>
      <c r="P1056" s="1"/>
      <c r="Q1056" s="1">
        <v>43691.875</v>
      </c>
      <c r="R1056">
        <v>76662247</v>
      </c>
      <c r="T1056" t="s">
        <v>992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389</v>
      </c>
      <c r="AB1056">
        <v>34</v>
      </c>
      <c r="AC1056" t="s">
        <v>476</v>
      </c>
      <c r="AD1056">
        <v>205281</v>
      </c>
      <c r="AE1056">
        <v>1703.84</v>
      </c>
      <c r="AF1056">
        <v>2052.81</v>
      </c>
      <c r="AG1056" t="s">
        <v>391</v>
      </c>
      <c r="AP1056" s="7">
        <v>1053</v>
      </c>
      <c r="AQ1056" s="7" t="str">
        <f t="shared" si="130"/>
        <v/>
      </c>
      <c r="AR1056" s="7" t="str">
        <f t="shared" si="130"/>
        <v/>
      </c>
      <c r="AS1056" s="7" t="str">
        <f t="shared" si="130"/>
        <v/>
      </c>
      <c r="AT1056" s="7" t="str">
        <f t="shared" si="130"/>
        <v/>
      </c>
      <c r="AU1056" s="7" t="str">
        <f t="shared" si="130"/>
        <v/>
      </c>
      <c r="AV1056" s="7" t="str">
        <f t="shared" si="130"/>
        <v/>
      </c>
      <c r="AW1056" s="7" t="str">
        <f t="shared" si="130"/>
        <v/>
      </c>
      <c r="AX1056" s="7" t="str">
        <f t="shared" si="130"/>
        <v/>
      </c>
      <c r="AY1056" s="7" t="str">
        <f t="shared" si="130"/>
        <v/>
      </c>
      <c r="AZ1056" s="7" t="str">
        <f t="shared" si="130"/>
        <v/>
      </c>
      <c r="BA1056" s="7" t="str">
        <f t="shared" si="130"/>
        <v/>
      </c>
      <c r="BB1056" s="7" t="str">
        <f t="shared" si="130"/>
        <v/>
      </c>
      <c r="BC1056" s="7" t="str">
        <f t="shared" si="130"/>
        <v/>
      </c>
      <c r="BD1056" s="7" t="str">
        <f t="shared" si="130"/>
        <v/>
      </c>
      <c r="BE1056" s="7" t="str">
        <f t="shared" si="130"/>
        <v/>
      </c>
      <c r="BF1056" s="7" t="str">
        <f t="shared" si="130"/>
        <v/>
      </c>
      <c r="BG1056" s="7" t="str">
        <f t="shared" si="129"/>
        <v/>
      </c>
      <c r="BH1056" s="7" t="str">
        <f t="shared" si="129"/>
        <v/>
      </c>
    </row>
    <row r="1057" spans="1:60">
      <c r="A1057" t="s">
        <v>404</v>
      </c>
      <c r="B1057" t="s">
        <v>404</v>
      </c>
      <c r="C1057" t="s">
        <v>404</v>
      </c>
      <c r="E1057">
        <v>278</v>
      </c>
      <c r="F1057">
        <v>0</v>
      </c>
      <c r="G1057">
        <v>1</v>
      </c>
      <c r="H1057">
        <v>246637</v>
      </c>
      <c r="I1057" s="1">
        <v>44761.875</v>
      </c>
      <c r="J1057" t="s">
        <v>396</v>
      </c>
      <c r="K1057">
        <v>0</v>
      </c>
      <c r="L1057" s="1">
        <v>44747.875</v>
      </c>
      <c r="M1057" s="1">
        <v>44761.875</v>
      </c>
      <c r="N1057" s="1">
        <v>26726.875</v>
      </c>
      <c r="O1057" s="1">
        <v>44747.875</v>
      </c>
      <c r="P1057" s="1"/>
      <c r="Q1057" s="1">
        <v>43691.875</v>
      </c>
      <c r="R1057">
        <v>76662248</v>
      </c>
      <c r="T1057" t="s">
        <v>993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389</v>
      </c>
      <c r="AB1057">
        <v>34</v>
      </c>
      <c r="AC1057" t="s">
        <v>478</v>
      </c>
      <c r="AD1057">
        <v>239937</v>
      </c>
      <c r="AE1057">
        <v>1991.46</v>
      </c>
      <c r="AF1057">
        <v>2399.37</v>
      </c>
      <c r="AG1057" t="s">
        <v>391</v>
      </c>
      <c r="AP1057" s="8">
        <v>1054</v>
      </c>
      <c r="AQ1057" s="8" t="str">
        <f t="shared" si="130"/>
        <v/>
      </c>
      <c r="AR1057" s="8" t="str">
        <f t="shared" si="130"/>
        <v/>
      </c>
      <c r="AS1057" s="8" t="str">
        <f t="shared" si="130"/>
        <v/>
      </c>
      <c r="AT1057" s="8" t="str">
        <f t="shared" si="130"/>
        <v/>
      </c>
      <c r="AU1057" s="8" t="str">
        <f t="shared" si="130"/>
        <v/>
      </c>
      <c r="AV1057" s="8" t="str">
        <f t="shared" si="130"/>
        <v/>
      </c>
      <c r="AW1057" s="8" t="str">
        <f t="shared" si="130"/>
        <v/>
      </c>
      <c r="AX1057" s="8" t="str">
        <f t="shared" si="130"/>
        <v/>
      </c>
      <c r="AY1057" s="8" t="str">
        <f t="shared" si="130"/>
        <v/>
      </c>
      <c r="AZ1057" s="8" t="str">
        <f t="shared" si="130"/>
        <v/>
      </c>
      <c r="BA1057" s="8" t="str">
        <f t="shared" si="130"/>
        <v/>
      </c>
      <c r="BB1057" s="8" t="str">
        <f t="shared" si="130"/>
        <v/>
      </c>
      <c r="BC1057" s="8" t="str">
        <f t="shared" si="130"/>
        <v/>
      </c>
      <c r="BD1057" s="8" t="str">
        <f t="shared" si="130"/>
        <v/>
      </c>
      <c r="BE1057" s="8" t="str">
        <f t="shared" si="130"/>
        <v/>
      </c>
      <c r="BF1057" s="8" t="str">
        <f t="shared" si="130"/>
        <v/>
      </c>
      <c r="BG1057" s="8" t="str">
        <f t="shared" si="129"/>
        <v/>
      </c>
      <c r="BH1057" s="8" t="str">
        <f t="shared" si="129"/>
        <v/>
      </c>
    </row>
    <row r="1058" spans="1:60">
      <c r="A1058" t="s">
        <v>404</v>
      </c>
      <c r="B1058" t="s">
        <v>404</v>
      </c>
      <c r="C1058" t="s">
        <v>404</v>
      </c>
      <c r="E1058">
        <v>19</v>
      </c>
      <c r="F1058">
        <v>0</v>
      </c>
      <c r="G1058">
        <v>1</v>
      </c>
      <c r="H1058">
        <v>246660</v>
      </c>
      <c r="I1058" s="1">
        <v>44761.875</v>
      </c>
      <c r="J1058" t="s">
        <v>387</v>
      </c>
      <c r="K1058">
        <v>0</v>
      </c>
      <c r="L1058" s="1"/>
      <c r="M1058" s="1">
        <v>44761.875</v>
      </c>
      <c r="N1058" s="1">
        <v>41628.916666666664</v>
      </c>
      <c r="O1058" s="1">
        <v>43852.875</v>
      </c>
      <c r="P1058" s="1">
        <v>43843.875</v>
      </c>
      <c r="Q1058" s="1">
        <v>43691.875</v>
      </c>
      <c r="R1058">
        <v>76663439</v>
      </c>
      <c r="T1058" t="s">
        <v>994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389</v>
      </c>
      <c r="AB1058">
        <v>34</v>
      </c>
      <c r="AC1058" t="s">
        <v>400</v>
      </c>
      <c r="AD1058">
        <v>49621</v>
      </c>
      <c r="AE1058">
        <v>416.82</v>
      </c>
      <c r="AF1058">
        <v>496.21</v>
      </c>
      <c r="AG1058" t="s">
        <v>408</v>
      </c>
      <c r="AP1058" s="7">
        <v>1055</v>
      </c>
      <c r="AQ1058" s="7" t="str">
        <f t="shared" si="130"/>
        <v/>
      </c>
      <c r="AR1058" s="7" t="str">
        <f t="shared" si="130"/>
        <v/>
      </c>
      <c r="AS1058" s="7" t="str">
        <f t="shared" si="130"/>
        <v/>
      </c>
      <c r="AT1058" s="7" t="str">
        <f t="shared" si="130"/>
        <v/>
      </c>
      <c r="AU1058" s="7" t="str">
        <f t="shared" si="130"/>
        <v/>
      </c>
      <c r="AV1058" s="7" t="str">
        <f t="shared" si="130"/>
        <v/>
      </c>
      <c r="AW1058" s="7" t="str">
        <f t="shared" si="130"/>
        <v/>
      </c>
      <c r="AX1058" s="7" t="str">
        <f t="shared" si="130"/>
        <v/>
      </c>
      <c r="AY1058" s="7" t="str">
        <f t="shared" si="130"/>
        <v/>
      </c>
      <c r="AZ1058" s="7" t="str">
        <f t="shared" si="130"/>
        <v/>
      </c>
      <c r="BA1058" s="7" t="str">
        <f t="shared" si="130"/>
        <v/>
      </c>
      <c r="BB1058" s="7" t="str">
        <f t="shared" si="130"/>
        <v/>
      </c>
      <c r="BC1058" s="7" t="str">
        <f t="shared" si="130"/>
        <v/>
      </c>
      <c r="BD1058" s="7" t="str">
        <f t="shared" si="130"/>
        <v/>
      </c>
      <c r="BE1058" s="7" t="str">
        <f t="shared" si="130"/>
        <v/>
      </c>
      <c r="BF1058" s="7" t="str">
        <f t="shared" ref="BF1058:BH1073" si="131">IF(BF$3=$D1058,$AP1058,"")</f>
        <v/>
      </c>
      <c r="BG1058" s="7" t="str">
        <f t="shared" si="131"/>
        <v/>
      </c>
      <c r="BH1058" s="7" t="str">
        <f t="shared" si="131"/>
        <v/>
      </c>
    </row>
    <row r="1059" spans="1:60">
      <c r="A1059" t="s">
        <v>404</v>
      </c>
      <c r="B1059" t="s">
        <v>404</v>
      </c>
      <c r="C1059" t="s">
        <v>404</v>
      </c>
      <c r="E1059">
        <v>19</v>
      </c>
      <c r="F1059">
        <v>0</v>
      </c>
      <c r="G1059">
        <v>1</v>
      </c>
      <c r="H1059">
        <v>246872</v>
      </c>
      <c r="I1059" s="1">
        <v>44761.875</v>
      </c>
      <c r="J1059" t="s">
        <v>387</v>
      </c>
      <c r="K1059">
        <v>0</v>
      </c>
      <c r="L1059" s="1"/>
      <c r="M1059" s="1">
        <v>44761.875</v>
      </c>
      <c r="N1059" s="1">
        <v>42009.916666666664</v>
      </c>
      <c r="O1059" s="1">
        <v>43691.875</v>
      </c>
      <c r="P1059" s="1"/>
      <c r="Q1059" s="1">
        <v>43691.875</v>
      </c>
      <c r="R1059">
        <v>76663915</v>
      </c>
      <c r="T1059" t="s">
        <v>995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389</v>
      </c>
      <c r="AB1059">
        <v>34</v>
      </c>
      <c r="AC1059" t="s">
        <v>476</v>
      </c>
      <c r="AD1059">
        <v>123586</v>
      </c>
      <c r="AE1059">
        <v>1038.1099999999999</v>
      </c>
      <c r="AF1059">
        <v>1235.8599999999999</v>
      </c>
      <c r="AG1059" t="s">
        <v>408</v>
      </c>
      <c r="AP1059" s="8">
        <v>1056</v>
      </c>
      <c r="AQ1059" s="8" t="str">
        <f t="shared" ref="AQ1059:BF1074" si="132">IF(AQ$3=$D1059,$AP1059,"")</f>
        <v/>
      </c>
      <c r="AR1059" s="8" t="str">
        <f t="shared" si="132"/>
        <v/>
      </c>
      <c r="AS1059" s="8" t="str">
        <f t="shared" si="132"/>
        <v/>
      </c>
      <c r="AT1059" s="8" t="str">
        <f t="shared" si="132"/>
        <v/>
      </c>
      <c r="AU1059" s="8" t="str">
        <f t="shared" si="132"/>
        <v/>
      </c>
      <c r="AV1059" s="8" t="str">
        <f t="shared" si="132"/>
        <v/>
      </c>
      <c r="AW1059" s="8" t="str">
        <f t="shared" si="132"/>
        <v/>
      </c>
      <c r="AX1059" s="8" t="str">
        <f t="shared" si="132"/>
        <v/>
      </c>
      <c r="AY1059" s="8" t="str">
        <f t="shared" si="132"/>
        <v/>
      </c>
      <c r="AZ1059" s="8" t="str">
        <f t="shared" si="132"/>
        <v/>
      </c>
      <c r="BA1059" s="8" t="str">
        <f t="shared" si="132"/>
        <v/>
      </c>
      <c r="BB1059" s="8" t="str">
        <f t="shared" si="132"/>
        <v/>
      </c>
      <c r="BC1059" s="8" t="str">
        <f t="shared" si="132"/>
        <v/>
      </c>
      <c r="BD1059" s="8" t="str">
        <f t="shared" si="132"/>
        <v/>
      </c>
      <c r="BE1059" s="8" t="str">
        <f t="shared" si="132"/>
        <v/>
      </c>
      <c r="BF1059" s="8" t="str">
        <f t="shared" si="132"/>
        <v/>
      </c>
      <c r="BG1059" s="8" t="str">
        <f t="shared" si="131"/>
        <v/>
      </c>
      <c r="BH1059" s="8" t="str">
        <f t="shared" si="131"/>
        <v/>
      </c>
    </row>
    <row r="1060" spans="1:60">
      <c r="A1060" t="s">
        <v>404</v>
      </c>
      <c r="B1060" t="s">
        <v>404</v>
      </c>
      <c r="C1060" t="s">
        <v>386</v>
      </c>
      <c r="E1060">
        <v>19</v>
      </c>
      <c r="F1060">
        <v>0</v>
      </c>
      <c r="G1060">
        <v>1</v>
      </c>
      <c r="H1060">
        <v>246879</v>
      </c>
      <c r="I1060" s="1">
        <v>44761.875</v>
      </c>
      <c r="J1060" t="s">
        <v>387</v>
      </c>
      <c r="K1060">
        <v>0</v>
      </c>
      <c r="L1060" s="1">
        <v>44712.875</v>
      </c>
      <c r="M1060" s="1">
        <v>44761.875</v>
      </c>
      <c r="N1060" s="1">
        <v>42427.875</v>
      </c>
      <c r="O1060" s="1">
        <v>44725.875</v>
      </c>
      <c r="P1060" s="1">
        <v>44725.875</v>
      </c>
      <c r="Q1060" s="1">
        <v>43691.875</v>
      </c>
      <c r="R1060">
        <v>76663944</v>
      </c>
      <c r="T1060" t="s">
        <v>996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389</v>
      </c>
      <c r="AB1060">
        <v>34</v>
      </c>
      <c r="AC1060" t="s">
        <v>390</v>
      </c>
      <c r="AD1060">
        <v>87928</v>
      </c>
      <c r="AE1060">
        <v>738.6</v>
      </c>
      <c r="AF1060">
        <v>879.28</v>
      </c>
      <c r="AG1060" t="s">
        <v>391</v>
      </c>
      <c r="AP1060" s="7">
        <v>1057</v>
      </c>
      <c r="AQ1060" s="7" t="str">
        <f t="shared" si="132"/>
        <v/>
      </c>
      <c r="AR1060" s="7" t="str">
        <f t="shared" si="132"/>
        <v/>
      </c>
      <c r="AS1060" s="7" t="str">
        <f t="shared" si="132"/>
        <v/>
      </c>
      <c r="AT1060" s="7" t="str">
        <f t="shared" si="132"/>
        <v/>
      </c>
      <c r="AU1060" s="7" t="str">
        <f t="shared" si="132"/>
        <v/>
      </c>
      <c r="AV1060" s="7" t="str">
        <f t="shared" si="132"/>
        <v/>
      </c>
      <c r="AW1060" s="7" t="str">
        <f t="shared" si="132"/>
        <v/>
      </c>
      <c r="AX1060" s="7" t="str">
        <f t="shared" si="132"/>
        <v/>
      </c>
      <c r="AY1060" s="7" t="str">
        <f t="shared" si="132"/>
        <v/>
      </c>
      <c r="AZ1060" s="7" t="str">
        <f t="shared" si="132"/>
        <v/>
      </c>
      <c r="BA1060" s="7" t="str">
        <f t="shared" si="132"/>
        <v/>
      </c>
      <c r="BB1060" s="7" t="str">
        <f t="shared" si="132"/>
        <v/>
      </c>
      <c r="BC1060" s="7" t="str">
        <f t="shared" si="132"/>
        <v/>
      </c>
      <c r="BD1060" s="7" t="str">
        <f t="shared" si="132"/>
        <v/>
      </c>
      <c r="BE1060" s="7" t="str">
        <f t="shared" si="132"/>
        <v/>
      </c>
      <c r="BF1060" s="7" t="str">
        <f t="shared" si="132"/>
        <v/>
      </c>
      <c r="BG1060" s="7" t="str">
        <f t="shared" si="131"/>
        <v/>
      </c>
      <c r="BH1060" s="7" t="str">
        <f t="shared" si="131"/>
        <v/>
      </c>
    </row>
    <row r="1061" spans="1:60">
      <c r="A1061" t="s">
        <v>404</v>
      </c>
      <c r="B1061" t="s">
        <v>404</v>
      </c>
      <c r="C1061" t="s">
        <v>404</v>
      </c>
      <c r="E1061">
        <v>220</v>
      </c>
      <c r="F1061">
        <v>0</v>
      </c>
      <c r="G1061">
        <v>1</v>
      </c>
      <c r="H1061">
        <v>246888</v>
      </c>
      <c r="I1061" s="1">
        <v>44761.875</v>
      </c>
      <c r="J1061" t="s">
        <v>473</v>
      </c>
      <c r="K1061">
        <v>0</v>
      </c>
      <c r="L1061" s="1"/>
      <c r="M1061" s="1">
        <v>44761.875</v>
      </c>
      <c r="N1061" s="1">
        <v>30381.875</v>
      </c>
      <c r="O1061" s="1">
        <v>44556.875</v>
      </c>
      <c r="P1061" s="1">
        <v>44543.875</v>
      </c>
      <c r="Q1061" s="1">
        <v>43691.875</v>
      </c>
      <c r="R1061">
        <v>76662253</v>
      </c>
      <c r="T1061" t="s">
        <v>277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389</v>
      </c>
      <c r="AB1061">
        <v>34</v>
      </c>
      <c r="AC1061" t="s">
        <v>476</v>
      </c>
      <c r="AD1061">
        <v>245335</v>
      </c>
      <c r="AE1061">
        <v>2060.81</v>
      </c>
      <c r="AF1061">
        <v>2453.35</v>
      </c>
      <c r="AG1061" t="s">
        <v>408</v>
      </c>
      <c r="AP1061" s="8">
        <v>1058</v>
      </c>
      <c r="AQ1061" s="8" t="str">
        <f t="shared" si="132"/>
        <v/>
      </c>
      <c r="AR1061" s="8" t="str">
        <f t="shared" si="132"/>
        <v/>
      </c>
      <c r="AS1061" s="8" t="str">
        <f t="shared" si="132"/>
        <v/>
      </c>
      <c r="AT1061" s="8" t="str">
        <f t="shared" si="132"/>
        <v/>
      </c>
      <c r="AU1061" s="8" t="str">
        <f t="shared" si="132"/>
        <v/>
      </c>
      <c r="AV1061" s="8" t="str">
        <f t="shared" si="132"/>
        <v/>
      </c>
      <c r="AW1061" s="8" t="str">
        <f t="shared" si="132"/>
        <v/>
      </c>
      <c r="AX1061" s="8" t="str">
        <f t="shared" si="132"/>
        <v/>
      </c>
      <c r="AY1061" s="8" t="str">
        <f t="shared" si="132"/>
        <v/>
      </c>
      <c r="AZ1061" s="8" t="str">
        <f t="shared" si="132"/>
        <v/>
      </c>
      <c r="BA1061" s="8" t="str">
        <f t="shared" si="132"/>
        <v/>
      </c>
      <c r="BB1061" s="8" t="str">
        <f t="shared" si="132"/>
        <v/>
      </c>
      <c r="BC1061" s="8" t="str">
        <f t="shared" si="132"/>
        <v/>
      </c>
      <c r="BD1061" s="8" t="str">
        <f t="shared" si="132"/>
        <v/>
      </c>
      <c r="BE1061" s="8" t="str">
        <f t="shared" si="132"/>
        <v/>
      </c>
      <c r="BF1061" s="8" t="str">
        <f t="shared" si="132"/>
        <v/>
      </c>
      <c r="BG1061" s="8" t="str">
        <f t="shared" si="131"/>
        <v/>
      </c>
      <c r="BH1061" s="8" t="str">
        <f t="shared" si="131"/>
        <v/>
      </c>
    </row>
    <row r="1062" spans="1:60">
      <c r="A1062" t="s">
        <v>404</v>
      </c>
      <c r="B1062" t="s">
        <v>404</v>
      </c>
      <c r="C1062" t="s">
        <v>404</v>
      </c>
      <c r="E1062">
        <v>234</v>
      </c>
      <c r="F1062">
        <v>0</v>
      </c>
      <c r="G1062">
        <v>1</v>
      </c>
      <c r="H1062">
        <v>246954</v>
      </c>
      <c r="I1062" s="1">
        <v>44761.875</v>
      </c>
      <c r="J1062" t="s">
        <v>766</v>
      </c>
      <c r="K1062">
        <v>0</v>
      </c>
      <c r="L1062" s="1"/>
      <c r="M1062" s="1">
        <v>44761.875</v>
      </c>
      <c r="N1062" s="1">
        <v>30453.875</v>
      </c>
      <c r="O1062" s="1">
        <v>43691.875</v>
      </c>
      <c r="P1062" s="1"/>
      <c r="Q1062" s="1">
        <v>43691.875</v>
      </c>
      <c r="R1062">
        <v>76662258</v>
      </c>
      <c r="T1062" t="s">
        <v>997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389</v>
      </c>
      <c r="AB1062">
        <v>34</v>
      </c>
      <c r="AC1062" t="s">
        <v>476</v>
      </c>
      <c r="AD1062">
        <v>205281</v>
      </c>
      <c r="AE1062">
        <v>1703.84</v>
      </c>
      <c r="AF1062">
        <v>2052.81</v>
      </c>
      <c r="AG1062" t="s">
        <v>408</v>
      </c>
      <c r="AP1062" s="7">
        <v>1059</v>
      </c>
      <c r="AQ1062" s="7" t="str">
        <f t="shared" si="132"/>
        <v/>
      </c>
      <c r="AR1062" s="7" t="str">
        <f t="shared" si="132"/>
        <v/>
      </c>
      <c r="AS1062" s="7" t="str">
        <f t="shared" si="132"/>
        <v/>
      </c>
      <c r="AT1062" s="7" t="str">
        <f t="shared" si="132"/>
        <v/>
      </c>
      <c r="AU1062" s="7" t="str">
        <f t="shared" si="132"/>
        <v/>
      </c>
      <c r="AV1062" s="7" t="str">
        <f t="shared" si="132"/>
        <v/>
      </c>
      <c r="AW1062" s="7" t="str">
        <f t="shared" si="132"/>
        <v/>
      </c>
      <c r="AX1062" s="7" t="str">
        <f t="shared" si="132"/>
        <v/>
      </c>
      <c r="AY1062" s="7" t="str">
        <f t="shared" si="132"/>
        <v/>
      </c>
      <c r="AZ1062" s="7" t="str">
        <f t="shared" si="132"/>
        <v/>
      </c>
      <c r="BA1062" s="7" t="str">
        <f t="shared" si="132"/>
        <v/>
      </c>
      <c r="BB1062" s="7" t="str">
        <f t="shared" si="132"/>
        <v/>
      </c>
      <c r="BC1062" s="7" t="str">
        <f t="shared" si="132"/>
        <v/>
      </c>
      <c r="BD1062" s="7" t="str">
        <f t="shared" si="132"/>
        <v/>
      </c>
      <c r="BE1062" s="7" t="str">
        <f t="shared" si="132"/>
        <v/>
      </c>
      <c r="BF1062" s="7" t="str">
        <f t="shared" si="132"/>
        <v/>
      </c>
      <c r="BG1062" s="7" t="str">
        <f t="shared" si="131"/>
        <v/>
      </c>
      <c r="BH1062" s="7" t="str">
        <f t="shared" si="131"/>
        <v/>
      </c>
    </row>
    <row r="1063" spans="1:60">
      <c r="A1063" t="s">
        <v>404</v>
      </c>
      <c r="B1063" t="s">
        <v>404</v>
      </c>
      <c r="C1063" t="s">
        <v>404</v>
      </c>
      <c r="E1063">
        <v>19</v>
      </c>
      <c r="F1063">
        <v>0</v>
      </c>
      <c r="G1063">
        <v>1</v>
      </c>
      <c r="H1063">
        <v>246982</v>
      </c>
      <c r="I1063" s="1">
        <v>44761.875</v>
      </c>
      <c r="J1063" t="s">
        <v>387</v>
      </c>
      <c r="K1063">
        <v>0</v>
      </c>
      <c r="L1063" s="1"/>
      <c r="M1063" s="1">
        <v>44761.875</v>
      </c>
      <c r="N1063" s="1">
        <v>38684.916666666664</v>
      </c>
      <c r="O1063" s="1">
        <v>43691.875</v>
      </c>
      <c r="P1063" s="1"/>
      <c r="Q1063" s="1">
        <v>43691.875</v>
      </c>
      <c r="R1063">
        <v>76662260</v>
      </c>
      <c r="T1063" t="s">
        <v>998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389</v>
      </c>
      <c r="AB1063">
        <v>34</v>
      </c>
      <c r="AC1063" t="s">
        <v>398</v>
      </c>
      <c r="AD1063">
        <v>153282</v>
      </c>
      <c r="AE1063">
        <v>1287.56</v>
      </c>
      <c r="AF1063">
        <v>1532.82</v>
      </c>
      <c r="AG1063" t="s">
        <v>408</v>
      </c>
      <c r="AP1063" s="8">
        <v>1060</v>
      </c>
      <c r="AQ1063" s="8" t="str">
        <f t="shared" si="132"/>
        <v/>
      </c>
      <c r="AR1063" s="8" t="str">
        <f t="shared" si="132"/>
        <v/>
      </c>
      <c r="AS1063" s="8" t="str">
        <f t="shared" si="132"/>
        <v/>
      </c>
      <c r="AT1063" s="8" t="str">
        <f t="shared" si="132"/>
        <v/>
      </c>
      <c r="AU1063" s="8" t="str">
        <f t="shared" si="132"/>
        <v/>
      </c>
      <c r="AV1063" s="8" t="str">
        <f t="shared" si="132"/>
        <v/>
      </c>
      <c r="AW1063" s="8" t="str">
        <f t="shared" si="132"/>
        <v/>
      </c>
      <c r="AX1063" s="8" t="str">
        <f t="shared" si="132"/>
        <v/>
      </c>
      <c r="AY1063" s="8" t="str">
        <f t="shared" si="132"/>
        <v/>
      </c>
      <c r="AZ1063" s="8" t="str">
        <f t="shared" si="132"/>
        <v/>
      </c>
      <c r="BA1063" s="8" t="str">
        <f t="shared" si="132"/>
        <v/>
      </c>
      <c r="BB1063" s="8" t="str">
        <f t="shared" si="132"/>
        <v/>
      </c>
      <c r="BC1063" s="8" t="str">
        <f t="shared" si="132"/>
        <v/>
      </c>
      <c r="BD1063" s="8" t="str">
        <f t="shared" si="132"/>
        <v/>
      </c>
      <c r="BE1063" s="8" t="str">
        <f t="shared" si="132"/>
        <v/>
      </c>
      <c r="BF1063" s="8" t="str">
        <f t="shared" si="132"/>
        <v/>
      </c>
      <c r="BG1063" s="8" t="str">
        <f t="shared" si="131"/>
        <v/>
      </c>
      <c r="BH1063" s="8" t="str">
        <f t="shared" si="131"/>
        <v/>
      </c>
    </row>
    <row r="1064" spans="1:60">
      <c r="A1064" t="s">
        <v>404</v>
      </c>
      <c r="B1064" t="s">
        <v>404</v>
      </c>
      <c r="C1064" t="s">
        <v>404</v>
      </c>
      <c r="E1064">
        <v>19</v>
      </c>
      <c r="F1064">
        <v>0</v>
      </c>
      <c r="G1064">
        <v>1</v>
      </c>
      <c r="H1064">
        <v>246983</v>
      </c>
      <c r="I1064" s="1">
        <v>44761.875</v>
      </c>
      <c r="J1064" t="s">
        <v>387</v>
      </c>
      <c r="K1064">
        <v>0</v>
      </c>
      <c r="L1064" s="1"/>
      <c r="M1064" s="1">
        <v>44761.875</v>
      </c>
      <c r="N1064" s="1">
        <v>30635.916666666668</v>
      </c>
      <c r="O1064" s="1">
        <v>44725.875</v>
      </c>
      <c r="P1064" s="1">
        <v>44725.875</v>
      </c>
      <c r="Q1064" s="1">
        <v>43691.875</v>
      </c>
      <c r="R1064">
        <v>76662261</v>
      </c>
      <c r="T1064" t="s">
        <v>999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389</v>
      </c>
      <c r="AB1064">
        <v>34</v>
      </c>
      <c r="AC1064" t="s">
        <v>398</v>
      </c>
      <c r="AD1064">
        <v>276623</v>
      </c>
      <c r="AE1064">
        <v>2323.64</v>
      </c>
      <c r="AF1064">
        <v>2766.23</v>
      </c>
      <c r="AG1064" t="s">
        <v>408</v>
      </c>
      <c r="AP1064" s="7">
        <v>1061</v>
      </c>
      <c r="AQ1064" s="7" t="str">
        <f t="shared" si="132"/>
        <v/>
      </c>
      <c r="AR1064" s="7" t="str">
        <f t="shared" si="132"/>
        <v/>
      </c>
      <c r="AS1064" s="7" t="str">
        <f t="shared" si="132"/>
        <v/>
      </c>
      <c r="AT1064" s="7" t="str">
        <f t="shared" si="132"/>
        <v/>
      </c>
      <c r="AU1064" s="7" t="str">
        <f t="shared" si="132"/>
        <v/>
      </c>
      <c r="AV1064" s="7" t="str">
        <f t="shared" si="132"/>
        <v/>
      </c>
      <c r="AW1064" s="7" t="str">
        <f t="shared" si="132"/>
        <v/>
      </c>
      <c r="AX1064" s="7" t="str">
        <f t="shared" si="132"/>
        <v/>
      </c>
      <c r="AY1064" s="7" t="str">
        <f t="shared" si="132"/>
        <v/>
      </c>
      <c r="AZ1064" s="7" t="str">
        <f t="shared" si="132"/>
        <v/>
      </c>
      <c r="BA1064" s="7" t="str">
        <f t="shared" si="132"/>
        <v/>
      </c>
      <c r="BB1064" s="7" t="str">
        <f t="shared" si="132"/>
        <v/>
      </c>
      <c r="BC1064" s="7" t="str">
        <f t="shared" si="132"/>
        <v/>
      </c>
      <c r="BD1064" s="7" t="str">
        <f t="shared" si="132"/>
        <v/>
      </c>
      <c r="BE1064" s="7" t="str">
        <f t="shared" si="132"/>
        <v/>
      </c>
      <c r="BF1064" s="7" t="str">
        <f t="shared" si="132"/>
        <v/>
      </c>
      <c r="BG1064" s="7" t="str">
        <f t="shared" si="131"/>
        <v/>
      </c>
      <c r="BH1064" s="7" t="str">
        <f t="shared" si="131"/>
        <v/>
      </c>
    </row>
    <row r="1065" spans="1:60">
      <c r="A1065" t="s">
        <v>404</v>
      </c>
      <c r="B1065" t="s">
        <v>404</v>
      </c>
      <c r="C1065" t="s">
        <v>404</v>
      </c>
      <c r="E1065">
        <v>19</v>
      </c>
      <c r="F1065">
        <v>0</v>
      </c>
      <c r="G1065">
        <v>1</v>
      </c>
      <c r="H1065">
        <v>246997</v>
      </c>
      <c r="I1065" s="1">
        <v>44761.875</v>
      </c>
      <c r="J1065" t="s">
        <v>387</v>
      </c>
      <c r="K1065">
        <v>0</v>
      </c>
      <c r="L1065" s="1"/>
      <c r="M1065" s="1">
        <v>44761.875</v>
      </c>
      <c r="N1065" s="1">
        <v>29329.875</v>
      </c>
      <c r="O1065" s="1">
        <v>43691.875</v>
      </c>
      <c r="P1065" s="1"/>
      <c r="Q1065" s="1">
        <v>43691.875</v>
      </c>
      <c r="R1065">
        <v>76663892</v>
      </c>
      <c r="T1065" t="s">
        <v>1000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389</v>
      </c>
      <c r="AB1065">
        <v>34</v>
      </c>
      <c r="AC1065" t="s">
        <v>390</v>
      </c>
      <c r="AD1065">
        <v>278937</v>
      </c>
      <c r="AE1065">
        <v>2343.0700000000002</v>
      </c>
      <c r="AF1065">
        <v>2789.37</v>
      </c>
      <c r="AG1065" t="s">
        <v>408</v>
      </c>
      <c r="AP1065" s="8">
        <v>1062</v>
      </c>
      <c r="AQ1065" s="8" t="str">
        <f t="shared" si="132"/>
        <v/>
      </c>
      <c r="AR1065" s="8" t="str">
        <f t="shared" si="132"/>
        <v/>
      </c>
      <c r="AS1065" s="8" t="str">
        <f t="shared" si="132"/>
        <v/>
      </c>
      <c r="AT1065" s="8" t="str">
        <f t="shared" si="132"/>
        <v/>
      </c>
      <c r="AU1065" s="8" t="str">
        <f t="shared" si="132"/>
        <v/>
      </c>
      <c r="AV1065" s="8" t="str">
        <f t="shared" si="132"/>
        <v/>
      </c>
      <c r="AW1065" s="8" t="str">
        <f t="shared" si="132"/>
        <v/>
      </c>
      <c r="AX1065" s="8" t="str">
        <f t="shared" si="132"/>
        <v/>
      </c>
      <c r="AY1065" s="8" t="str">
        <f t="shared" si="132"/>
        <v/>
      </c>
      <c r="AZ1065" s="8" t="str">
        <f t="shared" si="132"/>
        <v/>
      </c>
      <c r="BA1065" s="8" t="str">
        <f t="shared" si="132"/>
        <v/>
      </c>
      <c r="BB1065" s="8" t="str">
        <f t="shared" si="132"/>
        <v/>
      </c>
      <c r="BC1065" s="8" t="str">
        <f t="shared" si="132"/>
        <v/>
      </c>
      <c r="BD1065" s="8" t="str">
        <f t="shared" si="132"/>
        <v/>
      </c>
      <c r="BE1065" s="8" t="str">
        <f t="shared" si="132"/>
        <v/>
      </c>
      <c r="BF1065" s="8" t="str">
        <f t="shared" si="132"/>
        <v/>
      </c>
      <c r="BG1065" s="8" t="str">
        <f t="shared" si="131"/>
        <v/>
      </c>
      <c r="BH1065" s="8" t="str">
        <f t="shared" si="131"/>
        <v/>
      </c>
    </row>
    <row r="1066" spans="1:60">
      <c r="A1066" t="s">
        <v>404</v>
      </c>
      <c r="B1066" t="s">
        <v>404</v>
      </c>
      <c r="C1066" t="s">
        <v>404</v>
      </c>
      <c r="E1066">
        <v>19</v>
      </c>
      <c r="F1066">
        <v>0</v>
      </c>
      <c r="G1066">
        <v>1</v>
      </c>
      <c r="H1066">
        <v>247024</v>
      </c>
      <c r="I1066" s="1">
        <v>44761.875</v>
      </c>
      <c r="J1066" t="s">
        <v>387</v>
      </c>
      <c r="K1066">
        <v>0</v>
      </c>
      <c r="L1066" s="1"/>
      <c r="M1066" s="1">
        <v>44761.875</v>
      </c>
      <c r="N1066" s="1">
        <v>38516.875</v>
      </c>
      <c r="O1066" s="1">
        <v>44182.875</v>
      </c>
      <c r="P1066" s="1">
        <v>44025.875</v>
      </c>
      <c r="Q1066" s="1">
        <v>43691.875</v>
      </c>
      <c r="R1066">
        <v>76662264</v>
      </c>
      <c r="T1066" t="s">
        <v>1001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389</v>
      </c>
      <c r="AB1066">
        <v>34</v>
      </c>
      <c r="AC1066" t="s">
        <v>476</v>
      </c>
      <c r="AD1066">
        <v>123586</v>
      </c>
      <c r="AE1066">
        <v>1038.1099999999999</v>
      </c>
      <c r="AF1066">
        <v>1235.8599999999999</v>
      </c>
      <c r="AG1066" t="s">
        <v>408</v>
      </c>
      <c r="AP1066" s="7">
        <v>1063</v>
      </c>
      <c r="AQ1066" s="7" t="str">
        <f t="shared" si="132"/>
        <v/>
      </c>
      <c r="AR1066" s="7" t="str">
        <f t="shared" si="132"/>
        <v/>
      </c>
      <c r="AS1066" s="7" t="str">
        <f t="shared" si="132"/>
        <v/>
      </c>
      <c r="AT1066" s="7" t="str">
        <f t="shared" si="132"/>
        <v/>
      </c>
      <c r="AU1066" s="7" t="str">
        <f t="shared" si="132"/>
        <v/>
      </c>
      <c r="AV1066" s="7" t="str">
        <f t="shared" si="132"/>
        <v/>
      </c>
      <c r="AW1066" s="7" t="str">
        <f t="shared" si="132"/>
        <v/>
      </c>
      <c r="AX1066" s="7" t="str">
        <f t="shared" si="132"/>
        <v/>
      </c>
      <c r="AY1066" s="7" t="str">
        <f t="shared" si="132"/>
        <v/>
      </c>
      <c r="AZ1066" s="7" t="str">
        <f t="shared" si="132"/>
        <v/>
      </c>
      <c r="BA1066" s="7" t="str">
        <f t="shared" si="132"/>
        <v/>
      </c>
      <c r="BB1066" s="7" t="str">
        <f t="shared" si="132"/>
        <v/>
      </c>
      <c r="BC1066" s="7" t="str">
        <f t="shared" si="132"/>
        <v/>
      </c>
      <c r="BD1066" s="7" t="str">
        <f t="shared" si="132"/>
        <v/>
      </c>
      <c r="BE1066" s="7" t="str">
        <f t="shared" si="132"/>
        <v/>
      </c>
      <c r="BF1066" s="7" t="str">
        <f t="shared" si="132"/>
        <v/>
      </c>
      <c r="BG1066" s="7" t="str">
        <f t="shared" si="131"/>
        <v/>
      </c>
      <c r="BH1066" s="7" t="str">
        <f t="shared" si="131"/>
        <v/>
      </c>
    </row>
    <row r="1067" spans="1:60">
      <c r="A1067" t="s">
        <v>404</v>
      </c>
      <c r="B1067" t="s">
        <v>404</v>
      </c>
      <c r="C1067" t="s">
        <v>404</v>
      </c>
      <c r="E1067">
        <v>57</v>
      </c>
      <c r="F1067">
        <v>0</v>
      </c>
      <c r="G1067">
        <v>1</v>
      </c>
      <c r="H1067">
        <v>247154</v>
      </c>
      <c r="I1067" s="1">
        <v>44761.875</v>
      </c>
      <c r="J1067" t="s">
        <v>392</v>
      </c>
      <c r="K1067">
        <v>0</v>
      </c>
      <c r="L1067" s="1">
        <v>44755.875</v>
      </c>
      <c r="M1067" s="1">
        <v>44761.875</v>
      </c>
      <c r="N1067" s="1">
        <v>29992.916666666668</v>
      </c>
      <c r="O1067" s="1">
        <v>44755.875</v>
      </c>
      <c r="P1067" s="1"/>
      <c r="Q1067" s="1">
        <v>43691.875</v>
      </c>
      <c r="R1067">
        <v>76662269</v>
      </c>
      <c r="T1067" t="s">
        <v>1002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389</v>
      </c>
      <c r="AB1067">
        <v>34</v>
      </c>
      <c r="AC1067" t="s">
        <v>390</v>
      </c>
      <c r="AD1067">
        <v>278937</v>
      </c>
      <c r="AE1067">
        <v>2343.0700000000002</v>
      </c>
      <c r="AF1067">
        <v>2789.37</v>
      </c>
      <c r="AG1067" t="s">
        <v>391</v>
      </c>
      <c r="AP1067" s="8">
        <v>1064</v>
      </c>
      <c r="AQ1067" s="8" t="str">
        <f t="shared" si="132"/>
        <v/>
      </c>
      <c r="AR1067" s="8" t="str">
        <f t="shared" si="132"/>
        <v/>
      </c>
      <c r="AS1067" s="8" t="str">
        <f t="shared" si="132"/>
        <v/>
      </c>
      <c r="AT1067" s="8" t="str">
        <f t="shared" si="132"/>
        <v/>
      </c>
      <c r="AU1067" s="8" t="str">
        <f t="shared" si="132"/>
        <v/>
      </c>
      <c r="AV1067" s="8" t="str">
        <f t="shared" si="132"/>
        <v/>
      </c>
      <c r="AW1067" s="8" t="str">
        <f t="shared" si="132"/>
        <v/>
      </c>
      <c r="AX1067" s="8" t="str">
        <f t="shared" si="132"/>
        <v/>
      </c>
      <c r="AY1067" s="8" t="str">
        <f t="shared" si="132"/>
        <v/>
      </c>
      <c r="AZ1067" s="8" t="str">
        <f t="shared" si="132"/>
        <v/>
      </c>
      <c r="BA1067" s="8" t="str">
        <f t="shared" si="132"/>
        <v/>
      </c>
      <c r="BB1067" s="8" t="str">
        <f t="shared" si="132"/>
        <v/>
      </c>
      <c r="BC1067" s="8" t="str">
        <f t="shared" si="132"/>
        <v/>
      </c>
      <c r="BD1067" s="8" t="str">
        <f t="shared" si="132"/>
        <v/>
      </c>
      <c r="BE1067" s="8" t="str">
        <f t="shared" si="132"/>
        <v/>
      </c>
      <c r="BF1067" s="8" t="str">
        <f t="shared" si="132"/>
        <v/>
      </c>
      <c r="BG1067" s="8" t="str">
        <f t="shared" si="131"/>
        <v/>
      </c>
      <c r="BH1067" s="8" t="str">
        <f t="shared" si="131"/>
        <v/>
      </c>
    </row>
    <row r="1068" spans="1:60">
      <c r="A1068" t="s">
        <v>404</v>
      </c>
      <c r="B1068" t="s">
        <v>404</v>
      </c>
      <c r="C1068" t="s">
        <v>404</v>
      </c>
      <c r="E1068">
        <v>57</v>
      </c>
      <c r="F1068">
        <v>0</v>
      </c>
      <c r="G1068">
        <v>1</v>
      </c>
      <c r="H1068">
        <v>247280</v>
      </c>
      <c r="I1068" s="1">
        <v>44761.875</v>
      </c>
      <c r="J1068" t="s">
        <v>392</v>
      </c>
      <c r="K1068">
        <v>0</v>
      </c>
      <c r="L1068" s="1"/>
      <c r="M1068" s="1">
        <v>44761.875</v>
      </c>
      <c r="N1068" s="1">
        <v>33006.875</v>
      </c>
      <c r="O1068" s="1">
        <v>43691.875</v>
      </c>
      <c r="P1068" s="1"/>
      <c r="Q1068" s="1">
        <v>43691.875</v>
      </c>
      <c r="R1068">
        <v>76664219</v>
      </c>
      <c r="T1068" t="s">
        <v>1003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389</v>
      </c>
      <c r="AB1068">
        <v>34</v>
      </c>
      <c r="AC1068" t="s">
        <v>390</v>
      </c>
      <c r="AD1068">
        <v>241499</v>
      </c>
      <c r="AE1068">
        <v>2028.6</v>
      </c>
      <c r="AF1068">
        <v>2414.9899999999998</v>
      </c>
      <c r="AG1068" t="s">
        <v>408</v>
      </c>
      <c r="AP1068" s="7">
        <v>1065</v>
      </c>
      <c r="AQ1068" s="7" t="str">
        <f t="shared" si="132"/>
        <v/>
      </c>
      <c r="AR1068" s="7" t="str">
        <f t="shared" si="132"/>
        <v/>
      </c>
      <c r="AS1068" s="7" t="str">
        <f t="shared" si="132"/>
        <v/>
      </c>
      <c r="AT1068" s="7" t="str">
        <f t="shared" si="132"/>
        <v/>
      </c>
      <c r="AU1068" s="7" t="str">
        <f t="shared" si="132"/>
        <v/>
      </c>
      <c r="AV1068" s="7" t="str">
        <f t="shared" si="132"/>
        <v/>
      </c>
      <c r="AW1068" s="7" t="str">
        <f t="shared" si="132"/>
        <v/>
      </c>
      <c r="AX1068" s="7" t="str">
        <f t="shared" si="132"/>
        <v/>
      </c>
      <c r="AY1068" s="7" t="str">
        <f t="shared" si="132"/>
        <v/>
      </c>
      <c r="AZ1068" s="7" t="str">
        <f t="shared" si="132"/>
        <v/>
      </c>
      <c r="BA1068" s="7" t="str">
        <f t="shared" si="132"/>
        <v/>
      </c>
      <c r="BB1068" s="7" t="str">
        <f t="shared" si="132"/>
        <v/>
      </c>
      <c r="BC1068" s="7" t="str">
        <f t="shared" si="132"/>
        <v/>
      </c>
      <c r="BD1068" s="7" t="str">
        <f t="shared" si="132"/>
        <v/>
      </c>
      <c r="BE1068" s="7" t="str">
        <f t="shared" si="132"/>
        <v/>
      </c>
      <c r="BF1068" s="7" t="str">
        <f t="shared" si="132"/>
        <v/>
      </c>
      <c r="BG1068" s="7" t="str">
        <f t="shared" si="131"/>
        <v/>
      </c>
      <c r="BH1068" s="7" t="str">
        <f t="shared" si="131"/>
        <v/>
      </c>
    </row>
    <row r="1069" spans="1:60">
      <c r="A1069" t="s">
        <v>404</v>
      </c>
      <c r="B1069" t="s">
        <v>404</v>
      </c>
      <c r="C1069" t="s">
        <v>404</v>
      </c>
      <c r="E1069">
        <v>19</v>
      </c>
      <c r="F1069">
        <v>0</v>
      </c>
      <c r="G1069">
        <v>1</v>
      </c>
      <c r="H1069">
        <v>247544</v>
      </c>
      <c r="I1069" s="1">
        <v>44761.875</v>
      </c>
      <c r="J1069" t="s">
        <v>387</v>
      </c>
      <c r="K1069">
        <v>0</v>
      </c>
      <c r="L1069" s="1"/>
      <c r="M1069" s="1">
        <v>44761.875</v>
      </c>
      <c r="N1069" s="1">
        <v>42640.875</v>
      </c>
      <c r="O1069" s="1">
        <v>43691.875</v>
      </c>
      <c r="P1069" s="1"/>
      <c r="Q1069" s="1">
        <v>43691.875</v>
      </c>
      <c r="R1069">
        <v>76664230</v>
      </c>
      <c r="T1069" t="s">
        <v>1004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389</v>
      </c>
      <c r="AB1069">
        <v>34</v>
      </c>
      <c r="AC1069" t="s">
        <v>398</v>
      </c>
      <c r="AD1069">
        <v>153282</v>
      </c>
      <c r="AE1069">
        <v>1287.56</v>
      </c>
      <c r="AF1069">
        <v>1532.82</v>
      </c>
      <c r="AG1069" t="s">
        <v>408</v>
      </c>
      <c r="AP1069" s="8">
        <v>1066</v>
      </c>
      <c r="AQ1069" s="8" t="str">
        <f t="shared" si="132"/>
        <v/>
      </c>
      <c r="AR1069" s="8" t="str">
        <f t="shared" si="132"/>
        <v/>
      </c>
      <c r="AS1069" s="8" t="str">
        <f t="shared" si="132"/>
        <v/>
      </c>
      <c r="AT1069" s="8" t="str">
        <f t="shared" si="132"/>
        <v/>
      </c>
      <c r="AU1069" s="8" t="str">
        <f t="shared" si="132"/>
        <v/>
      </c>
      <c r="AV1069" s="8" t="str">
        <f t="shared" si="132"/>
        <v/>
      </c>
      <c r="AW1069" s="8" t="str">
        <f t="shared" si="132"/>
        <v/>
      </c>
      <c r="AX1069" s="8" t="str">
        <f t="shared" si="132"/>
        <v/>
      </c>
      <c r="AY1069" s="8" t="str">
        <f t="shared" si="132"/>
        <v/>
      </c>
      <c r="AZ1069" s="8" t="str">
        <f t="shared" si="132"/>
        <v/>
      </c>
      <c r="BA1069" s="8" t="str">
        <f t="shared" si="132"/>
        <v/>
      </c>
      <c r="BB1069" s="8" t="str">
        <f t="shared" si="132"/>
        <v/>
      </c>
      <c r="BC1069" s="8" t="str">
        <f t="shared" si="132"/>
        <v/>
      </c>
      <c r="BD1069" s="8" t="str">
        <f t="shared" si="132"/>
        <v/>
      </c>
      <c r="BE1069" s="8" t="str">
        <f t="shared" si="132"/>
        <v/>
      </c>
      <c r="BF1069" s="8" t="str">
        <f t="shared" si="132"/>
        <v/>
      </c>
      <c r="BG1069" s="8" t="str">
        <f t="shared" si="131"/>
        <v/>
      </c>
      <c r="BH1069" s="8" t="str">
        <f t="shared" si="131"/>
        <v/>
      </c>
    </row>
    <row r="1070" spans="1:60">
      <c r="A1070" t="s">
        <v>404</v>
      </c>
      <c r="B1070" t="s">
        <v>404</v>
      </c>
      <c r="C1070" t="s">
        <v>404</v>
      </c>
      <c r="D1070">
        <v>0</v>
      </c>
      <c r="E1070">
        <v>57</v>
      </c>
      <c r="F1070">
        <v>0</v>
      </c>
      <c r="G1070">
        <v>1</v>
      </c>
      <c r="H1070">
        <v>247550</v>
      </c>
      <c r="I1070" s="1">
        <v>44761.875</v>
      </c>
      <c r="J1070" t="s">
        <v>392</v>
      </c>
      <c r="K1070">
        <v>0</v>
      </c>
      <c r="L1070" s="1"/>
      <c r="M1070" s="1">
        <v>44761.875</v>
      </c>
      <c r="N1070" s="1">
        <v>32288.875</v>
      </c>
      <c r="O1070" s="1">
        <v>43691.875</v>
      </c>
      <c r="P1070" s="1"/>
      <c r="Q1070" s="1">
        <v>43691.875</v>
      </c>
      <c r="R1070">
        <v>76663468</v>
      </c>
      <c r="T1070" t="s">
        <v>1005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389</v>
      </c>
      <c r="AB1070">
        <v>34</v>
      </c>
      <c r="AC1070" t="s">
        <v>400</v>
      </c>
      <c r="AD1070">
        <v>79106</v>
      </c>
      <c r="AE1070">
        <v>664.5</v>
      </c>
      <c r="AF1070">
        <v>791.06</v>
      </c>
      <c r="AG1070" t="s">
        <v>408</v>
      </c>
      <c r="AP1070" s="7">
        <v>1067</v>
      </c>
      <c r="AQ1070" s="7" t="str">
        <f t="shared" si="132"/>
        <v/>
      </c>
      <c r="AR1070" s="7" t="str">
        <f t="shared" si="132"/>
        <v/>
      </c>
      <c r="AS1070" s="7" t="str">
        <f t="shared" si="132"/>
        <v/>
      </c>
      <c r="AT1070" s="7" t="str">
        <f t="shared" si="132"/>
        <v/>
      </c>
      <c r="AU1070" s="7" t="str">
        <f t="shared" si="132"/>
        <v/>
      </c>
      <c r="AV1070" s="7" t="str">
        <f t="shared" si="132"/>
        <v/>
      </c>
      <c r="AW1070" s="7" t="str">
        <f t="shared" si="132"/>
        <v/>
      </c>
      <c r="AX1070" s="7" t="str">
        <f t="shared" si="132"/>
        <v/>
      </c>
      <c r="AY1070" s="7" t="str">
        <f t="shared" si="132"/>
        <v/>
      </c>
      <c r="AZ1070" s="7" t="str">
        <f t="shared" si="132"/>
        <v/>
      </c>
      <c r="BA1070" s="7" t="str">
        <f t="shared" si="132"/>
        <v/>
      </c>
      <c r="BB1070" s="7" t="str">
        <f t="shared" si="132"/>
        <v/>
      </c>
      <c r="BC1070" s="7" t="str">
        <f t="shared" si="132"/>
        <v/>
      </c>
      <c r="BD1070" s="7" t="str">
        <f t="shared" si="132"/>
        <v/>
      </c>
      <c r="BE1070" s="7" t="str">
        <f t="shared" si="132"/>
        <v/>
      </c>
      <c r="BF1070" s="7" t="str">
        <f t="shared" si="132"/>
        <v/>
      </c>
      <c r="BG1070" s="7" t="str">
        <f t="shared" si="131"/>
        <v/>
      </c>
      <c r="BH1070" s="7" t="str">
        <f t="shared" si="131"/>
        <v/>
      </c>
    </row>
    <row r="1071" spans="1:60">
      <c r="A1071" t="s">
        <v>404</v>
      </c>
      <c r="B1071" t="s">
        <v>404</v>
      </c>
      <c r="C1071" t="s">
        <v>404</v>
      </c>
      <c r="E1071">
        <v>810</v>
      </c>
      <c r="F1071">
        <v>0</v>
      </c>
      <c r="G1071">
        <v>1</v>
      </c>
      <c r="H1071">
        <v>356999</v>
      </c>
      <c r="I1071" s="1">
        <v>44761.875</v>
      </c>
      <c r="J1071" t="s">
        <v>401</v>
      </c>
      <c r="K1071">
        <v>0</v>
      </c>
      <c r="L1071" s="1"/>
      <c r="M1071" s="1">
        <v>44761.875</v>
      </c>
      <c r="N1071" s="1">
        <v>31150.875</v>
      </c>
      <c r="O1071" s="1">
        <v>44748.875</v>
      </c>
      <c r="P1071" s="1">
        <v>44725.875</v>
      </c>
      <c r="Q1071" s="1">
        <v>44453.875</v>
      </c>
      <c r="R1071">
        <v>82494546</v>
      </c>
      <c r="T1071" t="s">
        <v>1006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389</v>
      </c>
      <c r="AB1071">
        <v>9</v>
      </c>
      <c r="AC1071" t="s">
        <v>666</v>
      </c>
      <c r="AD1071">
        <v>31573</v>
      </c>
      <c r="AE1071">
        <v>272.18</v>
      </c>
      <c r="AF1071">
        <v>315.73</v>
      </c>
      <c r="AG1071" t="s">
        <v>408</v>
      </c>
      <c r="AP1071" s="8">
        <v>1068</v>
      </c>
      <c r="AQ1071" s="8" t="str">
        <f t="shared" si="132"/>
        <v/>
      </c>
      <c r="AR1071" s="8" t="str">
        <f t="shared" si="132"/>
        <v/>
      </c>
      <c r="AS1071" s="8" t="str">
        <f t="shared" si="132"/>
        <v/>
      </c>
      <c r="AT1071" s="8" t="str">
        <f t="shared" si="132"/>
        <v/>
      </c>
      <c r="AU1071" s="8" t="str">
        <f t="shared" si="132"/>
        <v/>
      </c>
      <c r="AV1071" s="8" t="str">
        <f t="shared" si="132"/>
        <v/>
      </c>
      <c r="AW1071" s="8" t="str">
        <f t="shared" si="132"/>
        <v/>
      </c>
      <c r="AX1071" s="8" t="str">
        <f t="shared" si="132"/>
        <v/>
      </c>
      <c r="AY1071" s="8" t="str">
        <f t="shared" si="132"/>
        <v/>
      </c>
      <c r="AZ1071" s="8" t="str">
        <f t="shared" si="132"/>
        <v/>
      </c>
      <c r="BA1071" s="8" t="str">
        <f t="shared" si="132"/>
        <v/>
      </c>
      <c r="BB1071" s="8" t="str">
        <f t="shared" si="132"/>
        <v/>
      </c>
      <c r="BC1071" s="8" t="str">
        <f t="shared" si="132"/>
        <v/>
      </c>
      <c r="BD1071" s="8" t="str">
        <f t="shared" si="132"/>
        <v/>
      </c>
      <c r="BE1071" s="8" t="str">
        <f t="shared" si="132"/>
        <v/>
      </c>
      <c r="BF1071" s="8" t="str">
        <f t="shared" si="132"/>
        <v/>
      </c>
      <c r="BG1071" s="8" t="str">
        <f t="shared" si="131"/>
        <v/>
      </c>
      <c r="BH1071" s="8" t="str">
        <f t="shared" si="131"/>
        <v/>
      </c>
    </row>
    <row r="1072" spans="1:60">
      <c r="A1072" t="s">
        <v>404</v>
      </c>
      <c r="B1072" t="s">
        <v>404</v>
      </c>
      <c r="C1072" t="s">
        <v>404</v>
      </c>
      <c r="E1072">
        <v>810</v>
      </c>
      <c r="F1072">
        <v>485428204</v>
      </c>
      <c r="G1072">
        <v>1</v>
      </c>
      <c r="H1072">
        <v>358049</v>
      </c>
      <c r="I1072" s="1">
        <v>44761.875</v>
      </c>
      <c r="J1072" t="s">
        <v>401</v>
      </c>
      <c r="K1072">
        <v>0</v>
      </c>
      <c r="L1072" s="1"/>
      <c r="M1072" s="1">
        <v>44761.875</v>
      </c>
      <c r="N1072" s="1">
        <v>27211.875</v>
      </c>
      <c r="O1072" s="1">
        <v>44756.875</v>
      </c>
      <c r="P1072" s="1">
        <v>44755.875</v>
      </c>
      <c r="Q1072" s="1">
        <v>44453.875</v>
      </c>
      <c r="R1072">
        <v>82476023</v>
      </c>
      <c r="T1072" t="s">
        <v>1007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389</v>
      </c>
      <c r="AB1072">
        <v>9</v>
      </c>
      <c r="AC1072" t="s">
        <v>1008</v>
      </c>
      <c r="AD1072">
        <v>7677</v>
      </c>
      <c r="AE1072">
        <v>661.84</v>
      </c>
      <c r="AF1072">
        <v>767.7</v>
      </c>
      <c r="AG1072" t="s">
        <v>408</v>
      </c>
      <c r="AP1072" s="7">
        <v>1069</v>
      </c>
      <c r="AQ1072" s="7" t="str">
        <f t="shared" si="132"/>
        <v/>
      </c>
      <c r="AR1072" s="7" t="str">
        <f t="shared" si="132"/>
        <v/>
      </c>
      <c r="AS1072" s="7" t="str">
        <f t="shared" si="132"/>
        <v/>
      </c>
      <c r="AT1072" s="7" t="str">
        <f t="shared" si="132"/>
        <v/>
      </c>
      <c r="AU1072" s="7" t="str">
        <f t="shared" si="132"/>
        <v/>
      </c>
      <c r="AV1072" s="7" t="str">
        <f t="shared" si="132"/>
        <v/>
      </c>
      <c r="AW1072" s="7" t="str">
        <f t="shared" si="132"/>
        <v/>
      </c>
      <c r="AX1072" s="7" t="str">
        <f t="shared" si="132"/>
        <v/>
      </c>
      <c r="AY1072" s="7" t="str">
        <f t="shared" si="132"/>
        <v/>
      </c>
      <c r="AZ1072" s="7" t="str">
        <f t="shared" si="132"/>
        <v/>
      </c>
      <c r="BA1072" s="7" t="str">
        <f t="shared" si="132"/>
        <v/>
      </c>
      <c r="BB1072" s="7" t="str">
        <f t="shared" si="132"/>
        <v/>
      </c>
      <c r="BC1072" s="7" t="str">
        <f t="shared" si="132"/>
        <v/>
      </c>
      <c r="BD1072" s="7" t="str">
        <f t="shared" si="132"/>
        <v/>
      </c>
      <c r="BE1072" s="7" t="str">
        <f t="shared" si="132"/>
        <v/>
      </c>
      <c r="BF1072" s="7" t="str">
        <f t="shared" si="132"/>
        <v/>
      </c>
      <c r="BG1072" s="7" t="str">
        <f t="shared" si="131"/>
        <v/>
      </c>
      <c r="BH1072" s="7" t="str">
        <f t="shared" si="131"/>
        <v/>
      </c>
    </row>
    <row r="1073" spans="1:60">
      <c r="A1073" t="s">
        <v>404</v>
      </c>
      <c r="B1073" t="s">
        <v>404</v>
      </c>
      <c r="C1073" t="s">
        <v>404</v>
      </c>
      <c r="E1073">
        <v>810</v>
      </c>
      <c r="F1073">
        <v>0</v>
      </c>
      <c r="G1073">
        <v>1</v>
      </c>
      <c r="H1073">
        <v>358051</v>
      </c>
      <c r="I1073" s="1">
        <v>44761.875</v>
      </c>
      <c r="J1073" t="s">
        <v>401</v>
      </c>
      <c r="K1073">
        <v>0</v>
      </c>
      <c r="L1073" s="1"/>
      <c r="M1073" s="1">
        <v>44761.875</v>
      </c>
      <c r="N1073" s="1">
        <v>33770.875</v>
      </c>
      <c r="O1073" s="1">
        <v>44455.875</v>
      </c>
      <c r="P1073" s="1"/>
      <c r="Q1073" s="1">
        <v>44453.875</v>
      </c>
      <c r="R1073">
        <v>82494583</v>
      </c>
      <c r="T1073" t="s">
        <v>1009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389</v>
      </c>
      <c r="AB1073">
        <v>9</v>
      </c>
      <c r="AC1073" t="s">
        <v>666</v>
      </c>
      <c r="AD1073">
        <v>31573</v>
      </c>
      <c r="AE1073">
        <v>272.18</v>
      </c>
      <c r="AF1073">
        <v>315.73</v>
      </c>
      <c r="AG1073" t="s">
        <v>408</v>
      </c>
      <c r="AP1073" s="8">
        <v>1070</v>
      </c>
      <c r="AQ1073" s="8" t="str">
        <f t="shared" si="132"/>
        <v/>
      </c>
      <c r="AR1073" s="8" t="str">
        <f t="shared" si="132"/>
        <v/>
      </c>
      <c r="AS1073" s="8" t="str">
        <f t="shared" si="132"/>
        <v/>
      </c>
      <c r="AT1073" s="8" t="str">
        <f t="shared" si="132"/>
        <v/>
      </c>
      <c r="AU1073" s="8" t="str">
        <f t="shared" si="132"/>
        <v/>
      </c>
      <c r="AV1073" s="8" t="str">
        <f t="shared" si="132"/>
        <v/>
      </c>
      <c r="AW1073" s="8" t="str">
        <f t="shared" si="132"/>
        <v/>
      </c>
      <c r="AX1073" s="8" t="str">
        <f t="shared" si="132"/>
        <v/>
      </c>
      <c r="AY1073" s="8" t="str">
        <f t="shared" si="132"/>
        <v/>
      </c>
      <c r="AZ1073" s="8" t="str">
        <f t="shared" si="132"/>
        <v/>
      </c>
      <c r="BA1073" s="8" t="str">
        <f t="shared" si="132"/>
        <v/>
      </c>
      <c r="BB1073" s="8" t="str">
        <f t="shared" si="132"/>
        <v/>
      </c>
      <c r="BC1073" s="8" t="str">
        <f t="shared" si="132"/>
        <v/>
      </c>
      <c r="BD1073" s="8" t="str">
        <f t="shared" si="132"/>
        <v/>
      </c>
      <c r="BE1073" s="8" t="str">
        <f t="shared" si="132"/>
        <v/>
      </c>
      <c r="BF1073" s="8" t="str">
        <f t="shared" si="132"/>
        <v/>
      </c>
      <c r="BG1073" s="8" t="str">
        <f t="shared" si="131"/>
        <v/>
      </c>
      <c r="BH1073" s="8" t="str">
        <f t="shared" si="131"/>
        <v/>
      </c>
    </row>
    <row r="1074" spans="1:60">
      <c r="A1074" t="s">
        <v>404</v>
      </c>
      <c r="B1074" t="s">
        <v>404</v>
      </c>
      <c r="C1074" t="s">
        <v>404</v>
      </c>
      <c r="E1074">
        <v>810</v>
      </c>
      <c r="F1074">
        <v>0</v>
      </c>
      <c r="G1074">
        <v>1</v>
      </c>
      <c r="H1074">
        <v>358051</v>
      </c>
      <c r="I1074" s="1">
        <v>44761.875</v>
      </c>
      <c r="J1074" t="s">
        <v>401</v>
      </c>
      <c r="K1074">
        <v>1</v>
      </c>
      <c r="L1074" s="1"/>
      <c r="M1074" s="1">
        <v>44761.875</v>
      </c>
      <c r="N1074" s="1">
        <v>43201.875</v>
      </c>
      <c r="O1074" s="1">
        <v>44455.875</v>
      </c>
      <c r="P1074" s="1"/>
      <c r="Q1074" s="1">
        <v>44453.875</v>
      </c>
      <c r="R1074">
        <v>82494584</v>
      </c>
      <c r="T1074" t="s">
        <v>1010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389</v>
      </c>
      <c r="AB1074">
        <v>9</v>
      </c>
      <c r="AC1074" t="s">
        <v>666</v>
      </c>
      <c r="AD1074">
        <v>19806</v>
      </c>
      <c r="AE1074">
        <v>170.75</v>
      </c>
      <c r="AF1074">
        <v>198.06</v>
      </c>
      <c r="AG1074" t="s">
        <v>408</v>
      </c>
      <c r="AP1074" s="7">
        <v>1071</v>
      </c>
      <c r="AQ1074" s="7" t="str">
        <f t="shared" si="132"/>
        <v/>
      </c>
      <c r="AR1074" s="7" t="str">
        <f t="shared" si="132"/>
        <v/>
      </c>
      <c r="AS1074" s="7" t="str">
        <f t="shared" si="132"/>
        <v/>
      </c>
      <c r="AT1074" s="7" t="str">
        <f t="shared" si="132"/>
        <v/>
      </c>
      <c r="AU1074" s="7" t="str">
        <f t="shared" si="132"/>
        <v/>
      </c>
      <c r="AV1074" s="7" t="str">
        <f t="shared" si="132"/>
        <v/>
      </c>
      <c r="AW1074" s="7" t="str">
        <f t="shared" si="132"/>
        <v/>
      </c>
      <c r="AX1074" s="7" t="str">
        <f t="shared" si="132"/>
        <v/>
      </c>
      <c r="AY1074" s="7" t="str">
        <f t="shared" si="132"/>
        <v/>
      </c>
      <c r="AZ1074" s="7" t="str">
        <f t="shared" si="132"/>
        <v/>
      </c>
      <c r="BA1074" s="7" t="str">
        <f t="shared" si="132"/>
        <v/>
      </c>
      <c r="BB1074" s="7" t="str">
        <f t="shared" si="132"/>
        <v/>
      </c>
      <c r="BC1074" s="7" t="str">
        <f t="shared" si="132"/>
        <v/>
      </c>
      <c r="BD1074" s="7" t="str">
        <f t="shared" si="132"/>
        <v/>
      </c>
      <c r="BE1074" s="7" t="str">
        <f t="shared" si="132"/>
        <v/>
      </c>
      <c r="BF1074" s="7" t="str">
        <f t="shared" ref="BF1074:BH1083" si="133">IF(BF$3=$D1074,$AP1074,"")</f>
        <v/>
      </c>
      <c r="BG1074" s="7" t="str">
        <f t="shared" si="133"/>
        <v/>
      </c>
      <c r="BH1074" s="7" t="str">
        <f t="shared" si="133"/>
        <v/>
      </c>
    </row>
    <row r="1075" spans="1:60">
      <c r="A1075" t="s">
        <v>404</v>
      </c>
      <c r="B1075" t="s">
        <v>404</v>
      </c>
      <c r="C1075" t="s">
        <v>404</v>
      </c>
      <c r="E1075">
        <v>810</v>
      </c>
      <c r="F1075">
        <v>0</v>
      </c>
      <c r="G1075">
        <v>1</v>
      </c>
      <c r="H1075">
        <v>358328</v>
      </c>
      <c r="I1075" s="1">
        <v>44761.875</v>
      </c>
      <c r="J1075" t="s">
        <v>401</v>
      </c>
      <c r="K1075">
        <v>0</v>
      </c>
      <c r="L1075" s="1"/>
      <c r="M1075" s="1">
        <v>44761.875</v>
      </c>
      <c r="N1075" s="1">
        <v>31316.875</v>
      </c>
      <c r="O1075" s="1">
        <v>44455.875</v>
      </c>
      <c r="P1075" s="1"/>
      <c r="Q1075" s="1">
        <v>44453.875</v>
      </c>
      <c r="R1075">
        <v>82494538</v>
      </c>
      <c r="T1075" t="s">
        <v>1011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389</v>
      </c>
      <c r="AB1075">
        <v>9</v>
      </c>
      <c r="AC1075" t="s">
        <v>666</v>
      </c>
      <c r="AD1075">
        <v>31573</v>
      </c>
      <c r="AE1075">
        <v>272.18</v>
      </c>
      <c r="AF1075">
        <v>315.73</v>
      </c>
      <c r="AG1075" t="s">
        <v>408</v>
      </c>
      <c r="AP1075" s="8">
        <v>1072</v>
      </c>
      <c r="AQ1075" s="8" t="str">
        <f t="shared" ref="AQ1075:BF1083" si="134">IF(AQ$3=$D1075,$AP1075,"")</f>
        <v/>
      </c>
      <c r="AR1075" s="8" t="str">
        <f t="shared" si="134"/>
        <v/>
      </c>
      <c r="AS1075" s="8" t="str">
        <f t="shared" si="134"/>
        <v/>
      </c>
      <c r="AT1075" s="8" t="str">
        <f t="shared" si="134"/>
        <v/>
      </c>
      <c r="AU1075" s="8" t="str">
        <f t="shared" si="134"/>
        <v/>
      </c>
      <c r="AV1075" s="8" t="str">
        <f t="shared" si="134"/>
        <v/>
      </c>
      <c r="AW1075" s="8" t="str">
        <f t="shared" si="134"/>
        <v/>
      </c>
      <c r="AX1075" s="8" t="str">
        <f t="shared" si="134"/>
        <v/>
      </c>
      <c r="AY1075" s="8" t="str">
        <f t="shared" si="134"/>
        <v/>
      </c>
      <c r="AZ1075" s="8" t="str">
        <f t="shared" si="134"/>
        <v/>
      </c>
      <c r="BA1075" s="8" t="str">
        <f t="shared" si="134"/>
        <v/>
      </c>
      <c r="BB1075" s="8" t="str">
        <f t="shared" si="134"/>
        <v/>
      </c>
      <c r="BC1075" s="8" t="str">
        <f t="shared" si="134"/>
        <v/>
      </c>
      <c r="BD1075" s="8" t="str">
        <f t="shared" si="134"/>
        <v/>
      </c>
      <c r="BE1075" s="8" t="str">
        <f t="shared" si="134"/>
        <v/>
      </c>
      <c r="BF1075" s="8" t="str">
        <f t="shared" si="134"/>
        <v/>
      </c>
      <c r="BG1075" s="8" t="str">
        <f t="shared" si="133"/>
        <v/>
      </c>
      <c r="BH1075" s="8" t="str">
        <f t="shared" si="133"/>
        <v/>
      </c>
    </row>
    <row r="1076" spans="1:60">
      <c r="A1076" t="s">
        <v>386</v>
      </c>
      <c r="B1076" t="s">
        <v>386</v>
      </c>
      <c r="C1076" t="s">
        <v>386</v>
      </c>
      <c r="E1076">
        <v>810</v>
      </c>
      <c r="F1076">
        <v>485442200</v>
      </c>
      <c r="G1076">
        <v>1</v>
      </c>
      <c r="H1076">
        <v>358330</v>
      </c>
      <c r="I1076" s="1">
        <v>44761.875</v>
      </c>
      <c r="J1076" t="s">
        <v>401</v>
      </c>
      <c r="K1076">
        <v>0</v>
      </c>
      <c r="L1076" s="1">
        <v>44693.875</v>
      </c>
      <c r="M1076" s="1">
        <v>44761.875</v>
      </c>
      <c r="N1076" s="1">
        <v>32797.875</v>
      </c>
      <c r="O1076" s="1">
        <v>44693.875</v>
      </c>
      <c r="P1076" s="1">
        <v>44664.875</v>
      </c>
      <c r="Q1076" s="1">
        <v>44453.875</v>
      </c>
      <c r="R1076">
        <v>82449322</v>
      </c>
      <c r="T1076" t="s">
        <v>1012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389</v>
      </c>
      <c r="AC1076" t="s">
        <v>664</v>
      </c>
      <c r="AD1076">
        <v>23964</v>
      </c>
      <c r="AE1076">
        <v>206.59</v>
      </c>
      <c r="AF1076">
        <v>239.64</v>
      </c>
      <c r="AG1076" t="s">
        <v>391</v>
      </c>
      <c r="AP1076" s="7">
        <v>1073</v>
      </c>
      <c r="AQ1076" s="7" t="str">
        <f t="shared" si="134"/>
        <v/>
      </c>
      <c r="AR1076" s="7" t="str">
        <f t="shared" si="134"/>
        <v/>
      </c>
      <c r="AS1076" s="7" t="str">
        <f t="shared" si="134"/>
        <v/>
      </c>
      <c r="AT1076" s="7" t="str">
        <f t="shared" si="134"/>
        <v/>
      </c>
      <c r="AU1076" s="7" t="str">
        <f t="shared" si="134"/>
        <v/>
      </c>
      <c r="AV1076" s="7" t="str">
        <f t="shared" si="134"/>
        <v/>
      </c>
      <c r="AW1076" s="7" t="str">
        <f t="shared" si="134"/>
        <v/>
      </c>
      <c r="AX1076" s="7" t="str">
        <f t="shared" si="134"/>
        <v/>
      </c>
      <c r="AY1076" s="7" t="str">
        <f t="shared" si="134"/>
        <v/>
      </c>
      <c r="AZ1076" s="7" t="str">
        <f t="shared" si="134"/>
        <v/>
      </c>
      <c r="BA1076" s="7" t="str">
        <f t="shared" si="134"/>
        <v/>
      </c>
      <c r="BB1076" s="7" t="str">
        <f t="shared" si="134"/>
        <v/>
      </c>
      <c r="BC1076" s="7" t="str">
        <f t="shared" si="134"/>
        <v/>
      </c>
      <c r="BD1076" s="7" t="str">
        <f t="shared" si="134"/>
        <v/>
      </c>
      <c r="BE1076" s="7" t="str">
        <f t="shared" si="134"/>
        <v/>
      </c>
      <c r="BF1076" s="7" t="str">
        <f t="shared" si="134"/>
        <v/>
      </c>
      <c r="BG1076" s="7" t="str">
        <f t="shared" si="133"/>
        <v/>
      </c>
      <c r="BH1076" s="7" t="str">
        <f t="shared" si="133"/>
        <v/>
      </c>
    </row>
    <row r="1077" spans="1:60">
      <c r="A1077" t="s">
        <v>404</v>
      </c>
      <c r="B1077" t="s">
        <v>404</v>
      </c>
      <c r="C1077" t="s">
        <v>404</v>
      </c>
      <c r="E1077">
        <v>810</v>
      </c>
      <c r="F1077">
        <v>485421207</v>
      </c>
      <c r="G1077">
        <v>1</v>
      </c>
      <c r="H1077">
        <v>358332</v>
      </c>
      <c r="I1077" s="1">
        <v>44761.875</v>
      </c>
      <c r="J1077" t="s">
        <v>401</v>
      </c>
      <c r="K1077">
        <v>0</v>
      </c>
      <c r="L1077" s="1"/>
      <c r="M1077" s="1">
        <v>44761.875</v>
      </c>
      <c r="N1077" s="1">
        <v>36448.875</v>
      </c>
      <c r="O1077" s="1">
        <v>44455.875</v>
      </c>
      <c r="P1077" s="1"/>
      <c r="Q1077" s="1">
        <v>44453.875</v>
      </c>
      <c r="R1077">
        <v>82476039</v>
      </c>
      <c r="T1077" t="s">
        <v>1013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389</v>
      </c>
      <c r="AB1077">
        <v>9</v>
      </c>
      <c r="AC1077" t="s">
        <v>670</v>
      </c>
      <c r="AD1077">
        <v>6086</v>
      </c>
      <c r="AE1077">
        <v>524.66999999999996</v>
      </c>
      <c r="AF1077">
        <v>608.6</v>
      </c>
      <c r="AG1077" t="s">
        <v>408</v>
      </c>
      <c r="AP1077" s="8">
        <v>1074</v>
      </c>
      <c r="AQ1077" s="8" t="str">
        <f t="shared" si="134"/>
        <v/>
      </c>
      <c r="AR1077" s="8" t="str">
        <f t="shared" si="134"/>
        <v/>
      </c>
      <c r="AS1077" s="8" t="str">
        <f t="shared" si="134"/>
        <v/>
      </c>
      <c r="AT1077" s="8" t="str">
        <f t="shared" si="134"/>
        <v/>
      </c>
      <c r="AU1077" s="8" t="str">
        <f t="shared" si="134"/>
        <v/>
      </c>
      <c r="AV1077" s="8" t="str">
        <f t="shared" si="134"/>
        <v/>
      </c>
      <c r="AW1077" s="8" t="str">
        <f t="shared" si="134"/>
        <v/>
      </c>
      <c r="AX1077" s="8" t="str">
        <f t="shared" si="134"/>
        <v/>
      </c>
      <c r="AY1077" s="8" t="str">
        <f t="shared" si="134"/>
        <v/>
      </c>
      <c r="AZ1077" s="8" t="str">
        <f t="shared" si="134"/>
        <v/>
      </c>
      <c r="BA1077" s="8" t="str">
        <f t="shared" si="134"/>
        <v/>
      </c>
      <c r="BB1077" s="8" t="str">
        <f t="shared" si="134"/>
        <v/>
      </c>
      <c r="BC1077" s="8" t="str">
        <f t="shared" si="134"/>
        <v/>
      </c>
      <c r="BD1077" s="8" t="str">
        <f t="shared" si="134"/>
        <v/>
      </c>
      <c r="BE1077" s="8" t="str">
        <f t="shared" si="134"/>
        <v/>
      </c>
      <c r="BF1077" s="8" t="str">
        <f t="shared" si="134"/>
        <v/>
      </c>
      <c r="BG1077" s="8" t="str">
        <f t="shared" si="133"/>
        <v/>
      </c>
      <c r="BH1077" s="8" t="str">
        <f t="shared" si="133"/>
        <v/>
      </c>
    </row>
    <row r="1078" spans="1:60">
      <c r="A1078" t="s">
        <v>404</v>
      </c>
      <c r="B1078" t="s">
        <v>404</v>
      </c>
      <c r="C1078" t="s">
        <v>404</v>
      </c>
      <c r="E1078">
        <v>810</v>
      </c>
      <c r="F1078">
        <v>485421207</v>
      </c>
      <c r="G1078">
        <v>1</v>
      </c>
      <c r="H1078">
        <v>358914</v>
      </c>
      <c r="I1078" s="1">
        <v>44761.875</v>
      </c>
      <c r="J1078" t="s">
        <v>401</v>
      </c>
      <c r="K1078">
        <v>0</v>
      </c>
      <c r="L1078" s="1"/>
      <c r="M1078" s="1">
        <v>44761.875</v>
      </c>
      <c r="N1078" s="1">
        <v>37487.875</v>
      </c>
      <c r="O1078" s="1">
        <v>44455.875</v>
      </c>
      <c r="P1078" s="1"/>
      <c r="Q1078" s="1">
        <v>44453.875</v>
      </c>
      <c r="R1078">
        <v>82476030</v>
      </c>
      <c r="T1078" t="s">
        <v>1014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389</v>
      </c>
      <c r="AB1078">
        <v>9</v>
      </c>
      <c r="AC1078" t="s">
        <v>625</v>
      </c>
      <c r="AD1078">
        <v>61466</v>
      </c>
      <c r="AE1078">
        <v>529.87</v>
      </c>
      <c r="AF1078">
        <v>614.66</v>
      </c>
      <c r="AG1078" t="s">
        <v>408</v>
      </c>
      <c r="AP1078" s="7">
        <v>1075</v>
      </c>
      <c r="AQ1078" s="7" t="str">
        <f t="shared" si="134"/>
        <v/>
      </c>
      <c r="AR1078" s="7" t="str">
        <f t="shared" si="134"/>
        <v/>
      </c>
      <c r="AS1078" s="7" t="str">
        <f t="shared" si="134"/>
        <v/>
      </c>
      <c r="AT1078" s="7" t="str">
        <f t="shared" si="134"/>
        <v/>
      </c>
      <c r="AU1078" s="7" t="str">
        <f t="shared" si="134"/>
        <v/>
      </c>
      <c r="AV1078" s="7" t="str">
        <f t="shared" si="134"/>
        <v/>
      </c>
      <c r="AW1078" s="7" t="str">
        <f t="shared" si="134"/>
        <v/>
      </c>
      <c r="AX1078" s="7" t="str">
        <f t="shared" si="134"/>
        <v/>
      </c>
      <c r="AY1078" s="7" t="str">
        <f t="shared" si="134"/>
        <v/>
      </c>
      <c r="AZ1078" s="7" t="str">
        <f t="shared" si="134"/>
        <v/>
      </c>
      <c r="BA1078" s="7" t="str">
        <f t="shared" si="134"/>
        <v/>
      </c>
      <c r="BB1078" s="7" t="str">
        <f t="shared" si="134"/>
        <v/>
      </c>
      <c r="BC1078" s="7" t="str">
        <f t="shared" si="134"/>
        <v/>
      </c>
      <c r="BD1078" s="7" t="str">
        <f t="shared" si="134"/>
        <v/>
      </c>
      <c r="BE1078" s="7" t="str">
        <f t="shared" si="134"/>
        <v/>
      </c>
      <c r="BF1078" s="7" t="str">
        <f t="shared" si="134"/>
        <v/>
      </c>
      <c r="BG1078" s="7" t="str">
        <f t="shared" si="133"/>
        <v/>
      </c>
      <c r="BH1078" s="7" t="str">
        <f t="shared" si="133"/>
        <v/>
      </c>
    </row>
    <row r="1079" spans="1:60">
      <c r="A1079" t="s">
        <v>404</v>
      </c>
      <c r="B1079" t="s">
        <v>404</v>
      </c>
      <c r="C1079" t="s">
        <v>404</v>
      </c>
      <c r="E1079">
        <v>810</v>
      </c>
      <c r="F1079">
        <v>485431204</v>
      </c>
      <c r="G1079">
        <v>1</v>
      </c>
      <c r="H1079">
        <v>358917</v>
      </c>
      <c r="I1079" s="1">
        <v>44761.875</v>
      </c>
      <c r="J1079" t="s">
        <v>401</v>
      </c>
      <c r="K1079">
        <v>0</v>
      </c>
      <c r="L1079" s="1"/>
      <c r="M1079" s="1">
        <v>44761.875</v>
      </c>
      <c r="N1079" s="1">
        <v>35751.916666666664</v>
      </c>
      <c r="O1079" s="1">
        <v>44455.875</v>
      </c>
      <c r="P1079" s="1"/>
      <c r="Q1079" s="1">
        <v>44453.875</v>
      </c>
      <c r="R1079">
        <v>82480924</v>
      </c>
      <c r="T1079" t="s">
        <v>1015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389</v>
      </c>
      <c r="AB1079">
        <v>9</v>
      </c>
      <c r="AC1079" t="s">
        <v>622</v>
      </c>
      <c r="AD1079">
        <v>43298</v>
      </c>
      <c r="AE1079">
        <v>373.26</v>
      </c>
      <c r="AF1079">
        <v>432.98</v>
      </c>
      <c r="AG1079" t="s">
        <v>408</v>
      </c>
      <c r="AP1079" s="8">
        <v>1076</v>
      </c>
      <c r="AQ1079" s="8" t="str">
        <f t="shared" si="134"/>
        <v/>
      </c>
      <c r="AR1079" s="8" t="str">
        <f t="shared" si="134"/>
        <v/>
      </c>
      <c r="AS1079" s="8" t="str">
        <f t="shared" si="134"/>
        <v/>
      </c>
      <c r="AT1079" s="8" t="str">
        <f t="shared" si="134"/>
        <v/>
      </c>
      <c r="AU1079" s="8" t="str">
        <f t="shared" si="134"/>
        <v/>
      </c>
      <c r="AV1079" s="8" t="str">
        <f t="shared" si="134"/>
        <v/>
      </c>
      <c r="AW1079" s="8" t="str">
        <f t="shared" si="134"/>
        <v/>
      </c>
      <c r="AX1079" s="8" t="str">
        <f t="shared" si="134"/>
        <v/>
      </c>
      <c r="AY1079" s="8" t="str">
        <f t="shared" si="134"/>
        <v/>
      </c>
      <c r="AZ1079" s="8" t="str">
        <f t="shared" si="134"/>
        <v/>
      </c>
      <c r="BA1079" s="8" t="str">
        <f t="shared" si="134"/>
        <v/>
      </c>
      <c r="BB1079" s="8" t="str">
        <f t="shared" si="134"/>
        <v/>
      </c>
      <c r="BC1079" s="8" t="str">
        <f t="shared" si="134"/>
        <v/>
      </c>
      <c r="BD1079" s="8" t="str">
        <f t="shared" si="134"/>
        <v/>
      </c>
      <c r="BE1079" s="8" t="str">
        <f t="shared" si="134"/>
        <v/>
      </c>
      <c r="BF1079" s="8" t="str">
        <f t="shared" si="134"/>
        <v/>
      </c>
      <c r="BG1079" s="8" t="str">
        <f t="shared" si="133"/>
        <v/>
      </c>
      <c r="BH1079" s="8" t="str">
        <f t="shared" si="133"/>
        <v/>
      </c>
    </row>
    <row r="1080" spans="1:60">
      <c r="A1080" t="s">
        <v>404</v>
      </c>
      <c r="B1080" t="s">
        <v>386</v>
      </c>
      <c r="C1080" t="s">
        <v>386</v>
      </c>
      <c r="E1080">
        <v>810</v>
      </c>
      <c r="F1080">
        <v>0</v>
      </c>
      <c r="G1080">
        <v>1</v>
      </c>
      <c r="H1080">
        <v>358918</v>
      </c>
      <c r="I1080" s="1">
        <v>44761.875</v>
      </c>
      <c r="J1080" t="s">
        <v>401</v>
      </c>
      <c r="K1080">
        <v>0</v>
      </c>
      <c r="L1080" s="1">
        <v>44675.875</v>
      </c>
      <c r="M1080" s="1">
        <v>44761.875</v>
      </c>
      <c r="N1080" s="1">
        <v>26060.875</v>
      </c>
      <c r="O1080" s="1">
        <v>44675.875</v>
      </c>
      <c r="P1080" s="1"/>
      <c r="Q1080" s="1">
        <v>44453.875</v>
      </c>
      <c r="R1080">
        <v>82494592</v>
      </c>
      <c r="T1080" t="s">
        <v>1016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389</v>
      </c>
      <c r="AB1080">
        <v>9</v>
      </c>
      <c r="AC1080" t="s">
        <v>666</v>
      </c>
      <c r="AD1080">
        <v>48502</v>
      </c>
      <c r="AE1080">
        <v>418.12</v>
      </c>
      <c r="AF1080">
        <v>485.02</v>
      </c>
      <c r="AG1080" t="s">
        <v>391</v>
      </c>
      <c r="AP1080" s="7">
        <v>1077</v>
      </c>
      <c r="AQ1080" s="7" t="str">
        <f t="shared" si="134"/>
        <v/>
      </c>
      <c r="AR1080" s="7" t="str">
        <f t="shared" si="134"/>
        <v/>
      </c>
      <c r="AS1080" s="7" t="str">
        <f t="shared" si="134"/>
        <v/>
      </c>
      <c r="AT1080" s="7" t="str">
        <f t="shared" si="134"/>
        <v/>
      </c>
      <c r="AU1080" s="7" t="str">
        <f t="shared" si="134"/>
        <v/>
      </c>
      <c r="AV1080" s="7" t="str">
        <f t="shared" si="134"/>
        <v/>
      </c>
      <c r="AW1080" s="7" t="str">
        <f t="shared" si="134"/>
        <v/>
      </c>
      <c r="AX1080" s="7" t="str">
        <f t="shared" si="134"/>
        <v/>
      </c>
      <c r="AY1080" s="7" t="str">
        <f t="shared" si="134"/>
        <v/>
      </c>
      <c r="AZ1080" s="7" t="str">
        <f t="shared" si="134"/>
        <v/>
      </c>
      <c r="BA1080" s="7" t="str">
        <f t="shared" si="134"/>
        <v/>
      </c>
      <c r="BB1080" s="7" t="str">
        <f t="shared" si="134"/>
        <v/>
      </c>
      <c r="BC1080" s="7" t="str">
        <f t="shared" si="134"/>
        <v/>
      </c>
      <c r="BD1080" s="7" t="str">
        <f t="shared" si="134"/>
        <v/>
      </c>
      <c r="BE1080" s="7" t="str">
        <f t="shared" si="134"/>
        <v/>
      </c>
      <c r="BF1080" s="7" t="str">
        <f t="shared" si="134"/>
        <v/>
      </c>
      <c r="BG1080" s="7" t="str">
        <f t="shared" si="133"/>
        <v/>
      </c>
      <c r="BH1080" s="7" t="str">
        <f t="shared" si="133"/>
        <v/>
      </c>
    </row>
    <row r="1081" spans="1:60">
      <c r="A1081" t="s">
        <v>404</v>
      </c>
      <c r="B1081" t="s">
        <v>386</v>
      </c>
      <c r="C1081" t="s">
        <v>386</v>
      </c>
      <c r="E1081">
        <v>810</v>
      </c>
      <c r="F1081">
        <v>0</v>
      </c>
      <c r="G1081">
        <v>1</v>
      </c>
      <c r="H1081">
        <v>358918</v>
      </c>
      <c r="I1081" s="1">
        <v>44761.875</v>
      </c>
      <c r="J1081" t="s">
        <v>401</v>
      </c>
      <c r="K1081">
        <v>1</v>
      </c>
      <c r="L1081" s="1">
        <v>44675.875</v>
      </c>
      <c r="M1081" s="1">
        <v>44761.875</v>
      </c>
      <c r="N1081" s="1">
        <v>34350.916666666664</v>
      </c>
      <c r="O1081" s="1">
        <v>44675.875</v>
      </c>
      <c r="P1081" s="1"/>
      <c r="Q1081" s="1">
        <v>44453.875</v>
      </c>
      <c r="R1081">
        <v>82494593</v>
      </c>
      <c r="T1081" t="s">
        <v>1017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389</v>
      </c>
      <c r="AB1081">
        <v>9</v>
      </c>
      <c r="AC1081" t="s">
        <v>666</v>
      </c>
      <c r="AD1081">
        <v>26333</v>
      </c>
      <c r="AE1081">
        <v>227.01</v>
      </c>
      <c r="AF1081">
        <v>263.33</v>
      </c>
      <c r="AG1081" t="s">
        <v>391</v>
      </c>
      <c r="AP1081" s="8">
        <v>1078</v>
      </c>
      <c r="AQ1081" s="8" t="str">
        <f t="shared" si="134"/>
        <v/>
      </c>
      <c r="AR1081" s="8" t="str">
        <f t="shared" si="134"/>
        <v/>
      </c>
      <c r="AS1081" s="8" t="str">
        <f t="shared" si="134"/>
        <v/>
      </c>
      <c r="AT1081" s="8" t="str">
        <f t="shared" si="134"/>
        <v/>
      </c>
      <c r="AU1081" s="8" t="str">
        <f t="shared" si="134"/>
        <v/>
      </c>
      <c r="AV1081" s="8" t="str">
        <f t="shared" si="134"/>
        <v/>
      </c>
      <c r="AW1081" s="8" t="str">
        <f t="shared" si="134"/>
        <v/>
      </c>
      <c r="AX1081" s="8" t="str">
        <f t="shared" si="134"/>
        <v/>
      </c>
      <c r="AY1081" s="8" t="str">
        <f t="shared" si="134"/>
        <v/>
      </c>
      <c r="AZ1081" s="8" t="str">
        <f t="shared" si="134"/>
        <v/>
      </c>
      <c r="BA1081" s="8" t="str">
        <f t="shared" si="134"/>
        <v/>
      </c>
      <c r="BB1081" s="8" t="str">
        <f t="shared" si="134"/>
        <v/>
      </c>
      <c r="BC1081" s="8" t="str">
        <f t="shared" si="134"/>
        <v/>
      </c>
      <c r="BD1081" s="8" t="str">
        <f t="shared" si="134"/>
        <v/>
      </c>
      <c r="BE1081" s="8" t="str">
        <f t="shared" si="134"/>
        <v/>
      </c>
      <c r="BF1081" s="8" t="str">
        <f t="shared" si="134"/>
        <v/>
      </c>
      <c r="BG1081" s="8" t="str">
        <f t="shared" si="133"/>
        <v/>
      </c>
      <c r="BH1081" s="8" t="str">
        <f t="shared" si="133"/>
        <v/>
      </c>
    </row>
    <row r="1082" spans="1:60">
      <c r="A1082" t="s">
        <v>404</v>
      </c>
      <c r="B1082" t="s">
        <v>404</v>
      </c>
      <c r="C1082" t="s">
        <v>404</v>
      </c>
      <c r="E1082">
        <v>810</v>
      </c>
      <c r="F1082">
        <v>485421207</v>
      </c>
      <c r="G1082">
        <v>1</v>
      </c>
      <c r="H1082">
        <v>363300</v>
      </c>
      <c r="I1082" s="1">
        <v>44761.875</v>
      </c>
      <c r="J1082" t="s">
        <v>401</v>
      </c>
      <c r="K1082">
        <v>0</v>
      </c>
      <c r="L1082" s="1"/>
      <c r="M1082" s="1">
        <v>44761.875</v>
      </c>
      <c r="N1082" s="1">
        <v>28346.875</v>
      </c>
      <c r="O1082" s="1">
        <v>44482.875</v>
      </c>
      <c r="P1082" s="1"/>
      <c r="Q1082" s="1">
        <v>44483.875</v>
      </c>
      <c r="R1082">
        <v>82674191</v>
      </c>
      <c r="T1082" t="s">
        <v>1018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389</v>
      </c>
      <c r="AB1082">
        <v>8</v>
      </c>
      <c r="AC1082" t="s">
        <v>625</v>
      </c>
      <c r="AD1082">
        <v>129916</v>
      </c>
      <c r="AE1082">
        <v>1119.97</v>
      </c>
      <c r="AF1082">
        <v>1299.1600000000001</v>
      </c>
      <c r="AG1082" t="s">
        <v>408</v>
      </c>
      <c r="AP1082" s="7">
        <v>1079</v>
      </c>
      <c r="AQ1082" s="7" t="str">
        <f t="shared" si="134"/>
        <v/>
      </c>
      <c r="AR1082" s="7" t="str">
        <f t="shared" si="134"/>
        <v/>
      </c>
      <c r="AS1082" s="7" t="str">
        <f t="shared" si="134"/>
        <v/>
      </c>
      <c r="AT1082" s="7" t="str">
        <f t="shared" si="134"/>
        <v/>
      </c>
      <c r="AU1082" s="7" t="str">
        <f t="shared" si="134"/>
        <v/>
      </c>
      <c r="AV1082" s="7" t="str">
        <f t="shared" si="134"/>
        <v/>
      </c>
      <c r="AW1082" s="7" t="str">
        <f t="shared" si="134"/>
        <v/>
      </c>
      <c r="AX1082" s="7" t="str">
        <f t="shared" si="134"/>
        <v/>
      </c>
      <c r="AY1082" s="7" t="str">
        <f t="shared" si="134"/>
        <v/>
      </c>
      <c r="AZ1082" s="7" t="str">
        <f t="shared" si="134"/>
        <v/>
      </c>
      <c r="BA1082" s="7" t="str">
        <f t="shared" si="134"/>
        <v/>
      </c>
      <c r="BB1082" s="7" t="str">
        <f t="shared" si="134"/>
        <v/>
      </c>
      <c r="BC1082" s="7" t="str">
        <f t="shared" si="134"/>
        <v/>
      </c>
      <c r="BD1082" s="7" t="str">
        <f t="shared" si="134"/>
        <v/>
      </c>
      <c r="BE1082" s="7" t="str">
        <f t="shared" si="134"/>
        <v/>
      </c>
      <c r="BF1082" s="7" t="str">
        <f t="shared" si="134"/>
        <v/>
      </c>
      <c r="BG1082" s="7" t="str">
        <f t="shared" si="133"/>
        <v/>
      </c>
      <c r="BH1082" s="7" t="str">
        <f t="shared" si="133"/>
        <v/>
      </c>
    </row>
    <row r="1083" spans="1:60">
      <c r="A1083" t="s">
        <v>404</v>
      </c>
      <c r="B1083" t="s">
        <v>404</v>
      </c>
      <c r="C1083" t="s">
        <v>404</v>
      </c>
      <c r="E1083">
        <v>810</v>
      </c>
      <c r="F1083">
        <v>485421207</v>
      </c>
      <c r="G1083">
        <v>1</v>
      </c>
      <c r="H1083">
        <v>363300</v>
      </c>
      <c r="I1083" s="1">
        <v>44761.875</v>
      </c>
      <c r="J1083" t="s">
        <v>401</v>
      </c>
      <c r="K1083">
        <v>1</v>
      </c>
      <c r="L1083" s="1"/>
      <c r="M1083" s="1">
        <v>44761.875</v>
      </c>
      <c r="N1083" s="1">
        <v>40497.916666666664</v>
      </c>
      <c r="O1083" s="1">
        <v>44482.875</v>
      </c>
      <c r="P1083" s="1"/>
      <c r="Q1083" s="1">
        <v>44483.875</v>
      </c>
      <c r="R1083">
        <v>82674192</v>
      </c>
      <c r="T1083" t="s">
        <v>1019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389</v>
      </c>
      <c r="AB1083">
        <v>8</v>
      </c>
      <c r="AC1083" t="s">
        <v>625</v>
      </c>
      <c r="AD1083">
        <v>52535</v>
      </c>
      <c r="AE1083">
        <v>452.88</v>
      </c>
      <c r="AF1083">
        <v>525.35</v>
      </c>
      <c r="AG1083" t="s">
        <v>408</v>
      </c>
      <c r="AP1083" s="8">
        <v>1080</v>
      </c>
      <c r="AQ1083" s="8" t="str">
        <f t="shared" si="134"/>
        <v/>
      </c>
      <c r="AR1083" s="8" t="str">
        <f t="shared" si="134"/>
        <v/>
      </c>
      <c r="AS1083" s="8" t="str">
        <f t="shared" si="134"/>
        <v/>
      </c>
      <c r="AT1083" s="8" t="str">
        <f t="shared" si="134"/>
        <v/>
      </c>
      <c r="AU1083" s="8" t="str">
        <f t="shared" si="134"/>
        <v/>
      </c>
      <c r="AV1083" s="8" t="str">
        <f t="shared" si="134"/>
        <v/>
      </c>
      <c r="AW1083" s="8" t="str">
        <f t="shared" si="134"/>
        <v/>
      </c>
      <c r="AX1083" s="8" t="str">
        <f t="shared" si="134"/>
        <v/>
      </c>
      <c r="AY1083" s="8" t="str">
        <f t="shared" si="134"/>
        <v/>
      </c>
      <c r="AZ1083" s="8" t="str">
        <f t="shared" si="134"/>
        <v/>
      </c>
      <c r="BA1083" s="8" t="str">
        <f t="shared" si="134"/>
        <v/>
      </c>
      <c r="BB1083" s="8" t="str">
        <f t="shared" si="134"/>
        <v/>
      </c>
      <c r="BC1083" s="8" t="str">
        <f t="shared" si="134"/>
        <v/>
      </c>
      <c r="BD1083" s="8" t="str">
        <f t="shared" si="134"/>
        <v/>
      </c>
      <c r="BE1083" s="8" t="str">
        <f t="shared" si="134"/>
        <v/>
      </c>
      <c r="BF1083" s="8" t="str">
        <f t="shared" si="134"/>
        <v/>
      </c>
      <c r="BG1083" s="8" t="str">
        <f t="shared" si="133"/>
        <v/>
      </c>
      <c r="BH1083" s="8" t="str">
        <f t="shared" si="133"/>
        <v/>
      </c>
    </row>
  </sheetData>
  <autoFilter ref="AP3:BH1083" xr:uid="{00000000-0009-0000-0000-000003000000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30"/>
  <sheetViews>
    <sheetView topLeftCell="I1" workbookViewId="0">
      <selection activeCell="J7" sqref="J7"/>
    </sheetView>
  </sheetViews>
  <sheetFormatPr defaultRowHeight="15"/>
  <cols>
    <col min="1" max="1" width="14.85546875" style="9" hidden="1" customWidth="1"/>
    <col min="2" max="2" width="61.7109375" style="9" hidden="1" customWidth="1"/>
    <col min="3" max="3" width="11.7109375" style="9" hidden="1" customWidth="1"/>
    <col min="4" max="8" width="0" style="9" hidden="1" customWidth="1"/>
    <col min="9" max="9" width="9.140625" style="9"/>
    <col min="10" max="10" width="85.28515625" style="9" bestFit="1" customWidth="1"/>
    <col min="11" max="16384" width="9.140625" style="9"/>
  </cols>
  <sheetData>
    <row r="2" spans="1:10">
      <c r="A2" s="20" t="s">
        <v>1020</v>
      </c>
      <c r="B2" s="20" t="s">
        <v>1021</v>
      </c>
      <c r="C2" s="20" t="s">
        <v>1022</v>
      </c>
      <c r="J2" s="16" t="s">
        <v>1023</v>
      </c>
    </row>
    <row r="3" spans="1:10">
      <c r="A3" s="10">
        <v>1</v>
      </c>
      <c r="B3" s="9" t="s">
        <v>1024</v>
      </c>
      <c r="C3" s="9" t="s">
        <v>1025</v>
      </c>
      <c r="J3" s="17" t="s">
        <v>1026</v>
      </c>
    </row>
    <row r="4" spans="1:10">
      <c r="A4" s="10">
        <v>2</v>
      </c>
      <c r="B4" s="9" t="s">
        <v>1027</v>
      </c>
      <c r="C4" s="9" t="s">
        <v>1025</v>
      </c>
      <c r="J4" s="17" t="s">
        <v>1028</v>
      </c>
    </row>
    <row r="5" spans="1:10">
      <c r="A5" s="10">
        <v>3</v>
      </c>
      <c r="B5" s="9" t="s">
        <v>1029</v>
      </c>
      <c r="C5" s="9" t="s">
        <v>1030</v>
      </c>
      <c r="J5" s="17" t="s">
        <v>1031</v>
      </c>
    </row>
    <row r="6" spans="1:10">
      <c r="A6" s="10">
        <v>4</v>
      </c>
      <c r="B6" s="9" t="s">
        <v>1032</v>
      </c>
      <c r="C6" s="9" t="s">
        <v>1030</v>
      </c>
      <c r="J6" s="17" t="s">
        <v>1033</v>
      </c>
    </row>
    <row r="7" spans="1:10">
      <c r="A7" s="10">
        <v>5</v>
      </c>
      <c r="B7" s="9" t="s">
        <v>1034</v>
      </c>
      <c r="C7" s="9" t="s">
        <v>1035</v>
      </c>
      <c r="J7" s="17" t="s">
        <v>1036</v>
      </c>
    </row>
    <row r="8" spans="1:10">
      <c r="A8" s="10">
        <v>6</v>
      </c>
      <c r="B8" s="9" t="s">
        <v>1037</v>
      </c>
      <c r="C8" s="9" t="s">
        <v>1035</v>
      </c>
      <c r="J8" s="18" t="s">
        <v>1038</v>
      </c>
    </row>
    <row r="9" spans="1:10">
      <c r="A9" s="10"/>
    </row>
    <row r="10" spans="1:10">
      <c r="A10" s="10"/>
    </row>
    <row r="11" spans="1:10">
      <c r="A11" s="10"/>
    </row>
    <row r="12" spans="1:10">
      <c r="A12" s="10"/>
    </row>
    <row r="13" spans="1:10" hidden="1">
      <c r="A13" s="10"/>
      <c r="J13" s="19" t="s">
        <v>1039</v>
      </c>
    </row>
    <row r="14" spans="1:10" hidden="1">
      <c r="A14" s="10"/>
      <c r="J14" s="17" t="s">
        <v>1040</v>
      </c>
    </row>
    <row r="15" spans="1:10" hidden="1">
      <c r="A15" s="10"/>
      <c r="J15" s="17" t="s">
        <v>1041</v>
      </c>
    </row>
    <row r="16" spans="1:10" hidden="1">
      <c r="A16" s="10"/>
      <c r="J16" s="17" t="s">
        <v>1042</v>
      </c>
    </row>
    <row r="17" spans="1:10" hidden="1">
      <c r="A17" s="10"/>
      <c r="B17" s="9" t="s">
        <v>1043</v>
      </c>
      <c r="J17" s="18" t="s">
        <v>1044</v>
      </c>
    </row>
    <row r="18" spans="1:10">
      <c r="A18" s="10"/>
      <c r="B18" s="9" t="s">
        <v>1045</v>
      </c>
    </row>
    <row r="19" spans="1:10">
      <c r="A19" s="10"/>
      <c r="B19" s="9" t="s">
        <v>1046</v>
      </c>
    </row>
    <row r="20" spans="1:10">
      <c r="A20" s="10"/>
      <c r="B20" s="9" t="s">
        <v>1047</v>
      </c>
    </row>
    <row r="21" spans="1:10">
      <c r="A21" s="10"/>
      <c r="B21" s="9" t="s">
        <v>1048</v>
      </c>
    </row>
    <row r="22" spans="1:10">
      <c r="A22" s="10"/>
    </row>
    <row r="23" spans="1:10">
      <c r="A23" s="10"/>
    </row>
    <row r="24" spans="1:10">
      <c r="A24" s="10"/>
    </row>
    <row r="25" spans="1:10">
      <c r="A25" s="10"/>
    </row>
    <row r="26" spans="1:10">
      <c r="A26" s="10"/>
    </row>
    <row r="27" spans="1:10">
      <c r="A27" s="10"/>
    </row>
    <row r="28" spans="1:10">
      <c r="A28" s="10"/>
    </row>
    <row r="29" spans="1:10">
      <c r="A29" s="10"/>
    </row>
    <row r="30" spans="1:10">
      <c r="A30" s="1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M139"/>
  <sheetViews>
    <sheetView topLeftCell="G1" workbookViewId="0">
      <selection activeCell="J5" sqref="J5"/>
    </sheetView>
  </sheetViews>
  <sheetFormatPr defaultRowHeight="1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36.28515625" customWidth="1"/>
    <col min="7" max="7" width="24.42578125" bestFit="1" customWidth="1"/>
    <col min="8" max="8" width="15.7109375" bestFit="1" customWidth="1"/>
    <col min="9" max="9" width="13.5703125" bestFit="1" customWidth="1"/>
    <col min="10" max="10" width="13.5703125" customWidth="1"/>
    <col min="11" max="11" width="43.140625" bestFit="1" customWidth="1"/>
    <col min="12" max="12" width="8.7109375" bestFit="1" customWidth="1"/>
    <col min="13" max="13" width="12.85546875" bestFit="1" customWidth="1"/>
    <col min="14" max="14" width="34.42578125" bestFit="1" customWidth="1"/>
    <col min="15" max="15" width="30.85546875" bestFit="1" customWidth="1"/>
    <col min="16" max="16" width="16" bestFit="1" customWidth="1"/>
    <col min="17" max="17" width="11.7109375" bestFit="1" customWidth="1"/>
    <col min="18" max="18" width="11.7109375" customWidth="1"/>
    <col min="22" max="39" width="25.7109375" customWidth="1"/>
  </cols>
  <sheetData>
    <row r="2" spans="1:39">
      <c r="V2" s="21">
        <v>108697000</v>
      </c>
      <c r="W2" s="21">
        <v>108697000</v>
      </c>
      <c r="X2" s="21">
        <v>722764000</v>
      </c>
      <c r="Y2" s="21">
        <v>1198444000</v>
      </c>
      <c r="Z2" s="21">
        <v>1197781000</v>
      </c>
      <c r="AA2" s="21">
        <v>1198447000</v>
      </c>
      <c r="AB2" s="21">
        <v>1197783000</v>
      </c>
      <c r="AC2" s="21">
        <v>1197772000</v>
      </c>
      <c r="AD2" s="21">
        <v>1208895000</v>
      </c>
      <c r="AE2" s="21">
        <v>1198467000</v>
      </c>
      <c r="AF2" s="21">
        <v>310572000</v>
      </c>
      <c r="AG2" s="21">
        <v>189733000</v>
      </c>
      <c r="AH2" s="21">
        <v>310426000</v>
      </c>
      <c r="AI2" s="21">
        <v>320087000</v>
      </c>
      <c r="AJ2" s="21">
        <v>189307000</v>
      </c>
      <c r="AK2" s="21">
        <v>318048000</v>
      </c>
      <c r="AL2" s="21">
        <v>108697000</v>
      </c>
      <c r="AM2" s="21">
        <v>311084000</v>
      </c>
    </row>
    <row r="3" spans="1:39">
      <c r="A3" t="s">
        <v>1</v>
      </c>
      <c r="B3" t="s">
        <v>2</v>
      </c>
      <c r="C3" t="s">
        <v>63</v>
      </c>
      <c r="D3" s="24" t="s">
        <v>1049</v>
      </c>
      <c r="E3" s="24" t="s">
        <v>7</v>
      </c>
      <c r="F3" s="24" t="s">
        <v>1050</v>
      </c>
      <c r="G3" s="24" t="s">
        <v>1051</v>
      </c>
      <c r="H3" t="s">
        <v>64</v>
      </c>
      <c r="I3" t="s">
        <v>65</v>
      </c>
      <c r="J3" s="24" t="s">
        <v>1052</v>
      </c>
      <c r="K3" t="s">
        <v>66</v>
      </c>
      <c r="L3" t="s">
        <v>67</v>
      </c>
      <c r="M3" t="s">
        <v>68</v>
      </c>
      <c r="N3" t="s">
        <v>69</v>
      </c>
      <c r="O3" t="s">
        <v>70</v>
      </c>
      <c r="P3" t="s">
        <v>71</v>
      </c>
      <c r="Q3" t="s">
        <v>72</v>
      </c>
      <c r="R3" t="s">
        <v>1053</v>
      </c>
      <c r="S3" t="s">
        <v>1054</v>
      </c>
      <c r="U3" s="2" t="s">
        <v>73</v>
      </c>
      <c r="V3" s="2" t="s">
        <v>10</v>
      </c>
      <c r="W3" s="2" t="s">
        <v>13</v>
      </c>
      <c r="X3" s="2" t="s">
        <v>16</v>
      </c>
      <c r="Y3" s="2" t="s">
        <v>19</v>
      </c>
      <c r="Z3" s="2" t="s">
        <v>22</v>
      </c>
      <c r="AA3" s="2" t="s">
        <v>25</v>
      </c>
      <c r="AB3" s="2" t="s">
        <v>28</v>
      </c>
      <c r="AC3" s="2" t="s">
        <v>31</v>
      </c>
      <c r="AD3" s="2" t="s">
        <v>34</v>
      </c>
      <c r="AE3" s="2" t="s">
        <v>37</v>
      </c>
      <c r="AF3" s="2" t="s">
        <v>40</v>
      </c>
      <c r="AG3" s="2" t="s">
        <v>43</v>
      </c>
      <c r="AH3" s="2" t="s">
        <v>46</v>
      </c>
      <c r="AI3" s="2" t="s">
        <v>49</v>
      </c>
      <c r="AJ3" s="2" t="s">
        <v>52</v>
      </c>
      <c r="AK3" s="2" t="s">
        <v>55</v>
      </c>
      <c r="AL3" s="2" t="s">
        <v>58</v>
      </c>
      <c r="AM3" s="2" t="s">
        <v>61</v>
      </c>
    </row>
    <row r="4" spans="1:39">
      <c r="A4" t="s">
        <v>74</v>
      </c>
      <c r="B4" t="s">
        <v>10</v>
      </c>
      <c r="C4" t="s">
        <v>9</v>
      </c>
      <c r="D4" s="23">
        <f>VLOOKUP($B4,affix_amil_header_bronze!$B$3:$D$20,3,FALSE)</f>
        <v>108697000</v>
      </c>
      <c r="E4" s="23" t="str">
        <f t="shared" ref="E4:E35" si="0">CONCATENATE(B4,D4)</f>
        <v>62fffe3650790c092a7f8dcd108697000</v>
      </c>
      <c r="F4" s="44">
        <f>VLOOKUP(B4,affix_amil_header_bronze!B$3:E$20,4,FALSE)</f>
        <v>44787.875</v>
      </c>
      <c r="G4" s="23" t="str">
        <f>VLOOKUP(E4,affix_amil_header_bronze!$G$3:$H$20,2,FALSE)</f>
        <v>A</v>
      </c>
      <c r="H4" s="1">
        <v>42277.875</v>
      </c>
      <c r="I4">
        <v>291305148</v>
      </c>
      <c r="J4" s="23">
        <f>COUNTIF(affix_repasse_bronze!$R$4:$R$1083,I4)</f>
        <v>1</v>
      </c>
      <c r="K4" t="s">
        <v>75</v>
      </c>
      <c r="L4">
        <v>0</v>
      </c>
      <c r="M4">
        <v>0</v>
      </c>
      <c r="N4" t="s">
        <v>76</v>
      </c>
      <c r="O4" t="s">
        <v>77</v>
      </c>
      <c r="P4" t="s">
        <v>78</v>
      </c>
      <c r="Q4">
        <v>3892.76</v>
      </c>
      <c r="R4" t="str">
        <f t="shared" ref="R4:R35" si="1">CONCATENATE(A4,B4,C4,D4,E4,G4,H4,I4,J4,K4,L4,M4,N4,O4,P4,Q4)</f>
        <v>62fffee87c45476c4844c3a862fffe3650790c092a7f8dcd62fffee77c45476c4844c3a710869700062fffe3650790c092a7f8dcd108697000A42277.8752913051481MXRWXLLX WXNTXFXNTI00AMIL 700 QP NACIONAL R PJCAMens. Titular Faixa Etária Implant.T3892.76</v>
      </c>
      <c r="S4">
        <f t="shared" ref="S4:S35" si="2">IF(A4=A3,1,0)</f>
        <v>0</v>
      </c>
      <c r="U4" s="7">
        <v>1</v>
      </c>
      <c r="V4" s="7">
        <f t="shared" ref="V4:AE13" si="3">IF(V$3=$B4,$U4,"")</f>
        <v>1</v>
      </c>
      <c r="W4" s="7" t="str">
        <f t="shared" si="3"/>
        <v/>
      </c>
      <c r="X4" s="7" t="str">
        <f t="shared" si="3"/>
        <v/>
      </c>
      <c r="Y4" s="7" t="str">
        <f t="shared" si="3"/>
        <v/>
      </c>
      <c r="Z4" s="7" t="str">
        <f t="shared" si="3"/>
        <v/>
      </c>
      <c r="AA4" s="7" t="str">
        <f t="shared" si="3"/>
        <v/>
      </c>
      <c r="AB4" s="7" t="str">
        <f t="shared" si="3"/>
        <v/>
      </c>
      <c r="AC4" s="7" t="str">
        <f t="shared" si="3"/>
        <v/>
      </c>
      <c r="AD4" s="7" t="str">
        <f t="shared" si="3"/>
        <v/>
      </c>
      <c r="AE4" s="7" t="str">
        <f t="shared" si="3"/>
        <v/>
      </c>
      <c r="AF4" s="7" t="str">
        <f t="shared" ref="AF4:AM13" si="4">IF(AF$3=$B4,$U4,"")</f>
        <v/>
      </c>
      <c r="AG4" s="7" t="str">
        <f t="shared" si="4"/>
        <v/>
      </c>
      <c r="AH4" s="7" t="str">
        <f t="shared" si="4"/>
        <v/>
      </c>
      <c r="AI4" s="7" t="str">
        <f t="shared" si="4"/>
        <v/>
      </c>
      <c r="AJ4" s="7" t="str">
        <f t="shared" si="4"/>
        <v/>
      </c>
      <c r="AK4" s="7" t="str">
        <f t="shared" si="4"/>
        <v/>
      </c>
      <c r="AL4" s="7" t="str">
        <f t="shared" si="4"/>
        <v/>
      </c>
      <c r="AM4" s="7" t="str">
        <f t="shared" si="4"/>
        <v/>
      </c>
    </row>
    <row r="5" spans="1:39">
      <c r="A5" t="s">
        <v>79</v>
      </c>
      <c r="B5" t="s">
        <v>10</v>
      </c>
      <c r="C5" t="s">
        <v>9</v>
      </c>
      <c r="D5" s="22">
        <f>VLOOKUP($B5,affix_amil_header_bronze!$B$3:$D$20,3,FALSE)</f>
        <v>108697000</v>
      </c>
      <c r="E5" s="22" t="str">
        <f t="shared" si="0"/>
        <v>62fffe3650790c092a7f8dcd108697000</v>
      </c>
      <c r="F5" s="45">
        <f>VLOOKUP(B5,affix_amil_header_bronze!B$3:E$20,4,FALSE)</f>
        <v>44787.875</v>
      </c>
      <c r="G5" s="22" t="str">
        <f>VLOOKUP(E5,affix_amil_header_bronze!$G$3:$H$20,2,FALSE)</f>
        <v>A</v>
      </c>
      <c r="H5" s="1">
        <v>42460.875</v>
      </c>
      <c r="I5">
        <v>291441203</v>
      </c>
      <c r="J5" s="22">
        <f>COUNTIF(affix_repasse_bronze!$R$4:$R$1083,I5)</f>
        <v>1</v>
      </c>
      <c r="K5" t="s">
        <v>80</v>
      </c>
      <c r="L5">
        <v>0</v>
      </c>
      <c r="M5">
        <v>0</v>
      </c>
      <c r="N5" t="s">
        <v>81</v>
      </c>
      <c r="O5" t="s">
        <v>77</v>
      </c>
      <c r="P5" t="s">
        <v>78</v>
      </c>
      <c r="Q5">
        <v>2834.42</v>
      </c>
      <c r="R5" t="str">
        <f t="shared" si="1"/>
        <v>62fffee87c45476c4844c3a962fffe3650790c092a7f8dcd62fffee77c45476c4844c3a710869700062fffe3650790c092a7f8dcd108697000A42460.8752914412031JXIWX XRIWX DX XNDRXDX DX ILVX00AMIL 400 QP NACIONAL R PJCAMens. Titular Faixa Etária Implant.T2834.42</v>
      </c>
      <c r="S5">
        <f t="shared" si="2"/>
        <v>0</v>
      </c>
      <c r="U5" s="8">
        <v>2</v>
      </c>
      <c r="V5" s="8">
        <f t="shared" si="3"/>
        <v>2</v>
      </c>
      <c r="W5" s="8" t="str">
        <f t="shared" si="3"/>
        <v/>
      </c>
      <c r="X5" s="8" t="str">
        <f t="shared" si="3"/>
        <v/>
      </c>
      <c r="Y5" s="8" t="str">
        <f t="shared" si="3"/>
        <v/>
      </c>
      <c r="Z5" s="8" t="str">
        <f t="shared" si="3"/>
        <v/>
      </c>
      <c r="AA5" s="8" t="str">
        <f t="shared" si="3"/>
        <v/>
      </c>
      <c r="AB5" s="8" t="str">
        <f t="shared" si="3"/>
        <v/>
      </c>
      <c r="AC5" s="8" t="str">
        <f t="shared" si="3"/>
        <v/>
      </c>
      <c r="AD5" s="8" t="str">
        <f t="shared" si="3"/>
        <v/>
      </c>
      <c r="AE5" s="8" t="str">
        <f t="shared" si="3"/>
        <v/>
      </c>
      <c r="AF5" s="8" t="str">
        <f t="shared" si="4"/>
        <v/>
      </c>
      <c r="AG5" s="8" t="str">
        <f t="shared" si="4"/>
        <v/>
      </c>
      <c r="AH5" s="8" t="str">
        <f t="shared" si="4"/>
        <v/>
      </c>
      <c r="AI5" s="8" t="str">
        <f t="shared" si="4"/>
        <v/>
      </c>
      <c r="AJ5" s="8" t="str">
        <f t="shared" si="4"/>
        <v/>
      </c>
      <c r="AK5" s="8" t="str">
        <f t="shared" si="4"/>
        <v/>
      </c>
      <c r="AL5" s="8" t="str">
        <f t="shared" si="4"/>
        <v/>
      </c>
      <c r="AM5" s="8" t="str">
        <f t="shared" si="4"/>
        <v/>
      </c>
    </row>
    <row r="6" spans="1:39">
      <c r="A6" t="s">
        <v>82</v>
      </c>
      <c r="B6" t="s">
        <v>10</v>
      </c>
      <c r="C6" t="s">
        <v>9</v>
      </c>
      <c r="D6" s="23">
        <f>VLOOKUP($B6,affix_amil_header_bronze!$B$3:$D$20,3,FALSE)</f>
        <v>108697000</v>
      </c>
      <c r="E6" s="23" t="str">
        <f t="shared" si="0"/>
        <v>62fffe3650790c092a7f8dcd108697000</v>
      </c>
      <c r="F6" s="44">
        <f>VLOOKUP(B6,affix_amil_header_bronze!B$3:E$20,4,FALSE)</f>
        <v>44787.875</v>
      </c>
      <c r="G6" s="23" t="str">
        <f>VLOOKUP(E6,affix_amil_header_bronze!$G$3:$H$20,2,FALSE)</f>
        <v>A</v>
      </c>
      <c r="H6" s="1">
        <v>42490.875</v>
      </c>
      <c r="I6">
        <v>291469272</v>
      </c>
      <c r="J6" s="23">
        <f>COUNTIF(affix_repasse_bronze!$R$4:$R$1083,I6)</f>
        <v>1</v>
      </c>
      <c r="K6" t="s">
        <v>83</v>
      </c>
      <c r="L6">
        <v>0</v>
      </c>
      <c r="M6">
        <v>0</v>
      </c>
      <c r="N6" t="s">
        <v>81</v>
      </c>
      <c r="O6" t="s">
        <v>77</v>
      </c>
      <c r="P6" t="s">
        <v>78</v>
      </c>
      <c r="Q6">
        <v>8525.43</v>
      </c>
      <c r="R6" t="str">
        <f t="shared" si="1"/>
        <v>62fffee87c45476c4844c3aa62fffe3650790c092a7f8dcd62fffee77c45476c4844c3a710869700062fffe3650790c092a7f8dcd108697000A42490.8752914692721MXRIX BXNIGNX XLIVXIRX DX NXWIMXNTX JUWX00AMIL 400 QP NACIONAL R PJCAMens. Titular Faixa Etária Implant.T8525.43</v>
      </c>
      <c r="S6">
        <f t="shared" si="2"/>
        <v>0</v>
      </c>
      <c r="U6" s="7">
        <v>3</v>
      </c>
      <c r="V6" s="7">
        <f t="shared" si="3"/>
        <v>3</v>
      </c>
      <c r="W6" s="7" t="str">
        <f t="shared" si="3"/>
        <v/>
      </c>
      <c r="X6" s="7" t="str">
        <f t="shared" si="3"/>
        <v/>
      </c>
      <c r="Y6" s="7" t="str">
        <f t="shared" si="3"/>
        <v/>
      </c>
      <c r="Z6" s="7" t="str">
        <f t="shared" si="3"/>
        <v/>
      </c>
      <c r="AA6" s="7" t="str">
        <f t="shared" si="3"/>
        <v/>
      </c>
      <c r="AB6" s="7" t="str">
        <f t="shared" si="3"/>
        <v/>
      </c>
      <c r="AC6" s="7" t="str">
        <f t="shared" si="3"/>
        <v/>
      </c>
      <c r="AD6" s="7" t="str">
        <f t="shared" si="3"/>
        <v/>
      </c>
      <c r="AE6" s="7" t="str">
        <f t="shared" si="3"/>
        <v/>
      </c>
      <c r="AF6" s="7" t="str">
        <f t="shared" si="4"/>
        <v/>
      </c>
      <c r="AG6" s="7" t="str">
        <f t="shared" si="4"/>
        <v/>
      </c>
      <c r="AH6" s="7" t="str">
        <f t="shared" si="4"/>
        <v/>
      </c>
      <c r="AI6" s="7" t="str">
        <f t="shared" si="4"/>
        <v/>
      </c>
      <c r="AJ6" s="7" t="str">
        <f t="shared" si="4"/>
        <v/>
      </c>
      <c r="AK6" s="7" t="str">
        <f t="shared" si="4"/>
        <v/>
      </c>
      <c r="AL6" s="7" t="str">
        <f t="shared" si="4"/>
        <v/>
      </c>
      <c r="AM6" s="7" t="str">
        <f t="shared" si="4"/>
        <v/>
      </c>
    </row>
    <row r="7" spans="1:39">
      <c r="A7" t="s">
        <v>84</v>
      </c>
      <c r="B7" t="s">
        <v>13</v>
      </c>
      <c r="C7" t="s">
        <v>12</v>
      </c>
      <c r="D7" s="22">
        <f>VLOOKUP($B7,affix_amil_header_bronze!$B$3:$D$20,3,FALSE)</f>
        <v>108697000</v>
      </c>
      <c r="E7" s="22" t="str">
        <f t="shared" si="0"/>
        <v>63000063e6282203617a4a1c108697000</v>
      </c>
      <c r="F7" s="45">
        <f>VLOOKUP(B7,affix_amil_header_bronze!B$3:E$20,4,FALSE)</f>
        <v>44787.875</v>
      </c>
      <c r="G7" s="22" t="str">
        <f>VLOOKUP(E7,affix_amil_header_bronze!$G$3:$H$20,2,FALSE)</f>
        <v>B</v>
      </c>
      <c r="H7" s="1">
        <v>42277.875</v>
      </c>
      <c r="I7">
        <v>291305148</v>
      </c>
      <c r="J7" s="22">
        <f>COUNTIF(affix_repasse_bronze!$R$4:$R$1083,I7)</f>
        <v>1</v>
      </c>
      <c r="K7" t="s">
        <v>75</v>
      </c>
      <c r="L7">
        <v>0</v>
      </c>
      <c r="M7">
        <v>0</v>
      </c>
      <c r="N7" t="s">
        <v>76</v>
      </c>
      <c r="O7" t="s">
        <v>77</v>
      </c>
      <c r="P7" t="s">
        <v>78</v>
      </c>
      <c r="Q7">
        <v>3892.76</v>
      </c>
      <c r="R7" t="str">
        <f t="shared" si="1"/>
        <v>630000d519f2f821f3915ac363000063e6282203617a4a1c630000d519f2f821f3915ac210869700063000063e6282203617a4a1c108697000B42277.8752913051481MXRWXLLX WXNTXFXNTI00AMIL 700 QP NACIONAL R PJCAMens. Titular Faixa Etária Implant.T3892.76</v>
      </c>
      <c r="S7">
        <f t="shared" si="2"/>
        <v>0</v>
      </c>
      <c r="U7" s="8">
        <v>4</v>
      </c>
      <c r="V7" s="8" t="str">
        <f t="shared" si="3"/>
        <v/>
      </c>
      <c r="W7" s="8">
        <f t="shared" si="3"/>
        <v>4</v>
      </c>
      <c r="X7" s="8" t="str">
        <f t="shared" si="3"/>
        <v/>
      </c>
      <c r="Y7" s="8" t="str">
        <f t="shared" si="3"/>
        <v/>
      </c>
      <c r="Z7" s="8" t="str">
        <f t="shared" si="3"/>
        <v/>
      </c>
      <c r="AA7" s="8" t="str">
        <f t="shared" si="3"/>
        <v/>
      </c>
      <c r="AB7" s="8" t="str">
        <f t="shared" si="3"/>
        <v/>
      </c>
      <c r="AC7" s="8" t="str">
        <f t="shared" si="3"/>
        <v/>
      </c>
      <c r="AD7" s="8" t="str">
        <f t="shared" si="3"/>
        <v/>
      </c>
      <c r="AE7" s="8" t="str">
        <f t="shared" si="3"/>
        <v/>
      </c>
      <c r="AF7" s="8" t="str">
        <f t="shared" si="4"/>
        <v/>
      </c>
      <c r="AG7" s="8" t="str">
        <f t="shared" si="4"/>
        <v/>
      </c>
      <c r="AH7" s="8" t="str">
        <f t="shared" si="4"/>
        <v/>
      </c>
      <c r="AI7" s="8" t="str">
        <f t="shared" si="4"/>
        <v/>
      </c>
      <c r="AJ7" s="8" t="str">
        <f t="shared" si="4"/>
        <v/>
      </c>
      <c r="AK7" s="8" t="str">
        <f t="shared" si="4"/>
        <v/>
      </c>
      <c r="AL7" s="8" t="str">
        <f t="shared" si="4"/>
        <v/>
      </c>
      <c r="AM7" s="8" t="str">
        <f t="shared" si="4"/>
        <v/>
      </c>
    </row>
    <row r="8" spans="1:39">
      <c r="A8" t="s">
        <v>85</v>
      </c>
      <c r="B8" t="s">
        <v>13</v>
      </c>
      <c r="C8" t="s">
        <v>12</v>
      </c>
      <c r="D8" s="23">
        <f>VLOOKUP($B8,affix_amil_header_bronze!$B$3:$D$20,3,FALSE)</f>
        <v>108697000</v>
      </c>
      <c r="E8" s="23" t="str">
        <f t="shared" si="0"/>
        <v>63000063e6282203617a4a1c108697000</v>
      </c>
      <c r="F8" s="44">
        <f>VLOOKUP(B8,affix_amil_header_bronze!B$3:E$20,4,FALSE)</f>
        <v>44787.875</v>
      </c>
      <c r="G8" s="23" t="str">
        <f>VLOOKUP(E8,affix_amil_header_bronze!$G$3:$H$20,2,FALSE)</f>
        <v>B</v>
      </c>
      <c r="H8" s="1">
        <v>42460.875</v>
      </c>
      <c r="I8">
        <v>291441203</v>
      </c>
      <c r="J8" s="23">
        <f>COUNTIF(affix_repasse_bronze!$R$4:$R$1083,I8)</f>
        <v>1</v>
      </c>
      <c r="K8" t="s">
        <v>80</v>
      </c>
      <c r="L8">
        <v>0</v>
      </c>
      <c r="M8">
        <v>0</v>
      </c>
      <c r="N8" t="s">
        <v>81</v>
      </c>
      <c r="O8" t="s">
        <v>77</v>
      </c>
      <c r="P8" t="s">
        <v>78</v>
      </c>
      <c r="Q8">
        <v>2834.42</v>
      </c>
      <c r="R8" t="str">
        <f t="shared" si="1"/>
        <v>630000d519f2f821f3915ac463000063e6282203617a4a1c630000d519f2f821f3915ac210869700063000063e6282203617a4a1c108697000B42460.8752914412031JXIWX XRIWX DX XNDRXDX DX ILVX00AMIL 400 QP NACIONAL R PJCAMens. Titular Faixa Etária Implant.T2834.42</v>
      </c>
      <c r="S8">
        <f t="shared" si="2"/>
        <v>0</v>
      </c>
      <c r="U8" s="7">
        <v>5</v>
      </c>
      <c r="V8" s="7" t="str">
        <f t="shared" si="3"/>
        <v/>
      </c>
      <c r="W8" s="7">
        <f t="shared" si="3"/>
        <v>5</v>
      </c>
      <c r="X8" s="7" t="str">
        <f t="shared" si="3"/>
        <v/>
      </c>
      <c r="Y8" s="7" t="str">
        <f t="shared" si="3"/>
        <v/>
      </c>
      <c r="Z8" s="7" t="str">
        <f t="shared" si="3"/>
        <v/>
      </c>
      <c r="AA8" s="7" t="str">
        <f t="shared" si="3"/>
        <v/>
      </c>
      <c r="AB8" s="7" t="str">
        <f t="shared" si="3"/>
        <v/>
      </c>
      <c r="AC8" s="7" t="str">
        <f t="shared" si="3"/>
        <v/>
      </c>
      <c r="AD8" s="7" t="str">
        <f t="shared" si="3"/>
        <v/>
      </c>
      <c r="AE8" s="7" t="str">
        <f t="shared" si="3"/>
        <v/>
      </c>
      <c r="AF8" s="7" t="str">
        <f t="shared" si="4"/>
        <v/>
      </c>
      <c r="AG8" s="7" t="str">
        <f t="shared" si="4"/>
        <v/>
      </c>
      <c r="AH8" s="7" t="str">
        <f t="shared" si="4"/>
        <v/>
      </c>
      <c r="AI8" s="7" t="str">
        <f t="shared" si="4"/>
        <v/>
      </c>
      <c r="AJ8" s="7" t="str">
        <f t="shared" si="4"/>
        <v/>
      </c>
      <c r="AK8" s="7" t="str">
        <f t="shared" si="4"/>
        <v/>
      </c>
      <c r="AL8" s="7" t="str">
        <f t="shared" si="4"/>
        <v/>
      </c>
      <c r="AM8" s="7" t="str">
        <f t="shared" si="4"/>
        <v/>
      </c>
    </row>
    <row r="9" spans="1:39">
      <c r="A9" t="s">
        <v>86</v>
      </c>
      <c r="B9" t="s">
        <v>13</v>
      </c>
      <c r="C9" t="s">
        <v>12</v>
      </c>
      <c r="D9" s="22">
        <f>VLOOKUP($B9,affix_amil_header_bronze!$B$3:$D$20,3,FALSE)</f>
        <v>108697000</v>
      </c>
      <c r="E9" s="22" t="str">
        <f t="shared" si="0"/>
        <v>63000063e6282203617a4a1c108697000</v>
      </c>
      <c r="F9" s="45">
        <f>VLOOKUP(B9,affix_amil_header_bronze!B$3:E$20,4,FALSE)</f>
        <v>44787.875</v>
      </c>
      <c r="G9" s="22" t="str">
        <f>VLOOKUP(E9,affix_amil_header_bronze!$G$3:$H$20,2,FALSE)</f>
        <v>B</v>
      </c>
      <c r="H9" s="1">
        <v>42490.875</v>
      </c>
      <c r="I9">
        <v>291469272</v>
      </c>
      <c r="J9" s="22">
        <f>COUNTIF(affix_repasse_bronze!$R$4:$R$1083,I9)</f>
        <v>1</v>
      </c>
      <c r="K9" t="s">
        <v>83</v>
      </c>
      <c r="L9">
        <v>0</v>
      </c>
      <c r="M9">
        <v>0</v>
      </c>
      <c r="N9" t="s">
        <v>81</v>
      </c>
      <c r="O9" t="s">
        <v>77</v>
      </c>
      <c r="P9" t="s">
        <v>78</v>
      </c>
      <c r="Q9">
        <v>8525.43</v>
      </c>
      <c r="R9" t="str">
        <f t="shared" si="1"/>
        <v>630000d519f2f821f3915ac563000063e6282203617a4a1c630000d519f2f821f3915ac210869700063000063e6282203617a4a1c108697000B42490.8752914692721MXRIX BXNIGNX XLIVXIRX DX NXWIMXNTX JUWX00AMIL 400 QP NACIONAL R PJCAMens. Titular Faixa Etária Implant.T8525.43</v>
      </c>
      <c r="S9">
        <f t="shared" si="2"/>
        <v>0</v>
      </c>
      <c r="U9" s="8">
        <v>6</v>
      </c>
      <c r="V9" s="8" t="str">
        <f t="shared" si="3"/>
        <v/>
      </c>
      <c r="W9" s="8">
        <f t="shared" si="3"/>
        <v>6</v>
      </c>
      <c r="X9" s="8" t="str">
        <f t="shared" si="3"/>
        <v/>
      </c>
      <c r="Y9" s="8" t="str">
        <f t="shared" si="3"/>
        <v/>
      </c>
      <c r="Z9" s="8" t="str">
        <f t="shared" si="3"/>
        <v/>
      </c>
      <c r="AA9" s="8" t="str">
        <f t="shared" si="3"/>
        <v/>
      </c>
      <c r="AB9" s="8" t="str">
        <f t="shared" si="3"/>
        <v/>
      </c>
      <c r="AC9" s="8" t="str">
        <f t="shared" si="3"/>
        <v/>
      </c>
      <c r="AD9" s="8" t="str">
        <f t="shared" si="3"/>
        <v/>
      </c>
      <c r="AE9" s="8" t="str">
        <f t="shared" si="3"/>
        <v/>
      </c>
      <c r="AF9" s="8" t="str">
        <f t="shared" si="4"/>
        <v/>
      </c>
      <c r="AG9" s="8" t="str">
        <f t="shared" si="4"/>
        <v/>
      </c>
      <c r="AH9" s="8" t="str">
        <f t="shared" si="4"/>
        <v/>
      </c>
      <c r="AI9" s="8" t="str">
        <f t="shared" si="4"/>
        <v/>
      </c>
      <c r="AJ9" s="8" t="str">
        <f t="shared" si="4"/>
        <v/>
      </c>
      <c r="AK9" s="8" t="str">
        <f t="shared" si="4"/>
        <v/>
      </c>
      <c r="AL9" s="8" t="str">
        <f t="shared" si="4"/>
        <v/>
      </c>
      <c r="AM9" s="8" t="str">
        <f t="shared" si="4"/>
        <v/>
      </c>
    </row>
    <row r="10" spans="1:39">
      <c r="A10" t="s">
        <v>87</v>
      </c>
      <c r="B10" t="s">
        <v>16</v>
      </c>
      <c r="C10" t="s">
        <v>15</v>
      </c>
      <c r="D10" s="23">
        <f>VLOOKUP($B10,affix_amil_header_bronze!$B$3:$D$20,3,FALSE)</f>
        <v>722764000</v>
      </c>
      <c r="E10" s="23" t="str">
        <f t="shared" si="0"/>
        <v>630111a2b336dc5f51bee3b5722764000</v>
      </c>
      <c r="F10" s="44">
        <f>VLOOKUP(B10,affix_amil_header_bronze!B$3:E$20,4,FALSE)</f>
        <v>44792.875</v>
      </c>
      <c r="G10" s="23" t="str">
        <f>VLOOKUP(E10,affix_amil_header_bronze!$G$3:$H$20,2,FALSE)</f>
        <v>C</v>
      </c>
      <c r="H10" s="1">
        <v>39498.875</v>
      </c>
      <c r="I10">
        <v>131160354</v>
      </c>
      <c r="J10" s="23">
        <f>COUNTIF(affix_repasse_bronze!$R$4:$R$1083,I10)</f>
        <v>0</v>
      </c>
      <c r="K10" t="s">
        <v>88</v>
      </c>
      <c r="L10">
        <v>0</v>
      </c>
      <c r="M10">
        <v>0</v>
      </c>
      <c r="N10" t="s">
        <v>89</v>
      </c>
      <c r="O10" t="s">
        <v>90</v>
      </c>
      <c r="P10" t="s">
        <v>20</v>
      </c>
      <c r="Q10">
        <v>0</v>
      </c>
      <c r="R10" t="str">
        <f t="shared" si="1"/>
        <v>6301123f1fe6e2596566ddad630111a2b336dc5f51bee3b56301123e1fe6e2596566dd9a722764000630111a2b336dc5f51bee3b5722764000C39498.8751311603540XNX LUIZX RXWHX DX MXDXIRX00MEDICUS QC 122 PARTICIP. - RNCo-participaçãoD0</v>
      </c>
      <c r="S10">
        <f t="shared" si="2"/>
        <v>0</v>
      </c>
      <c r="U10" s="7">
        <v>7</v>
      </c>
      <c r="V10" s="7" t="str">
        <f t="shared" si="3"/>
        <v/>
      </c>
      <c r="W10" s="7" t="str">
        <f t="shared" si="3"/>
        <v/>
      </c>
      <c r="X10" s="7">
        <f t="shared" si="3"/>
        <v>7</v>
      </c>
      <c r="Y10" s="7" t="str">
        <f t="shared" si="3"/>
        <v/>
      </c>
      <c r="Z10" s="7" t="str">
        <f t="shared" si="3"/>
        <v/>
      </c>
      <c r="AA10" s="7" t="str">
        <f t="shared" si="3"/>
        <v/>
      </c>
      <c r="AB10" s="7" t="str">
        <f t="shared" si="3"/>
        <v/>
      </c>
      <c r="AC10" s="7" t="str">
        <f t="shared" si="3"/>
        <v/>
      </c>
      <c r="AD10" s="7" t="str">
        <f t="shared" si="3"/>
        <v/>
      </c>
      <c r="AE10" s="7" t="str">
        <f t="shared" si="3"/>
        <v/>
      </c>
      <c r="AF10" s="7" t="str">
        <f t="shared" si="4"/>
        <v/>
      </c>
      <c r="AG10" s="7" t="str">
        <f t="shared" si="4"/>
        <v/>
      </c>
      <c r="AH10" s="7" t="str">
        <f t="shared" si="4"/>
        <v/>
      </c>
      <c r="AI10" s="7" t="str">
        <f t="shared" si="4"/>
        <v/>
      </c>
      <c r="AJ10" s="7" t="str">
        <f t="shared" si="4"/>
        <v/>
      </c>
      <c r="AK10" s="7" t="str">
        <f t="shared" si="4"/>
        <v/>
      </c>
      <c r="AL10" s="7" t="str">
        <f t="shared" si="4"/>
        <v/>
      </c>
      <c r="AM10" s="7" t="str">
        <f t="shared" si="4"/>
        <v/>
      </c>
    </row>
    <row r="11" spans="1:39">
      <c r="A11" t="s">
        <v>91</v>
      </c>
      <c r="B11" t="s">
        <v>16</v>
      </c>
      <c r="C11" t="s">
        <v>15</v>
      </c>
      <c r="D11" s="22">
        <f>VLOOKUP($B11,affix_amil_header_bronze!$B$3:$D$20,3,FALSE)</f>
        <v>722764000</v>
      </c>
      <c r="E11" s="22" t="str">
        <f t="shared" si="0"/>
        <v>630111a2b336dc5f51bee3b5722764000</v>
      </c>
      <c r="F11" s="45">
        <f>VLOOKUP(B11,affix_amil_header_bronze!B$3:E$20,4,FALSE)</f>
        <v>44792.875</v>
      </c>
      <c r="G11" s="22" t="str">
        <f>VLOOKUP(E11,affix_amil_header_bronze!$G$3:$H$20,2,FALSE)</f>
        <v>C</v>
      </c>
      <c r="H11" s="1">
        <v>39435.916666666664</v>
      </c>
      <c r="I11">
        <v>131064185</v>
      </c>
      <c r="J11" s="22">
        <f>COUNTIF(affix_repasse_bronze!$R$4:$R$1083,I11)</f>
        <v>0</v>
      </c>
      <c r="K11" t="s">
        <v>92</v>
      </c>
      <c r="L11">
        <v>0</v>
      </c>
      <c r="M11">
        <v>0</v>
      </c>
      <c r="N11" t="s">
        <v>89</v>
      </c>
      <c r="O11" t="s">
        <v>77</v>
      </c>
      <c r="P11" t="s">
        <v>78</v>
      </c>
      <c r="Q11">
        <v>1738.03</v>
      </c>
      <c r="R11" t="str">
        <f t="shared" si="1"/>
        <v>6301123f1fe6e2596566dd9b630111a2b336dc5f51bee3b56301123e1fe6e2596566dd9a722764000630111a2b336dc5f51bee3b5722764000C39435.91666666671310641850TXLX BXTITX DX XNTX00MEDICUS QC 122 PARTICIP. - RNMens. Titular Faixa Etária Implant.T1738.03</v>
      </c>
      <c r="S11">
        <f t="shared" si="2"/>
        <v>0</v>
      </c>
      <c r="U11" s="8">
        <v>8</v>
      </c>
      <c r="V11" s="8" t="str">
        <f t="shared" si="3"/>
        <v/>
      </c>
      <c r="W11" s="8" t="str">
        <f t="shared" si="3"/>
        <v/>
      </c>
      <c r="X11" s="8">
        <f t="shared" si="3"/>
        <v>8</v>
      </c>
      <c r="Y11" s="8" t="str">
        <f t="shared" si="3"/>
        <v/>
      </c>
      <c r="Z11" s="8" t="str">
        <f t="shared" si="3"/>
        <v/>
      </c>
      <c r="AA11" s="8" t="str">
        <f t="shared" si="3"/>
        <v/>
      </c>
      <c r="AB11" s="8" t="str">
        <f t="shared" si="3"/>
        <v/>
      </c>
      <c r="AC11" s="8" t="str">
        <f t="shared" si="3"/>
        <v/>
      </c>
      <c r="AD11" s="8" t="str">
        <f t="shared" si="3"/>
        <v/>
      </c>
      <c r="AE11" s="8" t="str">
        <f t="shared" si="3"/>
        <v/>
      </c>
      <c r="AF11" s="8" t="str">
        <f t="shared" si="4"/>
        <v/>
      </c>
      <c r="AG11" s="8" t="str">
        <f t="shared" si="4"/>
        <v/>
      </c>
      <c r="AH11" s="8" t="str">
        <f t="shared" si="4"/>
        <v/>
      </c>
      <c r="AI11" s="8" t="str">
        <f t="shared" si="4"/>
        <v/>
      </c>
      <c r="AJ11" s="8" t="str">
        <f t="shared" si="4"/>
        <v/>
      </c>
      <c r="AK11" s="8" t="str">
        <f t="shared" si="4"/>
        <v/>
      </c>
      <c r="AL11" s="8" t="str">
        <f t="shared" si="4"/>
        <v/>
      </c>
      <c r="AM11" s="8" t="str">
        <f t="shared" si="4"/>
        <v/>
      </c>
    </row>
    <row r="12" spans="1:39">
      <c r="A12" t="s">
        <v>93</v>
      </c>
      <c r="B12" t="s">
        <v>16</v>
      </c>
      <c r="C12" t="s">
        <v>15</v>
      </c>
      <c r="D12" s="23">
        <f>VLOOKUP($B12,affix_amil_header_bronze!$B$3:$D$20,3,FALSE)</f>
        <v>722764000</v>
      </c>
      <c r="E12" s="23" t="str">
        <f t="shared" si="0"/>
        <v>630111a2b336dc5f51bee3b5722764000</v>
      </c>
      <c r="F12" s="44">
        <f>VLOOKUP(B12,affix_amil_header_bronze!B$3:E$20,4,FALSE)</f>
        <v>44792.875</v>
      </c>
      <c r="G12" s="23" t="str">
        <f>VLOOKUP(E12,affix_amil_header_bronze!$G$3:$H$20,2,FALSE)</f>
        <v>C</v>
      </c>
      <c r="H12" s="1">
        <v>39435.916666666664</v>
      </c>
      <c r="I12">
        <v>131064185</v>
      </c>
      <c r="J12" s="23">
        <f>COUNTIF(affix_repasse_bronze!$R$4:$R$1083,I12)</f>
        <v>0</v>
      </c>
      <c r="K12" t="s">
        <v>92</v>
      </c>
      <c r="L12">
        <v>0</v>
      </c>
      <c r="M12">
        <v>0</v>
      </c>
      <c r="N12" t="s">
        <v>89</v>
      </c>
      <c r="O12" t="s">
        <v>90</v>
      </c>
      <c r="P12" t="s">
        <v>78</v>
      </c>
      <c r="Q12">
        <v>0</v>
      </c>
      <c r="R12" t="str">
        <f t="shared" si="1"/>
        <v>6301123f1fe6e2596566dd9c630111a2b336dc5f51bee3b56301123e1fe6e2596566dd9a722764000630111a2b336dc5f51bee3b5722764000C39435.91666666671310641850TXLX BXTITX DX XNTX00MEDICUS QC 122 PARTICIP. - RNCo-participaçãoT0</v>
      </c>
      <c r="S12">
        <f t="shared" si="2"/>
        <v>0</v>
      </c>
      <c r="U12" s="7">
        <v>9</v>
      </c>
      <c r="V12" s="7" t="str">
        <f t="shared" si="3"/>
        <v/>
      </c>
      <c r="W12" s="7" t="str">
        <f t="shared" si="3"/>
        <v/>
      </c>
      <c r="X12" s="7">
        <f t="shared" si="3"/>
        <v>9</v>
      </c>
      <c r="Y12" s="7" t="str">
        <f t="shared" si="3"/>
        <v/>
      </c>
      <c r="Z12" s="7" t="str">
        <f t="shared" si="3"/>
        <v/>
      </c>
      <c r="AA12" s="7" t="str">
        <f t="shared" si="3"/>
        <v/>
      </c>
      <c r="AB12" s="7" t="str">
        <f t="shared" si="3"/>
        <v/>
      </c>
      <c r="AC12" s="7" t="str">
        <f t="shared" si="3"/>
        <v/>
      </c>
      <c r="AD12" s="7" t="str">
        <f t="shared" si="3"/>
        <v/>
      </c>
      <c r="AE12" s="7" t="str">
        <f t="shared" si="3"/>
        <v/>
      </c>
      <c r="AF12" s="7" t="str">
        <f t="shared" si="4"/>
        <v/>
      </c>
      <c r="AG12" s="7" t="str">
        <f t="shared" si="4"/>
        <v/>
      </c>
      <c r="AH12" s="7" t="str">
        <f t="shared" si="4"/>
        <v/>
      </c>
      <c r="AI12" s="7" t="str">
        <f t="shared" si="4"/>
        <v/>
      </c>
      <c r="AJ12" s="7" t="str">
        <f t="shared" si="4"/>
        <v/>
      </c>
      <c r="AK12" s="7" t="str">
        <f t="shared" si="4"/>
        <v/>
      </c>
      <c r="AL12" s="7" t="str">
        <f t="shared" si="4"/>
        <v/>
      </c>
      <c r="AM12" s="7" t="str">
        <f t="shared" si="4"/>
        <v/>
      </c>
    </row>
    <row r="13" spans="1:39">
      <c r="A13" t="s">
        <v>94</v>
      </c>
      <c r="B13" t="s">
        <v>16</v>
      </c>
      <c r="C13" t="s">
        <v>15</v>
      </c>
      <c r="D13" s="22">
        <f>VLOOKUP($B13,affix_amil_header_bronze!$B$3:$D$20,3,FALSE)</f>
        <v>722764000</v>
      </c>
      <c r="E13" s="22" t="str">
        <f t="shared" si="0"/>
        <v>630111a2b336dc5f51bee3b5722764000</v>
      </c>
      <c r="F13" s="45">
        <f>VLOOKUP(B13,affix_amil_header_bronze!B$3:E$20,4,FALSE)</f>
        <v>44792.875</v>
      </c>
      <c r="G13" s="22" t="str">
        <f>VLOOKUP(E13,affix_amil_header_bronze!$G$3:$H$20,2,FALSE)</f>
        <v>C</v>
      </c>
      <c r="H13" s="1">
        <v>39435.916666666664</v>
      </c>
      <c r="I13">
        <v>131064525</v>
      </c>
      <c r="J13" s="22">
        <f>COUNTIF(affix_repasse_bronze!$R$4:$R$1083,I13)</f>
        <v>0</v>
      </c>
      <c r="K13" t="s">
        <v>95</v>
      </c>
      <c r="L13">
        <v>0</v>
      </c>
      <c r="M13">
        <v>0</v>
      </c>
      <c r="N13" t="s">
        <v>96</v>
      </c>
      <c r="O13" t="s">
        <v>77</v>
      </c>
      <c r="P13" t="s">
        <v>78</v>
      </c>
      <c r="Q13">
        <v>1838.5</v>
      </c>
      <c r="R13" t="str">
        <f t="shared" si="1"/>
        <v>6301123f1fe6e2596566dd9d630111a2b336dc5f51bee3b56301123e1fe6e2596566dd9a722764000630111a2b336dc5f51bee3b5722764000C39435.91666666671310645250XNIX MXRIX DX XUZX00MEDICUS QC - RNMens. Titular Faixa Etária Implant.T1838.5</v>
      </c>
      <c r="S13">
        <f t="shared" si="2"/>
        <v>0</v>
      </c>
      <c r="U13" s="8">
        <v>10</v>
      </c>
      <c r="V13" s="8" t="str">
        <f t="shared" si="3"/>
        <v/>
      </c>
      <c r="W13" s="8" t="str">
        <f t="shared" si="3"/>
        <v/>
      </c>
      <c r="X13" s="8">
        <f t="shared" si="3"/>
        <v>10</v>
      </c>
      <c r="Y13" s="8" t="str">
        <f t="shared" si="3"/>
        <v/>
      </c>
      <c r="Z13" s="8" t="str">
        <f t="shared" si="3"/>
        <v/>
      </c>
      <c r="AA13" s="8" t="str">
        <f t="shared" si="3"/>
        <v/>
      </c>
      <c r="AB13" s="8" t="str">
        <f t="shared" si="3"/>
        <v/>
      </c>
      <c r="AC13" s="8" t="str">
        <f t="shared" si="3"/>
        <v/>
      </c>
      <c r="AD13" s="8" t="str">
        <f t="shared" si="3"/>
        <v/>
      </c>
      <c r="AE13" s="8" t="str">
        <f t="shared" si="3"/>
        <v/>
      </c>
      <c r="AF13" s="8" t="str">
        <f t="shared" si="4"/>
        <v/>
      </c>
      <c r="AG13" s="8" t="str">
        <f t="shared" si="4"/>
        <v/>
      </c>
      <c r="AH13" s="8" t="str">
        <f t="shared" si="4"/>
        <v/>
      </c>
      <c r="AI13" s="8" t="str">
        <f t="shared" si="4"/>
        <v/>
      </c>
      <c r="AJ13" s="8" t="str">
        <f t="shared" si="4"/>
        <v/>
      </c>
      <c r="AK13" s="8" t="str">
        <f t="shared" si="4"/>
        <v/>
      </c>
      <c r="AL13" s="8" t="str">
        <f t="shared" si="4"/>
        <v/>
      </c>
      <c r="AM13" s="8" t="str">
        <f t="shared" si="4"/>
        <v/>
      </c>
    </row>
    <row r="14" spans="1:39">
      <c r="A14" t="s">
        <v>97</v>
      </c>
      <c r="B14" t="s">
        <v>16</v>
      </c>
      <c r="C14" t="s">
        <v>15</v>
      </c>
      <c r="D14" s="23">
        <f>VLOOKUP($B14,affix_amil_header_bronze!$B$3:$D$20,3,FALSE)</f>
        <v>722764000</v>
      </c>
      <c r="E14" s="23" t="str">
        <f t="shared" si="0"/>
        <v>630111a2b336dc5f51bee3b5722764000</v>
      </c>
      <c r="F14" s="44">
        <f>VLOOKUP(B14,affix_amil_header_bronze!B$3:E$20,4,FALSE)</f>
        <v>44792.875</v>
      </c>
      <c r="G14" s="23" t="str">
        <f>VLOOKUP(E14,affix_amil_header_bronze!$G$3:$H$20,2,FALSE)</f>
        <v>C</v>
      </c>
      <c r="H14" s="1">
        <v>41582.916666666664</v>
      </c>
      <c r="I14">
        <v>131064614</v>
      </c>
      <c r="J14" s="23">
        <f>COUNTIF(affix_repasse_bronze!$R$4:$R$1083,I14)</f>
        <v>0</v>
      </c>
      <c r="K14" t="s">
        <v>98</v>
      </c>
      <c r="L14">
        <v>0</v>
      </c>
      <c r="M14">
        <v>0</v>
      </c>
      <c r="N14" t="s">
        <v>89</v>
      </c>
      <c r="O14" t="s">
        <v>99</v>
      </c>
      <c r="P14" t="s">
        <v>78</v>
      </c>
      <c r="Q14">
        <v>-1009.18</v>
      </c>
      <c r="R14" t="str">
        <f t="shared" si="1"/>
        <v>6301123f1fe6e2596566dd9e630111a2b336dc5f51bee3b56301123e1fe6e2596566dd9a722764000630111a2b336dc5f51bee3b5722764000C41582.91666666671310646140XDILXUZX MXRWIX RXDRIGUX DX XRXUJX00MEDICUS QC 122 PARTICIP. - RNDevolução Exclusão RetroativaT-1009.18</v>
      </c>
      <c r="S14">
        <f t="shared" si="2"/>
        <v>0</v>
      </c>
      <c r="U14" s="7">
        <v>11</v>
      </c>
      <c r="V14" s="7" t="str">
        <f t="shared" ref="V14:AE23" si="5">IF(V$3=$B14,$U14,"")</f>
        <v/>
      </c>
      <c r="W14" s="7" t="str">
        <f t="shared" si="5"/>
        <v/>
      </c>
      <c r="X14" s="7">
        <f t="shared" si="5"/>
        <v>11</v>
      </c>
      <c r="Y14" s="7" t="str">
        <f t="shared" si="5"/>
        <v/>
      </c>
      <c r="Z14" s="7" t="str">
        <f t="shared" si="5"/>
        <v/>
      </c>
      <c r="AA14" s="7" t="str">
        <f t="shared" si="5"/>
        <v/>
      </c>
      <c r="AB14" s="7" t="str">
        <f t="shared" si="5"/>
        <v/>
      </c>
      <c r="AC14" s="7" t="str">
        <f t="shared" si="5"/>
        <v/>
      </c>
      <c r="AD14" s="7" t="str">
        <f t="shared" si="5"/>
        <v/>
      </c>
      <c r="AE14" s="7" t="str">
        <f t="shared" si="5"/>
        <v/>
      </c>
      <c r="AF14" s="7" t="str">
        <f t="shared" ref="AF14:AM23" si="6">IF(AF$3=$B14,$U14,"")</f>
        <v/>
      </c>
      <c r="AG14" s="7" t="str">
        <f t="shared" si="6"/>
        <v/>
      </c>
      <c r="AH14" s="7" t="str">
        <f t="shared" si="6"/>
        <v/>
      </c>
      <c r="AI14" s="7" t="str">
        <f t="shared" si="6"/>
        <v/>
      </c>
      <c r="AJ14" s="7" t="str">
        <f t="shared" si="6"/>
        <v/>
      </c>
      <c r="AK14" s="7" t="str">
        <f t="shared" si="6"/>
        <v/>
      </c>
      <c r="AL14" s="7" t="str">
        <f t="shared" si="6"/>
        <v/>
      </c>
      <c r="AM14" s="7" t="str">
        <f t="shared" si="6"/>
        <v/>
      </c>
    </row>
    <row r="15" spans="1:39">
      <c r="A15" t="s">
        <v>100</v>
      </c>
      <c r="B15" t="s">
        <v>16</v>
      </c>
      <c r="C15" t="s">
        <v>15</v>
      </c>
      <c r="D15" s="22">
        <f>VLOOKUP($B15,affix_amil_header_bronze!$B$3:$D$20,3,FALSE)</f>
        <v>722764000</v>
      </c>
      <c r="E15" s="22" t="str">
        <f t="shared" si="0"/>
        <v>630111a2b336dc5f51bee3b5722764000</v>
      </c>
      <c r="F15" s="45">
        <f>VLOOKUP(B15,affix_amil_header_bronze!B$3:E$20,4,FALSE)</f>
        <v>44792.875</v>
      </c>
      <c r="G15" s="22" t="str">
        <f>VLOOKUP(E15,affix_amil_header_bronze!$G$3:$H$20,2,FALSE)</f>
        <v>C</v>
      </c>
      <c r="H15" s="1">
        <v>39435.916666666664</v>
      </c>
      <c r="I15">
        <v>131065017</v>
      </c>
      <c r="J15" s="22">
        <f>COUNTIF(affix_repasse_bronze!$R$4:$R$1083,I15)</f>
        <v>0</v>
      </c>
      <c r="K15" t="s">
        <v>101</v>
      </c>
      <c r="L15">
        <v>0</v>
      </c>
      <c r="M15">
        <v>0</v>
      </c>
      <c r="N15" t="s">
        <v>96</v>
      </c>
      <c r="O15" t="s">
        <v>77</v>
      </c>
      <c r="P15" t="s">
        <v>78</v>
      </c>
      <c r="Q15">
        <v>1975.32</v>
      </c>
      <c r="R15" t="str">
        <f t="shared" si="1"/>
        <v>6301123f1fe6e2596566dd9f630111a2b336dc5f51bee3b56301123e1fe6e2596566dd9a722764000630111a2b336dc5f51bee3b5722764000C39435.91666666671310650170VXNIX VXLXRIX RXWHX00MEDICUS QC - RNMens. Titular Faixa Etária Implant.T1975.32</v>
      </c>
      <c r="S15">
        <f t="shared" si="2"/>
        <v>0</v>
      </c>
      <c r="U15" s="8">
        <v>12</v>
      </c>
      <c r="V15" s="8" t="str">
        <f t="shared" si="5"/>
        <v/>
      </c>
      <c r="W15" s="8" t="str">
        <f t="shared" si="5"/>
        <v/>
      </c>
      <c r="X15" s="8">
        <f t="shared" si="5"/>
        <v>12</v>
      </c>
      <c r="Y15" s="8" t="str">
        <f t="shared" si="5"/>
        <v/>
      </c>
      <c r="Z15" s="8" t="str">
        <f t="shared" si="5"/>
        <v/>
      </c>
      <c r="AA15" s="8" t="str">
        <f t="shared" si="5"/>
        <v/>
      </c>
      <c r="AB15" s="8" t="str">
        <f t="shared" si="5"/>
        <v/>
      </c>
      <c r="AC15" s="8" t="str">
        <f t="shared" si="5"/>
        <v/>
      </c>
      <c r="AD15" s="8" t="str">
        <f t="shared" si="5"/>
        <v/>
      </c>
      <c r="AE15" s="8" t="str">
        <f t="shared" si="5"/>
        <v/>
      </c>
      <c r="AF15" s="8" t="str">
        <f t="shared" si="6"/>
        <v/>
      </c>
      <c r="AG15" s="8" t="str">
        <f t="shared" si="6"/>
        <v/>
      </c>
      <c r="AH15" s="8" t="str">
        <f t="shared" si="6"/>
        <v/>
      </c>
      <c r="AI15" s="8" t="str">
        <f t="shared" si="6"/>
        <v/>
      </c>
      <c r="AJ15" s="8" t="str">
        <f t="shared" si="6"/>
        <v/>
      </c>
      <c r="AK15" s="8" t="str">
        <f t="shared" si="6"/>
        <v/>
      </c>
      <c r="AL15" s="8" t="str">
        <f t="shared" si="6"/>
        <v/>
      </c>
      <c r="AM15" s="8" t="str">
        <f t="shared" si="6"/>
        <v/>
      </c>
    </row>
    <row r="16" spans="1:39">
      <c r="A16" t="s">
        <v>102</v>
      </c>
      <c r="B16" t="s">
        <v>16</v>
      </c>
      <c r="C16" t="s">
        <v>15</v>
      </c>
      <c r="D16" s="23">
        <f>VLOOKUP($B16,affix_amil_header_bronze!$B$3:$D$20,3,FALSE)</f>
        <v>722764000</v>
      </c>
      <c r="E16" s="23" t="str">
        <f t="shared" si="0"/>
        <v>630111a2b336dc5f51bee3b5722764000</v>
      </c>
      <c r="F16" s="44">
        <f>VLOOKUP(B16,affix_amil_header_bronze!B$3:E$20,4,FALSE)</f>
        <v>44792.875</v>
      </c>
      <c r="G16" s="23" t="str">
        <f>VLOOKUP(E16,affix_amil_header_bronze!$G$3:$H$20,2,FALSE)</f>
        <v>C</v>
      </c>
      <c r="H16" s="1">
        <v>39435.916666666664</v>
      </c>
      <c r="I16">
        <v>131065050</v>
      </c>
      <c r="J16" s="23">
        <f>COUNTIF(affix_repasse_bronze!$R$4:$R$1083,I16)</f>
        <v>0</v>
      </c>
      <c r="K16" t="s">
        <v>103</v>
      </c>
      <c r="L16">
        <v>0</v>
      </c>
      <c r="M16">
        <v>0</v>
      </c>
      <c r="N16" t="s">
        <v>96</v>
      </c>
      <c r="O16" t="s">
        <v>99</v>
      </c>
      <c r="P16" t="s">
        <v>78</v>
      </c>
      <c r="Q16">
        <v>-442.19</v>
      </c>
      <c r="R16" t="str">
        <f t="shared" si="1"/>
        <v>6301123f1fe6e2596566dda0630111a2b336dc5f51bee3b56301123e1fe6e2596566dd9a722764000630111a2b336dc5f51bee3b5722764000C39435.91666666671310650500JXX NILXN DX XLIVXIRX FILHX00MEDICUS QC - RNDevolução Exclusão RetroativaT-442.19</v>
      </c>
      <c r="S16">
        <f t="shared" si="2"/>
        <v>0</v>
      </c>
      <c r="U16" s="7">
        <v>13</v>
      </c>
      <c r="V16" s="7" t="str">
        <f t="shared" si="5"/>
        <v/>
      </c>
      <c r="W16" s="7" t="str">
        <f t="shared" si="5"/>
        <v/>
      </c>
      <c r="X16" s="7">
        <f t="shared" si="5"/>
        <v>13</v>
      </c>
      <c r="Y16" s="7" t="str">
        <f t="shared" si="5"/>
        <v/>
      </c>
      <c r="Z16" s="7" t="str">
        <f t="shared" si="5"/>
        <v/>
      </c>
      <c r="AA16" s="7" t="str">
        <f t="shared" si="5"/>
        <v/>
      </c>
      <c r="AB16" s="7" t="str">
        <f t="shared" si="5"/>
        <v/>
      </c>
      <c r="AC16" s="7" t="str">
        <f t="shared" si="5"/>
        <v/>
      </c>
      <c r="AD16" s="7" t="str">
        <f t="shared" si="5"/>
        <v/>
      </c>
      <c r="AE16" s="7" t="str">
        <f t="shared" si="5"/>
        <v/>
      </c>
      <c r="AF16" s="7" t="str">
        <f t="shared" si="6"/>
        <v/>
      </c>
      <c r="AG16" s="7" t="str">
        <f t="shared" si="6"/>
        <v/>
      </c>
      <c r="AH16" s="7" t="str">
        <f t="shared" si="6"/>
        <v/>
      </c>
      <c r="AI16" s="7" t="str">
        <f t="shared" si="6"/>
        <v/>
      </c>
      <c r="AJ16" s="7" t="str">
        <f t="shared" si="6"/>
        <v/>
      </c>
      <c r="AK16" s="7" t="str">
        <f t="shared" si="6"/>
        <v/>
      </c>
      <c r="AL16" s="7" t="str">
        <f t="shared" si="6"/>
        <v/>
      </c>
      <c r="AM16" s="7" t="str">
        <f t="shared" si="6"/>
        <v/>
      </c>
    </row>
    <row r="17" spans="1:39">
      <c r="A17" t="s">
        <v>104</v>
      </c>
      <c r="B17" t="s">
        <v>16</v>
      </c>
      <c r="C17" t="s">
        <v>15</v>
      </c>
      <c r="D17" s="22">
        <f>VLOOKUP($B17,affix_amil_header_bronze!$B$3:$D$20,3,FALSE)</f>
        <v>722764000</v>
      </c>
      <c r="E17" s="22" t="str">
        <f t="shared" si="0"/>
        <v>630111a2b336dc5f51bee3b5722764000</v>
      </c>
      <c r="F17" s="45">
        <f>VLOOKUP(B17,affix_amil_header_bronze!B$3:E$20,4,FALSE)</f>
        <v>44792.875</v>
      </c>
      <c r="G17" s="22" t="str">
        <f>VLOOKUP(E17,affix_amil_header_bronze!$G$3:$H$20,2,FALSE)</f>
        <v>C</v>
      </c>
      <c r="H17" s="1">
        <v>39531.875</v>
      </c>
      <c r="I17">
        <v>131172476</v>
      </c>
      <c r="J17" s="22">
        <f>COUNTIF(affix_repasse_bronze!$R$4:$R$1083,I17)</f>
        <v>0</v>
      </c>
      <c r="K17" t="s">
        <v>105</v>
      </c>
      <c r="L17">
        <v>0</v>
      </c>
      <c r="M17">
        <v>0</v>
      </c>
      <c r="N17" t="s">
        <v>96</v>
      </c>
      <c r="O17" t="s">
        <v>99</v>
      </c>
      <c r="P17" t="s">
        <v>20</v>
      </c>
      <c r="Q17">
        <v>-442.19</v>
      </c>
      <c r="R17" t="str">
        <f t="shared" si="1"/>
        <v>6301123f1fe6e2596566dda1630111a2b336dc5f51bee3b56301123e1fe6e2596566dd9a722764000630111a2b336dc5f51bee3b5722764000C39531.8751311724760RXFXXL JXLX LXWXRDX DX XLIVXIRX00MEDICUS QC - RNDevolução Exclusão RetroativaD-442.19</v>
      </c>
      <c r="S17">
        <f t="shared" si="2"/>
        <v>0</v>
      </c>
      <c r="U17" s="8">
        <v>14</v>
      </c>
      <c r="V17" s="8" t="str">
        <f t="shared" si="5"/>
        <v/>
      </c>
      <c r="W17" s="8" t="str">
        <f t="shared" si="5"/>
        <v/>
      </c>
      <c r="X17" s="8">
        <f t="shared" si="5"/>
        <v>14</v>
      </c>
      <c r="Y17" s="8" t="str">
        <f t="shared" si="5"/>
        <v/>
      </c>
      <c r="Z17" s="8" t="str">
        <f t="shared" si="5"/>
        <v/>
      </c>
      <c r="AA17" s="8" t="str">
        <f t="shared" si="5"/>
        <v/>
      </c>
      <c r="AB17" s="8" t="str">
        <f t="shared" si="5"/>
        <v/>
      </c>
      <c r="AC17" s="8" t="str">
        <f t="shared" si="5"/>
        <v/>
      </c>
      <c r="AD17" s="8" t="str">
        <f t="shared" si="5"/>
        <v/>
      </c>
      <c r="AE17" s="8" t="str">
        <f t="shared" si="5"/>
        <v/>
      </c>
      <c r="AF17" s="8" t="str">
        <f t="shared" si="6"/>
        <v/>
      </c>
      <c r="AG17" s="8" t="str">
        <f t="shared" si="6"/>
        <v/>
      </c>
      <c r="AH17" s="8" t="str">
        <f t="shared" si="6"/>
        <v/>
      </c>
      <c r="AI17" s="8" t="str">
        <f t="shared" si="6"/>
        <v/>
      </c>
      <c r="AJ17" s="8" t="str">
        <f t="shared" si="6"/>
        <v/>
      </c>
      <c r="AK17" s="8" t="str">
        <f t="shared" si="6"/>
        <v/>
      </c>
      <c r="AL17" s="8" t="str">
        <f t="shared" si="6"/>
        <v/>
      </c>
      <c r="AM17" s="8" t="str">
        <f t="shared" si="6"/>
        <v/>
      </c>
    </row>
    <row r="18" spans="1:39">
      <c r="A18" t="s">
        <v>106</v>
      </c>
      <c r="B18" t="s">
        <v>16</v>
      </c>
      <c r="C18" t="s">
        <v>15</v>
      </c>
      <c r="D18" s="23">
        <f>VLOOKUP($B18,affix_amil_header_bronze!$B$3:$D$20,3,FALSE)</f>
        <v>722764000</v>
      </c>
      <c r="E18" s="23" t="str">
        <f t="shared" si="0"/>
        <v>630111a2b336dc5f51bee3b5722764000</v>
      </c>
      <c r="F18" s="44">
        <f>VLOOKUP(B18,affix_amil_header_bronze!B$3:E$20,4,FALSE)</f>
        <v>44792.875</v>
      </c>
      <c r="G18" s="23" t="str">
        <f>VLOOKUP(E18,affix_amil_header_bronze!$G$3:$H$20,2,FALSE)</f>
        <v>C</v>
      </c>
      <c r="H18" s="1">
        <v>39435.916666666664</v>
      </c>
      <c r="I18">
        <v>131065181</v>
      </c>
      <c r="J18" s="23">
        <f>COUNTIF(affix_repasse_bronze!$R$4:$R$1083,I18)</f>
        <v>0</v>
      </c>
      <c r="K18" t="s">
        <v>107</v>
      </c>
      <c r="L18">
        <v>0</v>
      </c>
      <c r="M18">
        <v>0</v>
      </c>
      <c r="N18" t="s">
        <v>96</v>
      </c>
      <c r="O18" t="s">
        <v>77</v>
      </c>
      <c r="P18" t="s">
        <v>78</v>
      </c>
      <c r="Q18">
        <v>2567.79</v>
      </c>
      <c r="R18" t="str">
        <f t="shared" si="1"/>
        <v>6301123f1fe6e2596566dda2630111a2b336dc5f51bee3b56301123e1fe6e2596566dd9a722764000630111a2b336dc5f51bee3b5722764000C39435.91666666671310651810LUWIX GXLDINX DX WXTX XLIVXIRX00MEDICUS QC - RNMens. Titular Faixa Etária Implant.T2567.79</v>
      </c>
      <c r="S18">
        <f t="shared" si="2"/>
        <v>0</v>
      </c>
      <c r="U18" s="7">
        <v>15</v>
      </c>
      <c r="V18" s="7" t="str">
        <f t="shared" si="5"/>
        <v/>
      </c>
      <c r="W18" s="7" t="str">
        <f t="shared" si="5"/>
        <v/>
      </c>
      <c r="X18" s="7">
        <f t="shared" si="5"/>
        <v>15</v>
      </c>
      <c r="Y18" s="7" t="str">
        <f t="shared" si="5"/>
        <v/>
      </c>
      <c r="Z18" s="7" t="str">
        <f t="shared" si="5"/>
        <v/>
      </c>
      <c r="AA18" s="7" t="str">
        <f t="shared" si="5"/>
        <v/>
      </c>
      <c r="AB18" s="7" t="str">
        <f t="shared" si="5"/>
        <v/>
      </c>
      <c r="AC18" s="7" t="str">
        <f t="shared" si="5"/>
        <v/>
      </c>
      <c r="AD18" s="7" t="str">
        <f t="shared" si="5"/>
        <v/>
      </c>
      <c r="AE18" s="7" t="str">
        <f t="shared" si="5"/>
        <v/>
      </c>
      <c r="AF18" s="7" t="str">
        <f t="shared" si="6"/>
        <v/>
      </c>
      <c r="AG18" s="7" t="str">
        <f t="shared" si="6"/>
        <v/>
      </c>
      <c r="AH18" s="7" t="str">
        <f t="shared" si="6"/>
        <v/>
      </c>
      <c r="AI18" s="7" t="str">
        <f t="shared" si="6"/>
        <v/>
      </c>
      <c r="AJ18" s="7" t="str">
        <f t="shared" si="6"/>
        <v/>
      </c>
      <c r="AK18" s="7" t="str">
        <f t="shared" si="6"/>
        <v/>
      </c>
      <c r="AL18" s="7" t="str">
        <f t="shared" si="6"/>
        <v/>
      </c>
      <c r="AM18" s="7" t="str">
        <f t="shared" si="6"/>
        <v/>
      </c>
    </row>
    <row r="19" spans="1:39">
      <c r="A19" t="s">
        <v>108</v>
      </c>
      <c r="B19" t="s">
        <v>16</v>
      </c>
      <c r="C19" t="s">
        <v>15</v>
      </c>
      <c r="D19" s="22">
        <f>VLOOKUP($B19,affix_amil_header_bronze!$B$3:$D$20,3,FALSE)</f>
        <v>722764000</v>
      </c>
      <c r="E19" s="22" t="str">
        <f t="shared" si="0"/>
        <v>630111a2b336dc5f51bee3b5722764000</v>
      </c>
      <c r="F19" s="45">
        <f>VLOOKUP(B19,affix_amil_header_bronze!B$3:E$20,4,FALSE)</f>
        <v>44792.875</v>
      </c>
      <c r="G19" s="22" t="str">
        <f>VLOOKUP(E19,affix_amil_header_bronze!$G$3:$H$20,2,FALSE)</f>
        <v>C</v>
      </c>
      <c r="H19" s="1">
        <v>39435.916666666664</v>
      </c>
      <c r="I19">
        <v>131065190</v>
      </c>
      <c r="J19" s="22">
        <f>COUNTIF(affix_repasse_bronze!$R$4:$R$1083,I19)</f>
        <v>0</v>
      </c>
      <c r="K19" t="s">
        <v>109</v>
      </c>
      <c r="L19">
        <v>0</v>
      </c>
      <c r="M19">
        <v>0</v>
      </c>
      <c r="N19" t="s">
        <v>96</v>
      </c>
      <c r="O19" t="s">
        <v>110</v>
      </c>
      <c r="P19" t="s">
        <v>20</v>
      </c>
      <c r="Q19">
        <v>2567.79</v>
      </c>
      <c r="R19" t="str">
        <f t="shared" si="1"/>
        <v>6301123f1fe6e2596566dda3630111a2b336dc5f51bee3b56301123e1fe6e2596566dd9a722764000630111a2b336dc5f51bee3b5722764000C39435.91666666671310651900LUIZ FXLIX DX XLIVXIRX00MEDICUS QC - RNMens. Depend. Faixa Etária Implant.D2567.79</v>
      </c>
      <c r="S19">
        <f t="shared" si="2"/>
        <v>0</v>
      </c>
      <c r="U19" s="8">
        <v>16</v>
      </c>
      <c r="V19" s="8" t="str">
        <f t="shared" si="5"/>
        <v/>
      </c>
      <c r="W19" s="8" t="str">
        <f t="shared" si="5"/>
        <v/>
      </c>
      <c r="X19" s="8">
        <f t="shared" si="5"/>
        <v>16</v>
      </c>
      <c r="Y19" s="8" t="str">
        <f t="shared" si="5"/>
        <v/>
      </c>
      <c r="Z19" s="8" t="str">
        <f t="shared" si="5"/>
        <v/>
      </c>
      <c r="AA19" s="8" t="str">
        <f t="shared" si="5"/>
        <v/>
      </c>
      <c r="AB19" s="8" t="str">
        <f t="shared" si="5"/>
        <v/>
      </c>
      <c r="AC19" s="8" t="str">
        <f t="shared" si="5"/>
        <v/>
      </c>
      <c r="AD19" s="8" t="str">
        <f t="shared" si="5"/>
        <v/>
      </c>
      <c r="AE19" s="8" t="str">
        <f t="shared" si="5"/>
        <v/>
      </c>
      <c r="AF19" s="8" t="str">
        <f t="shared" si="6"/>
        <v/>
      </c>
      <c r="AG19" s="8" t="str">
        <f t="shared" si="6"/>
        <v/>
      </c>
      <c r="AH19" s="8" t="str">
        <f t="shared" si="6"/>
        <v/>
      </c>
      <c r="AI19" s="8" t="str">
        <f t="shared" si="6"/>
        <v/>
      </c>
      <c r="AJ19" s="8" t="str">
        <f t="shared" si="6"/>
        <v/>
      </c>
      <c r="AK19" s="8" t="str">
        <f t="shared" si="6"/>
        <v/>
      </c>
      <c r="AL19" s="8" t="str">
        <f t="shared" si="6"/>
        <v/>
      </c>
      <c r="AM19" s="8" t="str">
        <f t="shared" si="6"/>
        <v/>
      </c>
    </row>
    <row r="20" spans="1:39">
      <c r="A20" t="s">
        <v>111</v>
      </c>
      <c r="B20" t="s">
        <v>16</v>
      </c>
      <c r="C20" t="s">
        <v>15</v>
      </c>
      <c r="D20" s="23">
        <f>VLOOKUP($B20,affix_amil_header_bronze!$B$3:$D$20,3,FALSE)</f>
        <v>722764000</v>
      </c>
      <c r="E20" s="23" t="str">
        <f t="shared" si="0"/>
        <v>630111a2b336dc5f51bee3b5722764000</v>
      </c>
      <c r="F20" s="44">
        <f>VLOOKUP(B20,affix_amil_header_bronze!B$3:E$20,4,FALSE)</f>
        <v>44792.875</v>
      </c>
      <c r="G20" s="23" t="str">
        <f>VLOOKUP(E20,affix_amil_header_bronze!$G$3:$H$20,2,FALSE)</f>
        <v>C</v>
      </c>
      <c r="H20" s="1">
        <v>39435.916666666664</v>
      </c>
      <c r="I20">
        <v>131065840</v>
      </c>
      <c r="J20" s="23">
        <f>COUNTIF(affix_repasse_bronze!$R$4:$R$1083,I20)</f>
        <v>0</v>
      </c>
      <c r="K20" t="s">
        <v>112</v>
      </c>
      <c r="L20">
        <v>0</v>
      </c>
      <c r="M20">
        <v>0</v>
      </c>
      <c r="N20" t="s">
        <v>96</v>
      </c>
      <c r="O20" t="s">
        <v>77</v>
      </c>
      <c r="P20" t="s">
        <v>78</v>
      </c>
      <c r="Q20">
        <v>3122.81</v>
      </c>
      <c r="R20" t="str">
        <f t="shared" si="1"/>
        <v>6301123f1fe6e2596566dda4630111a2b336dc5f51bee3b56301123e1fe6e2596566dd9a722764000630111a2b336dc5f51bee3b5722764000C39435.91666666671310658400MXRIX LUWINXTX XLVX WXRTX00MEDICUS QC - RNMens. Titular Faixa Etária Implant.T3122.81</v>
      </c>
      <c r="S20">
        <f t="shared" si="2"/>
        <v>0</v>
      </c>
      <c r="U20" s="7">
        <v>17</v>
      </c>
      <c r="V20" s="7" t="str">
        <f t="shared" si="5"/>
        <v/>
      </c>
      <c r="W20" s="7" t="str">
        <f t="shared" si="5"/>
        <v/>
      </c>
      <c r="X20" s="7">
        <f t="shared" si="5"/>
        <v>17</v>
      </c>
      <c r="Y20" s="7" t="str">
        <f t="shared" si="5"/>
        <v/>
      </c>
      <c r="Z20" s="7" t="str">
        <f t="shared" si="5"/>
        <v/>
      </c>
      <c r="AA20" s="7" t="str">
        <f t="shared" si="5"/>
        <v/>
      </c>
      <c r="AB20" s="7" t="str">
        <f t="shared" si="5"/>
        <v/>
      </c>
      <c r="AC20" s="7" t="str">
        <f t="shared" si="5"/>
        <v/>
      </c>
      <c r="AD20" s="7" t="str">
        <f t="shared" si="5"/>
        <v/>
      </c>
      <c r="AE20" s="7" t="str">
        <f t="shared" si="5"/>
        <v/>
      </c>
      <c r="AF20" s="7" t="str">
        <f t="shared" si="6"/>
        <v/>
      </c>
      <c r="AG20" s="7" t="str">
        <f t="shared" si="6"/>
        <v/>
      </c>
      <c r="AH20" s="7" t="str">
        <f t="shared" si="6"/>
        <v/>
      </c>
      <c r="AI20" s="7" t="str">
        <f t="shared" si="6"/>
        <v/>
      </c>
      <c r="AJ20" s="7" t="str">
        <f t="shared" si="6"/>
        <v/>
      </c>
      <c r="AK20" s="7" t="str">
        <f t="shared" si="6"/>
        <v/>
      </c>
      <c r="AL20" s="7" t="str">
        <f t="shared" si="6"/>
        <v/>
      </c>
      <c r="AM20" s="7" t="str">
        <f t="shared" si="6"/>
        <v/>
      </c>
    </row>
    <row r="21" spans="1:39">
      <c r="A21" t="s">
        <v>113</v>
      </c>
      <c r="B21" t="s">
        <v>16</v>
      </c>
      <c r="C21" t="s">
        <v>15</v>
      </c>
      <c r="D21" s="22">
        <f>VLOOKUP($B21,affix_amil_header_bronze!$B$3:$D$20,3,FALSE)</f>
        <v>722764000</v>
      </c>
      <c r="E21" s="22" t="str">
        <f t="shared" si="0"/>
        <v>630111a2b336dc5f51bee3b5722764000</v>
      </c>
      <c r="F21" s="45">
        <f>VLOOKUP(B21,affix_amil_header_bronze!B$3:E$20,4,FALSE)</f>
        <v>44792.875</v>
      </c>
      <c r="G21" s="22" t="str">
        <f>VLOOKUP(E21,affix_amil_header_bronze!$G$3:$H$20,2,FALSE)</f>
        <v>C</v>
      </c>
      <c r="H21" s="1">
        <v>39435.916666666664</v>
      </c>
      <c r="I21">
        <v>131065858</v>
      </c>
      <c r="J21" s="22">
        <f>COUNTIF(affix_repasse_bronze!$R$4:$R$1083,I21)</f>
        <v>0</v>
      </c>
      <c r="K21" t="s">
        <v>114</v>
      </c>
      <c r="L21">
        <v>0</v>
      </c>
      <c r="M21">
        <v>0</v>
      </c>
      <c r="N21" t="s">
        <v>96</v>
      </c>
      <c r="O21" t="s">
        <v>99</v>
      </c>
      <c r="P21" t="s">
        <v>20</v>
      </c>
      <c r="Q21">
        <v>-1784.16</v>
      </c>
      <c r="R21" t="str">
        <f t="shared" si="1"/>
        <v>6301123f1fe6e2596566dda5630111a2b336dc5f51bee3b56301123e1fe6e2596566dd9a722764000630111a2b336dc5f51bee3b5722764000C39435.91666666671310658580ITHXMXR DXNTX WXRTXZ NXTX00MEDICUS QC - RNDevolução Exclusão RetroativaD-1784.16</v>
      </c>
      <c r="S21">
        <f t="shared" si="2"/>
        <v>0</v>
      </c>
      <c r="U21" s="8">
        <v>18</v>
      </c>
      <c r="V21" s="8" t="str">
        <f t="shared" si="5"/>
        <v/>
      </c>
      <c r="W21" s="8" t="str">
        <f t="shared" si="5"/>
        <v/>
      </c>
      <c r="X21" s="8">
        <f t="shared" si="5"/>
        <v>18</v>
      </c>
      <c r="Y21" s="8" t="str">
        <f t="shared" si="5"/>
        <v/>
      </c>
      <c r="Z21" s="8" t="str">
        <f t="shared" si="5"/>
        <v/>
      </c>
      <c r="AA21" s="8" t="str">
        <f t="shared" si="5"/>
        <v/>
      </c>
      <c r="AB21" s="8" t="str">
        <f t="shared" si="5"/>
        <v/>
      </c>
      <c r="AC21" s="8" t="str">
        <f t="shared" si="5"/>
        <v/>
      </c>
      <c r="AD21" s="8" t="str">
        <f t="shared" si="5"/>
        <v/>
      </c>
      <c r="AE21" s="8" t="str">
        <f t="shared" si="5"/>
        <v/>
      </c>
      <c r="AF21" s="8" t="str">
        <f t="shared" si="6"/>
        <v/>
      </c>
      <c r="AG21" s="8" t="str">
        <f t="shared" si="6"/>
        <v/>
      </c>
      <c r="AH21" s="8" t="str">
        <f t="shared" si="6"/>
        <v/>
      </c>
      <c r="AI21" s="8" t="str">
        <f t="shared" si="6"/>
        <v/>
      </c>
      <c r="AJ21" s="8" t="str">
        <f t="shared" si="6"/>
        <v/>
      </c>
      <c r="AK21" s="8" t="str">
        <f t="shared" si="6"/>
        <v/>
      </c>
      <c r="AL21" s="8" t="str">
        <f t="shared" si="6"/>
        <v/>
      </c>
      <c r="AM21" s="8" t="str">
        <f t="shared" si="6"/>
        <v/>
      </c>
    </row>
    <row r="22" spans="1:39">
      <c r="A22" t="s">
        <v>115</v>
      </c>
      <c r="B22" t="s">
        <v>16</v>
      </c>
      <c r="C22" t="s">
        <v>15</v>
      </c>
      <c r="D22" s="23">
        <f>VLOOKUP($B22,affix_amil_header_bronze!$B$3:$D$20,3,FALSE)</f>
        <v>722764000</v>
      </c>
      <c r="E22" s="23" t="str">
        <f t="shared" si="0"/>
        <v>630111a2b336dc5f51bee3b5722764000</v>
      </c>
      <c r="F22" s="44">
        <f>VLOOKUP(B22,affix_amil_header_bronze!B$3:E$20,4,FALSE)</f>
        <v>44792.875</v>
      </c>
      <c r="G22" s="23" t="str">
        <f>VLOOKUP(E22,affix_amil_header_bronze!$G$3:$H$20,2,FALSE)</f>
        <v>C</v>
      </c>
      <c r="H22" s="1">
        <v>39435.916666666664</v>
      </c>
      <c r="I22">
        <v>131065947</v>
      </c>
      <c r="J22" s="23">
        <f>COUNTIF(affix_repasse_bronze!$R$4:$R$1083,I22)</f>
        <v>0</v>
      </c>
      <c r="K22" t="s">
        <v>116</v>
      </c>
      <c r="L22">
        <v>0</v>
      </c>
      <c r="M22">
        <v>0</v>
      </c>
      <c r="N22" t="s">
        <v>96</v>
      </c>
      <c r="O22" t="s">
        <v>77</v>
      </c>
      <c r="P22" t="s">
        <v>78</v>
      </c>
      <c r="Q22">
        <v>806.35</v>
      </c>
      <c r="R22" t="str">
        <f t="shared" si="1"/>
        <v>6301123f1fe6e2596566dda6630111a2b336dc5f51bee3b56301123e1fe6e2596566dd9a722764000630111a2b336dc5f51bee3b5722764000C39435.91666666671310659470BXNXLLY WXXR DX WUNHX XLVX00MEDICUS QC - RNMens. Titular Faixa Etária Implant.T806.35</v>
      </c>
      <c r="S22">
        <f t="shared" si="2"/>
        <v>0</v>
      </c>
      <c r="U22" s="7">
        <v>19</v>
      </c>
      <c r="V22" s="7" t="str">
        <f t="shared" si="5"/>
        <v/>
      </c>
      <c r="W22" s="7" t="str">
        <f t="shared" si="5"/>
        <v/>
      </c>
      <c r="X22" s="7">
        <f t="shared" si="5"/>
        <v>19</v>
      </c>
      <c r="Y22" s="7" t="str">
        <f t="shared" si="5"/>
        <v/>
      </c>
      <c r="Z22" s="7" t="str">
        <f t="shared" si="5"/>
        <v/>
      </c>
      <c r="AA22" s="7" t="str">
        <f t="shared" si="5"/>
        <v/>
      </c>
      <c r="AB22" s="7" t="str">
        <f t="shared" si="5"/>
        <v/>
      </c>
      <c r="AC22" s="7" t="str">
        <f t="shared" si="5"/>
        <v/>
      </c>
      <c r="AD22" s="7" t="str">
        <f t="shared" si="5"/>
        <v/>
      </c>
      <c r="AE22" s="7" t="str">
        <f t="shared" si="5"/>
        <v/>
      </c>
      <c r="AF22" s="7" t="str">
        <f t="shared" si="6"/>
        <v/>
      </c>
      <c r="AG22" s="7" t="str">
        <f t="shared" si="6"/>
        <v/>
      </c>
      <c r="AH22" s="7" t="str">
        <f t="shared" si="6"/>
        <v/>
      </c>
      <c r="AI22" s="7" t="str">
        <f t="shared" si="6"/>
        <v/>
      </c>
      <c r="AJ22" s="7" t="str">
        <f t="shared" si="6"/>
        <v/>
      </c>
      <c r="AK22" s="7" t="str">
        <f t="shared" si="6"/>
        <v/>
      </c>
      <c r="AL22" s="7" t="str">
        <f t="shared" si="6"/>
        <v/>
      </c>
      <c r="AM22" s="7" t="str">
        <f t="shared" si="6"/>
        <v/>
      </c>
    </row>
    <row r="23" spans="1:39">
      <c r="A23" t="s">
        <v>117</v>
      </c>
      <c r="B23" t="s">
        <v>16</v>
      </c>
      <c r="C23" t="s">
        <v>15</v>
      </c>
      <c r="D23" s="22">
        <f>VLOOKUP($B23,affix_amil_header_bronze!$B$3:$D$20,3,FALSE)</f>
        <v>722764000</v>
      </c>
      <c r="E23" s="22" t="str">
        <f t="shared" si="0"/>
        <v>630111a2b336dc5f51bee3b5722764000</v>
      </c>
      <c r="F23" s="45">
        <f>VLOOKUP(B23,affix_amil_header_bronze!B$3:E$20,4,FALSE)</f>
        <v>44792.875</v>
      </c>
      <c r="G23" s="22" t="str">
        <f>VLOOKUP(E23,affix_amil_header_bronze!$G$3:$H$20,2,FALSE)</f>
        <v>C</v>
      </c>
      <c r="H23" s="1">
        <v>39435.916666666664</v>
      </c>
      <c r="I23">
        <v>131066081</v>
      </c>
      <c r="J23" s="22">
        <f>COUNTIF(affix_repasse_bronze!$R$4:$R$1083,I23)</f>
        <v>0</v>
      </c>
      <c r="K23" t="s">
        <v>118</v>
      </c>
      <c r="L23">
        <v>0</v>
      </c>
      <c r="M23">
        <v>0</v>
      </c>
      <c r="N23" t="s">
        <v>96</v>
      </c>
      <c r="O23" t="s">
        <v>77</v>
      </c>
      <c r="P23" t="s">
        <v>78</v>
      </c>
      <c r="Q23">
        <v>1975.32</v>
      </c>
      <c r="R23" t="str">
        <f t="shared" si="1"/>
        <v>6301123f1fe6e2596566dda7630111a2b336dc5f51bee3b56301123e1fe6e2596566dd9a722764000630111a2b336dc5f51bee3b5722764000C39435.91666666671310660810MXRIX RXXMXRY MXLX FXITXX00MEDICUS QC - RNMens. Titular Faixa Etária Implant.T1975.32</v>
      </c>
      <c r="S23">
        <f t="shared" si="2"/>
        <v>0</v>
      </c>
      <c r="U23" s="8">
        <v>20</v>
      </c>
      <c r="V23" s="8" t="str">
        <f t="shared" si="5"/>
        <v/>
      </c>
      <c r="W23" s="8" t="str">
        <f t="shared" si="5"/>
        <v/>
      </c>
      <c r="X23" s="8">
        <f t="shared" si="5"/>
        <v>20</v>
      </c>
      <c r="Y23" s="8" t="str">
        <f t="shared" si="5"/>
        <v/>
      </c>
      <c r="Z23" s="8" t="str">
        <f t="shared" si="5"/>
        <v/>
      </c>
      <c r="AA23" s="8" t="str">
        <f t="shared" si="5"/>
        <v/>
      </c>
      <c r="AB23" s="8" t="str">
        <f t="shared" si="5"/>
        <v/>
      </c>
      <c r="AC23" s="8" t="str">
        <f t="shared" si="5"/>
        <v/>
      </c>
      <c r="AD23" s="8" t="str">
        <f t="shared" si="5"/>
        <v/>
      </c>
      <c r="AE23" s="8" t="str">
        <f t="shared" si="5"/>
        <v/>
      </c>
      <c r="AF23" s="8" t="str">
        <f t="shared" si="6"/>
        <v/>
      </c>
      <c r="AG23" s="8" t="str">
        <f t="shared" si="6"/>
        <v/>
      </c>
      <c r="AH23" s="8" t="str">
        <f t="shared" si="6"/>
        <v/>
      </c>
      <c r="AI23" s="8" t="str">
        <f t="shared" si="6"/>
        <v/>
      </c>
      <c r="AJ23" s="8" t="str">
        <f t="shared" si="6"/>
        <v/>
      </c>
      <c r="AK23" s="8" t="str">
        <f t="shared" si="6"/>
        <v/>
      </c>
      <c r="AL23" s="8" t="str">
        <f t="shared" si="6"/>
        <v/>
      </c>
      <c r="AM23" s="8" t="str">
        <f t="shared" si="6"/>
        <v/>
      </c>
    </row>
    <row r="24" spans="1:39">
      <c r="A24" t="s">
        <v>119</v>
      </c>
      <c r="B24" t="s">
        <v>16</v>
      </c>
      <c r="C24" t="s">
        <v>15</v>
      </c>
      <c r="D24" s="23">
        <f>VLOOKUP($B24,affix_amil_header_bronze!$B$3:$D$20,3,FALSE)</f>
        <v>722764000</v>
      </c>
      <c r="E24" s="23" t="str">
        <f t="shared" si="0"/>
        <v>630111a2b336dc5f51bee3b5722764000</v>
      </c>
      <c r="F24" s="44">
        <f>VLOOKUP(B24,affix_amil_header_bronze!B$3:E$20,4,FALSE)</f>
        <v>44792.875</v>
      </c>
      <c r="G24" s="23" t="str">
        <f>VLOOKUP(E24,affix_amil_header_bronze!$G$3:$H$20,2,FALSE)</f>
        <v>C</v>
      </c>
      <c r="H24" s="1">
        <v>42185.875</v>
      </c>
      <c r="I24">
        <v>131066633</v>
      </c>
      <c r="J24" s="23">
        <f>COUNTIF(affix_repasse_bronze!$R$4:$R$1083,I24)</f>
        <v>0</v>
      </c>
      <c r="K24" t="s">
        <v>120</v>
      </c>
      <c r="L24">
        <v>0</v>
      </c>
      <c r="M24">
        <v>0</v>
      </c>
      <c r="N24" t="s">
        <v>96</v>
      </c>
      <c r="O24" t="s">
        <v>77</v>
      </c>
      <c r="P24" t="s">
        <v>78</v>
      </c>
      <c r="Q24">
        <v>2567.9499999999998</v>
      </c>
      <c r="R24" t="str">
        <f t="shared" si="1"/>
        <v>6301123f1fe6e2596566dda8630111a2b336dc5f51bee3b56301123e1fe6e2596566dd9a722764000630111a2b336dc5f51bee3b5722764000C42185.8751310666330MXRTX RXWHX WXRQUXIRX WXTX00MEDICUS QC - RNMens. Titular Faixa Etária Implant.T2567.95</v>
      </c>
      <c r="S24">
        <f t="shared" si="2"/>
        <v>0</v>
      </c>
      <c r="U24" s="7">
        <v>21</v>
      </c>
      <c r="V24" s="7" t="str">
        <f t="shared" ref="V24:AE33" si="7">IF(V$3=$B24,$U24,"")</f>
        <v/>
      </c>
      <c r="W24" s="7" t="str">
        <f t="shared" si="7"/>
        <v/>
      </c>
      <c r="X24" s="7">
        <f t="shared" si="7"/>
        <v>21</v>
      </c>
      <c r="Y24" s="7" t="str">
        <f t="shared" si="7"/>
        <v/>
      </c>
      <c r="Z24" s="7" t="str">
        <f t="shared" si="7"/>
        <v/>
      </c>
      <c r="AA24" s="7" t="str">
        <f t="shared" si="7"/>
        <v/>
      </c>
      <c r="AB24" s="7" t="str">
        <f t="shared" si="7"/>
        <v/>
      </c>
      <c r="AC24" s="7" t="str">
        <f t="shared" si="7"/>
        <v/>
      </c>
      <c r="AD24" s="7" t="str">
        <f t="shared" si="7"/>
        <v/>
      </c>
      <c r="AE24" s="7" t="str">
        <f t="shared" si="7"/>
        <v/>
      </c>
      <c r="AF24" s="7" t="str">
        <f t="shared" ref="AF24:AM33" si="8">IF(AF$3=$B24,$U24,"")</f>
        <v/>
      </c>
      <c r="AG24" s="7" t="str">
        <f t="shared" si="8"/>
        <v/>
      </c>
      <c r="AH24" s="7" t="str">
        <f t="shared" si="8"/>
        <v/>
      </c>
      <c r="AI24" s="7" t="str">
        <f t="shared" si="8"/>
        <v/>
      </c>
      <c r="AJ24" s="7" t="str">
        <f t="shared" si="8"/>
        <v/>
      </c>
      <c r="AK24" s="7" t="str">
        <f t="shared" si="8"/>
        <v/>
      </c>
      <c r="AL24" s="7" t="str">
        <f t="shared" si="8"/>
        <v/>
      </c>
      <c r="AM24" s="7" t="str">
        <f t="shared" si="8"/>
        <v/>
      </c>
    </row>
    <row r="25" spans="1:39">
      <c r="A25" t="s">
        <v>121</v>
      </c>
      <c r="B25" t="s">
        <v>16</v>
      </c>
      <c r="C25" t="s">
        <v>15</v>
      </c>
      <c r="D25" s="22">
        <f>VLOOKUP($B25,affix_amil_header_bronze!$B$3:$D$20,3,FALSE)</f>
        <v>722764000</v>
      </c>
      <c r="E25" s="22" t="str">
        <f t="shared" si="0"/>
        <v>630111a2b336dc5f51bee3b5722764000</v>
      </c>
      <c r="F25" s="45">
        <f>VLOOKUP(B25,affix_amil_header_bronze!B$3:E$20,4,FALSE)</f>
        <v>44792.875</v>
      </c>
      <c r="G25" s="22" t="str">
        <f>VLOOKUP(E25,affix_amil_header_bronze!$G$3:$H$20,2,FALSE)</f>
        <v>C</v>
      </c>
      <c r="H25" s="1">
        <v>42185.875</v>
      </c>
      <c r="I25">
        <v>131066641</v>
      </c>
      <c r="J25" s="22">
        <f>COUNTIF(affix_repasse_bronze!$R$4:$R$1083,I25)</f>
        <v>0</v>
      </c>
      <c r="K25" t="s">
        <v>122</v>
      </c>
      <c r="L25">
        <v>0</v>
      </c>
      <c r="M25">
        <v>0</v>
      </c>
      <c r="N25" t="s">
        <v>96</v>
      </c>
      <c r="O25" t="s">
        <v>110</v>
      </c>
      <c r="P25" t="s">
        <v>20</v>
      </c>
      <c r="Q25">
        <v>806.35</v>
      </c>
      <c r="R25" t="str">
        <f t="shared" si="1"/>
        <v>6301123f1fe6e2596566dda9630111a2b336dc5f51bee3b56301123e1fe6e2596566dd9a722764000630111a2b336dc5f51bee3b5722764000C42185.8751310666410JXX IVXNI WXRQUXIRX WXTX JUNIXR00MEDICUS QC - RNMens. Depend. Faixa Etária Implant.D806.35</v>
      </c>
      <c r="S25">
        <f t="shared" si="2"/>
        <v>0</v>
      </c>
      <c r="U25" s="8">
        <v>22</v>
      </c>
      <c r="V25" s="8" t="str">
        <f t="shared" si="7"/>
        <v/>
      </c>
      <c r="W25" s="8" t="str">
        <f t="shared" si="7"/>
        <v/>
      </c>
      <c r="X25" s="8">
        <f t="shared" si="7"/>
        <v>22</v>
      </c>
      <c r="Y25" s="8" t="str">
        <f t="shared" si="7"/>
        <v/>
      </c>
      <c r="Z25" s="8" t="str">
        <f t="shared" si="7"/>
        <v/>
      </c>
      <c r="AA25" s="8" t="str">
        <f t="shared" si="7"/>
        <v/>
      </c>
      <c r="AB25" s="8" t="str">
        <f t="shared" si="7"/>
        <v/>
      </c>
      <c r="AC25" s="8" t="str">
        <f t="shared" si="7"/>
        <v/>
      </c>
      <c r="AD25" s="8" t="str">
        <f t="shared" si="7"/>
        <v/>
      </c>
      <c r="AE25" s="8" t="str">
        <f t="shared" si="7"/>
        <v/>
      </c>
      <c r="AF25" s="8" t="str">
        <f t="shared" si="8"/>
        <v/>
      </c>
      <c r="AG25" s="8" t="str">
        <f t="shared" si="8"/>
        <v/>
      </c>
      <c r="AH25" s="8" t="str">
        <f t="shared" si="8"/>
        <v/>
      </c>
      <c r="AI25" s="8" t="str">
        <f t="shared" si="8"/>
        <v/>
      </c>
      <c r="AJ25" s="8" t="str">
        <f t="shared" si="8"/>
        <v/>
      </c>
      <c r="AK25" s="8" t="str">
        <f t="shared" si="8"/>
        <v/>
      </c>
      <c r="AL25" s="8" t="str">
        <f t="shared" si="8"/>
        <v/>
      </c>
      <c r="AM25" s="8" t="str">
        <f t="shared" si="8"/>
        <v/>
      </c>
    </row>
    <row r="26" spans="1:39">
      <c r="A26" t="s">
        <v>123</v>
      </c>
      <c r="B26" t="s">
        <v>16</v>
      </c>
      <c r="C26" t="s">
        <v>15</v>
      </c>
      <c r="D26" s="23">
        <f>VLOOKUP($B26,affix_amil_header_bronze!$B$3:$D$20,3,FALSE)</f>
        <v>722764000</v>
      </c>
      <c r="E26" s="23" t="str">
        <f t="shared" si="0"/>
        <v>630111a2b336dc5f51bee3b5722764000</v>
      </c>
      <c r="F26" s="44">
        <f>VLOOKUP(B26,affix_amil_header_bronze!B$3:E$20,4,FALSE)</f>
        <v>44792.875</v>
      </c>
      <c r="G26" s="23" t="str">
        <f>VLOOKUP(E26,affix_amil_header_bronze!$G$3:$H$20,2,FALSE)</f>
        <v>C</v>
      </c>
      <c r="H26" s="1">
        <v>39435.916666666664</v>
      </c>
      <c r="I26">
        <v>131066650</v>
      </c>
      <c r="J26" s="23">
        <f>COUNTIF(affix_repasse_bronze!$R$4:$R$1083,I26)</f>
        <v>0</v>
      </c>
      <c r="K26" t="s">
        <v>124</v>
      </c>
      <c r="L26">
        <v>0</v>
      </c>
      <c r="M26">
        <v>0</v>
      </c>
      <c r="N26" t="s">
        <v>96</v>
      </c>
      <c r="O26" t="s">
        <v>77</v>
      </c>
      <c r="P26" t="s">
        <v>78</v>
      </c>
      <c r="Q26">
        <v>806.35</v>
      </c>
      <c r="R26" t="str">
        <f t="shared" si="1"/>
        <v>6301123f1fe6e2596566ddaa630111a2b336dc5f51bee3b56301123e1fe6e2596566dd9a722764000630111a2b336dc5f51bee3b5722764000C39435.91666666671310666500XLXXNXRDX RXIMUNDX ILVX DX XGUIXR00MEDICUS QC - RNMens. Titular Faixa Etária Implant.T806.35</v>
      </c>
      <c r="S26">
        <f t="shared" si="2"/>
        <v>0</v>
      </c>
      <c r="U26" s="7">
        <v>23</v>
      </c>
      <c r="V26" s="7" t="str">
        <f t="shared" si="7"/>
        <v/>
      </c>
      <c r="W26" s="7" t="str">
        <f t="shared" si="7"/>
        <v/>
      </c>
      <c r="X26" s="7">
        <f t="shared" si="7"/>
        <v>23</v>
      </c>
      <c r="Y26" s="7" t="str">
        <f t="shared" si="7"/>
        <v/>
      </c>
      <c r="Z26" s="7" t="str">
        <f t="shared" si="7"/>
        <v/>
      </c>
      <c r="AA26" s="7" t="str">
        <f t="shared" si="7"/>
        <v/>
      </c>
      <c r="AB26" s="7" t="str">
        <f t="shared" si="7"/>
        <v/>
      </c>
      <c r="AC26" s="7" t="str">
        <f t="shared" si="7"/>
        <v/>
      </c>
      <c r="AD26" s="7" t="str">
        <f t="shared" si="7"/>
        <v/>
      </c>
      <c r="AE26" s="7" t="str">
        <f t="shared" si="7"/>
        <v/>
      </c>
      <c r="AF26" s="7" t="str">
        <f t="shared" si="8"/>
        <v/>
      </c>
      <c r="AG26" s="7" t="str">
        <f t="shared" si="8"/>
        <v/>
      </c>
      <c r="AH26" s="7" t="str">
        <f t="shared" si="8"/>
        <v/>
      </c>
      <c r="AI26" s="7" t="str">
        <f t="shared" si="8"/>
        <v/>
      </c>
      <c r="AJ26" s="7" t="str">
        <f t="shared" si="8"/>
        <v/>
      </c>
      <c r="AK26" s="7" t="str">
        <f t="shared" si="8"/>
        <v/>
      </c>
      <c r="AL26" s="7" t="str">
        <f t="shared" si="8"/>
        <v/>
      </c>
      <c r="AM26" s="7" t="str">
        <f t="shared" si="8"/>
        <v/>
      </c>
    </row>
    <row r="27" spans="1:39">
      <c r="A27" t="s">
        <v>125</v>
      </c>
      <c r="B27" t="s">
        <v>16</v>
      </c>
      <c r="C27" t="s">
        <v>15</v>
      </c>
      <c r="D27" s="22">
        <f>VLOOKUP($B27,affix_amil_header_bronze!$B$3:$D$20,3,FALSE)</f>
        <v>722764000</v>
      </c>
      <c r="E27" s="22" t="str">
        <f t="shared" si="0"/>
        <v>630111a2b336dc5f51bee3b5722764000</v>
      </c>
      <c r="F27" s="45">
        <f>VLOOKUP(B27,affix_amil_header_bronze!B$3:E$20,4,FALSE)</f>
        <v>44792.875</v>
      </c>
      <c r="G27" s="22" t="str">
        <f>VLOOKUP(E27,affix_amil_header_bronze!$G$3:$H$20,2,FALSE)</f>
        <v>C</v>
      </c>
      <c r="H27" s="1">
        <v>39435.916666666664</v>
      </c>
      <c r="I27">
        <v>131066749</v>
      </c>
      <c r="J27" s="22">
        <f>COUNTIF(affix_repasse_bronze!$R$4:$R$1083,I27)</f>
        <v>0</v>
      </c>
      <c r="K27" t="s">
        <v>126</v>
      </c>
      <c r="L27">
        <v>0</v>
      </c>
      <c r="M27">
        <v>0</v>
      </c>
      <c r="N27" t="s">
        <v>96</v>
      </c>
      <c r="O27" t="s">
        <v>77</v>
      </c>
      <c r="P27" t="s">
        <v>78</v>
      </c>
      <c r="Q27">
        <v>2515.2399999999998</v>
      </c>
      <c r="R27" t="str">
        <f t="shared" si="1"/>
        <v>6301123f1fe6e2596566ddab630111a2b336dc5f51bee3b56301123e1fe6e2596566dd9a722764000630111a2b336dc5f51bee3b5722764000C39435.91666666671310667490LUIZX BXTITX WXMX00MEDICUS QC - RNMens. Titular Faixa Etária Implant.T2515.24</v>
      </c>
      <c r="S27">
        <f t="shared" si="2"/>
        <v>0</v>
      </c>
      <c r="U27" s="8">
        <v>24</v>
      </c>
      <c r="V27" s="8" t="str">
        <f t="shared" si="7"/>
        <v/>
      </c>
      <c r="W27" s="8" t="str">
        <f t="shared" si="7"/>
        <v/>
      </c>
      <c r="X27" s="8">
        <f t="shared" si="7"/>
        <v>24</v>
      </c>
      <c r="Y27" s="8" t="str">
        <f t="shared" si="7"/>
        <v/>
      </c>
      <c r="Z27" s="8" t="str">
        <f t="shared" si="7"/>
        <v/>
      </c>
      <c r="AA27" s="8" t="str">
        <f t="shared" si="7"/>
        <v/>
      </c>
      <c r="AB27" s="8" t="str">
        <f t="shared" si="7"/>
        <v/>
      </c>
      <c r="AC27" s="8" t="str">
        <f t="shared" si="7"/>
        <v/>
      </c>
      <c r="AD27" s="8" t="str">
        <f t="shared" si="7"/>
        <v/>
      </c>
      <c r="AE27" s="8" t="str">
        <f t="shared" si="7"/>
        <v/>
      </c>
      <c r="AF27" s="8" t="str">
        <f t="shared" si="8"/>
        <v/>
      </c>
      <c r="AG27" s="8" t="str">
        <f t="shared" si="8"/>
        <v/>
      </c>
      <c r="AH27" s="8" t="str">
        <f t="shared" si="8"/>
        <v/>
      </c>
      <c r="AI27" s="8" t="str">
        <f t="shared" si="8"/>
        <v/>
      </c>
      <c r="AJ27" s="8" t="str">
        <f t="shared" si="8"/>
        <v/>
      </c>
      <c r="AK27" s="8" t="str">
        <f t="shared" si="8"/>
        <v/>
      </c>
      <c r="AL27" s="8" t="str">
        <f t="shared" si="8"/>
        <v/>
      </c>
      <c r="AM27" s="8" t="str">
        <f t="shared" si="8"/>
        <v/>
      </c>
    </row>
    <row r="28" spans="1:39">
      <c r="A28" t="s">
        <v>127</v>
      </c>
      <c r="B28" t="s">
        <v>16</v>
      </c>
      <c r="C28" t="s">
        <v>15</v>
      </c>
      <c r="D28" s="23">
        <f>VLOOKUP($B28,affix_amil_header_bronze!$B$3:$D$20,3,FALSE)</f>
        <v>722764000</v>
      </c>
      <c r="E28" s="23" t="str">
        <f t="shared" si="0"/>
        <v>630111a2b336dc5f51bee3b5722764000</v>
      </c>
      <c r="F28" s="44">
        <f>VLOOKUP(B28,affix_amil_header_bronze!B$3:E$20,4,FALSE)</f>
        <v>44792.875</v>
      </c>
      <c r="G28" s="23" t="str">
        <f>VLOOKUP(E28,affix_amil_header_bronze!$G$3:$H$20,2,FALSE)</f>
        <v>C</v>
      </c>
      <c r="H28" s="1">
        <v>39498.875</v>
      </c>
      <c r="I28">
        <v>131160346</v>
      </c>
      <c r="J28" s="23">
        <f>COUNTIF(affix_repasse_bronze!$R$4:$R$1083,I28)</f>
        <v>0</v>
      </c>
      <c r="K28" t="s">
        <v>128</v>
      </c>
      <c r="L28">
        <v>0</v>
      </c>
      <c r="M28">
        <v>0</v>
      </c>
      <c r="N28" t="s">
        <v>89</v>
      </c>
      <c r="O28" t="s">
        <v>90</v>
      </c>
      <c r="P28" t="s">
        <v>20</v>
      </c>
      <c r="Q28">
        <v>0</v>
      </c>
      <c r="R28" t="str">
        <f t="shared" si="1"/>
        <v>6301123f1fe6e2596566ddac630111a2b336dc5f51bee3b56301123e1fe6e2596566dd9a722764000630111a2b336dc5f51bee3b5722764000C39498.8751311603460XNX RUTH RXWHX MXWIXL00MEDICUS QC 122 PARTICIP. - RNCo-participaçãoD0</v>
      </c>
      <c r="S28">
        <f t="shared" si="2"/>
        <v>0</v>
      </c>
      <c r="U28" s="7">
        <v>25</v>
      </c>
      <c r="V28" s="7" t="str">
        <f t="shared" si="7"/>
        <v/>
      </c>
      <c r="W28" s="7" t="str">
        <f t="shared" si="7"/>
        <v/>
      </c>
      <c r="X28" s="7">
        <f t="shared" si="7"/>
        <v>25</v>
      </c>
      <c r="Y28" s="7" t="str">
        <f t="shared" si="7"/>
        <v/>
      </c>
      <c r="Z28" s="7" t="str">
        <f t="shared" si="7"/>
        <v/>
      </c>
      <c r="AA28" s="7" t="str">
        <f t="shared" si="7"/>
        <v/>
      </c>
      <c r="AB28" s="7" t="str">
        <f t="shared" si="7"/>
        <v/>
      </c>
      <c r="AC28" s="7" t="str">
        <f t="shared" si="7"/>
        <v/>
      </c>
      <c r="AD28" s="7" t="str">
        <f t="shared" si="7"/>
        <v/>
      </c>
      <c r="AE28" s="7" t="str">
        <f t="shared" si="7"/>
        <v/>
      </c>
      <c r="AF28" s="7" t="str">
        <f t="shared" si="8"/>
        <v/>
      </c>
      <c r="AG28" s="7" t="str">
        <f t="shared" si="8"/>
        <v/>
      </c>
      <c r="AH28" s="7" t="str">
        <f t="shared" si="8"/>
        <v/>
      </c>
      <c r="AI28" s="7" t="str">
        <f t="shared" si="8"/>
        <v/>
      </c>
      <c r="AJ28" s="7" t="str">
        <f t="shared" si="8"/>
        <v/>
      </c>
      <c r="AK28" s="7" t="str">
        <f t="shared" si="8"/>
        <v/>
      </c>
      <c r="AL28" s="7" t="str">
        <f t="shared" si="8"/>
        <v/>
      </c>
      <c r="AM28" s="7" t="str">
        <f t="shared" si="8"/>
        <v/>
      </c>
    </row>
    <row r="29" spans="1:39">
      <c r="A29" t="s">
        <v>129</v>
      </c>
      <c r="B29" t="s">
        <v>16</v>
      </c>
      <c r="C29" t="s">
        <v>15</v>
      </c>
      <c r="D29" s="22">
        <f>VLOOKUP($B29,affix_amil_header_bronze!$B$3:$D$20,3,FALSE)</f>
        <v>722764000</v>
      </c>
      <c r="E29" s="22" t="str">
        <f t="shared" si="0"/>
        <v>630111a2b336dc5f51bee3b5722764000</v>
      </c>
      <c r="F29" s="45">
        <f>VLOOKUP(B29,affix_amil_header_bronze!B$3:E$20,4,FALSE)</f>
        <v>44792.875</v>
      </c>
      <c r="G29" s="22" t="str">
        <f>VLOOKUP(E29,affix_amil_header_bronze!$G$3:$H$20,2,FALSE)</f>
        <v>C</v>
      </c>
      <c r="H29" s="1">
        <v>39469.916666666664</v>
      </c>
      <c r="I29">
        <v>131160249</v>
      </c>
      <c r="J29" s="22">
        <f>COUNTIF(affix_repasse_bronze!$R$4:$R$1083,I29)</f>
        <v>0</v>
      </c>
      <c r="K29" t="s">
        <v>130</v>
      </c>
      <c r="L29">
        <v>0</v>
      </c>
      <c r="M29">
        <v>0</v>
      </c>
      <c r="N29" t="s">
        <v>96</v>
      </c>
      <c r="O29" t="s">
        <v>77</v>
      </c>
      <c r="P29" t="s">
        <v>78</v>
      </c>
      <c r="Q29">
        <v>806.35</v>
      </c>
      <c r="R29" t="str">
        <f t="shared" si="1"/>
        <v>6301123f1fe6e2596566ddae630111a2b336dc5f51bee3b56301123e1fe6e2596566dd9a722764000630111a2b336dc5f51bee3b5722764000C39469.91666666671311602490JXX GLXYDXN DX NXWIMXNTX00MEDICUS QC - RNMens. Titular Faixa Etária Implant.T806.35</v>
      </c>
      <c r="S29">
        <f t="shared" si="2"/>
        <v>0</v>
      </c>
      <c r="U29" s="8">
        <v>26</v>
      </c>
      <c r="V29" s="8" t="str">
        <f t="shared" si="7"/>
        <v/>
      </c>
      <c r="W29" s="8" t="str">
        <f t="shared" si="7"/>
        <v/>
      </c>
      <c r="X29" s="8">
        <f t="shared" si="7"/>
        <v>26</v>
      </c>
      <c r="Y29" s="8" t="str">
        <f t="shared" si="7"/>
        <v/>
      </c>
      <c r="Z29" s="8" t="str">
        <f t="shared" si="7"/>
        <v/>
      </c>
      <c r="AA29" s="8" t="str">
        <f t="shared" si="7"/>
        <v/>
      </c>
      <c r="AB29" s="8" t="str">
        <f t="shared" si="7"/>
        <v/>
      </c>
      <c r="AC29" s="8" t="str">
        <f t="shared" si="7"/>
        <v/>
      </c>
      <c r="AD29" s="8" t="str">
        <f t="shared" si="7"/>
        <v/>
      </c>
      <c r="AE29" s="8" t="str">
        <f t="shared" si="7"/>
        <v/>
      </c>
      <c r="AF29" s="8" t="str">
        <f t="shared" si="8"/>
        <v/>
      </c>
      <c r="AG29" s="8" t="str">
        <f t="shared" si="8"/>
        <v/>
      </c>
      <c r="AH29" s="8" t="str">
        <f t="shared" si="8"/>
        <v/>
      </c>
      <c r="AI29" s="8" t="str">
        <f t="shared" si="8"/>
        <v/>
      </c>
      <c r="AJ29" s="8" t="str">
        <f t="shared" si="8"/>
        <v/>
      </c>
      <c r="AK29" s="8" t="str">
        <f t="shared" si="8"/>
        <v/>
      </c>
      <c r="AL29" s="8" t="str">
        <f t="shared" si="8"/>
        <v/>
      </c>
      <c r="AM29" s="8" t="str">
        <f t="shared" si="8"/>
        <v/>
      </c>
    </row>
    <row r="30" spans="1:39">
      <c r="A30" t="s">
        <v>131</v>
      </c>
      <c r="B30" t="s">
        <v>16</v>
      </c>
      <c r="C30" t="s">
        <v>15</v>
      </c>
      <c r="D30" s="23">
        <f>VLOOKUP($B30,affix_amil_header_bronze!$B$3:$D$20,3,FALSE)</f>
        <v>722764000</v>
      </c>
      <c r="E30" s="23" t="str">
        <f t="shared" si="0"/>
        <v>630111a2b336dc5f51bee3b5722764000</v>
      </c>
      <c r="F30" s="44">
        <f>VLOOKUP(B30,affix_amil_header_bronze!B$3:E$20,4,FALSE)</f>
        <v>44792.875</v>
      </c>
      <c r="G30" s="23" t="str">
        <f>VLOOKUP(E30,affix_amil_header_bronze!$G$3:$H$20,2,FALSE)</f>
        <v>C</v>
      </c>
      <c r="H30" s="1">
        <v>39469.916666666664</v>
      </c>
      <c r="I30">
        <v>131160371</v>
      </c>
      <c r="J30" s="23">
        <f>COUNTIF(affix_repasse_bronze!$R$4:$R$1083,I30)</f>
        <v>0</v>
      </c>
      <c r="K30" t="s">
        <v>132</v>
      </c>
      <c r="L30">
        <v>0</v>
      </c>
      <c r="M30">
        <v>0</v>
      </c>
      <c r="N30" t="s">
        <v>96</v>
      </c>
      <c r="O30" t="s">
        <v>77</v>
      </c>
      <c r="P30" t="s">
        <v>78</v>
      </c>
      <c r="Q30">
        <v>1279.73</v>
      </c>
      <c r="R30" t="str">
        <f t="shared" si="1"/>
        <v>6301123f1fe6e2596566ddaf630111a2b336dc5f51bee3b56301123e1fe6e2596566dd9a722764000630111a2b336dc5f51bee3b5722764000C39469.91666666671311603710MXRWU MXWHXDX MXTXX00MEDICUS QC - RNMens. Titular Faixa Etária Implant.T1279.73</v>
      </c>
      <c r="S30">
        <f t="shared" si="2"/>
        <v>0</v>
      </c>
      <c r="U30" s="7">
        <v>27</v>
      </c>
      <c r="V30" s="7" t="str">
        <f t="shared" si="7"/>
        <v/>
      </c>
      <c r="W30" s="7" t="str">
        <f t="shared" si="7"/>
        <v/>
      </c>
      <c r="X30" s="7">
        <f t="shared" si="7"/>
        <v>27</v>
      </c>
      <c r="Y30" s="7" t="str">
        <f t="shared" si="7"/>
        <v/>
      </c>
      <c r="Z30" s="7" t="str">
        <f t="shared" si="7"/>
        <v/>
      </c>
      <c r="AA30" s="7" t="str">
        <f t="shared" si="7"/>
        <v/>
      </c>
      <c r="AB30" s="7" t="str">
        <f t="shared" si="7"/>
        <v/>
      </c>
      <c r="AC30" s="7" t="str">
        <f t="shared" si="7"/>
        <v/>
      </c>
      <c r="AD30" s="7" t="str">
        <f t="shared" si="7"/>
        <v/>
      </c>
      <c r="AE30" s="7" t="str">
        <f t="shared" si="7"/>
        <v/>
      </c>
      <c r="AF30" s="7" t="str">
        <f t="shared" si="8"/>
        <v/>
      </c>
      <c r="AG30" s="7" t="str">
        <f t="shared" si="8"/>
        <v/>
      </c>
      <c r="AH30" s="7" t="str">
        <f t="shared" si="8"/>
        <v/>
      </c>
      <c r="AI30" s="7" t="str">
        <f t="shared" si="8"/>
        <v/>
      </c>
      <c r="AJ30" s="7" t="str">
        <f t="shared" si="8"/>
        <v/>
      </c>
      <c r="AK30" s="7" t="str">
        <f t="shared" si="8"/>
        <v/>
      </c>
      <c r="AL30" s="7" t="str">
        <f t="shared" si="8"/>
        <v/>
      </c>
      <c r="AM30" s="7" t="str">
        <f t="shared" si="8"/>
        <v/>
      </c>
    </row>
    <row r="31" spans="1:39">
      <c r="A31" t="s">
        <v>133</v>
      </c>
      <c r="B31" t="s">
        <v>16</v>
      </c>
      <c r="C31" t="s">
        <v>15</v>
      </c>
      <c r="D31" s="22">
        <f>VLOOKUP($B31,affix_amil_header_bronze!$B$3:$D$20,3,FALSE)</f>
        <v>722764000</v>
      </c>
      <c r="E31" s="22" t="str">
        <f t="shared" si="0"/>
        <v>630111a2b336dc5f51bee3b5722764000</v>
      </c>
      <c r="F31" s="45">
        <f>VLOOKUP(B31,affix_amil_header_bronze!B$3:E$20,4,FALSE)</f>
        <v>44792.875</v>
      </c>
      <c r="G31" s="22" t="str">
        <f>VLOOKUP(E31,affix_amil_header_bronze!$G$3:$H$20,2,FALSE)</f>
        <v>C</v>
      </c>
      <c r="H31" s="1">
        <v>39498.875</v>
      </c>
      <c r="I31">
        <v>131160401</v>
      </c>
      <c r="J31" s="22">
        <f>COUNTIF(affix_repasse_bronze!$R$4:$R$1083,I31)</f>
        <v>0</v>
      </c>
      <c r="K31" t="s">
        <v>134</v>
      </c>
      <c r="L31">
        <v>0</v>
      </c>
      <c r="M31">
        <v>0</v>
      </c>
      <c r="N31" t="s">
        <v>96</v>
      </c>
      <c r="O31" t="s">
        <v>77</v>
      </c>
      <c r="P31" t="s">
        <v>78</v>
      </c>
      <c r="Q31">
        <v>1975.32</v>
      </c>
      <c r="R31" t="str">
        <f t="shared" si="1"/>
        <v>6301123f1fe6e2596566ddb0630111a2b336dc5f51bee3b56301123e1fe6e2596566dd9a722764000630111a2b336dc5f51bee3b5722764000C39498.8751311604010MXRIX WRITINX LXXNDRX DX PXIVX00MEDICUS QC - RNMens. Titular Faixa Etária Implant.T1975.32</v>
      </c>
      <c r="S31">
        <f t="shared" si="2"/>
        <v>0</v>
      </c>
      <c r="U31" s="8">
        <v>28</v>
      </c>
      <c r="V31" s="8" t="str">
        <f t="shared" si="7"/>
        <v/>
      </c>
      <c r="W31" s="8" t="str">
        <f t="shared" si="7"/>
        <v/>
      </c>
      <c r="X31" s="8">
        <f t="shared" si="7"/>
        <v>28</v>
      </c>
      <c r="Y31" s="8" t="str">
        <f t="shared" si="7"/>
        <v/>
      </c>
      <c r="Z31" s="8" t="str">
        <f t="shared" si="7"/>
        <v/>
      </c>
      <c r="AA31" s="8" t="str">
        <f t="shared" si="7"/>
        <v/>
      </c>
      <c r="AB31" s="8" t="str">
        <f t="shared" si="7"/>
        <v/>
      </c>
      <c r="AC31" s="8" t="str">
        <f t="shared" si="7"/>
        <v/>
      </c>
      <c r="AD31" s="8" t="str">
        <f t="shared" si="7"/>
        <v/>
      </c>
      <c r="AE31" s="8" t="str">
        <f t="shared" si="7"/>
        <v/>
      </c>
      <c r="AF31" s="8" t="str">
        <f t="shared" si="8"/>
        <v/>
      </c>
      <c r="AG31" s="8" t="str">
        <f t="shared" si="8"/>
        <v/>
      </c>
      <c r="AH31" s="8" t="str">
        <f t="shared" si="8"/>
        <v/>
      </c>
      <c r="AI31" s="8" t="str">
        <f t="shared" si="8"/>
        <v/>
      </c>
      <c r="AJ31" s="8" t="str">
        <f t="shared" si="8"/>
        <v/>
      </c>
      <c r="AK31" s="8" t="str">
        <f t="shared" si="8"/>
        <v/>
      </c>
      <c r="AL31" s="8" t="str">
        <f t="shared" si="8"/>
        <v/>
      </c>
      <c r="AM31" s="8" t="str">
        <f t="shared" si="8"/>
        <v/>
      </c>
    </row>
    <row r="32" spans="1:39">
      <c r="A32" t="s">
        <v>135</v>
      </c>
      <c r="B32" t="s">
        <v>16</v>
      </c>
      <c r="C32" t="s">
        <v>15</v>
      </c>
      <c r="D32" s="23">
        <f>VLOOKUP($B32,affix_amil_header_bronze!$B$3:$D$20,3,FALSE)</f>
        <v>722764000</v>
      </c>
      <c r="E32" s="23" t="str">
        <f t="shared" si="0"/>
        <v>630111a2b336dc5f51bee3b5722764000</v>
      </c>
      <c r="F32" s="44">
        <f>VLOOKUP(B32,affix_amil_header_bronze!B$3:E$20,4,FALSE)</f>
        <v>44792.875</v>
      </c>
      <c r="G32" s="23" t="str">
        <f>VLOOKUP(E32,affix_amil_header_bronze!$G$3:$H$20,2,FALSE)</f>
        <v>C</v>
      </c>
      <c r="H32" s="1">
        <v>39498.875</v>
      </c>
      <c r="I32">
        <v>131160427</v>
      </c>
      <c r="J32" s="23">
        <f>COUNTIF(affix_repasse_bronze!$R$4:$R$1083,I32)</f>
        <v>0</v>
      </c>
      <c r="K32" t="s">
        <v>136</v>
      </c>
      <c r="L32">
        <v>0</v>
      </c>
      <c r="M32">
        <v>0</v>
      </c>
      <c r="N32" t="s">
        <v>96</v>
      </c>
      <c r="O32" t="s">
        <v>110</v>
      </c>
      <c r="P32" t="s">
        <v>20</v>
      </c>
      <c r="Q32">
        <v>1975.32</v>
      </c>
      <c r="R32" t="str">
        <f t="shared" si="1"/>
        <v>6301123f1fe6e2596566ddb1630111a2b336dc5f51bee3b56301123e1fe6e2596566dd9a722764000630111a2b336dc5f51bee3b5722764000C39498.8751311604270FXRNXNDX LUIZ XLTINX DX PXIVX00MEDICUS QC - RNMens. Depend. Faixa Etária Implant.D1975.32</v>
      </c>
      <c r="S32">
        <f t="shared" si="2"/>
        <v>0</v>
      </c>
      <c r="U32" s="7">
        <v>29</v>
      </c>
      <c r="V32" s="7" t="str">
        <f t="shared" si="7"/>
        <v/>
      </c>
      <c r="W32" s="7" t="str">
        <f t="shared" si="7"/>
        <v/>
      </c>
      <c r="X32" s="7">
        <f t="shared" si="7"/>
        <v>29</v>
      </c>
      <c r="Y32" s="7" t="str">
        <f t="shared" si="7"/>
        <v/>
      </c>
      <c r="Z32" s="7" t="str">
        <f t="shared" si="7"/>
        <v/>
      </c>
      <c r="AA32" s="7" t="str">
        <f t="shared" si="7"/>
        <v/>
      </c>
      <c r="AB32" s="7" t="str">
        <f t="shared" si="7"/>
        <v/>
      </c>
      <c r="AC32" s="7" t="str">
        <f t="shared" si="7"/>
        <v/>
      </c>
      <c r="AD32" s="7" t="str">
        <f t="shared" si="7"/>
        <v/>
      </c>
      <c r="AE32" s="7" t="str">
        <f t="shared" si="7"/>
        <v/>
      </c>
      <c r="AF32" s="7" t="str">
        <f t="shared" si="8"/>
        <v/>
      </c>
      <c r="AG32" s="7" t="str">
        <f t="shared" si="8"/>
        <v/>
      </c>
      <c r="AH32" s="7" t="str">
        <f t="shared" si="8"/>
        <v/>
      </c>
      <c r="AI32" s="7" t="str">
        <f t="shared" si="8"/>
        <v/>
      </c>
      <c r="AJ32" s="7" t="str">
        <f t="shared" si="8"/>
        <v/>
      </c>
      <c r="AK32" s="7" t="str">
        <f t="shared" si="8"/>
        <v/>
      </c>
      <c r="AL32" s="7" t="str">
        <f t="shared" si="8"/>
        <v/>
      </c>
      <c r="AM32" s="7" t="str">
        <f t="shared" si="8"/>
        <v/>
      </c>
    </row>
    <row r="33" spans="1:39">
      <c r="A33" t="s">
        <v>137</v>
      </c>
      <c r="B33" t="s">
        <v>16</v>
      </c>
      <c r="C33" t="s">
        <v>15</v>
      </c>
      <c r="D33" s="22">
        <f>VLOOKUP($B33,affix_amil_header_bronze!$B$3:$D$20,3,FALSE)</f>
        <v>722764000</v>
      </c>
      <c r="E33" s="22" t="str">
        <f t="shared" si="0"/>
        <v>630111a2b336dc5f51bee3b5722764000</v>
      </c>
      <c r="F33" s="45">
        <f>VLOOKUP(B33,affix_amil_header_bronze!B$3:E$20,4,FALSE)</f>
        <v>44792.875</v>
      </c>
      <c r="G33" s="22" t="str">
        <f>VLOOKUP(E33,affix_amil_header_bronze!$G$3:$H$20,2,FALSE)</f>
        <v>C</v>
      </c>
      <c r="H33" s="1">
        <v>39498.875</v>
      </c>
      <c r="I33">
        <v>131160435</v>
      </c>
      <c r="J33" s="22">
        <f>COUNTIF(affix_repasse_bronze!$R$4:$R$1083,I33)</f>
        <v>0</v>
      </c>
      <c r="K33" t="s">
        <v>138</v>
      </c>
      <c r="L33">
        <v>0</v>
      </c>
      <c r="M33">
        <v>0</v>
      </c>
      <c r="N33" t="s">
        <v>96</v>
      </c>
      <c r="O33" t="s">
        <v>110</v>
      </c>
      <c r="P33" t="s">
        <v>20</v>
      </c>
      <c r="Q33">
        <v>806.35</v>
      </c>
      <c r="R33" t="str">
        <f t="shared" si="1"/>
        <v>6301123f1fe6e2596566ddb2630111a2b336dc5f51bee3b56301123e1fe6e2596566dd9a722764000630111a2b336dc5f51bee3b5722764000C39498.8751311604350NXYXRX LXXNDRX DX PXIVX00MEDICUS QC - RNMens. Depend. Faixa Etária Implant.D806.35</v>
      </c>
      <c r="S33">
        <f t="shared" si="2"/>
        <v>0</v>
      </c>
      <c r="U33" s="8">
        <v>30</v>
      </c>
      <c r="V33" s="8" t="str">
        <f t="shared" si="7"/>
        <v/>
      </c>
      <c r="W33" s="8" t="str">
        <f t="shared" si="7"/>
        <v/>
      </c>
      <c r="X33" s="8">
        <f t="shared" si="7"/>
        <v>30</v>
      </c>
      <c r="Y33" s="8" t="str">
        <f t="shared" si="7"/>
        <v/>
      </c>
      <c r="Z33" s="8" t="str">
        <f t="shared" si="7"/>
        <v/>
      </c>
      <c r="AA33" s="8" t="str">
        <f t="shared" si="7"/>
        <v/>
      </c>
      <c r="AB33" s="8" t="str">
        <f t="shared" si="7"/>
        <v/>
      </c>
      <c r="AC33" s="8" t="str">
        <f t="shared" si="7"/>
        <v/>
      </c>
      <c r="AD33" s="8" t="str">
        <f t="shared" si="7"/>
        <v/>
      </c>
      <c r="AE33" s="8" t="str">
        <f t="shared" si="7"/>
        <v/>
      </c>
      <c r="AF33" s="8" t="str">
        <f t="shared" si="8"/>
        <v/>
      </c>
      <c r="AG33" s="8" t="str">
        <f t="shared" si="8"/>
        <v/>
      </c>
      <c r="AH33" s="8" t="str">
        <f t="shared" si="8"/>
        <v/>
      </c>
      <c r="AI33" s="8" t="str">
        <f t="shared" si="8"/>
        <v/>
      </c>
      <c r="AJ33" s="8" t="str">
        <f t="shared" si="8"/>
        <v/>
      </c>
      <c r="AK33" s="8" t="str">
        <f t="shared" si="8"/>
        <v/>
      </c>
      <c r="AL33" s="8" t="str">
        <f t="shared" si="8"/>
        <v/>
      </c>
      <c r="AM33" s="8" t="str">
        <f t="shared" si="8"/>
        <v/>
      </c>
    </row>
    <row r="34" spans="1:39">
      <c r="A34" t="s">
        <v>139</v>
      </c>
      <c r="B34" t="s">
        <v>16</v>
      </c>
      <c r="C34" t="s">
        <v>15</v>
      </c>
      <c r="D34" s="23">
        <f>VLOOKUP($B34,affix_amil_header_bronze!$B$3:$D$20,3,FALSE)</f>
        <v>722764000</v>
      </c>
      <c r="E34" s="23" t="str">
        <f t="shared" si="0"/>
        <v>630111a2b336dc5f51bee3b5722764000</v>
      </c>
      <c r="F34" s="44">
        <f>VLOOKUP(B34,affix_amil_header_bronze!B$3:E$20,4,FALSE)</f>
        <v>44792.875</v>
      </c>
      <c r="G34" s="23" t="str">
        <f>VLOOKUP(E34,affix_amil_header_bronze!$G$3:$H$20,2,FALSE)</f>
        <v>C</v>
      </c>
      <c r="H34" s="1">
        <v>39498.875</v>
      </c>
      <c r="I34">
        <v>131160451</v>
      </c>
      <c r="J34" s="23">
        <f>COUNTIF(affix_repasse_bronze!$R$4:$R$1083,I34)</f>
        <v>0</v>
      </c>
      <c r="K34" t="s">
        <v>140</v>
      </c>
      <c r="L34">
        <v>0</v>
      </c>
      <c r="M34">
        <v>0</v>
      </c>
      <c r="N34" t="s">
        <v>96</v>
      </c>
      <c r="O34" t="s">
        <v>110</v>
      </c>
      <c r="P34" t="s">
        <v>20</v>
      </c>
      <c r="Q34">
        <v>806.35</v>
      </c>
      <c r="R34" t="str">
        <f t="shared" si="1"/>
        <v>6301123f1fe6e2596566ddb3630111a2b336dc5f51bee3b56301123e1fe6e2596566dd9a722764000630111a2b336dc5f51bee3b5722764000C39498.8751311604510LUWX LXXNDRX DX PXIVX00MEDICUS QC - RNMens. Depend. Faixa Etária Implant.D806.35</v>
      </c>
      <c r="S34">
        <f t="shared" si="2"/>
        <v>0</v>
      </c>
      <c r="U34" s="7">
        <v>31</v>
      </c>
      <c r="V34" s="7" t="str">
        <f t="shared" ref="V34:AE43" si="9">IF(V$3=$B34,$U34,"")</f>
        <v/>
      </c>
      <c r="W34" s="7" t="str">
        <f t="shared" si="9"/>
        <v/>
      </c>
      <c r="X34" s="7">
        <f t="shared" si="9"/>
        <v>31</v>
      </c>
      <c r="Y34" s="7" t="str">
        <f t="shared" si="9"/>
        <v/>
      </c>
      <c r="Z34" s="7" t="str">
        <f t="shared" si="9"/>
        <v/>
      </c>
      <c r="AA34" s="7" t="str">
        <f t="shared" si="9"/>
        <v/>
      </c>
      <c r="AB34" s="7" t="str">
        <f t="shared" si="9"/>
        <v/>
      </c>
      <c r="AC34" s="7" t="str">
        <f t="shared" si="9"/>
        <v/>
      </c>
      <c r="AD34" s="7" t="str">
        <f t="shared" si="9"/>
        <v/>
      </c>
      <c r="AE34" s="7" t="str">
        <f t="shared" si="9"/>
        <v/>
      </c>
      <c r="AF34" s="7" t="str">
        <f t="shared" ref="AF34:AM43" si="10">IF(AF$3=$B34,$U34,"")</f>
        <v/>
      </c>
      <c r="AG34" s="7" t="str">
        <f t="shared" si="10"/>
        <v/>
      </c>
      <c r="AH34" s="7" t="str">
        <f t="shared" si="10"/>
        <v/>
      </c>
      <c r="AI34" s="7" t="str">
        <f t="shared" si="10"/>
        <v/>
      </c>
      <c r="AJ34" s="7" t="str">
        <f t="shared" si="10"/>
        <v/>
      </c>
      <c r="AK34" s="7" t="str">
        <f t="shared" si="10"/>
        <v/>
      </c>
      <c r="AL34" s="7" t="str">
        <f t="shared" si="10"/>
        <v/>
      </c>
      <c r="AM34" s="7" t="str">
        <f t="shared" si="10"/>
        <v/>
      </c>
    </row>
    <row r="35" spans="1:39">
      <c r="A35" t="s">
        <v>141</v>
      </c>
      <c r="B35" t="s">
        <v>16</v>
      </c>
      <c r="C35" t="s">
        <v>15</v>
      </c>
      <c r="D35" s="22">
        <f>VLOOKUP($B35,affix_amil_header_bronze!$B$3:$D$20,3,FALSE)</f>
        <v>722764000</v>
      </c>
      <c r="E35" s="22" t="str">
        <f t="shared" si="0"/>
        <v>630111a2b336dc5f51bee3b5722764000</v>
      </c>
      <c r="F35" s="45">
        <f>VLOOKUP(B35,affix_amil_header_bronze!B$3:E$20,4,FALSE)</f>
        <v>44792.875</v>
      </c>
      <c r="G35" s="22" t="str">
        <f>VLOOKUP(E35,affix_amil_header_bronze!$G$3:$H$20,2,FALSE)</f>
        <v>C</v>
      </c>
      <c r="H35" s="1">
        <v>39588.875</v>
      </c>
      <c r="I35">
        <v>131226649</v>
      </c>
      <c r="J35" s="22">
        <f>COUNTIF(affix_repasse_bronze!$R$4:$R$1083,I35)</f>
        <v>0</v>
      </c>
      <c r="K35" t="s">
        <v>142</v>
      </c>
      <c r="L35">
        <v>0</v>
      </c>
      <c r="M35">
        <v>0</v>
      </c>
      <c r="N35" t="s">
        <v>96</v>
      </c>
      <c r="O35" t="s">
        <v>77</v>
      </c>
      <c r="P35" t="s">
        <v>78</v>
      </c>
      <c r="Q35">
        <v>1975.32</v>
      </c>
      <c r="R35" t="str">
        <f t="shared" si="1"/>
        <v>6301123f1fe6e2596566ddb4630111a2b336dc5f51bee3b56301123e1fe6e2596566dd9a722764000630111a2b336dc5f51bee3b5722764000C39588.8751312266490GRXYWIMXR DX XLIVXIRX ILVX00MEDICUS QC - RNMens. Titular Faixa Etária Implant.T1975.32</v>
      </c>
      <c r="S35">
        <f t="shared" si="2"/>
        <v>0</v>
      </c>
      <c r="U35" s="8">
        <v>32</v>
      </c>
      <c r="V35" s="8" t="str">
        <f t="shared" si="9"/>
        <v/>
      </c>
      <c r="W35" s="8" t="str">
        <f t="shared" si="9"/>
        <v/>
      </c>
      <c r="X35" s="8">
        <f t="shared" si="9"/>
        <v>32</v>
      </c>
      <c r="Y35" s="8" t="str">
        <f t="shared" si="9"/>
        <v/>
      </c>
      <c r="Z35" s="8" t="str">
        <f t="shared" si="9"/>
        <v/>
      </c>
      <c r="AA35" s="8" t="str">
        <f t="shared" si="9"/>
        <v/>
      </c>
      <c r="AB35" s="8" t="str">
        <f t="shared" si="9"/>
        <v/>
      </c>
      <c r="AC35" s="8" t="str">
        <f t="shared" si="9"/>
        <v/>
      </c>
      <c r="AD35" s="8" t="str">
        <f t="shared" si="9"/>
        <v/>
      </c>
      <c r="AE35" s="8" t="str">
        <f t="shared" si="9"/>
        <v/>
      </c>
      <c r="AF35" s="8" t="str">
        <f t="shared" si="10"/>
        <v/>
      </c>
      <c r="AG35" s="8" t="str">
        <f t="shared" si="10"/>
        <v/>
      </c>
      <c r="AH35" s="8" t="str">
        <f t="shared" si="10"/>
        <v/>
      </c>
      <c r="AI35" s="8" t="str">
        <f t="shared" si="10"/>
        <v/>
      </c>
      <c r="AJ35" s="8" t="str">
        <f t="shared" si="10"/>
        <v/>
      </c>
      <c r="AK35" s="8" t="str">
        <f t="shared" si="10"/>
        <v/>
      </c>
      <c r="AL35" s="8" t="str">
        <f t="shared" si="10"/>
        <v/>
      </c>
      <c r="AM35" s="8" t="str">
        <f t="shared" si="10"/>
        <v/>
      </c>
    </row>
    <row r="36" spans="1:39">
      <c r="A36" t="s">
        <v>143</v>
      </c>
      <c r="B36" t="s">
        <v>16</v>
      </c>
      <c r="C36" t="s">
        <v>15</v>
      </c>
      <c r="D36" s="23">
        <f>VLOOKUP($B36,affix_amil_header_bronze!$B$3:$D$20,3,FALSE)</f>
        <v>722764000</v>
      </c>
      <c r="E36" s="23" t="str">
        <f t="shared" ref="E36:E67" si="11">CONCATENATE(B36,D36)</f>
        <v>630111a2b336dc5f51bee3b5722764000</v>
      </c>
      <c r="F36" s="44">
        <f>VLOOKUP(B36,affix_amil_header_bronze!B$3:E$20,4,FALSE)</f>
        <v>44792.875</v>
      </c>
      <c r="G36" s="23" t="str">
        <f>VLOOKUP(E36,affix_amil_header_bronze!$G$3:$H$20,2,FALSE)</f>
        <v>C</v>
      </c>
      <c r="H36" s="1">
        <v>39588.875</v>
      </c>
      <c r="I36">
        <v>131226746</v>
      </c>
      <c r="J36" s="23">
        <f>COUNTIF(affix_repasse_bronze!$R$4:$R$1083,I36)</f>
        <v>0</v>
      </c>
      <c r="K36" t="s">
        <v>144</v>
      </c>
      <c r="L36">
        <v>0</v>
      </c>
      <c r="M36">
        <v>0</v>
      </c>
      <c r="N36" t="s">
        <v>96</v>
      </c>
      <c r="O36" t="s">
        <v>110</v>
      </c>
      <c r="P36" t="s">
        <v>20</v>
      </c>
      <c r="Q36">
        <v>806.35</v>
      </c>
      <c r="R36" t="str">
        <f t="shared" ref="R36:R67" si="12">CONCATENATE(A36,B36,C36,D36,E36,G36,H36,I36,J36,K36,L36,M36,N36,O36,P36,Q36)</f>
        <v>6301123f1fe6e2596566ddb5630111a2b336dc5f51bee3b56301123e1fe6e2596566dd9a722764000630111a2b336dc5f51bee3b5722764000C39588.8751312267460TXBXTHX MXWLXINX DX XNTX00MEDICUS QC - RNMens. Depend. Faixa Etária Implant.D806.35</v>
      </c>
      <c r="S36">
        <f t="shared" ref="S36:S67" si="13">IF(A36=A35,1,0)</f>
        <v>0</v>
      </c>
      <c r="U36" s="7">
        <v>33</v>
      </c>
      <c r="V36" s="7" t="str">
        <f t="shared" si="9"/>
        <v/>
      </c>
      <c r="W36" s="7" t="str">
        <f t="shared" si="9"/>
        <v/>
      </c>
      <c r="X36" s="7">
        <f t="shared" si="9"/>
        <v>33</v>
      </c>
      <c r="Y36" s="7" t="str">
        <f t="shared" si="9"/>
        <v/>
      </c>
      <c r="Z36" s="7" t="str">
        <f t="shared" si="9"/>
        <v/>
      </c>
      <c r="AA36" s="7" t="str">
        <f t="shared" si="9"/>
        <v/>
      </c>
      <c r="AB36" s="7" t="str">
        <f t="shared" si="9"/>
        <v/>
      </c>
      <c r="AC36" s="7" t="str">
        <f t="shared" si="9"/>
        <v/>
      </c>
      <c r="AD36" s="7" t="str">
        <f t="shared" si="9"/>
        <v/>
      </c>
      <c r="AE36" s="7" t="str">
        <f t="shared" si="9"/>
        <v/>
      </c>
      <c r="AF36" s="7" t="str">
        <f t="shared" si="10"/>
        <v/>
      </c>
      <c r="AG36" s="7" t="str">
        <f t="shared" si="10"/>
        <v/>
      </c>
      <c r="AH36" s="7" t="str">
        <f t="shared" si="10"/>
        <v/>
      </c>
      <c r="AI36" s="7" t="str">
        <f t="shared" si="10"/>
        <v/>
      </c>
      <c r="AJ36" s="7" t="str">
        <f t="shared" si="10"/>
        <v/>
      </c>
      <c r="AK36" s="7" t="str">
        <f t="shared" si="10"/>
        <v/>
      </c>
      <c r="AL36" s="7" t="str">
        <f t="shared" si="10"/>
        <v/>
      </c>
      <c r="AM36" s="7" t="str">
        <f t="shared" si="10"/>
        <v/>
      </c>
    </row>
    <row r="37" spans="1:39">
      <c r="A37" t="s">
        <v>145</v>
      </c>
      <c r="B37" t="s">
        <v>16</v>
      </c>
      <c r="C37" t="s">
        <v>15</v>
      </c>
      <c r="D37" s="22">
        <f>VLOOKUP($B37,affix_amil_header_bronze!$B$3:$D$20,3,FALSE)</f>
        <v>722764000</v>
      </c>
      <c r="E37" s="22" t="str">
        <f t="shared" si="11"/>
        <v>630111a2b336dc5f51bee3b5722764000</v>
      </c>
      <c r="F37" s="45">
        <f>VLOOKUP(B37,affix_amil_header_bronze!B$3:E$20,4,FALSE)</f>
        <v>44792.875</v>
      </c>
      <c r="G37" s="22" t="str">
        <f>VLOOKUP(E37,affix_amil_header_bronze!$G$3:$H$20,2,FALSE)</f>
        <v>C</v>
      </c>
      <c r="H37" s="1">
        <v>39588.875</v>
      </c>
      <c r="I37">
        <v>131419021</v>
      </c>
      <c r="J37" s="22">
        <f>COUNTIF(affix_repasse_bronze!$R$4:$R$1083,I37)</f>
        <v>0</v>
      </c>
      <c r="K37" t="s">
        <v>146</v>
      </c>
      <c r="L37">
        <v>0</v>
      </c>
      <c r="M37">
        <v>0</v>
      </c>
      <c r="N37" t="s">
        <v>96</v>
      </c>
      <c r="O37" t="s">
        <v>110</v>
      </c>
      <c r="P37" t="s">
        <v>20</v>
      </c>
      <c r="Q37">
        <v>806.35</v>
      </c>
      <c r="R37" t="str">
        <f t="shared" si="12"/>
        <v>6301123f1fe6e2596566ddb6630111a2b336dc5f51bee3b56301123e1fe6e2596566dd9a722764000630111a2b336dc5f51bee3b5722764000C39588.8751314190210NXRTXN MXKXRTHU MXJXLX DX XNTX00MEDICUS QC - RNMens. Depend. Faixa Etária Implant.D806.35</v>
      </c>
      <c r="S37">
        <f t="shared" si="13"/>
        <v>0</v>
      </c>
      <c r="U37" s="8">
        <v>34</v>
      </c>
      <c r="V37" s="8" t="str">
        <f t="shared" si="9"/>
        <v/>
      </c>
      <c r="W37" s="8" t="str">
        <f t="shared" si="9"/>
        <v/>
      </c>
      <c r="X37" s="8">
        <f t="shared" si="9"/>
        <v>34</v>
      </c>
      <c r="Y37" s="8" t="str">
        <f t="shared" si="9"/>
        <v/>
      </c>
      <c r="Z37" s="8" t="str">
        <f t="shared" si="9"/>
        <v/>
      </c>
      <c r="AA37" s="8" t="str">
        <f t="shared" si="9"/>
        <v/>
      </c>
      <c r="AB37" s="8" t="str">
        <f t="shared" si="9"/>
        <v/>
      </c>
      <c r="AC37" s="8" t="str">
        <f t="shared" si="9"/>
        <v/>
      </c>
      <c r="AD37" s="8" t="str">
        <f t="shared" si="9"/>
        <v/>
      </c>
      <c r="AE37" s="8" t="str">
        <f t="shared" si="9"/>
        <v/>
      </c>
      <c r="AF37" s="8" t="str">
        <f t="shared" si="10"/>
        <v/>
      </c>
      <c r="AG37" s="8" t="str">
        <f t="shared" si="10"/>
        <v/>
      </c>
      <c r="AH37" s="8" t="str">
        <f t="shared" si="10"/>
        <v/>
      </c>
      <c r="AI37" s="8" t="str">
        <f t="shared" si="10"/>
        <v/>
      </c>
      <c r="AJ37" s="8" t="str">
        <f t="shared" si="10"/>
        <v/>
      </c>
      <c r="AK37" s="8" t="str">
        <f t="shared" si="10"/>
        <v/>
      </c>
      <c r="AL37" s="8" t="str">
        <f t="shared" si="10"/>
        <v/>
      </c>
      <c r="AM37" s="8" t="str">
        <f t="shared" si="10"/>
        <v/>
      </c>
    </row>
    <row r="38" spans="1:39">
      <c r="A38" t="s">
        <v>147</v>
      </c>
      <c r="B38" t="s">
        <v>16</v>
      </c>
      <c r="C38" t="s">
        <v>15</v>
      </c>
      <c r="D38" s="23">
        <f>VLOOKUP($B38,affix_amil_header_bronze!$B$3:$D$20,3,FALSE)</f>
        <v>722764000</v>
      </c>
      <c r="E38" s="23" t="str">
        <f t="shared" si="11"/>
        <v>630111a2b336dc5f51bee3b5722764000</v>
      </c>
      <c r="F38" s="44">
        <f>VLOOKUP(B38,affix_amil_header_bronze!B$3:E$20,4,FALSE)</f>
        <v>44792.875</v>
      </c>
      <c r="G38" s="23" t="str">
        <f>VLOOKUP(E38,affix_amil_header_bronze!$G$3:$H$20,2,FALSE)</f>
        <v>C</v>
      </c>
      <c r="H38" s="1">
        <v>39588.875</v>
      </c>
      <c r="I38">
        <v>131227360</v>
      </c>
      <c r="J38" s="23">
        <f>COUNTIF(affix_repasse_bronze!$R$4:$R$1083,I38)</f>
        <v>0</v>
      </c>
      <c r="K38" t="s">
        <v>148</v>
      </c>
      <c r="L38">
        <v>0</v>
      </c>
      <c r="M38">
        <v>0</v>
      </c>
      <c r="N38" t="s">
        <v>96</v>
      </c>
      <c r="O38" t="s">
        <v>77</v>
      </c>
      <c r="P38" t="s">
        <v>78</v>
      </c>
      <c r="Q38">
        <v>4837.34</v>
      </c>
      <c r="R38" t="str">
        <f t="shared" si="12"/>
        <v>6301123f1fe6e2596566ddb7630111a2b336dc5f51bee3b56301123e1fe6e2596566dd9a722764000630111a2b336dc5f51bee3b5722764000C39588.8751312273600MXRIX VILXNI BXXRRX DX XRXUJX00MEDICUS QC - RNMens. Titular Faixa Etária Implant.T4837.34</v>
      </c>
      <c r="S38">
        <f t="shared" si="13"/>
        <v>0</v>
      </c>
      <c r="U38" s="7">
        <v>35</v>
      </c>
      <c r="V38" s="7" t="str">
        <f t="shared" si="9"/>
        <v/>
      </c>
      <c r="W38" s="7" t="str">
        <f t="shared" si="9"/>
        <v/>
      </c>
      <c r="X38" s="7">
        <f t="shared" si="9"/>
        <v>35</v>
      </c>
      <c r="Y38" s="7" t="str">
        <f t="shared" si="9"/>
        <v/>
      </c>
      <c r="Z38" s="7" t="str">
        <f t="shared" si="9"/>
        <v/>
      </c>
      <c r="AA38" s="7" t="str">
        <f t="shared" si="9"/>
        <v/>
      </c>
      <c r="AB38" s="7" t="str">
        <f t="shared" si="9"/>
        <v/>
      </c>
      <c r="AC38" s="7" t="str">
        <f t="shared" si="9"/>
        <v/>
      </c>
      <c r="AD38" s="7" t="str">
        <f t="shared" si="9"/>
        <v/>
      </c>
      <c r="AE38" s="7" t="str">
        <f t="shared" si="9"/>
        <v/>
      </c>
      <c r="AF38" s="7" t="str">
        <f t="shared" si="10"/>
        <v/>
      </c>
      <c r="AG38" s="7" t="str">
        <f t="shared" si="10"/>
        <v/>
      </c>
      <c r="AH38" s="7" t="str">
        <f t="shared" si="10"/>
        <v/>
      </c>
      <c r="AI38" s="7" t="str">
        <f t="shared" si="10"/>
        <v/>
      </c>
      <c r="AJ38" s="7" t="str">
        <f t="shared" si="10"/>
        <v/>
      </c>
      <c r="AK38" s="7" t="str">
        <f t="shared" si="10"/>
        <v/>
      </c>
      <c r="AL38" s="7" t="str">
        <f t="shared" si="10"/>
        <v/>
      </c>
      <c r="AM38" s="7" t="str">
        <f t="shared" si="10"/>
        <v/>
      </c>
    </row>
    <row r="39" spans="1:39">
      <c r="A39" t="s">
        <v>149</v>
      </c>
      <c r="B39" t="s">
        <v>16</v>
      </c>
      <c r="C39" t="s">
        <v>15</v>
      </c>
      <c r="D39" s="22">
        <f>VLOOKUP($B39,affix_amil_header_bronze!$B$3:$D$20,3,FALSE)</f>
        <v>722764000</v>
      </c>
      <c r="E39" s="22" t="str">
        <f t="shared" si="11"/>
        <v>630111a2b336dc5f51bee3b5722764000</v>
      </c>
      <c r="F39" s="45">
        <f>VLOOKUP(B39,affix_amil_header_bronze!B$3:E$20,4,FALSE)</f>
        <v>44792.875</v>
      </c>
      <c r="G39" s="22" t="str">
        <f>VLOOKUP(E39,affix_amil_header_bronze!$G$3:$H$20,2,FALSE)</f>
        <v>C</v>
      </c>
      <c r="H39" s="1">
        <v>41280.916666666664</v>
      </c>
      <c r="I39">
        <v>133301630</v>
      </c>
      <c r="J39" s="22">
        <f>COUNTIF(affix_repasse_bronze!$R$4:$R$1083,I39)</f>
        <v>0</v>
      </c>
      <c r="K39" t="s">
        <v>150</v>
      </c>
      <c r="L39">
        <v>0</v>
      </c>
      <c r="M39">
        <v>0</v>
      </c>
      <c r="N39" t="s">
        <v>96</v>
      </c>
      <c r="O39" t="s">
        <v>110</v>
      </c>
      <c r="P39" t="s">
        <v>20</v>
      </c>
      <c r="Q39">
        <v>806.35</v>
      </c>
      <c r="R39" t="str">
        <f t="shared" si="12"/>
        <v>6301123f1fe6e2596566ddb8630111a2b336dc5f51bee3b56301123e1fe6e2596566dd9a722764000630111a2b336dc5f51bee3b5722764000C41280.91666666671333016300DXNIXLX BXZXRRX DX XRXUJX00MEDICUS QC - RNMens. Depend. Faixa Etária Implant.D806.35</v>
      </c>
      <c r="S39">
        <f t="shared" si="13"/>
        <v>0</v>
      </c>
      <c r="U39" s="8">
        <v>36</v>
      </c>
      <c r="V39" s="8" t="str">
        <f t="shared" si="9"/>
        <v/>
      </c>
      <c r="W39" s="8" t="str">
        <f t="shared" si="9"/>
        <v/>
      </c>
      <c r="X39" s="8">
        <f t="shared" si="9"/>
        <v>36</v>
      </c>
      <c r="Y39" s="8" t="str">
        <f t="shared" si="9"/>
        <v/>
      </c>
      <c r="Z39" s="8" t="str">
        <f t="shared" si="9"/>
        <v/>
      </c>
      <c r="AA39" s="8" t="str">
        <f t="shared" si="9"/>
        <v/>
      </c>
      <c r="AB39" s="8" t="str">
        <f t="shared" si="9"/>
        <v/>
      </c>
      <c r="AC39" s="8" t="str">
        <f t="shared" si="9"/>
        <v/>
      </c>
      <c r="AD39" s="8" t="str">
        <f t="shared" si="9"/>
        <v/>
      </c>
      <c r="AE39" s="8" t="str">
        <f t="shared" si="9"/>
        <v/>
      </c>
      <c r="AF39" s="8" t="str">
        <f t="shared" si="10"/>
        <v/>
      </c>
      <c r="AG39" s="8" t="str">
        <f t="shared" si="10"/>
        <v/>
      </c>
      <c r="AH39" s="8" t="str">
        <f t="shared" si="10"/>
        <v/>
      </c>
      <c r="AI39" s="8" t="str">
        <f t="shared" si="10"/>
        <v/>
      </c>
      <c r="AJ39" s="8" t="str">
        <f t="shared" si="10"/>
        <v/>
      </c>
      <c r="AK39" s="8" t="str">
        <f t="shared" si="10"/>
        <v/>
      </c>
      <c r="AL39" s="8" t="str">
        <f t="shared" si="10"/>
        <v/>
      </c>
      <c r="AM39" s="8" t="str">
        <f t="shared" si="10"/>
        <v/>
      </c>
    </row>
    <row r="40" spans="1:39">
      <c r="A40" t="s">
        <v>151</v>
      </c>
      <c r="B40" t="s">
        <v>16</v>
      </c>
      <c r="C40" t="s">
        <v>15</v>
      </c>
      <c r="D40" s="23">
        <f>VLOOKUP($B40,affix_amil_header_bronze!$B$3:$D$20,3,FALSE)</f>
        <v>722764000</v>
      </c>
      <c r="E40" s="23" t="str">
        <f t="shared" si="11"/>
        <v>630111a2b336dc5f51bee3b5722764000</v>
      </c>
      <c r="F40" s="44">
        <f>VLOOKUP(B40,affix_amil_header_bronze!B$3:E$20,4,FALSE)</f>
        <v>44792.875</v>
      </c>
      <c r="G40" s="23" t="str">
        <f>VLOOKUP(E40,affix_amil_header_bronze!$G$3:$H$20,2,FALSE)</f>
        <v>C</v>
      </c>
      <c r="H40" s="1">
        <v>39566.875</v>
      </c>
      <c r="I40">
        <v>131236822</v>
      </c>
      <c r="J40" s="23">
        <f>COUNTIF(affix_repasse_bronze!$R$4:$R$1083,I40)</f>
        <v>0</v>
      </c>
      <c r="K40" t="s">
        <v>152</v>
      </c>
      <c r="L40">
        <v>0</v>
      </c>
      <c r="M40">
        <v>0</v>
      </c>
      <c r="N40" t="s">
        <v>96</v>
      </c>
      <c r="O40" t="s">
        <v>77</v>
      </c>
      <c r="P40" t="s">
        <v>78</v>
      </c>
      <c r="Q40">
        <v>1975.32</v>
      </c>
      <c r="R40" t="str">
        <f t="shared" si="12"/>
        <v>6301123f1fe6e2596566ddb9630111a2b336dc5f51bee3b56301123e1fe6e2596566dd9a722764000630111a2b336dc5f51bee3b5722764000C39566.8751312368220RXINXLVX WRITINX DX LIRX00MEDICUS QC - RNMens. Titular Faixa Etária Implant.T1975.32</v>
      </c>
      <c r="S40">
        <f t="shared" si="13"/>
        <v>0</v>
      </c>
      <c r="U40" s="7">
        <v>37</v>
      </c>
      <c r="V40" s="7" t="str">
        <f t="shared" si="9"/>
        <v/>
      </c>
      <c r="W40" s="7" t="str">
        <f t="shared" si="9"/>
        <v/>
      </c>
      <c r="X40" s="7">
        <f t="shared" si="9"/>
        <v>37</v>
      </c>
      <c r="Y40" s="7" t="str">
        <f t="shared" si="9"/>
        <v/>
      </c>
      <c r="Z40" s="7" t="str">
        <f t="shared" si="9"/>
        <v/>
      </c>
      <c r="AA40" s="7" t="str">
        <f t="shared" si="9"/>
        <v/>
      </c>
      <c r="AB40" s="7" t="str">
        <f t="shared" si="9"/>
        <v/>
      </c>
      <c r="AC40" s="7" t="str">
        <f t="shared" si="9"/>
        <v/>
      </c>
      <c r="AD40" s="7" t="str">
        <f t="shared" si="9"/>
        <v/>
      </c>
      <c r="AE40" s="7" t="str">
        <f t="shared" si="9"/>
        <v/>
      </c>
      <c r="AF40" s="7" t="str">
        <f t="shared" si="10"/>
        <v/>
      </c>
      <c r="AG40" s="7" t="str">
        <f t="shared" si="10"/>
        <v/>
      </c>
      <c r="AH40" s="7" t="str">
        <f t="shared" si="10"/>
        <v/>
      </c>
      <c r="AI40" s="7" t="str">
        <f t="shared" si="10"/>
        <v/>
      </c>
      <c r="AJ40" s="7" t="str">
        <f t="shared" si="10"/>
        <v/>
      </c>
      <c r="AK40" s="7" t="str">
        <f t="shared" si="10"/>
        <v/>
      </c>
      <c r="AL40" s="7" t="str">
        <f t="shared" si="10"/>
        <v/>
      </c>
      <c r="AM40" s="7" t="str">
        <f t="shared" si="10"/>
        <v/>
      </c>
    </row>
    <row r="41" spans="1:39">
      <c r="A41" t="s">
        <v>153</v>
      </c>
      <c r="B41" t="s">
        <v>16</v>
      </c>
      <c r="C41" t="s">
        <v>15</v>
      </c>
      <c r="D41" s="22">
        <f>VLOOKUP($B41,affix_amil_header_bronze!$B$3:$D$20,3,FALSE)</f>
        <v>722764000</v>
      </c>
      <c r="E41" s="22" t="str">
        <f t="shared" si="11"/>
        <v>630111a2b336dc5f51bee3b5722764000</v>
      </c>
      <c r="F41" s="45">
        <f>VLOOKUP(B41,affix_amil_header_bronze!B$3:E$20,4,FALSE)</f>
        <v>44792.875</v>
      </c>
      <c r="G41" s="22" t="str">
        <f>VLOOKUP(E41,affix_amil_header_bronze!$G$3:$H$20,2,FALSE)</f>
        <v>C</v>
      </c>
      <c r="H41" s="1">
        <v>39651.875</v>
      </c>
      <c r="I41">
        <v>131285637</v>
      </c>
      <c r="J41" s="22">
        <f>COUNTIF(affix_repasse_bronze!$R$4:$R$1083,I41)</f>
        <v>0</v>
      </c>
      <c r="K41" t="s">
        <v>154</v>
      </c>
      <c r="L41">
        <v>0</v>
      </c>
      <c r="M41">
        <v>0</v>
      </c>
      <c r="N41" t="s">
        <v>96</v>
      </c>
      <c r="O41" t="s">
        <v>77</v>
      </c>
      <c r="P41" t="s">
        <v>78</v>
      </c>
      <c r="Q41">
        <v>806.35</v>
      </c>
      <c r="R41" t="str">
        <f t="shared" si="12"/>
        <v>6301123f1fe6e2596566ddba630111a2b336dc5f51bee3b56301123e1fe6e2596566dd9a722764000630111a2b336dc5f51bee3b5722764000C39651.8751312856370XNX KXRINX BXRBXX DX XNTX00MEDICUS QC - RNMens. Titular Faixa Etária Implant.T806.35</v>
      </c>
      <c r="S41">
        <f t="shared" si="13"/>
        <v>0</v>
      </c>
      <c r="U41" s="8">
        <v>38</v>
      </c>
      <c r="V41" s="8" t="str">
        <f t="shared" si="9"/>
        <v/>
      </c>
      <c r="W41" s="8" t="str">
        <f t="shared" si="9"/>
        <v/>
      </c>
      <c r="X41" s="8">
        <f t="shared" si="9"/>
        <v>38</v>
      </c>
      <c r="Y41" s="8" t="str">
        <f t="shared" si="9"/>
        <v/>
      </c>
      <c r="Z41" s="8" t="str">
        <f t="shared" si="9"/>
        <v/>
      </c>
      <c r="AA41" s="8" t="str">
        <f t="shared" si="9"/>
        <v/>
      </c>
      <c r="AB41" s="8" t="str">
        <f t="shared" si="9"/>
        <v/>
      </c>
      <c r="AC41" s="8" t="str">
        <f t="shared" si="9"/>
        <v/>
      </c>
      <c r="AD41" s="8" t="str">
        <f t="shared" si="9"/>
        <v/>
      </c>
      <c r="AE41" s="8" t="str">
        <f t="shared" si="9"/>
        <v/>
      </c>
      <c r="AF41" s="8" t="str">
        <f t="shared" si="10"/>
        <v/>
      </c>
      <c r="AG41" s="8" t="str">
        <f t="shared" si="10"/>
        <v/>
      </c>
      <c r="AH41" s="8" t="str">
        <f t="shared" si="10"/>
        <v/>
      </c>
      <c r="AI41" s="8" t="str">
        <f t="shared" si="10"/>
        <v/>
      </c>
      <c r="AJ41" s="8" t="str">
        <f t="shared" si="10"/>
        <v/>
      </c>
      <c r="AK41" s="8" t="str">
        <f t="shared" si="10"/>
        <v/>
      </c>
      <c r="AL41" s="8" t="str">
        <f t="shared" si="10"/>
        <v/>
      </c>
      <c r="AM41" s="8" t="str">
        <f t="shared" si="10"/>
        <v/>
      </c>
    </row>
    <row r="42" spans="1:39">
      <c r="A42" t="s">
        <v>155</v>
      </c>
      <c r="B42" t="s">
        <v>16</v>
      </c>
      <c r="C42" t="s">
        <v>15</v>
      </c>
      <c r="D42" s="23">
        <f>VLOOKUP($B42,affix_amil_header_bronze!$B$3:$D$20,3,FALSE)</f>
        <v>722764000</v>
      </c>
      <c r="E42" s="23" t="str">
        <f t="shared" si="11"/>
        <v>630111a2b336dc5f51bee3b5722764000</v>
      </c>
      <c r="F42" s="44">
        <f>VLOOKUP(B42,affix_amil_header_bronze!B$3:E$20,4,FALSE)</f>
        <v>44792.875</v>
      </c>
      <c r="G42" s="23" t="str">
        <f>VLOOKUP(E42,affix_amil_header_bronze!$G$3:$H$20,2,FALSE)</f>
        <v>C</v>
      </c>
      <c r="H42" s="1">
        <v>43083.916666666664</v>
      </c>
      <c r="I42">
        <v>131311786</v>
      </c>
      <c r="J42" s="23">
        <f>COUNTIF(affix_repasse_bronze!$R$4:$R$1083,I42)</f>
        <v>0</v>
      </c>
      <c r="K42" t="s">
        <v>156</v>
      </c>
      <c r="L42">
        <v>0</v>
      </c>
      <c r="M42">
        <v>0</v>
      </c>
      <c r="N42" t="s">
        <v>89</v>
      </c>
      <c r="O42" t="s">
        <v>157</v>
      </c>
      <c r="P42" t="s">
        <v>78</v>
      </c>
      <c r="Q42">
        <v>733.99</v>
      </c>
      <c r="R42" t="str">
        <f t="shared" si="12"/>
        <v>6301123f1fe6e2596566ddbb630111a2b336dc5f51bee3b56301123e1fe6e2596566dd9a722764000630111a2b336dc5f51bee3b5722764000C43083.91666666671313117860IVXNXIDX DX XUZX MXRTIN00MEDICUS QC 122 PARTICIP. - RNMens. Titular Per CapitaT733.99</v>
      </c>
      <c r="S42">
        <f t="shared" si="13"/>
        <v>0</v>
      </c>
      <c r="U42" s="7">
        <v>39</v>
      </c>
      <c r="V42" s="7" t="str">
        <f t="shared" si="9"/>
        <v/>
      </c>
      <c r="W42" s="7" t="str">
        <f t="shared" si="9"/>
        <v/>
      </c>
      <c r="X42" s="7">
        <f t="shared" si="9"/>
        <v>39</v>
      </c>
      <c r="Y42" s="7" t="str">
        <f t="shared" si="9"/>
        <v/>
      </c>
      <c r="Z42" s="7" t="str">
        <f t="shared" si="9"/>
        <v/>
      </c>
      <c r="AA42" s="7" t="str">
        <f t="shared" si="9"/>
        <v/>
      </c>
      <c r="AB42" s="7" t="str">
        <f t="shared" si="9"/>
        <v/>
      </c>
      <c r="AC42" s="7" t="str">
        <f t="shared" si="9"/>
        <v/>
      </c>
      <c r="AD42" s="7" t="str">
        <f t="shared" si="9"/>
        <v/>
      </c>
      <c r="AE42" s="7" t="str">
        <f t="shared" si="9"/>
        <v/>
      </c>
      <c r="AF42" s="7" t="str">
        <f t="shared" si="10"/>
        <v/>
      </c>
      <c r="AG42" s="7" t="str">
        <f t="shared" si="10"/>
        <v/>
      </c>
      <c r="AH42" s="7" t="str">
        <f t="shared" si="10"/>
        <v/>
      </c>
      <c r="AI42" s="7" t="str">
        <f t="shared" si="10"/>
        <v/>
      </c>
      <c r="AJ42" s="7" t="str">
        <f t="shared" si="10"/>
        <v/>
      </c>
      <c r="AK42" s="7" t="str">
        <f t="shared" si="10"/>
        <v/>
      </c>
      <c r="AL42" s="7" t="str">
        <f t="shared" si="10"/>
        <v/>
      </c>
      <c r="AM42" s="7" t="str">
        <f t="shared" si="10"/>
        <v/>
      </c>
    </row>
    <row r="43" spans="1:39">
      <c r="A43" t="s">
        <v>158</v>
      </c>
      <c r="B43" t="s">
        <v>16</v>
      </c>
      <c r="C43" t="s">
        <v>15</v>
      </c>
      <c r="D43" s="22">
        <f>VLOOKUP($B43,affix_amil_header_bronze!$B$3:$D$20,3,FALSE)</f>
        <v>722764000</v>
      </c>
      <c r="E43" s="22" t="str">
        <f t="shared" si="11"/>
        <v>630111a2b336dc5f51bee3b5722764000</v>
      </c>
      <c r="F43" s="45">
        <f>VLOOKUP(B43,affix_amil_header_bronze!B$3:E$20,4,FALSE)</f>
        <v>44792.875</v>
      </c>
      <c r="G43" s="22" t="str">
        <f>VLOOKUP(E43,affix_amil_header_bronze!$G$3:$H$20,2,FALSE)</f>
        <v>C</v>
      </c>
      <c r="H43" s="1">
        <v>43083.916666666664</v>
      </c>
      <c r="I43">
        <v>131311786</v>
      </c>
      <c r="J43" s="22">
        <f>COUNTIF(affix_repasse_bronze!$R$4:$R$1083,I43)</f>
        <v>0</v>
      </c>
      <c r="K43" t="s">
        <v>156</v>
      </c>
      <c r="L43">
        <v>0</v>
      </c>
      <c r="M43">
        <v>0</v>
      </c>
      <c r="N43" t="s">
        <v>89</v>
      </c>
      <c r="O43" t="s">
        <v>90</v>
      </c>
      <c r="P43" t="s">
        <v>78</v>
      </c>
      <c r="Q43">
        <v>0</v>
      </c>
      <c r="R43" t="str">
        <f t="shared" si="12"/>
        <v>6301123f1fe6e2596566ddbc630111a2b336dc5f51bee3b56301123e1fe6e2596566dd9a722764000630111a2b336dc5f51bee3b5722764000C43083.91666666671313117860IVXNXIDX DX XUZX MXRTIN00MEDICUS QC 122 PARTICIP. - RNCo-participaçãoT0</v>
      </c>
      <c r="S43">
        <f t="shared" si="13"/>
        <v>0</v>
      </c>
      <c r="U43" s="8">
        <v>40</v>
      </c>
      <c r="V43" s="8" t="str">
        <f t="shared" si="9"/>
        <v/>
      </c>
      <c r="W43" s="8" t="str">
        <f t="shared" si="9"/>
        <v/>
      </c>
      <c r="X43" s="8">
        <f t="shared" si="9"/>
        <v>40</v>
      </c>
      <c r="Y43" s="8" t="str">
        <f t="shared" si="9"/>
        <v/>
      </c>
      <c r="Z43" s="8" t="str">
        <f t="shared" si="9"/>
        <v/>
      </c>
      <c r="AA43" s="8" t="str">
        <f t="shared" si="9"/>
        <v/>
      </c>
      <c r="AB43" s="8" t="str">
        <f t="shared" si="9"/>
        <v/>
      </c>
      <c r="AC43" s="8" t="str">
        <f t="shared" si="9"/>
        <v/>
      </c>
      <c r="AD43" s="8" t="str">
        <f t="shared" si="9"/>
        <v/>
      </c>
      <c r="AE43" s="8" t="str">
        <f t="shared" si="9"/>
        <v/>
      </c>
      <c r="AF43" s="8" t="str">
        <f t="shared" si="10"/>
        <v/>
      </c>
      <c r="AG43" s="8" t="str">
        <f t="shared" si="10"/>
        <v/>
      </c>
      <c r="AH43" s="8" t="str">
        <f t="shared" si="10"/>
        <v/>
      </c>
      <c r="AI43" s="8" t="str">
        <f t="shared" si="10"/>
        <v/>
      </c>
      <c r="AJ43" s="8" t="str">
        <f t="shared" si="10"/>
        <v/>
      </c>
      <c r="AK43" s="8" t="str">
        <f t="shared" si="10"/>
        <v/>
      </c>
      <c r="AL43" s="8" t="str">
        <f t="shared" si="10"/>
        <v/>
      </c>
      <c r="AM43" s="8" t="str">
        <f t="shared" si="10"/>
        <v/>
      </c>
    </row>
    <row r="44" spans="1:39">
      <c r="A44" t="s">
        <v>159</v>
      </c>
      <c r="B44" t="s">
        <v>16</v>
      </c>
      <c r="C44" t="s">
        <v>15</v>
      </c>
      <c r="D44" s="23">
        <f>VLOOKUP($B44,affix_amil_header_bronze!$B$3:$D$20,3,FALSE)</f>
        <v>722764000</v>
      </c>
      <c r="E44" s="23" t="str">
        <f t="shared" si="11"/>
        <v>630111a2b336dc5f51bee3b5722764000</v>
      </c>
      <c r="F44" s="44">
        <f>VLOOKUP(B44,affix_amil_header_bronze!B$3:E$20,4,FALSE)</f>
        <v>44792.875</v>
      </c>
      <c r="G44" s="23" t="str">
        <f>VLOOKUP(E44,affix_amil_header_bronze!$G$3:$H$20,2,FALSE)</f>
        <v>C</v>
      </c>
      <c r="H44" s="1">
        <v>42807.875</v>
      </c>
      <c r="I44">
        <v>131341294</v>
      </c>
      <c r="J44" s="23">
        <f>COUNTIF(affix_repasse_bronze!$R$4:$R$1083,I44)</f>
        <v>0</v>
      </c>
      <c r="K44" t="s">
        <v>160</v>
      </c>
      <c r="L44">
        <v>0</v>
      </c>
      <c r="M44">
        <v>0</v>
      </c>
      <c r="N44" t="s">
        <v>96</v>
      </c>
      <c r="O44" t="s">
        <v>77</v>
      </c>
      <c r="P44" t="s">
        <v>78</v>
      </c>
      <c r="Q44">
        <v>4837.34</v>
      </c>
      <c r="R44" t="str">
        <f t="shared" si="12"/>
        <v>6301123f1fe6e2596566ddbd630111a2b336dc5f51bee3b56301123e1fe6e2596566dd9a722764000630111a2b336dc5f51bee3b5722764000C42807.8751313412940RITX XIRX DX ILVX00MEDICUS QC - RNMens. Titular Faixa Etária Implant.T4837.34</v>
      </c>
      <c r="S44">
        <f t="shared" si="13"/>
        <v>0</v>
      </c>
      <c r="U44" s="7">
        <v>41</v>
      </c>
      <c r="V44" s="7" t="str">
        <f t="shared" ref="V44:AE53" si="14">IF(V$3=$B44,$U44,"")</f>
        <v/>
      </c>
      <c r="W44" s="7" t="str">
        <f t="shared" si="14"/>
        <v/>
      </c>
      <c r="X44" s="7">
        <f t="shared" si="14"/>
        <v>41</v>
      </c>
      <c r="Y44" s="7" t="str">
        <f t="shared" si="14"/>
        <v/>
      </c>
      <c r="Z44" s="7" t="str">
        <f t="shared" si="14"/>
        <v/>
      </c>
      <c r="AA44" s="7" t="str">
        <f t="shared" si="14"/>
        <v/>
      </c>
      <c r="AB44" s="7" t="str">
        <f t="shared" si="14"/>
        <v/>
      </c>
      <c r="AC44" s="7" t="str">
        <f t="shared" si="14"/>
        <v/>
      </c>
      <c r="AD44" s="7" t="str">
        <f t="shared" si="14"/>
        <v/>
      </c>
      <c r="AE44" s="7" t="str">
        <f t="shared" si="14"/>
        <v/>
      </c>
      <c r="AF44" s="7" t="str">
        <f t="shared" ref="AF44:AM53" si="15">IF(AF$3=$B44,$U44,"")</f>
        <v/>
      </c>
      <c r="AG44" s="7" t="str">
        <f t="shared" si="15"/>
        <v/>
      </c>
      <c r="AH44" s="7" t="str">
        <f t="shared" si="15"/>
        <v/>
      </c>
      <c r="AI44" s="7" t="str">
        <f t="shared" si="15"/>
        <v/>
      </c>
      <c r="AJ44" s="7" t="str">
        <f t="shared" si="15"/>
        <v/>
      </c>
      <c r="AK44" s="7" t="str">
        <f t="shared" si="15"/>
        <v/>
      </c>
      <c r="AL44" s="7" t="str">
        <f t="shared" si="15"/>
        <v/>
      </c>
      <c r="AM44" s="7" t="str">
        <f t="shared" si="15"/>
        <v/>
      </c>
    </row>
    <row r="45" spans="1:39">
      <c r="A45" t="s">
        <v>161</v>
      </c>
      <c r="B45" t="s">
        <v>16</v>
      </c>
      <c r="C45" t="s">
        <v>15</v>
      </c>
      <c r="D45" s="22">
        <f>VLOOKUP($B45,affix_amil_header_bronze!$B$3:$D$20,3,FALSE)</f>
        <v>722764000</v>
      </c>
      <c r="E45" s="22" t="str">
        <f t="shared" si="11"/>
        <v>630111a2b336dc5f51bee3b5722764000</v>
      </c>
      <c r="F45" s="45">
        <f>VLOOKUP(B45,affix_amil_header_bronze!B$3:E$20,4,FALSE)</f>
        <v>44792.875</v>
      </c>
      <c r="G45" s="22" t="str">
        <f>VLOOKUP(E45,affix_amil_header_bronze!$G$3:$H$20,2,FALSE)</f>
        <v>C</v>
      </c>
      <c r="H45" s="1">
        <v>39712.875</v>
      </c>
      <c r="I45">
        <v>131341341</v>
      </c>
      <c r="J45" s="22">
        <f>COUNTIF(affix_repasse_bronze!$R$4:$R$1083,I45)</f>
        <v>0</v>
      </c>
      <c r="K45" t="s">
        <v>162</v>
      </c>
      <c r="L45">
        <v>0</v>
      </c>
      <c r="M45">
        <v>0</v>
      </c>
      <c r="N45" t="s">
        <v>96</v>
      </c>
      <c r="O45" t="s">
        <v>77</v>
      </c>
      <c r="P45" t="s">
        <v>78</v>
      </c>
      <c r="Q45">
        <v>806.35</v>
      </c>
      <c r="R45" t="str">
        <f t="shared" si="12"/>
        <v>6301123f1fe6e2596566ddbe630111a2b336dc5f51bee3b56301123e1fe6e2596566dd9a722764000630111a2b336dc5f51bee3b5722764000C39712.8751313413410XBRYNX BXNXDITX DX XUZX00MEDICUS QC - RNMens. Titular Faixa Etária Implant.T806.35</v>
      </c>
      <c r="S45">
        <f t="shared" si="13"/>
        <v>0</v>
      </c>
      <c r="U45" s="8">
        <v>42</v>
      </c>
      <c r="V45" s="8" t="str">
        <f t="shared" si="14"/>
        <v/>
      </c>
      <c r="W45" s="8" t="str">
        <f t="shared" si="14"/>
        <v/>
      </c>
      <c r="X45" s="8">
        <f t="shared" si="14"/>
        <v>42</v>
      </c>
      <c r="Y45" s="8" t="str">
        <f t="shared" si="14"/>
        <v/>
      </c>
      <c r="Z45" s="8" t="str">
        <f t="shared" si="14"/>
        <v/>
      </c>
      <c r="AA45" s="8" t="str">
        <f t="shared" si="14"/>
        <v/>
      </c>
      <c r="AB45" s="8" t="str">
        <f t="shared" si="14"/>
        <v/>
      </c>
      <c r="AC45" s="8" t="str">
        <f t="shared" si="14"/>
        <v/>
      </c>
      <c r="AD45" s="8" t="str">
        <f t="shared" si="14"/>
        <v/>
      </c>
      <c r="AE45" s="8" t="str">
        <f t="shared" si="14"/>
        <v/>
      </c>
      <c r="AF45" s="8" t="str">
        <f t="shared" si="15"/>
        <v/>
      </c>
      <c r="AG45" s="8" t="str">
        <f t="shared" si="15"/>
        <v/>
      </c>
      <c r="AH45" s="8" t="str">
        <f t="shared" si="15"/>
        <v/>
      </c>
      <c r="AI45" s="8" t="str">
        <f t="shared" si="15"/>
        <v/>
      </c>
      <c r="AJ45" s="8" t="str">
        <f t="shared" si="15"/>
        <v/>
      </c>
      <c r="AK45" s="8" t="str">
        <f t="shared" si="15"/>
        <v/>
      </c>
      <c r="AL45" s="8" t="str">
        <f t="shared" si="15"/>
        <v/>
      </c>
      <c r="AM45" s="8" t="str">
        <f t="shared" si="15"/>
        <v/>
      </c>
    </row>
    <row r="46" spans="1:39">
      <c r="A46" t="s">
        <v>163</v>
      </c>
      <c r="B46" t="s">
        <v>16</v>
      </c>
      <c r="C46" t="s">
        <v>15</v>
      </c>
      <c r="D46" s="23">
        <f>VLOOKUP($B46,affix_amil_header_bronze!$B$3:$D$20,3,FALSE)</f>
        <v>722764000</v>
      </c>
      <c r="E46" s="23" t="str">
        <f t="shared" si="11"/>
        <v>630111a2b336dc5f51bee3b5722764000</v>
      </c>
      <c r="F46" s="44">
        <f>VLOOKUP(B46,affix_amil_header_bronze!B$3:E$20,4,FALSE)</f>
        <v>44792.875</v>
      </c>
      <c r="G46" s="23" t="str">
        <f>VLOOKUP(E46,affix_amil_header_bronze!$G$3:$H$20,2,FALSE)</f>
        <v>C</v>
      </c>
      <c r="H46" s="1">
        <v>39810.916666666664</v>
      </c>
      <c r="I46">
        <v>131427024</v>
      </c>
      <c r="J46" s="23">
        <f>COUNTIF(affix_repasse_bronze!$R$4:$R$1083,I46)</f>
        <v>0</v>
      </c>
      <c r="K46" t="s">
        <v>164</v>
      </c>
      <c r="L46">
        <v>0</v>
      </c>
      <c r="M46">
        <v>0</v>
      </c>
      <c r="N46" t="s">
        <v>89</v>
      </c>
      <c r="O46" t="s">
        <v>77</v>
      </c>
      <c r="P46" t="s">
        <v>78</v>
      </c>
      <c r="Q46">
        <v>709.48</v>
      </c>
      <c r="R46" t="str">
        <f t="shared" si="12"/>
        <v>6301123f1fe6e2596566ddbf630111a2b336dc5f51bee3b56301123e1fe6e2596566dd9a722764000630111a2b336dc5f51bee3b5722764000C39810.91666666671314270240VITXRIX WHRI PXRXIRX IQUXIRX00MEDICUS QC 122 PARTICIP. - RNMens. Titular Faixa Etária Implant.T709.48</v>
      </c>
      <c r="S46">
        <f t="shared" si="13"/>
        <v>0</v>
      </c>
      <c r="U46" s="7">
        <v>43</v>
      </c>
      <c r="V46" s="7" t="str">
        <f t="shared" si="14"/>
        <v/>
      </c>
      <c r="W46" s="7" t="str">
        <f t="shared" si="14"/>
        <v/>
      </c>
      <c r="X46" s="7">
        <f t="shared" si="14"/>
        <v>43</v>
      </c>
      <c r="Y46" s="7" t="str">
        <f t="shared" si="14"/>
        <v/>
      </c>
      <c r="Z46" s="7" t="str">
        <f t="shared" si="14"/>
        <v/>
      </c>
      <c r="AA46" s="7" t="str">
        <f t="shared" si="14"/>
        <v/>
      </c>
      <c r="AB46" s="7" t="str">
        <f t="shared" si="14"/>
        <v/>
      </c>
      <c r="AC46" s="7" t="str">
        <f t="shared" si="14"/>
        <v/>
      </c>
      <c r="AD46" s="7" t="str">
        <f t="shared" si="14"/>
        <v/>
      </c>
      <c r="AE46" s="7" t="str">
        <f t="shared" si="14"/>
        <v/>
      </c>
      <c r="AF46" s="7" t="str">
        <f t="shared" si="15"/>
        <v/>
      </c>
      <c r="AG46" s="7" t="str">
        <f t="shared" si="15"/>
        <v/>
      </c>
      <c r="AH46" s="7" t="str">
        <f t="shared" si="15"/>
        <v/>
      </c>
      <c r="AI46" s="7" t="str">
        <f t="shared" si="15"/>
        <v/>
      </c>
      <c r="AJ46" s="7" t="str">
        <f t="shared" si="15"/>
        <v/>
      </c>
      <c r="AK46" s="7" t="str">
        <f t="shared" si="15"/>
        <v/>
      </c>
      <c r="AL46" s="7" t="str">
        <f t="shared" si="15"/>
        <v/>
      </c>
      <c r="AM46" s="7" t="str">
        <f t="shared" si="15"/>
        <v/>
      </c>
    </row>
    <row r="47" spans="1:39">
      <c r="A47" t="s">
        <v>165</v>
      </c>
      <c r="B47" t="s">
        <v>16</v>
      </c>
      <c r="C47" t="s">
        <v>15</v>
      </c>
      <c r="D47" s="22">
        <f>VLOOKUP($B47,affix_amil_header_bronze!$B$3:$D$20,3,FALSE)</f>
        <v>722764000</v>
      </c>
      <c r="E47" s="22" t="str">
        <f t="shared" si="11"/>
        <v>630111a2b336dc5f51bee3b5722764000</v>
      </c>
      <c r="F47" s="45">
        <f>VLOOKUP(B47,affix_amil_header_bronze!B$3:E$20,4,FALSE)</f>
        <v>44792.875</v>
      </c>
      <c r="G47" s="22" t="str">
        <f>VLOOKUP(E47,affix_amil_header_bronze!$G$3:$H$20,2,FALSE)</f>
        <v>C</v>
      </c>
      <c r="H47" s="1">
        <v>39810.916666666664</v>
      </c>
      <c r="I47">
        <v>131427024</v>
      </c>
      <c r="J47" s="22">
        <f>COUNTIF(affix_repasse_bronze!$R$4:$R$1083,I47)</f>
        <v>0</v>
      </c>
      <c r="K47" t="s">
        <v>164</v>
      </c>
      <c r="L47">
        <v>0</v>
      </c>
      <c r="M47">
        <v>0</v>
      </c>
      <c r="N47" t="s">
        <v>89</v>
      </c>
      <c r="O47" t="s">
        <v>90</v>
      </c>
      <c r="P47" t="s">
        <v>78</v>
      </c>
      <c r="Q47">
        <v>0</v>
      </c>
      <c r="R47" t="str">
        <f t="shared" si="12"/>
        <v>6301123f1fe6e2596566ddc0630111a2b336dc5f51bee3b56301123e1fe6e2596566dd9a722764000630111a2b336dc5f51bee3b5722764000C39810.91666666671314270240VITXRIX WHRI PXRXIRX IQUXIRX00MEDICUS QC 122 PARTICIP. - RNCo-participaçãoT0</v>
      </c>
      <c r="S47">
        <f t="shared" si="13"/>
        <v>0</v>
      </c>
      <c r="U47" s="8">
        <v>44</v>
      </c>
      <c r="V47" s="8" t="str">
        <f t="shared" si="14"/>
        <v/>
      </c>
      <c r="W47" s="8" t="str">
        <f t="shared" si="14"/>
        <v/>
      </c>
      <c r="X47" s="8">
        <f t="shared" si="14"/>
        <v>44</v>
      </c>
      <c r="Y47" s="8" t="str">
        <f t="shared" si="14"/>
        <v/>
      </c>
      <c r="Z47" s="8" t="str">
        <f t="shared" si="14"/>
        <v/>
      </c>
      <c r="AA47" s="8" t="str">
        <f t="shared" si="14"/>
        <v/>
      </c>
      <c r="AB47" s="8" t="str">
        <f t="shared" si="14"/>
        <v/>
      </c>
      <c r="AC47" s="8" t="str">
        <f t="shared" si="14"/>
        <v/>
      </c>
      <c r="AD47" s="8" t="str">
        <f t="shared" si="14"/>
        <v/>
      </c>
      <c r="AE47" s="8" t="str">
        <f t="shared" si="14"/>
        <v/>
      </c>
      <c r="AF47" s="8" t="str">
        <f t="shared" si="15"/>
        <v/>
      </c>
      <c r="AG47" s="8" t="str">
        <f t="shared" si="15"/>
        <v/>
      </c>
      <c r="AH47" s="8" t="str">
        <f t="shared" si="15"/>
        <v/>
      </c>
      <c r="AI47" s="8" t="str">
        <f t="shared" si="15"/>
        <v/>
      </c>
      <c r="AJ47" s="8" t="str">
        <f t="shared" si="15"/>
        <v/>
      </c>
      <c r="AK47" s="8" t="str">
        <f t="shared" si="15"/>
        <v/>
      </c>
      <c r="AL47" s="8" t="str">
        <f t="shared" si="15"/>
        <v/>
      </c>
      <c r="AM47" s="8" t="str">
        <f t="shared" si="15"/>
        <v/>
      </c>
    </row>
    <row r="48" spans="1:39">
      <c r="A48" t="s">
        <v>166</v>
      </c>
      <c r="B48" t="s">
        <v>16</v>
      </c>
      <c r="C48" t="s">
        <v>15</v>
      </c>
      <c r="D48" s="23">
        <f>VLOOKUP($B48,affix_amil_header_bronze!$B$3:$D$20,3,FALSE)</f>
        <v>722764000</v>
      </c>
      <c r="E48" s="23" t="str">
        <f t="shared" si="11"/>
        <v>630111a2b336dc5f51bee3b5722764000</v>
      </c>
      <c r="F48" s="44">
        <f>VLOOKUP(B48,affix_amil_header_bronze!B$3:E$20,4,FALSE)</f>
        <v>44792.875</v>
      </c>
      <c r="G48" s="23" t="str">
        <f>VLOOKUP(E48,affix_amil_header_bronze!$G$3:$H$20,2,FALSE)</f>
        <v>C</v>
      </c>
      <c r="H48" s="1">
        <v>39832.916666666664</v>
      </c>
      <c r="I48">
        <v>131444255</v>
      </c>
      <c r="J48" s="23">
        <f>COUNTIF(affix_repasse_bronze!$R$4:$R$1083,I48)</f>
        <v>0</v>
      </c>
      <c r="K48" t="s">
        <v>167</v>
      </c>
      <c r="L48">
        <v>0</v>
      </c>
      <c r="M48">
        <v>0</v>
      </c>
      <c r="N48" t="s">
        <v>96</v>
      </c>
      <c r="O48" t="s">
        <v>77</v>
      </c>
      <c r="P48" t="s">
        <v>78</v>
      </c>
      <c r="Q48">
        <v>1975.32</v>
      </c>
      <c r="R48" t="str">
        <f t="shared" si="12"/>
        <v>6301123f1fe6e2596566ddc1630111a2b336dc5f51bee3b56301123e1fe6e2596566dd9a722764000630111a2b336dc5f51bee3b5722764000C39832.91666666671314442550MXRIX DXLVXWI BXNTX00MEDICUS QC - RNMens. Titular Faixa Etária Implant.T1975.32</v>
      </c>
      <c r="S48">
        <f t="shared" si="13"/>
        <v>0</v>
      </c>
      <c r="U48" s="7">
        <v>45</v>
      </c>
      <c r="V48" s="7" t="str">
        <f t="shared" si="14"/>
        <v/>
      </c>
      <c r="W48" s="7" t="str">
        <f t="shared" si="14"/>
        <v/>
      </c>
      <c r="X48" s="7">
        <f t="shared" si="14"/>
        <v>45</v>
      </c>
      <c r="Y48" s="7" t="str">
        <f t="shared" si="14"/>
        <v/>
      </c>
      <c r="Z48" s="7" t="str">
        <f t="shared" si="14"/>
        <v/>
      </c>
      <c r="AA48" s="7" t="str">
        <f t="shared" si="14"/>
        <v/>
      </c>
      <c r="AB48" s="7" t="str">
        <f t="shared" si="14"/>
        <v/>
      </c>
      <c r="AC48" s="7" t="str">
        <f t="shared" si="14"/>
        <v/>
      </c>
      <c r="AD48" s="7" t="str">
        <f t="shared" si="14"/>
        <v/>
      </c>
      <c r="AE48" s="7" t="str">
        <f t="shared" si="14"/>
        <v/>
      </c>
      <c r="AF48" s="7" t="str">
        <f t="shared" si="15"/>
        <v/>
      </c>
      <c r="AG48" s="7" t="str">
        <f t="shared" si="15"/>
        <v/>
      </c>
      <c r="AH48" s="7" t="str">
        <f t="shared" si="15"/>
        <v/>
      </c>
      <c r="AI48" s="7" t="str">
        <f t="shared" si="15"/>
        <v/>
      </c>
      <c r="AJ48" s="7" t="str">
        <f t="shared" si="15"/>
        <v/>
      </c>
      <c r="AK48" s="7" t="str">
        <f t="shared" si="15"/>
        <v/>
      </c>
      <c r="AL48" s="7" t="str">
        <f t="shared" si="15"/>
        <v/>
      </c>
      <c r="AM48" s="7" t="str">
        <f t="shared" si="15"/>
        <v/>
      </c>
    </row>
    <row r="49" spans="1:39">
      <c r="A49" t="s">
        <v>168</v>
      </c>
      <c r="B49" t="s">
        <v>16</v>
      </c>
      <c r="C49" t="s">
        <v>15</v>
      </c>
      <c r="D49" s="22">
        <f>VLOOKUP($B49,affix_amil_header_bronze!$B$3:$D$20,3,FALSE)</f>
        <v>722764000</v>
      </c>
      <c r="E49" s="22" t="str">
        <f t="shared" si="11"/>
        <v>630111a2b336dc5f51bee3b5722764000</v>
      </c>
      <c r="F49" s="45">
        <f>VLOOKUP(B49,affix_amil_header_bronze!B$3:E$20,4,FALSE)</f>
        <v>44792.875</v>
      </c>
      <c r="G49" s="22" t="str">
        <f>VLOOKUP(E49,affix_amil_header_bronze!$G$3:$H$20,2,FALSE)</f>
        <v>C</v>
      </c>
      <c r="H49" s="1">
        <v>39832.916666666664</v>
      </c>
      <c r="I49">
        <v>131444298</v>
      </c>
      <c r="J49" s="22">
        <f>COUNTIF(affix_repasse_bronze!$R$4:$R$1083,I49)</f>
        <v>0</v>
      </c>
      <c r="K49" t="s">
        <v>169</v>
      </c>
      <c r="L49">
        <v>0</v>
      </c>
      <c r="M49">
        <v>0</v>
      </c>
      <c r="N49" t="s">
        <v>96</v>
      </c>
      <c r="O49" t="s">
        <v>77</v>
      </c>
      <c r="P49" t="s">
        <v>78</v>
      </c>
      <c r="Q49">
        <v>806.35</v>
      </c>
      <c r="R49" t="str">
        <f t="shared" si="12"/>
        <v>6301123f1fe6e2596566ddc2630111a2b336dc5f51bee3b56301123e1fe6e2596566dd9a722764000630111a2b336dc5f51bee3b5722764000C39832.91666666671314442980NXDIX KXLLINY JXXQUIM DX XNTX XLVX00MEDICUS QC - RNMens. Titular Faixa Etária Implant.T806.35</v>
      </c>
      <c r="S49">
        <f t="shared" si="13"/>
        <v>0</v>
      </c>
      <c r="U49" s="8">
        <v>46</v>
      </c>
      <c r="V49" s="8" t="str">
        <f t="shared" si="14"/>
        <v/>
      </c>
      <c r="W49" s="8" t="str">
        <f t="shared" si="14"/>
        <v/>
      </c>
      <c r="X49" s="8">
        <f t="shared" si="14"/>
        <v>46</v>
      </c>
      <c r="Y49" s="8" t="str">
        <f t="shared" si="14"/>
        <v/>
      </c>
      <c r="Z49" s="8" t="str">
        <f t="shared" si="14"/>
        <v/>
      </c>
      <c r="AA49" s="8" t="str">
        <f t="shared" si="14"/>
        <v/>
      </c>
      <c r="AB49" s="8" t="str">
        <f t="shared" si="14"/>
        <v/>
      </c>
      <c r="AC49" s="8" t="str">
        <f t="shared" si="14"/>
        <v/>
      </c>
      <c r="AD49" s="8" t="str">
        <f t="shared" si="14"/>
        <v/>
      </c>
      <c r="AE49" s="8" t="str">
        <f t="shared" si="14"/>
        <v/>
      </c>
      <c r="AF49" s="8" t="str">
        <f t="shared" si="15"/>
        <v/>
      </c>
      <c r="AG49" s="8" t="str">
        <f t="shared" si="15"/>
        <v/>
      </c>
      <c r="AH49" s="8" t="str">
        <f t="shared" si="15"/>
        <v/>
      </c>
      <c r="AI49" s="8" t="str">
        <f t="shared" si="15"/>
        <v/>
      </c>
      <c r="AJ49" s="8" t="str">
        <f t="shared" si="15"/>
        <v/>
      </c>
      <c r="AK49" s="8" t="str">
        <f t="shared" si="15"/>
        <v/>
      </c>
      <c r="AL49" s="8" t="str">
        <f t="shared" si="15"/>
        <v/>
      </c>
      <c r="AM49" s="8" t="str">
        <f t="shared" si="15"/>
        <v/>
      </c>
    </row>
    <row r="50" spans="1:39">
      <c r="A50" t="s">
        <v>170</v>
      </c>
      <c r="B50" t="s">
        <v>16</v>
      </c>
      <c r="C50" t="s">
        <v>15</v>
      </c>
      <c r="D50" s="23">
        <f>VLOOKUP($B50,affix_amil_header_bronze!$B$3:$D$20,3,FALSE)</f>
        <v>722764000</v>
      </c>
      <c r="E50" s="23" t="str">
        <f t="shared" si="11"/>
        <v>630111a2b336dc5f51bee3b5722764000</v>
      </c>
      <c r="F50" s="44">
        <f>VLOOKUP(B50,affix_amil_header_bronze!B$3:E$20,4,FALSE)</f>
        <v>44792.875</v>
      </c>
      <c r="G50" s="23" t="str">
        <f>VLOOKUP(E50,affix_amil_header_bronze!$G$3:$H$20,2,FALSE)</f>
        <v>C</v>
      </c>
      <c r="H50" s="1">
        <v>39945.875</v>
      </c>
      <c r="I50">
        <v>131563190</v>
      </c>
      <c r="J50" s="23">
        <f>COUNTIF(affix_repasse_bronze!$R$4:$R$1083,I50)</f>
        <v>0</v>
      </c>
      <c r="K50" t="s">
        <v>171</v>
      </c>
      <c r="L50">
        <v>0</v>
      </c>
      <c r="M50">
        <v>0</v>
      </c>
      <c r="N50" t="s">
        <v>89</v>
      </c>
      <c r="O50" t="s">
        <v>99</v>
      </c>
      <c r="P50" t="s">
        <v>78</v>
      </c>
      <c r="Q50">
        <v>-366.18</v>
      </c>
      <c r="R50" t="str">
        <f t="shared" si="12"/>
        <v>6301123f1fe6e2596566ddc3630111a2b336dc5f51bee3b56301123e1fe6e2596566dd9a722764000630111a2b336dc5f51bee3b5722764000C39945.8751315631900XMIR LINWXN DX LXGX ILVX00MEDICUS QC 122 PARTICIP. - RNDevolução Exclusão RetroativaT-366.18</v>
      </c>
      <c r="S50">
        <f t="shared" si="13"/>
        <v>0</v>
      </c>
      <c r="U50" s="7">
        <v>47</v>
      </c>
      <c r="V50" s="7" t="str">
        <f t="shared" si="14"/>
        <v/>
      </c>
      <c r="W50" s="7" t="str">
        <f t="shared" si="14"/>
        <v/>
      </c>
      <c r="X50" s="7">
        <f t="shared" si="14"/>
        <v>47</v>
      </c>
      <c r="Y50" s="7" t="str">
        <f t="shared" si="14"/>
        <v/>
      </c>
      <c r="Z50" s="7" t="str">
        <f t="shared" si="14"/>
        <v/>
      </c>
      <c r="AA50" s="7" t="str">
        <f t="shared" si="14"/>
        <v/>
      </c>
      <c r="AB50" s="7" t="str">
        <f t="shared" si="14"/>
        <v/>
      </c>
      <c r="AC50" s="7" t="str">
        <f t="shared" si="14"/>
        <v/>
      </c>
      <c r="AD50" s="7" t="str">
        <f t="shared" si="14"/>
        <v/>
      </c>
      <c r="AE50" s="7" t="str">
        <f t="shared" si="14"/>
        <v/>
      </c>
      <c r="AF50" s="7" t="str">
        <f t="shared" si="15"/>
        <v/>
      </c>
      <c r="AG50" s="7" t="str">
        <f t="shared" si="15"/>
        <v/>
      </c>
      <c r="AH50" s="7" t="str">
        <f t="shared" si="15"/>
        <v/>
      </c>
      <c r="AI50" s="7" t="str">
        <f t="shared" si="15"/>
        <v/>
      </c>
      <c r="AJ50" s="7" t="str">
        <f t="shared" si="15"/>
        <v/>
      </c>
      <c r="AK50" s="7" t="str">
        <f t="shared" si="15"/>
        <v/>
      </c>
      <c r="AL50" s="7" t="str">
        <f t="shared" si="15"/>
        <v/>
      </c>
      <c r="AM50" s="7" t="str">
        <f t="shared" si="15"/>
        <v/>
      </c>
    </row>
    <row r="51" spans="1:39">
      <c r="A51" t="s">
        <v>172</v>
      </c>
      <c r="B51" t="s">
        <v>16</v>
      </c>
      <c r="C51" t="s">
        <v>15</v>
      </c>
      <c r="D51" s="22">
        <f>VLOOKUP($B51,affix_amil_header_bronze!$B$3:$D$20,3,FALSE)</f>
        <v>722764000</v>
      </c>
      <c r="E51" s="22" t="str">
        <f t="shared" si="11"/>
        <v>630111a2b336dc5f51bee3b5722764000</v>
      </c>
      <c r="F51" s="45">
        <f>VLOOKUP(B51,affix_amil_header_bronze!B$3:E$20,4,FALSE)</f>
        <v>44792.875</v>
      </c>
      <c r="G51" s="22" t="str">
        <f>VLOOKUP(E51,affix_amil_header_bronze!$G$3:$H$20,2,FALSE)</f>
        <v>C</v>
      </c>
      <c r="H51" s="1">
        <v>39954.875</v>
      </c>
      <c r="I51">
        <v>131570927</v>
      </c>
      <c r="J51" s="22">
        <f>COUNTIF(affix_repasse_bronze!$R$4:$R$1083,I51)</f>
        <v>0</v>
      </c>
      <c r="K51" t="s">
        <v>173</v>
      </c>
      <c r="L51">
        <v>0</v>
      </c>
      <c r="M51">
        <v>0</v>
      </c>
      <c r="N51" t="s">
        <v>89</v>
      </c>
      <c r="O51" t="s">
        <v>77</v>
      </c>
      <c r="P51" t="s">
        <v>78</v>
      </c>
      <c r="Q51">
        <v>709.48</v>
      </c>
      <c r="R51" t="str">
        <f t="shared" si="12"/>
        <v>6301123f1fe6e2596566ddc4630111a2b336dc5f51bee3b56301123e1fe6e2596566dd9a722764000630111a2b336dc5f51bee3b5722764000C39954.8751315709270XDRIXNX FXLIPX DX ILVX00MEDICUS QC 122 PARTICIP. - RNMens. Titular Faixa Etária Implant.T709.48</v>
      </c>
      <c r="S51">
        <f t="shared" si="13"/>
        <v>0</v>
      </c>
      <c r="U51" s="8">
        <v>48</v>
      </c>
      <c r="V51" s="8" t="str">
        <f t="shared" si="14"/>
        <v/>
      </c>
      <c r="W51" s="8" t="str">
        <f t="shared" si="14"/>
        <v/>
      </c>
      <c r="X51" s="8">
        <f t="shared" si="14"/>
        <v>48</v>
      </c>
      <c r="Y51" s="8" t="str">
        <f t="shared" si="14"/>
        <v/>
      </c>
      <c r="Z51" s="8" t="str">
        <f t="shared" si="14"/>
        <v/>
      </c>
      <c r="AA51" s="8" t="str">
        <f t="shared" si="14"/>
        <v/>
      </c>
      <c r="AB51" s="8" t="str">
        <f t="shared" si="14"/>
        <v/>
      </c>
      <c r="AC51" s="8" t="str">
        <f t="shared" si="14"/>
        <v/>
      </c>
      <c r="AD51" s="8" t="str">
        <f t="shared" si="14"/>
        <v/>
      </c>
      <c r="AE51" s="8" t="str">
        <f t="shared" si="14"/>
        <v/>
      </c>
      <c r="AF51" s="8" t="str">
        <f t="shared" si="15"/>
        <v/>
      </c>
      <c r="AG51" s="8" t="str">
        <f t="shared" si="15"/>
        <v/>
      </c>
      <c r="AH51" s="8" t="str">
        <f t="shared" si="15"/>
        <v/>
      </c>
      <c r="AI51" s="8" t="str">
        <f t="shared" si="15"/>
        <v/>
      </c>
      <c r="AJ51" s="8" t="str">
        <f t="shared" si="15"/>
        <v/>
      </c>
      <c r="AK51" s="8" t="str">
        <f t="shared" si="15"/>
        <v/>
      </c>
      <c r="AL51" s="8" t="str">
        <f t="shared" si="15"/>
        <v/>
      </c>
      <c r="AM51" s="8" t="str">
        <f t="shared" si="15"/>
        <v/>
      </c>
    </row>
    <row r="52" spans="1:39">
      <c r="A52" t="s">
        <v>174</v>
      </c>
      <c r="B52" t="s">
        <v>16</v>
      </c>
      <c r="C52" t="s">
        <v>15</v>
      </c>
      <c r="D52" s="23">
        <f>VLOOKUP($B52,affix_amil_header_bronze!$B$3:$D$20,3,FALSE)</f>
        <v>722764000</v>
      </c>
      <c r="E52" s="23" t="str">
        <f t="shared" si="11"/>
        <v>630111a2b336dc5f51bee3b5722764000</v>
      </c>
      <c r="F52" s="44">
        <f>VLOOKUP(B52,affix_amil_header_bronze!B$3:E$20,4,FALSE)</f>
        <v>44792.875</v>
      </c>
      <c r="G52" s="23" t="str">
        <f>VLOOKUP(E52,affix_amil_header_bronze!$G$3:$H$20,2,FALSE)</f>
        <v>C</v>
      </c>
      <c r="H52" s="1">
        <v>39954.875</v>
      </c>
      <c r="I52">
        <v>131570927</v>
      </c>
      <c r="J52" s="23">
        <f>COUNTIF(affix_repasse_bronze!$R$4:$R$1083,I52)</f>
        <v>0</v>
      </c>
      <c r="K52" t="s">
        <v>173</v>
      </c>
      <c r="L52">
        <v>0</v>
      </c>
      <c r="M52">
        <v>0</v>
      </c>
      <c r="N52" t="s">
        <v>89</v>
      </c>
      <c r="O52" t="s">
        <v>90</v>
      </c>
      <c r="P52" t="s">
        <v>78</v>
      </c>
      <c r="Q52">
        <v>0</v>
      </c>
      <c r="R52" t="str">
        <f t="shared" si="12"/>
        <v>6301123f1fe6e2596566ddc5630111a2b336dc5f51bee3b56301123e1fe6e2596566dd9a722764000630111a2b336dc5f51bee3b5722764000C39954.8751315709270XDRIXNX FXLIPX DX ILVX00MEDICUS QC 122 PARTICIP. - RNCo-participaçãoT0</v>
      </c>
      <c r="S52">
        <f t="shared" si="13"/>
        <v>0</v>
      </c>
      <c r="U52" s="7">
        <v>49</v>
      </c>
      <c r="V52" s="7" t="str">
        <f t="shared" si="14"/>
        <v/>
      </c>
      <c r="W52" s="7" t="str">
        <f t="shared" si="14"/>
        <v/>
      </c>
      <c r="X52" s="7">
        <f t="shared" si="14"/>
        <v>49</v>
      </c>
      <c r="Y52" s="7" t="str">
        <f t="shared" si="14"/>
        <v/>
      </c>
      <c r="Z52" s="7" t="str">
        <f t="shared" si="14"/>
        <v/>
      </c>
      <c r="AA52" s="7" t="str">
        <f t="shared" si="14"/>
        <v/>
      </c>
      <c r="AB52" s="7" t="str">
        <f t="shared" si="14"/>
        <v/>
      </c>
      <c r="AC52" s="7" t="str">
        <f t="shared" si="14"/>
        <v/>
      </c>
      <c r="AD52" s="7" t="str">
        <f t="shared" si="14"/>
        <v/>
      </c>
      <c r="AE52" s="7" t="str">
        <f t="shared" si="14"/>
        <v/>
      </c>
      <c r="AF52" s="7" t="str">
        <f t="shared" si="15"/>
        <v/>
      </c>
      <c r="AG52" s="7" t="str">
        <f t="shared" si="15"/>
        <v/>
      </c>
      <c r="AH52" s="7" t="str">
        <f t="shared" si="15"/>
        <v/>
      </c>
      <c r="AI52" s="7" t="str">
        <f t="shared" si="15"/>
        <v/>
      </c>
      <c r="AJ52" s="7" t="str">
        <f t="shared" si="15"/>
        <v/>
      </c>
      <c r="AK52" s="7" t="str">
        <f t="shared" si="15"/>
        <v/>
      </c>
      <c r="AL52" s="7" t="str">
        <f t="shared" si="15"/>
        <v/>
      </c>
      <c r="AM52" s="7" t="str">
        <f t="shared" si="15"/>
        <v/>
      </c>
    </row>
    <row r="53" spans="1:39">
      <c r="A53" t="s">
        <v>175</v>
      </c>
      <c r="B53" t="s">
        <v>16</v>
      </c>
      <c r="C53" t="s">
        <v>15</v>
      </c>
      <c r="D53" s="22">
        <f>VLOOKUP($B53,affix_amil_header_bronze!$B$3:$D$20,3,FALSE)</f>
        <v>722764000</v>
      </c>
      <c r="E53" s="22" t="str">
        <f t="shared" si="11"/>
        <v>630111a2b336dc5f51bee3b5722764000</v>
      </c>
      <c r="F53" s="45">
        <f>VLOOKUP(B53,affix_amil_header_bronze!B$3:E$20,4,FALSE)</f>
        <v>44792.875</v>
      </c>
      <c r="G53" s="22" t="str">
        <f>VLOOKUP(E53,affix_amil_header_bronze!$G$3:$H$20,2,FALSE)</f>
        <v>C</v>
      </c>
      <c r="H53" s="1">
        <v>39954.875</v>
      </c>
      <c r="I53">
        <v>131572598</v>
      </c>
      <c r="J53" s="22">
        <f>COUNTIF(affix_repasse_bronze!$R$4:$R$1083,I53)</f>
        <v>0</v>
      </c>
      <c r="K53" t="s">
        <v>176</v>
      </c>
      <c r="L53">
        <v>0</v>
      </c>
      <c r="M53">
        <v>0</v>
      </c>
      <c r="N53" t="s">
        <v>96</v>
      </c>
      <c r="O53" t="s">
        <v>77</v>
      </c>
      <c r="P53" t="s">
        <v>78</v>
      </c>
      <c r="Q53">
        <v>806.35</v>
      </c>
      <c r="R53" t="str">
        <f t="shared" si="12"/>
        <v>6301123f1fe6e2596566ddc6630111a2b336dc5f51bee3b56301123e1fe6e2596566dd9a722764000630111a2b336dc5f51bee3b5722764000C39954.8751315725980WLXUDIX XTXLITX DX NXWIMXNTX FRXIRX00MEDICUS QC - RNMens. Titular Faixa Etária Implant.T806.35</v>
      </c>
      <c r="S53">
        <f t="shared" si="13"/>
        <v>0</v>
      </c>
      <c r="U53" s="8">
        <v>50</v>
      </c>
      <c r="V53" s="8" t="str">
        <f t="shared" si="14"/>
        <v/>
      </c>
      <c r="W53" s="8" t="str">
        <f t="shared" si="14"/>
        <v/>
      </c>
      <c r="X53" s="8">
        <f t="shared" si="14"/>
        <v>50</v>
      </c>
      <c r="Y53" s="8" t="str">
        <f t="shared" si="14"/>
        <v/>
      </c>
      <c r="Z53" s="8" t="str">
        <f t="shared" si="14"/>
        <v/>
      </c>
      <c r="AA53" s="8" t="str">
        <f t="shared" si="14"/>
        <v/>
      </c>
      <c r="AB53" s="8" t="str">
        <f t="shared" si="14"/>
        <v/>
      </c>
      <c r="AC53" s="8" t="str">
        <f t="shared" si="14"/>
        <v/>
      </c>
      <c r="AD53" s="8" t="str">
        <f t="shared" si="14"/>
        <v/>
      </c>
      <c r="AE53" s="8" t="str">
        <f t="shared" si="14"/>
        <v/>
      </c>
      <c r="AF53" s="8" t="str">
        <f t="shared" si="15"/>
        <v/>
      </c>
      <c r="AG53" s="8" t="str">
        <f t="shared" si="15"/>
        <v/>
      </c>
      <c r="AH53" s="8" t="str">
        <f t="shared" si="15"/>
        <v/>
      </c>
      <c r="AI53" s="8" t="str">
        <f t="shared" si="15"/>
        <v/>
      </c>
      <c r="AJ53" s="8" t="str">
        <f t="shared" si="15"/>
        <v/>
      </c>
      <c r="AK53" s="8" t="str">
        <f t="shared" si="15"/>
        <v/>
      </c>
      <c r="AL53" s="8" t="str">
        <f t="shared" si="15"/>
        <v/>
      </c>
      <c r="AM53" s="8" t="str">
        <f t="shared" si="15"/>
        <v/>
      </c>
    </row>
    <row r="54" spans="1:39">
      <c r="A54" t="s">
        <v>177</v>
      </c>
      <c r="B54" t="s">
        <v>16</v>
      </c>
      <c r="C54" t="s">
        <v>15</v>
      </c>
      <c r="D54" s="23">
        <f>VLOOKUP($B54,affix_amil_header_bronze!$B$3:$D$20,3,FALSE)</f>
        <v>722764000</v>
      </c>
      <c r="E54" s="23" t="str">
        <f t="shared" si="11"/>
        <v>630111a2b336dc5f51bee3b5722764000</v>
      </c>
      <c r="F54" s="44">
        <f>VLOOKUP(B54,affix_amil_header_bronze!B$3:E$20,4,FALSE)</f>
        <v>44792.875</v>
      </c>
      <c r="G54" s="23" t="str">
        <f>VLOOKUP(E54,affix_amil_header_bronze!$G$3:$H$20,2,FALSE)</f>
        <v>C</v>
      </c>
      <c r="H54" s="1">
        <v>39981.875</v>
      </c>
      <c r="I54">
        <v>131607031</v>
      </c>
      <c r="J54" s="23">
        <f>COUNTIF(affix_repasse_bronze!$R$4:$R$1083,I54)</f>
        <v>0</v>
      </c>
      <c r="K54" t="s">
        <v>178</v>
      </c>
      <c r="L54">
        <v>0</v>
      </c>
      <c r="M54">
        <v>0</v>
      </c>
      <c r="N54" t="s">
        <v>96</v>
      </c>
      <c r="O54" t="s">
        <v>77</v>
      </c>
      <c r="P54" t="s">
        <v>78</v>
      </c>
      <c r="Q54">
        <v>1975.32</v>
      </c>
      <c r="R54" t="str">
        <f t="shared" si="12"/>
        <v>6301123f1fe6e2596566ddc7630111a2b336dc5f51bee3b56301123e1fe6e2596566dd9a722764000630111a2b336dc5f51bee3b5722764000C39981.8751316070310ZXIXNX XLIVXIRX DX XRXUJX MXDXIRX00MEDICUS QC - RNMens. Titular Faixa Etária Implant.T1975.32</v>
      </c>
      <c r="S54">
        <f t="shared" si="13"/>
        <v>0</v>
      </c>
      <c r="U54" s="7">
        <v>51</v>
      </c>
      <c r="V54" s="7" t="str">
        <f t="shared" ref="V54:AE63" si="16">IF(V$3=$B54,$U54,"")</f>
        <v/>
      </c>
      <c r="W54" s="7" t="str">
        <f t="shared" si="16"/>
        <v/>
      </c>
      <c r="X54" s="7">
        <f t="shared" si="16"/>
        <v>51</v>
      </c>
      <c r="Y54" s="7" t="str">
        <f t="shared" si="16"/>
        <v/>
      </c>
      <c r="Z54" s="7" t="str">
        <f t="shared" si="16"/>
        <v/>
      </c>
      <c r="AA54" s="7" t="str">
        <f t="shared" si="16"/>
        <v/>
      </c>
      <c r="AB54" s="7" t="str">
        <f t="shared" si="16"/>
        <v/>
      </c>
      <c r="AC54" s="7" t="str">
        <f t="shared" si="16"/>
        <v/>
      </c>
      <c r="AD54" s="7" t="str">
        <f t="shared" si="16"/>
        <v/>
      </c>
      <c r="AE54" s="7" t="str">
        <f t="shared" si="16"/>
        <v/>
      </c>
      <c r="AF54" s="7" t="str">
        <f t="shared" ref="AF54:AM63" si="17">IF(AF$3=$B54,$U54,"")</f>
        <v/>
      </c>
      <c r="AG54" s="7" t="str">
        <f t="shared" si="17"/>
        <v/>
      </c>
      <c r="AH54" s="7" t="str">
        <f t="shared" si="17"/>
        <v/>
      </c>
      <c r="AI54" s="7" t="str">
        <f t="shared" si="17"/>
        <v/>
      </c>
      <c r="AJ54" s="7" t="str">
        <f t="shared" si="17"/>
        <v/>
      </c>
      <c r="AK54" s="7" t="str">
        <f t="shared" si="17"/>
        <v/>
      </c>
      <c r="AL54" s="7" t="str">
        <f t="shared" si="17"/>
        <v/>
      </c>
      <c r="AM54" s="7" t="str">
        <f t="shared" si="17"/>
        <v/>
      </c>
    </row>
    <row r="55" spans="1:39">
      <c r="A55" t="s">
        <v>179</v>
      </c>
      <c r="B55" t="s">
        <v>16</v>
      </c>
      <c r="C55" t="s">
        <v>15</v>
      </c>
      <c r="D55" s="22">
        <f>VLOOKUP($B55,affix_amil_header_bronze!$B$3:$D$20,3,FALSE)</f>
        <v>722764000</v>
      </c>
      <c r="E55" s="22" t="str">
        <f t="shared" si="11"/>
        <v>630111a2b336dc5f51bee3b5722764000</v>
      </c>
      <c r="F55" s="45">
        <f>VLOOKUP(B55,affix_amil_header_bronze!B$3:E$20,4,FALSE)</f>
        <v>44792.875</v>
      </c>
      <c r="G55" s="22" t="str">
        <f>VLOOKUP(E55,affix_amil_header_bronze!$G$3:$H$20,2,FALSE)</f>
        <v>C</v>
      </c>
      <c r="H55" s="1">
        <v>39992.875</v>
      </c>
      <c r="I55">
        <v>131616978</v>
      </c>
      <c r="J55" s="22">
        <f>COUNTIF(affix_repasse_bronze!$R$4:$R$1083,I55)</f>
        <v>0</v>
      </c>
      <c r="K55" t="s">
        <v>180</v>
      </c>
      <c r="L55">
        <v>0</v>
      </c>
      <c r="M55">
        <v>0</v>
      </c>
      <c r="N55" t="s">
        <v>96</v>
      </c>
      <c r="O55" t="s">
        <v>99</v>
      </c>
      <c r="P55" t="s">
        <v>78</v>
      </c>
      <c r="Q55">
        <v>-1146.96</v>
      </c>
      <c r="R55" t="str">
        <f t="shared" si="12"/>
        <v>6301123f1fe6e2596566ddc8630111a2b336dc5f51bee3b56301123e1fe6e2596566dd9a722764000630111a2b336dc5f51bee3b5722764000C39992.8751316169780FRXNWIWX XNXZILDX DX ILVX XUTX00MEDICUS QC - RNDevolução Exclusão RetroativaT-1146.96</v>
      </c>
      <c r="S55">
        <f t="shared" si="13"/>
        <v>0</v>
      </c>
      <c r="U55" s="8">
        <v>52</v>
      </c>
      <c r="V55" s="8" t="str">
        <f t="shared" si="16"/>
        <v/>
      </c>
      <c r="W55" s="8" t="str">
        <f t="shared" si="16"/>
        <v/>
      </c>
      <c r="X55" s="8">
        <f t="shared" si="16"/>
        <v>52</v>
      </c>
      <c r="Y55" s="8" t="str">
        <f t="shared" si="16"/>
        <v/>
      </c>
      <c r="Z55" s="8" t="str">
        <f t="shared" si="16"/>
        <v/>
      </c>
      <c r="AA55" s="8" t="str">
        <f t="shared" si="16"/>
        <v/>
      </c>
      <c r="AB55" s="8" t="str">
        <f t="shared" si="16"/>
        <v/>
      </c>
      <c r="AC55" s="8" t="str">
        <f t="shared" si="16"/>
        <v/>
      </c>
      <c r="AD55" s="8" t="str">
        <f t="shared" si="16"/>
        <v/>
      </c>
      <c r="AE55" s="8" t="str">
        <f t="shared" si="16"/>
        <v/>
      </c>
      <c r="AF55" s="8" t="str">
        <f t="shared" si="17"/>
        <v/>
      </c>
      <c r="AG55" s="8" t="str">
        <f t="shared" si="17"/>
        <v/>
      </c>
      <c r="AH55" s="8" t="str">
        <f t="shared" si="17"/>
        <v/>
      </c>
      <c r="AI55" s="8" t="str">
        <f t="shared" si="17"/>
        <v/>
      </c>
      <c r="AJ55" s="8" t="str">
        <f t="shared" si="17"/>
        <v/>
      </c>
      <c r="AK55" s="8" t="str">
        <f t="shared" si="17"/>
        <v/>
      </c>
      <c r="AL55" s="8" t="str">
        <f t="shared" si="17"/>
        <v/>
      </c>
      <c r="AM55" s="8" t="str">
        <f t="shared" si="17"/>
        <v/>
      </c>
    </row>
    <row r="56" spans="1:39">
      <c r="A56" t="s">
        <v>181</v>
      </c>
      <c r="B56" t="s">
        <v>16</v>
      </c>
      <c r="C56" t="s">
        <v>15</v>
      </c>
      <c r="D56" s="23">
        <f>VLOOKUP($B56,affix_amil_header_bronze!$B$3:$D$20,3,FALSE)</f>
        <v>722764000</v>
      </c>
      <c r="E56" s="23" t="str">
        <f t="shared" si="11"/>
        <v>630111a2b336dc5f51bee3b5722764000</v>
      </c>
      <c r="F56" s="44">
        <f>VLOOKUP(B56,affix_amil_header_bronze!B$3:E$20,4,FALSE)</f>
        <v>44792.875</v>
      </c>
      <c r="G56" s="23" t="str">
        <f>VLOOKUP(E56,affix_amil_header_bronze!$G$3:$H$20,2,FALSE)</f>
        <v>C</v>
      </c>
      <c r="H56" s="1">
        <v>40010.875</v>
      </c>
      <c r="I56">
        <v>131648594</v>
      </c>
      <c r="J56" s="23">
        <f>COUNTIF(affix_repasse_bronze!$R$4:$R$1083,I56)</f>
        <v>0</v>
      </c>
      <c r="K56" t="s">
        <v>182</v>
      </c>
      <c r="L56">
        <v>0</v>
      </c>
      <c r="M56">
        <v>0</v>
      </c>
      <c r="N56" t="s">
        <v>96</v>
      </c>
      <c r="O56" t="s">
        <v>77</v>
      </c>
      <c r="P56" t="s">
        <v>78</v>
      </c>
      <c r="Q56">
        <v>806.35</v>
      </c>
      <c r="R56" t="str">
        <f t="shared" si="12"/>
        <v>6301123f1fe6e2596566ddc9630111a2b336dc5f51bee3b56301123e1fe6e2596566dd9a722764000630111a2b336dc5f51bee3b5722764000C40010.8751316485940XLILIX PXULINX FXRNXNDX00MEDICUS QC - RNMens. Titular Faixa Etária Implant.T806.35</v>
      </c>
      <c r="S56">
        <f t="shared" si="13"/>
        <v>0</v>
      </c>
      <c r="U56" s="7">
        <v>53</v>
      </c>
      <c r="V56" s="7" t="str">
        <f t="shared" si="16"/>
        <v/>
      </c>
      <c r="W56" s="7" t="str">
        <f t="shared" si="16"/>
        <v/>
      </c>
      <c r="X56" s="7">
        <f t="shared" si="16"/>
        <v>53</v>
      </c>
      <c r="Y56" s="7" t="str">
        <f t="shared" si="16"/>
        <v/>
      </c>
      <c r="Z56" s="7" t="str">
        <f t="shared" si="16"/>
        <v/>
      </c>
      <c r="AA56" s="7" t="str">
        <f t="shared" si="16"/>
        <v/>
      </c>
      <c r="AB56" s="7" t="str">
        <f t="shared" si="16"/>
        <v/>
      </c>
      <c r="AC56" s="7" t="str">
        <f t="shared" si="16"/>
        <v/>
      </c>
      <c r="AD56" s="7" t="str">
        <f t="shared" si="16"/>
        <v/>
      </c>
      <c r="AE56" s="7" t="str">
        <f t="shared" si="16"/>
        <v/>
      </c>
      <c r="AF56" s="7" t="str">
        <f t="shared" si="17"/>
        <v/>
      </c>
      <c r="AG56" s="7" t="str">
        <f t="shared" si="17"/>
        <v/>
      </c>
      <c r="AH56" s="7" t="str">
        <f t="shared" si="17"/>
        <v/>
      </c>
      <c r="AI56" s="7" t="str">
        <f t="shared" si="17"/>
        <v/>
      </c>
      <c r="AJ56" s="7" t="str">
        <f t="shared" si="17"/>
        <v/>
      </c>
      <c r="AK56" s="7" t="str">
        <f t="shared" si="17"/>
        <v/>
      </c>
      <c r="AL56" s="7" t="str">
        <f t="shared" si="17"/>
        <v/>
      </c>
      <c r="AM56" s="7" t="str">
        <f t="shared" si="17"/>
        <v/>
      </c>
    </row>
    <row r="57" spans="1:39">
      <c r="A57" t="s">
        <v>183</v>
      </c>
      <c r="B57" t="s">
        <v>16</v>
      </c>
      <c r="C57" t="s">
        <v>15</v>
      </c>
      <c r="D57" s="22">
        <f>VLOOKUP($B57,affix_amil_header_bronze!$B$3:$D$20,3,FALSE)</f>
        <v>722764000</v>
      </c>
      <c r="E57" s="22" t="str">
        <f t="shared" si="11"/>
        <v>630111a2b336dc5f51bee3b5722764000</v>
      </c>
      <c r="F57" s="45">
        <f>VLOOKUP(B57,affix_amil_header_bronze!B$3:E$20,4,FALSE)</f>
        <v>44792.875</v>
      </c>
      <c r="G57" s="22" t="str">
        <f>VLOOKUP(E57,affix_amil_header_bronze!$G$3:$H$20,2,FALSE)</f>
        <v>C</v>
      </c>
      <c r="H57" s="1">
        <v>41570.916666666664</v>
      </c>
      <c r="I57">
        <v>131695436</v>
      </c>
      <c r="J57" s="22">
        <f>COUNTIF(affix_repasse_bronze!$R$4:$R$1083,I57)</f>
        <v>0</v>
      </c>
      <c r="K57" t="s">
        <v>184</v>
      </c>
      <c r="L57">
        <v>0</v>
      </c>
      <c r="M57">
        <v>0</v>
      </c>
      <c r="N57" t="s">
        <v>96</v>
      </c>
      <c r="O57" t="s">
        <v>77</v>
      </c>
      <c r="P57" t="s">
        <v>78</v>
      </c>
      <c r="Q57">
        <v>806.35</v>
      </c>
      <c r="R57" t="str">
        <f t="shared" si="12"/>
        <v>6301123f1fe6e2596566ddca630111a2b336dc5f51bee3b56301123e1fe6e2596566dd9a722764000630111a2b336dc5f51bee3b5722764000C41570.91666666671316954360XNWHXLLI DXNTX RXDRIGUX00MEDICUS QC - RNMens. Titular Faixa Etária Implant.T806.35</v>
      </c>
      <c r="S57">
        <f t="shared" si="13"/>
        <v>0</v>
      </c>
      <c r="U57" s="8">
        <v>54</v>
      </c>
      <c r="V57" s="8" t="str">
        <f t="shared" si="16"/>
        <v/>
      </c>
      <c r="W57" s="8" t="str">
        <f t="shared" si="16"/>
        <v/>
      </c>
      <c r="X57" s="8">
        <f t="shared" si="16"/>
        <v>54</v>
      </c>
      <c r="Y57" s="8" t="str">
        <f t="shared" si="16"/>
        <v/>
      </c>
      <c r="Z57" s="8" t="str">
        <f t="shared" si="16"/>
        <v/>
      </c>
      <c r="AA57" s="8" t="str">
        <f t="shared" si="16"/>
        <v/>
      </c>
      <c r="AB57" s="8" t="str">
        <f t="shared" si="16"/>
        <v/>
      </c>
      <c r="AC57" s="8" t="str">
        <f t="shared" si="16"/>
        <v/>
      </c>
      <c r="AD57" s="8" t="str">
        <f t="shared" si="16"/>
        <v/>
      </c>
      <c r="AE57" s="8" t="str">
        <f t="shared" si="16"/>
        <v/>
      </c>
      <c r="AF57" s="8" t="str">
        <f t="shared" si="17"/>
        <v/>
      </c>
      <c r="AG57" s="8" t="str">
        <f t="shared" si="17"/>
        <v/>
      </c>
      <c r="AH57" s="8" t="str">
        <f t="shared" si="17"/>
        <v/>
      </c>
      <c r="AI57" s="8" t="str">
        <f t="shared" si="17"/>
        <v/>
      </c>
      <c r="AJ57" s="8" t="str">
        <f t="shared" si="17"/>
        <v/>
      </c>
      <c r="AK57" s="8" t="str">
        <f t="shared" si="17"/>
        <v/>
      </c>
      <c r="AL57" s="8" t="str">
        <f t="shared" si="17"/>
        <v/>
      </c>
      <c r="AM57" s="8" t="str">
        <f t="shared" si="17"/>
        <v/>
      </c>
    </row>
    <row r="58" spans="1:39">
      <c r="A58" t="s">
        <v>185</v>
      </c>
      <c r="B58" t="s">
        <v>16</v>
      </c>
      <c r="C58" t="s">
        <v>15</v>
      </c>
      <c r="D58" s="23">
        <f>VLOOKUP($B58,affix_amil_header_bronze!$B$3:$D$20,3,FALSE)</f>
        <v>722764000</v>
      </c>
      <c r="E58" s="23" t="str">
        <f t="shared" si="11"/>
        <v>630111a2b336dc5f51bee3b5722764000</v>
      </c>
      <c r="F58" s="44">
        <f>VLOOKUP(B58,affix_amil_header_bronze!B$3:E$20,4,FALSE)</f>
        <v>44792.875</v>
      </c>
      <c r="G58" s="23" t="str">
        <f>VLOOKUP(E58,affix_amil_header_bronze!$G$3:$H$20,2,FALSE)</f>
        <v>C</v>
      </c>
      <c r="H58" s="1">
        <v>41570.916666666664</v>
      </c>
      <c r="I58">
        <v>131695479</v>
      </c>
      <c r="J58" s="23">
        <f>COUNTIF(affix_repasse_bronze!$R$4:$R$1083,I58)</f>
        <v>0</v>
      </c>
      <c r="K58" t="s">
        <v>186</v>
      </c>
      <c r="L58">
        <v>0</v>
      </c>
      <c r="M58">
        <v>0</v>
      </c>
      <c r="N58" t="s">
        <v>96</v>
      </c>
      <c r="O58" t="s">
        <v>110</v>
      </c>
      <c r="P58" t="s">
        <v>20</v>
      </c>
      <c r="Q58">
        <v>1975.32</v>
      </c>
      <c r="R58" t="str">
        <f t="shared" si="12"/>
        <v>6301123f1fe6e2596566ddcb630111a2b336dc5f51bee3b56301123e1fe6e2596566dd9a722764000630111a2b336dc5f51bee3b5722764000C41570.91666666671316954790XLBXRTX FXRNXNDX DX XLIVXIRX JUNIXR00MEDICUS QC - RNMens. Depend. Faixa Etária Implant.D1975.32</v>
      </c>
      <c r="S58">
        <f t="shared" si="13"/>
        <v>0</v>
      </c>
      <c r="U58" s="7">
        <v>55</v>
      </c>
      <c r="V58" s="7" t="str">
        <f t="shared" si="16"/>
        <v/>
      </c>
      <c r="W58" s="7" t="str">
        <f t="shared" si="16"/>
        <v/>
      </c>
      <c r="X58" s="7">
        <f t="shared" si="16"/>
        <v>55</v>
      </c>
      <c r="Y58" s="7" t="str">
        <f t="shared" si="16"/>
        <v/>
      </c>
      <c r="Z58" s="7" t="str">
        <f t="shared" si="16"/>
        <v/>
      </c>
      <c r="AA58" s="7" t="str">
        <f t="shared" si="16"/>
        <v/>
      </c>
      <c r="AB58" s="7" t="str">
        <f t="shared" si="16"/>
        <v/>
      </c>
      <c r="AC58" s="7" t="str">
        <f t="shared" si="16"/>
        <v/>
      </c>
      <c r="AD58" s="7" t="str">
        <f t="shared" si="16"/>
        <v/>
      </c>
      <c r="AE58" s="7" t="str">
        <f t="shared" si="16"/>
        <v/>
      </c>
      <c r="AF58" s="7" t="str">
        <f t="shared" si="17"/>
        <v/>
      </c>
      <c r="AG58" s="7" t="str">
        <f t="shared" si="17"/>
        <v/>
      </c>
      <c r="AH58" s="7" t="str">
        <f t="shared" si="17"/>
        <v/>
      </c>
      <c r="AI58" s="7" t="str">
        <f t="shared" si="17"/>
        <v/>
      </c>
      <c r="AJ58" s="7" t="str">
        <f t="shared" si="17"/>
        <v/>
      </c>
      <c r="AK58" s="7" t="str">
        <f t="shared" si="17"/>
        <v/>
      </c>
      <c r="AL58" s="7" t="str">
        <f t="shared" si="17"/>
        <v/>
      </c>
      <c r="AM58" s="7" t="str">
        <f t="shared" si="17"/>
        <v/>
      </c>
    </row>
    <row r="59" spans="1:39">
      <c r="A59" t="s">
        <v>187</v>
      </c>
      <c r="B59" t="s">
        <v>16</v>
      </c>
      <c r="C59" t="s">
        <v>15</v>
      </c>
      <c r="D59" s="22">
        <f>VLOOKUP($B59,affix_amil_header_bronze!$B$3:$D$20,3,FALSE)</f>
        <v>722764000</v>
      </c>
      <c r="E59" s="22" t="str">
        <f t="shared" si="11"/>
        <v>630111a2b336dc5f51bee3b5722764000</v>
      </c>
      <c r="F59" s="45">
        <f>VLOOKUP(B59,affix_amil_header_bronze!B$3:E$20,4,FALSE)</f>
        <v>44792.875</v>
      </c>
      <c r="G59" s="22" t="str">
        <f>VLOOKUP(E59,affix_amil_header_bronze!$G$3:$H$20,2,FALSE)</f>
        <v>C</v>
      </c>
      <c r="H59" s="1">
        <v>40043.875</v>
      </c>
      <c r="I59">
        <v>131702114</v>
      </c>
      <c r="J59" s="22">
        <f>COUNTIF(affix_repasse_bronze!$R$4:$R$1083,I59)</f>
        <v>0</v>
      </c>
      <c r="K59" t="s">
        <v>188</v>
      </c>
      <c r="L59">
        <v>0</v>
      </c>
      <c r="M59">
        <v>0</v>
      </c>
      <c r="N59" t="s">
        <v>96</v>
      </c>
      <c r="O59" t="s">
        <v>99</v>
      </c>
      <c r="P59" t="s">
        <v>78</v>
      </c>
      <c r="Q59">
        <v>-1146.96</v>
      </c>
      <c r="R59" t="str">
        <f t="shared" si="12"/>
        <v>6301123f1fe6e2596566ddcc630111a2b336dc5f51bee3b56301123e1fe6e2596566dd9a722764000630111a2b336dc5f51bee3b5722764000C40043.8751317021140MXRTX MXRIX PXRXIRX FXGUNDX00MEDICUS QC - RNDevolução Exclusão RetroativaT-1146.96</v>
      </c>
      <c r="S59">
        <f t="shared" si="13"/>
        <v>0</v>
      </c>
      <c r="U59" s="8">
        <v>56</v>
      </c>
      <c r="V59" s="8" t="str">
        <f t="shared" si="16"/>
        <v/>
      </c>
      <c r="W59" s="8" t="str">
        <f t="shared" si="16"/>
        <v/>
      </c>
      <c r="X59" s="8">
        <f t="shared" si="16"/>
        <v>56</v>
      </c>
      <c r="Y59" s="8" t="str">
        <f t="shared" si="16"/>
        <v/>
      </c>
      <c r="Z59" s="8" t="str">
        <f t="shared" si="16"/>
        <v/>
      </c>
      <c r="AA59" s="8" t="str">
        <f t="shared" si="16"/>
        <v/>
      </c>
      <c r="AB59" s="8" t="str">
        <f t="shared" si="16"/>
        <v/>
      </c>
      <c r="AC59" s="8" t="str">
        <f t="shared" si="16"/>
        <v/>
      </c>
      <c r="AD59" s="8" t="str">
        <f t="shared" si="16"/>
        <v/>
      </c>
      <c r="AE59" s="8" t="str">
        <f t="shared" si="16"/>
        <v/>
      </c>
      <c r="AF59" s="8" t="str">
        <f t="shared" si="17"/>
        <v/>
      </c>
      <c r="AG59" s="8" t="str">
        <f t="shared" si="17"/>
        <v/>
      </c>
      <c r="AH59" s="8" t="str">
        <f t="shared" si="17"/>
        <v/>
      </c>
      <c r="AI59" s="8" t="str">
        <f t="shared" si="17"/>
        <v/>
      </c>
      <c r="AJ59" s="8" t="str">
        <f t="shared" si="17"/>
        <v/>
      </c>
      <c r="AK59" s="8" t="str">
        <f t="shared" si="17"/>
        <v/>
      </c>
      <c r="AL59" s="8" t="str">
        <f t="shared" si="17"/>
        <v/>
      </c>
      <c r="AM59" s="8" t="str">
        <f t="shared" si="17"/>
        <v/>
      </c>
    </row>
    <row r="60" spans="1:39">
      <c r="A60" t="s">
        <v>189</v>
      </c>
      <c r="B60" t="s">
        <v>16</v>
      </c>
      <c r="C60" t="s">
        <v>15</v>
      </c>
      <c r="D60" s="23">
        <f>VLOOKUP($B60,affix_amil_header_bronze!$B$3:$D$20,3,FALSE)</f>
        <v>722764000</v>
      </c>
      <c r="E60" s="23" t="str">
        <f t="shared" si="11"/>
        <v>630111a2b336dc5f51bee3b5722764000</v>
      </c>
      <c r="F60" s="44">
        <f>VLOOKUP(B60,affix_amil_header_bronze!B$3:E$20,4,FALSE)</f>
        <v>44792.875</v>
      </c>
      <c r="G60" s="23" t="str">
        <f>VLOOKUP(E60,affix_amil_header_bronze!$G$3:$H$20,2,FALSE)</f>
        <v>C</v>
      </c>
      <c r="H60" s="1">
        <v>40043.875</v>
      </c>
      <c r="I60">
        <v>131702254</v>
      </c>
      <c r="J60" s="23">
        <f>COUNTIF(affix_repasse_bronze!$R$4:$R$1083,I60)</f>
        <v>0</v>
      </c>
      <c r="K60" t="s">
        <v>190</v>
      </c>
      <c r="L60">
        <v>0</v>
      </c>
      <c r="M60">
        <v>0</v>
      </c>
      <c r="N60" t="s">
        <v>96</v>
      </c>
      <c r="O60" t="s">
        <v>99</v>
      </c>
      <c r="P60" t="s">
        <v>78</v>
      </c>
      <c r="Q60">
        <v>-754.33</v>
      </c>
      <c r="R60" t="str">
        <f t="shared" si="12"/>
        <v>6301123f1fe6e2596566ddcd630111a2b336dc5f51bee3b56301123e1fe6e2596566dd9a722764000630111a2b336dc5f51bee3b5722764000C40043.8751317022540MIWHXLLX BXZXRRX DX XUX00MEDICUS QC - RNDevolução Exclusão RetroativaT-754.33</v>
      </c>
      <c r="S60">
        <f t="shared" si="13"/>
        <v>0</v>
      </c>
      <c r="U60" s="7">
        <v>57</v>
      </c>
      <c r="V60" s="7" t="str">
        <f t="shared" si="16"/>
        <v/>
      </c>
      <c r="W60" s="7" t="str">
        <f t="shared" si="16"/>
        <v/>
      </c>
      <c r="X60" s="7">
        <f t="shared" si="16"/>
        <v>57</v>
      </c>
      <c r="Y60" s="7" t="str">
        <f t="shared" si="16"/>
        <v/>
      </c>
      <c r="Z60" s="7" t="str">
        <f t="shared" si="16"/>
        <v/>
      </c>
      <c r="AA60" s="7" t="str">
        <f t="shared" si="16"/>
        <v/>
      </c>
      <c r="AB60" s="7" t="str">
        <f t="shared" si="16"/>
        <v/>
      </c>
      <c r="AC60" s="7" t="str">
        <f t="shared" si="16"/>
        <v/>
      </c>
      <c r="AD60" s="7" t="str">
        <f t="shared" si="16"/>
        <v/>
      </c>
      <c r="AE60" s="7" t="str">
        <f t="shared" si="16"/>
        <v/>
      </c>
      <c r="AF60" s="7" t="str">
        <f t="shared" si="17"/>
        <v/>
      </c>
      <c r="AG60" s="7" t="str">
        <f t="shared" si="17"/>
        <v/>
      </c>
      <c r="AH60" s="7" t="str">
        <f t="shared" si="17"/>
        <v/>
      </c>
      <c r="AI60" s="7" t="str">
        <f t="shared" si="17"/>
        <v/>
      </c>
      <c r="AJ60" s="7" t="str">
        <f t="shared" si="17"/>
        <v/>
      </c>
      <c r="AK60" s="7" t="str">
        <f t="shared" si="17"/>
        <v/>
      </c>
      <c r="AL60" s="7" t="str">
        <f t="shared" si="17"/>
        <v/>
      </c>
      <c r="AM60" s="7" t="str">
        <f t="shared" si="17"/>
        <v/>
      </c>
    </row>
    <row r="61" spans="1:39">
      <c r="A61" t="s">
        <v>191</v>
      </c>
      <c r="B61" t="s">
        <v>16</v>
      </c>
      <c r="C61" t="s">
        <v>15</v>
      </c>
      <c r="D61" s="22">
        <f>VLOOKUP($B61,affix_amil_header_bronze!$B$3:$D$20,3,FALSE)</f>
        <v>722764000</v>
      </c>
      <c r="E61" s="22" t="str">
        <f t="shared" si="11"/>
        <v>630111a2b336dc5f51bee3b5722764000</v>
      </c>
      <c r="F61" s="45">
        <f>VLOOKUP(B61,affix_amil_header_bronze!B$3:E$20,4,FALSE)</f>
        <v>44792.875</v>
      </c>
      <c r="G61" s="22" t="str">
        <f>VLOOKUP(E61,affix_amil_header_bronze!$G$3:$H$20,2,FALSE)</f>
        <v>C</v>
      </c>
      <c r="H61" s="1">
        <v>40071.875</v>
      </c>
      <c r="I61">
        <v>131738020</v>
      </c>
      <c r="J61" s="22">
        <f>COUNTIF(affix_repasse_bronze!$R$4:$R$1083,I61)</f>
        <v>0</v>
      </c>
      <c r="K61" t="s">
        <v>192</v>
      </c>
      <c r="L61">
        <v>0</v>
      </c>
      <c r="M61">
        <v>0</v>
      </c>
      <c r="N61" t="s">
        <v>96</v>
      </c>
      <c r="O61" t="s">
        <v>99</v>
      </c>
      <c r="P61" t="s">
        <v>78</v>
      </c>
      <c r="Q61">
        <v>-416.18</v>
      </c>
      <c r="R61" t="str">
        <f t="shared" si="12"/>
        <v>6301123f1fe6e2596566ddce630111a2b336dc5f51bee3b56301123e1fe6e2596566dd9a722764000630111a2b336dc5f51bee3b5722764000C40071.8751317380200MXRIX TXRXX DX PXIVX RIBXIRX00MEDICUS QC - RNDevolução Exclusão RetroativaT-416.18</v>
      </c>
      <c r="S61">
        <f t="shared" si="13"/>
        <v>0</v>
      </c>
      <c r="U61" s="8">
        <v>58</v>
      </c>
      <c r="V61" s="8" t="str">
        <f t="shared" si="16"/>
        <v/>
      </c>
      <c r="W61" s="8" t="str">
        <f t="shared" si="16"/>
        <v/>
      </c>
      <c r="X61" s="8">
        <f t="shared" si="16"/>
        <v>58</v>
      </c>
      <c r="Y61" s="8" t="str">
        <f t="shared" si="16"/>
        <v/>
      </c>
      <c r="Z61" s="8" t="str">
        <f t="shared" si="16"/>
        <v/>
      </c>
      <c r="AA61" s="8" t="str">
        <f t="shared" si="16"/>
        <v/>
      </c>
      <c r="AB61" s="8" t="str">
        <f t="shared" si="16"/>
        <v/>
      </c>
      <c r="AC61" s="8" t="str">
        <f t="shared" si="16"/>
        <v/>
      </c>
      <c r="AD61" s="8" t="str">
        <f t="shared" si="16"/>
        <v/>
      </c>
      <c r="AE61" s="8" t="str">
        <f t="shared" si="16"/>
        <v/>
      </c>
      <c r="AF61" s="8" t="str">
        <f t="shared" si="17"/>
        <v/>
      </c>
      <c r="AG61" s="8" t="str">
        <f t="shared" si="17"/>
        <v/>
      </c>
      <c r="AH61" s="8" t="str">
        <f t="shared" si="17"/>
        <v/>
      </c>
      <c r="AI61" s="8" t="str">
        <f t="shared" si="17"/>
        <v/>
      </c>
      <c r="AJ61" s="8" t="str">
        <f t="shared" si="17"/>
        <v/>
      </c>
      <c r="AK61" s="8" t="str">
        <f t="shared" si="17"/>
        <v/>
      </c>
      <c r="AL61" s="8" t="str">
        <f t="shared" si="17"/>
        <v/>
      </c>
      <c r="AM61" s="8" t="str">
        <f t="shared" si="17"/>
        <v/>
      </c>
    </row>
    <row r="62" spans="1:39">
      <c r="A62" t="s">
        <v>193</v>
      </c>
      <c r="B62" t="s">
        <v>16</v>
      </c>
      <c r="C62" t="s">
        <v>15</v>
      </c>
      <c r="D62" s="23">
        <f>VLOOKUP($B62,affix_amil_header_bronze!$B$3:$D$20,3,FALSE)</f>
        <v>722764000</v>
      </c>
      <c r="E62" s="23" t="str">
        <f t="shared" si="11"/>
        <v>630111a2b336dc5f51bee3b5722764000</v>
      </c>
      <c r="F62" s="44">
        <f>VLOOKUP(B62,affix_amil_header_bronze!B$3:E$20,4,FALSE)</f>
        <v>44792.875</v>
      </c>
      <c r="G62" s="23" t="str">
        <f>VLOOKUP(E62,affix_amil_header_bronze!$G$3:$H$20,2,FALSE)</f>
        <v>C</v>
      </c>
      <c r="H62" s="1">
        <v>40076.875</v>
      </c>
      <c r="I62">
        <v>131743767</v>
      </c>
      <c r="J62" s="23">
        <f>COUNTIF(affix_repasse_bronze!$R$4:$R$1083,I62)</f>
        <v>0</v>
      </c>
      <c r="K62" t="s">
        <v>194</v>
      </c>
      <c r="L62">
        <v>0</v>
      </c>
      <c r="M62">
        <v>0</v>
      </c>
      <c r="N62" t="s">
        <v>96</v>
      </c>
      <c r="O62" t="s">
        <v>77</v>
      </c>
      <c r="P62" t="s">
        <v>78</v>
      </c>
      <c r="Q62">
        <v>1975.32</v>
      </c>
      <c r="R62" t="str">
        <f t="shared" si="12"/>
        <v>6301123f1fe6e2596566ddcf630111a2b336dc5f51bee3b56301123e1fe6e2596566dd9a722764000630111a2b336dc5f51bee3b5722764000C40076.8751317437670KXLLY KXRINNX RXMX DX NXWIMXNTX00MEDICUS QC - RNMens. Titular Faixa Etária Implant.T1975.32</v>
      </c>
      <c r="S62">
        <f t="shared" si="13"/>
        <v>0</v>
      </c>
      <c r="U62" s="7">
        <v>59</v>
      </c>
      <c r="V62" s="7" t="str">
        <f t="shared" si="16"/>
        <v/>
      </c>
      <c r="W62" s="7" t="str">
        <f t="shared" si="16"/>
        <v/>
      </c>
      <c r="X62" s="7">
        <f t="shared" si="16"/>
        <v>59</v>
      </c>
      <c r="Y62" s="7" t="str">
        <f t="shared" si="16"/>
        <v/>
      </c>
      <c r="Z62" s="7" t="str">
        <f t="shared" si="16"/>
        <v/>
      </c>
      <c r="AA62" s="7" t="str">
        <f t="shared" si="16"/>
        <v/>
      </c>
      <c r="AB62" s="7" t="str">
        <f t="shared" si="16"/>
        <v/>
      </c>
      <c r="AC62" s="7" t="str">
        <f t="shared" si="16"/>
        <v/>
      </c>
      <c r="AD62" s="7" t="str">
        <f t="shared" si="16"/>
        <v/>
      </c>
      <c r="AE62" s="7" t="str">
        <f t="shared" si="16"/>
        <v/>
      </c>
      <c r="AF62" s="7" t="str">
        <f t="shared" si="17"/>
        <v/>
      </c>
      <c r="AG62" s="7" t="str">
        <f t="shared" si="17"/>
        <v/>
      </c>
      <c r="AH62" s="7" t="str">
        <f t="shared" si="17"/>
        <v/>
      </c>
      <c r="AI62" s="7" t="str">
        <f t="shared" si="17"/>
        <v/>
      </c>
      <c r="AJ62" s="7" t="str">
        <f t="shared" si="17"/>
        <v/>
      </c>
      <c r="AK62" s="7" t="str">
        <f t="shared" si="17"/>
        <v/>
      </c>
      <c r="AL62" s="7" t="str">
        <f t="shared" si="17"/>
        <v/>
      </c>
      <c r="AM62" s="7" t="str">
        <f t="shared" si="17"/>
        <v/>
      </c>
    </row>
    <row r="63" spans="1:39">
      <c r="A63" t="s">
        <v>195</v>
      </c>
      <c r="B63" t="s">
        <v>16</v>
      </c>
      <c r="C63" t="s">
        <v>15</v>
      </c>
      <c r="D63" s="22">
        <f>VLOOKUP($B63,affix_amil_header_bronze!$B$3:$D$20,3,FALSE)</f>
        <v>722764000</v>
      </c>
      <c r="E63" s="22" t="str">
        <f t="shared" si="11"/>
        <v>630111a2b336dc5f51bee3b5722764000</v>
      </c>
      <c r="F63" s="45">
        <f>VLOOKUP(B63,affix_amil_header_bronze!B$3:E$20,4,FALSE)</f>
        <v>44792.875</v>
      </c>
      <c r="G63" s="22" t="str">
        <f>VLOOKUP(E63,affix_amil_header_bronze!$G$3:$H$20,2,FALSE)</f>
        <v>C</v>
      </c>
      <c r="H63" s="1">
        <v>40076.875</v>
      </c>
      <c r="I63">
        <v>131744241</v>
      </c>
      <c r="J63" s="22">
        <f>COUNTIF(affix_repasse_bronze!$R$4:$R$1083,I63)</f>
        <v>0</v>
      </c>
      <c r="K63" t="s">
        <v>196</v>
      </c>
      <c r="L63">
        <v>0</v>
      </c>
      <c r="M63">
        <v>0</v>
      </c>
      <c r="N63" t="s">
        <v>96</v>
      </c>
      <c r="O63" t="s">
        <v>77</v>
      </c>
      <c r="P63" t="s">
        <v>78</v>
      </c>
      <c r="Q63">
        <v>806.35</v>
      </c>
      <c r="R63" t="str">
        <f t="shared" si="12"/>
        <v>6301123f1fe6e2596566ddd0630111a2b336dc5f51bee3b56301123e1fe6e2596566dd9a722764000630111a2b336dc5f51bee3b5722764000C40076.8751317442410XNX RXBXRTX DX RXWHX MXRXNX00MEDICUS QC - RNMens. Titular Faixa Etária Implant.T806.35</v>
      </c>
      <c r="S63">
        <f t="shared" si="13"/>
        <v>0</v>
      </c>
      <c r="U63" s="8">
        <v>60</v>
      </c>
      <c r="V63" s="8" t="str">
        <f t="shared" si="16"/>
        <v/>
      </c>
      <c r="W63" s="8" t="str">
        <f t="shared" si="16"/>
        <v/>
      </c>
      <c r="X63" s="8">
        <f t="shared" si="16"/>
        <v>60</v>
      </c>
      <c r="Y63" s="8" t="str">
        <f t="shared" si="16"/>
        <v/>
      </c>
      <c r="Z63" s="8" t="str">
        <f t="shared" si="16"/>
        <v/>
      </c>
      <c r="AA63" s="8" t="str">
        <f t="shared" si="16"/>
        <v/>
      </c>
      <c r="AB63" s="8" t="str">
        <f t="shared" si="16"/>
        <v/>
      </c>
      <c r="AC63" s="8" t="str">
        <f t="shared" si="16"/>
        <v/>
      </c>
      <c r="AD63" s="8" t="str">
        <f t="shared" si="16"/>
        <v/>
      </c>
      <c r="AE63" s="8" t="str">
        <f t="shared" si="16"/>
        <v/>
      </c>
      <c r="AF63" s="8" t="str">
        <f t="shared" si="17"/>
        <v/>
      </c>
      <c r="AG63" s="8" t="str">
        <f t="shared" si="17"/>
        <v/>
      </c>
      <c r="AH63" s="8" t="str">
        <f t="shared" si="17"/>
        <v/>
      </c>
      <c r="AI63" s="8" t="str">
        <f t="shared" si="17"/>
        <v/>
      </c>
      <c r="AJ63" s="8" t="str">
        <f t="shared" si="17"/>
        <v/>
      </c>
      <c r="AK63" s="8" t="str">
        <f t="shared" si="17"/>
        <v/>
      </c>
      <c r="AL63" s="8" t="str">
        <f t="shared" si="17"/>
        <v/>
      </c>
      <c r="AM63" s="8" t="str">
        <f t="shared" si="17"/>
        <v/>
      </c>
    </row>
    <row r="64" spans="1:39">
      <c r="A64" t="s">
        <v>197</v>
      </c>
      <c r="B64" t="s">
        <v>16</v>
      </c>
      <c r="C64" t="s">
        <v>15</v>
      </c>
      <c r="D64" s="23">
        <f>VLOOKUP($B64,affix_amil_header_bronze!$B$3:$D$20,3,FALSE)</f>
        <v>722764000</v>
      </c>
      <c r="E64" s="23" t="str">
        <f t="shared" si="11"/>
        <v>630111a2b336dc5f51bee3b5722764000</v>
      </c>
      <c r="F64" s="44">
        <f>VLOOKUP(B64,affix_amil_header_bronze!B$3:E$20,4,FALSE)</f>
        <v>44792.875</v>
      </c>
      <c r="G64" s="23" t="str">
        <f>VLOOKUP(E64,affix_amil_header_bronze!$G$3:$H$20,2,FALSE)</f>
        <v>C</v>
      </c>
      <c r="H64" s="1">
        <v>40085.875</v>
      </c>
      <c r="I64">
        <v>131756117</v>
      </c>
      <c r="J64" s="23">
        <f>COUNTIF(affix_repasse_bronze!$R$4:$R$1083,I64)</f>
        <v>0</v>
      </c>
      <c r="K64" t="s">
        <v>198</v>
      </c>
      <c r="L64">
        <v>0</v>
      </c>
      <c r="M64">
        <v>0</v>
      </c>
      <c r="N64" t="s">
        <v>89</v>
      </c>
      <c r="O64" t="s">
        <v>77</v>
      </c>
      <c r="P64" t="s">
        <v>78</v>
      </c>
      <c r="Q64">
        <v>1738.03</v>
      </c>
      <c r="R64" t="str">
        <f t="shared" si="12"/>
        <v>6301123f1fe6e2596566ddd1630111a2b336dc5f51bee3b56301123e1fe6e2596566dd9a722764000630111a2b336dc5f51bee3b5722764000C40085.8751317561170XLIZXMXR LXPX DX XLBUQUXRQUX GXMX00MEDICUS QC 122 PARTICIP. - RNMens. Titular Faixa Etária Implant.T1738.03</v>
      </c>
      <c r="S64">
        <f t="shared" si="13"/>
        <v>0</v>
      </c>
      <c r="U64" s="7">
        <v>61</v>
      </c>
      <c r="V64" s="7" t="str">
        <f t="shared" ref="V64:AE73" si="18">IF(V$3=$B64,$U64,"")</f>
        <v/>
      </c>
      <c r="W64" s="7" t="str">
        <f t="shared" si="18"/>
        <v/>
      </c>
      <c r="X64" s="7">
        <f t="shared" si="18"/>
        <v>61</v>
      </c>
      <c r="Y64" s="7" t="str">
        <f t="shared" si="18"/>
        <v/>
      </c>
      <c r="Z64" s="7" t="str">
        <f t="shared" si="18"/>
        <v/>
      </c>
      <c r="AA64" s="7" t="str">
        <f t="shared" si="18"/>
        <v/>
      </c>
      <c r="AB64" s="7" t="str">
        <f t="shared" si="18"/>
        <v/>
      </c>
      <c r="AC64" s="7" t="str">
        <f t="shared" si="18"/>
        <v/>
      </c>
      <c r="AD64" s="7" t="str">
        <f t="shared" si="18"/>
        <v/>
      </c>
      <c r="AE64" s="7" t="str">
        <f t="shared" si="18"/>
        <v/>
      </c>
      <c r="AF64" s="7" t="str">
        <f t="shared" ref="AF64:AM73" si="19">IF(AF$3=$B64,$U64,"")</f>
        <v/>
      </c>
      <c r="AG64" s="7" t="str">
        <f t="shared" si="19"/>
        <v/>
      </c>
      <c r="AH64" s="7" t="str">
        <f t="shared" si="19"/>
        <v/>
      </c>
      <c r="AI64" s="7" t="str">
        <f t="shared" si="19"/>
        <v/>
      </c>
      <c r="AJ64" s="7" t="str">
        <f t="shared" si="19"/>
        <v/>
      </c>
      <c r="AK64" s="7" t="str">
        <f t="shared" si="19"/>
        <v/>
      </c>
      <c r="AL64" s="7" t="str">
        <f t="shared" si="19"/>
        <v/>
      </c>
      <c r="AM64" s="7" t="str">
        <f t="shared" si="19"/>
        <v/>
      </c>
    </row>
    <row r="65" spans="1:39">
      <c r="A65" t="s">
        <v>199</v>
      </c>
      <c r="B65" t="s">
        <v>19</v>
      </c>
      <c r="C65" t="s">
        <v>18</v>
      </c>
      <c r="D65" s="22">
        <f>VLOOKUP($B65,affix_amil_header_bronze!$B$3:$D$20,3,FALSE)</f>
        <v>1198444000</v>
      </c>
      <c r="E65" s="22" t="str">
        <f t="shared" si="11"/>
        <v>6302b4ad7d8f3341632e5b081198444000</v>
      </c>
      <c r="F65" s="45">
        <f>VLOOKUP(B65,affix_amil_header_bronze!B$3:E$20,4,FALSE)</f>
        <v>44771.875</v>
      </c>
      <c r="G65" s="22" t="str">
        <f>VLOOKUP(E65,affix_amil_header_bronze!$G$3:$H$20,2,FALSE)</f>
        <v>D</v>
      </c>
      <c r="H65" s="1">
        <v>43357.875</v>
      </c>
      <c r="I65">
        <v>73611877</v>
      </c>
      <c r="J65" s="22">
        <f>COUNTIF(affix_repasse_bronze!$R$4:$R$1083,I65)</f>
        <v>3</v>
      </c>
      <c r="K65" t="s">
        <v>200</v>
      </c>
      <c r="L65">
        <v>0</v>
      </c>
      <c r="M65">
        <v>0</v>
      </c>
      <c r="N65" t="s">
        <v>201</v>
      </c>
      <c r="O65" t="s">
        <v>77</v>
      </c>
      <c r="P65" t="s">
        <v>78</v>
      </c>
      <c r="Q65">
        <v>416.82</v>
      </c>
      <c r="R65" t="str">
        <f t="shared" si="12"/>
        <v>6302b525171b4e38d1b83f086302b4ad7d8f3341632e5b086302b525171b4e38d1b83f0711984440006302b4ad7d8f3341632e5b081198444000D43357.875736118773GXBRIXLX RXDRIGUX XUFRXIX MXTX00NEXT MUN SÃO PAULO QC PJCAMens. Titular Faixa Etária Implant.T416.82</v>
      </c>
      <c r="S65">
        <f t="shared" si="13"/>
        <v>0</v>
      </c>
      <c r="U65" s="8">
        <v>62</v>
      </c>
      <c r="V65" s="8" t="str">
        <f t="shared" si="18"/>
        <v/>
      </c>
      <c r="W65" s="8" t="str">
        <f t="shared" si="18"/>
        <v/>
      </c>
      <c r="X65" s="8" t="str">
        <f t="shared" si="18"/>
        <v/>
      </c>
      <c r="Y65" s="8">
        <f t="shared" si="18"/>
        <v>62</v>
      </c>
      <c r="Z65" s="8" t="str">
        <f t="shared" si="18"/>
        <v/>
      </c>
      <c r="AA65" s="8" t="str">
        <f t="shared" si="18"/>
        <v/>
      </c>
      <c r="AB65" s="8" t="str">
        <f t="shared" si="18"/>
        <v/>
      </c>
      <c r="AC65" s="8" t="str">
        <f t="shared" si="18"/>
        <v/>
      </c>
      <c r="AD65" s="8" t="str">
        <f t="shared" si="18"/>
        <v/>
      </c>
      <c r="AE65" s="8" t="str">
        <f t="shared" si="18"/>
        <v/>
      </c>
      <c r="AF65" s="8" t="str">
        <f t="shared" si="19"/>
        <v/>
      </c>
      <c r="AG65" s="8" t="str">
        <f t="shared" si="19"/>
        <v/>
      </c>
      <c r="AH65" s="8" t="str">
        <f t="shared" si="19"/>
        <v/>
      </c>
      <c r="AI65" s="8" t="str">
        <f t="shared" si="19"/>
        <v/>
      </c>
      <c r="AJ65" s="8" t="str">
        <f t="shared" si="19"/>
        <v/>
      </c>
      <c r="AK65" s="8" t="str">
        <f t="shared" si="19"/>
        <v/>
      </c>
      <c r="AL65" s="8" t="str">
        <f t="shared" si="19"/>
        <v/>
      </c>
      <c r="AM65" s="8" t="str">
        <f t="shared" si="19"/>
        <v/>
      </c>
    </row>
    <row r="66" spans="1:39">
      <c r="A66" t="s">
        <v>202</v>
      </c>
      <c r="B66" t="s">
        <v>19</v>
      </c>
      <c r="C66" t="s">
        <v>18</v>
      </c>
      <c r="D66" s="23">
        <f>VLOOKUP($B66,affix_amil_header_bronze!$B$3:$D$20,3,FALSE)</f>
        <v>1198444000</v>
      </c>
      <c r="E66" s="23" t="str">
        <f t="shared" si="11"/>
        <v>6302b4ad7d8f3341632e5b081198444000</v>
      </c>
      <c r="F66" s="44">
        <f>VLOOKUP(B66,affix_amil_header_bronze!B$3:E$20,4,FALSE)</f>
        <v>44771.875</v>
      </c>
      <c r="G66" s="23" t="str">
        <f>VLOOKUP(E66,affix_amil_header_bronze!$G$3:$H$20,2,FALSE)</f>
        <v>D</v>
      </c>
      <c r="H66" s="1">
        <v>43357.875</v>
      </c>
      <c r="I66">
        <v>73611883</v>
      </c>
      <c r="J66" s="23">
        <f>COUNTIF(affix_repasse_bronze!$R$4:$R$1083,I66)</f>
        <v>3</v>
      </c>
      <c r="K66" t="s">
        <v>203</v>
      </c>
      <c r="L66">
        <v>0</v>
      </c>
      <c r="M66">
        <v>0</v>
      </c>
      <c r="N66" t="s">
        <v>201</v>
      </c>
      <c r="O66" t="s">
        <v>77</v>
      </c>
      <c r="P66" t="s">
        <v>78</v>
      </c>
      <c r="Q66">
        <v>664.46</v>
      </c>
      <c r="R66" t="str">
        <f t="shared" si="12"/>
        <v>6302b525171b4e38d1b83f096302b4ad7d8f3341632e5b086302b525171b4e38d1b83f0711984440006302b4ad7d8f3341632e5b081198444000D43357.875736118833KXRINX PXDRXIRX DX XLIVXIRX00NEXT MUN SÃO PAULO QC PJCAMens. Titular Faixa Etária Implant.T664.46</v>
      </c>
      <c r="S66">
        <f t="shared" si="13"/>
        <v>0</v>
      </c>
      <c r="U66" s="7">
        <v>63</v>
      </c>
      <c r="V66" s="7" t="str">
        <f t="shared" si="18"/>
        <v/>
      </c>
      <c r="W66" s="7" t="str">
        <f t="shared" si="18"/>
        <v/>
      </c>
      <c r="X66" s="7" t="str">
        <f t="shared" si="18"/>
        <v/>
      </c>
      <c r="Y66" s="7">
        <f t="shared" si="18"/>
        <v>63</v>
      </c>
      <c r="Z66" s="7" t="str">
        <f t="shared" si="18"/>
        <v/>
      </c>
      <c r="AA66" s="7" t="str">
        <f t="shared" si="18"/>
        <v/>
      </c>
      <c r="AB66" s="7" t="str">
        <f t="shared" si="18"/>
        <v/>
      </c>
      <c r="AC66" s="7" t="str">
        <f t="shared" si="18"/>
        <v/>
      </c>
      <c r="AD66" s="7" t="str">
        <f t="shared" si="18"/>
        <v/>
      </c>
      <c r="AE66" s="7" t="str">
        <f t="shared" si="18"/>
        <v/>
      </c>
      <c r="AF66" s="7" t="str">
        <f t="shared" si="19"/>
        <v/>
      </c>
      <c r="AG66" s="7" t="str">
        <f t="shared" si="19"/>
        <v/>
      </c>
      <c r="AH66" s="7" t="str">
        <f t="shared" si="19"/>
        <v/>
      </c>
      <c r="AI66" s="7" t="str">
        <f t="shared" si="19"/>
        <v/>
      </c>
      <c r="AJ66" s="7" t="str">
        <f t="shared" si="19"/>
        <v/>
      </c>
      <c r="AK66" s="7" t="str">
        <f t="shared" si="19"/>
        <v/>
      </c>
      <c r="AL66" s="7" t="str">
        <f t="shared" si="19"/>
        <v/>
      </c>
      <c r="AM66" s="7" t="str">
        <f t="shared" si="19"/>
        <v/>
      </c>
    </row>
    <row r="67" spans="1:39">
      <c r="A67" t="s">
        <v>204</v>
      </c>
      <c r="B67" t="s">
        <v>19</v>
      </c>
      <c r="C67" t="s">
        <v>18</v>
      </c>
      <c r="D67" s="22">
        <f>VLOOKUP($B67,affix_amil_header_bronze!$B$3:$D$20,3,FALSE)</f>
        <v>1198444000</v>
      </c>
      <c r="E67" s="22" t="str">
        <f t="shared" si="11"/>
        <v>6302b4ad7d8f3341632e5b081198444000</v>
      </c>
      <c r="F67" s="45">
        <f>VLOOKUP(B67,affix_amil_header_bronze!B$3:E$20,4,FALSE)</f>
        <v>44771.875</v>
      </c>
      <c r="G67" s="22" t="str">
        <f>VLOOKUP(E67,affix_amil_header_bronze!$G$3:$H$20,2,FALSE)</f>
        <v>D</v>
      </c>
      <c r="H67" s="1">
        <v>43545.875</v>
      </c>
      <c r="I67">
        <v>75018205</v>
      </c>
      <c r="J67" s="22">
        <f>COUNTIF(affix_repasse_bronze!$R$4:$R$1083,I67)</f>
        <v>3</v>
      </c>
      <c r="K67" t="s">
        <v>205</v>
      </c>
      <c r="L67">
        <v>0</v>
      </c>
      <c r="M67">
        <v>0</v>
      </c>
      <c r="N67" t="s">
        <v>201</v>
      </c>
      <c r="O67" t="s">
        <v>110</v>
      </c>
      <c r="P67" t="s">
        <v>20</v>
      </c>
      <c r="Q67">
        <v>416.82</v>
      </c>
      <c r="R67" t="str">
        <f t="shared" si="12"/>
        <v>6302b525171b4e38d1b83f0a6302b4ad7d8f3341632e5b086302b525171b4e38d1b83f0711984440006302b4ad7d8f3341632e5b081198444000D43545.875750182053XRTHUR XLIVXIRX RXDRIGUX00NEXT MUN SÃO PAULO QC PJCAMens. Depend. Faixa Etária Implant.D416.82</v>
      </c>
      <c r="S67">
        <f t="shared" si="13"/>
        <v>0</v>
      </c>
      <c r="U67" s="8">
        <v>64</v>
      </c>
      <c r="V67" s="8" t="str">
        <f t="shared" si="18"/>
        <v/>
      </c>
      <c r="W67" s="8" t="str">
        <f t="shared" si="18"/>
        <v/>
      </c>
      <c r="X67" s="8" t="str">
        <f t="shared" si="18"/>
        <v/>
      </c>
      <c r="Y67" s="8">
        <f t="shared" si="18"/>
        <v>64</v>
      </c>
      <c r="Z67" s="8" t="str">
        <f t="shared" si="18"/>
        <v/>
      </c>
      <c r="AA67" s="8" t="str">
        <f t="shared" si="18"/>
        <v/>
      </c>
      <c r="AB67" s="8" t="str">
        <f t="shared" si="18"/>
        <v/>
      </c>
      <c r="AC67" s="8" t="str">
        <f t="shared" si="18"/>
        <v/>
      </c>
      <c r="AD67" s="8" t="str">
        <f t="shared" si="18"/>
        <v/>
      </c>
      <c r="AE67" s="8" t="str">
        <f t="shared" si="18"/>
        <v/>
      </c>
      <c r="AF67" s="8" t="str">
        <f t="shared" si="19"/>
        <v/>
      </c>
      <c r="AG67" s="8" t="str">
        <f t="shared" si="19"/>
        <v/>
      </c>
      <c r="AH67" s="8" t="str">
        <f t="shared" si="19"/>
        <v/>
      </c>
      <c r="AI67" s="8" t="str">
        <f t="shared" si="19"/>
        <v/>
      </c>
      <c r="AJ67" s="8" t="str">
        <f t="shared" si="19"/>
        <v/>
      </c>
      <c r="AK67" s="8" t="str">
        <f t="shared" si="19"/>
        <v/>
      </c>
      <c r="AL67" s="8" t="str">
        <f t="shared" si="19"/>
        <v/>
      </c>
      <c r="AM67" s="8" t="str">
        <f t="shared" si="19"/>
        <v/>
      </c>
    </row>
    <row r="68" spans="1:39">
      <c r="A68" t="s">
        <v>206</v>
      </c>
      <c r="B68" t="s">
        <v>19</v>
      </c>
      <c r="C68" t="s">
        <v>18</v>
      </c>
      <c r="D68" s="23">
        <f>VLOOKUP($B68,affix_amil_header_bronze!$B$3:$D$20,3,FALSE)</f>
        <v>1198444000</v>
      </c>
      <c r="E68" s="23" t="str">
        <f t="shared" ref="E68:E99" si="20">CONCATENATE(B68,D68)</f>
        <v>6302b4ad7d8f3341632e5b081198444000</v>
      </c>
      <c r="F68" s="44">
        <f>VLOOKUP(B68,affix_amil_header_bronze!B$3:E$20,4,FALSE)</f>
        <v>44771.875</v>
      </c>
      <c r="G68" s="23" t="str">
        <f>VLOOKUP(E68,affix_amil_header_bronze!$G$3:$H$20,2,FALSE)</f>
        <v>D</v>
      </c>
      <c r="H68" s="1">
        <v>43387.875</v>
      </c>
      <c r="I68">
        <v>73799319</v>
      </c>
      <c r="J68" s="23">
        <f>COUNTIF(affix_repasse_bronze!$R$4:$R$1083,I68)</f>
        <v>3</v>
      </c>
      <c r="K68" t="s">
        <v>207</v>
      </c>
      <c r="L68">
        <v>0</v>
      </c>
      <c r="M68">
        <v>0</v>
      </c>
      <c r="N68" t="s">
        <v>201</v>
      </c>
      <c r="O68" t="s">
        <v>77</v>
      </c>
      <c r="P68" t="s">
        <v>78</v>
      </c>
      <c r="Q68">
        <v>416.82</v>
      </c>
      <c r="R68" t="str">
        <f t="shared" ref="R68:R99" si="21">CONCATENATE(A68,B68,C68,D68,E68,G68,H68,I68,J68,K68,L68,M68,N68,O68,P68,Q68)</f>
        <v>6302b525171b4e38d1b83f0b6302b4ad7d8f3341632e5b086302b525171b4e38d1b83f0711984440006302b4ad7d8f3341632e5b081198444000D43387.875737993193JULIXNX XRXGXX GUIMXRXX00NEXT MUN SÃO PAULO QC PJCAMens. Titular Faixa Etária Implant.T416.82</v>
      </c>
      <c r="S68">
        <f t="shared" ref="S68:S99" si="22">IF(A68=A67,1,0)</f>
        <v>0</v>
      </c>
      <c r="U68" s="7">
        <v>65</v>
      </c>
      <c r="V68" s="7" t="str">
        <f t="shared" si="18"/>
        <v/>
      </c>
      <c r="W68" s="7" t="str">
        <f t="shared" si="18"/>
        <v/>
      </c>
      <c r="X68" s="7" t="str">
        <f t="shared" si="18"/>
        <v/>
      </c>
      <c r="Y68" s="7">
        <f t="shared" si="18"/>
        <v>65</v>
      </c>
      <c r="Z68" s="7" t="str">
        <f t="shared" si="18"/>
        <v/>
      </c>
      <c r="AA68" s="7" t="str">
        <f t="shared" si="18"/>
        <v/>
      </c>
      <c r="AB68" s="7" t="str">
        <f t="shared" si="18"/>
        <v/>
      </c>
      <c r="AC68" s="7" t="str">
        <f t="shared" si="18"/>
        <v/>
      </c>
      <c r="AD68" s="7" t="str">
        <f t="shared" si="18"/>
        <v/>
      </c>
      <c r="AE68" s="7" t="str">
        <f t="shared" si="18"/>
        <v/>
      </c>
      <c r="AF68" s="7" t="str">
        <f t="shared" si="19"/>
        <v/>
      </c>
      <c r="AG68" s="7" t="str">
        <f t="shared" si="19"/>
        <v/>
      </c>
      <c r="AH68" s="7" t="str">
        <f t="shared" si="19"/>
        <v/>
      </c>
      <c r="AI68" s="7" t="str">
        <f t="shared" si="19"/>
        <v/>
      </c>
      <c r="AJ68" s="7" t="str">
        <f t="shared" si="19"/>
        <v/>
      </c>
      <c r="AK68" s="7" t="str">
        <f t="shared" si="19"/>
        <v/>
      </c>
      <c r="AL68" s="7" t="str">
        <f t="shared" si="19"/>
        <v/>
      </c>
      <c r="AM68" s="7" t="str">
        <f t="shared" si="19"/>
        <v/>
      </c>
    </row>
    <row r="69" spans="1:39">
      <c r="A69" t="s">
        <v>208</v>
      </c>
      <c r="B69" t="s">
        <v>19</v>
      </c>
      <c r="C69" t="s">
        <v>18</v>
      </c>
      <c r="D69" s="22">
        <f>VLOOKUP($B69,affix_amil_header_bronze!$B$3:$D$20,3,FALSE)</f>
        <v>1198444000</v>
      </c>
      <c r="E69" s="22" t="str">
        <f t="shared" si="20"/>
        <v>6302b4ad7d8f3341632e5b081198444000</v>
      </c>
      <c r="F69" s="45">
        <f>VLOOKUP(B69,affix_amil_header_bronze!B$3:E$20,4,FALSE)</f>
        <v>44771.875</v>
      </c>
      <c r="G69" s="22" t="str">
        <f>VLOOKUP(E69,affix_amil_header_bronze!$G$3:$H$20,2,FALSE)</f>
        <v>D</v>
      </c>
      <c r="H69" s="1">
        <v>43418.916666666664</v>
      </c>
      <c r="I69">
        <v>74081768</v>
      </c>
      <c r="J69" s="22">
        <f>COUNTIF(affix_repasse_bronze!$R$4:$R$1083,I69)</f>
        <v>3</v>
      </c>
      <c r="K69" t="s">
        <v>209</v>
      </c>
      <c r="L69">
        <v>0</v>
      </c>
      <c r="M69">
        <v>0</v>
      </c>
      <c r="N69" t="s">
        <v>201</v>
      </c>
      <c r="O69" t="s">
        <v>77</v>
      </c>
      <c r="P69" t="s">
        <v>78</v>
      </c>
      <c r="Q69">
        <v>416.82</v>
      </c>
      <c r="R69" t="str">
        <f t="shared" si="21"/>
        <v>6302b525171b4e38d1b83f0c6302b4ad7d8f3341632e5b086302b525171b4e38d1b83f0711984440006302b4ad7d8f3341632e5b081198444000D43418.9166666667740817683FXBRIWIX HXRNXNDXZ DX XLIVXIRX00NEXT MUN SÃO PAULO QC PJCAMens. Titular Faixa Etária Implant.T416.82</v>
      </c>
      <c r="S69">
        <f t="shared" si="22"/>
        <v>0</v>
      </c>
      <c r="U69" s="8">
        <v>66</v>
      </c>
      <c r="V69" s="8" t="str">
        <f t="shared" si="18"/>
        <v/>
      </c>
      <c r="W69" s="8" t="str">
        <f t="shared" si="18"/>
        <v/>
      </c>
      <c r="X69" s="8" t="str">
        <f t="shared" si="18"/>
        <v/>
      </c>
      <c r="Y69" s="8">
        <f t="shared" si="18"/>
        <v>66</v>
      </c>
      <c r="Z69" s="8" t="str">
        <f t="shared" si="18"/>
        <v/>
      </c>
      <c r="AA69" s="8" t="str">
        <f t="shared" si="18"/>
        <v/>
      </c>
      <c r="AB69" s="8" t="str">
        <f t="shared" si="18"/>
        <v/>
      </c>
      <c r="AC69" s="8" t="str">
        <f t="shared" si="18"/>
        <v/>
      </c>
      <c r="AD69" s="8" t="str">
        <f t="shared" si="18"/>
        <v/>
      </c>
      <c r="AE69" s="8" t="str">
        <f t="shared" si="18"/>
        <v/>
      </c>
      <c r="AF69" s="8" t="str">
        <f t="shared" si="19"/>
        <v/>
      </c>
      <c r="AG69" s="8" t="str">
        <f t="shared" si="19"/>
        <v/>
      </c>
      <c r="AH69" s="8" t="str">
        <f t="shared" si="19"/>
        <v/>
      </c>
      <c r="AI69" s="8" t="str">
        <f t="shared" si="19"/>
        <v/>
      </c>
      <c r="AJ69" s="8" t="str">
        <f t="shared" si="19"/>
        <v/>
      </c>
      <c r="AK69" s="8" t="str">
        <f t="shared" si="19"/>
        <v/>
      </c>
      <c r="AL69" s="8" t="str">
        <f t="shared" si="19"/>
        <v/>
      </c>
      <c r="AM69" s="8" t="str">
        <f t="shared" si="19"/>
        <v/>
      </c>
    </row>
    <row r="70" spans="1:39">
      <c r="A70" t="s">
        <v>210</v>
      </c>
      <c r="B70" t="s">
        <v>19</v>
      </c>
      <c r="C70" t="s">
        <v>18</v>
      </c>
      <c r="D70" s="23">
        <f>VLOOKUP($B70,affix_amil_header_bronze!$B$3:$D$20,3,FALSE)</f>
        <v>1198444000</v>
      </c>
      <c r="E70" s="23" t="str">
        <f t="shared" si="20"/>
        <v>6302b4ad7d8f3341632e5b081198444000</v>
      </c>
      <c r="F70" s="44">
        <f>VLOOKUP(B70,affix_amil_header_bronze!B$3:E$20,4,FALSE)</f>
        <v>44771.875</v>
      </c>
      <c r="G70" s="23" t="str">
        <f>VLOOKUP(E70,affix_amil_header_bronze!$G$3:$H$20,2,FALSE)</f>
        <v>D</v>
      </c>
      <c r="H70" s="1">
        <v>43418.916666666664</v>
      </c>
      <c r="I70">
        <v>74090462</v>
      </c>
      <c r="J70" s="23">
        <f>COUNTIF(affix_repasse_bronze!$R$4:$R$1083,I70)</f>
        <v>3</v>
      </c>
      <c r="K70" t="s">
        <v>211</v>
      </c>
      <c r="L70">
        <v>0</v>
      </c>
      <c r="M70">
        <v>0</v>
      </c>
      <c r="N70" t="s">
        <v>201</v>
      </c>
      <c r="O70" t="s">
        <v>77</v>
      </c>
      <c r="P70" t="s">
        <v>78</v>
      </c>
      <c r="Q70">
        <v>664.46</v>
      </c>
      <c r="R70" t="str">
        <f t="shared" si="21"/>
        <v>6302b525171b4e38d1b83f0d6302b4ad7d8f3341632e5b086302b525171b4e38d1b83f0711984440006302b4ad7d8f3341632e5b081198444000D43418.9166666667740904623DIXGX XLVX DX XUZX00NEXT MUN SÃO PAULO QC PJCAMens. Titular Faixa Etária Implant.T664.46</v>
      </c>
      <c r="S70">
        <f t="shared" si="22"/>
        <v>0</v>
      </c>
      <c r="U70" s="7">
        <v>67</v>
      </c>
      <c r="V70" s="7" t="str">
        <f t="shared" si="18"/>
        <v/>
      </c>
      <c r="W70" s="7" t="str">
        <f t="shared" si="18"/>
        <v/>
      </c>
      <c r="X70" s="7" t="str">
        <f t="shared" si="18"/>
        <v/>
      </c>
      <c r="Y70" s="7">
        <f t="shared" si="18"/>
        <v>67</v>
      </c>
      <c r="Z70" s="7" t="str">
        <f t="shared" si="18"/>
        <v/>
      </c>
      <c r="AA70" s="7" t="str">
        <f t="shared" si="18"/>
        <v/>
      </c>
      <c r="AB70" s="7" t="str">
        <f t="shared" si="18"/>
        <v/>
      </c>
      <c r="AC70" s="7" t="str">
        <f t="shared" si="18"/>
        <v/>
      </c>
      <c r="AD70" s="7" t="str">
        <f t="shared" si="18"/>
        <v/>
      </c>
      <c r="AE70" s="7" t="str">
        <f t="shared" si="18"/>
        <v/>
      </c>
      <c r="AF70" s="7" t="str">
        <f t="shared" si="19"/>
        <v/>
      </c>
      <c r="AG70" s="7" t="str">
        <f t="shared" si="19"/>
        <v/>
      </c>
      <c r="AH70" s="7" t="str">
        <f t="shared" si="19"/>
        <v/>
      </c>
      <c r="AI70" s="7" t="str">
        <f t="shared" si="19"/>
        <v/>
      </c>
      <c r="AJ70" s="7" t="str">
        <f t="shared" si="19"/>
        <v/>
      </c>
      <c r="AK70" s="7" t="str">
        <f t="shared" si="19"/>
        <v/>
      </c>
      <c r="AL70" s="7" t="str">
        <f t="shared" si="19"/>
        <v/>
      </c>
      <c r="AM70" s="7" t="str">
        <f t="shared" si="19"/>
        <v/>
      </c>
    </row>
    <row r="71" spans="1:39">
      <c r="A71" t="s">
        <v>212</v>
      </c>
      <c r="B71" t="s">
        <v>19</v>
      </c>
      <c r="C71" t="s">
        <v>18</v>
      </c>
      <c r="D71" s="22">
        <f>VLOOKUP($B71,affix_amil_header_bronze!$B$3:$D$20,3,FALSE)</f>
        <v>1198444000</v>
      </c>
      <c r="E71" s="22" t="str">
        <f t="shared" si="20"/>
        <v>6302b4ad7d8f3341632e5b081198444000</v>
      </c>
      <c r="F71" s="45">
        <f>VLOOKUP(B71,affix_amil_header_bronze!B$3:E$20,4,FALSE)</f>
        <v>44771.875</v>
      </c>
      <c r="G71" s="22" t="str">
        <f>VLOOKUP(E71,affix_amil_header_bronze!$G$3:$H$20,2,FALSE)</f>
        <v>D</v>
      </c>
      <c r="H71" s="1">
        <v>43418.916666666664</v>
      </c>
      <c r="I71">
        <v>74090463</v>
      </c>
      <c r="J71" s="22">
        <f>COUNTIF(affix_repasse_bronze!$R$4:$R$1083,I71)</f>
        <v>3</v>
      </c>
      <c r="K71" t="s">
        <v>213</v>
      </c>
      <c r="L71">
        <v>0</v>
      </c>
      <c r="M71">
        <v>0</v>
      </c>
      <c r="N71" t="s">
        <v>201</v>
      </c>
      <c r="O71" t="s">
        <v>110</v>
      </c>
      <c r="P71" t="s">
        <v>20</v>
      </c>
      <c r="Q71">
        <v>416.82</v>
      </c>
      <c r="R71" t="str">
        <f t="shared" si="21"/>
        <v>6302b525171b4e38d1b83f0e6302b4ad7d8f3341632e5b086302b525171b4e38d1b83f0711984440006302b4ad7d8f3341632e5b081198444000D43418.9166666667740904633HXLXNX BXRTX DX XUZX00NEXT MUN SÃO PAULO QC PJCAMens. Depend. Faixa Etária Implant.D416.82</v>
      </c>
      <c r="S71">
        <f t="shared" si="22"/>
        <v>0</v>
      </c>
      <c r="U71" s="8">
        <v>68</v>
      </c>
      <c r="V71" s="8" t="str">
        <f t="shared" si="18"/>
        <v/>
      </c>
      <c r="W71" s="8" t="str">
        <f t="shared" si="18"/>
        <v/>
      </c>
      <c r="X71" s="8" t="str">
        <f t="shared" si="18"/>
        <v/>
      </c>
      <c r="Y71" s="8">
        <f t="shared" si="18"/>
        <v>68</v>
      </c>
      <c r="Z71" s="8" t="str">
        <f t="shared" si="18"/>
        <v/>
      </c>
      <c r="AA71" s="8" t="str">
        <f t="shared" si="18"/>
        <v/>
      </c>
      <c r="AB71" s="8" t="str">
        <f t="shared" si="18"/>
        <v/>
      </c>
      <c r="AC71" s="8" t="str">
        <f t="shared" si="18"/>
        <v/>
      </c>
      <c r="AD71" s="8" t="str">
        <f t="shared" si="18"/>
        <v/>
      </c>
      <c r="AE71" s="8" t="str">
        <f t="shared" si="18"/>
        <v/>
      </c>
      <c r="AF71" s="8" t="str">
        <f t="shared" si="19"/>
        <v/>
      </c>
      <c r="AG71" s="8" t="str">
        <f t="shared" si="19"/>
        <v/>
      </c>
      <c r="AH71" s="8" t="str">
        <f t="shared" si="19"/>
        <v/>
      </c>
      <c r="AI71" s="8" t="str">
        <f t="shared" si="19"/>
        <v/>
      </c>
      <c r="AJ71" s="8" t="str">
        <f t="shared" si="19"/>
        <v/>
      </c>
      <c r="AK71" s="8" t="str">
        <f t="shared" si="19"/>
        <v/>
      </c>
      <c r="AL71" s="8" t="str">
        <f t="shared" si="19"/>
        <v/>
      </c>
      <c r="AM71" s="8" t="str">
        <f t="shared" si="19"/>
        <v/>
      </c>
    </row>
    <row r="72" spans="1:39">
      <c r="A72" t="s">
        <v>214</v>
      </c>
      <c r="B72" t="s">
        <v>19</v>
      </c>
      <c r="C72" t="s">
        <v>18</v>
      </c>
      <c r="D72" s="23">
        <f>VLOOKUP($B72,affix_amil_header_bronze!$B$3:$D$20,3,FALSE)</f>
        <v>1198444000</v>
      </c>
      <c r="E72" s="23" t="str">
        <f t="shared" si="20"/>
        <v>6302b4ad7d8f3341632e5b081198444000</v>
      </c>
      <c r="F72" s="44">
        <f>VLOOKUP(B72,affix_amil_header_bronze!B$3:E$20,4,FALSE)</f>
        <v>44771.875</v>
      </c>
      <c r="G72" s="23" t="str">
        <f>VLOOKUP(E72,affix_amil_header_bronze!$G$3:$H$20,2,FALSE)</f>
        <v>D</v>
      </c>
      <c r="H72" s="1">
        <v>43418.916666666664</v>
      </c>
      <c r="I72">
        <v>74090737</v>
      </c>
      <c r="J72" s="23">
        <f>COUNTIF(affix_repasse_bronze!$R$4:$R$1083,I72)</f>
        <v>3</v>
      </c>
      <c r="K72" t="s">
        <v>215</v>
      </c>
      <c r="L72">
        <v>0</v>
      </c>
      <c r="M72">
        <v>0</v>
      </c>
      <c r="N72" t="s">
        <v>216</v>
      </c>
      <c r="O72" t="s">
        <v>77</v>
      </c>
      <c r="P72" t="s">
        <v>78</v>
      </c>
      <c r="Q72">
        <v>416.82</v>
      </c>
      <c r="R72" t="str">
        <f t="shared" si="21"/>
        <v>6302b525171b4e38d1b83f0f6302b4ad7d8f3341632e5b086302b525171b4e38d1b83f0711984440006302b4ad7d8f3341632e5b081198444000D43418.9166666667740907373WXMILX FRXNWIWX PXX DX XNTX00NEXT - 10Mens. Titular Faixa Etária Implant.T416.82</v>
      </c>
      <c r="S72">
        <f t="shared" si="22"/>
        <v>0</v>
      </c>
      <c r="U72" s="7">
        <v>69</v>
      </c>
      <c r="V72" s="7" t="str">
        <f t="shared" si="18"/>
        <v/>
      </c>
      <c r="W72" s="7" t="str">
        <f t="shared" si="18"/>
        <v/>
      </c>
      <c r="X72" s="7" t="str">
        <f t="shared" si="18"/>
        <v/>
      </c>
      <c r="Y72" s="7">
        <f t="shared" si="18"/>
        <v>69</v>
      </c>
      <c r="Z72" s="7" t="str">
        <f t="shared" si="18"/>
        <v/>
      </c>
      <c r="AA72" s="7" t="str">
        <f t="shared" si="18"/>
        <v/>
      </c>
      <c r="AB72" s="7" t="str">
        <f t="shared" si="18"/>
        <v/>
      </c>
      <c r="AC72" s="7" t="str">
        <f t="shared" si="18"/>
        <v/>
      </c>
      <c r="AD72" s="7" t="str">
        <f t="shared" si="18"/>
        <v/>
      </c>
      <c r="AE72" s="7" t="str">
        <f t="shared" si="18"/>
        <v/>
      </c>
      <c r="AF72" s="7" t="str">
        <f t="shared" si="19"/>
        <v/>
      </c>
      <c r="AG72" s="7" t="str">
        <f t="shared" si="19"/>
        <v/>
      </c>
      <c r="AH72" s="7" t="str">
        <f t="shared" si="19"/>
        <v/>
      </c>
      <c r="AI72" s="7" t="str">
        <f t="shared" si="19"/>
        <v/>
      </c>
      <c r="AJ72" s="7" t="str">
        <f t="shared" si="19"/>
        <v/>
      </c>
      <c r="AK72" s="7" t="str">
        <f t="shared" si="19"/>
        <v/>
      </c>
      <c r="AL72" s="7" t="str">
        <f t="shared" si="19"/>
        <v/>
      </c>
      <c r="AM72" s="7" t="str">
        <f t="shared" si="19"/>
        <v/>
      </c>
    </row>
    <row r="73" spans="1:39">
      <c r="A73" t="s">
        <v>217</v>
      </c>
      <c r="B73" t="s">
        <v>19</v>
      </c>
      <c r="C73" t="s">
        <v>18</v>
      </c>
      <c r="D73" s="22">
        <f>VLOOKUP($B73,affix_amil_header_bronze!$B$3:$D$20,3,FALSE)</f>
        <v>1198444000</v>
      </c>
      <c r="E73" s="22" t="str">
        <f t="shared" si="20"/>
        <v>6302b4ad7d8f3341632e5b081198444000</v>
      </c>
      <c r="F73" s="45">
        <f>VLOOKUP(B73,affix_amil_header_bronze!B$3:E$20,4,FALSE)</f>
        <v>44771.875</v>
      </c>
      <c r="G73" s="22" t="str">
        <f>VLOOKUP(E73,affix_amil_header_bronze!$G$3:$H$20,2,FALSE)</f>
        <v>D</v>
      </c>
      <c r="H73" s="1">
        <v>43510.916666666664</v>
      </c>
      <c r="I73">
        <v>74766979</v>
      </c>
      <c r="J73" s="22">
        <f>COUNTIF(affix_repasse_bronze!$R$4:$R$1083,I73)</f>
        <v>3</v>
      </c>
      <c r="K73" t="s">
        <v>218</v>
      </c>
      <c r="L73">
        <v>0</v>
      </c>
      <c r="M73">
        <v>0</v>
      </c>
      <c r="N73" t="s">
        <v>201</v>
      </c>
      <c r="O73" t="s">
        <v>77</v>
      </c>
      <c r="P73" t="s">
        <v>78</v>
      </c>
      <c r="Q73">
        <v>416.82</v>
      </c>
      <c r="R73" t="str">
        <f t="shared" si="21"/>
        <v>6302b525171b4e38d1b83f106302b4ad7d8f3341632e5b086302b525171b4e38d1b83f0711984440006302b4ad7d8f3341632e5b081198444000D43510.9166666667747669793IXBXLLX MXDXIRX LXXNXTVIKI00NEXT MUN SÃO PAULO QC PJCAMens. Titular Faixa Etária Implant.T416.82</v>
      </c>
      <c r="S73">
        <f t="shared" si="22"/>
        <v>0</v>
      </c>
      <c r="U73" s="8">
        <v>70</v>
      </c>
      <c r="V73" s="8" t="str">
        <f t="shared" si="18"/>
        <v/>
      </c>
      <c r="W73" s="8" t="str">
        <f t="shared" si="18"/>
        <v/>
      </c>
      <c r="X73" s="8" t="str">
        <f t="shared" si="18"/>
        <v/>
      </c>
      <c r="Y73" s="8">
        <f t="shared" si="18"/>
        <v>70</v>
      </c>
      <c r="Z73" s="8" t="str">
        <f t="shared" si="18"/>
        <v/>
      </c>
      <c r="AA73" s="8" t="str">
        <f t="shared" si="18"/>
        <v/>
      </c>
      <c r="AB73" s="8" t="str">
        <f t="shared" si="18"/>
        <v/>
      </c>
      <c r="AC73" s="8" t="str">
        <f t="shared" si="18"/>
        <v/>
      </c>
      <c r="AD73" s="8" t="str">
        <f t="shared" si="18"/>
        <v/>
      </c>
      <c r="AE73" s="8" t="str">
        <f t="shared" si="18"/>
        <v/>
      </c>
      <c r="AF73" s="8" t="str">
        <f t="shared" si="19"/>
        <v/>
      </c>
      <c r="AG73" s="8" t="str">
        <f t="shared" si="19"/>
        <v/>
      </c>
      <c r="AH73" s="8" t="str">
        <f t="shared" si="19"/>
        <v/>
      </c>
      <c r="AI73" s="8" t="str">
        <f t="shared" si="19"/>
        <v/>
      </c>
      <c r="AJ73" s="8" t="str">
        <f t="shared" si="19"/>
        <v/>
      </c>
      <c r="AK73" s="8" t="str">
        <f t="shared" si="19"/>
        <v/>
      </c>
      <c r="AL73" s="8" t="str">
        <f t="shared" si="19"/>
        <v/>
      </c>
      <c r="AM73" s="8" t="str">
        <f t="shared" si="19"/>
        <v/>
      </c>
    </row>
    <row r="74" spans="1:39">
      <c r="A74" t="s">
        <v>219</v>
      </c>
      <c r="B74" t="s">
        <v>19</v>
      </c>
      <c r="C74" t="s">
        <v>18</v>
      </c>
      <c r="D74" s="23">
        <f>VLOOKUP($B74,affix_amil_header_bronze!$B$3:$D$20,3,FALSE)</f>
        <v>1198444000</v>
      </c>
      <c r="E74" s="23" t="str">
        <f t="shared" si="20"/>
        <v>6302b4ad7d8f3341632e5b081198444000</v>
      </c>
      <c r="F74" s="44">
        <f>VLOOKUP(B74,affix_amil_header_bronze!B$3:E$20,4,FALSE)</f>
        <v>44771.875</v>
      </c>
      <c r="G74" s="23" t="str">
        <f>VLOOKUP(E74,affix_amil_header_bronze!$G$3:$H$20,2,FALSE)</f>
        <v>D</v>
      </c>
      <c r="H74" s="1">
        <v>43510.916666666664</v>
      </c>
      <c r="I74">
        <v>74766980</v>
      </c>
      <c r="J74" s="23">
        <f>COUNTIF(affix_repasse_bronze!$R$4:$R$1083,I74)</f>
        <v>3</v>
      </c>
      <c r="K74" t="s">
        <v>220</v>
      </c>
      <c r="L74">
        <v>0</v>
      </c>
      <c r="M74">
        <v>0</v>
      </c>
      <c r="N74" t="s">
        <v>201</v>
      </c>
      <c r="O74" t="s">
        <v>110</v>
      </c>
      <c r="P74" t="s">
        <v>20</v>
      </c>
      <c r="Q74">
        <v>416.82</v>
      </c>
      <c r="R74" t="str">
        <f t="shared" si="21"/>
        <v>6302b525171b4e38d1b83f116302b4ad7d8f3341632e5b086302b525171b4e38d1b83f0711984440006302b4ad7d8f3341632e5b081198444000D43510.9166666667747669803HXITXR MXDXIRX LXXNXTVIKI00NEXT MUN SÃO PAULO QC PJCAMens. Depend. Faixa Etária Implant.D416.82</v>
      </c>
      <c r="S74">
        <f t="shared" si="22"/>
        <v>0</v>
      </c>
      <c r="U74" s="7">
        <v>71</v>
      </c>
      <c r="V74" s="7" t="str">
        <f t="shared" ref="V74:AE83" si="23">IF(V$3=$B74,$U74,"")</f>
        <v/>
      </c>
      <c r="W74" s="7" t="str">
        <f t="shared" si="23"/>
        <v/>
      </c>
      <c r="X74" s="7" t="str">
        <f t="shared" si="23"/>
        <v/>
      </c>
      <c r="Y74" s="7">
        <f t="shared" si="23"/>
        <v>71</v>
      </c>
      <c r="Z74" s="7" t="str">
        <f t="shared" si="23"/>
        <v/>
      </c>
      <c r="AA74" s="7" t="str">
        <f t="shared" si="23"/>
        <v/>
      </c>
      <c r="AB74" s="7" t="str">
        <f t="shared" si="23"/>
        <v/>
      </c>
      <c r="AC74" s="7" t="str">
        <f t="shared" si="23"/>
        <v/>
      </c>
      <c r="AD74" s="7" t="str">
        <f t="shared" si="23"/>
        <v/>
      </c>
      <c r="AE74" s="7" t="str">
        <f t="shared" si="23"/>
        <v/>
      </c>
      <c r="AF74" s="7" t="str">
        <f t="shared" ref="AF74:AM83" si="24">IF(AF$3=$B74,$U74,"")</f>
        <v/>
      </c>
      <c r="AG74" s="7" t="str">
        <f t="shared" si="24"/>
        <v/>
      </c>
      <c r="AH74" s="7" t="str">
        <f t="shared" si="24"/>
        <v/>
      </c>
      <c r="AI74" s="7" t="str">
        <f t="shared" si="24"/>
        <v/>
      </c>
      <c r="AJ74" s="7" t="str">
        <f t="shared" si="24"/>
        <v/>
      </c>
      <c r="AK74" s="7" t="str">
        <f t="shared" si="24"/>
        <v/>
      </c>
      <c r="AL74" s="7" t="str">
        <f t="shared" si="24"/>
        <v/>
      </c>
      <c r="AM74" s="7" t="str">
        <f t="shared" si="24"/>
        <v/>
      </c>
    </row>
    <row r="75" spans="1:39">
      <c r="A75" t="s">
        <v>221</v>
      </c>
      <c r="B75" t="s">
        <v>19</v>
      </c>
      <c r="C75" t="s">
        <v>18</v>
      </c>
      <c r="D75" s="22">
        <f>VLOOKUP($B75,affix_amil_header_bronze!$B$3:$D$20,3,FALSE)</f>
        <v>1198444000</v>
      </c>
      <c r="E75" s="22" t="str">
        <f t="shared" si="20"/>
        <v>6302b4ad7d8f3341632e5b081198444000</v>
      </c>
      <c r="F75" s="45">
        <f>VLOOKUP(B75,affix_amil_header_bronze!B$3:E$20,4,FALSE)</f>
        <v>44771.875</v>
      </c>
      <c r="G75" s="22" t="str">
        <f>VLOOKUP(E75,affix_amil_header_bronze!$G$3:$H$20,2,FALSE)</f>
        <v>D</v>
      </c>
      <c r="H75" s="1">
        <v>43510.916666666664</v>
      </c>
      <c r="I75">
        <v>74766989</v>
      </c>
      <c r="J75" s="22">
        <f>COUNTIF(affix_repasse_bronze!$R$4:$R$1083,I75)</f>
        <v>0</v>
      </c>
      <c r="K75" t="s">
        <v>222</v>
      </c>
      <c r="L75">
        <v>0</v>
      </c>
      <c r="M75">
        <v>0</v>
      </c>
      <c r="N75" t="s">
        <v>216</v>
      </c>
      <c r="O75" t="s">
        <v>77</v>
      </c>
      <c r="P75" t="s">
        <v>78</v>
      </c>
      <c r="Q75">
        <v>742.22</v>
      </c>
      <c r="R75" t="str">
        <f t="shared" si="21"/>
        <v>6302b525171b4e38d1b83f126302b4ad7d8f3341632e5b086302b525171b4e38d1b83f0711984440006302b4ad7d8f3341632e5b081198444000D43510.9166666667747669890MXRIX LUWIX WXTX00NEXT - 10Mens. Titular Faixa Etária Implant.T742.22</v>
      </c>
      <c r="S75">
        <f t="shared" si="22"/>
        <v>0</v>
      </c>
      <c r="U75" s="8">
        <v>72</v>
      </c>
      <c r="V75" s="8" t="str">
        <f t="shared" si="23"/>
        <v/>
      </c>
      <c r="W75" s="8" t="str">
        <f t="shared" si="23"/>
        <v/>
      </c>
      <c r="X75" s="8" t="str">
        <f t="shared" si="23"/>
        <v/>
      </c>
      <c r="Y75" s="8">
        <f t="shared" si="23"/>
        <v>72</v>
      </c>
      <c r="Z75" s="8" t="str">
        <f t="shared" si="23"/>
        <v/>
      </c>
      <c r="AA75" s="8" t="str">
        <f t="shared" si="23"/>
        <v/>
      </c>
      <c r="AB75" s="8" t="str">
        <f t="shared" si="23"/>
        <v/>
      </c>
      <c r="AC75" s="8" t="str">
        <f t="shared" si="23"/>
        <v/>
      </c>
      <c r="AD75" s="8" t="str">
        <f t="shared" si="23"/>
        <v/>
      </c>
      <c r="AE75" s="8" t="str">
        <f t="shared" si="23"/>
        <v/>
      </c>
      <c r="AF75" s="8" t="str">
        <f t="shared" si="24"/>
        <v/>
      </c>
      <c r="AG75" s="8" t="str">
        <f t="shared" si="24"/>
        <v/>
      </c>
      <c r="AH75" s="8" t="str">
        <f t="shared" si="24"/>
        <v/>
      </c>
      <c r="AI75" s="8" t="str">
        <f t="shared" si="24"/>
        <v/>
      </c>
      <c r="AJ75" s="8" t="str">
        <f t="shared" si="24"/>
        <v/>
      </c>
      <c r="AK75" s="8" t="str">
        <f t="shared" si="24"/>
        <v/>
      </c>
      <c r="AL75" s="8" t="str">
        <f t="shared" si="24"/>
        <v/>
      </c>
      <c r="AM75" s="8" t="str">
        <f t="shared" si="24"/>
        <v/>
      </c>
    </row>
    <row r="76" spans="1:39">
      <c r="A76" t="s">
        <v>223</v>
      </c>
      <c r="B76" t="s">
        <v>19</v>
      </c>
      <c r="C76" t="s">
        <v>18</v>
      </c>
      <c r="D76" s="23">
        <f>VLOOKUP($B76,affix_amil_header_bronze!$B$3:$D$20,3,FALSE)</f>
        <v>1198444000</v>
      </c>
      <c r="E76" s="23" t="str">
        <f t="shared" si="20"/>
        <v>6302b4ad7d8f3341632e5b081198444000</v>
      </c>
      <c r="F76" s="44">
        <f>VLOOKUP(B76,affix_amil_header_bronze!B$3:E$20,4,FALSE)</f>
        <v>44771.875</v>
      </c>
      <c r="G76" s="23" t="str">
        <f>VLOOKUP(E76,affix_amil_header_bronze!$G$3:$H$20,2,FALSE)</f>
        <v>D</v>
      </c>
      <c r="H76" s="1">
        <v>43510.916666666664</v>
      </c>
      <c r="I76">
        <v>74773677</v>
      </c>
      <c r="J76" s="23">
        <f>COUNTIF(affix_repasse_bronze!$R$4:$R$1083,I76)</f>
        <v>0</v>
      </c>
      <c r="K76" t="s">
        <v>224</v>
      </c>
      <c r="L76">
        <v>0</v>
      </c>
      <c r="M76">
        <v>0</v>
      </c>
      <c r="N76" t="s">
        <v>216</v>
      </c>
      <c r="O76" t="s">
        <v>77</v>
      </c>
      <c r="P76" t="s">
        <v>78</v>
      </c>
      <c r="Q76">
        <v>1759.99</v>
      </c>
      <c r="R76" t="str">
        <f t="shared" si="21"/>
        <v>6302b525171b4e38d1b83f136302b4ad7d8f3341632e5b086302b525171b4e38d1b83f0711984440006302b4ad7d8f3341632e5b081198444000D43510.9166666667747736770FRXNWIWX DXLWIRX WXTX00NEXT - 10Mens. Titular Faixa Etária Implant.T1759.99</v>
      </c>
      <c r="S76">
        <f t="shared" si="22"/>
        <v>0</v>
      </c>
      <c r="U76" s="7">
        <v>73</v>
      </c>
      <c r="V76" s="7" t="str">
        <f t="shared" si="23"/>
        <v/>
      </c>
      <c r="W76" s="7" t="str">
        <f t="shared" si="23"/>
        <v/>
      </c>
      <c r="X76" s="7" t="str">
        <f t="shared" si="23"/>
        <v/>
      </c>
      <c r="Y76" s="7">
        <f t="shared" si="23"/>
        <v>73</v>
      </c>
      <c r="Z76" s="7" t="str">
        <f t="shared" si="23"/>
        <v/>
      </c>
      <c r="AA76" s="7" t="str">
        <f t="shared" si="23"/>
        <v/>
      </c>
      <c r="AB76" s="7" t="str">
        <f t="shared" si="23"/>
        <v/>
      </c>
      <c r="AC76" s="7" t="str">
        <f t="shared" si="23"/>
        <v/>
      </c>
      <c r="AD76" s="7" t="str">
        <f t="shared" si="23"/>
        <v/>
      </c>
      <c r="AE76" s="7" t="str">
        <f t="shared" si="23"/>
        <v/>
      </c>
      <c r="AF76" s="7" t="str">
        <f t="shared" si="24"/>
        <v/>
      </c>
      <c r="AG76" s="7" t="str">
        <f t="shared" si="24"/>
        <v/>
      </c>
      <c r="AH76" s="7" t="str">
        <f t="shared" si="24"/>
        <v/>
      </c>
      <c r="AI76" s="7" t="str">
        <f t="shared" si="24"/>
        <v/>
      </c>
      <c r="AJ76" s="7" t="str">
        <f t="shared" si="24"/>
        <v/>
      </c>
      <c r="AK76" s="7" t="str">
        <f t="shared" si="24"/>
        <v/>
      </c>
      <c r="AL76" s="7" t="str">
        <f t="shared" si="24"/>
        <v/>
      </c>
      <c r="AM76" s="7" t="str">
        <f t="shared" si="24"/>
        <v/>
      </c>
    </row>
    <row r="77" spans="1:39">
      <c r="A77" t="s">
        <v>225</v>
      </c>
      <c r="B77" t="s">
        <v>19</v>
      </c>
      <c r="C77" t="s">
        <v>18</v>
      </c>
      <c r="D77" s="22">
        <f>VLOOKUP($B77,affix_amil_header_bronze!$B$3:$D$20,3,FALSE)</f>
        <v>1198444000</v>
      </c>
      <c r="E77" s="22" t="str">
        <f t="shared" si="20"/>
        <v>6302b4ad7d8f3341632e5b081198444000</v>
      </c>
      <c r="F77" s="45">
        <f>VLOOKUP(B77,affix_amil_header_bronze!B$3:E$20,4,FALSE)</f>
        <v>44771.875</v>
      </c>
      <c r="G77" s="22" t="str">
        <f>VLOOKUP(E77,affix_amil_header_bronze!$G$3:$H$20,2,FALSE)</f>
        <v>D</v>
      </c>
      <c r="H77" s="1">
        <v>43538.875</v>
      </c>
      <c r="I77">
        <v>74958124</v>
      </c>
      <c r="J77" s="22">
        <f>COUNTIF(affix_repasse_bronze!$R$4:$R$1083,I77)</f>
        <v>0</v>
      </c>
      <c r="K77" t="s">
        <v>226</v>
      </c>
      <c r="L77">
        <v>0</v>
      </c>
      <c r="M77">
        <v>0</v>
      </c>
      <c r="N77" t="s">
        <v>201</v>
      </c>
      <c r="O77" t="s">
        <v>77</v>
      </c>
      <c r="P77" t="s">
        <v>78</v>
      </c>
      <c r="Q77">
        <v>416.82</v>
      </c>
      <c r="R77" t="str">
        <f t="shared" si="21"/>
        <v>6302b525171b4e38d1b83f146302b4ad7d8f3341632e5b086302b525171b4e38d1b83f0711984440006302b4ad7d8f3341632e5b081198444000D43538.875749581240XTHXR RXDRIGUX DX XNTX00NEXT MUN SÃO PAULO QC PJCAMens. Titular Faixa Etária Implant.T416.82</v>
      </c>
      <c r="S77">
        <f t="shared" si="22"/>
        <v>0</v>
      </c>
      <c r="U77" s="8">
        <v>74</v>
      </c>
      <c r="V77" s="8" t="str">
        <f t="shared" si="23"/>
        <v/>
      </c>
      <c r="W77" s="8" t="str">
        <f t="shared" si="23"/>
        <v/>
      </c>
      <c r="X77" s="8" t="str">
        <f t="shared" si="23"/>
        <v/>
      </c>
      <c r="Y77" s="8">
        <f t="shared" si="23"/>
        <v>74</v>
      </c>
      <c r="Z77" s="8" t="str">
        <f t="shared" si="23"/>
        <v/>
      </c>
      <c r="AA77" s="8" t="str">
        <f t="shared" si="23"/>
        <v/>
      </c>
      <c r="AB77" s="8" t="str">
        <f t="shared" si="23"/>
        <v/>
      </c>
      <c r="AC77" s="8" t="str">
        <f t="shared" si="23"/>
        <v/>
      </c>
      <c r="AD77" s="8" t="str">
        <f t="shared" si="23"/>
        <v/>
      </c>
      <c r="AE77" s="8" t="str">
        <f t="shared" si="23"/>
        <v/>
      </c>
      <c r="AF77" s="8" t="str">
        <f t="shared" si="24"/>
        <v/>
      </c>
      <c r="AG77" s="8" t="str">
        <f t="shared" si="24"/>
        <v/>
      </c>
      <c r="AH77" s="8" t="str">
        <f t="shared" si="24"/>
        <v/>
      </c>
      <c r="AI77" s="8" t="str">
        <f t="shared" si="24"/>
        <v/>
      </c>
      <c r="AJ77" s="8" t="str">
        <f t="shared" si="24"/>
        <v/>
      </c>
      <c r="AK77" s="8" t="str">
        <f t="shared" si="24"/>
        <v/>
      </c>
      <c r="AL77" s="8" t="str">
        <f t="shared" si="24"/>
        <v/>
      </c>
      <c r="AM77" s="8" t="str">
        <f t="shared" si="24"/>
        <v/>
      </c>
    </row>
    <row r="78" spans="1:39">
      <c r="A78" t="s">
        <v>227</v>
      </c>
      <c r="B78" t="s">
        <v>19</v>
      </c>
      <c r="C78" t="s">
        <v>18</v>
      </c>
      <c r="D78" s="23">
        <f>VLOOKUP($B78,affix_amil_header_bronze!$B$3:$D$20,3,FALSE)</f>
        <v>1198444000</v>
      </c>
      <c r="E78" s="23" t="str">
        <f t="shared" si="20"/>
        <v>6302b4ad7d8f3341632e5b081198444000</v>
      </c>
      <c r="F78" s="44">
        <f>VLOOKUP(B78,affix_amil_header_bronze!B$3:E$20,4,FALSE)</f>
        <v>44771.875</v>
      </c>
      <c r="G78" s="23" t="str">
        <f>VLOOKUP(E78,affix_amil_header_bronze!$G$3:$H$20,2,FALSE)</f>
        <v>D</v>
      </c>
      <c r="H78" s="1">
        <v>43569.875</v>
      </c>
      <c r="I78">
        <v>75188813</v>
      </c>
      <c r="J78" s="23">
        <f>COUNTIF(affix_repasse_bronze!$R$4:$R$1083,I78)</f>
        <v>3</v>
      </c>
      <c r="K78" t="s">
        <v>228</v>
      </c>
      <c r="L78">
        <v>0</v>
      </c>
      <c r="M78">
        <v>0</v>
      </c>
      <c r="N78" t="s">
        <v>201</v>
      </c>
      <c r="O78" t="s">
        <v>77</v>
      </c>
      <c r="P78" t="s">
        <v>78</v>
      </c>
      <c r="Q78">
        <v>13.45</v>
      </c>
      <c r="R78" t="str">
        <f t="shared" si="21"/>
        <v>6302b525171b4e38d1b83f156302b4ad7d8f3341632e5b086302b525171b4e38d1b83f0711984440006302b4ad7d8f3341632e5b081198444000D43569.875751888133XRTHUR FXRNXNDX DX NXWIMXNTX FRXITX00NEXT MUN SÃO PAULO QC PJCAMens. Titular Faixa Etária Implant.T13.45</v>
      </c>
      <c r="S78">
        <f t="shared" si="22"/>
        <v>0</v>
      </c>
      <c r="U78" s="7">
        <v>75</v>
      </c>
      <c r="V78" s="7" t="str">
        <f t="shared" si="23"/>
        <v/>
      </c>
      <c r="W78" s="7" t="str">
        <f t="shared" si="23"/>
        <v/>
      </c>
      <c r="X78" s="7" t="str">
        <f t="shared" si="23"/>
        <v/>
      </c>
      <c r="Y78" s="7">
        <f t="shared" si="23"/>
        <v>75</v>
      </c>
      <c r="Z78" s="7" t="str">
        <f t="shared" si="23"/>
        <v/>
      </c>
      <c r="AA78" s="7" t="str">
        <f t="shared" si="23"/>
        <v/>
      </c>
      <c r="AB78" s="7" t="str">
        <f t="shared" si="23"/>
        <v/>
      </c>
      <c r="AC78" s="7" t="str">
        <f t="shared" si="23"/>
        <v/>
      </c>
      <c r="AD78" s="7" t="str">
        <f t="shared" si="23"/>
        <v/>
      </c>
      <c r="AE78" s="7" t="str">
        <f t="shared" si="23"/>
        <v/>
      </c>
      <c r="AF78" s="7" t="str">
        <f t="shared" si="24"/>
        <v/>
      </c>
      <c r="AG78" s="7" t="str">
        <f t="shared" si="24"/>
        <v/>
      </c>
      <c r="AH78" s="7" t="str">
        <f t="shared" si="24"/>
        <v/>
      </c>
      <c r="AI78" s="7" t="str">
        <f t="shared" si="24"/>
        <v/>
      </c>
      <c r="AJ78" s="7" t="str">
        <f t="shared" si="24"/>
        <v/>
      </c>
      <c r="AK78" s="7" t="str">
        <f t="shared" si="24"/>
        <v/>
      </c>
      <c r="AL78" s="7" t="str">
        <f t="shared" si="24"/>
        <v/>
      </c>
      <c r="AM78" s="7" t="str">
        <f t="shared" si="24"/>
        <v/>
      </c>
    </row>
    <row r="79" spans="1:39">
      <c r="A79" t="s">
        <v>229</v>
      </c>
      <c r="B79" t="s">
        <v>19</v>
      </c>
      <c r="C79" t="s">
        <v>18</v>
      </c>
      <c r="D79" s="22">
        <f>VLOOKUP($B79,affix_amil_header_bronze!$B$3:$D$20,3,FALSE)</f>
        <v>1198444000</v>
      </c>
      <c r="E79" s="22" t="str">
        <f t="shared" si="20"/>
        <v>6302b4ad7d8f3341632e5b081198444000</v>
      </c>
      <c r="F79" s="45">
        <f>VLOOKUP(B79,affix_amil_header_bronze!B$3:E$20,4,FALSE)</f>
        <v>44771.875</v>
      </c>
      <c r="G79" s="22" t="str">
        <f>VLOOKUP(E79,affix_amil_header_bronze!$G$3:$H$20,2,FALSE)</f>
        <v>D</v>
      </c>
      <c r="H79" s="1">
        <v>43599.875</v>
      </c>
      <c r="I79">
        <v>76090758</v>
      </c>
      <c r="J79" s="22">
        <f>COUNTIF(affix_repasse_bronze!$R$4:$R$1083,I79)</f>
        <v>0</v>
      </c>
      <c r="K79" t="s">
        <v>230</v>
      </c>
      <c r="L79">
        <v>0</v>
      </c>
      <c r="M79">
        <v>0</v>
      </c>
      <c r="N79" t="s">
        <v>201</v>
      </c>
      <c r="O79" t="s">
        <v>77</v>
      </c>
      <c r="P79" t="s">
        <v>78</v>
      </c>
      <c r="Q79">
        <v>416.82</v>
      </c>
      <c r="R79" t="str">
        <f t="shared" si="21"/>
        <v>6302b525171b4e38d1b83f166302b4ad7d8f3341632e5b086302b525171b4e38d1b83f0711984440006302b4ad7d8f3341632e5b081198444000D43599.875760907580MXLIX XLTXFIM XLWXNTXRX00NEXT MUN SÃO PAULO QC PJCAMens. Titular Faixa Etária Implant.T416.82</v>
      </c>
      <c r="S79">
        <f t="shared" si="22"/>
        <v>0</v>
      </c>
      <c r="U79" s="8">
        <v>76</v>
      </c>
      <c r="V79" s="8" t="str">
        <f t="shared" si="23"/>
        <v/>
      </c>
      <c r="W79" s="8" t="str">
        <f t="shared" si="23"/>
        <v/>
      </c>
      <c r="X79" s="8" t="str">
        <f t="shared" si="23"/>
        <v/>
      </c>
      <c r="Y79" s="8">
        <f t="shared" si="23"/>
        <v>76</v>
      </c>
      <c r="Z79" s="8" t="str">
        <f t="shared" si="23"/>
        <v/>
      </c>
      <c r="AA79" s="8" t="str">
        <f t="shared" si="23"/>
        <v/>
      </c>
      <c r="AB79" s="8" t="str">
        <f t="shared" si="23"/>
        <v/>
      </c>
      <c r="AC79" s="8" t="str">
        <f t="shared" si="23"/>
        <v/>
      </c>
      <c r="AD79" s="8" t="str">
        <f t="shared" si="23"/>
        <v/>
      </c>
      <c r="AE79" s="8" t="str">
        <f t="shared" si="23"/>
        <v/>
      </c>
      <c r="AF79" s="8" t="str">
        <f t="shared" si="24"/>
        <v/>
      </c>
      <c r="AG79" s="8" t="str">
        <f t="shared" si="24"/>
        <v/>
      </c>
      <c r="AH79" s="8" t="str">
        <f t="shared" si="24"/>
        <v/>
      </c>
      <c r="AI79" s="8" t="str">
        <f t="shared" si="24"/>
        <v/>
      </c>
      <c r="AJ79" s="8" t="str">
        <f t="shared" si="24"/>
        <v/>
      </c>
      <c r="AK79" s="8" t="str">
        <f t="shared" si="24"/>
        <v/>
      </c>
      <c r="AL79" s="8" t="str">
        <f t="shared" si="24"/>
        <v/>
      </c>
      <c r="AM79" s="8" t="str">
        <f t="shared" si="24"/>
        <v/>
      </c>
    </row>
    <row r="80" spans="1:39">
      <c r="A80" t="s">
        <v>231</v>
      </c>
      <c r="B80" t="s">
        <v>19</v>
      </c>
      <c r="C80" t="s">
        <v>18</v>
      </c>
      <c r="D80" s="23">
        <f>VLOOKUP($B80,affix_amil_header_bronze!$B$3:$D$20,3,FALSE)</f>
        <v>1198444000</v>
      </c>
      <c r="E80" s="23" t="str">
        <f t="shared" si="20"/>
        <v>6302b4ad7d8f3341632e5b081198444000</v>
      </c>
      <c r="F80" s="44">
        <f>VLOOKUP(B80,affix_amil_header_bronze!B$3:E$20,4,FALSE)</f>
        <v>44771.875</v>
      </c>
      <c r="G80" s="23" t="str">
        <f>VLOOKUP(E80,affix_amil_header_bronze!$G$3:$H$20,2,FALSE)</f>
        <v>D</v>
      </c>
      <c r="H80" s="1">
        <v>43599.875</v>
      </c>
      <c r="I80">
        <v>76090759</v>
      </c>
      <c r="J80" s="23">
        <f>COUNTIF(affix_repasse_bronze!$R$4:$R$1083,I80)</f>
        <v>0</v>
      </c>
      <c r="K80" t="s">
        <v>232</v>
      </c>
      <c r="L80">
        <v>0</v>
      </c>
      <c r="M80">
        <v>0</v>
      </c>
      <c r="N80" t="s">
        <v>201</v>
      </c>
      <c r="O80" t="s">
        <v>110</v>
      </c>
      <c r="P80" t="s">
        <v>20</v>
      </c>
      <c r="Q80">
        <v>416.82</v>
      </c>
      <c r="R80" t="str">
        <f t="shared" si="21"/>
        <v>6302b525171b4e38d1b83f176302b4ad7d8f3341632e5b086302b525171b4e38d1b83f0711984440006302b4ad7d8f3341632e5b081198444000D43599.875760907590MIGUXL XLTXFIM XLWXNTXRX00NEXT MUN SÃO PAULO QC PJCAMens. Depend. Faixa Etária Implant.D416.82</v>
      </c>
      <c r="S80">
        <f t="shared" si="22"/>
        <v>0</v>
      </c>
      <c r="U80" s="7">
        <v>77</v>
      </c>
      <c r="V80" s="7" t="str">
        <f t="shared" si="23"/>
        <v/>
      </c>
      <c r="W80" s="7" t="str">
        <f t="shared" si="23"/>
        <v/>
      </c>
      <c r="X80" s="7" t="str">
        <f t="shared" si="23"/>
        <v/>
      </c>
      <c r="Y80" s="7">
        <f t="shared" si="23"/>
        <v>77</v>
      </c>
      <c r="Z80" s="7" t="str">
        <f t="shared" si="23"/>
        <v/>
      </c>
      <c r="AA80" s="7" t="str">
        <f t="shared" si="23"/>
        <v/>
      </c>
      <c r="AB80" s="7" t="str">
        <f t="shared" si="23"/>
        <v/>
      </c>
      <c r="AC80" s="7" t="str">
        <f t="shared" si="23"/>
        <v/>
      </c>
      <c r="AD80" s="7" t="str">
        <f t="shared" si="23"/>
        <v/>
      </c>
      <c r="AE80" s="7" t="str">
        <f t="shared" si="23"/>
        <v/>
      </c>
      <c r="AF80" s="7" t="str">
        <f t="shared" si="24"/>
        <v/>
      </c>
      <c r="AG80" s="7" t="str">
        <f t="shared" si="24"/>
        <v/>
      </c>
      <c r="AH80" s="7" t="str">
        <f t="shared" si="24"/>
        <v/>
      </c>
      <c r="AI80" s="7" t="str">
        <f t="shared" si="24"/>
        <v/>
      </c>
      <c r="AJ80" s="7" t="str">
        <f t="shared" si="24"/>
        <v/>
      </c>
      <c r="AK80" s="7" t="str">
        <f t="shared" si="24"/>
        <v/>
      </c>
      <c r="AL80" s="7" t="str">
        <f t="shared" si="24"/>
        <v/>
      </c>
      <c r="AM80" s="7" t="str">
        <f t="shared" si="24"/>
        <v/>
      </c>
    </row>
    <row r="81" spans="1:39">
      <c r="A81" t="s">
        <v>233</v>
      </c>
      <c r="B81" t="s">
        <v>19</v>
      </c>
      <c r="C81" t="s">
        <v>18</v>
      </c>
      <c r="D81" s="22">
        <f>VLOOKUP($B81,affix_amil_header_bronze!$B$3:$D$20,3,FALSE)</f>
        <v>1198444000</v>
      </c>
      <c r="E81" s="22" t="str">
        <f t="shared" si="20"/>
        <v>6302b4ad7d8f3341632e5b081198444000</v>
      </c>
      <c r="F81" s="45">
        <f>VLOOKUP(B81,affix_amil_header_bronze!B$3:E$20,4,FALSE)</f>
        <v>44771.875</v>
      </c>
      <c r="G81" s="22" t="str">
        <f>VLOOKUP(E81,affix_amil_header_bronze!$G$3:$H$20,2,FALSE)</f>
        <v>D</v>
      </c>
      <c r="H81" s="1">
        <v>43599.875</v>
      </c>
      <c r="I81">
        <v>76100313</v>
      </c>
      <c r="J81" s="22">
        <f>COUNTIF(affix_repasse_bronze!$R$4:$R$1083,I81)</f>
        <v>3</v>
      </c>
      <c r="K81" t="s">
        <v>234</v>
      </c>
      <c r="L81">
        <v>0</v>
      </c>
      <c r="M81">
        <v>0</v>
      </c>
      <c r="N81" t="s">
        <v>201</v>
      </c>
      <c r="O81" t="s">
        <v>77</v>
      </c>
      <c r="P81" t="s">
        <v>78</v>
      </c>
      <c r="Q81">
        <v>416.82</v>
      </c>
      <c r="R81" t="str">
        <f t="shared" si="21"/>
        <v>6302b525171b4e38d1b83f186302b4ad7d8f3341632e5b086302b525171b4e38d1b83f0711984440006302b4ad7d8f3341632e5b081198444000D43599.875761003133JULIX XNTXNIX FXITXX DX LIMX00NEXT MUN SÃO PAULO QC PJCAMens. Titular Faixa Etária Implant.T416.82</v>
      </c>
      <c r="S81">
        <f t="shared" si="22"/>
        <v>0</v>
      </c>
      <c r="U81" s="8">
        <v>78</v>
      </c>
      <c r="V81" s="8" t="str">
        <f t="shared" si="23"/>
        <v/>
      </c>
      <c r="W81" s="8" t="str">
        <f t="shared" si="23"/>
        <v/>
      </c>
      <c r="X81" s="8" t="str">
        <f t="shared" si="23"/>
        <v/>
      </c>
      <c r="Y81" s="8">
        <f t="shared" si="23"/>
        <v>78</v>
      </c>
      <c r="Z81" s="8" t="str">
        <f t="shared" si="23"/>
        <v/>
      </c>
      <c r="AA81" s="8" t="str">
        <f t="shared" si="23"/>
        <v/>
      </c>
      <c r="AB81" s="8" t="str">
        <f t="shared" si="23"/>
        <v/>
      </c>
      <c r="AC81" s="8" t="str">
        <f t="shared" si="23"/>
        <v/>
      </c>
      <c r="AD81" s="8" t="str">
        <f t="shared" si="23"/>
        <v/>
      </c>
      <c r="AE81" s="8" t="str">
        <f t="shared" si="23"/>
        <v/>
      </c>
      <c r="AF81" s="8" t="str">
        <f t="shared" si="24"/>
        <v/>
      </c>
      <c r="AG81" s="8" t="str">
        <f t="shared" si="24"/>
        <v/>
      </c>
      <c r="AH81" s="8" t="str">
        <f t="shared" si="24"/>
        <v/>
      </c>
      <c r="AI81" s="8" t="str">
        <f t="shared" si="24"/>
        <v/>
      </c>
      <c r="AJ81" s="8" t="str">
        <f t="shared" si="24"/>
        <v/>
      </c>
      <c r="AK81" s="8" t="str">
        <f t="shared" si="24"/>
        <v/>
      </c>
      <c r="AL81" s="8" t="str">
        <f t="shared" si="24"/>
        <v/>
      </c>
      <c r="AM81" s="8" t="str">
        <f t="shared" si="24"/>
        <v/>
      </c>
    </row>
    <row r="82" spans="1:39">
      <c r="A82" t="s">
        <v>235</v>
      </c>
      <c r="B82" t="s">
        <v>19</v>
      </c>
      <c r="C82" t="s">
        <v>18</v>
      </c>
      <c r="D82" s="23">
        <f>VLOOKUP($B82,affix_amil_header_bronze!$B$3:$D$20,3,FALSE)</f>
        <v>1198444000</v>
      </c>
      <c r="E82" s="23" t="str">
        <f t="shared" si="20"/>
        <v>6302b4ad7d8f3341632e5b081198444000</v>
      </c>
      <c r="F82" s="44">
        <f>VLOOKUP(B82,affix_amil_header_bronze!B$3:E$20,4,FALSE)</f>
        <v>44771.875</v>
      </c>
      <c r="G82" s="23" t="str">
        <f>VLOOKUP(E82,affix_amil_header_bronze!$G$3:$H$20,2,FALSE)</f>
        <v>D</v>
      </c>
      <c r="H82" s="1">
        <v>43599.875</v>
      </c>
      <c r="I82">
        <v>76100317</v>
      </c>
      <c r="J82" s="23">
        <f>COUNTIF(affix_repasse_bronze!$R$4:$R$1083,I82)</f>
        <v>3</v>
      </c>
      <c r="K82" t="s">
        <v>236</v>
      </c>
      <c r="L82">
        <v>0</v>
      </c>
      <c r="M82">
        <v>0</v>
      </c>
      <c r="N82" t="s">
        <v>201</v>
      </c>
      <c r="O82" t="s">
        <v>99</v>
      </c>
      <c r="P82" t="s">
        <v>78</v>
      </c>
      <c r="Q82">
        <v>-62.2</v>
      </c>
      <c r="R82" t="str">
        <f t="shared" si="21"/>
        <v>6302b525171b4e38d1b83f196302b4ad7d8f3341632e5b086302b525171b4e38d1b83f0711984440006302b4ad7d8f3341632e5b081198444000D43599.875761003173XRTHUR FURINI DX XLIVXIRX00NEXT MUN SÃO PAULO QC PJCADevolução Exclusão RetroativaT-62.2</v>
      </c>
      <c r="S82">
        <f t="shared" si="22"/>
        <v>0</v>
      </c>
      <c r="U82" s="7">
        <v>79</v>
      </c>
      <c r="V82" s="7" t="str">
        <f t="shared" si="23"/>
        <v/>
      </c>
      <c r="W82" s="7" t="str">
        <f t="shared" si="23"/>
        <v/>
      </c>
      <c r="X82" s="7" t="str">
        <f t="shared" si="23"/>
        <v/>
      </c>
      <c r="Y82" s="7">
        <f t="shared" si="23"/>
        <v>79</v>
      </c>
      <c r="Z82" s="7" t="str">
        <f t="shared" si="23"/>
        <v/>
      </c>
      <c r="AA82" s="7" t="str">
        <f t="shared" si="23"/>
        <v/>
      </c>
      <c r="AB82" s="7" t="str">
        <f t="shared" si="23"/>
        <v/>
      </c>
      <c r="AC82" s="7" t="str">
        <f t="shared" si="23"/>
        <v/>
      </c>
      <c r="AD82" s="7" t="str">
        <f t="shared" si="23"/>
        <v/>
      </c>
      <c r="AE82" s="7" t="str">
        <f t="shared" si="23"/>
        <v/>
      </c>
      <c r="AF82" s="7" t="str">
        <f t="shared" si="24"/>
        <v/>
      </c>
      <c r="AG82" s="7" t="str">
        <f t="shared" si="24"/>
        <v/>
      </c>
      <c r="AH82" s="7" t="str">
        <f t="shared" si="24"/>
        <v/>
      </c>
      <c r="AI82" s="7" t="str">
        <f t="shared" si="24"/>
        <v/>
      </c>
      <c r="AJ82" s="7" t="str">
        <f t="shared" si="24"/>
        <v/>
      </c>
      <c r="AK82" s="7" t="str">
        <f t="shared" si="24"/>
        <v/>
      </c>
      <c r="AL82" s="7" t="str">
        <f t="shared" si="24"/>
        <v/>
      </c>
      <c r="AM82" s="7" t="str">
        <f t="shared" si="24"/>
        <v/>
      </c>
    </row>
    <row r="83" spans="1:39">
      <c r="A83" t="s">
        <v>237</v>
      </c>
      <c r="B83" t="s">
        <v>19</v>
      </c>
      <c r="C83" t="s">
        <v>18</v>
      </c>
      <c r="D83" s="22">
        <f>VLOOKUP($B83,affix_amil_header_bronze!$B$3:$D$20,3,FALSE)</f>
        <v>1198444000</v>
      </c>
      <c r="E83" s="22" t="str">
        <f t="shared" si="20"/>
        <v>6302b4ad7d8f3341632e5b081198444000</v>
      </c>
      <c r="F83" s="45">
        <f>VLOOKUP(B83,affix_amil_header_bronze!B$3:E$20,4,FALSE)</f>
        <v>44771.875</v>
      </c>
      <c r="G83" s="22" t="str">
        <f>VLOOKUP(E83,affix_amil_header_bronze!$G$3:$H$20,2,FALSE)</f>
        <v>D</v>
      </c>
      <c r="H83" s="1">
        <v>43599.875</v>
      </c>
      <c r="I83">
        <v>76100372</v>
      </c>
      <c r="J83" s="22">
        <f>COUNTIF(affix_repasse_bronze!$R$4:$R$1083,I83)</f>
        <v>3</v>
      </c>
      <c r="K83" t="s">
        <v>238</v>
      </c>
      <c r="L83">
        <v>0</v>
      </c>
      <c r="M83">
        <v>0</v>
      </c>
      <c r="N83" t="s">
        <v>201</v>
      </c>
      <c r="O83" t="s">
        <v>77</v>
      </c>
      <c r="P83" t="s">
        <v>78</v>
      </c>
      <c r="Q83">
        <v>416.82</v>
      </c>
      <c r="R83" t="str">
        <f t="shared" si="21"/>
        <v>6302b525171b4e38d1b83f1a6302b4ad7d8f3341632e5b086302b525171b4e38d1b83f0711984440006302b4ad7d8f3341632e5b081198444000D43599.875761003723XLXX XUGUTX GXUVXIX TXIXXIRX00NEXT MUN SÃO PAULO QC PJCAMens. Titular Faixa Etária Implant.T416.82</v>
      </c>
      <c r="S83">
        <f t="shared" si="22"/>
        <v>0</v>
      </c>
      <c r="U83" s="8">
        <v>80</v>
      </c>
      <c r="V83" s="8" t="str">
        <f t="shared" si="23"/>
        <v/>
      </c>
      <c r="W83" s="8" t="str">
        <f t="shared" si="23"/>
        <v/>
      </c>
      <c r="X83" s="8" t="str">
        <f t="shared" si="23"/>
        <v/>
      </c>
      <c r="Y83" s="8">
        <f t="shared" si="23"/>
        <v>80</v>
      </c>
      <c r="Z83" s="8" t="str">
        <f t="shared" si="23"/>
        <v/>
      </c>
      <c r="AA83" s="8" t="str">
        <f t="shared" si="23"/>
        <v/>
      </c>
      <c r="AB83" s="8" t="str">
        <f t="shared" si="23"/>
        <v/>
      </c>
      <c r="AC83" s="8" t="str">
        <f t="shared" si="23"/>
        <v/>
      </c>
      <c r="AD83" s="8" t="str">
        <f t="shared" si="23"/>
        <v/>
      </c>
      <c r="AE83" s="8" t="str">
        <f t="shared" si="23"/>
        <v/>
      </c>
      <c r="AF83" s="8" t="str">
        <f t="shared" si="24"/>
        <v/>
      </c>
      <c r="AG83" s="8" t="str">
        <f t="shared" si="24"/>
        <v/>
      </c>
      <c r="AH83" s="8" t="str">
        <f t="shared" si="24"/>
        <v/>
      </c>
      <c r="AI83" s="8" t="str">
        <f t="shared" si="24"/>
        <v/>
      </c>
      <c r="AJ83" s="8" t="str">
        <f t="shared" si="24"/>
        <v/>
      </c>
      <c r="AK83" s="8" t="str">
        <f t="shared" si="24"/>
        <v/>
      </c>
      <c r="AL83" s="8" t="str">
        <f t="shared" si="24"/>
        <v/>
      </c>
      <c r="AM83" s="8" t="str">
        <f t="shared" si="24"/>
        <v/>
      </c>
    </row>
    <row r="84" spans="1:39">
      <c r="A84" t="s">
        <v>239</v>
      </c>
      <c r="B84" t="s">
        <v>19</v>
      </c>
      <c r="C84" t="s">
        <v>18</v>
      </c>
      <c r="D84" s="23">
        <f>VLOOKUP($B84,affix_amil_header_bronze!$B$3:$D$20,3,FALSE)</f>
        <v>1198444000</v>
      </c>
      <c r="E84" s="23" t="str">
        <f t="shared" si="20"/>
        <v>6302b4ad7d8f3341632e5b081198444000</v>
      </c>
      <c r="F84" s="44">
        <f>VLOOKUP(B84,affix_amil_header_bronze!B$3:E$20,4,FALSE)</f>
        <v>44771.875</v>
      </c>
      <c r="G84" s="23" t="str">
        <f>VLOOKUP(E84,affix_amil_header_bronze!$G$3:$H$20,2,FALSE)</f>
        <v>D</v>
      </c>
      <c r="H84" s="1">
        <v>43599.875</v>
      </c>
      <c r="I84">
        <v>76100372</v>
      </c>
      <c r="J84" s="23">
        <f>COUNTIF(affix_repasse_bronze!$R$4:$R$1083,I84)</f>
        <v>3</v>
      </c>
      <c r="K84" t="s">
        <v>238</v>
      </c>
      <c r="L84">
        <v>26084</v>
      </c>
      <c r="M84">
        <v>260.83999999999997</v>
      </c>
      <c r="N84" t="s">
        <v>201</v>
      </c>
      <c r="O84" t="s">
        <v>240</v>
      </c>
      <c r="P84" t="s">
        <v>78</v>
      </c>
      <c r="Q84">
        <v>0</v>
      </c>
      <c r="R84" t="str">
        <f t="shared" si="21"/>
        <v>6302b525171b4e38d1b83f1b6302b4ad7d8f3341632e5b086302b525171b4e38d1b83f0711984440006302b4ad7d8f3341632e5b081198444000D43599.875761003723XLXX XUGUTX GXUVXIX TXIXXIRX26084260.84NEXT MUN SÃO PAULO QC PJCACobrança Inclusão RetroativaT0</v>
      </c>
      <c r="S84">
        <f t="shared" si="22"/>
        <v>0</v>
      </c>
      <c r="U84" s="7">
        <v>81</v>
      </c>
      <c r="V84" s="7" t="str">
        <f t="shared" ref="V84:AE93" si="25">IF(V$3=$B84,$U84,"")</f>
        <v/>
      </c>
      <c r="W84" s="7" t="str">
        <f t="shared" si="25"/>
        <v/>
      </c>
      <c r="X84" s="7" t="str">
        <f t="shared" si="25"/>
        <v/>
      </c>
      <c r="Y84" s="7">
        <f t="shared" si="25"/>
        <v>81</v>
      </c>
      <c r="Z84" s="7" t="str">
        <f t="shared" si="25"/>
        <v/>
      </c>
      <c r="AA84" s="7" t="str">
        <f t="shared" si="25"/>
        <v/>
      </c>
      <c r="AB84" s="7" t="str">
        <f t="shared" si="25"/>
        <v/>
      </c>
      <c r="AC84" s="7" t="str">
        <f t="shared" si="25"/>
        <v/>
      </c>
      <c r="AD84" s="7" t="str">
        <f t="shared" si="25"/>
        <v/>
      </c>
      <c r="AE84" s="7" t="str">
        <f t="shared" si="25"/>
        <v/>
      </c>
      <c r="AF84" s="7" t="str">
        <f t="shared" ref="AF84:AM93" si="26">IF(AF$3=$B84,$U84,"")</f>
        <v/>
      </c>
      <c r="AG84" s="7" t="str">
        <f t="shared" si="26"/>
        <v/>
      </c>
      <c r="AH84" s="7" t="str">
        <f t="shared" si="26"/>
        <v/>
      </c>
      <c r="AI84" s="7" t="str">
        <f t="shared" si="26"/>
        <v/>
      </c>
      <c r="AJ84" s="7" t="str">
        <f t="shared" si="26"/>
        <v/>
      </c>
      <c r="AK84" s="7" t="str">
        <f t="shared" si="26"/>
        <v/>
      </c>
      <c r="AL84" s="7" t="str">
        <f t="shared" si="26"/>
        <v/>
      </c>
      <c r="AM84" s="7" t="str">
        <f t="shared" si="26"/>
        <v/>
      </c>
    </row>
    <row r="85" spans="1:39">
      <c r="A85" t="s">
        <v>241</v>
      </c>
      <c r="B85" t="s">
        <v>19</v>
      </c>
      <c r="C85" t="s">
        <v>18</v>
      </c>
      <c r="D85" s="22">
        <f>VLOOKUP($B85,affix_amil_header_bronze!$B$3:$D$20,3,FALSE)</f>
        <v>1198444000</v>
      </c>
      <c r="E85" s="22" t="str">
        <f t="shared" si="20"/>
        <v>6302b4ad7d8f3341632e5b081198444000</v>
      </c>
      <c r="F85" s="45">
        <f>VLOOKUP(B85,affix_amil_header_bronze!B$3:E$20,4,FALSE)</f>
        <v>44771.875</v>
      </c>
      <c r="G85" s="22" t="str">
        <f>VLOOKUP(E85,affix_amil_header_bronze!$G$3:$H$20,2,FALSE)</f>
        <v>D</v>
      </c>
      <c r="H85" s="1">
        <v>43599.875</v>
      </c>
      <c r="I85">
        <v>76100373</v>
      </c>
      <c r="J85" s="22">
        <f>COUNTIF(affix_repasse_bronze!$R$4:$R$1083,I85)</f>
        <v>3</v>
      </c>
      <c r="K85" t="s">
        <v>242</v>
      </c>
      <c r="L85">
        <v>0</v>
      </c>
      <c r="M85">
        <v>0</v>
      </c>
      <c r="N85" t="s">
        <v>201</v>
      </c>
      <c r="O85" t="s">
        <v>110</v>
      </c>
      <c r="P85" t="s">
        <v>20</v>
      </c>
      <c r="Q85">
        <v>1223.8900000000001</v>
      </c>
      <c r="R85" t="str">
        <f t="shared" si="21"/>
        <v>6302b525171b4e38d1b83f1c6302b4ad7d8f3341632e5b086302b525171b4e38d1b83f0711984440006302b4ad7d8f3341632e5b081198444000D43599.875761003733XNDRXX GXUVXIX RIBXIRX TXIXXIRX00NEXT MUN SÃO PAULO QC PJCAMens. Depend. Faixa Etária Implant.D1223.89</v>
      </c>
      <c r="S85">
        <f t="shared" si="22"/>
        <v>0</v>
      </c>
      <c r="U85" s="8">
        <v>82</v>
      </c>
      <c r="V85" s="8" t="str">
        <f t="shared" si="25"/>
        <v/>
      </c>
      <c r="W85" s="8" t="str">
        <f t="shared" si="25"/>
        <v/>
      </c>
      <c r="X85" s="8" t="str">
        <f t="shared" si="25"/>
        <v/>
      </c>
      <c r="Y85" s="8">
        <f t="shared" si="25"/>
        <v>82</v>
      </c>
      <c r="Z85" s="8" t="str">
        <f t="shared" si="25"/>
        <v/>
      </c>
      <c r="AA85" s="8" t="str">
        <f t="shared" si="25"/>
        <v/>
      </c>
      <c r="AB85" s="8" t="str">
        <f t="shared" si="25"/>
        <v/>
      </c>
      <c r="AC85" s="8" t="str">
        <f t="shared" si="25"/>
        <v/>
      </c>
      <c r="AD85" s="8" t="str">
        <f t="shared" si="25"/>
        <v/>
      </c>
      <c r="AE85" s="8" t="str">
        <f t="shared" si="25"/>
        <v/>
      </c>
      <c r="AF85" s="8" t="str">
        <f t="shared" si="26"/>
        <v/>
      </c>
      <c r="AG85" s="8" t="str">
        <f t="shared" si="26"/>
        <v/>
      </c>
      <c r="AH85" s="8" t="str">
        <f t="shared" si="26"/>
        <v/>
      </c>
      <c r="AI85" s="8" t="str">
        <f t="shared" si="26"/>
        <v/>
      </c>
      <c r="AJ85" s="8" t="str">
        <f t="shared" si="26"/>
        <v/>
      </c>
      <c r="AK85" s="8" t="str">
        <f t="shared" si="26"/>
        <v/>
      </c>
      <c r="AL85" s="8" t="str">
        <f t="shared" si="26"/>
        <v/>
      </c>
      <c r="AM85" s="8" t="str">
        <f t="shared" si="26"/>
        <v/>
      </c>
    </row>
    <row r="86" spans="1:39">
      <c r="A86" t="s">
        <v>243</v>
      </c>
      <c r="B86" t="s">
        <v>19</v>
      </c>
      <c r="C86" t="s">
        <v>18</v>
      </c>
      <c r="D86" s="23">
        <f>VLOOKUP($B86,affix_amil_header_bronze!$B$3:$D$20,3,FALSE)</f>
        <v>1198444000</v>
      </c>
      <c r="E86" s="23" t="str">
        <f t="shared" si="20"/>
        <v>6302b4ad7d8f3341632e5b081198444000</v>
      </c>
      <c r="F86" s="44">
        <f>VLOOKUP(B86,affix_amil_header_bronze!B$3:E$20,4,FALSE)</f>
        <v>44771.875</v>
      </c>
      <c r="G86" s="23" t="str">
        <f>VLOOKUP(E86,affix_amil_header_bronze!$G$3:$H$20,2,FALSE)</f>
        <v>D</v>
      </c>
      <c r="H86" s="1">
        <v>43599.875</v>
      </c>
      <c r="I86">
        <v>76100373</v>
      </c>
      <c r="J86" s="23">
        <f>COUNTIF(affix_repasse_bronze!$R$4:$R$1083,I86)</f>
        <v>3</v>
      </c>
      <c r="K86" t="s">
        <v>242</v>
      </c>
      <c r="L86">
        <v>64145</v>
      </c>
      <c r="M86">
        <v>641.45000000000005</v>
      </c>
      <c r="N86" t="s">
        <v>201</v>
      </c>
      <c r="O86" t="s">
        <v>240</v>
      </c>
      <c r="P86" t="s">
        <v>20</v>
      </c>
      <c r="Q86">
        <v>0</v>
      </c>
      <c r="R86" t="str">
        <f t="shared" si="21"/>
        <v>6302b525171b4e38d1b83f1d6302b4ad7d8f3341632e5b086302b525171b4e38d1b83f0711984440006302b4ad7d8f3341632e5b081198444000D43599.875761003733XNDRXX GXUVXIX RIBXIRX TXIXXIRX64145641.45NEXT MUN SÃO PAULO QC PJCACobrança Inclusão RetroativaD0</v>
      </c>
      <c r="S86">
        <f t="shared" si="22"/>
        <v>0</v>
      </c>
      <c r="U86" s="7">
        <v>83</v>
      </c>
      <c r="V86" s="7" t="str">
        <f t="shared" si="25"/>
        <v/>
      </c>
      <c r="W86" s="7" t="str">
        <f t="shared" si="25"/>
        <v/>
      </c>
      <c r="X86" s="7" t="str">
        <f t="shared" si="25"/>
        <v/>
      </c>
      <c r="Y86" s="7">
        <f t="shared" si="25"/>
        <v>83</v>
      </c>
      <c r="Z86" s="7" t="str">
        <f t="shared" si="25"/>
        <v/>
      </c>
      <c r="AA86" s="7" t="str">
        <f t="shared" si="25"/>
        <v/>
      </c>
      <c r="AB86" s="7" t="str">
        <f t="shared" si="25"/>
        <v/>
      </c>
      <c r="AC86" s="7" t="str">
        <f t="shared" si="25"/>
        <v/>
      </c>
      <c r="AD86" s="7" t="str">
        <f t="shared" si="25"/>
        <v/>
      </c>
      <c r="AE86" s="7" t="str">
        <f t="shared" si="25"/>
        <v/>
      </c>
      <c r="AF86" s="7" t="str">
        <f t="shared" si="26"/>
        <v/>
      </c>
      <c r="AG86" s="7" t="str">
        <f t="shared" si="26"/>
        <v/>
      </c>
      <c r="AH86" s="7" t="str">
        <f t="shared" si="26"/>
        <v/>
      </c>
      <c r="AI86" s="7" t="str">
        <f t="shared" si="26"/>
        <v/>
      </c>
      <c r="AJ86" s="7" t="str">
        <f t="shared" si="26"/>
        <v/>
      </c>
      <c r="AK86" s="7" t="str">
        <f t="shared" si="26"/>
        <v/>
      </c>
      <c r="AL86" s="7" t="str">
        <f t="shared" si="26"/>
        <v/>
      </c>
      <c r="AM86" s="7" t="str">
        <f t="shared" si="26"/>
        <v/>
      </c>
    </row>
    <row r="87" spans="1:39">
      <c r="A87" t="s">
        <v>244</v>
      </c>
      <c r="B87" t="s">
        <v>19</v>
      </c>
      <c r="C87" t="s">
        <v>18</v>
      </c>
      <c r="D87" s="22">
        <f>VLOOKUP($B87,affix_amil_header_bronze!$B$3:$D$20,3,FALSE)</f>
        <v>1198444000</v>
      </c>
      <c r="E87" s="22" t="str">
        <f t="shared" si="20"/>
        <v>6302b4ad7d8f3341632e5b081198444000</v>
      </c>
      <c r="F87" s="45">
        <f>VLOOKUP(B87,affix_amil_header_bronze!B$3:E$20,4,FALSE)</f>
        <v>44771.875</v>
      </c>
      <c r="G87" s="22" t="str">
        <f>VLOOKUP(E87,affix_amil_header_bronze!$G$3:$H$20,2,FALSE)</f>
        <v>D</v>
      </c>
      <c r="H87" s="1">
        <v>43691.875</v>
      </c>
      <c r="I87">
        <v>76663439</v>
      </c>
      <c r="J87" s="22">
        <f>COUNTIF(affix_repasse_bronze!$R$4:$R$1083,I87)</f>
        <v>3</v>
      </c>
      <c r="K87" t="s">
        <v>245</v>
      </c>
      <c r="L87">
        <v>0</v>
      </c>
      <c r="M87">
        <v>0</v>
      </c>
      <c r="N87" t="s">
        <v>201</v>
      </c>
      <c r="O87" t="s">
        <v>77</v>
      </c>
      <c r="P87" t="s">
        <v>78</v>
      </c>
      <c r="Q87">
        <v>416.82</v>
      </c>
      <c r="R87" t="str">
        <f t="shared" si="21"/>
        <v>6302b525171b4e38d1b83f1e6302b4ad7d8f3341632e5b086302b525171b4e38d1b83f0711984440006302b4ad7d8f3341632e5b081198444000D43691.875766634393LXRXNX XMPXIX00NEXT MUN SÃO PAULO QC PJCAMens. Titular Faixa Etária Implant.T416.82</v>
      </c>
      <c r="S87">
        <f t="shared" si="22"/>
        <v>0</v>
      </c>
      <c r="U87" s="8">
        <v>84</v>
      </c>
      <c r="V87" s="8" t="str">
        <f t="shared" si="25"/>
        <v/>
      </c>
      <c r="W87" s="8" t="str">
        <f t="shared" si="25"/>
        <v/>
      </c>
      <c r="X87" s="8" t="str">
        <f t="shared" si="25"/>
        <v/>
      </c>
      <c r="Y87" s="8">
        <f t="shared" si="25"/>
        <v>84</v>
      </c>
      <c r="Z87" s="8" t="str">
        <f t="shared" si="25"/>
        <v/>
      </c>
      <c r="AA87" s="8" t="str">
        <f t="shared" si="25"/>
        <v/>
      </c>
      <c r="AB87" s="8" t="str">
        <f t="shared" si="25"/>
        <v/>
      </c>
      <c r="AC87" s="8" t="str">
        <f t="shared" si="25"/>
        <v/>
      </c>
      <c r="AD87" s="8" t="str">
        <f t="shared" si="25"/>
        <v/>
      </c>
      <c r="AE87" s="8" t="str">
        <f t="shared" si="25"/>
        <v/>
      </c>
      <c r="AF87" s="8" t="str">
        <f t="shared" si="26"/>
        <v/>
      </c>
      <c r="AG87" s="8" t="str">
        <f t="shared" si="26"/>
        <v/>
      </c>
      <c r="AH87" s="8" t="str">
        <f t="shared" si="26"/>
        <v/>
      </c>
      <c r="AI87" s="8" t="str">
        <f t="shared" si="26"/>
        <v/>
      </c>
      <c r="AJ87" s="8" t="str">
        <f t="shared" si="26"/>
        <v/>
      </c>
      <c r="AK87" s="8" t="str">
        <f t="shared" si="26"/>
        <v/>
      </c>
      <c r="AL87" s="8" t="str">
        <f t="shared" si="26"/>
        <v/>
      </c>
      <c r="AM87" s="8" t="str">
        <f t="shared" si="26"/>
        <v/>
      </c>
    </row>
    <row r="88" spans="1:39">
      <c r="A88" t="s">
        <v>246</v>
      </c>
      <c r="B88" t="s">
        <v>19</v>
      </c>
      <c r="C88" t="s">
        <v>18</v>
      </c>
      <c r="D88" s="23">
        <f>VLOOKUP($B88,affix_amil_header_bronze!$B$3:$D$20,3,FALSE)</f>
        <v>1198444000</v>
      </c>
      <c r="E88" s="23" t="str">
        <f t="shared" si="20"/>
        <v>6302b4ad7d8f3341632e5b081198444000</v>
      </c>
      <c r="F88" s="44">
        <f>VLOOKUP(B88,affix_amil_header_bronze!B$3:E$20,4,FALSE)</f>
        <v>44771.875</v>
      </c>
      <c r="G88" s="23" t="str">
        <f>VLOOKUP(E88,affix_amil_header_bronze!$G$3:$H$20,2,FALSE)</f>
        <v>D</v>
      </c>
      <c r="H88" s="1">
        <v>43691.875</v>
      </c>
      <c r="I88">
        <v>76663612</v>
      </c>
      <c r="J88" s="23">
        <f>COUNTIF(affix_repasse_bronze!$R$4:$R$1083,I88)</f>
        <v>0</v>
      </c>
      <c r="K88" t="s">
        <v>247</v>
      </c>
      <c r="L88">
        <v>0</v>
      </c>
      <c r="M88">
        <v>0</v>
      </c>
      <c r="N88" t="s">
        <v>201</v>
      </c>
      <c r="O88" t="s">
        <v>77</v>
      </c>
      <c r="P88" t="s">
        <v>78</v>
      </c>
      <c r="Q88">
        <v>416.82</v>
      </c>
      <c r="R88" t="str">
        <f t="shared" si="21"/>
        <v>6302b525171b4e38d1b83f1f6302b4ad7d8f3341632e5b086302b525171b4e38d1b83f0711984440006302b4ad7d8f3341632e5b081198444000D43691.875766636120YXMIN XUZX MXWXDX00NEXT MUN SÃO PAULO QC PJCAMens. Titular Faixa Etária Implant.T416.82</v>
      </c>
      <c r="S88">
        <f t="shared" si="22"/>
        <v>0</v>
      </c>
      <c r="U88" s="7">
        <v>85</v>
      </c>
      <c r="V88" s="7" t="str">
        <f t="shared" si="25"/>
        <v/>
      </c>
      <c r="W88" s="7" t="str">
        <f t="shared" si="25"/>
        <v/>
      </c>
      <c r="X88" s="7" t="str">
        <f t="shared" si="25"/>
        <v/>
      </c>
      <c r="Y88" s="7">
        <f t="shared" si="25"/>
        <v>85</v>
      </c>
      <c r="Z88" s="7" t="str">
        <f t="shared" si="25"/>
        <v/>
      </c>
      <c r="AA88" s="7" t="str">
        <f t="shared" si="25"/>
        <v/>
      </c>
      <c r="AB88" s="7" t="str">
        <f t="shared" si="25"/>
        <v/>
      </c>
      <c r="AC88" s="7" t="str">
        <f t="shared" si="25"/>
        <v/>
      </c>
      <c r="AD88" s="7" t="str">
        <f t="shared" si="25"/>
        <v/>
      </c>
      <c r="AE88" s="7" t="str">
        <f t="shared" si="25"/>
        <v/>
      </c>
      <c r="AF88" s="7" t="str">
        <f t="shared" si="26"/>
        <v/>
      </c>
      <c r="AG88" s="7" t="str">
        <f t="shared" si="26"/>
        <v/>
      </c>
      <c r="AH88" s="7" t="str">
        <f t="shared" si="26"/>
        <v/>
      </c>
      <c r="AI88" s="7" t="str">
        <f t="shared" si="26"/>
        <v/>
      </c>
      <c r="AJ88" s="7" t="str">
        <f t="shared" si="26"/>
        <v/>
      </c>
      <c r="AK88" s="7" t="str">
        <f t="shared" si="26"/>
        <v/>
      </c>
      <c r="AL88" s="7" t="str">
        <f t="shared" si="26"/>
        <v/>
      </c>
      <c r="AM88" s="7" t="str">
        <f t="shared" si="26"/>
        <v/>
      </c>
    </row>
    <row r="89" spans="1:39">
      <c r="A89" t="s">
        <v>248</v>
      </c>
      <c r="B89" t="s">
        <v>19</v>
      </c>
      <c r="C89" t="s">
        <v>18</v>
      </c>
      <c r="D89" s="22">
        <f>VLOOKUP($B89,affix_amil_header_bronze!$B$3:$D$20,3,FALSE)</f>
        <v>1198444000</v>
      </c>
      <c r="E89" s="22" t="str">
        <f t="shared" si="20"/>
        <v>6302b4ad7d8f3341632e5b081198444000</v>
      </c>
      <c r="F89" s="45">
        <f>VLOOKUP(B89,affix_amil_header_bronze!B$3:E$20,4,FALSE)</f>
        <v>44771.875</v>
      </c>
      <c r="G89" s="22" t="str">
        <f>VLOOKUP(E89,affix_amil_header_bronze!$G$3:$H$20,2,FALSE)</f>
        <v>D</v>
      </c>
      <c r="H89" s="1">
        <v>43691.875</v>
      </c>
      <c r="I89">
        <v>76663637</v>
      </c>
      <c r="J89" s="22">
        <f>COUNTIF(affix_repasse_bronze!$R$4:$R$1083,I89)</f>
        <v>0</v>
      </c>
      <c r="K89" t="s">
        <v>249</v>
      </c>
      <c r="L89">
        <v>0</v>
      </c>
      <c r="M89">
        <v>0</v>
      </c>
      <c r="N89" t="s">
        <v>216</v>
      </c>
      <c r="O89" t="s">
        <v>77</v>
      </c>
      <c r="P89" t="s">
        <v>78</v>
      </c>
      <c r="Q89">
        <v>416.82</v>
      </c>
      <c r="R89" t="str">
        <f t="shared" si="21"/>
        <v>6302b525171b4e38d1b83f206302b4ad7d8f3341632e5b086302b525171b4e38d1b83f0711984440006302b4ad7d8f3341632e5b081198444000D43691.875766636370IXBXLLX XRXUJX DX ILVX00NEXT - 10Mens. Titular Faixa Etária Implant.T416.82</v>
      </c>
      <c r="S89">
        <f t="shared" si="22"/>
        <v>0</v>
      </c>
      <c r="U89" s="8">
        <v>86</v>
      </c>
      <c r="V89" s="8" t="str">
        <f t="shared" si="25"/>
        <v/>
      </c>
      <c r="W89" s="8" t="str">
        <f t="shared" si="25"/>
        <v/>
      </c>
      <c r="X89" s="8" t="str">
        <f t="shared" si="25"/>
        <v/>
      </c>
      <c r="Y89" s="8">
        <f t="shared" si="25"/>
        <v>86</v>
      </c>
      <c r="Z89" s="8" t="str">
        <f t="shared" si="25"/>
        <v/>
      </c>
      <c r="AA89" s="8" t="str">
        <f t="shared" si="25"/>
        <v/>
      </c>
      <c r="AB89" s="8" t="str">
        <f t="shared" si="25"/>
        <v/>
      </c>
      <c r="AC89" s="8" t="str">
        <f t="shared" si="25"/>
        <v/>
      </c>
      <c r="AD89" s="8" t="str">
        <f t="shared" si="25"/>
        <v/>
      </c>
      <c r="AE89" s="8" t="str">
        <f t="shared" si="25"/>
        <v/>
      </c>
      <c r="AF89" s="8" t="str">
        <f t="shared" si="26"/>
        <v/>
      </c>
      <c r="AG89" s="8" t="str">
        <f t="shared" si="26"/>
        <v/>
      </c>
      <c r="AH89" s="8" t="str">
        <f t="shared" si="26"/>
        <v/>
      </c>
      <c r="AI89" s="8" t="str">
        <f t="shared" si="26"/>
        <v/>
      </c>
      <c r="AJ89" s="8" t="str">
        <f t="shared" si="26"/>
        <v/>
      </c>
      <c r="AK89" s="8" t="str">
        <f t="shared" si="26"/>
        <v/>
      </c>
      <c r="AL89" s="8" t="str">
        <f t="shared" si="26"/>
        <v/>
      </c>
      <c r="AM89" s="8" t="str">
        <f t="shared" si="26"/>
        <v/>
      </c>
    </row>
    <row r="90" spans="1:39">
      <c r="A90" t="s">
        <v>250</v>
      </c>
      <c r="B90" t="s">
        <v>22</v>
      </c>
      <c r="C90" t="s">
        <v>21</v>
      </c>
      <c r="D90" s="23">
        <f>VLOOKUP($B90,affix_amil_header_bronze!$B$3:$D$20,3,FALSE)</f>
        <v>1197781000</v>
      </c>
      <c r="E90" s="23" t="str">
        <f t="shared" si="20"/>
        <v>6302b4adfc395e31428b925e1197781000</v>
      </c>
      <c r="F90" s="44">
        <f>VLOOKUP(B90,affix_amil_header_bronze!B$3:E$20,4,FALSE)</f>
        <v>44771.875</v>
      </c>
      <c r="G90" s="23" t="str">
        <f>VLOOKUP(E90,affix_amil_header_bronze!$G$3:$H$20,2,FALSE)</f>
        <v>E</v>
      </c>
      <c r="H90" s="1">
        <v>43326.875</v>
      </c>
      <c r="I90">
        <v>73394844</v>
      </c>
      <c r="J90" s="23">
        <f>COUNTIF(affix_repasse_bronze!$R$4:$R$1083,I90)</f>
        <v>3</v>
      </c>
      <c r="K90" t="s">
        <v>251</v>
      </c>
      <c r="L90">
        <v>0</v>
      </c>
      <c r="M90">
        <v>0</v>
      </c>
      <c r="N90" t="s">
        <v>252</v>
      </c>
      <c r="O90" t="s">
        <v>77</v>
      </c>
      <c r="P90" t="s">
        <v>78</v>
      </c>
      <c r="Q90">
        <v>2323.64</v>
      </c>
      <c r="R90" t="str">
        <f t="shared" si="21"/>
        <v>6302c799809be80ea0bc1f846302b4adfc395e31428b925e6302c799809be80ea0bc1f8311977810006302b4adfc395e31428b925e1197781000E43326.875733948443PRIWILX DX ILVX LXPX00AMIL 500 QP NACIONAL R PJCAMens. Titular Faixa Etária Implant.T2323.64</v>
      </c>
      <c r="S90">
        <f t="shared" si="22"/>
        <v>0</v>
      </c>
      <c r="U90" s="7">
        <v>87</v>
      </c>
      <c r="V90" s="7" t="str">
        <f t="shared" si="25"/>
        <v/>
      </c>
      <c r="W90" s="7" t="str">
        <f t="shared" si="25"/>
        <v/>
      </c>
      <c r="X90" s="7" t="str">
        <f t="shared" si="25"/>
        <v/>
      </c>
      <c r="Y90" s="7" t="str">
        <f t="shared" si="25"/>
        <v/>
      </c>
      <c r="Z90" s="7">
        <f t="shared" si="25"/>
        <v>87</v>
      </c>
      <c r="AA90" s="7" t="str">
        <f t="shared" si="25"/>
        <v/>
      </c>
      <c r="AB90" s="7" t="str">
        <f t="shared" si="25"/>
        <v/>
      </c>
      <c r="AC90" s="7" t="str">
        <f t="shared" si="25"/>
        <v/>
      </c>
      <c r="AD90" s="7" t="str">
        <f t="shared" si="25"/>
        <v/>
      </c>
      <c r="AE90" s="7" t="str">
        <f t="shared" si="25"/>
        <v/>
      </c>
      <c r="AF90" s="7" t="str">
        <f t="shared" si="26"/>
        <v/>
      </c>
      <c r="AG90" s="7" t="str">
        <f t="shared" si="26"/>
        <v/>
      </c>
      <c r="AH90" s="7" t="str">
        <f t="shared" si="26"/>
        <v/>
      </c>
      <c r="AI90" s="7" t="str">
        <f t="shared" si="26"/>
        <v/>
      </c>
      <c r="AJ90" s="7" t="str">
        <f t="shared" si="26"/>
        <v/>
      </c>
      <c r="AK90" s="7" t="str">
        <f t="shared" si="26"/>
        <v/>
      </c>
      <c r="AL90" s="7" t="str">
        <f t="shared" si="26"/>
        <v/>
      </c>
      <c r="AM90" s="7" t="str">
        <f t="shared" si="26"/>
        <v/>
      </c>
    </row>
    <row r="91" spans="1:39">
      <c r="A91" t="s">
        <v>253</v>
      </c>
      <c r="B91" t="s">
        <v>22</v>
      </c>
      <c r="C91" t="s">
        <v>21</v>
      </c>
      <c r="D91" s="22">
        <f>VLOOKUP($B91,affix_amil_header_bronze!$B$3:$D$20,3,FALSE)</f>
        <v>1197781000</v>
      </c>
      <c r="E91" s="22" t="str">
        <f t="shared" si="20"/>
        <v>6302b4adfc395e31428b925e1197781000</v>
      </c>
      <c r="F91" s="45">
        <f>VLOOKUP(B91,affix_amil_header_bronze!B$3:E$20,4,FALSE)</f>
        <v>44771.875</v>
      </c>
      <c r="G91" s="22" t="str">
        <f>VLOOKUP(E91,affix_amil_header_bronze!$G$3:$H$20,2,FALSE)</f>
        <v>E</v>
      </c>
      <c r="H91" s="1">
        <v>44740.875</v>
      </c>
      <c r="I91">
        <v>84162731</v>
      </c>
      <c r="J91" s="22">
        <f>COUNTIF(affix_repasse_bronze!$R$4:$R$1083,I91)</f>
        <v>3</v>
      </c>
      <c r="K91" t="s">
        <v>254</v>
      </c>
      <c r="L91">
        <v>0</v>
      </c>
      <c r="M91">
        <v>0</v>
      </c>
      <c r="N91" t="s">
        <v>252</v>
      </c>
      <c r="O91" t="s">
        <v>110</v>
      </c>
      <c r="P91" t="s">
        <v>20</v>
      </c>
      <c r="Q91">
        <v>1287.56</v>
      </c>
      <c r="R91" t="str">
        <f t="shared" si="21"/>
        <v>6302c799809be80ea0bc1f856302b4adfc395e31428b925e6302c799809be80ea0bc1f8311977810006302b4adfc395e31428b925e1197781000E44740.875841627313HXLXNX LXPX WXRVXLHXL00AMIL 500 QP NACIONAL R PJCAMens. Depend. Faixa Etária Implant.D1287.56</v>
      </c>
      <c r="S91">
        <f t="shared" si="22"/>
        <v>0</v>
      </c>
      <c r="U91" s="8">
        <v>88</v>
      </c>
      <c r="V91" s="8" t="str">
        <f t="shared" si="25"/>
        <v/>
      </c>
      <c r="W91" s="8" t="str">
        <f t="shared" si="25"/>
        <v/>
      </c>
      <c r="X91" s="8" t="str">
        <f t="shared" si="25"/>
        <v/>
      </c>
      <c r="Y91" s="8" t="str">
        <f t="shared" si="25"/>
        <v/>
      </c>
      <c r="Z91" s="8">
        <f t="shared" si="25"/>
        <v>88</v>
      </c>
      <c r="AA91" s="8" t="str">
        <f t="shared" si="25"/>
        <v/>
      </c>
      <c r="AB91" s="8" t="str">
        <f t="shared" si="25"/>
        <v/>
      </c>
      <c r="AC91" s="8" t="str">
        <f t="shared" si="25"/>
        <v/>
      </c>
      <c r="AD91" s="8" t="str">
        <f t="shared" si="25"/>
        <v/>
      </c>
      <c r="AE91" s="8" t="str">
        <f t="shared" si="25"/>
        <v/>
      </c>
      <c r="AF91" s="8" t="str">
        <f t="shared" si="26"/>
        <v/>
      </c>
      <c r="AG91" s="8" t="str">
        <f t="shared" si="26"/>
        <v/>
      </c>
      <c r="AH91" s="8" t="str">
        <f t="shared" si="26"/>
        <v/>
      </c>
      <c r="AI91" s="8" t="str">
        <f t="shared" si="26"/>
        <v/>
      </c>
      <c r="AJ91" s="8" t="str">
        <f t="shared" si="26"/>
        <v/>
      </c>
      <c r="AK91" s="8" t="str">
        <f t="shared" si="26"/>
        <v/>
      </c>
      <c r="AL91" s="8" t="str">
        <f t="shared" si="26"/>
        <v/>
      </c>
      <c r="AM91" s="8" t="str">
        <f t="shared" si="26"/>
        <v/>
      </c>
    </row>
    <row r="92" spans="1:39">
      <c r="A92" t="s">
        <v>255</v>
      </c>
      <c r="B92" t="s">
        <v>22</v>
      </c>
      <c r="C92" t="s">
        <v>21</v>
      </c>
      <c r="D92" s="23">
        <f>VLOOKUP($B92,affix_amil_header_bronze!$B$3:$D$20,3,FALSE)</f>
        <v>1197781000</v>
      </c>
      <c r="E92" s="23" t="str">
        <f t="shared" si="20"/>
        <v>6302b4adfc395e31428b925e1197781000</v>
      </c>
      <c r="F92" s="44">
        <f>VLOOKUP(B92,affix_amil_header_bronze!B$3:E$20,4,FALSE)</f>
        <v>44771.875</v>
      </c>
      <c r="G92" s="23" t="str">
        <f>VLOOKUP(E92,affix_amil_header_bronze!$G$3:$H$20,2,FALSE)</f>
        <v>E</v>
      </c>
      <c r="H92" s="1">
        <v>44740.875</v>
      </c>
      <c r="I92">
        <v>84162731</v>
      </c>
      <c r="J92" s="23">
        <f>COUNTIF(affix_repasse_bronze!$R$4:$R$1083,I92)</f>
        <v>3</v>
      </c>
      <c r="K92" t="s">
        <v>254</v>
      </c>
      <c r="L92">
        <v>42972</v>
      </c>
      <c r="M92">
        <v>429.72</v>
      </c>
      <c r="N92" t="s">
        <v>252</v>
      </c>
      <c r="O92" t="s">
        <v>240</v>
      </c>
      <c r="P92" t="s">
        <v>20</v>
      </c>
      <c r="Q92">
        <v>0</v>
      </c>
      <c r="R92" t="str">
        <f t="shared" si="21"/>
        <v>6302c799809be80ea0bc1f866302b4adfc395e31428b925e6302c799809be80ea0bc1f8311977810006302b4adfc395e31428b925e1197781000E44740.875841627313HXLXNX LXPX WXRVXLHXL42972429.72AMIL 500 QP NACIONAL R PJCACobrança Inclusão RetroativaD0</v>
      </c>
      <c r="S92">
        <f t="shared" si="22"/>
        <v>0</v>
      </c>
      <c r="U92" s="7">
        <v>89</v>
      </c>
      <c r="V92" s="7" t="str">
        <f t="shared" si="25"/>
        <v/>
      </c>
      <c r="W92" s="7" t="str">
        <f t="shared" si="25"/>
        <v/>
      </c>
      <c r="X92" s="7" t="str">
        <f t="shared" si="25"/>
        <v/>
      </c>
      <c r="Y92" s="7" t="str">
        <f t="shared" si="25"/>
        <v/>
      </c>
      <c r="Z92" s="7">
        <f t="shared" si="25"/>
        <v>89</v>
      </c>
      <c r="AA92" s="7" t="str">
        <f t="shared" si="25"/>
        <v/>
      </c>
      <c r="AB92" s="7" t="str">
        <f t="shared" si="25"/>
        <v/>
      </c>
      <c r="AC92" s="7" t="str">
        <f t="shared" si="25"/>
        <v/>
      </c>
      <c r="AD92" s="7" t="str">
        <f t="shared" si="25"/>
        <v/>
      </c>
      <c r="AE92" s="7" t="str">
        <f t="shared" si="25"/>
        <v/>
      </c>
      <c r="AF92" s="7" t="str">
        <f t="shared" si="26"/>
        <v/>
      </c>
      <c r="AG92" s="7" t="str">
        <f t="shared" si="26"/>
        <v/>
      </c>
      <c r="AH92" s="7" t="str">
        <f t="shared" si="26"/>
        <v/>
      </c>
      <c r="AI92" s="7" t="str">
        <f t="shared" si="26"/>
        <v/>
      </c>
      <c r="AJ92" s="7" t="str">
        <f t="shared" si="26"/>
        <v/>
      </c>
      <c r="AK92" s="7" t="str">
        <f t="shared" si="26"/>
        <v/>
      </c>
      <c r="AL92" s="7" t="str">
        <f t="shared" si="26"/>
        <v/>
      </c>
      <c r="AM92" s="7" t="str">
        <f t="shared" si="26"/>
        <v/>
      </c>
    </row>
    <row r="93" spans="1:39">
      <c r="A93" t="s">
        <v>256</v>
      </c>
      <c r="B93" t="s">
        <v>22</v>
      </c>
      <c r="C93" t="s">
        <v>21</v>
      </c>
      <c r="D93" s="22">
        <f>VLOOKUP($B93,affix_amil_header_bronze!$B$3:$D$20,3,FALSE)</f>
        <v>1197781000</v>
      </c>
      <c r="E93" s="22" t="str">
        <f t="shared" si="20"/>
        <v>6302b4adfc395e31428b925e1197781000</v>
      </c>
      <c r="F93" s="45">
        <f>VLOOKUP(B93,affix_amil_header_bronze!B$3:E$20,4,FALSE)</f>
        <v>44771.875</v>
      </c>
      <c r="G93" s="22" t="str">
        <f>VLOOKUP(E93,affix_amil_header_bronze!$G$3:$H$20,2,FALSE)</f>
        <v>E</v>
      </c>
      <c r="H93" s="1">
        <v>43538.875</v>
      </c>
      <c r="I93">
        <v>74953220</v>
      </c>
      <c r="J93" s="22">
        <f>COUNTIF(affix_repasse_bronze!$R$4:$R$1083,I93)</f>
        <v>3</v>
      </c>
      <c r="K93" t="s">
        <v>257</v>
      </c>
      <c r="L93">
        <v>0</v>
      </c>
      <c r="M93">
        <v>0</v>
      </c>
      <c r="N93" t="s">
        <v>81</v>
      </c>
      <c r="O93" t="s">
        <v>77</v>
      </c>
      <c r="P93" t="s">
        <v>78</v>
      </c>
      <c r="Q93">
        <v>103.93</v>
      </c>
      <c r="R93" t="str">
        <f t="shared" si="21"/>
        <v>6302c799809be80ea0bc1f876302b4adfc395e31428b925e6302c799809be80ea0bc1f8311977810006302b4adfc395e31428b925e1197781000E43538.875749532203RXNXTX MXRIX MXTXU BXRBX00AMIL 400 QP NACIONAL R PJCAMens. Titular Faixa Etária Implant.T103.93</v>
      </c>
      <c r="S93">
        <f t="shared" si="22"/>
        <v>0</v>
      </c>
      <c r="U93" s="8">
        <v>90</v>
      </c>
      <c r="V93" s="8" t="str">
        <f t="shared" si="25"/>
        <v/>
      </c>
      <c r="W93" s="8" t="str">
        <f t="shared" si="25"/>
        <v/>
      </c>
      <c r="X93" s="8" t="str">
        <f t="shared" si="25"/>
        <v/>
      </c>
      <c r="Y93" s="8" t="str">
        <f t="shared" si="25"/>
        <v/>
      </c>
      <c r="Z93" s="8">
        <f t="shared" si="25"/>
        <v>90</v>
      </c>
      <c r="AA93" s="8" t="str">
        <f t="shared" si="25"/>
        <v/>
      </c>
      <c r="AB93" s="8" t="str">
        <f t="shared" si="25"/>
        <v/>
      </c>
      <c r="AC93" s="8" t="str">
        <f t="shared" si="25"/>
        <v/>
      </c>
      <c r="AD93" s="8" t="str">
        <f t="shared" si="25"/>
        <v/>
      </c>
      <c r="AE93" s="8" t="str">
        <f t="shared" si="25"/>
        <v/>
      </c>
      <c r="AF93" s="8" t="str">
        <f t="shared" si="26"/>
        <v/>
      </c>
      <c r="AG93" s="8" t="str">
        <f t="shared" si="26"/>
        <v/>
      </c>
      <c r="AH93" s="8" t="str">
        <f t="shared" si="26"/>
        <v/>
      </c>
      <c r="AI93" s="8" t="str">
        <f t="shared" si="26"/>
        <v/>
      </c>
      <c r="AJ93" s="8" t="str">
        <f t="shared" si="26"/>
        <v/>
      </c>
      <c r="AK93" s="8" t="str">
        <f t="shared" si="26"/>
        <v/>
      </c>
      <c r="AL93" s="8" t="str">
        <f t="shared" si="26"/>
        <v/>
      </c>
      <c r="AM93" s="8" t="str">
        <f t="shared" si="26"/>
        <v/>
      </c>
    </row>
    <row r="94" spans="1:39">
      <c r="A94" t="s">
        <v>258</v>
      </c>
      <c r="B94" t="s">
        <v>25</v>
      </c>
      <c r="C94" t="s">
        <v>24</v>
      </c>
      <c r="D94" s="23">
        <f>VLOOKUP($B94,affix_amil_header_bronze!$B$3:$D$20,3,FALSE)</f>
        <v>1198447000</v>
      </c>
      <c r="E94" s="23" t="str">
        <f t="shared" si="20"/>
        <v>6302b4ad8382b804d9a3ac351198447000</v>
      </c>
      <c r="F94" s="44">
        <f>VLOOKUP(B94,affix_amil_header_bronze!B$3:E$20,4,FALSE)</f>
        <v>44771.875</v>
      </c>
      <c r="G94" s="23" t="str">
        <f>VLOOKUP(E94,affix_amil_header_bronze!$G$3:$H$20,2,FALSE)</f>
        <v>F</v>
      </c>
      <c r="H94" s="1">
        <v>43326.875</v>
      </c>
      <c r="I94">
        <v>73391747</v>
      </c>
      <c r="J94" s="23">
        <f>COUNTIF(affix_repasse_bronze!$R$4:$R$1083,I94)</f>
        <v>0</v>
      </c>
      <c r="K94" t="s">
        <v>259</v>
      </c>
      <c r="L94">
        <v>0</v>
      </c>
      <c r="M94">
        <v>0</v>
      </c>
      <c r="N94" t="s">
        <v>260</v>
      </c>
      <c r="O94" t="s">
        <v>77</v>
      </c>
      <c r="P94" t="s">
        <v>78</v>
      </c>
      <c r="Q94">
        <v>2060.81</v>
      </c>
      <c r="R94" t="str">
        <f t="shared" si="21"/>
        <v>6302c877dc774878504ce9bd6302b4ad8382b804d9a3ac356302c877dc774878504ce9bc11984470006302b4ad8382b804d9a3ac351198447000F43326.875733917470GIXLX RXBXLX WXLDXIRX LXRX00AMIL 400 QC NACIONAL R PJCAMens. Titular Faixa Etária Implant.T2060.81</v>
      </c>
      <c r="S94">
        <f t="shared" si="22"/>
        <v>0</v>
      </c>
      <c r="U94" s="7">
        <v>91</v>
      </c>
      <c r="V94" s="7" t="str">
        <f t="shared" ref="V94:AE103" si="27">IF(V$3=$B94,$U94,"")</f>
        <v/>
      </c>
      <c r="W94" s="7" t="str">
        <f t="shared" si="27"/>
        <v/>
      </c>
      <c r="X94" s="7" t="str">
        <f t="shared" si="27"/>
        <v/>
      </c>
      <c r="Y94" s="7" t="str">
        <f t="shared" si="27"/>
        <v/>
      </c>
      <c r="Z94" s="7" t="str">
        <f t="shared" si="27"/>
        <v/>
      </c>
      <c r="AA94" s="7">
        <f t="shared" si="27"/>
        <v>91</v>
      </c>
      <c r="AB94" s="7" t="str">
        <f t="shared" si="27"/>
        <v/>
      </c>
      <c r="AC94" s="7" t="str">
        <f t="shared" si="27"/>
        <v/>
      </c>
      <c r="AD94" s="7" t="str">
        <f t="shared" si="27"/>
        <v/>
      </c>
      <c r="AE94" s="7" t="str">
        <f t="shared" si="27"/>
        <v/>
      </c>
      <c r="AF94" s="7" t="str">
        <f t="shared" ref="AF94:AM103" si="28">IF(AF$3=$B94,$U94,"")</f>
        <v/>
      </c>
      <c r="AG94" s="7" t="str">
        <f t="shared" si="28"/>
        <v/>
      </c>
      <c r="AH94" s="7" t="str">
        <f t="shared" si="28"/>
        <v/>
      </c>
      <c r="AI94" s="7" t="str">
        <f t="shared" si="28"/>
        <v/>
      </c>
      <c r="AJ94" s="7" t="str">
        <f t="shared" si="28"/>
        <v/>
      </c>
      <c r="AK94" s="7" t="str">
        <f t="shared" si="28"/>
        <v/>
      </c>
      <c r="AL94" s="7" t="str">
        <f t="shared" si="28"/>
        <v/>
      </c>
      <c r="AM94" s="7" t="str">
        <f t="shared" si="28"/>
        <v/>
      </c>
    </row>
    <row r="95" spans="1:39">
      <c r="A95" t="s">
        <v>261</v>
      </c>
      <c r="B95" t="s">
        <v>25</v>
      </c>
      <c r="C95" t="s">
        <v>24</v>
      </c>
      <c r="D95" s="22">
        <f>VLOOKUP($B95,affix_amil_header_bronze!$B$3:$D$20,3,FALSE)</f>
        <v>1198447000</v>
      </c>
      <c r="E95" s="22" t="str">
        <f t="shared" si="20"/>
        <v>6302b4ad8382b804d9a3ac351198447000</v>
      </c>
      <c r="F95" s="45">
        <f>VLOOKUP(B95,affix_amil_header_bronze!B$3:E$20,4,FALSE)</f>
        <v>44771.875</v>
      </c>
      <c r="G95" s="22" t="str">
        <f>VLOOKUP(E95,affix_amil_header_bronze!$G$3:$H$20,2,FALSE)</f>
        <v>F</v>
      </c>
      <c r="H95" s="1">
        <v>43357.875</v>
      </c>
      <c r="I95">
        <v>73599828</v>
      </c>
      <c r="J95" s="22">
        <f>COUNTIF(affix_repasse_bronze!$R$4:$R$1083,I95)</f>
        <v>3</v>
      </c>
      <c r="K95" t="s">
        <v>262</v>
      </c>
      <c r="L95">
        <v>0</v>
      </c>
      <c r="M95">
        <v>0</v>
      </c>
      <c r="N95" t="s">
        <v>252</v>
      </c>
      <c r="O95" t="s">
        <v>77</v>
      </c>
      <c r="P95" t="s">
        <v>78</v>
      </c>
      <c r="Q95">
        <v>2323.64</v>
      </c>
      <c r="R95" t="str">
        <f t="shared" si="21"/>
        <v>6302c877dc774878504ce9be6302b4ad8382b804d9a3ac356302c877dc774878504ce9bc11984470006302b4ad8382b804d9a3ac351198447000F43357.875735998283RXWXLTXN DX NXVXX00AMIL 500 QP NACIONAL R PJCAMens. Titular Faixa Etária Implant.T2323.64</v>
      </c>
      <c r="S95">
        <f t="shared" si="22"/>
        <v>0</v>
      </c>
      <c r="U95" s="8">
        <v>92</v>
      </c>
      <c r="V95" s="8" t="str">
        <f t="shared" si="27"/>
        <v/>
      </c>
      <c r="W95" s="8" t="str">
        <f t="shared" si="27"/>
        <v/>
      </c>
      <c r="X95" s="8" t="str">
        <f t="shared" si="27"/>
        <v/>
      </c>
      <c r="Y95" s="8" t="str">
        <f t="shared" si="27"/>
        <v/>
      </c>
      <c r="Z95" s="8" t="str">
        <f t="shared" si="27"/>
        <v/>
      </c>
      <c r="AA95" s="8">
        <f t="shared" si="27"/>
        <v>92</v>
      </c>
      <c r="AB95" s="8" t="str">
        <f t="shared" si="27"/>
        <v/>
      </c>
      <c r="AC95" s="8" t="str">
        <f t="shared" si="27"/>
        <v/>
      </c>
      <c r="AD95" s="8" t="str">
        <f t="shared" si="27"/>
        <v/>
      </c>
      <c r="AE95" s="8" t="str">
        <f t="shared" si="27"/>
        <v/>
      </c>
      <c r="AF95" s="8" t="str">
        <f t="shared" si="28"/>
        <v/>
      </c>
      <c r="AG95" s="8" t="str">
        <f t="shared" si="28"/>
        <v/>
      </c>
      <c r="AH95" s="8" t="str">
        <f t="shared" si="28"/>
        <v/>
      </c>
      <c r="AI95" s="8" t="str">
        <f t="shared" si="28"/>
        <v/>
      </c>
      <c r="AJ95" s="8" t="str">
        <f t="shared" si="28"/>
        <v/>
      </c>
      <c r="AK95" s="8" t="str">
        <f t="shared" si="28"/>
        <v/>
      </c>
      <c r="AL95" s="8" t="str">
        <f t="shared" si="28"/>
        <v/>
      </c>
      <c r="AM95" s="8" t="str">
        <f t="shared" si="28"/>
        <v/>
      </c>
    </row>
    <row r="96" spans="1:39">
      <c r="A96" t="s">
        <v>263</v>
      </c>
      <c r="B96" t="s">
        <v>25</v>
      </c>
      <c r="C96" t="s">
        <v>24</v>
      </c>
      <c r="D96" s="23">
        <f>VLOOKUP($B96,affix_amil_header_bronze!$B$3:$D$20,3,FALSE)</f>
        <v>1198447000</v>
      </c>
      <c r="E96" s="23" t="str">
        <f t="shared" si="20"/>
        <v>6302b4ad8382b804d9a3ac351198447000</v>
      </c>
      <c r="F96" s="44">
        <f>VLOOKUP(B96,affix_amil_header_bronze!B$3:E$20,4,FALSE)</f>
        <v>44771.875</v>
      </c>
      <c r="G96" s="23" t="str">
        <f>VLOOKUP(E96,affix_amil_header_bronze!$G$3:$H$20,2,FALSE)</f>
        <v>F</v>
      </c>
      <c r="H96" s="1">
        <v>43418.916666666664</v>
      </c>
      <c r="I96">
        <v>74065782</v>
      </c>
      <c r="J96" s="23">
        <f>COUNTIF(affix_repasse_bronze!$R$4:$R$1083,I96)</f>
        <v>3</v>
      </c>
      <c r="K96" t="s">
        <v>264</v>
      </c>
      <c r="L96">
        <v>0</v>
      </c>
      <c r="M96">
        <v>0</v>
      </c>
      <c r="N96" t="s">
        <v>260</v>
      </c>
      <c r="O96" t="s">
        <v>77</v>
      </c>
      <c r="P96" t="s">
        <v>78</v>
      </c>
      <c r="Q96">
        <v>2244.1999999999998</v>
      </c>
      <c r="R96" t="str">
        <f t="shared" si="21"/>
        <v>6302c877dc774878504ce9bf6302b4ad8382b804d9a3ac356302c877dc774878504ce9bc11984470006302b4ad8382b804d9a3ac351198447000F43418.9166666667740657823NXIXNX DXRLXN DX XRXUJX WXNWXIWXX00AMIL 400 QC NACIONAL R PJCAMens. Titular Faixa Etária Implant.T2244.2</v>
      </c>
      <c r="S96">
        <f t="shared" si="22"/>
        <v>0</v>
      </c>
      <c r="U96" s="7">
        <v>93</v>
      </c>
      <c r="V96" s="7" t="str">
        <f t="shared" si="27"/>
        <v/>
      </c>
      <c r="W96" s="7" t="str">
        <f t="shared" si="27"/>
        <v/>
      </c>
      <c r="X96" s="7" t="str">
        <f t="shared" si="27"/>
        <v/>
      </c>
      <c r="Y96" s="7" t="str">
        <f t="shared" si="27"/>
        <v/>
      </c>
      <c r="Z96" s="7" t="str">
        <f t="shared" si="27"/>
        <v/>
      </c>
      <c r="AA96" s="7">
        <f t="shared" si="27"/>
        <v>93</v>
      </c>
      <c r="AB96" s="7" t="str">
        <f t="shared" si="27"/>
        <v/>
      </c>
      <c r="AC96" s="7" t="str">
        <f t="shared" si="27"/>
        <v/>
      </c>
      <c r="AD96" s="7" t="str">
        <f t="shared" si="27"/>
        <v/>
      </c>
      <c r="AE96" s="7" t="str">
        <f t="shared" si="27"/>
        <v/>
      </c>
      <c r="AF96" s="7" t="str">
        <f t="shared" si="28"/>
        <v/>
      </c>
      <c r="AG96" s="7" t="str">
        <f t="shared" si="28"/>
        <v/>
      </c>
      <c r="AH96" s="7" t="str">
        <f t="shared" si="28"/>
        <v/>
      </c>
      <c r="AI96" s="7" t="str">
        <f t="shared" si="28"/>
        <v/>
      </c>
      <c r="AJ96" s="7" t="str">
        <f t="shared" si="28"/>
        <v/>
      </c>
      <c r="AK96" s="7" t="str">
        <f t="shared" si="28"/>
        <v/>
      </c>
      <c r="AL96" s="7" t="str">
        <f t="shared" si="28"/>
        <v/>
      </c>
      <c r="AM96" s="7" t="str">
        <f t="shared" si="28"/>
        <v/>
      </c>
    </row>
    <row r="97" spans="1:39">
      <c r="A97" t="s">
        <v>265</v>
      </c>
      <c r="B97" t="s">
        <v>25</v>
      </c>
      <c r="C97" t="s">
        <v>24</v>
      </c>
      <c r="D97" s="22">
        <f>VLOOKUP($B97,affix_amil_header_bronze!$B$3:$D$20,3,FALSE)</f>
        <v>1198447000</v>
      </c>
      <c r="E97" s="22" t="str">
        <f t="shared" si="20"/>
        <v>6302b4ad8382b804d9a3ac351198447000</v>
      </c>
      <c r="F97" s="45">
        <f>VLOOKUP(B97,affix_amil_header_bronze!B$3:E$20,4,FALSE)</f>
        <v>44771.875</v>
      </c>
      <c r="G97" s="22" t="str">
        <f>VLOOKUP(E97,affix_amil_header_bronze!$G$3:$H$20,2,FALSE)</f>
        <v>F</v>
      </c>
      <c r="H97" s="1">
        <v>43418.916666666664</v>
      </c>
      <c r="I97">
        <v>74065788</v>
      </c>
      <c r="J97" s="22">
        <f>COUNTIF(affix_repasse_bronze!$R$4:$R$1083,I97)</f>
        <v>3</v>
      </c>
      <c r="K97" t="s">
        <v>266</v>
      </c>
      <c r="L97">
        <v>0</v>
      </c>
      <c r="M97">
        <v>0</v>
      </c>
      <c r="N97" t="s">
        <v>260</v>
      </c>
      <c r="O97" t="s">
        <v>77</v>
      </c>
      <c r="P97" t="s">
        <v>78</v>
      </c>
      <c r="Q97">
        <v>1680.33</v>
      </c>
      <c r="R97" t="str">
        <f t="shared" si="21"/>
        <v>6302c877dc774878504ce9c06302b4ad8382b804d9a3ac356302c877dc774878504ce9bc11984470006302b4ad8382b804d9a3ac351198447000F43418.9166666667740657883WLXIDX XNDRXDX WXTX00AMIL 400 QC NACIONAL R PJCAMens. Titular Faixa Etária Implant.T1680.33</v>
      </c>
      <c r="S97">
        <f t="shared" si="22"/>
        <v>0</v>
      </c>
      <c r="U97" s="8">
        <v>94</v>
      </c>
      <c r="V97" s="8" t="str">
        <f t="shared" si="27"/>
        <v/>
      </c>
      <c r="W97" s="8" t="str">
        <f t="shared" si="27"/>
        <v/>
      </c>
      <c r="X97" s="8" t="str">
        <f t="shared" si="27"/>
        <v/>
      </c>
      <c r="Y97" s="8" t="str">
        <f t="shared" si="27"/>
        <v/>
      </c>
      <c r="Z97" s="8" t="str">
        <f t="shared" si="27"/>
        <v/>
      </c>
      <c r="AA97" s="8">
        <f t="shared" si="27"/>
        <v>94</v>
      </c>
      <c r="AB97" s="8" t="str">
        <f t="shared" si="27"/>
        <v/>
      </c>
      <c r="AC97" s="8" t="str">
        <f t="shared" si="27"/>
        <v/>
      </c>
      <c r="AD97" s="8" t="str">
        <f t="shared" si="27"/>
        <v/>
      </c>
      <c r="AE97" s="8" t="str">
        <f t="shared" si="27"/>
        <v/>
      </c>
      <c r="AF97" s="8" t="str">
        <f t="shared" si="28"/>
        <v/>
      </c>
      <c r="AG97" s="8" t="str">
        <f t="shared" si="28"/>
        <v/>
      </c>
      <c r="AH97" s="8" t="str">
        <f t="shared" si="28"/>
        <v/>
      </c>
      <c r="AI97" s="8" t="str">
        <f t="shared" si="28"/>
        <v/>
      </c>
      <c r="AJ97" s="8" t="str">
        <f t="shared" si="28"/>
        <v/>
      </c>
      <c r="AK97" s="8" t="str">
        <f t="shared" si="28"/>
        <v/>
      </c>
      <c r="AL97" s="8" t="str">
        <f t="shared" si="28"/>
        <v/>
      </c>
      <c r="AM97" s="8" t="str">
        <f t="shared" si="28"/>
        <v/>
      </c>
    </row>
    <row r="98" spans="1:39">
      <c r="A98" t="s">
        <v>267</v>
      </c>
      <c r="B98" t="s">
        <v>25</v>
      </c>
      <c r="C98" t="s">
        <v>24</v>
      </c>
      <c r="D98" s="23">
        <f>VLOOKUP($B98,affix_amil_header_bronze!$B$3:$D$20,3,FALSE)</f>
        <v>1198447000</v>
      </c>
      <c r="E98" s="23" t="str">
        <f t="shared" si="20"/>
        <v>6302b4ad8382b804d9a3ac351198447000</v>
      </c>
      <c r="F98" s="44">
        <f>VLOOKUP(B98,affix_amil_header_bronze!B$3:E$20,4,FALSE)</f>
        <v>44771.875</v>
      </c>
      <c r="G98" s="23" t="str">
        <f>VLOOKUP(E98,affix_amil_header_bronze!$G$3:$H$20,2,FALSE)</f>
        <v>F</v>
      </c>
      <c r="H98" s="1">
        <v>43418.916666666664</v>
      </c>
      <c r="I98">
        <v>74075133</v>
      </c>
      <c r="J98" s="23">
        <f>COUNTIF(affix_repasse_bronze!$R$4:$R$1083,I98)</f>
        <v>0</v>
      </c>
      <c r="K98" t="s">
        <v>268</v>
      </c>
      <c r="L98">
        <v>0</v>
      </c>
      <c r="M98">
        <v>0</v>
      </c>
      <c r="N98" t="s">
        <v>269</v>
      </c>
      <c r="O98" t="s">
        <v>77</v>
      </c>
      <c r="P98" t="s">
        <v>78</v>
      </c>
      <c r="Q98">
        <v>5268.93</v>
      </c>
      <c r="R98" t="str">
        <f t="shared" si="21"/>
        <v>6302c877dc774878504ce9c16302b4ad8382b804d9a3ac356302c877dc774878504ce9bc11984470006302b4ad8382b804d9a3ac351198447000F43418.9166666667740751330JXXTX MXRIX NXRI DX XNTX00AMIL 400 QC NACIONAL R COPART PJCAMens. Titular Faixa Etária Implant.T5268.93</v>
      </c>
      <c r="S98">
        <f t="shared" si="22"/>
        <v>0</v>
      </c>
      <c r="U98" s="7">
        <v>95</v>
      </c>
      <c r="V98" s="7" t="str">
        <f t="shared" si="27"/>
        <v/>
      </c>
      <c r="W98" s="7" t="str">
        <f t="shared" si="27"/>
        <v/>
      </c>
      <c r="X98" s="7" t="str">
        <f t="shared" si="27"/>
        <v/>
      </c>
      <c r="Y98" s="7" t="str">
        <f t="shared" si="27"/>
        <v/>
      </c>
      <c r="Z98" s="7" t="str">
        <f t="shared" si="27"/>
        <v/>
      </c>
      <c r="AA98" s="7">
        <f t="shared" si="27"/>
        <v>95</v>
      </c>
      <c r="AB98" s="7" t="str">
        <f t="shared" si="27"/>
        <v/>
      </c>
      <c r="AC98" s="7" t="str">
        <f t="shared" si="27"/>
        <v/>
      </c>
      <c r="AD98" s="7" t="str">
        <f t="shared" si="27"/>
        <v/>
      </c>
      <c r="AE98" s="7" t="str">
        <f t="shared" si="27"/>
        <v/>
      </c>
      <c r="AF98" s="7" t="str">
        <f t="shared" si="28"/>
        <v/>
      </c>
      <c r="AG98" s="7" t="str">
        <f t="shared" si="28"/>
        <v/>
      </c>
      <c r="AH98" s="7" t="str">
        <f t="shared" si="28"/>
        <v/>
      </c>
      <c r="AI98" s="7" t="str">
        <f t="shared" si="28"/>
        <v/>
      </c>
      <c r="AJ98" s="7" t="str">
        <f t="shared" si="28"/>
        <v/>
      </c>
      <c r="AK98" s="7" t="str">
        <f t="shared" si="28"/>
        <v/>
      </c>
      <c r="AL98" s="7" t="str">
        <f t="shared" si="28"/>
        <v/>
      </c>
      <c r="AM98" s="7" t="str">
        <f t="shared" si="28"/>
        <v/>
      </c>
    </row>
    <row r="99" spans="1:39">
      <c r="A99" t="s">
        <v>270</v>
      </c>
      <c r="B99" t="s">
        <v>25</v>
      </c>
      <c r="C99" t="s">
        <v>24</v>
      </c>
      <c r="D99" s="22">
        <f>VLOOKUP($B99,affix_amil_header_bronze!$B$3:$D$20,3,FALSE)</f>
        <v>1198447000</v>
      </c>
      <c r="E99" s="22" t="str">
        <f t="shared" si="20"/>
        <v>6302b4ad8382b804d9a3ac351198447000</v>
      </c>
      <c r="F99" s="45">
        <f>VLOOKUP(B99,affix_amil_header_bronze!B$3:E$20,4,FALSE)</f>
        <v>44771.875</v>
      </c>
      <c r="G99" s="22" t="str">
        <f>VLOOKUP(E99,affix_amil_header_bronze!$G$3:$H$20,2,FALSE)</f>
        <v>F</v>
      </c>
      <c r="H99" s="1">
        <v>43479.916666666664</v>
      </c>
      <c r="I99">
        <v>74543416</v>
      </c>
      <c r="J99" s="22">
        <f>COUNTIF(affix_repasse_bronze!$R$4:$R$1083,I99)</f>
        <v>0</v>
      </c>
      <c r="K99" t="s">
        <v>271</v>
      </c>
      <c r="L99">
        <v>0</v>
      </c>
      <c r="M99">
        <v>0</v>
      </c>
      <c r="N99" t="s">
        <v>260</v>
      </c>
      <c r="O99" t="s">
        <v>77</v>
      </c>
      <c r="P99" t="s">
        <v>78</v>
      </c>
      <c r="Q99">
        <v>2575.98</v>
      </c>
      <c r="R99" t="str">
        <f t="shared" si="21"/>
        <v>6302c877dc774878504ce9c26302b4ad8382b804d9a3ac356302c877dc774878504ce9bc11984470006302b4ad8382b804d9a3ac351198447000F43479.9166666667745434160VXNILXN XNTX DX LUZ00AMIL 400 QC NACIONAL R PJCAMens. Titular Faixa Etária Implant.T2575.98</v>
      </c>
      <c r="S99">
        <f t="shared" si="22"/>
        <v>0</v>
      </c>
      <c r="U99" s="8">
        <v>96</v>
      </c>
      <c r="V99" s="8" t="str">
        <f t="shared" si="27"/>
        <v/>
      </c>
      <c r="W99" s="8" t="str">
        <f t="shared" si="27"/>
        <v/>
      </c>
      <c r="X99" s="8" t="str">
        <f t="shared" si="27"/>
        <v/>
      </c>
      <c r="Y99" s="8" t="str">
        <f t="shared" si="27"/>
        <v/>
      </c>
      <c r="Z99" s="8" t="str">
        <f t="shared" si="27"/>
        <v/>
      </c>
      <c r="AA99" s="8">
        <f t="shared" si="27"/>
        <v>96</v>
      </c>
      <c r="AB99" s="8" t="str">
        <f t="shared" si="27"/>
        <v/>
      </c>
      <c r="AC99" s="8" t="str">
        <f t="shared" si="27"/>
        <v/>
      </c>
      <c r="AD99" s="8" t="str">
        <f t="shared" si="27"/>
        <v/>
      </c>
      <c r="AE99" s="8" t="str">
        <f t="shared" si="27"/>
        <v/>
      </c>
      <c r="AF99" s="8" t="str">
        <f t="shared" si="28"/>
        <v/>
      </c>
      <c r="AG99" s="8" t="str">
        <f t="shared" si="28"/>
        <v/>
      </c>
      <c r="AH99" s="8" t="str">
        <f t="shared" si="28"/>
        <v/>
      </c>
      <c r="AI99" s="8" t="str">
        <f t="shared" si="28"/>
        <v/>
      </c>
      <c r="AJ99" s="8" t="str">
        <f t="shared" si="28"/>
        <v/>
      </c>
      <c r="AK99" s="8" t="str">
        <f t="shared" si="28"/>
        <v/>
      </c>
      <c r="AL99" s="8" t="str">
        <f t="shared" si="28"/>
        <v/>
      </c>
      <c r="AM99" s="8" t="str">
        <f t="shared" si="28"/>
        <v/>
      </c>
    </row>
    <row r="100" spans="1:39">
      <c r="A100" t="s">
        <v>272</v>
      </c>
      <c r="B100" t="s">
        <v>25</v>
      </c>
      <c r="C100" t="s">
        <v>24</v>
      </c>
      <c r="D100" s="23">
        <f>VLOOKUP($B100,affix_amil_header_bronze!$B$3:$D$20,3,FALSE)</f>
        <v>1198447000</v>
      </c>
      <c r="E100" s="23" t="str">
        <f t="shared" ref="E100:E131" si="29">CONCATENATE(B100,D100)</f>
        <v>6302b4ad8382b804d9a3ac351198447000</v>
      </c>
      <c r="F100" s="44">
        <f>VLOOKUP(B100,affix_amil_header_bronze!B$3:E$20,4,FALSE)</f>
        <v>44771.875</v>
      </c>
      <c r="G100" s="23" t="str">
        <f>VLOOKUP(E100,affix_amil_header_bronze!$G$3:$H$20,2,FALSE)</f>
        <v>F</v>
      </c>
      <c r="H100" s="1">
        <v>43538.875</v>
      </c>
      <c r="I100">
        <v>74953325</v>
      </c>
      <c r="J100" s="23">
        <f>COUNTIF(affix_repasse_bronze!$R$4:$R$1083,I100)</f>
        <v>0</v>
      </c>
      <c r="K100" t="s">
        <v>273</v>
      </c>
      <c r="L100">
        <v>0</v>
      </c>
      <c r="M100">
        <v>0</v>
      </c>
      <c r="N100" t="s">
        <v>252</v>
      </c>
      <c r="O100" t="s">
        <v>77</v>
      </c>
      <c r="P100" t="s">
        <v>78</v>
      </c>
      <c r="Q100">
        <v>2555.9499999999998</v>
      </c>
      <c r="R100" t="str">
        <f t="shared" ref="R100:R131" si="30">CONCATENATE(A100,B100,C100,D100,E100,G100,H100,I100,J100,K100,L100,M100,N100,O100,P100,Q100)</f>
        <v>6302c877dc774878504ce9c36302b4ad8382b804d9a3ac356302c877dc774878504ce9bc11984470006302b4ad8382b804d9a3ac351198447000F43538.875749533250BXRBXRX WXTX ILVX00AMIL 500 QP NACIONAL R PJCAMens. Titular Faixa Etária Implant.T2555.95</v>
      </c>
      <c r="S100">
        <f t="shared" ref="S100:S131" si="31">IF(A100=A99,1,0)</f>
        <v>0</v>
      </c>
      <c r="U100" s="7">
        <v>97</v>
      </c>
      <c r="V100" s="7" t="str">
        <f t="shared" si="27"/>
        <v/>
      </c>
      <c r="W100" s="7" t="str">
        <f t="shared" si="27"/>
        <v/>
      </c>
      <c r="X100" s="7" t="str">
        <f t="shared" si="27"/>
        <v/>
      </c>
      <c r="Y100" s="7" t="str">
        <f t="shared" si="27"/>
        <v/>
      </c>
      <c r="Z100" s="7" t="str">
        <f t="shared" si="27"/>
        <v/>
      </c>
      <c r="AA100" s="7">
        <f t="shared" si="27"/>
        <v>97</v>
      </c>
      <c r="AB100" s="7" t="str">
        <f t="shared" si="27"/>
        <v/>
      </c>
      <c r="AC100" s="7" t="str">
        <f t="shared" si="27"/>
        <v/>
      </c>
      <c r="AD100" s="7" t="str">
        <f t="shared" si="27"/>
        <v/>
      </c>
      <c r="AE100" s="7" t="str">
        <f t="shared" si="27"/>
        <v/>
      </c>
      <c r="AF100" s="7" t="str">
        <f t="shared" si="28"/>
        <v/>
      </c>
      <c r="AG100" s="7" t="str">
        <f t="shared" si="28"/>
        <v/>
      </c>
      <c r="AH100" s="7" t="str">
        <f t="shared" si="28"/>
        <v/>
      </c>
      <c r="AI100" s="7" t="str">
        <f t="shared" si="28"/>
        <v/>
      </c>
      <c r="AJ100" s="7" t="str">
        <f t="shared" si="28"/>
        <v/>
      </c>
      <c r="AK100" s="7" t="str">
        <f t="shared" si="28"/>
        <v/>
      </c>
      <c r="AL100" s="7" t="str">
        <f t="shared" si="28"/>
        <v/>
      </c>
      <c r="AM100" s="7" t="str">
        <f t="shared" si="28"/>
        <v/>
      </c>
    </row>
    <row r="101" spans="1:39">
      <c r="A101" t="s">
        <v>274</v>
      </c>
      <c r="B101" t="s">
        <v>25</v>
      </c>
      <c r="C101" t="s">
        <v>24</v>
      </c>
      <c r="D101" s="22">
        <f>VLOOKUP($B101,affix_amil_header_bronze!$B$3:$D$20,3,FALSE)</f>
        <v>1198447000</v>
      </c>
      <c r="E101" s="22" t="str">
        <f t="shared" si="29"/>
        <v>6302b4ad8382b804d9a3ac351198447000</v>
      </c>
      <c r="F101" s="45">
        <f>VLOOKUP(B101,affix_amil_header_bronze!B$3:E$20,4,FALSE)</f>
        <v>44771.875</v>
      </c>
      <c r="G101" s="22" t="str">
        <f>VLOOKUP(E101,affix_amil_header_bronze!$G$3:$H$20,2,FALSE)</f>
        <v>F</v>
      </c>
      <c r="H101" s="1">
        <v>43630.875</v>
      </c>
      <c r="I101">
        <v>76290913</v>
      </c>
      <c r="J101" s="22">
        <f>COUNTIF(affix_repasse_bronze!$R$4:$R$1083,I101)</f>
        <v>3</v>
      </c>
      <c r="K101" t="s">
        <v>275</v>
      </c>
      <c r="L101">
        <v>0</v>
      </c>
      <c r="M101">
        <v>0</v>
      </c>
      <c r="N101" t="s">
        <v>260</v>
      </c>
      <c r="O101" t="s">
        <v>77</v>
      </c>
      <c r="P101" t="s">
        <v>78</v>
      </c>
      <c r="Q101">
        <v>1297.6600000000001</v>
      </c>
      <c r="R101" t="str">
        <f t="shared" si="30"/>
        <v>6302c877dc774878504ce9c46302b4ad8382b804d9a3ac356302c877dc774878504ce9bc11984470006302b4ad8382b804d9a3ac351198447000F43630.875762909133ZXRX XLMXIDX RIBXIRX00AMIL 400 QC NACIONAL R PJCAMens. Titular Faixa Etária Implant.T1297.66</v>
      </c>
      <c r="S101">
        <f t="shared" si="31"/>
        <v>0</v>
      </c>
      <c r="U101" s="8">
        <v>98</v>
      </c>
      <c r="V101" s="8" t="str">
        <f t="shared" si="27"/>
        <v/>
      </c>
      <c r="W101" s="8" t="str">
        <f t="shared" si="27"/>
        <v/>
      </c>
      <c r="X101" s="8" t="str">
        <f t="shared" si="27"/>
        <v/>
      </c>
      <c r="Y101" s="8" t="str">
        <f t="shared" si="27"/>
        <v/>
      </c>
      <c r="Z101" s="8" t="str">
        <f t="shared" si="27"/>
        <v/>
      </c>
      <c r="AA101" s="8">
        <f t="shared" si="27"/>
        <v>98</v>
      </c>
      <c r="AB101" s="8" t="str">
        <f t="shared" si="27"/>
        <v/>
      </c>
      <c r="AC101" s="8" t="str">
        <f t="shared" si="27"/>
        <v/>
      </c>
      <c r="AD101" s="8" t="str">
        <f t="shared" si="27"/>
        <v/>
      </c>
      <c r="AE101" s="8" t="str">
        <f t="shared" si="27"/>
        <v/>
      </c>
      <c r="AF101" s="8" t="str">
        <f t="shared" si="28"/>
        <v/>
      </c>
      <c r="AG101" s="8" t="str">
        <f t="shared" si="28"/>
        <v/>
      </c>
      <c r="AH101" s="8" t="str">
        <f t="shared" si="28"/>
        <v/>
      </c>
      <c r="AI101" s="8" t="str">
        <f t="shared" si="28"/>
        <v/>
      </c>
      <c r="AJ101" s="8" t="str">
        <f t="shared" si="28"/>
        <v/>
      </c>
      <c r="AK101" s="8" t="str">
        <f t="shared" si="28"/>
        <v/>
      </c>
      <c r="AL101" s="8" t="str">
        <f t="shared" si="28"/>
        <v/>
      </c>
      <c r="AM101" s="8" t="str">
        <f t="shared" si="28"/>
        <v/>
      </c>
    </row>
    <row r="102" spans="1:39">
      <c r="A102" t="s">
        <v>276</v>
      </c>
      <c r="B102" t="s">
        <v>25</v>
      </c>
      <c r="C102" t="s">
        <v>24</v>
      </c>
      <c r="D102" s="23">
        <f>VLOOKUP($B102,affix_amil_header_bronze!$B$3:$D$20,3,FALSE)</f>
        <v>1198447000</v>
      </c>
      <c r="E102" s="23" t="str">
        <f t="shared" si="29"/>
        <v>6302b4ad8382b804d9a3ac351198447000</v>
      </c>
      <c r="F102" s="44">
        <f>VLOOKUP(B102,affix_amil_header_bronze!B$3:E$20,4,FALSE)</f>
        <v>44771.875</v>
      </c>
      <c r="G102" s="23" t="str">
        <f>VLOOKUP(E102,affix_amil_header_bronze!$G$3:$H$20,2,FALSE)</f>
        <v>F</v>
      </c>
      <c r="H102" s="1">
        <v>43691.875</v>
      </c>
      <c r="I102">
        <v>76662253</v>
      </c>
      <c r="J102" s="23">
        <f>COUNTIF(affix_repasse_bronze!$R$4:$R$1083,I102)</f>
        <v>3</v>
      </c>
      <c r="K102" t="s">
        <v>277</v>
      </c>
      <c r="L102">
        <v>0</v>
      </c>
      <c r="M102">
        <v>0</v>
      </c>
      <c r="N102" t="s">
        <v>260</v>
      </c>
      <c r="O102" t="s">
        <v>77</v>
      </c>
      <c r="P102" t="s">
        <v>78</v>
      </c>
      <c r="Q102">
        <v>2060.81</v>
      </c>
      <c r="R102" t="str">
        <f t="shared" si="30"/>
        <v>6302c877dc774878504ce9c56302b4ad8382b804d9a3ac356302c877dc774878504ce9bc11984470006302b4ad8382b804d9a3ac351198447000F43691.875766622533WXRLX DX VXLLX WXBRXL DX XUZX XNTX00AMIL 400 QC NACIONAL R PJCAMens. Titular Faixa Etária Implant.T2060.81</v>
      </c>
      <c r="S102">
        <f t="shared" si="31"/>
        <v>0</v>
      </c>
      <c r="U102" s="7">
        <v>99</v>
      </c>
      <c r="V102" s="7" t="str">
        <f t="shared" si="27"/>
        <v/>
      </c>
      <c r="W102" s="7" t="str">
        <f t="shared" si="27"/>
        <v/>
      </c>
      <c r="X102" s="7" t="str">
        <f t="shared" si="27"/>
        <v/>
      </c>
      <c r="Y102" s="7" t="str">
        <f t="shared" si="27"/>
        <v/>
      </c>
      <c r="Z102" s="7" t="str">
        <f t="shared" si="27"/>
        <v/>
      </c>
      <c r="AA102" s="7">
        <f t="shared" si="27"/>
        <v>99</v>
      </c>
      <c r="AB102" s="7" t="str">
        <f t="shared" si="27"/>
        <v/>
      </c>
      <c r="AC102" s="7" t="str">
        <f t="shared" si="27"/>
        <v/>
      </c>
      <c r="AD102" s="7" t="str">
        <f t="shared" si="27"/>
        <v/>
      </c>
      <c r="AE102" s="7" t="str">
        <f t="shared" si="27"/>
        <v/>
      </c>
      <c r="AF102" s="7" t="str">
        <f t="shared" si="28"/>
        <v/>
      </c>
      <c r="AG102" s="7" t="str">
        <f t="shared" si="28"/>
        <v/>
      </c>
      <c r="AH102" s="7" t="str">
        <f t="shared" si="28"/>
        <v/>
      </c>
      <c r="AI102" s="7" t="str">
        <f t="shared" si="28"/>
        <v/>
      </c>
      <c r="AJ102" s="7" t="str">
        <f t="shared" si="28"/>
        <v/>
      </c>
      <c r="AK102" s="7" t="str">
        <f t="shared" si="28"/>
        <v/>
      </c>
      <c r="AL102" s="7" t="str">
        <f t="shared" si="28"/>
        <v/>
      </c>
      <c r="AM102" s="7" t="str">
        <f t="shared" si="28"/>
        <v/>
      </c>
    </row>
    <row r="103" spans="1:39">
      <c r="A103" t="s">
        <v>278</v>
      </c>
      <c r="B103" t="s">
        <v>28</v>
      </c>
      <c r="C103" t="s">
        <v>27</v>
      </c>
      <c r="D103" s="22">
        <f>VLOOKUP($B103,affix_amil_header_bronze!$B$3:$D$20,3,FALSE)</f>
        <v>1197783000</v>
      </c>
      <c r="E103" s="22" t="str">
        <f t="shared" si="29"/>
        <v>6302b4addc280495f5f061331197783000</v>
      </c>
      <c r="F103" s="45">
        <f>VLOOKUP(B103,affix_amil_header_bronze!B$3:E$20,4,FALSE)</f>
        <v>44771.875</v>
      </c>
      <c r="G103" s="22" t="str">
        <f>VLOOKUP(E103,affix_amil_header_bronze!$G$3:$H$20,2,FALSE)</f>
        <v>G</v>
      </c>
      <c r="H103" s="1">
        <v>43538.875</v>
      </c>
      <c r="I103">
        <v>74956673</v>
      </c>
      <c r="J103" s="22">
        <f>COUNTIF(affix_repasse_bronze!$R$4:$R$1083,I103)</f>
        <v>0</v>
      </c>
      <c r="K103" t="s">
        <v>279</v>
      </c>
      <c r="L103">
        <v>0</v>
      </c>
      <c r="M103">
        <v>0</v>
      </c>
      <c r="N103" t="s">
        <v>260</v>
      </c>
      <c r="O103" t="s">
        <v>77</v>
      </c>
      <c r="P103" t="s">
        <v>78</v>
      </c>
      <c r="Q103">
        <v>1038.0899999999999</v>
      </c>
      <c r="R103" t="str">
        <f t="shared" si="30"/>
        <v>6302c98be6d23a778ec37aa36302b4addc280495f5f061336302c98be6d23a778ec37aa211977830006302b4addc280495f5f061331197783000G43538.875749566730XNRIWX MXNDXNWX DX XUZX XRXUJX00AMIL 400 QC NACIONAL R PJCAMens. Titular Faixa Etária Implant.T1038.09</v>
      </c>
      <c r="S103">
        <f t="shared" si="31"/>
        <v>0</v>
      </c>
      <c r="U103" s="8">
        <v>100</v>
      </c>
      <c r="V103" s="8" t="str">
        <f t="shared" si="27"/>
        <v/>
      </c>
      <c r="W103" s="8" t="str">
        <f t="shared" si="27"/>
        <v/>
      </c>
      <c r="X103" s="8" t="str">
        <f t="shared" si="27"/>
        <v/>
      </c>
      <c r="Y103" s="8" t="str">
        <f t="shared" si="27"/>
        <v/>
      </c>
      <c r="Z103" s="8" t="str">
        <f t="shared" si="27"/>
        <v/>
      </c>
      <c r="AA103" s="8" t="str">
        <f t="shared" si="27"/>
        <v/>
      </c>
      <c r="AB103" s="8">
        <f t="shared" si="27"/>
        <v>100</v>
      </c>
      <c r="AC103" s="8" t="str">
        <f t="shared" si="27"/>
        <v/>
      </c>
      <c r="AD103" s="8" t="str">
        <f t="shared" si="27"/>
        <v/>
      </c>
      <c r="AE103" s="8" t="str">
        <f t="shared" si="27"/>
        <v/>
      </c>
      <c r="AF103" s="8" t="str">
        <f t="shared" si="28"/>
        <v/>
      </c>
      <c r="AG103" s="8" t="str">
        <f t="shared" si="28"/>
        <v/>
      </c>
      <c r="AH103" s="8" t="str">
        <f t="shared" si="28"/>
        <v/>
      </c>
      <c r="AI103" s="8" t="str">
        <f t="shared" si="28"/>
        <v/>
      </c>
      <c r="AJ103" s="8" t="str">
        <f t="shared" si="28"/>
        <v/>
      </c>
      <c r="AK103" s="8" t="str">
        <f t="shared" si="28"/>
        <v/>
      </c>
      <c r="AL103" s="8" t="str">
        <f t="shared" si="28"/>
        <v/>
      </c>
      <c r="AM103" s="8" t="str">
        <f t="shared" si="28"/>
        <v/>
      </c>
    </row>
    <row r="104" spans="1:39">
      <c r="A104" t="s">
        <v>280</v>
      </c>
      <c r="B104" t="s">
        <v>28</v>
      </c>
      <c r="C104" t="s">
        <v>27</v>
      </c>
      <c r="D104" s="23">
        <f>VLOOKUP($B104,affix_amil_header_bronze!$B$3:$D$20,3,FALSE)</f>
        <v>1197783000</v>
      </c>
      <c r="E104" s="23" t="str">
        <f t="shared" si="29"/>
        <v>6302b4addc280495f5f061331197783000</v>
      </c>
      <c r="F104" s="44">
        <f>VLOOKUP(B104,affix_amil_header_bronze!B$3:E$20,4,FALSE)</f>
        <v>44771.875</v>
      </c>
      <c r="G104" s="23" t="str">
        <f>VLOOKUP(E104,affix_amil_header_bronze!$G$3:$H$20,2,FALSE)</f>
        <v>G</v>
      </c>
      <c r="H104" s="1">
        <v>43599.875</v>
      </c>
      <c r="I104">
        <v>76100983</v>
      </c>
      <c r="J104" s="23">
        <f>COUNTIF(affix_repasse_bronze!$R$4:$R$1083,I104)</f>
        <v>3</v>
      </c>
      <c r="K104" t="s">
        <v>281</v>
      </c>
      <c r="L104">
        <v>0</v>
      </c>
      <c r="M104">
        <v>0</v>
      </c>
      <c r="N104" t="s">
        <v>282</v>
      </c>
      <c r="O104" t="s">
        <v>77</v>
      </c>
      <c r="P104" t="s">
        <v>78</v>
      </c>
      <c r="Q104">
        <v>481.83</v>
      </c>
      <c r="R104" t="str">
        <f t="shared" si="30"/>
        <v>6302c98be6d23a778ec37aa46302b4addc280495f5f061336302c98be6d23a778ec37aa211977830006302b4addc280495f5f061331197783000G43599.875761009833MXRIX WXWILIX DX ILVXIRX PIRX00AMIL 500 QP NACIONAL R COPART PJCAMens. Titular Faixa Etária Implant.T481.83</v>
      </c>
      <c r="S104">
        <f t="shared" si="31"/>
        <v>0</v>
      </c>
      <c r="U104" s="7">
        <v>101</v>
      </c>
      <c r="V104" s="7" t="str">
        <f t="shared" ref="V104:AE113" si="32">IF(V$3=$B104,$U104,"")</f>
        <v/>
      </c>
      <c r="W104" s="7" t="str">
        <f t="shared" si="32"/>
        <v/>
      </c>
      <c r="X104" s="7" t="str">
        <f t="shared" si="32"/>
        <v/>
      </c>
      <c r="Y104" s="7" t="str">
        <f t="shared" si="32"/>
        <v/>
      </c>
      <c r="Z104" s="7" t="str">
        <f t="shared" si="32"/>
        <v/>
      </c>
      <c r="AA104" s="7" t="str">
        <f t="shared" si="32"/>
        <v/>
      </c>
      <c r="AB104" s="7">
        <f t="shared" si="32"/>
        <v>101</v>
      </c>
      <c r="AC104" s="7" t="str">
        <f t="shared" si="32"/>
        <v/>
      </c>
      <c r="AD104" s="7" t="str">
        <f t="shared" si="32"/>
        <v/>
      </c>
      <c r="AE104" s="7" t="str">
        <f t="shared" si="32"/>
        <v/>
      </c>
      <c r="AF104" s="7" t="str">
        <f t="shared" ref="AF104:AM113" si="33">IF(AF$3=$B104,$U104,"")</f>
        <v/>
      </c>
      <c r="AG104" s="7" t="str">
        <f t="shared" si="33"/>
        <v/>
      </c>
      <c r="AH104" s="7" t="str">
        <f t="shared" si="33"/>
        <v/>
      </c>
      <c r="AI104" s="7" t="str">
        <f t="shared" si="33"/>
        <v/>
      </c>
      <c r="AJ104" s="7" t="str">
        <f t="shared" si="33"/>
        <v/>
      </c>
      <c r="AK104" s="7" t="str">
        <f t="shared" si="33"/>
        <v/>
      </c>
      <c r="AL104" s="7" t="str">
        <f t="shared" si="33"/>
        <v/>
      </c>
      <c r="AM104" s="7" t="str">
        <f t="shared" si="33"/>
        <v/>
      </c>
    </row>
    <row r="105" spans="1:39">
      <c r="A105" t="s">
        <v>283</v>
      </c>
      <c r="B105" t="s">
        <v>31</v>
      </c>
      <c r="C105" t="s">
        <v>30</v>
      </c>
      <c r="D105" s="22">
        <f>VLOOKUP($B105,affix_amil_header_bronze!$B$3:$D$20,3,FALSE)</f>
        <v>1197772000</v>
      </c>
      <c r="E105" s="22" t="str">
        <f t="shared" si="29"/>
        <v>6302b4adc75d55efecf90f1d1197772000</v>
      </c>
      <c r="F105" s="45">
        <f>VLOOKUP(B105,affix_amil_header_bronze!B$3:E$20,4,FALSE)</f>
        <v>44771.875</v>
      </c>
      <c r="G105" s="22" t="str">
        <f>VLOOKUP(E105,affix_amil_header_bronze!$G$3:$H$20,2,FALSE)</f>
        <v>H</v>
      </c>
      <c r="H105" s="1">
        <v>43418.916666666664</v>
      </c>
      <c r="I105">
        <v>74081697</v>
      </c>
      <c r="J105" s="22">
        <f>COUNTIF(affix_repasse_bronze!$R$4:$R$1083,I105)</f>
        <v>3</v>
      </c>
      <c r="K105" t="s">
        <v>284</v>
      </c>
      <c r="L105">
        <v>0</v>
      </c>
      <c r="M105">
        <v>0</v>
      </c>
      <c r="N105" t="s">
        <v>285</v>
      </c>
      <c r="O105" t="s">
        <v>77</v>
      </c>
      <c r="P105" t="s">
        <v>78</v>
      </c>
      <c r="Q105">
        <v>699.32</v>
      </c>
      <c r="R105" t="str">
        <f t="shared" si="30"/>
        <v>6302ca45cf356950645fe0226302b4adc75d55efecf90f1d6302ca45cf356950645fe02111977720006302b4adc75d55efecf90f1d1197772000H43418.9166666667740816973PRIWILLX XLBINX XLVX PIMXNTX00NEXT PLUS RM RJ QC PJCAMens. Titular Faixa Etária Implant.T699.32</v>
      </c>
      <c r="S105">
        <f t="shared" si="31"/>
        <v>0</v>
      </c>
      <c r="U105" s="8">
        <v>102</v>
      </c>
      <c r="V105" s="8" t="str">
        <f t="shared" si="32"/>
        <v/>
      </c>
      <c r="W105" s="8" t="str">
        <f t="shared" si="32"/>
        <v/>
      </c>
      <c r="X105" s="8" t="str">
        <f t="shared" si="32"/>
        <v/>
      </c>
      <c r="Y105" s="8" t="str">
        <f t="shared" si="32"/>
        <v/>
      </c>
      <c r="Z105" s="8" t="str">
        <f t="shared" si="32"/>
        <v/>
      </c>
      <c r="AA105" s="8" t="str">
        <f t="shared" si="32"/>
        <v/>
      </c>
      <c r="AB105" s="8" t="str">
        <f t="shared" si="32"/>
        <v/>
      </c>
      <c r="AC105" s="8">
        <f t="shared" si="32"/>
        <v>102</v>
      </c>
      <c r="AD105" s="8" t="str">
        <f t="shared" si="32"/>
        <v/>
      </c>
      <c r="AE105" s="8" t="str">
        <f t="shared" si="32"/>
        <v/>
      </c>
      <c r="AF105" s="8" t="str">
        <f t="shared" si="33"/>
        <v/>
      </c>
      <c r="AG105" s="8" t="str">
        <f t="shared" si="33"/>
        <v/>
      </c>
      <c r="AH105" s="8" t="str">
        <f t="shared" si="33"/>
        <v/>
      </c>
      <c r="AI105" s="8" t="str">
        <f t="shared" si="33"/>
        <v/>
      </c>
      <c r="AJ105" s="8" t="str">
        <f t="shared" si="33"/>
        <v/>
      </c>
      <c r="AK105" s="8" t="str">
        <f t="shared" si="33"/>
        <v/>
      </c>
      <c r="AL105" s="8" t="str">
        <f t="shared" si="33"/>
        <v/>
      </c>
      <c r="AM105" s="8" t="str">
        <f t="shared" si="33"/>
        <v/>
      </c>
    </row>
    <row r="106" spans="1:39">
      <c r="A106" t="s">
        <v>286</v>
      </c>
      <c r="B106" t="s">
        <v>31</v>
      </c>
      <c r="C106" t="s">
        <v>30</v>
      </c>
      <c r="D106" s="23">
        <f>VLOOKUP($B106,affix_amil_header_bronze!$B$3:$D$20,3,FALSE)</f>
        <v>1197772000</v>
      </c>
      <c r="E106" s="23" t="str">
        <f t="shared" si="29"/>
        <v>6302b4adc75d55efecf90f1d1197772000</v>
      </c>
      <c r="F106" s="44">
        <f>VLOOKUP(B106,affix_amil_header_bronze!B$3:E$20,4,FALSE)</f>
        <v>44771.875</v>
      </c>
      <c r="G106" s="23" t="str">
        <f>VLOOKUP(E106,affix_amil_header_bronze!$G$3:$H$20,2,FALSE)</f>
        <v>H</v>
      </c>
      <c r="H106" s="1">
        <v>43448.916666666664</v>
      </c>
      <c r="I106">
        <v>74325051</v>
      </c>
      <c r="J106" s="23">
        <f>COUNTIF(affix_repasse_bronze!$R$4:$R$1083,I106)</f>
        <v>0</v>
      </c>
      <c r="K106" t="s">
        <v>287</v>
      </c>
      <c r="L106">
        <v>0</v>
      </c>
      <c r="M106">
        <v>0</v>
      </c>
      <c r="N106" t="s">
        <v>285</v>
      </c>
      <c r="O106" t="s">
        <v>77</v>
      </c>
      <c r="P106" t="s">
        <v>78</v>
      </c>
      <c r="Q106">
        <v>635.76</v>
      </c>
      <c r="R106" t="str">
        <f t="shared" si="30"/>
        <v>6302ca45cf356950645fe0236302b4adc75d55efecf90f1d6302ca45cf356950645fe02111977720006302b4adc75d55efecf90f1d1197772000H43448.9166666667743250510TXTIXNX ILVX PINTX00NEXT PLUS RM RJ QC PJCAMens. Titular Faixa Etária Implant.T635.76</v>
      </c>
      <c r="S106">
        <f t="shared" si="31"/>
        <v>0</v>
      </c>
      <c r="U106" s="7">
        <v>103</v>
      </c>
      <c r="V106" s="7" t="str">
        <f t="shared" si="32"/>
        <v/>
      </c>
      <c r="W106" s="7" t="str">
        <f t="shared" si="32"/>
        <v/>
      </c>
      <c r="X106" s="7" t="str">
        <f t="shared" si="32"/>
        <v/>
      </c>
      <c r="Y106" s="7" t="str">
        <f t="shared" si="32"/>
        <v/>
      </c>
      <c r="Z106" s="7" t="str">
        <f t="shared" si="32"/>
        <v/>
      </c>
      <c r="AA106" s="7" t="str">
        <f t="shared" si="32"/>
        <v/>
      </c>
      <c r="AB106" s="7" t="str">
        <f t="shared" si="32"/>
        <v/>
      </c>
      <c r="AC106" s="7">
        <f t="shared" si="32"/>
        <v>103</v>
      </c>
      <c r="AD106" s="7" t="str">
        <f t="shared" si="32"/>
        <v/>
      </c>
      <c r="AE106" s="7" t="str">
        <f t="shared" si="32"/>
        <v/>
      </c>
      <c r="AF106" s="7" t="str">
        <f t="shared" si="33"/>
        <v/>
      </c>
      <c r="AG106" s="7" t="str">
        <f t="shared" si="33"/>
        <v/>
      </c>
      <c r="AH106" s="7" t="str">
        <f t="shared" si="33"/>
        <v/>
      </c>
      <c r="AI106" s="7" t="str">
        <f t="shared" si="33"/>
        <v/>
      </c>
      <c r="AJ106" s="7" t="str">
        <f t="shared" si="33"/>
        <v/>
      </c>
      <c r="AK106" s="7" t="str">
        <f t="shared" si="33"/>
        <v/>
      </c>
      <c r="AL106" s="7" t="str">
        <f t="shared" si="33"/>
        <v/>
      </c>
      <c r="AM106" s="7" t="str">
        <f t="shared" si="33"/>
        <v/>
      </c>
    </row>
    <row r="107" spans="1:39">
      <c r="A107" t="s">
        <v>288</v>
      </c>
      <c r="B107" t="s">
        <v>31</v>
      </c>
      <c r="C107" t="s">
        <v>30</v>
      </c>
      <c r="D107" s="22">
        <f>VLOOKUP($B107,affix_amil_header_bronze!$B$3:$D$20,3,FALSE)</f>
        <v>1197772000</v>
      </c>
      <c r="E107" s="22" t="str">
        <f t="shared" si="29"/>
        <v>6302b4adc75d55efecf90f1d1197772000</v>
      </c>
      <c r="F107" s="45">
        <f>VLOOKUP(B107,affix_amil_header_bronze!B$3:E$20,4,FALSE)</f>
        <v>44771.875</v>
      </c>
      <c r="G107" s="22" t="str">
        <f>VLOOKUP(E107,affix_amil_header_bronze!$G$3:$H$20,2,FALSE)</f>
        <v>H</v>
      </c>
      <c r="H107" s="1">
        <v>43479.916666666664</v>
      </c>
      <c r="I107">
        <v>74543375</v>
      </c>
      <c r="J107" s="22">
        <f>COUNTIF(affix_repasse_bronze!$R$4:$R$1083,I107)</f>
        <v>3</v>
      </c>
      <c r="K107" t="s">
        <v>289</v>
      </c>
      <c r="L107">
        <v>0</v>
      </c>
      <c r="M107">
        <v>0</v>
      </c>
      <c r="N107" t="s">
        <v>285</v>
      </c>
      <c r="O107" t="s">
        <v>77</v>
      </c>
      <c r="P107" t="s">
        <v>78</v>
      </c>
      <c r="Q107">
        <v>734.27</v>
      </c>
      <c r="R107" t="str">
        <f t="shared" si="30"/>
        <v>6302ca45cf356950645fe0246302b4adc75d55efecf90f1d6302ca45cf356950645fe02111977720006302b4adc75d55efecf90f1d1197772000H43479.9166666667745433753GXIIXNX PXXX TRINDXDX00NEXT PLUS RM RJ QC PJCAMens. Titular Faixa Etária Implant.T734.27</v>
      </c>
      <c r="S107">
        <f t="shared" si="31"/>
        <v>0</v>
      </c>
      <c r="U107" s="8">
        <v>104</v>
      </c>
      <c r="V107" s="8" t="str">
        <f t="shared" si="32"/>
        <v/>
      </c>
      <c r="W107" s="8" t="str">
        <f t="shared" si="32"/>
        <v/>
      </c>
      <c r="X107" s="8" t="str">
        <f t="shared" si="32"/>
        <v/>
      </c>
      <c r="Y107" s="8" t="str">
        <f t="shared" si="32"/>
        <v/>
      </c>
      <c r="Z107" s="8" t="str">
        <f t="shared" si="32"/>
        <v/>
      </c>
      <c r="AA107" s="8" t="str">
        <f t="shared" si="32"/>
        <v/>
      </c>
      <c r="AB107" s="8" t="str">
        <f t="shared" si="32"/>
        <v/>
      </c>
      <c r="AC107" s="8">
        <f t="shared" si="32"/>
        <v>104</v>
      </c>
      <c r="AD107" s="8" t="str">
        <f t="shared" si="32"/>
        <v/>
      </c>
      <c r="AE107" s="8" t="str">
        <f t="shared" si="32"/>
        <v/>
      </c>
      <c r="AF107" s="8" t="str">
        <f t="shared" si="33"/>
        <v/>
      </c>
      <c r="AG107" s="8" t="str">
        <f t="shared" si="33"/>
        <v/>
      </c>
      <c r="AH107" s="8" t="str">
        <f t="shared" si="33"/>
        <v/>
      </c>
      <c r="AI107" s="8" t="str">
        <f t="shared" si="33"/>
        <v/>
      </c>
      <c r="AJ107" s="8" t="str">
        <f t="shared" si="33"/>
        <v/>
      </c>
      <c r="AK107" s="8" t="str">
        <f t="shared" si="33"/>
        <v/>
      </c>
      <c r="AL107" s="8" t="str">
        <f t="shared" si="33"/>
        <v/>
      </c>
      <c r="AM107" s="8" t="str">
        <f t="shared" si="33"/>
        <v/>
      </c>
    </row>
    <row r="108" spans="1:39">
      <c r="A108" t="s">
        <v>290</v>
      </c>
      <c r="B108" t="s">
        <v>34</v>
      </c>
      <c r="C108" t="s">
        <v>33</v>
      </c>
      <c r="D108" s="23">
        <f>VLOOKUP($B108,affix_amil_header_bronze!$B$3:$D$20,3,FALSE)</f>
        <v>1208895000</v>
      </c>
      <c r="E108" s="23" t="str">
        <f t="shared" si="29"/>
        <v>6302b4ad400f093b5d0d6c1e1208895000</v>
      </c>
      <c r="F108" s="44">
        <f>VLOOKUP(B108,affix_amil_header_bronze!B$3:E$20,4,FALSE)</f>
        <v>44771.875</v>
      </c>
      <c r="G108" s="23" t="str">
        <f>VLOOKUP(E108,affix_amil_header_bronze!$G$3:$H$20,2,FALSE)</f>
        <v>I</v>
      </c>
      <c r="H108" s="1">
        <v>43387.875</v>
      </c>
      <c r="I108">
        <v>73811692</v>
      </c>
      <c r="J108" s="23">
        <f>COUNTIF(affix_repasse_bronze!$R$4:$R$1083,I108)</f>
        <v>0</v>
      </c>
      <c r="K108" t="s">
        <v>291</v>
      </c>
      <c r="L108">
        <v>0</v>
      </c>
      <c r="M108">
        <v>0</v>
      </c>
      <c r="N108" t="s">
        <v>260</v>
      </c>
      <c r="O108" t="s">
        <v>77</v>
      </c>
      <c r="P108" t="s">
        <v>78</v>
      </c>
      <c r="Q108">
        <v>2575.98</v>
      </c>
      <c r="R108" t="str">
        <f t="shared" si="30"/>
        <v>6302cb3742096276f1ab9b3d6302b4ad400f093b5d0d6c1e6302cb3742096276f1ab9b3c12088950006302b4ad400f093b5d0d6c1e1208895000I43387.875738116920RXDRIGX FXLWXX PXRXIRX00AMIL 400 QC NACIONAL R PJCAMens. Titular Faixa Etária Implant.T2575.98</v>
      </c>
      <c r="S108">
        <f t="shared" si="31"/>
        <v>0</v>
      </c>
      <c r="U108" s="7">
        <v>105</v>
      </c>
      <c r="V108" s="7" t="str">
        <f t="shared" si="32"/>
        <v/>
      </c>
      <c r="W108" s="7" t="str">
        <f t="shared" si="32"/>
        <v/>
      </c>
      <c r="X108" s="7" t="str">
        <f t="shared" si="32"/>
        <v/>
      </c>
      <c r="Y108" s="7" t="str">
        <f t="shared" si="32"/>
        <v/>
      </c>
      <c r="Z108" s="7" t="str">
        <f t="shared" si="32"/>
        <v/>
      </c>
      <c r="AA108" s="7" t="str">
        <f t="shared" si="32"/>
        <v/>
      </c>
      <c r="AB108" s="7" t="str">
        <f t="shared" si="32"/>
        <v/>
      </c>
      <c r="AC108" s="7" t="str">
        <f t="shared" si="32"/>
        <v/>
      </c>
      <c r="AD108" s="7">
        <f t="shared" si="32"/>
        <v>105</v>
      </c>
      <c r="AE108" s="7" t="str">
        <f t="shared" si="32"/>
        <v/>
      </c>
      <c r="AF108" s="7" t="str">
        <f t="shared" si="33"/>
        <v/>
      </c>
      <c r="AG108" s="7" t="str">
        <f t="shared" si="33"/>
        <v/>
      </c>
      <c r="AH108" s="7" t="str">
        <f t="shared" si="33"/>
        <v/>
      </c>
      <c r="AI108" s="7" t="str">
        <f t="shared" si="33"/>
        <v/>
      </c>
      <c r="AJ108" s="7" t="str">
        <f t="shared" si="33"/>
        <v/>
      </c>
      <c r="AK108" s="7" t="str">
        <f t="shared" si="33"/>
        <v/>
      </c>
      <c r="AL108" s="7" t="str">
        <f t="shared" si="33"/>
        <v/>
      </c>
      <c r="AM108" s="7" t="str">
        <f t="shared" si="33"/>
        <v/>
      </c>
    </row>
    <row r="109" spans="1:39">
      <c r="A109" t="s">
        <v>292</v>
      </c>
      <c r="B109" t="s">
        <v>34</v>
      </c>
      <c r="C109" t="s">
        <v>33</v>
      </c>
      <c r="D109" s="22">
        <f>VLOOKUP($B109,affix_amil_header_bronze!$B$3:$D$20,3,FALSE)</f>
        <v>1208895000</v>
      </c>
      <c r="E109" s="22" t="str">
        <f t="shared" si="29"/>
        <v>6302b4ad400f093b5d0d6c1e1208895000</v>
      </c>
      <c r="F109" s="45">
        <f>VLOOKUP(B109,affix_amil_header_bronze!B$3:E$20,4,FALSE)</f>
        <v>44771.875</v>
      </c>
      <c r="G109" s="22" t="str">
        <f>VLOOKUP(E109,affix_amil_header_bronze!$G$3:$H$20,2,FALSE)</f>
        <v>I</v>
      </c>
      <c r="H109" s="1">
        <v>43569.875</v>
      </c>
      <c r="I109">
        <v>75187990</v>
      </c>
      <c r="J109" s="22">
        <f>COUNTIF(affix_repasse_bronze!$R$4:$R$1083,I109)</f>
        <v>3</v>
      </c>
      <c r="K109" t="s">
        <v>293</v>
      </c>
      <c r="L109">
        <v>0</v>
      </c>
      <c r="M109">
        <v>0</v>
      </c>
      <c r="N109" t="s">
        <v>81</v>
      </c>
      <c r="O109" t="s">
        <v>77</v>
      </c>
      <c r="P109" t="s">
        <v>78</v>
      </c>
      <c r="Q109">
        <v>1180.27</v>
      </c>
      <c r="R109" t="str">
        <f t="shared" si="30"/>
        <v>6302cb3742096276f1ab9b3e6302b4ad400f093b5d0d6c1e6302cb3742096276f1ab9b3c12088950006302b4ad400f093b5d0d6c1e1208895000I43569.875751879903XYLLX VITXRIX WXRRXX ILVX00AMIL 400 QP NACIONAL R PJCAMens. Titular Faixa Etária Implant.T1180.27</v>
      </c>
      <c r="S109">
        <f t="shared" si="31"/>
        <v>0</v>
      </c>
      <c r="U109" s="8">
        <v>106</v>
      </c>
      <c r="V109" s="8" t="str">
        <f t="shared" si="32"/>
        <v/>
      </c>
      <c r="W109" s="8" t="str">
        <f t="shared" si="32"/>
        <v/>
      </c>
      <c r="X109" s="8" t="str">
        <f t="shared" si="32"/>
        <v/>
      </c>
      <c r="Y109" s="8" t="str">
        <f t="shared" si="32"/>
        <v/>
      </c>
      <c r="Z109" s="8" t="str">
        <f t="shared" si="32"/>
        <v/>
      </c>
      <c r="AA109" s="8" t="str">
        <f t="shared" si="32"/>
        <v/>
      </c>
      <c r="AB109" s="8" t="str">
        <f t="shared" si="32"/>
        <v/>
      </c>
      <c r="AC109" s="8" t="str">
        <f t="shared" si="32"/>
        <v/>
      </c>
      <c r="AD109" s="8">
        <f t="shared" si="32"/>
        <v>106</v>
      </c>
      <c r="AE109" s="8" t="str">
        <f t="shared" si="32"/>
        <v/>
      </c>
      <c r="AF109" s="8" t="str">
        <f t="shared" si="33"/>
        <v/>
      </c>
      <c r="AG109" s="8" t="str">
        <f t="shared" si="33"/>
        <v/>
      </c>
      <c r="AH109" s="8" t="str">
        <f t="shared" si="33"/>
        <v/>
      </c>
      <c r="AI109" s="8" t="str">
        <f t="shared" si="33"/>
        <v/>
      </c>
      <c r="AJ109" s="8" t="str">
        <f t="shared" si="33"/>
        <v/>
      </c>
      <c r="AK109" s="8" t="str">
        <f t="shared" si="33"/>
        <v/>
      </c>
      <c r="AL109" s="8" t="str">
        <f t="shared" si="33"/>
        <v/>
      </c>
      <c r="AM109" s="8" t="str">
        <f t="shared" si="33"/>
        <v/>
      </c>
    </row>
    <row r="110" spans="1:39">
      <c r="A110" t="s">
        <v>294</v>
      </c>
      <c r="B110" t="s">
        <v>37</v>
      </c>
      <c r="C110" t="s">
        <v>36</v>
      </c>
      <c r="D110" s="23">
        <f>VLOOKUP($B110,affix_amil_header_bronze!$B$3:$D$20,3,FALSE)</f>
        <v>1198467000</v>
      </c>
      <c r="E110" s="23" t="str">
        <f t="shared" si="29"/>
        <v>6302b4ad14af7051a26da0b61198467000</v>
      </c>
      <c r="F110" s="44">
        <f>VLOOKUP(B110,affix_amil_header_bronze!B$3:E$20,4,FALSE)</f>
        <v>44771.875</v>
      </c>
      <c r="G110" s="23" t="str">
        <f>VLOOKUP(E110,affix_amil_header_bronze!$G$3:$H$20,2,FALSE)</f>
        <v>J</v>
      </c>
      <c r="H110" s="1">
        <v>43357.875</v>
      </c>
      <c r="I110">
        <v>73611845</v>
      </c>
      <c r="J110" s="23">
        <f>COUNTIF(affix_repasse_bronze!$R$4:$R$1083,I110)</f>
        <v>3</v>
      </c>
      <c r="K110" t="s">
        <v>295</v>
      </c>
      <c r="L110">
        <v>0</v>
      </c>
      <c r="M110">
        <v>0</v>
      </c>
      <c r="N110" t="s">
        <v>269</v>
      </c>
      <c r="O110" t="s">
        <v>77</v>
      </c>
      <c r="P110" t="s">
        <v>78</v>
      </c>
      <c r="Q110">
        <v>1103.04</v>
      </c>
      <c r="R110" t="str">
        <f t="shared" si="30"/>
        <v>6302cc283138135946ebe3706302b4ad14af7051a26da0b66302cc273138135946ebe36f11984670006302b4ad14af7051a26da0b61198467000J43357.875736118453LXURX LIZ PXULX FIGUXIRXDX00AMIL 400 QC NACIONAL R COPART PJCAMens. Titular Faixa Etária Implant.T1103.04</v>
      </c>
      <c r="S110">
        <f t="shared" si="31"/>
        <v>0</v>
      </c>
      <c r="U110" s="7">
        <v>107</v>
      </c>
      <c r="V110" s="7" t="str">
        <f t="shared" si="32"/>
        <v/>
      </c>
      <c r="W110" s="7" t="str">
        <f t="shared" si="32"/>
        <v/>
      </c>
      <c r="X110" s="7" t="str">
        <f t="shared" si="32"/>
        <v/>
      </c>
      <c r="Y110" s="7" t="str">
        <f t="shared" si="32"/>
        <v/>
      </c>
      <c r="Z110" s="7" t="str">
        <f t="shared" si="32"/>
        <v/>
      </c>
      <c r="AA110" s="7" t="str">
        <f t="shared" si="32"/>
        <v/>
      </c>
      <c r="AB110" s="7" t="str">
        <f t="shared" si="32"/>
        <v/>
      </c>
      <c r="AC110" s="7" t="str">
        <f t="shared" si="32"/>
        <v/>
      </c>
      <c r="AD110" s="7" t="str">
        <f t="shared" si="32"/>
        <v/>
      </c>
      <c r="AE110" s="7">
        <f t="shared" si="32"/>
        <v>107</v>
      </c>
      <c r="AF110" s="7" t="str">
        <f t="shared" si="33"/>
        <v/>
      </c>
      <c r="AG110" s="7" t="str">
        <f t="shared" si="33"/>
        <v/>
      </c>
      <c r="AH110" s="7" t="str">
        <f t="shared" si="33"/>
        <v/>
      </c>
      <c r="AI110" s="7" t="str">
        <f t="shared" si="33"/>
        <v/>
      </c>
      <c r="AJ110" s="7" t="str">
        <f t="shared" si="33"/>
        <v/>
      </c>
      <c r="AK110" s="7" t="str">
        <f t="shared" si="33"/>
        <v/>
      </c>
      <c r="AL110" s="7" t="str">
        <f t="shared" si="33"/>
        <v/>
      </c>
      <c r="AM110" s="7" t="str">
        <f t="shared" si="33"/>
        <v/>
      </c>
    </row>
    <row r="111" spans="1:39">
      <c r="A111" t="s">
        <v>296</v>
      </c>
      <c r="B111" t="s">
        <v>37</v>
      </c>
      <c r="C111" t="s">
        <v>36</v>
      </c>
      <c r="D111" s="22">
        <f>VLOOKUP($B111,affix_amil_header_bronze!$B$3:$D$20,3,FALSE)</f>
        <v>1198467000</v>
      </c>
      <c r="E111" s="22" t="str">
        <f t="shared" si="29"/>
        <v>6302b4ad14af7051a26da0b61198467000</v>
      </c>
      <c r="F111" s="45">
        <f>VLOOKUP(B111,affix_amil_header_bronze!B$3:E$20,4,FALSE)</f>
        <v>44771.875</v>
      </c>
      <c r="G111" s="22" t="str">
        <f>VLOOKUP(E111,affix_amil_header_bronze!$G$3:$H$20,2,FALSE)</f>
        <v>J</v>
      </c>
      <c r="H111" s="1">
        <v>43510.916666666664</v>
      </c>
      <c r="I111">
        <v>74770467</v>
      </c>
      <c r="J111" s="22">
        <f>COUNTIF(affix_repasse_bronze!$R$4:$R$1083,I111)</f>
        <v>0</v>
      </c>
      <c r="K111" t="s">
        <v>297</v>
      </c>
      <c r="L111">
        <v>0</v>
      </c>
      <c r="M111">
        <v>0</v>
      </c>
      <c r="N111" t="s">
        <v>260</v>
      </c>
      <c r="O111" t="s">
        <v>77</v>
      </c>
      <c r="P111" t="s">
        <v>78</v>
      </c>
      <c r="Q111">
        <v>1038.0899999999999</v>
      </c>
      <c r="R111" t="str">
        <f t="shared" si="30"/>
        <v>6302cc283138135946ebe3716302b4ad14af7051a26da0b66302cc273138135946ebe36f11984670006302b4ad14af7051a26da0b61198467000J43510.9166666667747704670LUIZ XRTUR BUWWI GXUVXX00AMIL 400 QC NACIONAL R PJCAMens. Titular Faixa Etária Implant.T1038.09</v>
      </c>
      <c r="S111">
        <f t="shared" si="31"/>
        <v>0</v>
      </c>
      <c r="U111" s="8">
        <v>108</v>
      </c>
      <c r="V111" s="8" t="str">
        <f t="shared" si="32"/>
        <v/>
      </c>
      <c r="W111" s="8" t="str">
        <f t="shared" si="32"/>
        <v/>
      </c>
      <c r="X111" s="8" t="str">
        <f t="shared" si="32"/>
        <v/>
      </c>
      <c r="Y111" s="8" t="str">
        <f t="shared" si="32"/>
        <v/>
      </c>
      <c r="Z111" s="8" t="str">
        <f t="shared" si="32"/>
        <v/>
      </c>
      <c r="AA111" s="8" t="str">
        <f t="shared" si="32"/>
        <v/>
      </c>
      <c r="AB111" s="8" t="str">
        <f t="shared" si="32"/>
        <v/>
      </c>
      <c r="AC111" s="8" t="str">
        <f t="shared" si="32"/>
        <v/>
      </c>
      <c r="AD111" s="8" t="str">
        <f t="shared" si="32"/>
        <v/>
      </c>
      <c r="AE111" s="8">
        <f t="shared" si="32"/>
        <v>108</v>
      </c>
      <c r="AF111" s="8" t="str">
        <f t="shared" si="33"/>
        <v/>
      </c>
      <c r="AG111" s="8" t="str">
        <f t="shared" si="33"/>
        <v/>
      </c>
      <c r="AH111" s="8" t="str">
        <f t="shared" si="33"/>
        <v/>
      </c>
      <c r="AI111" s="8" t="str">
        <f t="shared" si="33"/>
        <v/>
      </c>
      <c r="AJ111" s="8" t="str">
        <f t="shared" si="33"/>
        <v/>
      </c>
      <c r="AK111" s="8" t="str">
        <f t="shared" si="33"/>
        <v/>
      </c>
      <c r="AL111" s="8" t="str">
        <f t="shared" si="33"/>
        <v/>
      </c>
      <c r="AM111" s="8" t="str">
        <f t="shared" si="33"/>
        <v/>
      </c>
    </row>
    <row r="112" spans="1:39">
      <c r="A112" t="s">
        <v>298</v>
      </c>
      <c r="B112" t="s">
        <v>40</v>
      </c>
      <c r="C112" t="s">
        <v>39</v>
      </c>
      <c r="D112" s="23">
        <f>VLOOKUP($B112,affix_amil_header_bronze!$B$3:$D$20,3,FALSE)</f>
        <v>310572000</v>
      </c>
      <c r="E112" s="23" t="str">
        <f t="shared" si="29"/>
        <v>630520e93299fb8245e2ee5d310572000</v>
      </c>
      <c r="F112" s="44">
        <f>VLOOKUP(B112,affix_amil_header_bronze!B$3:E$20,4,FALSE)</f>
        <v>44787.875</v>
      </c>
      <c r="G112" s="23" t="str">
        <f>VLOOKUP(E112,affix_amil_header_bronze!$G$3:$H$20,2,FALSE)</f>
        <v>K</v>
      </c>
      <c r="H112" s="1">
        <v>42004.916666666664</v>
      </c>
      <c r="I112">
        <v>291093370</v>
      </c>
      <c r="J112" s="23">
        <f>COUNTIF(affix_repasse_bronze!$R$4:$R$1083,I112)</f>
        <v>1</v>
      </c>
      <c r="K112" t="s">
        <v>299</v>
      </c>
      <c r="L112">
        <v>0</v>
      </c>
      <c r="M112">
        <v>0</v>
      </c>
      <c r="N112" t="s">
        <v>300</v>
      </c>
      <c r="O112" t="s">
        <v>77</v>
      </c>
      <c r="P112" t="s">
        <v>78</v>
      </c>
      <c r="Q112">
        <v>192.01</v>
      </c>
      <c r="R112" t="str">
        <f t="shared" si="30"/>
        <v>630521951e74c614e130cd94630520e93299fb8245e2ee5d630521951e74c614e130cd93310572000630520e93299fb8245e2ee5d310572000K42004.91666666672910933701NXTXLIX MXRXX MXDXIRX00BLUE 300 PLUS NAC QC PJCA RMens. Titular Faixa Etária Implant.T192.01</v>
      </c>
      <c r="S112">
        <f t="shared" si="31"/>
        <v>0</v>
      </c>
      <c r="U112" s="7">
        <v>109</v>
      </c>
      <c r="V112" s="7" t="str">
        <f t="shared" si="32"/>
        <v/>
      </c>
      <c r="W112" s="7" t="str">
        <f t="shared" si="32"/>
        <v/>
      </c>
      <c r="X112" s="7" t="str">
        <f t="shared" si="32"/>
        <v/>
      </c>
      <c r="Y112" s="7" t="str">
        <f t="shared" si="32"/>
        <v/>
      </c>
      <c r="Z112" s="7" t="str">
        <f t="shared" si="32"/>
        <v/>
      </c>
      <c r="AA112" s="7" t="str">
        <f t="shared" si="32"/>
        <v/>
      </c>
      <c r="AB112" s="7" t="str">
        <f t="shared" si="32"/>
        <v/>
      </c>
      <c r="AC112" s="7" t="str">
        <f t="shared" si="32"/>
        <v/>
      </c>
      <c r="AD112" s="7" t="str">
        <f t="shared" si="32"/>
        <v/>
      </c>
      <c r="AE112" s="7" t="str">
        <f t="shared" si="32"/>
        <v/>
      </c>
      <c r="AF112" s="7">
        <f t="shared" si="33"/>
        <v>109</v>
      </c>
      <c r="AG112" s="7" t="str">
        <f t="shared" si="33"/>
        <v/>
      </c>
      <c r="AH112" s="7" t="str">
        <f t="shared" si="33"/>
        <v/>
      </c>
      <c r="AI112" s="7" t="str">
        <f t="shared" si="33"/>
        <v/>
      </c>
      <c r="AJ112" s="7" t="str">
        <f t="shared" si="33"/>
        <v/>
      </c>
      <c r="AK112" s="7" t="str">
        <f t="shared" si="33"/>
        <v/>
      </c>
      <c r="AL112" s="7" t="str">
        <f t="shared" si="33"/>
        <v/>
      </c>
      <c r="AM112" s="7" t="str">
        <f t="shared" si="33"/>
        <v/>
      </c>
    </row>
    <row r="113" spans="1:39">
      <c r="A113" t="s">
        <v>301</v>
      </c>
      <c r="B113" t="s">
        <v>40</v>
      </c>
      <c r="C113" t="s">
        <v>39</v>
      </c>
      <c r="D113" s="22">
        <f>VLOOKUP($B113,affix_amil_header_bronze!$B$3:$D$20,3,FALSE)</f>
        <v>310572000</v>
      </c>
      <c r="E113" s="22" t="str">
        <f t="shared" si="29"/>
        <v>630520e93299fb8245e2ee5d310572000</v>
      </c>
      <c r="F113" s="45">
        <f>VLOOKUP(B113,affix_amil_header_bronze!B$3:E$20,4,FALSE)</f>
        <v>44787.875</v>
      </c>
      <c r="G113" s="22" t="str">
        <f>VLOOKUP(E113,affix_amil_header_bronze!$G$3:$H$20,2,FALSE)</f>
        <v>K</v>
      </c>
      <c r="H113" s="1">
        <v>42063.875</v>
      </c>
      <c r="I113">
        <v>291139507</v>
      </c>
      <c r="J113" s="22">
        <f>COUNTIF(affix_repasse_bronze!$R$4:$R$1083,I113)</f>
        <v>1</v>
      </c>
      <c r="K113" t="s">
        <v>302</v>
      </c>
      <c r="L113">
        <v>0</v>
      </c>
      <c r="M113">
        <v>0</v>
      </c>
      <c r="N113" t="s">
        <v>303</v>
      </c>
      <c r="O113" t="s">
        <v>77</v>
      </c>
      <c r="P113" t="s">
        <v>78</v>
      </c>
      <c r="Q113">
        <v>2910.02</v>
      </c>
      <c r="R113" t="str">
        <f t="shared" si="30"/>
        <v>630521951e74c614e130cd95630520e93299fb8245e2ee5d630521951e74c614e130cd93310572000630520e93299fb8245e2ee5d310572000K42063.8752911395071XNX WXRXLINX BRXGXNWX00BLUE 500 PLUS NAC QP PJCA RMens. Titular Faixa Etária Implant.T2910.02</v>
      </c>
      <c r="S113">
        <f t="shared" si="31"/>
        <v>0</v>
      </c>
      <c r="U113" s="8">
        <v>110</v>
      </c>
      <c r="V113" s="8" t="str">
        <f t="shared" si="32"/>
        <v/>
      </c>
      <c r="W113" s="8" t="str">
        <f t="shared" si="32"/>
        <v/>
      </c>
      <c r="X113" s="8" t="str">
        <f t="shared" si="32"/>
        <v/>
      </c>
      <c r="Y113" s="8" t="str">
        <f t="shared" si="32"/>
        <v/>
      </c>
      <c r="Z113" s="8" t="str">
        <f t="shared" si="32"/>
        <v/>
      </c>
      <c r="AA113" s="8" t="str">
        <f t="shared" si="32"/>
        <v/>
      </c>
      <c r="AB113" s="8" t="str">
        <f t="shared" si="32"/>
        <v/>
      </c>
      <c r="AC113" s="8" t="str">
        <f t="shared" si="32"/>
        <v/>
      </c>
      <c r="AD113" s="8" t="str">
        <f t="shared" si="32"/>
        <v/>
      </c>
      <c r="AE113" s="8" t="str">
        <f t="shared" si="32"/>
        <v/>
      </c>
      <c r="AF113" s="8">
        <f t="shared" si="33"/>
        <v>110</v>
      </c>
      <c r="AG113" s="8" t="str">
        <f t="shared" si="33"/>
        <v/>
      </c>
      <c r="AH113" s="8" t="str">
        <f t="shared" si="33"/>
        <v/>
      </c>
      <c r="AI113" s="8" t="str">
        <f t="shared" si="33"/>
        <v/>
      </c>
      <c r="AJ113" s="8" t="str">
        <f t="shared" si="33"/>
        <v/>
      </c>
      <c r="AK113" s="8" t="str">
        <f t="shared" si="33"/>
        <v/>
      </c>
      <c r="AL113" s="8" t="str">
        <f t="shared" si="33"/>
        <v/>
      </c>
      <c r="AM113" s="8" t="str">
        <f t="shared" si="33"/>
        <v/>
      </c>
    </row>
    <row r="114" spans="1:39">
      <c r="A114" t="s">
        <v>304</v>
      </c>
      <c r="B114" t="s">
        <v>40</v>
      </c>
      <c r="C114" t="s">
        <v>39</v>
      </c>
      <c r="D114" s="23">
        <f>VLOOKUP($B114,affix_amil_header_bronze!$B$3:$D$20,3,FALSE)</f>
        <v>310572000</v>
      </c>
      <c r="E114" s="23" t="str">
        <f t="shared" si="29"/>
        <v>630520e93299fb8245e2ee5d310572000</v>
      </c>
      <c r="F114" s="44">
        <f>VLOOKUP(B114,affix_amil_header_bronze!B$3:E$20,4,FALSE)</f>
        <v>44787.875</v>
      </c>
      <c r="G114" s="23" t="str">
        <f>VLOOKUP(E114,affix_amil_header_bronze!$G$3:$H$20,2,FALSE)</f>
        <v>K</v>
      </c>
      <c r="H114" s="1">
        <v>43993.875</v>
      </c>
      <c r="I114">
        <v>78372767</v>
      </c>
      <c r="J114" s="23">
        <f>COUNTIF(affix_repasse_bronze!$R$4:$R$1083,I114)</f>
        <v>1</v>
      </c>
      <c r="K114" t="s">
        <v>305</v>
      </c>
      <c r="L114">
        <v>0</v>
      </c>
      <c r="M114">
        <v>0</v>
      </c>
      <c r="N114" t="s">
        <v>303</v>
      </c>
      <c r="O114" t="s">
        <v>110</v>
      </c>
      <c r="P114" t="s">
        <v>20</v>
      </c>
      <c r="Q114">
        <v>1697.25</v>
      </c>
      <c r="R114" t="str">
        <f t="shared" si="30"/>
        <v>630521961e74c614e130cd96630520e93299fb8245e2ee5d630521951e74c614e130cd93310572000630520e93299fb8245e2ee5d310572000K43993.875783727671MXRIXNX BRXGXNWX MXRQUX00BLUE 500 PLUS NAC QP PJCA RMens. Depend. Faixa Etária Implant.D1697.25</v>
      </c>
      <c r="S114">
        <f t="shared" si="31"/>
        <v>0</v>
      </c>
      <c r="U114" s="7">
        <v>111</v>
      </c>
      <c r="V114" s="7" t="str">
        <f t="shared" ref="V114:AE123" si="34">IF(V$3=$B114,$U114,"")</f>
        <v/>
      </c>
      <c r="W114" s="7" t="str">
        <f t="shared" si="34"/>
        <v/>
      </c>
      <c r="X114" s="7" t="str">
        <f t="shared" si="34"/>
        <v/>
      </c>
      <c r="Y114" s="7" t="str">
        <f t="shared" si="34"/>
        <v/>
      </c>
      <c r="Z114" s="7" t="str">
        <f t="shared" si="34"/>
        <v/>
      </c>
      <c r="AA114" s="7" t="str">
        <f t="shared" si="34"/>
        <v/>
      </c>
      <c r="AB114" s="7" t="str">
        <f t="shared" si="34"/>
        <v/>
      </c>
      <c r="AC114" s="7" t="str">
        <f t="shared" si="34"/>
        <v/>
      </c>
      <c r="AD114" s="7" t="str">
        <f t="shared" si="34"/>
        <v/>
      </c>
      <c r="AE114" s="7" t="str">
        <f t="shared" si="34"/>
        <v/>
      </c>
      <c r="AF114" s="7">
        <f t="shared" ref="AF114:AM123" si="35">IF(AF$3=$B114,$U114,"")</f>
        <v>111</v>
      </c>
      <c r="AG114" s="7" t="str">
        <f t="shared" si="35"/>
        <v/>
      </c>
      <c r="AH114" s="7" t="str">
        <f t="shared" si="35"/>
        <v/>
      </c>
      <c r="AI114" s="7" t="str">
        <f t="shared" si="35"/>
        <v/>
      </c>
      <c r="AJ114" s="7" t="str">
        <f t="shared" si="35"/>
        <v/>
      </c>
      <c r="AK114" s="7" t="str">
        <f t="shared" si="35"/>
        <v/>
      </c>
      <c r="AL114" s="7" t="str">
        <f t="shared" si="35"/>
        <v/>
      </c>
      <c r="AM114" s="7" t="str">
        <f t="shared" si="35"/>
        <v/>
      </c>
    </row>
    <row r="115" spans="1:39">
      <c r="A115" t="s">
        <v>306</v>
      </c>
      <c r="B115" t="s">
        <v>40</v>
      </c>
      <c r="C115" t="s">
        <v>39</v>
      </c>
      <c r="D115" s="22">
        <f>VLOOKUP($B115,affix_amil_header_bronze!$B$3:$D$20,3,FALSE)</f>
        <v>310572000</v>
      </c>
      <c r="E115" s="22" t="str">
        <f t="shared" si="29"/>
        <v>630520e93299fb8245e2ee5d310572000</v>
      </c>
      <c r="F115" s="45">
        <f>VLOOKUP(B115,affix_amil_header_bronze!B$3:E$20,4,FALSE)</f>
        <v>44787.875</v>
      </c>
      <c r="G115" s="22" t="str">
        <f>VLOOKUP(E115,affix_amil_header_bronze!$G$3:$H$20,2,FALSE)</f>
        <v>K</v>
      </c>
      <c r="H115" s="1">
        <v>42155.875</v>
      </c>
      <c r="I115">
        <v>291214061</v>
      </c>
      <c r="J115" s="22">
        <f>COUNTIF(affix_repasse_bronze!$R$4:$R$1083,I115)</f>
        <v>1</v>
      </c>
      <c r="K115" t="s">
        <v>307</v>
      </c>
      <c r="L115">
        <v>0</v>
      </c>
      <c r="M115">
        <v>0</v>
      </c>
      <c r="N115" t="s">
        <v>300</v>
      </c>
      <c r="O115" t="s">
        <v>99</v>
      </c>
      <c r="P115" t="s">
        <v>78</v>
      </c>
      <c r="Q115">
        <v>-1388.26</v>
      </c>
      <c r="R115" t="str">
        <f t="shared" si="30"/>
        <v>630521961e74c614e130cd97630520e93299fb8245e2ee5d630521951e74c614e130cd93310572000630520e93299fb8245e2ee5d310572000K42155.8752912140611UXLY FXRNXNDX DX LIMX00BLUE 300 PLUS NAC QC PJCA RDevolução Exclusão RetroativaT-1388.26</v>
      </c>
      <c r="S115">
        <f t="shared" si="31"/>
        <v>0</v>
      </c>
      <c r="U115" s="8">
        <v>112</v>
      </c>
      <c r="V115" s="8" t="str">
        <f t="shared" si="34"/>
        <v/>
      </c>
      <c r="W115" s="8" t="str">
        <f t="shared" si="34"/>
        <v/>
      </c>
      <c r="X115" s="8" t="str">
        <f t="shared" si="34"/>
        <v/>
      </c>
      <c r="Y115" s="8" t="str">
        <f t="shared" si="34"/>
        <v/>
      </c>
      <c r="Z115" s="8" t="str">
        <f t="shared" si="34"/>
        <v/>
      </c>
      <c r="AA115" s="8" t="str">
        <f t="shared" si="34"/>
        <v/>
      </c>
      <c r="AB115" s="8" t="str">
        <f t="shared" si="34"/>
        <v/>
      </c>
      <c r="AC115" s="8" t="str">
        <f t="shared" si="34"/>
        <v/>
      </c>
      <c r="AD115" s="8" t="str">
        <f t="shared" si="34"/>
        <v/>
      </c>
      <c r="AE115" s="8" t="str">
        <f t="shared" si="34"/>
        <v/>
      </c>
      <c r="AF115" s="8">
        <f t="shared" si="35"/>
        <v>112</v>
      </c>
      <c r="AG115" s="8" t="str">
        <f t="shared" si="35"/>
        <v/>
      </c>
      <c r="AH115" s="8" t="str">
        <f t="shared" si="35"/>
        <v/>
      </c>
      <c r="AI115" s="8" t="str">
        <f t="shared" si="35"/>
        <v/>
      </c>
      <c r="AJ115" s="8" t="str">
        <f t="shared" si="35"/>
        <v/>
      </c>
      <c r="AK115" s="8" t="str">
        <f t="shared" si="35"/>
        <v/>
      </c>
      <c r="AL115" s="8" t="str">
        <f t="shared" si="35"/>
        <v/>
      </c>
      <c r="AM115" s="8" t="str">
        <f t="shared" si="35"/>
        <v/>
      </c>
    </row>
    <row r="116" spans="1:39">
      <c r="A116" t="s">
        <v>308</v>
      </c>
      <c r="B116" t="s">
        <v>40</v>
      </c>
      <c r="C116" t="s">
        <v>39</v>
      </c>
      <c r="D116" s="23">
        <f>VLOOKUP($B116,affix_amil_header_bronze!$B$3:$D$20,3,FALSE)</f>
        <v>310572000</v>
      </c>
      <c r="E116" s="23" t="str">
        <f t="shared" si="29"/>
        <v>630520e93299fb8245e2ee5d310572000</v>
      </c>
      <c r="F116" s="44">
        <f>VLOOKUP(B116,affix_amil_header_bronze!B$3:E$20,4,FALSE)</f>
        <v>44787.875</v>
      </c>
      <c r="G116" s="23" t="str">
        <f>VLOOKUP(E116,affix_amil_header_bronze!$G$3:$H$20,2,FALSE)</f>
        <v>K</v>
      </c>
      <c r="H116" s="1">
        <v>42185.875</v>
      </c>
      <c r="I116">
        <v>291238688</v>
      </c>
      <c r="J116" s="23">
        <f>COUNTIF(affix_repasse_bronze!$R$4:$R$1083,I116)</f>
        <v>1</v>
      </c>
      <c r="K116" t="s">
        <v>309</v>
      </c>
      <c r="L116">
        <v>0</v>
      </c>
      <c r="M116">
        <v>0</v>
      </c>
      <c r="N116" t="s">
        <v>300</v>
      </c>
      <c r="O116" t="s">
        <v>77</v>
      </c>
      <c r="P116" t="s">
        <v>78</v>
      </c>
      <c r="Q116">
        <v>2182.44</v>
      </c>
      <c r="R116" t="str">
        <f t="shared" si="30"/>
        <v>630521961e74c614e130cd98630520e93299fb8245e2ee5d630521951e74c614e130cd93310572000630520e93299fb8245e2ee5d310572000K42185.8752912386881JXXB ILVX DX XUX00BLUE 300 PLUS NAC QC PJCA RMens. Titular Faixa Etária Implant.T2182.44</v>
      </c>
      <c r="S116">
        <f t="shared" si="31"/>
        <v>0</v>
      </c>
      <c r="U116" s="7">
        <v>113</v>
      </c>
      <c r="V116" s="7" t="str">
        <f t="shared" si="34"/>
        <v/>
      </c>
      <c r="W116" s="7" t="str">
        <f t="shared" si="34"/>
        <v/>
      </c>
      <c r="X116" s="7" t="str">
        <f t="shared" si="34"/>
        <v/>
      </c>
      <c r="Y116" s="7" t="str">
        <f t="shared" si="34"/>
        <v/>
      </c>
      <c r="Z116" s="7" t="str">
        <f t="shared" si="34"/>
        <v/>
      </c>
      <c r="AA116" s="7" t="str">
        <f t="shared" si="34"/>
        <v/>
      </c>
      <c r="AB116" s="7" t="str">
        <f t="shared" si="34"/>
        <v/>
      </c>
      <c r="AC116" s="7" t="str">
        <f t="shared" si="34"/>
        <v/>
      </c>
      <c r="AD116" s="7" t="str">
        <f t="shared" si="34"/>
        <v/>
      </c>
      <c r="AE116" s="7" t="str">
        <f t="shared" si="34"/>
        <v/>
      </c>
      <c r="AF116" s="7">
        <f t="shared" si="35"/>
        <v>113</v>
      </c>
      <c r="AG116" s="7" t="str">
        <f t="shared" si="35"/>
        <v/>
      </c>
      <c r="AH116" s="7" t="str">
        <f t="shared" si="35"/>
        <v/>
      </c>
      <c r="AI116" s="7" t="str">
        <f t="shared" si="35"/>
        <v/>
      </c>
      <c r="AJ116" s="7" t="str">
        <f t="shared" si="35"/>
        <v/>
      </c>
      <c r="AK116" s="7" t="str">
        <f t="shared" si="35"/>
        <v/>
      </c>
      <c r="AL116" s="7" t="str">
        <f t="shared" si="35"/>
        <v/>
      </c>
      <c r="AM116" s="7" t="str">
        <f t="shared" si="35"/>
        <v/>
      </c>
    </row>
    <row r="117" spans="1:39">
      <c r="A117" t="s">
        <v>310</v>
      </c>
      <c r="B117" t="s">
        <v>40</v>
      </c>
      <c r="C117" t="s">
        <v>39</v>
      </c>
      <c r="D117" s="22">
        <f>VLOOKUP($B117,affix_amil_header_bronze!$B$3:$D$20,3,FALSE)</f>
        <v>310572000</v>
      </c>
      <c r="E117" s="22" t="str">
        <f t="shared" si="29"/>
        <v>630520e93299fb8245e2ee5d310572000</v>
      </c>
      <c r="F117" s="45">
        <f>VLOOKUP(B117,affix_amil_header_bronze!B$3:E$20,4,FALSE)</f>
        <v>44787.875</v>
      </c>
      <c r="G117" s="22" t="str">
        <f>VLOOKUP(E117,affix_amil_header_bronze!$G$3:$H$20,2,FALSE)</f>
        <v>K</v>
      </c>
      <c r="H117" s="1">
        <v>42216.875</v>
      </c>
      <c r="I117">
        <v>291263194</v>
      </c>
      <c r="J117" s="22">
        <f>COUNTIF(affix_repasse_bronze!$R$4:$R$1083,I117)</f>
        <v>1</v>
      </c>
      <c r="K117" t="s">
        <v>311</v>
      </c>
      <c r="L117">
        <v>0</v>
      </c>
      <c r="M117">
        <v>0</v>
      </c>
      <c r="N117" t="s">
        <v>303</v>
      </c>
      <c r="O117" t="s">
        <v>77</v>
      </c>
      <c r="P117" t="s">
        <v>78</v>
      </c>
      <c r="Q117">
        <v>4158.12</v>
      </c>
      <c r="R117" t="str">
        <f t="shared" si="30"/>
        <v>630521961e74c614e130cd99630520e93299fb8245e2ee5d630521951e74c614e130cd93310572000630520e93299fb8245e2ee5d310572000K42216.8752912631941GLXUWX XUGUTX ILVX XNTX00BLUE 500 PLUS NAC QP PJCA RMens. Titular Faixa Etária Implant.T4158.12</v>
      </c>
      <c r="S117">
        <f t="shared" si="31"/>
        <v>0</v>
      </c>
      <c r="U117" s="8">
        <v>114</v>
      </c>
      <c r="V117" s="8" t="str">
        <f t="shared" si="34"/>
        <v/>
      </c>
      <c r="W117" s="8" t="str">
        <f t="shared" si="34"/>
        <v/>
      </c>
      <c r="X117" s="8" t="str">
        <f t="shared" si="34"/>
        <v/>
      </c>
      <c r="Y117" s="8" t="str">
        <f t="shared" si="34"/>
        <v/>
      </c>
      <c r="Z117" s="8" t="str">
        <f t="shared" si="34"/>
        <v/>
      </c>
      <c r="AA117" s="8" t="str">
        <f t="shared" si="34"/>
        <v/>
      </c>
      <c r="AB117" s="8" t="str">
        <f t="shared" si="34"/>
        <v/>
      </c>
      <c r="AC117" s="8" t="str">
        <f t="shared" si="34"/>
        <v/>
      </c>
      <c r="AD117" s="8" t="str">
        <f t="shared" si="34"/>
        <v/>
      </c>
      <c r="AE117" s="8" t="str">
        <f t="shared" si="34"/>
        <v/>
      </c>
      <c r="AF117" s="8">
        <f t="shared" si="35"/>
        <v>114</v>
      </c>
      <c r="AG117" s="8" t="str">
        <f t="shared" si="35"/>
        <v/>
      </c>
      <c r="AH117" s="8" t="str">
        <f t="shared" si="35"/>
        <v/>
      </c>
      <c r="AI117" s="8" t="str">
        <f t="shared" si="35"/>
        <v/>
      </c>
      <c r="AJ117" s="8" t="str">
        <f t="shared" si="35"/>
        <v/>
      </c>
      <c r="AK117" s="8" t="str">
        <f t="shared" si="35"/>
        <v/>
      </c>
      <c r="AL117" s="8" t="str">
        <f t="shared" si="35"/>
        <v/>
      </c>
      <c r="AM117" s="8" t="str">
        <f t="shared" si="35"/>
        <v/>
      </c>
    </row>
    <row r="118" spans="1:39">
      <c r="A118" t="s">
        <v>312</v>
      </c>
      <c r="B118" t="s">
        <v>40</v>
      </c>
      <c r="C118" t="s">
        <v>39</v>
      </c>
      <c r="D118" s="23">
        <f>VLOOKUP($B118,affix_amil_header_bronze!$B$3:$D$20,3,FALSE)</f>
        <v>310572000</v>
      </c>
      <c r="E118" s="23" t="str">
        <f t="shared" si="29"/>
        <v>630520e93299fb8245e2ee5d310572000</v>
      </c>
      <c r="F118" s="44">
        <f>VLOOKUP(B118,affix_amil_header_bronze!B$3:E$20,4,FALSE)</f>
        <v>44787.875</v>
      </c>
      <c r="G118" s="23" t="str">
        <f>VLOOKUP(E118,affix_amil_header_bronze!$G$3:$H$20,2,FALSE)</f>
        <v>K</v>
      </c>
      <c r="H118" s="1">
        <v>42247.875</v>
      </c>
      <c r="I118">
        <v>291285783</v>
      </c>
      <c r="J118" s="23">
        <f>COUNTIF(affix_repasse_bronze!$R$4:$R$1083,I118)</f>
        <v>1</v>
      </c>
      <c r="K118" t="s">
        <v>313</v>
      </c>
      <c r="L118">
        <v>0</v>
      </c>
      <c r="M118">
        <v>0</v>
      </c>
      <c r="N118" t="s">
        <v>314</v>
      </c>
      <c r="O118" t="s">
        <v>77</v>
      </c>
      <c r="P118" t="s">
        <v>78</v>
      </c>
      <c r="Q118">
        <v>5198.55</v>
      </c>
      <c r="R118" t="str">
        <f t="shared" si="30"/>
        <v>630521961e74c614e130cd9a630520e93299fb8245e2ee5d630521951e74c614e130cd93310572000630520e93299fb8245e2ee5d310572000K42247.8752912857831XNXRLXNDX GXMX DX XLIVXIRX00BLUE 600 PLUS NAC QP PJCA RMens. Titular Faixa Etária Implant.T5198.55</v>
      </c>
      <c r="S118">
        <f t="shared" si="31"/>
        <v>0</v>
      </c>
      <c r="U118" s="7">
        <v>115</v>
      </c>
      <c r="V118" s="7" t="str">
        <f t="shared" si="34"/>
        <v/>
      </c>
      <c r="W118" s="7" t="str">
        <f t="shared" si="34"/>
        <v/>
      </c>
      <c r="X118" s="7" t="str">
        <f t="shared" si="34"/>
        <v/>
      </c>
      <c r="Y118" s="7" t="str">
        <f t="shared" si="34"/>
        <v/>
      </c>
      <c r="Z118" s="7" t="str">
        <f t="shared" si="34"/>
        <v/>
      </c>
      <c r="AA118" s="7" t="str">
        <f t="shared" si="34"/>
        <v/>
      </c>
      <c r="AB118" s="7" t="str">
        <f t="shared" si="34"/>
        <v/>
      </c>
      <c r="AC118" s="7" t="str">
        <f t="shared" si="34"/>
        <v/>
      </c>
      <c r="AD118" s="7" t="str">
        <f t="shared" si="34"/>
        <v/>
      </c>
      <c r="AE118" s="7" t="str">
        <f t="shared" si="34"/>
        <v/>
      </c>
      <c r="AF118" s="7">
        <f t="shared" si="35"/>
        <v>115</v>
      </c>
      <c r="AG118" s="7" t="str">
        <f t="shared" si="35"/>
        <v/>
      </c>
      <c r="AH118" s="7" t="str">
        <f t="shared" si="35"/>
        <v/>
      </c>
      <c r="AI118" s="7" t="str">
        <f t="shared" si="35"/>
        <v/>
      </c>
      <c r="AJ118" s="7" t="str">
        <f t="shared" si="35"/>
        <v/>
      </c>
      <c r="AK118" s="7" t="str">
        <f t="shared" si="35"/>
        <v/>
      </c>
      <c r="AL118" s="7" t="str">
        <f t="shared" si="35"/>
        <v/>
      </c>
      <c r="AM118" s="7" t="str">
        <f t="shared" si="35"/>
        <v/>
      </c>
    </row>
    <row r="119" spans="1:39">
      <c r="A119" t="s">
        <v>315</v>
      </c>
      <c r="B119" t="s">
        <v>40</v>
      </c>
      <c r="C119" t="s">
        <v>39</v>
      </c>
      <c r="D119" s="22">
        <f>VLOOKUP($B119,affix_amil_header_bronze!$B$3:$D$20,3,FALSE)</f>
        <v>310572000</v>
      </c>
      <c r="E119" s="22" t="str">
        <f t="shared" si="29"/>
        <v>630520e93299fb8245e2ee5d310572000</v>
      </c>
      <c r="F119" s="45">
        <f>VLOOKUP(B119,affix_amil_header_bronze!B$3:E$20,4,FALSE)</f>
        <v>44787.875</v>
      </c>
      <c r="G119" s="22" t="str">
        <f>VLOOKUP(E119,affix_amil_header_bronze!$G$3:$H$20,2,FALSE)</f>
        <v>K</v>
      </c>
      <c r="H119" s="1">
        <v>42243.875</v>
      </c>
      <c r="I119">
        <v>291503802</v>
      </c>
      <c r="J119" s="22">
        <f>COUNTIF(affix_repasse_bronze!$R$4:$R$1083,I119)</f>
        <v>0</v>
      </c>
      <c r="K119" t="s">
        <v>316</v>
      </c>
      <c r="L119">
        <v>0</v>
      </c>
      <c r="M119">
        <v>0</v>
      </c>
      <c r="N119" t="s">
        <v>317</v>
      </c>
      <c r="O119" t="s">
        <v>157</v>
      </c>
      <c r="P119" t="s">
        <v>78</v>
      </c>
      <c r="Q119">
        <v>8284.0300000000007</v>
      </c>
      <c r="R119" t="str">
        <f t="shared" si="30"/>
        <v>630521961e74c614e130cd9b630520e93299fb8245e2ee5d630521951e74c614e130cd93310572000630520e93299fb8245e2ee5d310572000K42243.8752915038020RITX FXRRXIRX XLIVXIRX00BLUE 400 PLUS NAC QP PJCA RMens. Titular Per CapitaT8284.03</v>
      </c>
      <c r="S119">
        <f t="shared" si="31"/>
        <v>0</v>
      </c>
      <c r="U119" s="8">
        <v>116</v>
      </c>
      <c r="V119" s="8" t="str">
        <f t="shared" si="34"/>
        <v/>
      </c>
      <c r="W119" s="8" t="str">
        <f t="shared" si="34"/>
        <v/>
      </c>
      <c r="X119" s="8" t="str">
        <f t="shared" si="34"/>
        <v/>
      </c>
      <c r="Y119" s="8" t="str">
        <f t="shared" si="34"/>
        <v/>
      </c>
      <c r="Z119" s="8" t="str">
        <f t="shared" si="34"/>
        <v/>
      </c>
      <c r="AA119" s="8" t="str">
        <f t="shared" si="34"/>
        <v/>
      </c>
      <c r="AB119" s="8" t="str">
        <f t="shared" si="34"/>
        <v/>
      </c>
      <c r="AC119" s="8" t="str">
        <f t="shared" si="34"/>
        <v/>
      </c>
      <c r="AD119" s="8" t="str">
        <f t="shared" si="34"/>
        <v/>
      </c>
      <c r="AE119" s="8" t="str">
        <f t="shared" si="34"/>
        <v/>
      </c>
      <c r="AF119" s="8">
        <f t="shared" si="35"/>
        <v>116</v>
      </c>
      <c r="AG119" s="8" t="str">
        <f t="shared" si="35"/>
        <v/>
      </c>
      <c r="AH119" s="8" t="str">
        <f t="shared" si="35"/>
        <v/>
      </c>
      <c r="AI119" s="8" t="str">
        <f t="shared" si="35"/>
        <v/>
      </c>
      <c r="AJ119" s="8" t="str">
        <f t="shared" si="35"/>
        <v/>
      </c>
      <c r="AK119" s="8" t="str">
        <f t="shared" si="35"/>
        <v/>
      </c>
      <c r="AL119" s="8" t="str">
        <f t="shared" si="35"/>
        <v/>
      </c>
      <c r="AM119" s="8" t="str">
        <f t="shared" si="35"/>
        <v/>
      </c>
    </row>
    <row r="120" spans="1:39">
      <c r="A120" t="s">
        <v>318</v>
      </c>
      <c r="B120" t="s">
        <v>43</v>
      </c>
      <c r="C120" t="s">
        <v>42</v>
      </c>
      <c r="D120" s="23">
        <f>VLOOKUP($B120,affix_amil_header_bronze!$B$3:$D$20,3,FALSE)</f>
        <v>189733000</v>
      </c>
      <c r="E120" s="23" t="str">
        <f t="shared" si="29"/>
        <v>630520e957663d50f553f459189733000</v>
      </c>
      <c r="F120" s="44">
        <f>VLOOKUP(B120,affix_amil_header_bronze!B$3:E$20,4,FALSE)</f>
        <v>44787.875</v>
      </c>
      <c r="G120" s="23" t="str">
        <f>VLOOKUP(E120,affix_amil_header_bronze!$G$3:$H$20,2,FALSE)</f>
        <v>L</v>
      </c>
      <c r="H120" s="1">
        <v>42277.875</v>
      </c>
      <c r="I120">
        <v>291305555</v>
      </c>
      <c r="J120" s="23">
        <f>COUNTIF(affix_repasse_bronze!$R$4:$R$1083,I120)</f>
        <v>0</v>
      </c>
      <c r="K120" t="s">
        <v>319</v>
      </c>
      <c r="L120">
        <v>0</v>
      </c>
      <c r="M120">
        <v>0</v>
      </c>
      <c r="N120" t="s">
        <v>252</v>
      </c>
      <c r="O120" t="s">
        <v>77</v>
      </c>
      <c r="P120" t="s">
        <v>78</v>
      </c>
      <c r="Q120">
        <v>1822.44</v>
      </c>
      <c r="R120" t="str">
        <f t="shared" si="30"/>
        <v>630522006ce5ce76ca41534a630520e957663d50f553f459630522006ce5ce76ca415349189733000630520e957663d50f553f459189733000L42277.8752913055550RXFXXL VILLXLX BRXWKXNFXLD00AMIL 500 QP NACIONAL R PJCAMens. Titular Faixa Etária Implant.T1822.44</v>
      </c>
      <c r="S120">
        <f t="shared" si="31"/>
        <v>0</v>
      </c>
      <c r="U120" s="7">
        <v>117</v>
      </c>
      <c r="V120" s="7" t="str">
        <f t="shared" si="34"/>
        <v/>
      </c>
      <c r="W120" s="7" t="str">
        <f t="shared" si="34"/>
        <v/>
      </c>
      <c r="X120" s="7" t="str">
        <f t="shared" si="34"/>
        <v/>
      </c>
      <c r="Y120" s="7" t="str">
        <f t="shared" si="34"/>
        <v/>
      </c>
      <c r="Z120" s="7" t="str">
        <f t="shared" si="34"/>
        <v/>
      </c>
      <c r="AA120" s="7" t="str">
        <f t="shared" si="34"/>
        <v/>
      </c>
      <c r="AB120" s="7" t="str">
        <f t="shared" si="34"/>
        <v/>
      </c>
      <c r="AC120" s="7" t="str">
        <f t="shared" si="34"/>
        <v/>
      </c>
      <c r="AD120" s="7" t="str">
        <f t="shared" si="34"/>
        <v/>
      </c>
      <c r="AE120" s="7" t="str">
        <f t="shared" si="34"/>
        <v/>
      </c>
      <c r="AF120" s="7" t="str">
        <f t="shared" si="35"/>
        <v/>
      </c>
      <c r="AG120" s="7">
        <f t="shared" si="35"/>
        <v>117</v>
      </c>
      <c r="AH120" s="7" t="str">
        <f t="shared" si="35"/>
        <v/>
      </c>
      <c r="AI120" s="7" t="str">
        <f t="shared" si="35"/>
        <v/>
      </c>
      <c r="AJ120" s="7" t="str">
        <f t="shared" si="35"/>
        <v/>
      </c>
      <c r="AK120" s="7" t="str">
        <f t="shared" si="35"/>
        <v/>
      </c>
      <c r="AL120" s="7" t="str">
        <f t="shared" si="35"/>
        <v/>
      </c>
      <c r="AM120" s="7" t="str">
        <f t="shared" si="35"/>
        <v/>
      </c>
    </row>
    <row r="121" spans="1:39">
      <c r="A121" t="s">
        <v>320</v>
      </c>
      <c r="B121" t="s">
        <v>43</v>
      </c>
      <c r="C121" t="s">
        <v>42</v>
      </c>
      <c r="D121" s="22">
        <f>VLOOKUP($B121,affix_amil_header_bronze!$B$3:$D$20,3,FALSE)</f>
        <v>189733000</v>
      </c>
      <c r="E121" s="22" t="str">
        <f t="shared" si="29"/>
        <v>630520e957663d50f553f459189733000</v>
      </c>
      <c r="F121" s="45">
        <f>VLOOKUP(B121,affix_amil_header_bronze!B$3:E$20,4,FALSE)</f>
        <v>44787.875</v>
      </c>
      <c r="G121" s="22" t="str">
        <f>VLOOKUP(E121,affix_amil_header_bronze!$G$3:$H$20,2,FALSE)</f>
        <v>L</v>
      </c>
      <c r="H121" s="1">
        <v>42400.916666666664</v>
      </c>
      <c r="I121">
        <v>291396003</v>
      </c>
      <c r="J121" s="22">
        <f>COUNTIF(affix_repasse_bronze!$R$4:$R$1083,I121)</f>
        <v>0</v>
      </c>
      <c r="K121" t="s">
        <v>321</v>
      </c>
      <c r="L121">
        <v>0</v>
      </c>
      <c r="M121">
        <v>0</v>
      </c>
      <c r="N121" t="s">
        <v>260</v>
      </c>
      <c r="O121" t="s">
        <v>77</v>
      </c>
      <c r="P121" t="s">
        <v>78</v>
      </c>
      <c r="Q121">
        <v>1836.68</v>
      </c>
      <c r="R121" t="str">
        <f t="shared" si="30"/>
        <v>630522006ce5ce76ca41534b630520e957663d50f553f459630522006ce5ce76ca415349189733000630520e957663d50f553f459189733000L42400.91666666672913960030NXTHXLIX LXITX DX MXDXIRX00AMIL 400 QC NACIONAL R PJCAMens. Titular Faixa Etária Implant.T1836.68</v>
      </c>
      <c r="S121">
        <f t="shared" si="31"/>
        <v>0</v>
      </c>
      <c r="U121" s="8">
        <v>118</v>
      </c>
      <c r="V121" s="8" t="str">
        <f t="shared" si="34"/>
        <v/>
      </c>
      <c r="W121" s="8" t="str">
        <f t="shared" si="34"/>
        <v/>
      </c>
      <c r="X121" s="8" t="str">
        <f t="shared" si="34"/>
        <v/>
      </c>
      <c r="Y121" s="8" t="str">
        <f t="shared" si="34"/>
        <v/>
      </c>
      <c r="Z121" s="8" t="str">
        <f t="shared" si="34"/>
        <v/>
      </c>
      <c r="AA121" s="8" t="str">
        <f t="shared" si="34"/>
        <v/>
      </c>
      <c r="AB121" s="8" t="str">
        <f t="shared" si="34"/>
        <v/>
      </c>
      <c r="AC121" s="8" t="str">
        <f t="shared" si="34"/>
        <v/>
      </c>
      <c r="AD121" s="8" t="str">
        <f t="shared" si="34"/>
        <v/>
      </c>
      <c r="AE121" s="8" t="str">
        <f t="shared" si="34"/>
        <v/>
      </c>
      <c r="AF121" s="8" t="str">
        <f t="shared" si="35"/>
        <v/>
      </c>
      <c r="AG121" s="8">
        <f t="shared" si="35"/>
        <v>118</v>
      </c>
      <c r="AH121" s="8" t="str">
        <f t="shared" si="35"/>
        <v/>
      </c>
      <c r="AI121" s="8" t="str">
        <f t="shared" si="35"/>
        <v/>
      </c>
      <c r="AJ121" s="8" t="str">
        <f t="shared" si="35"/>
        <v/>
      </c>
      <c r="AK121" s="8" t="str">
        <f t="shared" si="35"/>
        <v/>
      </c>
      <c r="AL121" s="8" t="str">
        <f t="shared" si="35"/>
        <v/>
      </c>
      <c r="AM121" s="8" t="str">
        <f t="shared" si="35"/>
        <v/>
      </c>
    </row>
    <row r="122" spans="1:39">
      <c r="A122" t="s">
        <v>322</v>
      </c>
      <c r="B122" t="s">
        <v>43</v>
      </c>
      <c r="C122" t="s">
        <v>42</v>
      </c>
      <c r="D122" s="23">
        <f>VLOOKUP($B122,affix_amil_header_bronze!$B$3:$D$20,3,FALSE)</f>
        <v>189733000</v>
      </c>
      <c r="E122" s="23" t="str">
        <f t="shared" si="29"/>
        <v>630520e957663d50f553f459189733000</v>
      </c>
      <c r="F122" s="44">
        <f>VLOOKUP(B122,affix_amil_header_bronze!B$3:E$20,4,FALSE)</f>
        <v>44787.875</v>
      </c>
      <c r="G122" s="23" t="str">
        <f>VLOOKUP(E122,affix_amil_header_bronze!$G$3:$H$20,2,FALSE)</f>
        <v>L</v>
      </c>
      <c r="H122" s="1">
        <v>42490.875</v>
      </c>
      <c r="I122">
        <v>291469310</v>
      </c>
      <c r="J122" s="23">
        <f>COUNTIF(affix_repasse_bronze!$R$4:$R$1083,I122)</f>
        <v>1</v>
      </c>
      <c r="K122" t="s">
        <v>323</v>
      </c>
      <c r="L122">
        <v>0</v>
      </c>
      <c r="M122">
        <v>0</v>
      </c>
      <c r="N122" t="s">
        <v>252</v>
      </c>
      <c r="O122" t="s">
        <v>77</v>
      </c>
      <c r="P122" t="s">
        <v>78</v>
      </c>
      <c r="Q122">
        <v>1822.44</v>
      </c>
      <c r="R122" t="str">
        <f t="shared" si="30"/>
        <v>630522006ce5ce76ca41534c630520e957663d50f553f459630522006ce5ce76ca415349189733000630520e957663d50f553f459189733000L42490.8752914693101THXR NXWIMXNTX TXRWK00AMIL 500 QP NACIONAL R PJCAMens. Titular Faixa Etária Implant.T1822.44</v>
      </c>
      <c r="S122">
        <f t="shared" si="31"/>
        <v>0</v>
      </c>
      <c r="U122" s="7">
        <v>119</v>
      </c>
      <c r="V122" s="7" t="str">
        <f t="shared" si="34"/>
        <v/>
      </c>
      <c r="W122" s="7" t="str">
        <f t="shared" si="34"/>
        <v/>
      </c>
      <c r="X122" s="7" t="str">
        <f t="shared" si="34"/>
        <v/>
      </c>
      <c r="Y122" s="7" t="str">
        <f t="shared" si="34"/>
        <v/>
      </c>
      <c r="Z122" s="7" t="str">
        <f t="shared" si="34"/>
        <v/>
      </c>
      <c r="AA122" s="7" t="str">
        <f t="shared" si="34"/>
        <v/>
      </c>
      <c r="AB122" s="7" t="str">
        <f t="shared" si="34"/>
        <v/>
      </c>
      <c r="AC122" s="7" t="str">
        <f t="shared" si="34"/>
        <v/>
      </c>
      <c r="AD122" s="7" t="str">
        <f t="shared" si="34"/>
        <v/>
      </c>
      <c r="AE122" s="7" t="str">
        <f t="shared" si="34"/>
        <v/>
      </c>
      <c r="AF122" s="7" t="str">
        <f t="shared" si="35"/>
        <v/>
      </c>
      <c r="AG122" s="7">
        <f t="shared" si="35"/>
        <v>119</v>
      </c>
      <c r="AH122" s="7" t="str">
        <f t="shared" si="35"/>
        <v/>
      </c>
      <c r="AI122" s="7" t="str">
        <f t="shared" si="35"/>
        <v/>
      </c>
      <c r="AJ122" s="7" t="str">
        <f t="shared" si="35"/>
        <v/>
      </c>
      <c r="AK122" s="7" t="str">
        <f t="shared" si="35"/>
        <v/>
      </c>
      <c r="AL122" s="7" t="str">
        <f t="shared" si="35"/>
        <v/>
      </c>
      <c r="AM122" s="7" t="str">
        <f t="shared" si="35"/>
        <v/>
      </c>
    </row>
    <row r="123" spans="1:39">
      <c r="A123" t="s">
        <v>324</v>
      </c>
      <c r="B123" t="s">
        <v>43</v>
      </c>
      <c r="C123" t="s">
        <v>42</v>
      </c>
      <c r="D123" s="22">
        <f>VLOOKUP($B123,affix_amil_header_bronze!$B$3:$D$20,3,FALSE)</f>
        <v>189733000</v>
      </c>
      <c r="E123" s="22" t="str">
        <f t="shared" si="29"/>
        <v>630520e957663d50f553f459189733000</v>
      </c>
      <c r="F123" s="45">
        <f>VLOOKUP(B123,affix_amil_header_bronze!B$3:E$20,4,FALSE)</f>
        <v>44787.875</v>
      </c>
      <c r="G123" s="22" t="str">
        <f>VLOOKUP(E123,affix_amil_header_bronze!$G$3:$H$20,2,FALSE)</f>
        <v>L</v>
      </c>
      <c r="H123" s="1">
        <v>42521.875</v>
      </c>
      <c r="I123">
        <v>291486169</v>
      </c>
      <c r="J123" s="22">
        <f>COUNTIF(affix_repasse_bronze!$R$4:$R$1083,I123)</f>
        <v>0</v>
      </c>
      <c r="K123" t="s">
        <v>325</v>
      </c>
      <c r="L123">
        <v>0</v>
      </c>
      <c r="M123">
        <v>0</v>
      </c>
      <c r="N123" t="s">
        <v>81</v>
      </c>
      <c r="O123" t="s">
        <v>77</v>
      </c>
      <c r="P123" t="s">
        <v>78</v>
      </c>
      <c r="Q123">
        <v>1670.58</v>
      </c>
      <c r="R123" t="str">
        <f t="shared" si="30"/>
        <v>630522006ce5ce76ca41534d630520e957663d50f553f459630522006ce5ce76ca415349189733000630520e957663d50f553f459189733000L42521.8752914861690MIGUXL DX XUZX BXRBXX00AMIL 400 QP NACIONAL R PJCAMens. Titular Faixa Etária Implant.T1670.58</v>
      </c>
      <c r="S123">
        <f t="shared" si="31"/>
        <v>0</v>
      </c>
      <c r="U123" s="8">
        <v>120</v>
      </c>
      <c r="V123" s="8" t="str">
        <f t="shared" si="34"/>
        <v/>
      </c>
      <c r="W123" s="8" t="str">
        <f t="shared" si="34"/>
        <v/>
      </c>
      <c r="X123" s="8" t="str">
        <f t="shared" si="34"/>
        <v/>
      </c>
      <c r="Y123" s="8" t="str">
        <f t="shared" si="34"/>
        <v/>
      </c>
      <c r="Z123" s="8" t="str">
        <f t="shared" si="34"/>
        <v/>
      </c>
      <c r="AA123" s="8" t="str">
        <f t="shared" si="34"/>
        <v/>
      </c>
      <c r="AB123" s="8" t="str">
        <f t="shared" si="34"/>
        <v/>
      </c>
      <c r="AC123" s="8" t="str">
        <f t="shared" si="34"/>
        <v/>
      </c>
      <c r="AD123" s="8" t="str">
        <f t="shared" si="34"/>
        <v/>
      </c>
      <c r="AE123" s="8" t="str">
        <f t="shared" si="34"/>
        <v/>
      </c>
      <c r="AF123" s="8" t="str">
        <f t="shared" si="35"/>
        <v/>
      </c>
      <c r="AG123" s="8">
        <f t="shared" si="35"/>
        <v>120</v>
      </c>
      <c r="AH123" s="8" t="str">
        <f t="shared" si="35"/>
        <v/>
      </c>
      <c r="AI123" s="8" t="str">
        <f t="shared" si="35"/>
        <v/>
      </c>
      <c r="AJ123" s="8" t="str">
        <f t="shared" si="35"/>
        <v/>
      </c>
      <c r="AK123" s="8" t="str">
        <f t="shared" si="35"/>
        <v/>
      </c>
      <c r="AL123" s="8" t="str">
        <f t="shared" si="35"/>
        <v/>
      </c>
      <c r="AM123" s="8" t="str">
        <f t="shared" si="35"/>
        <v/>
      </c>
    </row>
    <row r="124" spans="1:39">
      <c r="A124" t="s">
        <v>326</v>
      </c>
      <c r="B124" t="s">
        <v>43</v>
      </c>
      <c r="C124" t="s">
        <v>42</v>
      </c>
      <c r="D124" s="23">
        <f>VLOOKUP($B124,affix_amil_header_bronze!$B$3:$D$20,3,FALSE)</f>
        <v>189733000</v>
      </c>
      <c r="E124" s="23" t="str">
        <f t="shared" si="29"/>
        <v>630520e957663d50f553f459189733000</v>
      </c>
      <c r="F124" s="44">
        <f>VLOOKUP(B124,affix_amil_header_bronze!B$3:E$20,4,FALSE)</f>
        <v>44787.875</v>
      </c>
      <c r="G124" s="23" t="str">
        <f>VLOOKUP(E124,affix_amil_header_bronze!$G$3:$H$20,2,FALSE)</f>
        <v>L</v>
      </c>
      <c r="H124" s="1">
        <v>42551.875</v>
      </c>
      <c r="I124">
        <v>291554270</v>
      </c>
      <c r="J124" s="23">
        <f>COUNTIF(affix_repasse_bronze!$R$4:$R$1083,I124)</f>
        <v>0</v>
      </c>
      <c r="K124" t="s">
        <v>327</v>
      </c>
      <c r="L124">
        <v>0</v>
      </c>
      <c r="M124">
        <v>0</v>
      </c>
      <c r="N124" t="s">
        <v>260</v>
      </c>
      <c r="O124" t="s">
        <v>77</v>
      </c>
      <c r="P124" t="s">
        <v>78</v>
      </c>
      <c r="Q124">
        <v>1469.36</v>
      </c>
      <c r="R124" t="str">
        <f t="shared" si="30"/>
        <v>630522006ce5ce76ca41534e630520e957663d50f553f459630522006ce5ce76ca415349189733000630520e957663d50f553f459189733000L42551.8752915542700GIXVXNNX WXRVXLHX DX NXWIMXNTX00AMIL 400 QC NACIONAL R PJCAMens. Titular Faixa Etária Implant.T1469.36</v>
      </c>
      <c r="S124">
        <f t="shared" si="31"/>
        <v>0</v>
      </c>
      <c r="U124" s="7">
        <v>121</v>
      </c>
      <c r="V124" s="7" t="str">
        <f t="shared" ref="V124:AE133" si="36">IF(V$3=$B124,$U124,"")</f>
        <v/>
      </c>
      <c r="W124" s="7" t="str">
        <f t="shared" si="36"/>
        <v/>
      </c>
      <c r="X124" s="7" t="str">
        <f t="shared" si="36"/>
        <v/>
      </c>
      <c r="Y124" s="7" t="str">
        <f t="shared" si="36"/>
        <v/>
      </c>
      <c r="Z124" s="7" t="str">
        <f t="shared" si="36"/>
        <v/>
      </c>
      <c r="AA124" s="7" t="str">
        <f t="shared" si="36"/>
        <v/>
      </c>
      <c r="AB124" s="7" t="str">
        <f t="shared" si="36"/>
        <v/>
      </c>
      <c r="AC124" s="7" t="str">
        <f t="shared" si="36"/>
        <v/>
      </c>
      <c r="AD124" s="7" t="str">
        <f t="shared" si="36"/>
        <v/>
      </c>
      <c r="AE124" s="7" t="str">
        <f t="shared" si="36"/>
        <v/>
      </c>
      <c r="AF124" s="7" t="str">
        <f t="shared" ref="AF124:AM133" si="37">IF(AF$3=$B124,$U124,"")</f>
        <v/>
      </c>
      <c r="AG124" s="7">
        <f t="shared" si="37"/>
        <v>121</v>
      </c>
      <c r="AH124" s="7" t="str">
        <f t="shared" si="37"/>
        <v/>
      </c>
      <c r="AI124" s="7" t="str">
        <f t="shared" si="37"/>
        <v/>
      </c>
      <c r="AJ124" s="7" t="str">
        <f t="shared" si="37"/>
        <v/>
      </c>
      <c r="AK124" s="7" t="str">
        <f t="shared" si="37"/>
        <v/>
      </c>
      <c r="AL124" s="7" t="str">
        <f t="shared" si="37"/>
        <v/>
      </c>
      <c r="AM124" s="7" t="str">
        <f t="shared" si="37"/>
        <v/>
      </c>
    </row>
    <row r="125" spans="1:39">
      <c r="A125" t="s">
        <v>328</v>
      </c>
      <c r="B125" t="s">
        <v>46</v>
      </c>
      <c r="C125" t="s">
        <v>45</v>
      </c>
      <c r="D125" s="22">
        <f>VLOOKUP($B125,affix_amil_header_bronze!$B$3:$D$20,3,FALSE)</f>
        <v>310426000</v>
      </c>
      <c r="E125" s="22" t="str">
        <f t="shared" si="29"/>
        <v>630520e919ffb29d92ef2ebd310426000</v>
      </c>
      <c r="F125" s="45">
        <f>VLOOKUP(B125,affix_amil_header_bronze!B$3:E$20,4,FALSE)</f>
        <v>44787.875</v>
      </c>
      <c r="G125" s="22" t="str">
        <f>VLOOKUP(E125,affix_amil_header_bronze!$G$3:$H$20,2,FALSE)</f>
        <v>M</v>
      </c>
      <c r="H125" s="1">
        <v>42063.875</v>
      </c>
      <c r="I125">
        <v>291139515</v>
      </c>
      <c r="J125" s="22">
        <f>COUNTIF(affix_repasse_bronze!$R$4:$R$1083,I125)</f>
        <v>0</v>
      </c>
      <c r="K125" t="s">
        <v>302</v>
      </c>
      <c r="L125">
        <v>0</v>
      </c>
      <c r="M125">
        <v>0</v>
      </c>
      <c r="N125" t="s">
        <v>329</v>
      </c>
      <c r="O125" t="s">
        <v>77</v>
      </c>
      <c r="P125" t="s">
        <v>78</v>
      </c>
      <c r="Q125">
        <v>35.229999999999997</v>
      </c>
      <c r="R125" t="str">
        <f t="shared" si="30"/>
        <v>630522dca651435971df7e8c630520e919ffb29d92ef2ebd630522dba651435971df7e8b310426000630520e919ffb29d92ef2ebd310426000M42063.8752911395150XNX WXRXLINX BRXGXNWX00DENTAL 200 NAC PJCACMens. Titular Faixa Etária Implant.T35.23</v>
      </c>
      <c r="S125">
        <f t="shared" si="31"/>
        <v>0</v>
      </c>
      <c r="U125" s="8">
        <v>122</v>
      </c>
      <c r="V125" s="8" t="str">
        <f t="shared" si="36"/>
        <v/>
      </c>
      <c r="W125" s="8" t="str">
        <f t="shared" si="36"/>
        <v/>
      </c>
      <c r="X125" s="8" t="str">
        <f t="shared" si="36"/>
        <v/>
      </c>
      <c r="Y125" s="8" t="str">
        <f t="shared" si="36"/>
        <v/>
      </c>
      <c r="Z125" s="8" t="str">
        <f t="shared" si="36"/>
        <v/>
      </c>
      <c r="AA125" s="8" t="str">
        <f t="shared" si="36"/>
        <v/>
      </c>
      <c r="AB125" s="8" t="str">
        <f t="shared" si="36"/>
        <v/>
      </c>
      <c r="AC125" s="8" t="str">
        <f t="shared" si="36"/>
        <v/>
      </c>
      <c r="AD125" s="8" t="str">
        <f t="shared" si="36"/>
        <v/>
      </c>
      <c r="AE125" s="8" t="str">
        <f t="shared" si="36"/>
        <v/>
      </c>
      <c r="AF125" s="8" t="str">
        <f t="shared" si="37"/>
        <v/>
      </c>
      <c r="AG125" s="8" t="str">
        <f t="shared" si="37"/>
        <v/>
      </c>
      <c r="AH125" s="8">
        <f t="shared" si="37"/>
        <v>122</v>
      </c>
      <c r="AI125" s="8" t="str">
        <f t="shared" si="37"/>
        <v/>
      </c>
      <c r="AJ125" s="8" t="str">
        <f t="shared" si="37"/>
        <v/>
      </c>
      <c r="AK125" s="8" t="str">
        <f t="shared" si="37"/>
        <v/>
      </c>
      <c r="AL125" s="8" t="str">
        <f t="shared" si="37"/>
        <v/>
      </c>
      <c r="AM125" s="8" t="str">
        <f t="shared" si="37"/>
        <v/>
      </c>
    </row>
    <row r="126" spans="1:39">
      <c r="A126" t="s">
        <v>330</v>
      </c>
      <c r="B126" t="s">
        <v>46</v>
      </c>
      <c r="C126" t="s">
        <v>45</v>
      </c>
      <c r="D126" s="23">
        <f>VLOOKUP($B126,affix_amil_header_bronze!$B$3:$D$20,3,FALSE)</f>
        <v>310426000</v>
      </c>
      <c r="E126" s="23" t="str">
        <f t="shared" si="29"/>
        <v>630520e919ffb29d92ef2ebd310426000</v>
      </c>
      <c r="F126" s="44">
        <f>VLOOKUP(B126,affix_amil_header_bronze!B$3:E$20,4,FALSE)</f>
        <v>44787.875</v>
      </c>
      <c r="G126" s="23" t="str">
        <f>VLOOKUP(E126,affix_amil_header_bronze!$G$3:$H$20,2,FALSE)</f>
        <v>M</v>
      </c>
      <c r="H126" s="1">
        <v>42155.875</v>
      </c>
      <c r="I126">
        <v>291214070</v>
      </c>
      <c r="J126" s="23">
        <f>COUNTIF(affix_repasse_bronze!$R$4:$R$1083,I126)</f>
        <v>0</v>
      </c>
      <c r="K126" t="s">
        <v>307</v>
      </c>
      <c r="L126">
        <v>0</v>
      </c>
      <c r="M126">
        <v>0</v>
      </c>
      <c r="N126" t="s">
        <v>329</v>
      </c>
      <c r="O126" t="s">
        <v>77</v>
      </c>
      <c r="P126" t="s">
        <v>78</v>
      </c>
      <c r="Q126">
        <v>35.229999999999997</v>
      </c>
      <c r="R126" t="str">
        <f t="shared" si="30"/>
        <v>630522dca651435971df7e8d630520e919ffb29d92ef2ebd630522dba651435971df7e8b310426000630520e919ffb29d92ef2ebd310426000M42155.8752912140700UXLY FXRNXNDX DX LIMX00DENTAL 200 NAC PJCACMens. Titular Faixa Etária Implant.T35.23</v>
      </c>
      <c r="S126">
        <f t="shared" si="31"/>
        <v>0</v>
      </c>
      <c r="U126" s="7">
        <v>123</v>
      </c>
      <c r="V126" s="7" t="str">
        <f t="shared" si="36"/>
        <v/>
      </c>
      <c r="W126" s="7" t="str">
        <f t="shared" si="36"/>
        <v/>
      </c>
      <c r="X126" s="7" t="str">
        <f t="shared" si="36"/>
        <v/>
      </c>
      <c r="Y126" s="7" t="str">
        <f t="shared" si="36"/>
        <v/>
      </c>
      <c r="Z126" s="7" t="str">
        <f t="shared" si="36"/>
        <v/>
      </c>
      <c r="AA126" s="7" t="str">
        <f t="shared" si="36"/>
        <v/>
      </c>
      <c r="AB126" s="7" t="str">
        <f t="shared" si="36"/>
        <v/>
      </c>
      <c r="AC126" s="7" t="str">
        <f t="shared" si="36"/>
        <v/>
      </c>
      <c r="AD126" s="7" t="str">
        <f t="shared" si="36"/>
        <v/>
      </c>
      <c r="AE126" s="7" t="str">
        <f t="shared" si="36"/>
        <v/>
      </c>
      <c r="AF126" s="7" t="str">
        <f t="shared" si="37"/>
        <v/>
      </c>
      <c r="AG126" s="7" t="str">
        <f t="shared" si="37"/>
        <v/>
      </c>
      <c r="AH126" s="7">
        <f t="shared" si="37"/>
        <v>123</v>
      </c>
      <c r="AI126" s="7" t="str">
        <f t="shared" si="37"/>
        <v/>
      </c>
      <c r="AJ126" s="7" t="str">
        <f t="shared" si="37"/>
        <v/>
      </c>
      <c r="AK126" s="7" t="str">
        <f t="shared" si="37"/>
        <v/>
      </c>
      <c r="AL126" s="7" t="str">
        <f t="shared" si="37"/>
        <v/>
      </c>
      <c r="AM126" s="7" t="str">
        <f t="shared" si="37"/>
        <v/>
      </c>
    </row>
    <row r="127" spans="1:39">
      <c r="A127" t="s">
        <v>331</v>
      </c>
      <c r="B127" t="s">
        <v>49</v>
      </c>
      <c r="C127" t="s">
        <v>48</v>
      </c>
      <c r="D127" s="22">
        <f>VLOOKUP($B127,affix_amil_header_bronze!$B$3:$D$20,3,FALSE)</f>
        <v>320087000</v>
      </c>
      <c r="E127" s="22" t="str">
        <f t="shared" si="29"/>
        <v>630520ea612e637c93d8bb09320087000</v>
      </c>
      <c r="F127" s="45">
        <f>VLOOKUP(B127,affix_amil_header_bronze!B$3:E$20,4,FALSE)</f>
        <v>44787.875</v>
      </c>
      <c r="G127" s="22" t="str">
        <f>VLOOKUP(E127,affix_amil_header_bronze!$G$3:$H$20,2,FALSE)</f>
        <v>N</v>
      </c>
      <c r="H127" s="1">
        <v>41820.875</v>
      </c>
      <c r="I127">
        <v>851831940</v>
      </c>
      <c r="J127" s="22">
        <f>COUNTIF(affix_repasse_bronze!$R$4:$R$1083,I127)</f>
        <v>0</v>
      </c>
      <c r="K127" t="s">
        <v>332</v>
      </c>
      <c r="L127">
        <v>0</v>
      </c>
      <c r="M127">
        <v>0</v>
      </c>
      <c r="N127" t="s">
        <v>300</v>
      </c>
      <c r="O127" t="s">
        <v>157</v>
      </c>
      <c r="P127" t="s">
        <v>78</v>
      </c>
      <c r="Q127">
        <v>5651.65</v>
      </c>
      <c r="R127" t="str">
        <f t="shared" si="30"/>
        <v>630523fabdc00722c3865634630520ea612e637c93d8bb09630523fabdc00722c3865633320087000630520ea612e637c93d8bb09320087000N41820.8758518319400XDNX MXRIX PXZ WXTXLX BRXNWX00BLUE 300 PLUS NAC QC PJCA RMens. Titular Per CapitaT5651.65</v>
      </c>
      <c r="S127">
        <f t="shared" si="31"/>
        <v>0</v>
      </c>
      <c r="U127" s="8">
        <v>124</v>
      </c>
      <c r="V127" s="8" t="str">
        <f t="shared" si="36"/>
        <v/>
      </c>
      <c r="W127" s="8" t="str">
        <f t="shared" si="36"/>
        <v/>
      </c>
      <c r="X127" s="8" t="str">
        <f t="shared" si="36"/>
        <v/>
      </c>
      <c r="Y127" s="8" t="str">
        <f t="shared" si="36"/>
        <v/>
      </c>
      <c r="Z127" s="8" t="str">
        <f t="shared" si="36"/>
        <v/>
      </c>
      <c r="AA127" s="8" t="str">
        <f t="shared" si="36"/>
        <v/>
      </c>
      <c r="AB127" s="8" t="str">
        <f t="shared" si="36"/>
        <v/>
      </c>
      <c r="AC127" s="8" t="str">
        <f t="shared" si="36"/>
        <v/>
      </c>
      <c r="AD127" s="8" t="str">
        <f t="shared" si="36"/>
        <v/>
      </c>
      <c r="AE127" s="8" t="str">
        <f t="shared" si="36"/>
        <v/>
      </c>
      <c r="AF127" s="8" t="str">
        <f t="shared" si="37"/>
        <v/>
      </c>
      <c r="AG127" s="8" t="str">
        <f t="shared" si="37"/>
        <v/>
      </c>
      <c r="AH127" s="8" t="str">
        <f t="shared" si="37"/>
        <v/>
      </c>
      <c r="AI127" s="8">
        <f t="shared" si="37"/>
        <v>124</v>
      </c>
      <c r="AJ127" s="8" t="str">
        <f t="shared" si="37"/>
        <v/>
      </c>
      <c r="AK127" s="8" t="str">
        <f t="shared" si="37"/>
        <v/>
      </c>
      <c r="AL127" s="8" t="str">
        <f t="shared" si="37"/>
        <v/>
      </c>
      <c r="AM127" s="8" t="str">
        <f t="shared" si="37"/>
        <v/>
      </c>
    </row>
    <row r="128" spans="1:39">
      <c r="A128" t="s">
        <v>333</v>
      </c>
      <c r="B128" t="s">
        <v>52</v>
      </c>
      <c r="C128" t="s">
        <v>51</v>
      </c>
      <c r="D128" s="23">
        <f>VLOOKUP($B128,affix_amil_header_bronze!$B$3:$D$20,3,FALSE)</f>
        <v>189307000</v>
      </c>
      <c r="E128" s="23" t="str">
        <f t="shared" si="29"/>
        <v>630520ea2715f08739a1dc15189307000</v>
      </c>
      <c r="F128" s="44">
        <f>VLOOKUP(B128,affix_amil_header_bronze!B$3:E$20,4,FALSE)</f>
        <v>44787.875</v>
      </c>
      <c r="G128" s="23" t="str">
        <f>VLOOKUP(E128,affix_amil_header_bronze!$G$3:$H$20,2,FALSE)</f>
        <v>O</v>
      </c>
      <c r="H128" s="1">
        <v>42429.875</v>
      </c>
      <c r="I128">
        <v>291417728</v>
      </c>
      <c r="J128" s="23">
        <f>COUNTIF(affix_repasse_bronze!$R$4:$R$1083,I128)</f>
        <v>1</v>
      </c>
      <c r="K128" t="s">
        <v>334</v>
      </c>
      <c r="L128">
        <v>0</v>
      </c>
      <c r="M128">
        <v>0</v>
      </c>
      <c r="N128" t="s">
        <v>81</v>
      </c>
      <c r="O128" t="s">
        <v>77</v>
      </c>
      <c r="P128" t="s">
        <v>78</v>
      </c>
      <c r="Q128">
        <v>4871.71</v>
      </c>
      <c r="R128" t="str">
        <f t="shared" si="30"/>
        <v>630524f18de0ef633cdbfd9b630520ea2715f08739a1dc15630524f18de0ef633cdbfd9a189307000630520ea2715f08739a1dc15189307000O42429.8752914177281MXRWIX XLXNX XNTX XLMXIDX00AMIL 400 QP NACIONAL R PJCAMens. Titular Faixa Etária Implant.T4871.71</v>
      </c>
      <c r="S128">
        <f t="shared" si="31"/>
        <v>0</v>
      </c>
      <c r="U128" s="7">
        <v>125</v>
      </c>
      <c r="V128" s="7" t="str">
        <f t="shared" si="36"/>
        <v/>
      </c>
      <c r="W128" s="7" t="str">
        <f t="shared" si="36"/>
        <v/>
      </c>
      <c r="X128" s="7" t="str">
        <f t="shared" si="36"/>
        <v/>
      </c>
      <c r="Y128" s="7" t="str">
        <f t="shared" si="36"/>
        <v/>
      </c>
      <c r="Z128" s="7" t="str">
        <f t="shared" si="36"/>
        <v/>
      </c>
      <c r="AA128" s="7" t="str">
        <f t="shared" si="36"/>
        <v/>
      </c>
      <c r="AB128" s="7" t="str">
        <f t="shared" si="36"/>
        <v/>
      </c>
      <c r="AC128" s="7" t="str">
        <f t="shared" si="36"/>
        <v/>
      </c>
      <c r="AD128" s="7" t="str">
        <f t="shared" si="36"/>
        <v/>
      </c>
      <c r="AE128" s="7" t="str">
        <f t="shared" si="36"/>
        <v/>
      </c>
      <c r="AF128" s="7" t="str">
        <f t="shared" si="37"/>
        <v/>
      </c>
      <c r="AG128" s="7" t="str">
        <f t="shared" si="37"/>
        <v/>
      </c>
      <c r="AH128" s="7" t="str">
        <f t="shared" si="37"/>
        <v/>
      </c>
      <c r="AI128" s="7" t="str">
        <f t="shared" si="37"/>
        <v/>
      </c>
      <c r="AJ128" s="7">
        <f t="shared" si="37"/>
        <v>125</v>
      </c>
      <c r="AK128" s="7" t="str">
        <f t="shared" si="37"/>
        <v/>
      </c>
      <c r="AL128" s="7" t="str">
        <f t="shared" si="37"/>
        <v/>
      </c>
      <c r="AM128" s="7" t="str">
        <f t="shared" si="37"/>
        <v/>
      </c>
    </row>
    <row r="129" spans="1:39">
      <c r="A129" t="s">
        <v>335</v>
      </c>
      <c r="B129" t="s">
        <v>55</v>
      </c>
      <c r="C129" t="s">
        <v>54</v>
      </c>
      <c r="D129" s="22">
        <f>VLOOKUP($B129,affix_amil_header_bronze!$B$3:$D$20,3,FALSE)</f>
        <v>318048000</v>
      </c>
      <c r="E129" s="22" t="str">
        <f t="shared" si="29"/>
        <v>630520ea89a0eceb5649c1c7318048000</v>
      </c>
      <c r="F129" s="45">
        <f>VLOOKUP(B129,affix_amil_header_bronze!B$3:E$20,4,FALSE)</f>
        <v>44787.875</v>
      </c>
      <c r="G129" s="22" t="str">
        <f>VLOOKUP(E129,affix_amil_header_bronze!$G$3:$H$20,2,FALSE)</f>
        <v>P</v>
      </c>
      <c r="H129" s="1">
        <v>41820.875</v>
      </c>
      <c r="I129">
        <v>290951119</v>
      </c>
      <c r="J129" s="22">
        <f>COUNTIF(affix_repasse_bronze!$R$4:$R$1083,I129)</f>
        <v>0</v>
      </c>
      <c r="K129" t="s">
        <v>336</v>
      </c>
      <c r="L129">
        <v>0</v>
      </c>
      <c r="M129">
        <v>0</v>
      </c>
      <c r="N129" t="s">
        <v>317</v>
      </c>
      <c r="O129" t="s">
        <v>77</v>
      </c>
      <c r="P129" t="s">
        <v>78</v>
      </c>
      <c r="Q129">
        <v>1775.27</v>
      </c>
      <c r="R129" t="str">
        <f t="shared" si="30"/>
        <v>630525e1e93b154dad93dba4630520ea89a0eceb5649c1c7630525e1e93b154dad93dba3318048000630520ea89a0eceb5649c1c7318048000P41820.8752909511190DXVI RXI DX XLIVXIRX WXLDX00BLUE 400 PLUS NAC QP PJCA RMens. Titular Faixa Etária Implant.T1775.27</v>
      </c>
      <c r="S129">
        <f t="shared" si="31"/>
        <v>0</v>
      </c>
      <c r="U129" s="8">
        <v>126</v>
      </c>
      <c r="V129" s="8" t="str">
        <f t="shared" si="36"/>
        <v/>
      </c>
      <c r="W129" s="8" t="str">
        <f t="shared" si="36"/>
        <v/>
      </c>
      <c r="X129" s="8" t="str">
        <f t="shared" si="36"/>
        <v/>
      </c>
      <c r="Y129" s="8" t="str">
        <f t="shared" si="36"/>
        <v/>
      </c>
      <c r="Z129" s="8" t="str">
        <f t="shared" si="36"/>
        <v/>
      </c>
      <c r="AA129" s="8" t="str">
        <f t="shared" si="36"/>
        <v/>
      </c>
      <c r="AB129" s="8" t="str">
        <f t="shared" si="36"/>
        <v/>
      </c>
      <c r="AC129" s="8" t="str">
        <f t="shared" si="36"/>
        <v/>
      </c>
      <c r="AD129" s="8" t="str">
        <f t="shared" si="36"/>
        <v/>
      </c>
      <c r="AE129" s="8" t="str">
        <f t="shared" si="36"/>
        <v/>
      </c>
      <c r="AF129" s="8" t="str">
        <f t="shared" si="37"/>
        <v/>
      </c>
      <c r="AG129" s="8" t="str">
        <f t="shared" si="37"/>
        <v/>
      </c>
      <c r="AH129" s="8" t="str">
        <f t="shared" si="37"/>
        <v/>
      </c>
      <c r="AI129" s="8" t="str">
        <f t="shared" si="37"/>
        <v/>
      </c>
      <c r="AJ129" s="8" t="str">
        <f t="shared" si="37"/>
        <v/>
      </c>
      <c r="AK129" s="8">
        <f t="shared" si="37"/>
        <v>126</v>
      </c>
      <c r="AL129" s="8" t="str">
        <f t="shared" si="37"/>
        <v/>
      </c>
      <c r="AM129" s="8" t="str">
        <f t="shared" si="37"/>
        <v/>
      </c>
    </row>
    <row r="130" spans="1:39">
      <c r="A130" t="s">
        <v>337</v>
      </c>
      <c r="B130" t="s">
        <v>55</v>
      </c>
      <c r="C130" t="s">
        <v>54</v>
      </c>
      <c r="D130" s="23">
        <f>VLOOKUP($B130,affix_amil_header_bronze!$B$3:$D$20,3,FALSE)</f>
        <v>318048000</v>
      </c>
      <c r="E130" s="23" t="str">
        <f t="shared" si="29"/>
        <v>630520ea89a0eceb5649c1c7318048000</v>
      </c>
      <c r="F130" s="44">
        <f>VLOOKUP(B130,affix_amil_header_bronze!B$3:E$20,4,FALSE)</f>
        <v>44787.875</v>
      </c>
      <c r="G130" s="23" t="str">
        <f>VLOOKUP(E130,affix_amil_header_bronze!$G$3:$H$20,2,FALSE)</f>
        <v>P</v>
      </c>
      <c r="H130" s="1">
        <v>41912.875</v>
      </c>
      <c r="I130">
        <v>291026931</v>
      </c>
      <c r="J130" s="23">
        <f>COUNTIF(affix_repasse_bronze!$R$4:$R$1083,I130)</f>
        <v>0</v>
      </c>
      <c r="K130" t="s">
        <v>338</v>
      </c>
      <c r="L130">
        <v>0</v>
      </c>
      <c r="M130">
        <v>0</v>
      </c>
      <c r="N130" t="s">
        <v>339</v>
      </c>
      <c r="O130" t="s">
        <v>77</v>
      </c>
      <c r="P130" t="s">
        <v>78</v>
      </c>
      <c r="Q130">
        <v>1538.52</v>
      </c>
      <c r="R130" t="str">
        <f t="shared" si="30"/>
        <v>630525e1e93b154dad93dba5630520ea89a0eceb5649c1c7630525e1e93b154dad93dba3318048000630520ea89a0eceb5649c1c7318048000P41912.8752910269310GXXVXNX XLIVXIRX ILVX00BLUE 300 PLUS NAC QP PJCA RMens. Titular Faixa Etária Implant.T1538.52</v>
      </c>
      <c r="S130">
        <f t="shared" si="31"/>
        <v>0</v>
      </c>
      <c r="U130" s="7">
        <v>127</v>
      </c>
      <c r="V130" s="7" t="str">
        <f t="shared" si="36"/>
        <v/>
      </c>
      <c r="W130" s="7" t="str">
        <f t="shared" si="36"/>
        <v/>
      </c>
      <c r="X130" s="7" t="str">
        <f t="shared" si="36"/>
        <v/>
      </c>
      <c r="Y130" s="7" t="str">
        <f t="shared" si="36"/>
        <v/>
      </c>
      <c r="Z130" s="7" t="str">
        <f t="shared" si="36"/>
        <v/>
      </c>
      <c r="AA130" s="7" t="str">
        <f t="shared" si="36"/>
        <v/>
      </c>
      <c r="AB130" s="7" t="str">
        <f t="shared" si="36"/>
        <v/>
      </c>
      <c r="AC130" s="7" t="str">
        <f t="shared" si="36"/>
        <v/>
      </c>
      <c r="AD130" s="7" t="str">
        <f t="shared" si="36"/>
        <v/>
      </c>
      <c r="AE130" s="7" t="str">
        <f t="shared" si="36"/>
        <v/>
      </c>
      <c r="AF130" s="7" t="str">
        <f t="shared" si="37"/>
        <v/>
      </c>
      <c r="AG130" s="7" t="str">
        <f t="shared" si="37"/>
        <v/>
      </c>
      <c r="AH130" s="7" t="str">
        <f t="shared" si="37"/>
        <v/>
      </c>
      <c r="AI130" s="7" t="str">
        <f t="shared" si="37"/>
        <v/>
      </c>
      <c r="AJ130" s="7" t="str">
        <f t="shared" si="37"/>
        <v/>
      </c>
      <c r="AK130" s="7">
        <f t="shared" si="37"/>
        <v>127</v>
      </c>
      <c r="AL130" s="7" t="str">
        <f t="shared" si="37"/>
        <v/>
      </c>
      <c r="AM130" s="7" t="str">
        <f t="shared" si="37"/>
        <v/>
      </c>
    </row>
    <row r="131" spans="1:39">
      <c r="A131" t="s">
        <v>340</v>
      </c>
      <c r="B131" t="s">
        <v>55</v>
      </c>
      <c r="C131" t="s">
        <v>54</v>
      </c>
      <c r="D131" s="22">
        <f>VLOOKUP($B131,affix_amil_header_bronze!$B$3:$D$20,3,FALSE)</f>
        <v>318048000</v>
      </c>
      <c r="E131" s="22" t="str">
        <f t="shared" si="29"/>
        <v>630520ea89a0eceb5649c1c7318048000</v>
      </c>
      <c r="F131" s="45">
        <f>VLOOKUP(B131,affix_amil_header_bronze!B$3:E$20,4,FALSE)</f>
        <v>44787.875</v>
      </c>
      <c r="G131" s="22" t="str">
        <f>VLOOKUP(E131,affix_amil_header_bronze!$G$3:$H$20,2,FALSE)</f>
        <v>P</v>
      </c>
      <c r="H131" s="1">
        <v>41943.916666666664</v>
      </c>
      <c r="I131">
        <v>291052304</v>
      </c>
      <c r="J131" s="22">
        <f>COUNTIF(affix_repasse_bronze!$R$4:$R$1083,I131)</f>
        <v>1</v>
      </c>
      <c r="K131" t="s">
        <v>341</v>
      </c>
      <c r="L131">
        <v>0</v>
      </c>
      <c r="M131">
        <v>0</v>
      </c>
      <c r="N131" t="s">
        <v>300</v>
      </c>
      <c r="O131" t="s">
        <v>77</v>
      </c>
      <c r="P131" t="s">
        <v>78</v>
      </c>
      <c r="Q131">
        <v>1846.2</v>
      </c>
      <c r="R131" t="str">
        <f t="shared" si="30"/>
        <v>630525e1e93b154dad93dba6630520ea89a0eceb5649c1c7630525e1e93b154dad93dba3318048000630520ea89a0eceb5649c1c7318048000P41943.91666666672910523041XLINNY XLIWX XXVIXR DX PXIVX00BLUE 300 PLUS NAC QC PJCA RMens. Titular Faixa Etária Implant.T1846.2</v>
      </c>
      <c r="S131">
        <f t="shared" si="31"/>
        <v>0</v>
      </c>
      <c r="U131" s="8">
        <v>128</v>
      </c>
      <c r="V131" s="8" t="str">
        <f t="shared" si="36"/>
        <v/>
      </c>
      <c r="W131" s="8" t="str">
        <f t="shared" si="36"/>
        <v/>
      </c>
      <c r="X131" s="8" t="str">
        <f t="shared" si="36"/>
        <v/>
      </c>
      <c r="Y131" s="8" t="str">
        <f t="shared" si="36"/>
        <v/>
      </c>
      <c r="Z131" s="8" t="str">
        <f t="shared" si="36"/>
        <v/>
      </c>
      <c r="AA131" s="8" t="str">
        <f t="shared" si="36"/>
        <v/>
      </c>
      <c r="AB131" s="8" t="str">
        <f t="shared" si="36"/>
        <v/>
      </c>
      <c r="AC131" s="8" t="str">
        <f t="shared" si="36"/>
        <v/>
      </c>
      <c r="AD131" s="8" t="str">
        <f t="shared" si="36"/>
        <v/>
      </c>
      <c r="AE131" s="8" t="str">
        <f t="shared" si="36"/>
        <v/>
      </c>
      <c r="AF131" s="8" t="str">
        <f t="shared" si="37"/>
        <v/>
      </c>
      <c r="AG131" s="8" t="str">
        <f t="shared" si="37"/>
        <v/>
      </c>
      <c r="AH131" s="8" t="str">
        <f t="shared" si="37"/>
        <v/>
      </c>
      <c r="AI131" s="8" t="str">
        <f t="shared" si="37"/>
        <v/>
      </c>
      <c r="AJ131" s="8" t="str">
        <f t="shared" si="37"/>
        <v/>
      </c>
      <c r="AK131" s="8">
        <f t="shared" si="37"/>
        <v>128</v>
      </c>
      <c r="AL131" s="8" t="str">
        <f t="shared" si="37"/>
        <v/>
      </c>
      <c r="AM131" s="8" t="str">
        <f t="shared" si="37"/>
        <v/>
      </c>
    </row>
    <row r="132" spans="1:39">
      <c r="A132" t="s">
        <v>342</v>
      </c>
      <c r="B132" t="s">
        <v>55</v>
      </c>
      <c r="C132" t="s">
        <v>54</v>
      </c>
      <c r="D132" s="23">
        <f>VLOOKUP($B132,affix_amil_header_bronze!$B$3:$D$20,3,FALSE)</f>
        <v>318048000</v>
      </c>
      <c r="E132" s="23" t="str">
        <f t="shared" ref="E132:E139" si="38">CONCATENATE(B132,D132)</f>
        <v>630520ea89a0eceb5649c1c7318048000</v>
      </c>
      <c r="F132" s="44">
        <f>VLOOKUP(B132,affix_amil_header_bronze!B$3:E$20,4,FALSE)</f>
        <v>44787.875</v>
      </c>
      <c r="G132" s="23" t="str">
        <f>VLOOKUP(E132,affix_amil_header_bronze!$G$3:$H$20,2,FALSE)</f>
        <v>P</v>
      </c>
      <c r="H132" s="1">
        <v>42035.916666666664</v>
      </c>
      <c r="I132">
        <v>291111408</v>
      </c>
      <c r="J132" s="23">
        <f>COUNTIF(affix_repasse_bronze!$R$4:$R$1083,I132)</f>
        <v>0</v>
      </c>
      <c r="K132" t="s">
        <v>343</v>
      </c>
      <c r="L132">
        <v>0</v>
      </c>
      <c r="M132">
        <v>0</v>
      </c>
      <c r="N132" t="s">
        <v>300</v>
      </c>
      <c r="O132" t="s">
        <v>77</v>
      </c>
      <c r="P132" t="s">
        <v>78</v>
      </c>
      <c r="Q132">
        <v>1420.16</v>
      </c>
      <c r="R132" t="str">
        <f t="shared" ref="R132:R139" si="39">CONCATENATE(A132,B132,C132,D132,E132,G132,H132,I132,J132,K132,L132,M132,N132,O132,P132,Q132)</f>
        <v>630525e1e93b154dad93dba7630520ea89a0eceb5649c1c7630525e1e93b154dad93dba3318048000630520ea89a0eceb5649c1c7318048000P42035.91666666672911114080YXMIN FXRRXIRX DX LIMX MXWIXL00BLUE 300 PLUS NAC QC PJCA RMens. Titular Faixa Etária Implant.T1420.16</v>
      </c>
      <c r="S132">
        <f t="shared" ref="S132:S139" si="40">IF(A132=A131,1,0)</f>
        <v>0</v>
      </c>
      <c r="U132" s="7">
        <v>129</v>
      </c>
      <c r="V132" s="7" t="str">
        <f t="shared" si="36"/>
        <v/>
      </c>
      <c r="W132" s="7" t="str">
        <f t="shared" si="36"/>
        <v/>
      </c>
      <c r="X132" s="7" t="str">
        <f t="shared" si="36"/>
        <v/>
      </c>
      <c r="Y132" s="7" t="str">
        <f t="shared" si="36"/>
        <v/>
      </c>
      <c r="Z132" s="7" t="str">
        <f t="shared" si="36"/>
        <v/>
      </c>
      <c r="AA132" s="7" t="str">
        <f t="shared" si="36"/>
        <v/>
      </c>
      <c r="AB132" s="7" t="str">
        <f t="shared" si="36"/>
        <v/>
      </c>
      <c r="AC132" s="7" t="str">
        <f t="shared" si="36"/>
        <v/>
      </c>
      <c r="AD132" s="7" t="str">
        <f t="shared" si="36"/>
        <v/>
      </c>
      <c r="AE132" s="7" t="str">
        <f t="shared" si="36"/>
        <v/>
      </c>
      <c r="AF132" s="7" t="str">
        <f t="shared" si="37"/>
        <v/>
      </c>
      <c r="AG132" s="7" t="str">
        <f t="shared" si="37"/>
        <v/>
      </c>
      <c r="AH132" s="7" t="str">
        <f t="shared" si="37"/>
        <v/>
      </c>
      <c r="AI132" s="7" t="str">
        <f t="shared" si="37"/>
        <v/>
      </c>
      <c r="AJ132" s="7" t="str">
        <f t="shared" si="37"/>
        <v/>
      </c>
      <c r="AK132" s="7">
        <f t="shared" si="37"/>
        <v>129</v>
      </c>
      <c r="AL132" s="7" t="str">
        <f t="shared" si="37"/>
        <v/>
      </c>
      <c r="AM132" s="7" t="str">
        <f t="shared" si="37"/>
        <v/>
      </c>
    </row>
    <row r="133" spans="1:39">
      <c r="A133" t="s">
        <v>344</v>
      </c>
      <c r="B133" t="s">
        <v>55</v>
      </c>
      <c r="C133" t="s">
        <v>54</v>
      </c>
      <c r="D133" s="22">
        <f>VLOOKUP($B133,affix_amil_header_bronze!$B$3:$D$20,3,FALSE)</f>
        <v>318048000</v>
      </c>
      <c r="E133" s="22" t="str">
        <f t="shared" si="38"/>
        <v>630520ea89a0eceb5649c1c7318048000</v>
      </c>
      <c r="F133" s="45">
        <f>VLOOKUP(B133,affix_amil_header_bronze!B$3:E$20,4,FALSE)</f>
        <v>44787.875</v>
      </c>
      <c r="G133" s="22" t="str">
        <f>VLOOKUP(E133,affix_amil_header_bronze!$G$3:$H$20,2,FALSE)</f>
        <v>P</v>
      </c>
      <c r="H133" s="1">
        <v>42124.875</v>
      </c>
      <c r="I133">
        <v>291191630</v>
      </c>
      <c r="J133" s="22">
        <f>COUNTIF(affix_repasse_bronze!$R$4:$R$1083,I133)</f>
        <v>1</v>
      </c>
      <c r="K133" t="s">
        <v>345</v>
      </c>
      <c r="L133">
        <v>0</v>
      </c>
      <c r="M133">
        <v>0</v>
      </c>
      <c r="N133" t="s">
        <v>303</v>
      </c>
      <c r="O133" t="s">
        <v>77</v>
      </c>
      <c r="P133" t="s">
        <v>78</v>
      </c>
      <c r="Q133">
        <v>1893.66</v>
      </c>
      <c r="R133" t="str">
        <f t="shared" si="39"/>
        <v>630525e1e93b154dad93dba8630520ea89a0eceb5649c1c7630525e1e93b154dad93dba3318048000630520ea89a0eceb5649c1c7318048000P42124.8752911916301FXBIXNX FXNTX GXMX00BLUE 500 PLUS NAC QP PJCA RMens. Titular Faixa Etária Implant.T1893.66</v>
      </c>
      <c r="S133">
        <f t="shared" si="40"/>
        <v>0</v>
      </c>
      <c r="U133" s="8">
        <v>130</v>
      </c>
      <c r="V133" s="8" t="str">
        <f t="shared" si="36"/>
        <v/>
      </c>
      <c r="W133" s="8" t="str">
        <f t="shared" si="36"/>
        <v/>
      </c>
      <c r="X133" s="8" t="str">
        <f t="shared" si="36"/>
        <v/>
      </c>
      <c r="Y133" s="8" t="str">
        <f t="shared" si="36"/>
        <v/>
      </c>
      <c r="Z133" s="8" t="str">
        <f t="shared" si="36"/>
        <v/>
      </c>
      <c r="AA133" s="8" t="str">
        <f t="shared" si="36"/>
        <v/>
      </c>
      <c r="AB133" s="8" t="str">
        <f t="shared" si="36"/>
        <v/>
      </c>
      <c r="AC133" s="8" t="str">
        <f t="shared" si="36"/>
        <v/>
      </c>
      <c r="AD133" s="8" t="str">
        <f t="shared" si="36"/>
        <v/>
      </c>
      <c r="AE133" s="8" t="str">
        <f t="shared" si="36"/>
        <v/>
      </c>
      <c r="AF133" s="8" t="str">
        <f t="shared" si="37"/>
        <v/>
      </c>
      <c r="AG133" s="8" t="str">
        <f t="shared" si="37"/>
        <v/>
      </c>
      <c r="AH133" s="8" t="str">
        <f t="shared" si="37"/>
        <v/>
      </c>
      <c r="AI133" s="8" t="str">
        <f t="shared" si="37"/>
        <v/>
      </c>
      <c r="AJ133" s="8" t="str">
        <f t="shared" si="37"/>
        <v/>
      </c>
      <c r="AK133" s="8">
        <f t="shared" si="37"/>
        <v>130</v>
      </c>
      <c r="AL133" s="8" t="str">
        <f t="shared" si="37"/>
        <v/>
      </c>
      <c r="AM133" s="8" t="str">
        <f t="shared" si="37"/>
        <v/>
      </c>
    </row>
    <row r="134" spans="1:39">
      <c r="A134" t="s">
        <v>346</v>
      </c>
      <c r="B134" t="s">
        <v>58</v>
      </c>
      <c r="C134" t="s">
        <v>57</v>
      </c>
      <c r="D134" s="23">
        <f>VLOOKUP($B134,affix_amil_header_bronze!$B$3:$D$20,3,FALSE)</f>
        <v>108697000</v>
      </c>
      <c r="E134" s="23" t="str">
        <f t="shared" si="38"/>
        <v>630520ead67463f124eedc0b108697000</v>
      </c>
      <c r="F134" s="44">
        <f>VLOOKUP(B134,affix_amil_header_bronze!B$3:E$20,4,FALSE)</f>
        <v>44787.875</v>
      </c>
      <c r="G134" s="23" t="str">
        <f>VLOOKUP(E134,affix_amil_header_bronze!$G$3:$H$20,2,FALSE)</f>
        <v>Q</v>
      </c>
      <c r="H134" s="1">
        <v>42277.875</v>
      </c>
      <c r="I134">
        <v>291305148</v>
      </c>
      <c r="J134" s="23">
        <f>COUNTIF(affix_repasse_bronze!$R$4:$R$1083,I134)</f>
        <v>1</v>
      </c>
      <c r="K134" t="s">
        <v>75</v>
      </c>
      <c r="L134">
        <v>0</v>
      </c>
      <c r="M134">
        <v>0</v>
      </c>
      <c r="N134" t="s">
        <v>76</v>
      </c>
      <c r="O134" t="s">
        <v>77</v>
      </c>
      <c r="P134" t="s">
        <v>78</v>
      </c>
      <c r="Q134">
        <v>3892.76</v>
      </c>
      <c r="R134" t="str">
        <f t="shared" si="39"/>
        <v>6305270ec850d94498f1b604630520ead67463f124eedc0b6305270dc850d94498f1b603108697000630520ead67463f124eedc0b108697000Q42277.8752913051481MXRWXLLX WXNTXFXNTI00AMIL 700 QP NACIONAL R PJCAMens. Titular Faixa Etária Implant.T3892.76</v>
      </c>
      <c r="S134">
        <f t="shared" si="40"/>
        <v>0</v>
      </c>
      <c r="U134" s="7">
        <v>131</v>
      </c>
      <c r="V134" s="7" t="str">
        <f t="shared" ref="V134:AE139" si="41">IF(V$3=$B134,$U134,"")</f>
        <v/>
      </c>
      <c r="W134" s="7" t="str">
        <f t="shared" si="41"/>
        <v/>
      </c>
      <c r="X134" s="7" t="str">
        <f t="shared" si="41"/>
        <v/>
      </c>
      <c r="Y134" s="7" t="str">
        <f t="shared" si="41"/>
        <v/>
      </c>
      <c r="Z134" s="7" t="str">
        <f t="shared" si="41"/>
        <v/>
      </c>
      <c r="AA134" s="7" t="str">
        <f t="shared" si="41"/>
        <v/>
      </c>
      <c r="AB134" s="7" t="str">
        <f t="shared" si="41"/>
        <v/>
      </c>
      <c r="AC134" s="7" t="str">
        <f t="shared" si="41"/>
        <v/>
      </c>
      <c r="AD134" s="7" t="str">
        <f t="shared" si="41"/>
        <v/>
      </c>
      <c r="AE134" s="7" t="str">
        <f t="shared" si="41"/>
        <v/>
      </c>
      <c r="AF134" s="7" t="str">
        <f t="shared" ref="AF134:AM139" si="42">IF(AF$3=$B134,$U134,"")</f>
        <v/>
      </c>
      <c r="AG134" s="7" t="str">
        <f t="shared" si="42"/>
        <v/>
      </c>
      <c r="AH134" s="7" t="str">
        <f t="shared" si="42"/>
        <v/>
      </c>
      <c r="AI134" s="7" t="str">
        <f t="shared" si="42"/>
        <v/>
      </c>
      <c r="AJ134" s="7" t="str">
        <f t="shared" si="42"/>
        <v/>
      </c>
      <c r="AK134" s="7" t="str">
        <f t="shared" si="42"/>
        <v/>
      </c>
      <c r="AL134" s="7">
        <f t="shared" si="42"/>
        <v>131</v>
      </c>
      <c r="AM134" s="7" t="str">
        <f t="shared" si="42"/>
        <v/>
      </c>
    </row>
    <row r="135" spans="1:39">
      <c r="A135" t="s">
        <v>347</v>
      </c>
      <c r="B135" t="s">
        <v>58</v>
      </c>
      <c r="C135" t="s">
        <v>57</v>
      </c>
      <c r="D135" s="22">
        <f>VLOOKUP($B135,affix_amil_header_bronze!$B$3:$D$20,3,FALSE)</f>
        <v>108697000</v>
      </c>
      <c r="E135" s="22" t="str">
        <f t="shared" si="38"/>
        <v>630520ead67463f124eedc0b108697000</v>
      </c>
      <c r="F135" s="45">
        <f>VLOOKUP(B135,affix_amil_header_bronze!B$3:E$20,4,FALSE)</f>
        <v>44787.875</v>
      </c>
      <c r="G135" s="22" t="str">
        <f>VLOOKUP(E135,affix_amil_header_bronze!$G$3:$H$20,2,FALSE)</f>
        <v>Q</v>
      </c>
      <c r="H135" s="1">
        <v>42460.875</v>
      </c>
      <c r="I135">
        <v>291441203</v>
      </c>
      <c r="J135" s="22">
        <f>COUNTIF(affix_repasse_bronze!$R$4:$R$1083,I135)</f>
        <v>1</v>
      </c>
      <c r="K135" t="s">
        <v>80</v>
      </c>
      <c r="L135">
        <v>0</v>
      </c>
      <c r="M135">
        <v>0</v>
      </c>
      <c r="N135" t="s">
        <v>81</v>
      </c>
      <c r="O135" t="s">
        <v>77</v>
      </c>
      <c r="P135" t="s">
        <v>78</v>
      </c>
      <c r="Q135">
        <v>2834.42</v>
      </c>
      <c r="R135" t="str">
        <f t="shared" si="39"/>
        <v>6305270ec850d94498f1b605630520ead67463f124eedc0b6305270dc850d94498f1b603108697000630520ead67463f124eedc0b108697000Q42460.8752914412031JXIWX XRIWX DX XNDRXDX DX ILVX00AMIL 400 QP NACIONAL R PJCAMens. Titular Faixa Etária Implant.T2834.42</v>
      </c>
      <c r="S135">
        <f t="shared" si="40"/>
        <v>0</v>
      </c>
      <c r="U135" s="8">
        <v>132</v>
      </c>
      <c r="V135" s="8" t="str">
        <f t="shared" si="41"/>
        <v/>
      </c>
      <c r="W135" s="8" t="str">
        <f t="shared" si="41"/>
        <v/>
      </c>
      <c r="X135" s="8" t="str">
        <f t="shared" si="41"/>
        <v/>
      </c>
      <c r="Y135" s="8" t="str">
        <f t="shared" si="41"/>
        <v/>
      </c>
      <c r="Z135" s="8" t="str">
        <f t="shared" si="41"/>
        <v/>
      </c>
      <c r="AA135" s="8" t="str">
        <f t="shared" si="41"/>
        <v/>
      </c>
      <c r="AB135" s="8" t="str">
        <f t="shared" si="41"/>
        <v/>
      </c>
      <c r="AC135" s="8" t="str">
        <f t="shared" si="41"/>
        <v/>
      </c>
      <c r="AD135" s="8" t="str">
        <f t="shared" si="41"/>
        <v/>
      </c>
      <c r="AE135" s="8" t="str">
        <f t="shared" si="41"/>
        <v/>
      </c>
      <c r="AF135" s="8" t="str">
        <f t="shared" si="42"/>
        <v/>
      </c>
      <c r="AG135" s="8" t="str">
        <f t="shared" si="42"/>
        <v/>
      </c>
      <c r="AH135" s="8" t="str">
        <f t="shared" si="42"/>
        <v/>
      </c>
      <c r="AI135" s="8" t="str">
        <f t="shared" si="42"/>
        <v/>
      </c>
      <c r="AJ135" s="8" t="str">
        <f t="shared" si="42"/>
        <v/>
      </c>
      <c r="AK135" s="8" t="str">
        <f t="shared" si="42"/>
        <v/>
      </c>
      <c r="AL135" s="8">
        <f t="shared" si="42"/>
        <v>132</v>
      </c>
      <c r="AM135" s="8" t="str">
        <f t="shared" si="42"/>
        <v/>
      </c>
    </row>
    <row r="136" spans="1:39">
      <c r="A136" t="s">
        <v>348</v>
      </c>
      <c r="B136" t="s">
        <v>58</v>
      </c>
      <c r="C136" t="s">
        <v>57</v>
      </c>
      <c r="D136" s="23">
        <f>VLOOKUP($B136,affix_amil_header_bronze!$B$3:$D$20,3,FALSE)</f>
        <v>108697000</v>
      </c>
      <c r="E136" s="23" t="str">
        <f t="shared" si="38"/>
        <v>630520ead67463f124eedc0b108697000</v>
      </c>
      <c r="F136" s="44">
        <f>VLOOKUP(B136,affix_amil_header_bronze!B$3:E$20,4,FALSE)</f>
        <v>44787.875</v>
      </c>
      <c r="G136" s="23" t="str">
        <f>VLOOKUP(E136,affix_amil_header_bronze!$G$3:$H$20,2,FALSE)</f>
        <v>Q</v>
      </c>
      <c r="H136" s="1">
        <v>42490.875</v>
      </c>
      <c r="I136">
        <v>291469272</v>
      </c>
      <c r="J136" s="23">
        <f>COUNTIF(affix_repasse_bronze!$R$4:$R$1083,I136)</f>
        <v>1</v>
      </c>
      <c r="K136" t="s">
        <v>83</v>
      </c>
      <c r="L136">
        <v>0</v>
      </c>
      <c r="M136">
        <v>0</v>
      </c>
      <c r="N136" t="s">
        <v>81</v>
      </c>
      <c r="O136" t="s">
        <v>77</v>
      </c>
      <c r="P136" t="s">
        <v>78</v>
      </c>
      <c r="Q136">
        <v>8525.43</v>
      </c>
      <c r="R136" t="str">
        <f t="shared" si="39"/>
        <v>6305270ec850d94498f1b606630520ead67463f124eedc0b6305270dc850d94498f1b603108697000630520ead67463f124eedc0b108697000Q42490.8752914692721MXRIX BXNIGNX XLIVXIRX DX NXWIMXNTX JUWX00AMIL 400 QP NACIONAL R PJCAMens. Titular Faixa Etária Implant.T8525.43</v>
      </c>
      <c r="S136">
        <f t="shared" si="40"/>
        <v>0</v>
      </c>
      <c r="U136" s="7">
        <v>133</v>
      </c>
      <c r="V136" s="7" t="str">
        <f t="shared" si="41"/>
        <v/>
      </c>
      <c r="W136" s="7" t="str">
        <f t="shared" si="41"/>
        <v/>
      </c>
      <c r="X136" s="7" t="str">
        <f t="shared" si="41"/>
        <v/>
      </c>
      <c r="Y136" s="7" t="str">
        <f t="shared" si="41"/>
        <v/>
      </c>
      <c r="Z136" s="7" t="str">
        <f t="shared" si="41"/>
        <v/>
      </c>
      <c r="AA136" s="7" t="str">
        <f t="shared" si="41"/>
        <v/>
      </c>
      <c r="AB136" s="7" t="str">
        <f t="shared" si="41"/>
        <v/>
      </c>
      <c r="AC136" s="7" t="str">
        <f t="shared" si="41"/>
        <v/>
      </c>
      <c r="AD136" s="7" t="str">
        <f t="shared" si="41"/>
        <v/>
      </c>
      <c r="AE136" s="7" t="str">
        <f t="shared" si="41"/>
        <v/>
      </c>
      <c r="AF136" s="7" t="str">
        <f t="shared" si="42"/>
        <v/>
      </c>
      <c r="AG136" s="7" t="str">
        <f t="shared" si="42"/>
        <v/>
      </c>
      <c r="AH136" s="7" t="str">
        <f t="shared" si="42"/>
        <v/>
      </c>
      <c r="AI136" s="7" t="str">
        <f t="shared" si="42"/>
        <v/>
      </c>
      <c r="AJ136" s="7" t="str">
        <f t="shared" si="42"/>
        <v/>
      </c>
      <c r="AK136" s="7" t="str">
        <f t="shared" si="42"/>
        <v/>
      </c>
      <c r="AL136" s="7">
        <f t="shared" si="42"/>
        <v>133</v>
      </c>
      <c r="AM136" s="7" t="str">
        <f t="shared" si="42"/>
        <v/>
      </c>
    </row>
    <row r="137" spans="1:39">
      <c r="A137" t="s">
        <v>349</v>
      </c>
      <c r="B137" t="s">
        <v>61</v>
      </c>
      <c r="C137" t="s">
        <v>60</v>
      </c>
      <c r="D137" s="22">
        <f>VLOOKUP($B137,affix_amil_header_bronze!$B$3:$D$20,3,FALSE)</f>
        <v>311084000</v>
      </c>
      <c r="E137" s="22" t="str">
        <f t="shared" si="38"/>
        <v>630520ea7e0aa107bbd349b9311084000</v>
      </c>
      <c r="F137" s="45">
        <f>VLOOKUP(B137,affix_amil_header_bronze!B$3:E$20,4,FALSE)</f>
        <v>44787.875</v>
      </c>
      <c r="G137" s="22" t="str">
        <f>VLOOKUP(E137,affix_amil_header_bronze!$G$3:$H$20,2,FALSE)</f>
        <v>R</v>
      </c>
      <c r="H137" s="1">
        <v>41973.916666666664</v>
      </c>
      <c r="I137">
        <v>852199538</v>
      </c>
      <c r="J137" s="22">
        <f>COUNTIF(affix_repasse_bronze!$R$4:$R$1083,I137)</f>
        <v>0</v>
      </c>
      <c r="K137" t="s">
        <v>350</v>
      </c>
      <c r="L137">
        <v>0</v>
      </c>
      <c r="M137">
        <v>0</v>
      </c>
      <c r="N137" t="s">
        <v>339</v>
      </c>
      <c r="O137" t="s">
        <v>77</v>
      </c>
      <c r="P137" t="s">
        <v>78</v>
      </c>
      <c r="Q137">
        <v>1498.64</v>
      </c>
      <c r="R137" t="str">
        <f t="shared" si="39"/>
        <v>630527e3bae0582dc78cfc40630520ea7e0aa107bbd349b9630527e3bae0582dc78cfc3f311084000630520ea7e0aa107bbd349b9311084000R41973.91666666678521995380JXXX GUILHXRMX RUBXM XGUIXR00BLUE 300 PLUS NAC QP PJCA RMens. Titular Faixa Etária Implant.T1498.64</v>
      </c>
      <c r="S137">
        <f t="shared" si="40"/>
        <v>0</v>
      </c>
      <c r="U137" s="8">
        <v>134</v>
      </c>
      <c r="V137" s="8" t="str">
        <f t="shared" si="41"/>
        <v/>
      </c>
      <c r="W137" s="8" t="str">
        <f t="shared" si="41"/>
        <v/>
      </c>
      <c r="X137" s="8" t="str">
        <f t="shared" si="41"/>
        <v/>
      </c>
      <c r="Y137" s="8" t="str">
        <f t="shared" si="41"/>
        <v/>
      </c>
      <c r="Z137" s="8" t="str">
        <f t="shared" si="41"/>
        <v/>
      </c>
      <c r="AA137" s="8" t="str">
        <f t="shared" si="41"/>
        <v/>
      </c>
      <c r="AB137" s="8" t="str">
        <f t="shared" si="41"/>
        <v/>
      </c>
      <c r="AC137" s="8" t="str">
        <f t="shared" si="41"/>
        <v/>
      </c>
      <c r="AD137" s="8" t="str">
        <f t="shared" si="41"/>
        <v/>
      </c>
      <c r="AE137" s="8" t="str">
        <f t="shared" si="41"/>
        <v/>
      </c>
      <c r="AF137" s="8" t="str">
        <f t="shared" si="42"/>
        <v/>
      </c>
      <c r="AG137" s="8" t="str">
        <f t="shared" si="42"/>
        <v/>
      </c>
      <c r="AH137" s="8" t="str">
        <f t="shared" si="42"/>
        <v/>
      </c>
      <c r="AI137" s="8" t="str">
        <f t="shared" si="42"/>
        <v/>
      </c>
      <c r="AJ137" s="8" t="str">
        <f t="shared" si="42"/>
        <v/>
      </c>
      <c r="AK137" s="8" t="str">
        <f t="shared" si="42"/>
        <v/>
      </c>
      <c r="AL137" s="8" t="str">
        <f t="shared" si="42"/>
        <v/>
      </c>
      <c r="AM137" s="8">
        <f t="shared" si="42"/>
        <v>134</v>
      </c>
    </row>
    <row r="138" spans="1:39">
      <c r="A138" t="s">
        <v>351</v>
      </c>
      <c r="B138" t="s">
        <v>61</v>
      </c>
      <c r="C138" t="s">
        <v>60</v>
      </c>
      <c r="D138" s="23">
        <f>VLOOKUP($B138,affix_amil_header_bronze!$B$3:$D$20,3,FALSE)</f>
        <v>311084000</v>
      </c>
      <c r="E138" s="23" t="str">
        <f t="shared" si="38"/>
        <v>630520ea7e0aa107bbd349b9311084000</v>
      </c>
      <c r="F138" s="44">
        <f>VLOOKUP(B138,affix_amil_header_bronze!B$3:E$20,4,FALSE)</f>
        <v>44787.875</v>
      </c>
      <c r="G138" s="23" t="str">
        <f>VLOOKUP(E138,affix_amil_header_bronze!$G$3:$H$20,2,FALSE)</f>
        <v>R</v>
      </c>
      <c r="H138" s="1">
        <v>41973.916666666664</v>
      </c>
      <c r="I138">
        <v>852199546</v>
      </c>
      <c r="J138" s="23">
        <f>COUNTIF(affix_repasse_bronze!$R$4:$R$1083,I138)</f>
        <v>1</v>
      </c>
      <c r="K138" t="s">
        <v>352</v>
      </c>
      <c r="L138">
        <v>0</v>
      </c>
      <c r="M138">
        <v>0</v>
      </c>
      <c r="N138" t="s">
        <v>339</v>
      </c>
      <c r="O138" t="s">
        <v>110</v>
      </c>
      <c r="P138" t="s">
        <v>20</v>
      </c>
      <c r="Q138">
        <v>1498.64</v>
      </c>
      <c r="R138" t="str">
        <f t="shared" si="39"/>
        <v>630527e3bae0582dc78cfc41630520ea7e0aa107bbd349b9630527e3bae0582dc78cfc3f311084000630520ea7e0aa107bbd349b9311084000R41973.91666666678521995461MXRWX VINIWIU RUBXM XGUIXR00BLUE 300 PLUS NAC QP PJCA RMens. Depend. Faixa Etária Implant.D1498.64</v>
      </c>
      <c r="S138">
        <f t="shared" si="40"/>
        <v>0</v>
      </c>
      <c r="U138" s="7">
        <v>135</v>
      </c>
      <c r="V138" s="7" t="str">
        <f t="shared" si="41"/>
        <v/>
      </c>
      <c r="W138" s="7" t="str">
        <f t="shared" si="41"/>
        <v/>
      </c>
      <c r="X138" s="7" t="str">
        <f t="shared" si="41"/>
        <v/>
      </c>
      <c r="Y138" s="7" t="str">
        <f t="shared" si="41"/>
        <v/>
      </c>
      <c r="Z138" s="7" t="str">
        <f t="shared" si="41"/>
        <v/>
      </c>
      <c r="AA138" s="7" t="str">
        <f t="shared" si="41"/>
        <v/>
      </c>
      <c r="AB138" s="7" t="str">
        <f t="shared" si="41"/>
        <v/>
      </c>
      <c r="AC138" s="7" t="str">
        <f t="shared" si="41"/>
        <v/>
      </c>
      <c r="AD138" s="7" t="str">
        <f t="shared" si="41"/>
        <v/>
      </c>
      <c r="AE138" s="7" t="str">
        <f t="shared" si="41"/>
        <v/>
      </c>
      <c r="AF138" s="7" t="str">
        <f t="shared" si="42"/>
        <v/>
      </c>
      <c r="AG138" s="7" t="str">
        <f t="shared" si="42"/>
        <v/>
      </c>
      <c r="AH138" s="7" t="str">
        <f t="shared" si="42"/>
        <v/>
      </c>
      <c r="AI138" s="7" t="str">
        <f t="shared" si="42"/>
        <v/>
      </c>
      <c r="AJ138" s="7" t="str">
        <f t="shared" si="42"/>
        <v/>
      </c>
      <c r="AK138" s="7" t="str">
        <f t="shared" si="42"/>
        <v/>
      </c>
      <c r="AL138" s="7" t="str">
        <f t="shared" si="42"/>
        <v/>
      </c>
      <c r="AM138" s="7">
        <f t="shared" si="42"/>
        <v>135</v>
      </c>
    </row>
    <row r="139" spans="1:39">
      <c r="A139" t="s">
        <v>353</v>
      </c>
      <c r="B139" t="s">
        <v>61</v>
      </c>
      <c r="C139" t="s">
        <v>60</v>
      </c>
      <c r="D139" s="22">
        <f>VLOOKUP($B139,affix_amil_header_bronze!$B$3:$D$20,3,FALSE)</f>
        <v>311084000</v>
      </c>
      <c r="E139" s="22" t="str">
        <f t="shared" si="38"/>
        <v>630520ea7e0aa107bbd349b9311084000</v>
      </c>
      <c r="F139" s="45">
        <f>VLOOKUP(B139,affix_amil_header_bronze!B$3:E$20,4,FALSE)</f>
        <v>44787.875</v>
      </c>
      <c r="G139" s="22" t="str">
        <f>VLOOKUP(E139,affix_amil_header_bronze!$G$3:$H$20,2,FALSE)</f>
        <v>R</v>
      </c>
      <c r="H139" s="1">
        <v>42035.916666666664</v>
      </c>
      <c r="I139">
        <v>852308507</v>
      </c>
      <c r="J139" s="22">
        <f>COUNTIF(affix_repasse_bronze!$R$4:$R$1083,I139)</f>
        <v>1</v>
      </c>
      <c r="K139" t="s">
        <v>354</v>
      </c>
      <c r="L139">
        <v>0</v>
      </c>
      <c r="M139">
        <v>0</v>
      </c>
      <c r="N139" t="s">
        <v>339</v>
      </c>
      <c r="O139" t="s">
        <v>77</v>
      </c>
      <c r="P139" t="s">
        <v>78</v>
      </c>
      <c r="Q139">
        <v>1498.64</v>
      </c>
      <c r="R139" t="str">
        <f t="shared" si="39"/>
        <v>630527e3bae0582dc78cfc42630520ea7e0aa107bbd349b9630527e3bae0582dc78cfc3f311084000630520ea7e0aa107bbd349b9311084000R42035.91666666678523085071RIHXN MXRWXLX LUZ XRXUJX BXRBXX00BLUE 300 PLUS NAC QP PJCA RMens. Titular Faixa Etária Implant.T1498.64</v>
      </c>
      <c r="S139">
        <f t="shared" si="40"/>
        <v>0</v>
      </c>
      <c r="U139" s="8">
        <v>136</v>
      </c>
      <c r="V139" s="8" t="str">
        <f t="shared" si="41"/>
        <v/>
      </c>
      <c r="W139" s="8" t="str">
        <f t="shared" si="41"/>
        <v/>
      </c>
      <c r="X139" s="8" t="str">
        <f t="shared" si="41"/>
        <v/>
      </c>
      <c r="Y139" s="8" t="str">
        <f t="shared" si="41"/>
        <v/>
      </c>
      <c r="Z139" s="8" t="str">
        <f t="shared" si="41"/>
        <v/>
      </c>
      <c r="AA139" s="8" t="str">
        <f t="shared" si="41"/>
        <v/>
      </c>
      <c r="AB139" s="8" t="str">
        <f t="shared" si="41"/>
        <v/>
      </c>
      <c r="AC139" s="8" t="str">
        <f t="shared" si="41"/>
        <v/>
      </c>
      <c r="AD139" s="8" t="str">
        <f t="shared" si="41"/>
        <v/>
      </c>
      <c r="AE139" s="8" t="str">
        <f t="shared" si="41"/>
        <v/>
      </c>
      <c r="AF139" s="8" t="str">
        <f t="shared" si="42"/>
        <v/>
      </c>
      <c r="AG139" s="8" t="str">
        <f t="shared" si="42"/>
        <v/>
      </c>
      <c r="AH139" s="8" t="str">
        <f t="shared" si="42"/>
        <v/>
      </c>
      <c r="AI139" s="8" t="str">
        <f t="shared" si="42"/>
        <v/>
      </c>
      <c r="AJ139" s="8" t="str">
        <f t="shared" si="42"/>
        <v/>
      </c>
      <c r="AK139" s="8" t="str">
        <f t="shared" si="42"/>
        <v/>
      </c>
      <c r="AL139" s="8" t="str">
        <f t="shared" si="42"/>
        <v/>
      </c>
      <c r="AM139" s="8">
        <f t="shared" si="42"/>
        <v>136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083"/>
  <sheetViews>
    <sheetView topLeftCell="E316" workbookViewId="0">
      <selection activeCell="J5" sqref="J5"/>
    </sheetView>
  </sheetViews>
  <sheetFormatPr defaultRowHeight="1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13.5703125" customWidth="1"/>
    <col min="20" max="20" width="21" bestFit="1" customWidth="1"/>
    <col min="21" max="21" width="52.7109375" bestFit="1" customWidth="1"/>
    <col min="22" max="22" width="9.42578125" bestFit="1" customWidth="1"/>
    <col min="23" max="23" width="13.28515625" bestFit="1" customWidth="1"/>
    <col min="24" max="24" width="17.5703125" bestFit="1" customWidth="1"/>
    <col min="25" max="25" width="16.42578125" bestFit="1" customWidth="1"/>
    <col min="26" max="26" width="13.7109375" bestFit="1" customWidth="1"/>
    <col min="27" max="27" width="12.5703125" bestFit="1" customWidth="1"/>
    <col min="28" max="28" width="12" bestFit="1" customWidth="1"/>
    <col min="29" max="29" width="11.28515625" bestFit="1" customWidth="1"/>
    <col min="30" max="30" width="39.28515625" bestFit="1" customWidth="1"/>
    <col min="31" max="31" width="8.28515625" bestFit="1" customWidth="1"/>
    <col min="32" max="32" width="16.28515625" bestFit="1" customWidth="1"/>
    <col min="33" max="33" width="12.42578125" bestFit="1" customWidth="1"/>
    <col min="34" max="34" width="10.7109375" bestFit="1" customWidth="1"/>
    <col min="35" max="35" width="10.7109375" customWidth="1"/>
    <col min="37" max="37" width="56.5703125" bestFit="1" customWidth="1"/>
    <col min="39" max="39" width="11.7109375" customWidth="1"/>
    <col min="40" max="40" width="24.42578125" bestFit="1" customWidth="1"/>
    <col min="41" max="41" width="25.5703125" bestFit="1" customWidth="1"/>
    <col min="42" max="43" width="26" bestFit="1" customWidth="1"/>
    <col min="44" max="44" width="25.85546875" bestFit="1" customWidth="1"/>
    <col min="45" max="45" width="26" bestFit="1" customWidth="1"/>
    <col min="46" max="47" width="25.140625" bestFit="1" customWidth="1"/>
    <col min="48" max="48" width="26" bestFit="1" customWidth="1"/>
    <col min="49" max="49" width="25.85546875" bestFit="1" customWidth="1"/>
    <col min="50" max="50" width="26.140625" bestFit="1" customWidth="1"/>
    <col min="51" max="51" width="25.140625" bestFit="1" customWidth="1"/>
    <col min="52" max="52" width="25.7109375" bestFit="1" customWidth="1"/>
    <col min="53" max="53" width="26.140625" bestFit="1" customWidth="1"/>
    <col min="54" max="54" width="25.28515625" bestFit="1" customWidth="1"/>
    <col min="55" max="55" width="25.7109375" bestFit="1" customWidth="1"/>
    <col min="56" max="56" width="26" bestFit="1" customWidth="1"/>
    <col min="57" max="57" width="26.42578125" bestFit="1" customWidth="1"/>
  </cols>
  <sheetData>
    <row r="1" spans="1:57">
      <c r="R1" s="6"/>
      <c r="S1" s="6"/>
    </row>
    <row r="2" spans="1:57">
      <c r="R2" s="6"/>
      <c r="S2" s="6"/>
      <c r="AN2" s="21" t="s">
        <v>10</v>
      </c>
      <c r="AO2" s="21" t="s">
        <v>13</v>
      </c>
      <c r="AP2" s="21" t="s">
        <v>16</v>
      </c>
      <c r="AQ2" s="21" t="s">
        <v>19</v>
      </c>
      <c r="AR2" s="21" t="s">
        <v>22</v>
      </c>
      <c r="AS2" s="21" t="s">
        <v>25</v>
      </c>
      <c r="AT2" s="21" t="s">
        <v>28</v>
      </c>
      <c r="AU2" s="21" t="s">
        <v>31</v>
      </c>
      <c r="AV2" s="21" t="s">
        <v>34</v>
      </c>
      <c r="AW2" s="21" t="s">
        <v>37</v>
      </c>
      <c r="AX2" s="21" t="s">
        <v>40</v>
      </c>
      <c r="AY2" s="21" t="s">
        <v>43</v>
      </c>
      <c r="AZ2" s="21" t="s">
        <v>46</v>
      </c>
      <c r="BA2" s="21" t="s">
        <v>49</v>
      </c>
      <c r="BB2" s="21" t="s">
        <v>52</v>
      </c>
      <c r="BC2" s="21" t="s">
        <v>55</v>
      </c>
      <c r="BD2" s="21" t="s">
        <v>58</v>
      </c>
      <c r="BE2" s="21" t="s">
        <v>61</v>
      </c>
    </row>
    <row r="3" spans="1:57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s="24" t="s">
        <v>1055</v>
      </c>
      <c r="T3" t="s">
        <v>372</v>
      </c>
      <c r="U3" t="s">
        <v>373</v>
      </c>
      <c r="V3" t="s">
        <v>374</v>
      </c>
      <c r="W3" t="s">
        <v>375</v>
      </c>
      <c r="X3" t="s">
        <v>376</v>
      </c>
      <c r="Y3" t="s">
        <v>377</v>
      </c>
      <c r="Z3" t="s">
        <v>378</v>
      </c>
      <c r="AA3" t="s">
        <v>379</v>
      </c>
      <c r="AB3" t="s">
        <v>380</v>
      </c>
      <c r="AC3" t="s">
        <v>381</v>
      </c>
      <c r="AD3" t="s">
        <v>69</v>
      </c>
      <c r="AE3" t="s">
        <v>382</v>
      </c>
      <c r="AF3" t="s">
        <v>383</v>
      </c>
      <c r="AG3" t="s">
        <v>384</v>
      </c>
      <c r="AH3" t="s">
        <v>385</v>
      </c>
      <c r="AI3" t="s">
        <v>1053</v>
      </c>
      <c r="AJ3" t="s">
        <v>1054</v>
      </c>
      <c r="AK3" t="s">
        <v>1056</v>
      </c>
      <c r="AM3" s="2" t="s">
        <v>73</v>
      </c>
      <c r="AN3" s="2">
        <v>108697000</v>
      </c>
      <c r="AO3" s="2">
        <v>108697000</v>
      </c>
      <c r="AP3" s="2">
        <v>722764000</v>
      </c>
      <c r="AQ3" s="2">
        <v>1198444000</v>
      </c>
      <c r="AR3" s="2">
        <v>1197781000</v>
      </c>
      <c r="AS3" s="2">
        <v>1198447000</v>
      </c>
      <c r="AT3" s="2">
        <v>1197783000</v>
      </c>
      <c r="AU3" s="2">
        <v>1197772000</v>
      </c>
      <c r="AV3" s="2">
        <v>1208895000</v>
      </c>
      <c r="AW3" s="2">
        <v>1198467000</v>
      </c>
      <c r="AX3" s="2">
        <v>310572000</v>
      </c>
      <c r="AY3" s="2">
        <v>189733000</v>
      </c>
      <c r="AZ3" s="2">
        <v>310426000</v>
      </c>
      <c r="BA3" s="2">
        <v>320087000</v>
      </c>
      <c r="BB3" s="2">
        <v>189307000</v>
      </c>
      <c r="BC3" s="2">
        <v>318048000</v>
      </c>
      <c r="BD3" s="2">
        <v>108697000</v>
      </c>
      <c r="BE3" s="2">
        <v>311084000</v>
      </c>
    </row>
    <row r="4" spans="1:57">
      <c r="A4" t="s">
        <v>404</v>
      </c>
      <c r="B4" t="s">
        <v>404</v>
      </c>
      <c r="C4" t="s">
        <v>404</v>
      </c>
      <c r="E4">
        <v>176</v>
      </c>
      <c r="F4">
        <v>26650935</v>
      </c>
      <c r="G4">
        <v>1</v>
      </c>
      <c r="H4">
        <v>76537</v>
      </c>
      <c r="I4" s="1">
        <v>44761.875</v>
      </c>
      <c r="J4" t="s">
        <v>824</v>
      </c>
      <c r="K4">
        <v>0</v>
      </c>
      <c r="L4" s="1"/>
      <c r="M4" s="1">
        <v>44761.875</v>
      </c>
      <c r="N4" s="1">
        <v>40443.875</v>
      </c>
      <c r="O4" s="1">
        <v>42102.875</v>
      </c>
      <c r="P4" s="1"/>
      <c r="Q4" s="1">
        <v>42108.875</v>
      </c>
      <c r="R4">
        <v>142611</v>
      </c>
      <c r="S4" s="22">
        <f>COUNTIF(affix_amil_mensalidade_bronze!$E$4:$E$140,R4)</f>
        <v>0</v>
      </c>
      <c r="U4" t="s">
        <v>825</v>
      </c>
      <c r="V4">
        <v>3981</v>
      </c>
      <c r="W4">
        <v>3522</v>
      </c>
      <c r="X4">
        <v>35.22</v>
      </c>
      <c r="Y4">
        <v>3522</v>
      </c>
      <c r="Z4">
        <v>39.81</v>
      </c>
      <c r="AA4">
        <v>3981</v>
      </c>
      <c r="AB4" t="s">
        <v>389</v>
      </c>
      <c r="AC4">
        <v>86</v>
      </c>
      <c r="AD4" t="s">
        <v>826</v>
      </c>
      <c r="AE4">
        <v>32025</v>
      </c>
      <c r="AF4">
        <v>2834.04</v>
      </c>
      <c r="AG4">
        <v>3202.5</v>
      </c>
      <c r="AH4" t="s">
        <v>408</v>
      </c>
      <c r="AI4" t="str">
        <f t="shared" ref="AI4:AI67" si="0">CONCATENATE(A4,B4,C4,D4,E4,F4,G4,H4,I4,J4,K4,L4,M4,N4,O4,P4,Q4,R4,S4,T4,U4,V4,W4,X4,Y4,Z4,AA4,AB4,AC4,AD4,AE4,AF4,AG4,AH4)</f>
        <v>SIMSIMSIM1762665093517653744761.875GP3 - UNEN/RN LINCX 15 UNIAO ESTUDANTIL DO NORTE E044761.87540443.87542102.87542108.8751426110XNNX LXTXWXX BXRRX FXGUNDX3981352235.22352239.813981AMIL86GP3 - LINCX LT3320252834.043202.5ATIVO</v>
      </c>
      <c r="AJ4">
        <f t="shared" ref="AJ4:AJ67" si="1">IF(AI4=AI3,1,0)</f>
        <v>0</v>
      </c>
      <c r="AK4" t="s">
        <v>824</v>
      </c>
      <c r="AM4" s="7">
        <v>1</v>
      </c>
      <c r="AN4" s="7" t="str">
        <f t="shared" ref="AN4:AW13" si="2">IF(AN$3=$D4,$AM4,"")</f>
        <v/>
      </c>
      <c r="AO4" s="7" t="str">
        <f t="shared" si="2"/>
        <v/>
      </c>
      <c r="AP4" s="7" t="str">
        <f t="shared" si="2"/>
        <v/>
      </c>
      <c r="AQ4" s="7" t="str">
        <f t="shared" si="2"/>
        <v/>
      </c>
      <c r="AR4" s="7" t="str">
        <f t="shared" si="2"/>
        <v/>
      </c>
      <c r="AS4" s="7" t="str">
        <f t="shared" si="2"/>
        <v/>
      </c>
      <c r="AT4" s="7" t="str">
        <f t="shared" si="2"/>
        <v/>
      </c>
      <c r="AU4" s="7" t="str">
        <f t="shared" si="2"/>
        <v/>
      </c>
      <c r="AV4" s="7" t="str">
        <f t="shared" si="2"/>
        <v/>
      </c>
      <c r="AW4" s="7" t="str">
        <f t="shared" si="2"/>
        <v/>
      </c>
      <c r="AX4" s="7" t="str">
        <f t="shared" ref="AX4:BE13" si="3">IF(AX$3=$D4,$AM4,"")</f>
        <v/>
      </c>
      <c r="AY4" s="7" t="str">
        <f t="shared" si="3"/>
        <v/>
      </c>
      <c r="AZ4" s="7" t="str">
        <f t="shared" si="3"/>
        <v/>
      </c>
      <c r="BA4" s="7" t="str">
        <f t="shared" si="3"/>
        <v/>
      </c>
      <c r="BB4" s="7" t="str">
        <f t="shared" si="3"/>
        <v/>
      </c>
      <c r="BC4" s="7" t="str">
        <f t="shared" si="3"/>
        <v/>
      </c>
      <c r="BD4" s="7" t="str">
        <f t="shared" si="3"/>
        <v/>
      </c>
      <c r="BE4" s="7" t="str">
        <f t="shared" si="3"/>
        <v/>
      </c>
    </row>
    <row r="5" spans="1:57">
      <c r="A5" t="s">
        <v>404</v>
      </c>
      <c r="B5" t="s">
        <v>404</v>
      </c>
      <c r="C5" t="s">
        <v>404</v>
      </c>
      <c r="E5">
        <v>176</v>
      </c>
      <c r="F5">
        <v>26650935</v>
      </c>
      <c r="G5">
        <v>1</v>
      </c>
      <c r="H5">
        <v>76537</v>
      </c>
      <c r="I5" s="1">
        <v>44761.875</v>
      </c>
      <c r="J5" t="s">
        <v>824</v>
      </c>
      <c r="K5">
        <v>0</v>
      </c>
      <c r="L5" s="1"/>
      <c r="M5" s="1">
        <v>44761.875</v>
      </c>
      <c r="N5" s="1">
        <v>40443.875</v>
      </c>
      <c r="O5" s="1">
        <v>42102.875</v>
      </c>
      <c r="P5" s="1"/>
      <c r="Q5" s="1">
        <v>42108.875</v>
      </c>
      <c r="R5">
        <v>142611</v>
      </c>
      <c r="S5" s="23">
        <f>COUNTIF(affix_amil_mensalidade_bronze!$E$4:$E$140,R5)</f>
        <v>0</v>
      </c>
      <c r="U5" t="s">
        <v>825</v>
      </c>
      <c r="V5">
        <v>3981</v>
      </c>
      <c r="W5">
        <v>3522</v>
      </c>
      <c r="X5">
        <v>35.22</v>
      </c>
      <c r="Y5">
        <v>3522</v>
      </c>
      <c r="Z5">
        <v>39.81</v>
      </c>
      <c r="AA5">
        <v>3981</v>
      </c>
      <c r="AB5" t="s">
        <v>389</v>
      </c>
      <c r="AC5">
        <v>86</v>
      </c>
      <c r="AD5" t="s">
        <v>826</v>
      </c>
      <c r="AE5">
        <v>32025</v>
      </c>
      <c r="AF5">
        <v>2834.04</v>
      </c>
      <c r="AG5">
        <v>3202.5</v>
      </c>
      <c r="AH5" t="s">
        <v>408</v>
      </c>
      <c r="AI5" t="str">
        <f t="shared" si="0"/>
        <v>SIMSIMSIM1762665093517653744761.875GP3 - UNEN/RN LINCX 15 UNIAO ESTUDANTIL DO NORTE E044761.87540443.87542102.87542108.8751426110XNNX LXTXWXX BXRRX FXGUNDX3981352235.22352239.813981AMIL86GP3 - LINCX LT3320252834.043202.5ATIVO</v>
      </c>
      <c r="AJ5">
        <f t="shared" si="1"/>
        <v>1</v>
      </c>
      <c r="AK5" t="s">
        <v>824</v>
      </c>
      <c r="AM5" s="8">
        <v>2</v>
      </c>
      <c r="AN5" s="8" t="str">
        <f t="shared" si="2"/>
        <v/>
      </c>
      <c r="AO5" s="8" t="str">
        <f t="shared" si="2"/>
        <v/>
      </c>
      <c r="AP5" s="8" t="str">
        <f t="shared" si="2"/>
        <v/>
      </c>
      <c r="AQ5" s="8" t="str">
        <f t="shared" si="2"/>
        <v/>
      </c>
      <c r="AR5" s="8" t="str">
        <f t="shared" si="2"/>
        <v/>
      </c>
      <c r="AS5" s="8" t="str">
        <f t="shared" si="2"/>
        <v/>
      </c>
      <c r="AT5" s="8" t="str">
        <f t="shared" si="2"/>
        <v/>
      </c>
      <c r="AU5" s="8" t="str">
        <f t="shared" si="2"/>
        <v/>
      </c>
      <c r="AV5" s="8" t="str">
        <f t="shared" si="2"/>
        <v/>
      </c>
      <c r="AW5" s="8" t="str">
        <f t="shared" si="2"/>
        <v/>
      </c>
      <c r="AX5" s="8" t="str">
        <f t="shared" si="3"/>
        <v/>
      </c>
      <c r="AY5" s="8" t="str">
        <f t="shared" si="3"/>
        <v/>
      </c>
      <c r="AZ5" s="8" t="str">
        <f t="shared" si="3"/>
        <v/>
      </c>
      <c r="BA5" s="8" t="str">
        <f t="shared" si="3"/>
        <v/>
      </c>
      <c r="BB5" s="8" t="str">
        <f t="shared" si="3"/>
        <v/>
      </c>
      <c r="BC5" s="8" t="str">
        <f t="shared" si="3"/>
        <v/>
      </c>
      <c r="BD5" s="8" t="str">
        <f t="shared" si="3"/>
        <v/>
      </c>
      <c r="BE5" s="8" t="str">
        <f t="shared" si="3"/>
        <v/>
      </c>
    </row>
    <row r="6" spans="1:57">
      <c r="A6" t="s">
        <v>404</v>
      </c>
      <c r="B6" t="s">
        <v>404</v>
      </c>
      <c r="C6" t="s">
        <v>404</v>
      </c>
      <c r="E6">
        <v>176</v>
      </c>
      <c r="F6">
        <v>26650935</v>
      </c>
      <c r="G6">
        <v>1</v>
      </c>
      <c r="H6">
        <v>76537</v>
      </c>
      <c r="I6" s="1">
        <v>44761.875</v>
      </c>
      <c r="J6" t="s">
        <v>824</v>
      </c>
      <c r="K6">
        <v>0</v>
      </c>
      <c r="L6" s="1"/>
      <c r="M6" s="1">
        <v>44761.875</v>
      </c>
      <c r="N6" s="1">
        <v>40443.875</v>
      </c>
      <c r="O6" s="1">
        <v>42102.875</v>
      </c>
      <c r="P6" s="1"/>
      <c r="Q6" s="1">
        <v>42108.875</v>
      </c>
      <c r="R6">
        <v>142611</v>
      </c>
      <c r="S6" s="22">
        <f>COUNTIF(affix_amil_mensalidade_bronze!$E$4:$E$140,R6)</f>
        <v>0</v>
      </c>
      <c r="U6" t="s">
        <v>825</v>
      </c>
      <c r="V6">
        <v>3981</v>
      </c>
      <c r="W6">
        <v>3522</v>
      </c>
      <c r="X6">
        <v>35.22</v>
      </c>
      <c r="Y6">
        <v>3522</v>
      </c>
      <c r="Z6">
        <v>39.81</v>
      </c>
      <c r="AA6">
        <v>3981</v>
      </c>
      <c r="AB6" t="s">
        <v>389</v>
      </c>
      <c r="AC6">
        <v>86</v>
      </c>
      <c r="AD6" t="s">
        <v>826</v>
      </c>
      <c r="AE6">
        <v>32025</v>
      </c>
      <c r="AF6">
        <v>2834.04</v>
      </c>
      <c r="AG6">
        <v>3202.5</v>
      </c>
      <c r="AH6" t="s">
        <v>408</v>
      </c>
      <c r="AI6" t="str">
        <f t="shared" si="0"/>
        <v>SIMSIMSIM1762665093517653744761.875GP3 - UNEN/RN LINCX 15 UNIAO ESTUDANTIL DO NORTE E044761.87540443.87542102.87542108.8751426110XNNX LXTXWXX BXRRX FXGUNDX3981352235.22352239.813981AMIL86GP3 - LINCX LT3320252834.043202.5ATIVO</v>
      </c>
      <c r="AJ6">
        <f t="shared" si="1"/>
        <v>1</v>
      </c>
      <c r="AK6" t="s">
        <v>824</v>
      </c>
      <c r="AM6" s="7">
        <v>3</v>
      </c>
      <c r="AN6" s="7" t="str">
        <f t="shared" si="2"/>
        <v/>
      </c>
      <c r="AO6" s="7" t="str">
        <f t="shared" si="2"/>
        <v/>
      </c>
      <c r="AP6" s="7" t="str">
        <f t="shared" si="2"/>
        <v/>
      </c>
      <c r="AQ6" s="7" t="str">
        <f t="shared" si="2"/>
        <v/>
      </c>
      <c r="AR6" s="7" t="str">
        <f t="shared" si="2"/>
        <v/>
      </c>
      <c r="AS6" s="7" t="str">
        <f t="shared" si="2"/>
        <v/>
      </c>
      <c r="AT6" s="7" t="str">
        <f t="shared" si="2"/>
        <v/>
      </c>
      <c r="AU6" s="7" t="str">
        <f t="shared" si="2"/>
        <v/>
      </c>
      <c r="AV6" s="7" t="str">
        <f t="shared" si="2"/>
        <v/>
      </c>
      <c r="AW6" s="7" t="str">
        <f t="shared" si="2"/>
        <v/>
      </c>
      <c r="AX6" s="7" t="str">
        <f t="shared" si="3"/>
        <v/>
      </c>
      <c r="AY6" s="7" t="str">
        <f t="shared" si="3"/>
        <v/>
      </c>
      <c r="AZ6" s="7" t="str">
        <f t="shared" si="3"/>
        <v/>
      </c>
      <c r="BA6" s="7" t="str">
        <f t="shared" si="3"/>
        <v/>
      </c>
      <c r="BB6" s="7" t="str">
        <f t="shared" si="3"/>
        <v/>
      </c>
      <c r="BC6" s="7" t="str">
        <f t="shared" si="3"/>
        <v/>
      </c>
      <c r="BD6" s="7" t="str">
        <f t="shared" si="3"/>
        <v/>
      </c>
      <c r="BE6" s="7" t="str">
        <f t="shared" si="3"/>
        <v/>
      </c>
    </row>
    <row r="7" spans="1:57">
      <c r="A7" t="s">
        <v>404</v>
      </c>
      <c r="B7" t="s">
        <v>404</v>
      </c>
      <c r="C7" t="s">
        <v>404</v>
      </c>
      <c r="D7">
        <v>310453000</v>
      </c>
      <c r="E7">
        <v>142</v>
      </c>
      <c r="F7">
        <v>26649128</v>
      </c>
      <c r="G7">
        <v>1</v>
      </c>
      <c r="H7">
        <v>72466</v>
      </c>
      <c r="I7" s="1">
        <v>44761.875</v>
      </c>
      <c r="J7" t="s">
        <v>454</v>
      </c>
      <c r="K7">
        <v>0</v>
      </c>
      <c r="L7" s="1"/>
      <c r="M7" s="1">
        <v>44761.875</v>
      </c>
      <c r="N7" s="1">
        <v>38520.875</v>
      </c>
      <c r="O7" s="1">
        <v>42681.916666666664</v>
      </c>
      <c r="P7" s="1"/>
      <c r="Q7" s="1">
        <v>41865.875</v>
      </c>
      <c r="R7">
        <v>493875</v>
      </c>
      <c r="S7" s="22">
        <f>COUNTIF(affix_amil_mensalidade_bronze!$E$4:$E$140,R7)</f>
        <v>0</v>
      </c>
      <c r="U7" t="s">
        <v>822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389</v>
      </c>
      <c r="AC7">
        <v>94</v>
      </c>
      <c r="AD7" t="s">
        <v>457</v>
      </c>
      <c r="AE7">
        <v>173859</v>
      </c>
      <c r="AF7">
        <v>1538.59</v>
      </c>
      <c r="AG7">
        <v>1738.59</v>
      </c>
      <c r="AH7" t="s">
        <v>408</v>
      </c>
      <c r="AI7" t="str">
        <f t="shared" si="0"/>
        <v>SIMSIMSIM3104530001422664912817246644761.875GP3 - UNEN/RN - UNIAO ESTUDANTIL DO NORTE E NORDES044761.87538520.87542681.916666666741865.8754938750MXRXX JULXX FRXNWX DX LXMX000000AMIL94GP3 - BLUE PLUS 300 QP1738591538.591738.59ATIVO</v>
      </c>
      <c r="AJ7">
        <f t="shared" si="1"/>
        <v>0</v>
      </c>
      <c r="AK7" t="s">
        <v>454</v>
      </c>
      <c r="AM7" s="8">
        <v>4</v>
      </c>
      <c r="AN7" s="8" t="str">
        <f t="shared" si="2"/>
        <v/>
      </c>
      <c r="AO7" s="8" t="str">
        <f t="shared" si="2"/>
        <v/>
      </c>
      <c r="AP7" s="8" t="str">
        <f t="shared" si="2"/>
        <v/>
      </c>
      <c r="AQ7" s="8" t="str">
        <f t="shared" si="2"/>
        <v/>
      </c>
      <c r="AR7" s="8" t="str">
        <f t="shared" si="2"/>
        <v/>
      </c>
      <c r="AS7" s="8" t="str">
        <f t="shared" si="2"/>
        <v/>
      </c>
      <c r="AT7" s="8" t="str">
        <f t="shared" si="2"/>
        <v/>
      </c>
      <c r="AU7" s="8" t="str">
        <f t="shared" si="2"/>
        <v/>
      </c>
      <c r="AV7" s="8" t="str">
        <f t="shared" si="2"/>
        <v/>
      </c>
      <c r="AW7" s="8" t="str">
        <f t="shared" si="2"/>
        <v/>
      </c>
      <c r="AX7" s="8" t="str">
        <f t="shared" si="3"/>
        <v/>
      </c>
      <c r="AY7" s="8" t="str">
        <f t="shared" si="3"/>
        <v/>
      </c>
      <c r="AZ7" s="8" t="str">
        <f t="shared" si="3"/>
        <v/>
      </c>
      <c r="BA7" s="8" t="str">
        <f t="shared" si="3"/>
        <v/>
      </c>
      <c r="BB7" s="8" t="str">
        <f t="shared" si="3"/>
        <v/>
      </c>
      <c r="BC7" s="8" t="str">
        <f t="shared" si="3"/>
        <v/>
      </c>
      <c r="BD7" s="8" t="str">
        <f t="shared" si="3"/>
        <v/>
      </c>
      <c r="BE7" s="8" t="str">
        <f t="shared" si="3"/>
        <v/>
      </c>
    </row>
    <row r="8" spans="1:57">
      <c r="A8" t="s">
        <v>404</v>
      </c>
      <c r="B8" t="s">
        <v>404</v>
      </c>
      <c r="C8" t="s">
        <v>404</v>
      </c>
      <c r="D8">
        <v>310453000</v>
      </c>
      <c r="E8">
        <v>142</v>
      </c>
      <c r="F8">
        <v>26649128</v>
      </c>
      <c r="G8">
        <v>1</v>
      </c>
      <c r="H8">
        <v>72466</v>
      </c>
      <c r="I8" s="1">
        <v>44761.875</v>
      </c>
      <c r="J8" t="s">
        <v>454</v>
      </c>
      <c r="K8">
        <v>0</v>
      </c>
      <c r="L8" s="1"/>
      <c r="M8" s="1">
        <v>44761.875</v>
      </c>
      <c r="N8" s="1">
        <v>38520.875</v>
      </c>
      <c r="O8" s="1">
        <v>42681.916666666664</v>
      </c>
      <c r="P8" s="1"/>
      <c r="Q8" s="1">
        <v>41865.875</v>
      </c>
      <c r="R8">
        <v>493875</v>
      </c>
      <c r="S8" s="23">
        <f>COUNTIF(affix_amil_mensalidade_bronze!$E$4:$E$140,R8)</f>
        <v>0</v>
      </c>
      <c r="U8" t="s">
        <v>822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389</v>
      </c>
      <c r="AC8">
        <v>94</v>
      </c>
      <c r="AD8" t="s">
        <v>457</v>
      </c>
      <c r="AE8">
        <v>173859</v>
      </c>
      <c r="AF8">
        <v>1538.59</v>
      </c>
      <c r="AG8">
        <v>1738.59</v>
      </c>
      <c r="AH8" t="s">
        <v>408</v>
      </c>
      <c r="AI8" t="str">
        <f t="shared" si="0"/>
        <v>SIMSIMSIM3104530001422664912817246644761.875GP3 - UNEN/RN - UNIAO ESTUDANTIL DO NORTE E NORDES044761.87538520.87542681.916666666741865.8754938750MXRXX JULXX FRXNWX DX LXMX000000AMIL94GP3 - BLUE PLUS 300 QP1738591538.591738.59ATIVO</v>
      </c>
      <c r="AJ8">
        <f t="shared" si="1"/>
        <v>1</v>
      </c>
      <c r="AK8" t="s">
        <v>454</v>
      </c>
      <c r="AM8" s="7">
        <v>5</v>
      </c>
      <c r="AN8" s="7" t="str">
        <f t="shared" si="2"/>
        <v/>
      </c>
      <c r="AO8" s="7" t="str">
        <f t="shared" si="2"/>
        <v/>
      </c>
      <c r="AP8" s="7" t="str">
        <f t="shared" si="2"/>
        <v/>
      </c>
      <c r="AQ8" s="7" t="str">
        <f t="shared" si="2"/>
        <v/>
      </c>
      <c r="AR8" s="7" t="str">
        <f t="shared" si="2"/>
        <v/>
      </c>
      <c r="AS8" s="7" t="str">
        <f t="shared" si="2"/>
        <v/>
      </c>
      <c r="AT8" s="7" t="str">
        <f t="shared" si="2"/>
        <v/>
      </c>
      <c r="AU8" s="7" t="str">
        <f t="shared" si="2"/>
        <v/>
      </c>
      <c r="AV8" s="7" t="str">
        <f t="shared" si="2"/>
        <v/>
      </c>
      <c r="AW8" s="7" t="str">
        <f t="shared" si="2"/>
        <v/>
      </c>
      <c r="AX8" s="7" t="str">
        <f t="shared" si="3"/>
        <v/>
      </c>
      <c r="AY8" s="7" t="str">
        <f t="shared" si="3"/>
        <v/>
      </c>
      <c r="AZ8" s="7" t="str">
        <f t="shared" si="3"/>
        <v/>
      </c>
      <c r="BA8" s="7" t="str">
        <f t="shared" si="3"/>
        <v/>
      </c>
      <c r="BB8" s="7" t="str">
        <f t="shared" si="3"/>
        <v/>
      </c>
      <c r="BC8" s="7" t="str">
        <f t="shared" si="3"/>
        <v/>
      </c>
      <c r="BD8" s="7" t="str">
        <f t="shared" si="3"/>
        <v/>
      </c>
      <c r="BE8" s="7" t="str">
        <f t="shared" si="3"/>
        <v/>
      </c>
    </row>
    <row r="9" spans="1:57">
      <c r="A9" t="s">
        <v>404</v>
      </c>
      <c r="B9" t="s">
        <v>404</v>
      </c>
      <c r="C9" t="s">
        <v>404</v>
      </c>
      <c r="D9">
        <v>310453000</v>
      </c>
      <c r="E9">
        <v>142</v>
      </c>
      <c r="F9">
        <v>26649128</v>
      </c>
      <c r="G9">
        <v>1</v>
      </c>
      <c r="H9">
        <v>72466</v>
      </c>
      <c r="I9" s="1">
        <v>44761.875</v>
      </c>
      <c r="J9" t="s">
        <v>454</v>
      </c>
      <c r="K9">
        <v>0</v>
      </c>
      <c r="L9" s="1"/>
      <c r="M9" s="1">
        <v>44761.875</v>
      </c>
      <c r="N9" s="1">
        <v>38520.875</v>
      </c>
      <c r="O9" s="1">
        <v>42681.916666666664</v>
      </c>
      <c r="P9" s="1"/>
      <c r="Q9" s="1">
        <v>41865.875</v>
      </c>
      <c r="R9">
        <v>493875</v>
      </c>
      <c r="S9" s="22">
        <f>COUNTIF(affix_amil_mensalidade_bronze!$E$4:$E$140,R9)</f>
        <v>0</v>
      </c>
      <c r="U9" t="s">
        <v>822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389</v>
      </c>
      <c r="AC9">
        <v>94</v>
      </c>
      <c r="AD9" t="s">
        <v>457</v>
      </c>
      <c r="AE9">
        <v>173859</v>
      </c>
      <c r="AF9">
        <v>1538.59</v>
      </c>
      <c r="AG9">
        <v>1738.59</v>
      </c>
      <c r="AH9" t="s">
        <v>408</v>
      </c>
      <c r="AI9" t="str">
        <f t="shared" si="0"/>
        <v>SIMSIMSIM3104530001422664912817246644761.875GP3 - UNEN/RN - UNIAO ESTUDANTIL DO NORTE E NORDES044761.87538520.87542681.916666666741865.8754938750MXRXX JULXX FRXNWX DX LXMX000000AMIL94GP3 - BLUE PLUS 300 QP1738591538.591738.59ATIVO</v>
      </c>
      <c r="AJ9">
        <f t="shared" si="1"/>
        <v>1</v>
      </c>
      <c r="AK9" t="s">
        <v>454</v>
      </c>
      <c r="AM9" s="8">
        <v>6</v>
      </c>
      <c r="AN9" s="8" t="str">
        <f t="shared" si="2"/>
        <v/>
      </c>
      <c r="AO9" s="8" t="str">
        <f t="shared" si="2"/>
        <v/>
      </c>
      <c r="AP9" s="8" t="str">
        <f t="shared" si="2"/>
        <v/>
      </c>
      <c r="AQ9" s="8" t="str">
        <f t="shared" si="2"/>
        <v/>
      </c>
      <c r="AR9" s="8" t="str">
        <f t="shared" si="2"/>
        <v/>
      </c>
      <c r="AS9" s="8" t="str">
        <f t="shared" si="2"/>
        <v/>
      </c>
      <c r="AT9" s="8" t="str">
        <f t="shared" si="2"/>
        <v/>
      </c>
      <c r="AU9" s="8" t="str">
        <f t="shared" si="2"/>
        <v/>
      </c>
      <c r="AV9" s="8" t="str">
        <f t="shared" si="2"/>
        <v/>
      </c>
      <c r="AW9" s="8" t="str">
        <f t="shared" si="2"/>
        <v/>
      </c>
      <c r="AX9" s="8" t="str">
        <f t="shared" si="3"/>
        <v/>
      </c>
      <c r="AY9" s="8" t="str">
        <f t="shared" si="3"/>
        <v/>
      </c>
      <c r="AZ9" s="8" t="str">
        <f t="shared" si="3"/>
        <v/>
      </c>
      <c r="BA9" s="8" t="str">
        <f t="shared" si="3"/>
        <v/>
      </c>
      <c r="BB9" s="8" t="str">
        <f t="shared" si="3"/>
        <v/>
      </c>
      <c r="BC9" s="8" t="str">
        <f t="shared" si="3"/>
        <v/>
      </c>
      <c r="BD9" s="8" t="str">
        <f t="shared" si="3"/>
        <v/>
      </c>
      <c r="BE9" s="8" t="str">
        <f t="shared" si="3"/>
        <v/>
      </c>
    </row>
    <row r="10" spans="1:57">
      <c r="A10" t="s">
        <v>404</v>
      </c>
      <c r="B10" t="s">
        <v>404</v>
      </c>
      <c r="C10" t="s">
        <v>404</v>
      </c>
      <c r="D10">
        <v>310603000</v>
      </c>
      <c r="E10">
        <v>138</v>
      </c>
      <c r="F10">
        <v>26650516</v>
      </c>
      <c r="G10">
        <v>1</v>
      </c>
      <c r="H10">
        <v>64030</v>
      </c>
      <c r="I10" s="1">
        <v>44761.875</v>
      </c>
      <c r="J10" t="s">
        <v>799</v>
      </c>
      <c r="K10">
        <v>0</v>
      </c>
      <c r="L10" s="1"/>
      <c r="M10" s="1">
        <v>44761.875</v>
      </c>
      <c r="N10" s="1">
        <v>21473.875</v>
      </c>
      <c r="O10" s="1">
        <v>44062.875</v>
      </c>
      <c r="P10" s="1"/>
      <c r="Q10" s="1">
        <v>42049.916666666664</v>
      </c>
      <c r="R10">
        <v>503787</v>
      </c>
      <c r="S10" s="22">
        <f>COUNTIF(affix_amil_mensalidade_bronze!$E$4:$E$140,R10)</f>
        <v>0</v>
      </c>
      <c r="U10" t="s">
        <v>800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389</v>
      </c>
      <c r="AC10">
        <v>88</v>
      </c>
      <c r="AD10" t="s">
        <v>442</v>
      </c>
      <c r="AE10">
        <v>341181</v>
      </c>
      <c r="AF10">
        <v>9526.59</v>
      </c>
      <c r="AG10">
        <v>3411.81</v>
      </c>
      <c r="AH10" t="s">
        <v>408</v>
      </c>
      <c r="AI10" t="str">
        <f t="shared" si="0"/>
        <v>SIMSIMSIM3106030001382665051616403044761.875GP3 - SINSP - SERVIDORES PUBLICOS DA ADMINISTRACAO044761.87521473.87544062.87542049.91666666675037870TXNXX MXRXX LXPX XNTX000000AMIL88GP3 - BLUE PLUS 400 QP3411819526.593411.81ATIVO</v>
      </c>
      <c r="AJ10">
        <f t="shared" si="1"/>
        <v>0</v>
      </c>
      <c r="AK10" t="s">
        <v>799</v>
      </c>
      <c r="AM10" s="7">
        <v>7</v>
      </c>
      <c r="AN10" s="7" t="str">
        <f t="shared" si="2"/>
        <v/>
      </c>
      <c r="AO10" s="7" t="str">
        <f t="shared" si="2"/>
        <v/>
      </c>
      <c r="AP10" s="7" t="str">
        <f t="shared" si="2"/>
        <v/>
      </c>
      <c r="AQ10" s="7" t="str">
        <f t="shared" si="2"/>
        <v/>
      </c>
      <c r="AR10" s="7" t="str">
        <f t="shared" si="2"/>
        <v/>
      </c>
      <c r="AS10" s="7" t="str">
        <f t="shared" si="2"/>
        <v/>
      </c>
      <c r="AT10" s="7" t="str">
        <f t="shared" si="2"/>
        <v/>
      </c>
      <c r="AU10" s="7" t="str">
        <f t="shared" si="2"/>
        <v/>
      </c>
      <c r="AV10" s="7" t="str">
        <f t="shared" si="2"/>
        <v/>
      </c>
      <c r="AW10" s="7" t="str">
        <f t="shared" si="2"/>
        <v/>
      </c>
      <c r="AX10" s="7" t="str">
        <f t="shared" si="3"/>
        <v/>
      </c>
      <c r="AY10" s="7" t="str">
        <f t="shared" si="3"/>
        <v/>
      </c>
      <c r="AZ10" s="7" t="str">
        <f t="shared" si="3"/>
        <v/>
      </c>
      <c r="BA10" s="7" t="str">
        <f t="shared" si="3"/>
        <v/>
      </c>
      <c r="BB10" s="7" t="str">
        <f t="shared" si="3"/>
        <v/>
      </c>
      <c r="BC10" s="7" t="str">
        <f t="shared" si="3"/>
        <v/>
      </c>
      <c r="BD10" s="7" t="str">
        <f t="shared" si="3"/>
        <v/>
      </c>
      <c r="BE10" s="7" t="str">
        <f t="shared" si="3"/>
        <v/>
      </c>
    </row>
    <row r="11" spans="1:57">
      <c r="A11" t="s">
        <v>404</v>
      </c>
      <c r="B11" t="s">
        <v>404</v>
      </c>
      <c r="C11" t="s">
        <v>404</v>
      </c>
      <c r="D11">
        <v>310603000</v>
      </c>
      <c r="E11">
        <v>138</v>
      </c>
      <c r="F11">
        <v>26650516</v>
      </c>
      <c r="G11">
        <v>1</v>
      </c>
      <c r="H11">
        <v>64030</v>
      </c>
      <c r="I11" s="1">
        <v>44761.875</v>
      </c>
      <c r="J11" t="s">
        <v>799</v>
      </c>
      <c r="K11">
        <v>0</v>
      </c>
      <c r="L11" s="1"/>
      <c r="M11" s="1">
        <v>44761.875</v>
      </c>
      <c r="N11" s="1">
        <v>21473.875</v>
      </c>
      <c r="O11" s="1">
        <v>44062.875</v>
      </c>
      <c r="P11" s="1"/>
      <c r="Q11" s="1">
        <v>42049.916666666664</v>
      </c>
      <c r="R11">
        <v>503787</v>
      </c>
      <c r="S11" s="23">
        <f>COUNTIF(affix_amil_mensalidade_bronze!$E$4:$E$140,R11)</f>
        <v>0</v>
      </c>
      <c r="U11" t="s">
        <v>800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389</v>
      </c>
      <c r="AC11">
        <v>88</v>
      </c>
      <c r="AD11" t="s">
        <v>442</v>
      </c>
      <c r="AE11">
        <v>341181</v>
      </c>
      <c r="AF11">
        <v>9526.59</v>
      </c>
      <c r="AG11">
        <v>3411.81</v>
      </c>
      <c r="AH11" t="s">
        <v>408</v>
      </c>
      <c r="AI11" t="str">
        <f t="shared" si="0"/>
        <v>SIMSIMSIM3106030001382665051616403044761.875GP3 - SINSP - SERVIDORES PUBLICOS DA ADMINISTRACAO044761.87521473.87544062.87542049.91666666675037870TXNXX MXRXX LXPX XNTX000000AMIL88GP3 - BLUE PLUS 400 QP3411819526.593411.81ATIVO</v>
      </c>
      <c r="AJ11">
        <f t="shared" si="1"/>
        <v>1</v>
      </c>
      <c r="AK11" t="s">
        <v>799</v>
      </c>
      <c r="AM11" s="8">
        <v>8</v>
      </c>
      <c r="AN11" s="8" t="str">
        <f t="shared" si="2"/>
        <v/>
      </c>
      <c r="AO11" s="8" t="str">
        <f t="shared" si="2"/>
        <v/>
      </c>
      <c r="AP11" s="8" t="str">
        <f t="shared" si="2"/>
        <v/>
      </c>
      <c r="AQ11" s="8" t="str">
        <f t="shared" si="2"/>
        <v/>
      </c>
      <c r="AR11" s="8" t="str">
        <f t="shared" si="2"/>
        <v/>
      </c>
      <c r="AS11" s="8" t="str">
        <f t="shared" si="2"/>
        <v/>
      </c>
      <c r="AT11" s="8" t="str">
        <f t="shared" si="2"/>
        <v/>
      </c>
      <c r="AU11" s="8" t="str">
        <f t="shared" si="2"/>
        <v/>
      </c>
      <c r="AV11" s="8" t="str">
        <f t="shared" si="2"/>
        <v/>
      </c>
      <c r="AW11" s="8" t="str">
        <f t="shared" si="2"/>
        <v/>
      </c>
      <c r="AX11" s="8" t="str">
        <f t="shared" si="3"/>
        <v/>
      </c>
      <c r="AY11" s="8" t="str">
        <f t="shared" si="3"/>
        <v/>
      </c>
      <c r="AZ11" s="8" t="str">
        <f t="shared" si="3"/>
        <v/>
      </c>
      <c r="BA11" s="8" t="str">
        <f t="shared" si="3"/>
        <v/>
      </c>
      <c r="BB11" s="8" t="str">
        <f t="shared" si="3"/>
        <v/>
      </c>
      <c r="BC11" s="8" t="str">
        <f t="shared" si="3"/>
        <v/>
      </c>
      <c r="BD11" s="8" t="str">
        <f t="shared" si="3"/>
        <v/>
      </c>
      <c r="BE11" s="8" t="str">
        <f t="shared" si="3"/>
        <v/>
      </c>
    </row>
    <row r="12" spans="1:57">
      <c r="A12" t="s">
        <v>404</v>
      </c>
      <c r="B12" t="s">
        <v>404</v>
      </c>
      <c r="C12" t="s">
        <v>404</v>
      </c>
      <c r="D12">
        <v>310603000</v>
      </c>
      <c r="E12">
        <v>138</v>
      </c>
      <c r="F12">
        <v>26650516</v>
      </c>
      <c r="G12">
        <v>1</v>
      </c>
      <c r="H12">
        <v>64030</v>
      </c>
      <c r="I12" s="1">
        <v>44761.875</v>
      </c>
      <c r="J12" t="s">
        <v>799</v>
      </c>
      <c r="K12">
        <v>0</v>
      </c>
      <c r="L12" s="1"/>
      <c r="M12" s="1">
        <v>44761.875</v>
      </c>
      <c r="N12" s="1">
        <v>21473.875</v>
      </c>
      <c r="O12" s="1">
        <v>44062.875</v>
      </c>
      <c r="P12" s="1"/>
      <c r="Q12" s="1">
        <v>42049.916666666664</v>
      </c>
      <c r="R12">
        <v>503787</v>
      </c>
      <c r="S12" s="23">
        <f>COUNTIF(affix_amil_mensalidade_bronze!$E$4:$E$140,R12)</f>
        <v>0</v>
      </c>
      <c r="U12" t="s">
        <v>800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389</v>
      </c>
      <c r="AC12">
        <v>88</v>
      </c>
      <c r="AD12" t="s">
        <v>442</v>
      </c>
      <c r="AE12">
        <v>341181</v>
      </c>
      <c r="AF12">
        <v>9526.59</v>
      </c>
      <c r="AG12">
        <v>3411.81</v>
      </c>
      <c r="AH12" t="s">
        <v>408</v>
      </c>
      <c r="AI12" t="str">
        <f t="shared" si="0"/>
        <v>SIMSIMSIM3106030001382665051616403044761.875GP3 - SINSP - SERVIDORES PUBLICOS DA ADMINISTRACAO044761.87521473.87544062.87542049.91666666675037870TXNXX MXRXX LXPX XNTX000000AMIL88GP3 - BLUE PLUS 400 QP3411819526.593411.81ATIVO</v>
      </c>
      <c r="AJ12">
        <f t="shared" si="1"/>
        <v>1</v>
      </c>
      <c r="AK12" t="s">
        <v>799</v>
      </c>
      <c r="AM12" s="7">
        <v>9</v>
      </c>
      <c r="AN12" s="7" t="str">
        <f t="shared" si="2"/>
        <v/>
      </c>
      <c r="AO12" s="7" t="str">
        <f t="shared" si="2"/>
        <v/>
      </c>
      <c r="AP12" s="7" t="str">
        <f t="shared" si="2"/>
        <v/>
      </c>
      <c r="AQ12" s="7" t="str">
        <f t="shared" si="2"/>
        <v/>
      </c>
      <c r="AR12" s="7" t="str">
        <f t="shared" si="2"/>
        <v/>
      </c>
      <c r="AS12" s="7" t="str">
        <f t="shared" si="2"/>
        <v/>
      </c>
      <c r="AT12" s="7" t="str">
        <f t="shared" si="2"/>
        <v/>
      </c>
      <c r="AU12" s="7" t="str">
        <f t="shared" si="2"/>
        <v/>
      </c>
      <c r="AV12" s="7" t="str">
        <f t="shared" si="2"/>
        <v/>
      </c>
      <c r="AW12" s="7" t="str">
        <f t="shared" si="2"/>
        <v/>
      </c>
      <c r="AX12" s="7" t="str">
        <f t="shared" si="3"/>
        <v/>
      </c>
      <c r="AY12" s="7" t="str">
        <f t="shared" si="3"/>
        <v/>
      </c>
      <c r="AZ12" s="7" t="str">
        <f t="shared" si="3"/>
        <v/>
      </c>
      <c r="BA12" s="7" t="str">
        <f t="shared" si="3"/>
        <v/>
      </c>
      <c r="BB12" s="7" t="str">
        <f t="shared" si="3"/>
        <v/>
      </c>
      <c r="BC12" s="7" t="str">
        <f t="shared" si="3"/>
        <v/>
      </c>
      <c r="BD12" s="7" t="str">
        <f t="shared" si="3"/>
        <v/>
      </c>
      <c r="BE12" s="7" t="str">
        <f t="shared" si="3"/>
        <v/>
      </c>
    </row>
    <row r="13" spans="1:57">
      <c r="A13" t="s">
        <v>404</v>
      </c>
      <c r="B13" t="s">
        <v>404</v>
      </c>
      <c r="C13" t="s">
        <v>404</v>
      </c>
      <c r="E13">
        <v>57</v>
      </c>
      <c r="F13">
        <v>0</v>
      </c>
      <c r="G13">
        <v>1</v>
      </c>
      <c r="H13">
        <v>160953</v>
      </c>
      <c r="I13" s="1">
        <v>44761.875</v>
      </c>
      <c r="J13" t="s">
        <v>392</v>
      </c>
      <c r="K13">
        <v>0</v>
      </c>
      <c r="L13" s="1"/>
      <c r="M13" s="1">
        <v>44761.875</v>
      </c>
      <c r="N13" s="1">
        <v>31385.916666666668</v>
      </c>
      <c r="O13" s="1">
        <v>43325.875</v>
      </c>
      <c r="P13" s="1"/>
      <c r="Q13" s="1">
        <v>43326.875</v>
      </c>
      <c r="R13">
        <v>73381251</v>
      </c>
      <c r="S13" s="23">
        <f>COUNTIF(affix_amil_mensalidade_bronze!$E$4:$E$140,R13)</f>
        <v>0</v>
      </c>
      <c r="U13" t="s">
        <v>827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389</v>
      </c>
      <c r="AC13">
        <v>46</v>
      </c>
      <c r="AD13" t="s">
        <v>390</v>
      </c>
      <c r="AE13">
        <v>253579</v>
      </c>
      <c r="AF13">
        <v>2130.0700000000002</v>
      </c>
      <c r="AG13">
        <v>2535.79</v>
      </c>
      <c r="AH13" t="s">
        <v>408</v>
      </c>
      <c r="AI13" t="str">
        <f t="shared" si="0"/>
        <v>SIMSIMSIM570116095344761.875ANMEP044761.87531385.916666666743325.87543326.875733812510GXBRXXLX MXLX XTTX000000AMIL46AMIL 400 QP NACIONAL2535792130.072535.79ATIVO</v>
      </c>
      <c r="AJ13">
        <f t="shared" si="1"/>
        <v>0</v>
      </c>
      <c r="AK13" t="s">
        <v>392</v>
      </c>
      <c r="AM13" s="8">
        <v>10</v>
      </c>
      <c r="AN13" s="8" t="str">
        <f t="shared" si="2"/>
        <v/>
      </c>
      <c r="AO13" s="8" t="str">
        <f t="shared" si="2"/>
        <v/>
      </c>
      <c r="AP13" s="8" t="str">
        <f t="shared" si="2"/>
        <v/>
      </c>
      <c r="AQ13" s="8" t="str">
        <f t="shared" si="2"/>
        <v/>
      </c>
      <c r="AR13" s="8" t="str">
        <f t="shared" si="2"/>
        <v/>
      </c>
      <c r="AS13" s="8" t="str">
        <f t="shared" si="2"/>
        <v/>
      </c>
      <c r="AT13" s="8" t="str">
        <f t="shared" si="2"/>
        <v/>
      </c>
      <c r="AU13" s="8" t="str">
        <f t="shared" si="2"/>
        <v/>
      </c>
      <c r="AV13" s="8" t="str">
        <f t="shared" si="2"/>
        <v/>
      </c>
      <c r="AW13" s="8" t="str">
        <f t="shared" si="2"/>
        <v/>
      </c>
      <c r="AX13" s="8" t="str">
        <f t="shared" si="3"/>
        <v/>
      </c>
      <c r="AY13" s="8" t="str">
        <f t="shared" si="3"/>
        <v/>
      </c>
      <c r="AZ13" s="8" t="str">
        <f t="shared" si="3"/>
        <v/>
      </c>
      <c r="BA13" s="8" t="str">
        <f t="shared" si="3"/>
        <v/>
      </c>
      <c r="BB13" s="8" t="str">
        <f t="shared" si="3"/>
        <v/>
      </c>
      <c r="BC13" s="8" t="str">
        <f t="shared" si="3"/>
        <v/>
      </c>
      <c r="BD13" s="8" t="str">
        <f t="shared" si="3"/>
        <v/>
      </c>
      <c r="BE13" s="8" t="str">
        <f t="shared" si="3"/>
        <v/>
      </c>
    </row>
    <row r="14" spans="1:57">
      <c r="A14" t="s">
        <v>404</v>
      </c>
      <c r="B14" t="s">
        <v>404</v>
      </c>
      <c r="C14" t="s">
        <v>404</v>
      </c>
      <c r="E14">
        <v>57</v>
      </c>
      <c r="F14">
        <v>0</v>
      </c>
      <c r="G14">
        <v>1</v>
      </c>
      <c r="H14">
        <v>160953</v>
      </c>
      <c r="I14" s="1">
        <v>44761.875</v>
      </c>
      <c r="J14" t="s">
        <v>392</v>
      </c>
      <c r="K14">
        <v>0</v>
      </c>
      <c r="L14" s="1"/>
      <c r="M14" s="1">
        <v>44761.875</v>
      </c>
      <c r="N14" s="1">
        <v>31385.916666666668</v>
      </c>
      <c r="O14" s="1">
        <v>43325.875</v>
      </c>
      <c r="P14" s="1"/>
      <c r="Q14" s="1">
        <v>43326.875</v>
      </c>
      <c r="R14">
        <v>73381251</v>
      </c>
      <c r="S14" s="22">
        <f>COUNTIF(affix_amil_mensalidade_bronze!$E$4:$E$140,R14)</f>
        <v>0</v>
      </c>
      <c r="U14" t="s">
        <v>827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389</v>
      </c>
      <c r="AC14">
        <v>46</v>
      </c>
      <c r="AD14" t="s">
        <v>390</v>
      </c>
      <c r="AE14">
        <v>253579</v>
      </c>
      <c r="AF14">
        <v>2130.0700000000002</v>
      </c>
      <c r="AG14">
        <v>2535.79</v>
      </c>
      <c r="AH14" t="s">
        <v>408</v>
      </c>
      <c r="AI14" t="str">
        <f t="shared" si="0"/>
        <v>SIMSIMSIM570116095344761.875ANMEP044761.87531385.916666666743325.87543326.875733812510GXBRXXLX MXLX XTTX000000AMIL46AMIL 400 QP NACIONAL2535792130.072535.79ATIVO</v>
      </c>
      <c r="AJ14">
        <f t="shared" si="1"/>
        <v>1</v>
      </c>
      <c r="AK14" t="s">
        <v>392</v>
      </c>
      <c r="AM14" s="7">
        <v>11</v>
      </c>
      <c r="AN14" s="7" t="str">
        <f t="shared" ref="AN14:AW23" si="4">IF(AN$3=$D14,$AM14,"")</f>
        <v/>
      </c>
      <c r="AO14" s="7" t="str">
        <f t="shared" si="4"/>
        <v/>
      </c>
      <c r="AP14" s="7" t="str">
        <f t="shared" si="4"/>
        <v/>
      </c>
      <c r="AQ14" s="7" t="str">
        <f t="shared" si="4"/>
        <v/>
      </c>
      <c r="AR14" s="7" t="str">
        <f t="shared" si="4"/>
        <v/>
      </c>
      <c r="AS14" s="7" t="str">
        <f t="shared" si="4"/>
        <v/>
      </c>
      <c r="AT14" s="7" t="str">
        <f t="shared" si="4"/>
        <v/>
      </c>
      <c r="AU14" s="7" t="str">
        <f t="shared" si="4"/>
        <v/>
      </c>
      <c r="AV14" s="7" t="str">
        <f t="shared" si="4"/>
        <v/>
      </c>
      <c r="AW14" s="7" t="str">
        <f t="shared" si="4"/>
        <v/>
      </c>
      <c r="AX14" s="7" t="str">
        <f t="shared" ref="AX14:BE23" si="5">IF(AX$3=$D14,$AM14,"")</f>
        <v/>
      </c>
      <c r="AY14" s="7" t="str">
        <f t="shared" si="5"/>
        <v/>
      </c>
      <c r="AZ14" s="7" t="str">
        <f t="shared" si="5"/>
        <v/>
      </c>
      <c r="BA14" s="7" t="str">
        <f t="shared" si="5"/>
        <v/>
      </c>
      <c r="BB14" s="7" t="str">
        <f t="shared" si="5"/>
        <v/>
      </c>
      <c r="BC14" s="7" t="str">
        <f t="shared" si="5"/>
        <v/>
      </c>
      <c r="BD14" s="7" t="str">
        <f t="shared" si="5"/>
        <v/>
      </c>
      <c r="BE14" s="7" t="str">
        <f t="shared" si="5"/>
        <v/>
      </c>
    </row>
    <row r="15" spans="1:57">
      <c r="A15" t="s">
        <v>404</v>
      </c>
      <c r="B15" t="s">
        <v>404</v>
      </c>
      <c r="C15" t="s">
        <v>404</v>
      </c>
      <c r="E15">
        <v>57</v>
      </c>
      <c r="F15">
        <v>0</v>
      </c>
      <c r="G15">
        <v>1</v>
      </c>
      <c r="H15">
        <v>160953</v>
      </c>
      <c r="I15" s="1">
        <v>44761.875</v>
      </c>
      <c r="J15" t="s">
        <v>392</v>
      </c>
      <c r="K15">
        <v>0</v>
      </c>
      <c r="L15" s="1"/>
      <c r="M15" s="1">
        <v>44761.875</v>
      </c>
      <c r="N15" s="1">
        <v>31385.916666666668</v>
      </c>
      <c r="O15" s="1">
        <v>43325.875</v>
      </c>
      <c r="P15" s="1"/>
      <c r="Q15" s="1">
        <v>43326.875</v>
      </c>
      <c r="R15">
        <v>73381251</v>
      </c>
      <c r="S15" s="23">
        <f>COUNTIF(affix_amil_mensalidade_bronze!$E$4:$E$140,R15)</f>
        <v>0</v>
      </c>
      <c r="U15" t="s">
        <v>827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389</v>
      </c>
      <c r="AC15">
        <v>46</v>
      </c>
      <c r="AD15" t="s">
        <v>390</v>
      </c>
      <c r="AE15">
        <v>253579</v>
      </c>
      <c r="AF15">
        <v>2130.0700000000002</v>
      </c>
      <c r="AG15">
        <v>2535.79</v>
      </c>
      <c r="AH15" t="s">
        <v>408</v>
      </c>
      <c r="AI15" t="str">
        <f t="shared" si="0"/>
        <v>SIMSIMSIM570116095344761.875ANMEP044761.87531385.916666666743325.87543326.875733812510GXBRXXLX MXLX XTTX000000AMIL46AMIL 400 QP NACIONAL2535792130.072535.79ATIVO</v>
      </c>
      <c r="AJ15">
        <f t="shared" si="1"/>
        <v>1</v>
      </c>
      <c r="AK15" t="s">
        <v>392</v>
      </c>
      <c r="AM15" s="8">
        <v>12</v>
      </c>
      <c r="AN15" s="8" t="str">
        <f t="shared" si="4"/>
        <v/>
      </c>
      <c r="AO15" s="8" t="str">
        <f t="shared" si="4"/>
        <v/>
      </c>
      <c r="AP15" s="8" t="str">
        <f t="shared" si="4"/>
        <v/>
      </c>
      <c r="AQ15" s="8" t="str">
        <f t="shared" si="4"/>
        <v/>
      </c>
      <c r="AR15" s="8" t="str">
        <f t="shared" si="4"/>
        <v/>
      </c>
      <c r="AS15" s="8" t="str">
        <f t="shared" si="4"/>
        <v/>
      </c>
      <c r="AT15" s="8" t="str">
        <f t="shared" si="4"/>
        <v/>
      </c>
      <c r="AU15" s="8" t="str">
        <f t="shared" si="4"/>
        <v/>
      </c>
      <c r="AV15" s="8" t="str">
        <f t="shared" si="4"/>
        <v/>
      </c>
      <c r="AW15" s="8" t="str">
        <f t="shared" si="4"/>
        <v/>
      </c>
      <c r="AX15" s="8" t="str">
        <f t="shared" si="5"/>
        <v/>
      </c>
      <c r="AY15" s="8" t="str">
        <f t="shared" si="5"/>
        <v/>
      </c>
      <c r="AZ15" s="8" t="str">
        <f t="shared" si="5"/>
        <v/>
      </c>
      <c r="BA15" s="8" t="str">
        <f t="shared" si="5"/>
        <v/>
      </c>
      <c r="BB15" s="8" t="str">
        <f t="shared" si="5"/>
        <v/>
      </c>
      <c r="BC15" s="8" t="str">
        <f t="shared" si="5"/>
        <v/>
      </c>
      <c r="BD15" s="8" t="str">
        <f t="shared" si="5"/>
        <v/>
      </c>
      <c r="BE15" s="8" t="str">
        <f t="shared" si="5"/>
        <v/>
      </c>
    </row>
    <row r="16" spans="1:57">
      <c r="A16" t="s">
        <v>404</v>
      </c>
      <c r="B16" t="s">
        <v>404</v>
      </c>
      <c r="C16" t="s">
        <v>404</v>
      </c>
      <c r="E16">
        <v>57</v>
      </c>
      <c r="F16">
        <v>0</v>
      </c>
      <c r="G16">
        <v>1</v>
      </c>
      <c r="H16">
        <v>160996</v>
      </c>
      <c r="I16" s="1">
        <v>44761.875</v>
      </c>
      <c r="J16" t="s">
        <v>392</v>
      </c>
      <c r="K16">
        <v>0</v>
      </c>
      <c r="L16" s="1"/>
      <c r="M16" s="1">
        <v>44761.875</v>
      </c>
      <c r="N16" s="1">
        <v>33312.875</v>
      </c>
      <c r="O16" s="1">
        <v>43325.875</v>
      </c>
      <c r="P16" s="1"/>
      <c r="Q16" s="1">
        <v>43326.875</v>
      </c>
      <c r="R16">
        <v>73381258</v>
      </c>
      <c r="S16" s="22">
        <f>COUNTIF(affix_amil_mensalidade_bronze!$E$4:$E$140,R16)</f>
        <v>0</v>
      </c>
      <c r="U16" t="s">
        <v>830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389</v>
      </c>
      <c r="AC16">
        <v>46</v>
      </c>
      <c r="AD16" t="s">
        <v>478</v>
      </c>
      <c r="AE16">
        <v>180553</v>
      </c>
      <c r="AF16">
        <v>1516.66</v>
      </c>
      <c r="AG16">
        <v>1805.53</v>
      </c>
      <c r="AH16" t="s">
        <v>408</v>
      </c>
      <c r="AI16" t="str">
        <f t="shared" si="0"/>
        <v>SIMSIMSIM570116099644761.875ANMEP044761.87533312.87543325.87543326.875733812580XGXR XLX DX PRXZXRX000000AMIL46AMIL 400 QC NACIONAL COPART1805531516.661805.53ATIVO</v>
      </c>
      <c r="AJ16">
        <f t="shared" si="1"/>
        <v>0</v>
      </c>
      <c r="AK16" t="s">
        <v>392</v>
      </c>
      <c r="AM16" s="7">
        <v>13</v>
      </c>
      <c r="AN16" s="7" t="str">
        <f t="shared" si="4"/>
        <v/>
      </c>
      <c r="AO16" s="7" t="str">
        <f t="shared" si="4"/>
        <v/>
      </c>
      <c r="AP16" s="7" t="str">
        <f t="shared" si="4"/>
        <v/>
      </c>
      <c r="AQ16" s="7" t="str">
        <f t="shared" si="4"/>
        <v/>
      </c>
      <c r="AR16" s="7" t="str">
        <f t="shared" si="4"/>
        <v/>
      </c>
      <c r="AS16" s="7" t="str">
        <f t="shared" si="4"/>
        <v/>
      </c>
      <c r="AT16" s="7" t="str">
        <f t="shared" si="4"/>
        <v/>
      </c>
      <c r="AU16" s="7" t="str">
        <f t="shared" si="4"/>
        <v/>
      </c>
      <c r="AV16" s="7" t="str">
        <f t="shared" si="4"/>
        <v/>
      </c>
      <c r="AW16" s="7" t="str">
        <f t="shared" si="4"/>
        <v/>
      </c>
      <c r="AX16" s="7" t="str">
        <f t="shared" si="5"/>
        <v/>
      </c>
      <c r="AY16" s="7" t="str">
        <f t="shared" si="5"/>
        <v/>
      </c>
      <c r="AZ16" s="7" t="str">
        <f t="shared" si="5"/>
        <v/>
      </c>
      <c r="BA16" s="7" t="str">
        <f t="shared" si="5"/>
        <v/>
      </c>
      <c r="BB16" s="7" t="str">
        <f t="shared" si="5"/>
        <v/>
      </c>
      <c r="BC16" s="7" t="str">
        <f t="shared" si="5"/>
        <v/>
      </c>
      <c r="BD16" s="7" t="str">
        <f t="shared" si="5"/>
        <v/>
      </c>
      <c r="BE16" s="7" t="str">
        <f t="shared" si="5"/>
        <v/>
      </c>
    </row>
    <row r="17" spans="1:57">
      <c r="A17" t="s">
        <v>404</v>
      </c>
      <c r="B17" t="s">
        <v>404</v>
      </c>
      <c r="C17" t="s">
        <v>404</v>
      </c>
      <c r="E17">
        <v>57</v>
      </c>
      <c r="F17">
        <v>0</v>
      </c>
      <c r="G17">
        <v>1</v>
      </c>
      <c r="H17">
        <v>160996</v>
      </c>
      <c r="I17" s="1">
        <v>44761.875</v>
      </c>
      <c r="J17" t="s">
        <v>392</v>
      </c>
      <c r="K17">
        <v>0</v>
      </c>
      <c r="L17" s="1"/>
      <c r="M17" s="1">
        <v>44761.875</v>
      </c>
      <c r="N17" s="1">
        <v>33312.875</v>
      </c>
      <c r="O17" s="1">
        <v>43325.875</v>
      </c>
      <c r="P17" s="1"/>
      <c r="Q17" s="1">
        <v>43326.875</v>
      </c>
      <c r="R17">
        <v>73381258</v>
      </c>
      <c r="S17" s="23">
        <f>COUNTIF(affix_amil_mensalidade_bronze!$E$4:$E$140,R17)</f>
        <v>0</v>
      </c>
      <c r="U17" t="s">
        <v>830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389</v>
      </c>
      <c r="AC17">
        <v>46</v>
      </c>
      <c r="AD17" t="s">
        <v>478</v>
      </c>
      <c r="AE17">
        <v>180553</v>
      </c>
      <c r="AF17">
        <v>1516.66</v>
      </c>
      <c r="AG17">
        <v>1805.53</v>
      </c>
      <c r="AH17" t="s">
        <v>408</v>
      </c>
      <c r="AI17" t="str">
        <f t="shared" si="0"/>
        <v>SIMSIMSIM570116099644761.875ANMEP044761.87533312.87543325.87543326.875733812580XGXR XLX DX PRXZXRX000000AMIL46AMIL 400 QC NACIONAL COPART1805531516.661805.53ATIVO</v>
      </c>
      <c r="AJ17">
        <f t="shared" si="1"/>
        <v>1</v>
      </c>
      <c r="AK17" t="s">
        <v>392</v>
      </c>
      <c r="AM17" s="8">
        <v>14</v>
      </c>
      <c r="AN17" s="8" t="str">
        <f t="shared" si="4"/>
        <v/>
      </c>
      <c r="AO17" s="8" t="str">
        <f t="shared" si="4"/>
        <v/>
      </c>
      <c r="AP17" s="8" t="str">
        <f t="shared" si="4"/>
        <v/>
      </c>
      <c r="AQ17" s="8" t="str">
        <f t="shared" si="4"/>
        <v/>
      </c>
      <c r="AR17" s="8" t="str">
        <f t="shared" si="4"/>
        <v/>
      </c>
      <c r="AS17" s="8" t="str">
        <f t="shared" si="4"/>
        <v/>
      </c>
      <c r="AT17" s="8" t="str">
        <f t="shared" si="4"/>
        <v/>
      </c>
      <c r="AU17" s="8" t="str">
        <f t="shared" si="4"/>
        <v/>
      </c>
      <c r="AV17" s="8" t="str">
        <f t="shared" si="4"/>
        <v/>
      </c>
      <c r="AW17" s="8" t="str">
        <f t="shared" si="4"/>
        <v/>
      </c>
      <c r="AX17" s="8" t="str">
        <f t="shared" si="5"/>
        <v/>
      </c>
      <c r="AY17" s="8" t="str">
        <f t="shared" si="5"/>
        <v/>
      </c>
      <c r="AZ17" s="8" t="str">
        <f t="shared" si="5"/>
        <v/>
      </c>
      <c r="BA17" s="8" t="str">
        <f t="shared" si="5"/>
        <v/>
      </c>
      <c r="BB17" s="8" t="str">
        <f t="shared" si="5"/>
        <v/>
      </c>
      <c r="BC17" s="8" t="str">
        <f t="shared" si="5"/>
        <v/>
      </c>
      <c r="BD17" s="8" t="str">
        <f t="shared" si="5"/>
        <v/>
      </c>
      <c r="BE17" s="8" t="str">
        <f t="shared" si="5"/>
        <v/>
      </c>
    </row>
    <row r="18" spans="1:57">
      <c r="A18" t="s">
        <v>404</v>
      </c>
      <c r="B18" t="s">
        <v>404</v>
      </c>
      <c r="C18" t="s">
        <v>404</v>
      </c>
      <c r="E18">
        <v>57</v>
      </c>
      <c r="F18">
        <v>0</v>
      </c>
      <c r="G18">
        <v>1</v>
      </c>
      <c r="H18">
        <v>160996</v>
      </c>
      <c r="I18" s="1">
        <v>44761.875</v>
      </c>
      <c r="J18" t="s">
        <v>392</v>
      </c>
      <c r="K18">
        <v>0</v>
      </c>
      <c r="L18" s="1"/>
      <c r="M18" s="1">
        <v>44761.875</v>
      </c>
      <c r="N18" s="1">
        <v>33312.875</v>
      </c>
      <c r="O18" s="1">
        <v>43325.875</v>
      </c>
      <c r="P18" s="1"/>
      <c r="Q18" s="1">
        <v>43326.875</v>
      </c>
      <c r="R18">
        <v>73381258</v>
      </c>
      <c r="S18" s="22">
        <f>COUNTIF(affix_amil_mensalidade_bronze!$E$4:$E$140,R18)</f>
        <v>0</v>
      </c>
      <c r="U18" t="s">
        <v>830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389</v>
      </c>
      <c r="AC18">
        <v>46</v>
      </c>
      <c r="AD18" t="s">
        <v>478</v>
      </c>
      <c r="AE18">
        <v>180553</v>
      </c>
      <c r="AF18">
        <v>1516.66</v>
      </c>
      <c r="AG18">
        <v>1805.53</v>
      </c>
      <c r="AH18" t="s">
        <v>408</v>
      </c>
      <c r="AI18" t="str">
        <f t="shared" si="0"/>
        <v>SIMSIMSIM570116099644761.875ANMEP044761.87533312.87543325.87543326.875733812580XGXR XLX DX PRXZXRX000000AMIL46AMIL 400 QC NACIONAL COPART1805531516.661805.53ATIVO</v>
      </c>
      <c r="AJ18">
        <f t="shared" si="1"/>
        <v>1</v>
      </c>
      <c r="AK18" t="s">
        <v>392</v>
      </c>
      <c r="AM18" s="7">
        <v>15</v>
      </c>
      <c r="AN18" s="7" t="str">
        <f t="shared" si="4"/>
        <v/>
      </c>
      <c r="AO18" s="7" t="str">
        <f t="shared" si="4"/>
        <v/>
      </c>
      <c r="AP18" s="7" t="str">
        <f t="shared" si="4"/>
        <v/>
      </c>
      <c r="AQ18" s="7" t="str">
        <f t="shared" si="4"/>
        <v/>
      </c>
      <c r="AR18" s="7" t="str">
        <f t="shared" si="4"/>
        <v/>
      </c>
      <c r="AS18" s="7" t="str">
        <f t="shared" si="4"/>
        <v/>
      </c>
      <c r="AT18" s="7" t="str">
        <f t="shared" si="4"/>
        <v/>
      </c>
      <c r="AU18" s="7" t="str">
        <f t="shared" si="4"/>
        <v/>
      </c>
      <c r="AV18" s="7" t="str">
        <f t="shared" si="4"/>
        <v/>
      </c>
      <c r="AW18" s="7" t="str">
        <f t="shared" si="4"/>
        <v/>
      </c>
      <c r="AX18" s="7" t="str">
        <f t="shared" si="5"/>
        <v/>
      </c>
      <c r="AY18" s="7" t="str">
        <f t="shared" si="5"/>
        <v/>
      </c>
      <c r="AZ18" s="7" t="str">
        <f t="shared" si="5"/>
        <v/>
      </c>
      <c r="BA18" s="7" t="str">
        <f t="shared" si="5"/>
        <v/>
      </c>
      <c r="BB18" s="7" t="str">
        <f t="shared" si="5"/>
        <v/>
      </c>
      <c r="BC18" s="7" t="str">
        <f t="shared" si="5"/>
        <v/>
      </c>
      <c r="BD18" s="7" t="str">
        <f t="shared" si="5"/>
        <v/>
      </c>
      <c r="BE18" s="7" t="str">
        <f t="shared" si="5"/>
        <v/>
      </c>
    </row>
    <row r="19" spans="1:57">
      <c r="A19" t="s">
        <v>404</v>
      </c>
      <c r="B19" t="s">
        <v>404</v>
      </c>
      <c r="C19" t="s">
        <v>404</v>
      </c>
      <c r="E19">
        <v>57</v>
      </c>
      <c r="F19">
        <v>0</v>
      </c>
      <c r="G19">
        <v>1</v>
      </c>
      <c r="H19">
        <v>161024</v>
      </c>
      <c r="I19" s="1">
        <v>44761.875</v>
      </c>
      <c r="J19" t="s">
        <v>392</v>
      </c>
      <c r="K19">
        <v>0</v>
      </c>
      <c r="L19" s="1"/>
      <c r="M19" s="1">
        <v>44761.875</v>
      </c>
      <c r="N19" s="1">
        <v>29995.916666666668</v>
      </c>
      <c r="O19" s="1">
        <v>43325.875</v>
      </c>
      <c r="P19" s="1"/>
      <c r="Q19" s="1">
        <v>43326.875</v>
      </c>
      <c r="R19">
        <v>73381272</v>
      </c>
      <c r="S19" s="23">
        <f>COUNTIF(affix_amil_mensalidade_bronze!$E$4:$E$140,R19)</f>
        <v>0</v>
      </c>
      <c r="U19" t="s">
        <v>832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389</v>
      </c>
      <c r="AC19">
        <v>46</v>
      </c>
      <c r="AD19" t="s">
        <v>398</v>
      </c>
      <c r="AE19">
        <v>30428</v>
      </c>
      <c r="AF19">
        <v>2555.9499999999998</v>
      </c>
      <c r="AG19">
        <v>3042.8</v>
      </c>
      <c r="AH19" t="s">
        <v>408</v>
      </c>
      <c r="AI19" t="str">
        <f t="shared" si="0"/>
        <v>SIMSIMSIM570116102444761.875ANMEP044761.87529995.916666666743325.87543326.875733812720XDRXXNX WXRVXLHX GXMX000000AMIL46AMIL 500 QP NACIONAL304282555.953042.8ATIVO</v>
      </c>
      <c r="AJ19">
        <f t="shared" si="1"/>
        <v>0</v>
      </c>
      <c r="AK19" t="s">
        <v>392</v>
      </c>
      <c r="AM19" s="8">
        <v>16</v>
      </c>
      <c r="AN19" s="8" t="str">
        <f t="shared" si="4"/>
        <v/>
      </c>
      <c r="AO19" s="8" t="str">
        <f t="shared" si="4"/>
        <v/>
      </c>
      <c r="AP19" s="8" t="str">
        <f t="shared" si="4"/>
        <v/>
      </c>
      <c r="AQ19" s="8" t="str">
        <f t="shared" si="4"/>
        <v/>
      </c>
      <c r="AR19" s="8" t="str">
        <f t="shared" si="4"/>
        <v/>
      </c>
      <c r="AS19" s="8" t="str">
        <f t="shared" si="4"/>
        <v/>
      </c>
      <c r="AT19" s="8" t="str">
        <f t="shared" si="4"/>
        <v/>
      </c>
      <c r="AU19" s="8" t="str">
        <f t="shared" si="4"/>
        <v/>
      </c>
      <c r="AV19" s="8" t="str">
        <f t="shared" si="4"/>
        <v/>
      </c>
      <c r="AW19" s="8" t="str">
        <f t="shared" si="4"/>
        <v/>
      </c>
      <c r="AX19" s="8" t="str">
        <f t="shared" si="5"/>
        <v/>
      </c>
      <c r="AY19" s="8" t="str">
        <f t="shared" si="5"/>
        <v/>
      </c>
      <c r="AZ19" s="8" t="str">
        <f t="shared" si="5"/>
        <v/>
      </c>
      <c r="BA19" s="8" t="str">
        <f t="shared" si="5"/>
        <v/>
      </c>
      <c r="BB19" s="8" t="str">
        <f t="shared" si="5"/>
        <v/>
      </c>
      <c r="BC19" s="8" t="str">
        <f t="shared" si="5"/>
        <v/>
      </c>
      <c r="BD19" s="8" t="str">
        <f t="shared" si="5"/>
        <v/>
      </c>
      <c r="BE19" s="8" t="str">
        <f t="shared" si="5"/>
        <v/>
      </c>
    </row>
    <row r="20" spans="1:57">
      <c r="A20" t="s">
        <v>404</v>
      </c>
      <c r="B20" t="s">
        <v>404</v>
      </c>
      <c r="C20" t="s">
        <v>404</v>
      </c>
      <c r="E20">
        <v>57</v>
      </c>
      <c r="F20">
        <v>0</v>
      </c>
      <c r="G20">
        <v>1</v>
      </c>
      <c r="H20">
        <v>161024</v>
      </c>
      <c r="I20" s="1">
        <v>44761.875</v>
      </c>
      <c r="J20" t="s">
        <v>392</v>
      </c>
      <c r="K20">
        <v>0</v>
      </c>
      <c r="L20" s="1"/>
      <c r="M20" s="1">
        <v>44761.875</v>
      </c>
      <c r="N20" s="1">
        <v>29995.916666666668</v>
      </c>
      <c r="O20" s="1">
        <v>43325.875</v>
      </c>
      <c r="P20" s="1"/>
      <c r="Q20" s="1">
        <v>43326.875</v>
      </c>
      <c r="R20">
        <v>73381272</v>
      </c>
      <c r="S20" s="22">
        <f>COUNTIF(affix_amil_mensalidade_bronze!$E$4:$E$140,R20)</f>
        <v>0</v>
      </c>
      <c r="U20" t="s">
        <v>832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389</v>
      </c>
      <c r="AC20">
        <v>46</v>
      </c>
      <c r="AD20" t="s">
        <v>398</v>
      </c>
      <c r="AE20">
        <v>30428</v>
      </c>
      <c r="AF20">
        <v>2555.9499999999998</v>
      </c>
      <c r="AG20">
        <v>3042.8</v>
      </c>
      <c r="AH20" t="s">
        <v>408</v>
      </c>
      <c r="AI20" t="str">
        <f t="shared" si="0"/>
        <v>SIMSIMSIM570116102444761.875ANMEP044761.87529995.916666666743325.87543326.875733812720XDRXXNX WXRVXLHX GXMX000000AMIL46AMIL 500 QP NACIONAL304282555.953042.8ATIVO</v>
      </c>
      <c r="AJ20">
        <f t="shared" si="1"/>
        <v>1</v>
      </c>
      <c r="AK20" t="s">
        <v>392</v>
      </c>
      <c r="AM20" s="7">
        <v>17</v>
      </c>
      <c r="AN20" s="7" t="str">
        <f t="shared" si="4"/>
        <v/>
      </c>
      <c r="AO20" s="7" t="str">
        <f t="shared" si="4"/>
        <v/>
      </c>
      <c r="AP20" s="7" t="str">
        <f t="shared" si="4"/>
        <v/>
      </c>
      <c r="AQ20" s="7" t="str">
        <f t="shared" si="4"/>
        <v/>
      </c>
      <c r="AR20" s="7" t="str">
        <f t="shared" si="4"/>
        <v/>
      </c>
      <c r="AS20" s="7" t="str">
        <f t="shared" si="4"/>
        <v/>
      </c>
      <c r="AT20" s="7" t="str">
        <f t="shared" si="4"/>
        <v/>
      </c>
      <c r="AU20" s="7" t="str">
        <f t="shared" si="4"/>
        <v/>
      </c>
      <c r="AV20" s="7" t="str">
        <f t="shared" si="4"/>
        <v/>
      </c>
      <c r="AW20" s="7" t="str">
        <f t="shared" si="4"/>
        <v/>
      </c>
      <c r="AX20" s="7" t="str">
        <f t="shared" si="5"/>
        <v/>
      </c>
      <c r="AY20" s="7" t="str">
        <f t="shared" si="5"/>
        <v/>
      </c>
      <c r="AZ20" s="7" t="str">
        <f t="shared" si="5"/>
        <v/>
      </c>
      <c r="BA20" s="7" t="str">
        <f t="shared" si="5"/>
        <v/>
      </c>
      <c r="BB20" s="7" t="str">
        <f t="shared" si="5"/>
        <v/>
      </c>
      <c r="BC20" s="7" t="str">
        <f t="shared" si="5"/>
        <v/>
      </c>
      <c r="BD20" s="7" t="str">
        <f t="shared" si="5"/>
        <v/>
      </c>
      <c r="BE20" s="7" t="str">
        <f t="shared" si="5"/>
        <v/>
      </c>
    </row>
    <row r="21" spans="1:57">
      <c r="A21" t="s">
        <v>404</v>
      </c>
      <c r="B21" t="s">
        <v>404</v>
      </c>
      <c r="C21" t="s">
        <v>404</v>
      </c>
      <c r="E21">
        <v>57</v>
      </c>
      <c r="F21">
        <v>0</v>
      </c>
      <c r="G21">
        <v>1</v>
      </c>
      <c r="H21">
        <v>161024</v>
      </c>
      <c r="I21" s="1">
        <v>44761.875</v>
      </c>
      <c r="J21" t="s">
        <v>392</v>
      </c>
      <c r="K21">
        <v>0</v>
      </c>
      <c r="L21" s="1"/>
      <c r="M21" s="1">
        <v>44761.875</v>
      </c>
      <c r="N21" s="1">
        <v>29995.916666666668</v>
      </c>
      <c r="O21" s="1">
        <v>43325.875</v>
      </c>
      <c r="P21" s="1"/>
      <c r="Q21" s="1">
        <v>43326.875</v>
      </c>
      <c r="R21">
        <v>73381272</v>
      </c>
      <c r="S21" s="23">
        <f>COUNTIF(affix_amil_mensalidade_bronze!$E$4:$E$140,R21)</f>
        <v>0</v>
      </c>
      <c r="U21" t="s">
        <v>832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389</v>
      </c>
      <c r="AC21">
        <v>46</v>
      </c>
      <c r="AD21" t="s">
        <v>398</v>
      </c>
      <c r="AE21">
        <v>30428</v>
      </c>
      <c r="AF21">
        <v>2555.9499999999998</v>
      </c>
      <c r="AG21">
        <v>3042.8</v>
      </c>
      <c r="AH21" t="s">
        <v>408</v>
      </c>
      <c r="AI21" t="str">
        <f t="shared" si="0"/>
        <v>SIMSIMSIM570116102444761.875ANMEP044761.87529995.916666666743325.87543326.875733812720XDRXXNX WXRVXLHX GXMX000000AMIL46AMIL 500 QP NACIONAL304282555.953042.8ATIVO</v>
      </c>
      <c r="AJ21">
        <f t="shared" si="1"/>
        <v>1</v>
      </c>
      <c r="AK21" t="s">
        <v>392</v>
      </c>
      <c r="AM21" s="8">
        <v>18</v>
      </c>
      <c r="AN21" s="8" t="str">
        <f t="shared" si="4"/>
        <v/>
      </c>
      <c r="AO21" s="8" t="str">
        <f t="shared" si="4"/>
        <v/>
      </c>
      <c r="AP21" s="8" t="str">
        <f t="shared" si="4"/>
        <v/>
      </c>
      <c r="AQ21" s="8" t="str">
        <f t="shared" si="4"/>
        <v/>
      </c>
      <c r="AR21" s="8" t="str">
        <f t="shared" si="4"/>
        <v/>
      </c>
      <c r="AS21" s="8" t="str">
        <f t="shared" si="4"/>
        <v/>
      </c>
      <c r="AT21" s="8" t="str">
        <f t="shared" si="4"/>
        <v/>
      </c>
      <c r="AU21" s="8" t="str">
        <f t="shared" si="4"/>
        <v/>
      </c>
      <c r="AV21" s="8" t="str">
        <f t="shared" si="4"/>
        <v/>
      </c>
      <c r="AW21" s="8" t="str">
        <f t="shared" si="4"/>
        <v/>
      </c>
      <c r="AX21" s="8" t="str">
        <f t="shared" si="5"/>
        <v/>
      </c>
      <c r="AY21" s="8" t="str">
        <f t="shared" si="5"/>
        <v/>
      </c>
      <c r="AZ21" s="8" t="str">
        <f t="shared" si="5"/>
        <v/>
      </c>
      <c r="BA21" s="8" t="str">
        <f t="shared" si="5"/>
        <v/>
      </c>
      <c r="BB21" s="8" t="str">
        <f t="shared" si="5"/>
        <v/>
      </c>
      <c r="BC21" s="8" t="str">
        <f t="shared" si="5"/>
        <v/>
      </c>
      <c r="BD21" s="8" t="str">
        <f t="shared" si="5"/>
        <v/>
      </c>
      <c r="BE21" s="8" t="str">
        <f t="shared" si="5"/>
        <v/>
      </c>
    </row>
    <row r="22" spans="1:57">
      <c r="A22" t="s">
        <v>404</v>
      </c>
      <c r="B22" t="s">
        <v>404</v>
      </c>
      <c r="C22" t="s">
        <v>404</v>
      </c>
      <c r="E22">
        <v>224</v>
      </c>
      <c r="F22">
        <v>0</v>
      </c>
      <c r="G22">
        <v>1</v>
      </c>
      <c r="H22">
        <v>161215</v>
      </c>
      <c r="I22" s="1">
        <v>44761.875</v>
      </c>
      <c r="J22" t="s">
        <v>535</v>
      </c>
      <c r="K22">
        <v>0</v>
      </c>
      <c r="L22" s="1"/>
      <c r="M22" s="1">
        <v>44761.875</v>
      </c>
      <c r="N22" s="1">
        <v>29508.875</v>
      </c>
      <c r="O22" s="1">
        <v>43325.875</v>
      </c>
      <c r="P22" s="1"/>
      <c r="Q22" s="1">
        <v>43326.875</v>
      </c>
      <c r="R22">
        <v>73381292</v>
      </c>
      <c r="S22" s="22">
        <f>COUNTIF(affix_amil_mensalidade_bronze!$E$4:$E$140,R22)</f>
        <v>0</v>
      </c>
      <c r="U22" t="s">
        <v>839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389</v>
      </c>
      <c r="AC22">
        <v>46</v>
      </c>
      <c r="AD22" t="s">
        <v>398</v>
      </c>
      <c r="AE22">
        <v>254611</v>
      </c>
      <c r="AF22">
        <v>2113.2399999999998</v>
      </c>
      <c r="AG22">
        <v>2546.11</v>
      </c>
      <c r="AH22" t="s">
        <v>408</v>
      </c>
      <c r="AI22" t="str">
        <f t="shared" si="0"/>
        <v>SIMSIMSIM2240116121544761.875CRA - BA044761.87529508.87543325.87543326.875733812920LUWXXNX NXRXNHX XRMXNTX000000AMIL46AMIL 500 QP NACIONAL2546112113.242546.11ATIVO</v>
      </c>
      <c r="AJ22">
        <f t="shared" si="1"/>
        <v>0</v>
      </c>
      <c r="AK22" t="s">
        <v>535</v>
      </c>
      <c r="AM22" s="7">
        <v>19</v>
      </c>
      <c r="AN22" s="7" t="str">
        <f t="shared" si="4"/>
        <v/>
      </c>
      <c r="AO22" s="7" t="str">
        <f t="shared" si="4"/>
        <v/>
      </c>
      <c r="AP22" s="7" t="str">
        <f t="shared" si="4"/>
        <v/>
      </c>
      <c r="AQ22" s="7" t="str">
        <f t="shared" si="4"/>
        <v/>
      </c>
      <c r="AR22" s="7" t="str">
        <f t="shared" si="4"/>
        <v/>
      </c>
      <c r="AS22" s="7" t="str">
        <f t="shared" si="4"/>
        <v/>
      </c>
      <c r="AT22" s="7" t="str">
        <f t="shared" si="4"/>
        <v/>
      </c>
      <c r="AU22" s="7" t="str">
        <f t="shared" si="4"/>
        <v/>
      </c>
      <c r="AV22" s="7" t="str">
        <f t="shared" si="4"/>
        <v/>
      </c>
      <c r="AW22" s="7" t="str">
        <f t="shared" si="4"/>
        <v/>
      </c>
      <c r="AX22" s="7" t="str">
        <f t="shared" si="5"/>
        <v/>
      </c>
      <c r="AY22" s="7" t="str">
        <f t="shared" si="5"/>
        <v/>
      </c>
      <c r="AZ22" s="7" t="str">
        <f t="shared" si="5"/>
        <v/>
      </c>
      <c r="BA22" s="7" t="str">
        <f t="shared" si="5"/>
        <v/>
      </c>
      <c r="BB22" s="7" t="str">
        <f t="shared" si="5"/>
        <v/>
      </c>
      <c r="BC22" s="7" t="str">
        <f t="shared" si="5"/>
        <v/>
      </c>
      <c r="BD22" s="7" t="str">
        <f t="shared" si="5"/>
        <v/>
      </c>
      <c r="BE22" s="7" t="str">
        <f t="shared" si="5"/>
        <v/>
      </c>
    </row>
    <row r="23" spans="1:57">
      <c r="A23" t="s">
        <v>404</v>
      </c>
      <c r="B23" t="s">
        <v>404</v>
      </c>
      <c r="C23" t="s">
        <v>404</v>
      </c>
      <c r="E23">
        <v>224</v>
      </c>
      <c r="F23">
        <v>0</v>
      </c>
      <c r="G23">
        <v>1</v>
      </c>
      <c r="H23">
        <v>161215</v>
      </c>
      <c r="I23" s="1">
        <v>44761.875</v>
      </c>
      <c r="J23" t="s">
        <v>535</v>
      </c>
      <c r="K23">
        <v>0</v>
      </c>
      <c r="L23" s="1"/>
      <c r="M23" s="1">
        <v>44761.875</v>
      </c>
      <c r="N23" s="1">
        <v>29508.875</v>
      </c>
      <c r="O23" s="1">
        <v>43325.875</v>
      </c>
      <c r="P23" s="1"/>
      <c r="Q23" s="1">
        <v>43326.875</v>
      </c>
      <c r="R23">
        <v>73381292</v>
      </c>
      <c r="S23" s="23">
        <f>COUNTIF(affix_amil_mensalidade_bronze!$E$4:$E$140,R23)</f>
        <v>0</v>
      </c>
      <c r="U23" t="s">
        <v>839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389</v>
      </c>
      <c r="AC23">
        <v>46</v>
      </c>
      <c r="AD23" t="s">
        <v>398</v>
      </c>
      <c r="AE23">
        <v>254611</v>
      </c>
      <c r="AF23">
        <v>2113.2399999999998</v>
      </c>
      <c r="AG23">
        <v>2546.11</v>
      </c>
      <c r="AH23" t="s">
        <v>408</v>
      </c>
      <c r="AI23" t="str">
        <f t="shared" si="0"/>
        <v>SIMSIMSIM2240116121544761.875CRA - BA044761.87529508.87543325.87543326.875733812920LUWXXNX NXRXNHX XRMXNTX000000AMIL46AMIL 500 QP NACIONAL2546112113.242546.11ATIVO</v>
      </c>
      <c r="AJ23">
        <f t="shared" si="1"/>
        <v>1</v>
      </c>
      <c r="AK23" t="s">
        <v>535</v>
      </c>
      <c r="AM23" s="8">
        <v>20</v>
      </c>
      <c r="AN23" s="8" t="str">
        <f t="shared" si="4"/>
        <v/>
      </c>
      <c r="AO23" s="8" t="str">
        <f t="shared" si="4"/>
        <v/>
      </c>
      <c r="AP23" s="8" t="str">
        <f t="shared" si="4"/>
        <v/>
      </c>
      <c r="AQ23" s="8" t="str">
        <f t="shared" si="4"/>
        <v/>
      </c>
      <c r="AR23" s="8" t="str">
        <f t="shared" si="4"/>
        <v/>
      </c>
      <c r="AS23" s="8" t="str">
        <f t="shared" si="4"/>
        <v/>
      </c>
      <c r="AT23" s="8" t="str">
        <f t="shared" si="4"/>
        <v/>
      </c>
      <c r="AU23" s="8" t="str">
        <f t="shared" si="4"/>
        <v/>
      </c>
      <c r="AV23" s="8" t="str">
        <f t="shared" si="4"/>
        <v/>
      </c>
      <c r="AW23" s="8" t="str">
        <f t="shared" si="4"/>
        <v/>
      </c>
      <c r="AX23" s="8" t="str">
        <f t="shared" si="5"/>
        <v/>
      </c>
      <c r="AY23" s="8" t="str">
        <f t="shared" si="5"/>
        <v/>
      </c>
      <c r="AZ23" s="8" t="str">
        <f t="shared" si="5"/>
        <v/>
      </c>
      <c r="BA23" s="8" t="str">
        <f t="shared" si="5"/>
        <v/>
      </c>
      <c r="BB23" s="8" t="str">
        <f t="shared" si="5"/>
        <v/>
      </c>
      <c r="BC23" s="8" t="str">
        <f t="shared" si="5"/>
        <v/>
      </c>
      <c r="BD23" s="8" t="str">
        <f t="shared" si="5"/>
        <v/>
      </c>
      <c r="BE23" s="8" t="str">
        <f t="shared" si="5"/>
        <v/>
      </c>
    </row>
    <row r="24" spans="1:57">
      <c r="A24" t="s">
        <v>404</v>
      </c>
      <c r="B24" t="s">
        <v>404</v>
      </c>
      <c r="C24" t="s">
        <v>404</v>
      </c>
      <c r="E24">
        <v>224</v>
      </c>
      <c r="F24">
        <v>0</v>
      </c>
      <c r="G24">
        <v>1</v>
      </c>
      <c r="H24">
        <v>161215</v>
      </c>
      <c r="I24" s="1">
        <v>44761.875</v>
      </c>
      <c r="J24" t="s">
        <v>535</v>
      </c>
      <c r="K24">
        <v>0</v>
      </c>
      <c r="L24" s="1"/>
      <c r="M24" s="1">
        <v>44761.875</v>
      </c>
      <c r="N24" s="1">
        <v>29508.875</v>
      </c>
      <c r="O24" s="1">
        <v>43325.875</v>
      </c>
      <c r="P24" s="1"/>
      <c r="Q24" s="1">
        <v>43326.875</v>
      </c>
      <c r="R24">
        <v>73381292</v>
      </c>
      <c r="S24" s="22">
        <f>COUNTIF(affix_amil_mensalidade_bronze!$E$4:$E$140,R24)</f>
        <v>0</v>
      </c>
      <c r="U24" t="s">
        <v>839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389</v>
      </c>
      <c r="AC24">
        <v>46</v>
      </c>
      <c r="AD24" t="s">
        <v>398</v>
      </c>
      <c r="AE24">
        <v>254611</v>
      </c>
      <c r="AF24">
        <v>2113.2399999999998</v>
      </c>
      <c r="AG24">
        <v>2546.11</v>
      </c>
      <c r="AH24" t="s">
        <v>408</v>
      </c>
      <c r="AI24" t="str">
        <f t="shared" si="0"/>
        <v>SIMSIMSIM2240116121544761.875CRA - BA044761.87529508.87543325.87543326.875733812920LUWXXNX NXRXNHX XRMXNTX000000AMIL46AMIL 500 QP NACIONAL2546112113.242546.11ATIVO</v>
      </c>
      <c r="AJ24">
        <f t="shared" si="1"/>
        <v>1</v>
      </c>
      <c r="AK24" t="s">
        <v>535</v>
      </c>
      <c r="AM24" s="7">
        <v>21</v>
      </c>
      <c r="AN24" s="7" t="str">
        <f t="shared" ref="AN24:AW33" si="6">IF(AN$3=$D24,$AM24,"")</f>
        <v/>
      </c>
      <c r="AO24" s="7" t="str">
        <f t="shared" si="6"/>
        <v/>
      </c>
      <c r="AP24" s="7" t="str">
        <f t="shared" si="6"/>
        <v/>
      </c>
      <c r="AQ24" s="7" t="str">
        <f t="shared" si="6"/>
        <v/>
      </c>
      <c r="AR24" s="7" t="str">
        <f t="shared" si="6"/>
        <v/>
      </c>
      <c r="AS24" s="7" t="str">
        <f t="shared" si="6"/>
        <v/>
      </c>
      <c r="AT24" s="7" t="str">
        <f t="shared" si="6"/>
        <v/>
      </c>
      <c r="AU24" s="7" t="str">
        <f t="shared" si="6"/>
        <v/>
      </c>
      <c r="AV24" s="7" t="str">
        <f t="shared" si="6"/>
        <v/>
      </c>
      <c r="AW24" s="7" t="str">
        <f t="shared" si="6"/>
        <v/>
      </c>
      <c r="AX24" s="7" t="str">
        <f t="shared" ref="AX24:BE33" si="7">IF(AX$3=$D24,$AM24,"")</f>
        <v/>
      </c>
      <c r="AY24" s="7" t="str">
        <f t="shared" si="7"/>
        <v/>
      </c>
      <c r="AZ24" s="7" t="str">
        <f t="shared" si="7"/>
        <v/>
      </c>
      <c r="BA24" s="7" t="str">
        <f t="shared" si="7"/>
        <v/>
      </c>
      <c r="BB24" s="7" t="str">
        <f t="shared" si="7"/>
        <v/>
      </c>
      <c r="BC24" s="7" t="str">
        <f t="shared" si="7"/>
        <v/>
      </c>
      <c r="BD24" s="7" t="str">
        <f t="shared" si="7"/>
        <v/>
      </c>
      <c r="BE24" s="7" t="str">
        <f t="shared" si="7"/>
        <v/>
      </c>
    </row>
    <row r="25" spans="1:57">
      <c r="A25" t="s">
        <v>404</v>
      </c>
      <c r="B25" t="s">
        <v>404</v>
      </c>
      <c r="C25" t="s">
        <v>404</v>
      </c>
      <c r="E25">
        <v>19</v>
      </c>
      <c r="F25">
        <v>0</v>
      </c>
      <c r="G25">
        <v>1</v>
      </c>
      <c r="H25">
        <v>161277</v>
      </c>
      <c r="I25" s="1">
        <v>44761.875</v>
      </c>
      <c r="J25" t="s">
        <v>387</v>
      </c>
      <c r="K25">
        <v>0</v>
      </c>
      <c r="L25" s="1"/>
      <c r="M25" s="1">
        <v>44761.875</v>
      </c>
      <c r="N25" s="1">
        <v>41069.875</v>
      </c>
      <c r="O25" s="1">
        <v>44756.875</v>
      </c>
      <c r="P25" s="1">
        <v>44755.875</v>
      </c>
      <c r="Q25" s="1">
        <v>43326.875</v>
      </c>
      <c r="R25">
        <v>73389095</v>
      </c>
      <c r="S25" s="23">
        <f>COUNTIF(affix_amil_mensalidade_bronze!$E$4:$E$140,R25)</f>
        <v>0</v>
      </c>
      <c r="U25" t="s">
        <v>840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389</v>
      </c>
      <c r="AC25">
        <v>46</v>
      </c>
      <c r="AD25" t="s">
        <v>394</v>
      </c>
      <c r="AE25">
        <v>48439</v>
      </c>
      <c r="AF25">
        <v>406.85</v>
      </c>
      <c r="AG25">
        <v>484.39</v>
      </c>
      <c r="AH25" t="s">
        <v>408</v>
      </c>
      <c r="AI25" t="str">
        <f t="shared" si="0"/>
        <v>SIMSIMSIM190116127744761.875FNEL044761.87541069.87544756.87544755.87543326.875733890950LXTXWXX HXNRXQUX DX XNTX TXVXRX000000AMIL46NEXT PLUS RM RJ48439406.85484.39ATIVO</v>
      </c>
      <c r="AJ25">
        <f t="shared" si="1"/>
        <v>0</v>
      </c>
      <c r="AK25" t="s">
        <v>387</v>
      </c>
      <c r="AM25" s="8">
        <v>22</v>
      </c>
      <c r="AN25" s="8" t="str">
        <f t="shared" si="6"/>
        <v/>
      </c>
      <c r="AO25" s="8" t="str">
        <f t="shared" si="6"/>
        <v/>
      </c>
      <c r="AP25" s="8" t="str">
        <f t="shared" si="6"/>
        <v/>
      </c>
      <c r="AQ25" s="8" t="str">
        <f t="shared" si="6"/>
        <v/>
      </c>
      <c r="AR25" s="8" t="str">
        <f t="shared" si="6"/>
        <v/>
      </c>
      <c r="AS25" s="8" t="str">
        <f t="shared" si="6"/>
        <v/>
      </c>
      <c r="AT25" s="8" t="str">
        <f t="shared" si="6"/>
        <v/>
      </c>
      <c r="AU25" s="8" t="str">
        <f t="shared" si="6"/>
        <v/>
      </c>
      <c r="AV25" s="8" t="str">
        <f t="shared" si="6"/>
        <v/>
      </c>
      <c r="AW25" s="8" t="str">
        <f t="shared" si="6"/>
        <v/>
      </c>
      <c r="AX25" s="8" t="str">
        <f t="shared" si="7"/>
        <v/>
      </c>
      <c r="AY25" s="8" t="str">
        <f t="shared" si="7"/>
        <v/>
      </c>
      <c r="AZ25" s="8" t="str">
        <f t="shared" si="7"/>
        <v/>
      </c>
      <c r="BA25" s="8" t="str">
        <f t="shared" si="7"/>
        <v/>
      </c>
      <c r="BB25" s="8" t="str">
        <f t="shared" si="7"/>
        <v/>
      </c>
      <c r="BC25" s="8" t="str">
        <f t="shared" si="7"/>
        <v/>
      </c>
      <c r="BD25" s="8" t="str">
        <f t="shared" si="7"/>
        <v/>
      </c>
      <c r="BE25" s="8" t="str">
        <f t="shared" si="7"/>
        <v/>
      </c>
    </row>
    <row r="26" spans="1:57">
      <c r="A26" t="s">
        <v>404</v>
      </c>
      <c r="B26" t="s">
        <v>404</v>
      </c>
      <c r="C26" t="s">
        <v>404</v>
      </c>
      <c r="E26">
        <v>19</v>
      </c>
      <c r="F26">
        <v>0</v>
      </c>
      <c r="G26">
        <v>1</v>
      </c>
      <c r="H26">
        <v>161277</v>
      </c>
      <c r="I26" s="1">
        <v>44761.875</v>
      </c>
      <c r="J26" t="s">
        <v>387</v>
      </c>
      <c r="K26">
        <v>0</v>
      </c>
      <c r="L26" s="1"/>
      <c r="M26" s="1">
        <v>44761.875</v>
      </c>
      <c r="N26" s="1">
        <v>41069.875</v>
      </c>
      <c r="O26" s="1">
        <v>44756.875</v>
      </c>
      <c r="P26" s="1">
        <v>44755.875</v>
      </c>
      <c r="Q26" s="1">
        <v>43326.875</v>
      </c>
      <c r="R26">
        <v>73389095</v>
      </c>
      <c r="S26" s="22">
        <f>COUNTIF(affix_amil_mensalidade_bronze!$E$4:$E$140,R26)</f>
        <v>0</v>
      </c>
      <c r="U26" t="s">
        <v>840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389</v>
      </c>
      <c r="AC26">
        <v>46</v>
      </c>
      <c r="AD26" t="s">
        <v>394</v>
      </c>
      <c r="AE26">
        <v>48439</v>
      </c>
      <c r="AF26">
        <v>406.85</v>
      </c>
      <c r="AG26">
        <v>484.39</v>
      </c>
      <c r="AH26" t="s">
        <v>408</v>
      </c>
      <c r="AI26" t="str">
        <f t="shared" si="0"/>
        <v>SIMSIMSIM190116127744761.875FNEL044761.87541069.87544756.87544755.87543326.875733890950LXTXWXX HXNRXQUX DX XNTX TXVXRX000000AMIL46NEXT PLUS RM RJ48439406.85484.39ATIVO</v>
      </c>
      <c r="AJ26">
        <f t="shared" si="1"/>
        <v>1</v>
      </c>
      <c r="AK26" t="s">
        <v>387</v>
      </c>
      <c r="AM26" s="7">
        <v>23</v>
      </c>
      <c r="AN26" s="7" t="str">
        <f t="shared" si="6"/>
        <v/>
      </c>
      <c r="AO26" s="7" t="str">
        <f t="shared" si="6"/>
        <v/>
      </c>
      <c r="AP26" s="7" t="str">
        <f t="shared" si="6"/>
        <v/>
      </c>
      <c r="AQ26" s="7" t="str">
        <f t="shared" si="6"/>
        <v/>
      </c>
      <c r="AR26" s="7" t="str">
        <f t="shared" si="6"/>
        <v/>
      </c>
      <c r="AS26" s="7" t="str">
        <f t="shared" si="6"/>
        <v/>
      </c>
      <c r="AT26" s="7" t="str">
        <f t="shared" si="6"/>
        <v/>
      </c>
      <c r="AU26" s="7" t="str">
        <f t="shared" si="6"/>
        <v/>
      </c>
      <c r="AV26" s="7" t="str">
        <f t="shared" si="6"/>
        <v/>
      </c>
      <c r="AW26" s="7" t="str">
        <f t="shared" si="6"/>
        <v/>
      </c>
      <c r="AX26" s="7" t="str">
        <f t="shared" si="7"/>
        <v/>
      </c>
      <c r="AY26" s="7" t="str">
        <f t="shared" si="7"/>
        <v/>
      </c>
      <c r="AZ26" s="7" t="str">
        <f t="shared" si="7"/>
        <v/>
      </c>
      <c r="BA26" s="7" t="str">
        <f t="shared" si="7"/>
        <v/>
      </c>
      <c r="BB26" s="7" t="str">
        <f t="shared" si="7"/>
        <v/>
      </c>
      <c r="BC26" s="7" t="str">
        <f t="shared" si="7"/>
        <v/>
      </c>
      <c r="BD26" s="7" t="str">
        <f t="shared" si="7"/>
        <v/>
      </c>
      <c r="BE26" s="7" t="str">
        <f t="shared" si="7"/>
        <v/>
      </c>
    </row>
    <row r="27" spans="1:57">
      <c r="A27" t="s">
        <v>404</v>
      </c>
      <c r="B27" t="s">
        <v>404</v>
      </c>
      <c r="C27" t="s">
        <v>404</v>
      </c>
      <c r="E27">
        <v>19</v>
      </c>
      <c r="F27">
        <v>0</v>
      </c>
      <c r="G27">
        <v>1</v>
      </c>
      <c r="H27">
        <v>161277</v>
      </c>
      <c r="I27" s="1">
        <v>44761.875</v>
      </c>
      <c r="J27" t="s">
        <v>387</v>
      </c>
      <c r="K27">
        <v>0</v>
      </c>
      <c r="L27" s="1"/>
      <c r="M27" s="1">
        <v>44761.875</v>
      </c>
      <c r="N27" s="1">
        <v>41069.875</v>
      </c>
      <c r="O27" s="1">
        <v>44756.875</v>
      </c>
      <c r="P27" s="1">
        <v>44755.875</v>
      </c>
      <c r="Q27" s="1">
        <v>43326.875</v>
      </c>
      <c r="R27">
        <v>73389095</v>
      </c>
      <c r="S27" s="23">
        <f>COUNTIF(affix_amil_mensalidade_bronze!$E$4:$E$140,R27)</f>
        <v>0</v>
      </c>
      <c r="U27" t="s">
        <v>840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389</v>
      </c>
      <c r="AC27">
        <v>46</v>
      </c>
      <c r="AD27" t="s">
        <v>394</v>
      </c>
      <c r="AE27">
        <v>48439</v>
      </c>
      <c r="AF27">
        <v>406.85</v>
      </c>
      <c r="AG27">
        <v>484.39</v>
      </c>
      <c r="AH27" t="s">
        <v>408</v>
      </c>
      <c r="AI27" t="str">
        <f t="shared" si="0"/>
        <v>SIMSIMSIM190116127744761.875FNEL044761.87541069.87544756.87544755.87543326.875733890950LXTXWXX HXNRXQUX DX XNTX TXVXRX000000AMIL46NEXT PLUS RM RJ48439406.85484.39ATIVO</v>
      </c>
      <c r="AJ27">
        <f t="shared" si="1"/>
        <v>1</v>
      </c>
      <c r="AK27" t="s">
        <v>387</v>
      </c>
      <c r="AM27" s="8">
        <v>24</v>
      </c>
      <c r="AN27" s="8" t="str">
        <f t="shared" si="6"/>
        <v/>
      </c>
      <c r="AO27" s="8" t="str">
        <f t="shared" si="6"/>
        <v/>
      </c>
      <c r="AP27" s="8" t="str">
        <f t="shared" si="6"/>
        <v/>
      </c>
      <c r="AQ27" s="8" t="str">
        <f t="shared" si="6"/>
        <v/>
      </c>
      <c r="AR27" s="8" t="str">
        <f t="shared" si="6"/>
        <v/>
      </c>
      <c r="AS27" s="8" t="str">
        <f t="shared" si="6"/>
        <v/>
      </c>
      <c r="AT27" s="8" t="str">
        <f t="shared" si="6"/>
        <v/>
      </c>
      <c r="AU27" s="8" t="str">
        <f t="shared" si="6"/>
        <v/>
      </c>
      <c r="AV27" s="8" t="str">
        <f t="shared" si="6"/>
        <v/>
      </c>
      <c r="AW27" s="8" t="str">
        <f t="shared" si="6"/>
        <v/>
      </c>
      <c r="AX27" s="8" t="str">
        <f t="shared" si="7"/>
        <v/>
      </c>
      <c r="AY27" s="8" t="str">
        <f t="shared" si="7"/>
        <v/>
      </c>
      <c r="AZ27" s="8" t="str">
        <f t="shared" si="7"/>
        <v/>
      </c>
      <c r="BA27" s="8" t="str">
        <f t="shared" si="7"/>
        <v/>
      </c>
      <c r="BB27" s="8" t="str">
        <f t="shared" si="7"/>
        <v/>
      </c>
      <c r="BC27" s="8" t="str">
        <f t="shared" si="7"/>
        <v/>
      </c>
      <c r="BD27" s="8" t="str">
        <f t="shared" si="7"/>
        <v/>
      </c>
      <c r="BE27" s="8" t="str">
        <f t="shared" si="7"/>
        <v/>
      </c>
    </row>
    <row r="28" spans="1:57">
      <c r="A28" t="s">
        <v>404</v>
      </c>
      <c r="B28" t="s">
        <v>404</v>
      </c>
      <c r="C28" t="s">
        <v>404</v>
      </c>
      <c r="E28">
        <v>57</v>
      </c>
      <c r="F28">
        <v>0</v>
      </c>
      <c r="G28">
        <v>1</v>
      </c>
      <c r="H28">
        <v>161034</v>
      </c>
      <c r="I28" s="1">
        <v>44761.875</v>
      </c>
      <c r="J28" t="s">
        <v>392</v>
      </c>
      <c r="K28">
        <v>0</v>
      </c>
      <c r="L28" s="1"/>
      <c r="M28" s="1">
        <v>44761.875</v>
      </c>
      <c r="N28" s="1">
        <v>22225.916666666668</v>
      </c>
      <c r="O28" s="1">
        <v>43325.875</v>
      </c>
      <c r="P28" s="1"/>
      <c r="Q28" s="1">
        <v>43326.875</v>
      </c>
      <c r="R28">
        <v>73389206</v>
      </c>
      <c r="S28" s="22">
        <f>COUNTIF(affix_amil_mensalidade_bronze!$E$4:$E$140,R28)</f>
        <v>0</v>
      </c>
      <c r="U28" t="s">
        <v>833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389</v>
      </c>
      <c r="AC28">
        <v>46</v>
      </c>
      <c r="AD28" t="s">
        <v>476</v>
      </c>
      <c r="AE28">
        <v>385776</v>
      </c>
      <c r="AF28">
        <v>6198.61</v>
      </c>
      <c r="AG28">
        <v>3857.76</v>
      </c>
      <c r="AH28" t="s">
        <v>408</v>
      </c>
      <c r="AI28" t="str">
        <f t="shared" si="0"/>
        <v>SIMSIMSIM570116103444761.875ANMEP044761.87522225.916666666743325.87543326.875733892060MXRXX XMXLXX VXXNX DX WXRVXLHX XLVXXRX000000AMIL46AMIL 400 QC NACIONAL3857766198.613857.76ATIVO</v>
      </c>
      <c r="AJ28">
        <f t="shared" si="1"/>
        <v>0</v>
      </c>
      <c r="AK28" t="s">
        <v>392</v>
      </c>
      <c r="AM28" s="7">
        <v>25</v>
      </c>
      <c r="AN28" s="7" t="str">
        <f t="shared" si="6"/>
        <v/>
      </c>
      <c r="AO28" s="7" t="str">
        <f t="shared" si="6"/>
        <v/>
      </c>
      <c r="AP28" s="7" t="str">
        <f t="shared" si="6"/>
        <v/>
      </c>
      <c r="AQ28" s="7" t="str">
        <f t="shared" si="6"/>
        <v/>
      </c>
      <c r="AR28" s="7" t="str">
        <f t="shared" si="6"/>
        <v/>
      </c>
      <c r="AS28" s="7" t="str">
        <f t="shared" si="6"/>
        <v/>
      </c>
      <c r="AT28" s="7" t="str">
        <f t="shared" si="6"/>
        <v/>
      </c>
      <c r="AU28" s="7" t="str">
        <f t="shared" si="6"/>
        <v/>
      </c>
      <c r="AV28" s="7" t="str">
        <f t="shared" si="6"/>
        <v/>
      </c>
      <c r="AW28" s="7" t="str">
        <f t="shared" si="6"/>
        <v/>
      </c>
      <c r="AX28" s="7" t="str">
        <f t="shared" si="7"/>
        <v/>
      </c>
      <c r="AY28" s="7" t="str">
        <f t="shared" si="7"/>
        <v/>
      </c>
      <c r="AZ28" s="7" t="str">
        <f t="shared" si="7"/>
        <v/>
      </c>
      <c r="BA28" s="7" t="str">
        <f t="shared" si="7"/>
        <v/>
      </c>
      <c r="BB28" s="7" t="str">
        <f t="shared" si="7"/>
        <v/>
      </c>
      <c r="BC28" s="7" t="str">
        <f t="shared" si="7"/>
        <v/>
      </c>
      <c r="BD28" s="7" t="str">
        <f t="shared" si="7"/>
        <v/>
      </c>
      <c r="BE28" s="7" t="str">
        <f t="shared" si="7"/>
        <v/>
      </c>
    </row>
    <row r="29" spans="1:57">
      <c r="A29" t="s">
        <v>404</v>
      </c>
      <c r="B29" t="s">
        <v>404</v>
      </c>
      <c r="C29" t="s">
        <v>404</v>
      </c>
      <c r="E29">
        <v>57</v>
      </c>
      <c r="F29">
        <v>0</v>
      </c>
      <c r="G29">
        <v>1</v>
      </c>
      <c r="H29">
        <v>161034</v>
      </c>
      <c r="I29" s="1">
        <v>44761.875</v>
      </c>
      <c r="J29" t="s">
        <v>392</v>
      </c>
      <c r="K29">
        <v>0</v>
      </c>
      <c r="L29" s="1"/>
      <c r="M29" s="1">
        <v>44761.875</v>
      </c>
      <c r="N29" s="1">
        <v>22225.916666666668</v>
      </c>
      <c r="O29" s="1">
        <v>43325.875</v>
      </c>
      <c r="P29" s="1"/>
      <c r="Q29" s="1">
        <v>43326.875</v>
      </c>
      <c r="R29">
        <v>73389206</v>
      </c>
      <c r="S29" s="23">
        <f>COUNTIF(affix_amil_mensalidade_bronze!$E$4:$E$140,R29)</f>
        <v>0</v>
      </c>
      <c r="U29" t="s">
        <v>833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389</v>
      </c>
      <c r="AC29">
        <v>46</v>
      </c>
      <c r="AD29" t="s">
        <v>476</v>
      </c>
      <c r="AE29">
        <v>385776</v>
      </c>
      <c r="AF29">
        <v>6198.61</v>
      </c>
      <c r="AG29">
        <v>3857.76</v>
      </c>
      <c r="AH29" t="s">
        <v>408</v>
      </c>
      <c r="AI29" t="str">
        <f t="shared" si="0"/>
        <v>SIMSIMSIM570116103444761.875ANMEP044761.87522225.916666666743325.87543326.875733892060MXRXX XMXLXX VXXNX DX WXRVXLHX XLVXXRX000000AMIL46AMIL 400 QC NACIONAL3857766198.613857.76ATIVO</v>
      </c>
      <c r="AJ29">
        <f t="shared" si="1"/>
        <v>1</v>
      </c>
      <c r="AK29" t="s">
        <v>392</v>
      </c>
      <c r="AM29" s="8">
        <v>26</v>
      </c>
      <c r="AN29" s="8" t="str">
        <f t="shared" si="6"/>
        <v/>
      </c>
      <c r="AO29" s="8" t="str">
        <f t="shared" si="6"/>
        <v/>
      </c>
      <c r="AP29" s="8" t="str">
        <f t="shared" si="6"/>
        <v/>
      </c>
      <c r="AQ29" s="8" t="str">
        <f t="shared" si="6"/>
        <v/>
      </c>
      <c r="AR29" s="8" t="str">
        <f t="shared" si="6"/>
        <v/>
      </c>
      <c r="AS29" s="8" t="str">
        <f t="shared" si="6"/>
        <v/>
      </c>
      <c r="AT29" s="8" t="str">
        <f t="shared" si="6"/>
        <v/>
      </c>
      <c r="AU29" s="8" t="str">
        <f t="shared" si="6"/>
        <v/>
      </c>
      <c r="AV29" s="8" t="str">
        <f t="shared" si="6"/>
        <v/>
      </c>
      <c r="AW29" s="8" t="str">
        <f t="shared" si="6"/>
        <v/>
      </c>
      <c r="AX29" s="8" t="str">
        <f t="shared" si="7"/>
        <v/>
      </c>
      <c r="AY29" s="8" t="str">
        <f t="shared" si="7"/>
        <v/>
      </c>
      <c r="AZ29" s="8" t="str">
        <f t="shared" si="7"/>
        <v/>
      </c>
      <c r="BA29" s="8" t="str">
        <f t="shared" si="7"/>
        <v/>
      </c>
      <c r="BB29" s="8" t="str">
        <f t="shared" si="7"/>
        <v/>
      </c>
      <c r="BC29" s="8" t="str">
        <f t="shared" si="7"/>
        <v/>
      </c>
      <c r="BD29" s="8" t="str">
        <f t="shared" si="7"/>
        <v/>
      </c>
      <c r="BE29" s="8" t="str">
        <f t="shared" si="7"/>
        <v/>
      </c>
    </row>
    <row r="30" spans="1:57">
      <c r="A30" t="s">
        <v>404</v>
      </c>
      <c r="B30" t="s">
        <v>404</v>
      </c>
      <c r="C30" t="s">
        <v>404</v>
      </c>
      <c r="E30">
        <v>57</v>
      </c>
      <c r="F30">
        <v>0</v>
      </c>
      <c r="G30">
        <v>1</v>
      </c>
      <c r="H30">
        <v>161034</v>
      </c>
      <c r="I30" s="1">
        <v>44761.875</v>
      </c>
      <c r="J30" t="s">
        <v>392</v>
      </c>
      <c r="K30">
        <v>0</v>
      </c>
      <c r="L30" s="1"/>
      <c r="M30" s="1">
        <v>44761.875</v>
      </c>
      <c r="N30" s="1">
        <v>22225.916666666668</v>
      </c>
      <c r="O30" s="1">
        <v>43325.875</v>
      </c>
      <c r="P30" s="1"/>
      <c r="Q30" s="1">
        <v>43326.875</v>
      </c>
      <c r="R30">
        <v>73389206</v>
      </c>
      <c r="S30" s="22">
        <f>COUNTIF(affix_amil_mensalidade_bronze!$E$4:$E$140,R30)</f>
        <v>0</v>
      </c>
      <c r="U30" t="s">
        <v>833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389</v>
      </c>
      <c r="AC30">
        <v>46</v>
      </c>
      <c r="AD30" t="s">
        <v>476</v>
      </c>
      <c r="AE30">
        <v>385776</v>
      </c>
      <c r="AF30">
        <v>6198.61</v>
      </c>
      <c r="AG30">
        <v>3857.76</v>
      </c>
      <c r="AH30" t="s">
        <v>408</v>
      </c>
      <c r="AI30" t="str">
        <f t="shared" si="0"/>
        <v>SIMSIMSIM570116103444761.875ANMEP044761.87522225.916666666743325.87543326.875733892060MXRXX XMXLXX VXXNX DX WXRVXLHX XLVXXRX000000AMIL46AMIL 400 QC NACIONAL3857766198.613857.76ATIVO</v>
      </c>
      <c r="AJ30">
        <f t="shared" si="1"/>
        <v>1</v>
      </c>
      <c r="AK30" t="s">
        <v>392</v>
      </c>
      <c r="AM30" s="7">
        <v>27</v>
      </c>
      <c r="AN30" s="7" t="str">
        <f t="shared" si="6"/>
        <v/>
      </c>
      <c r="AO30" s="7" t="str">
        <f t="shared" si="6"/>
        <v/>
      </c>
      <c r="AP30" s="7" t="str">
        <f t="shared" si="6"/>
        <v/>
      </c>
      <c r="AQ30" s="7" t="str">
        <f t="shared" si="6"/>
        <v/>
      </c>
      <c r="AR30" s="7" t="str">
        <f t="shared" si="6"/>
        <v/>
      </c>
      <c r="AS30" s="7" t="str">
        <f t="shared" si="6"/>
        <v/>
      </c>
      <c r="AT30" s="7" t="str">
        <f t="shared" si="6"/>
        <v/>
      </c>
      <c r="AU30" s="7" t="str">
        <f t="shared" si="6"/>
        <v/>
      </c>
      <c r="AV30" s="7" t="str">
        <f t="shared" si="6"/>
        <v/>
      </c>
      <c r="AW30" s="7" t="str">
        <f t="shared" si="6"/>
        <v/>
      </c>
      <c r="AX30" s="7" t="str">
        <f t="shared" si="7"/>
        <v/>
      </c>
      <c r="AY30" s="7" t="str">
        <f t="shared" si="7"/>
        <v/>
      </c>
      <c r="AZ30" s="7" t="str">
        <f t="shared" si="7"/>
        <v/>
      </c>
      <c r="BA30" s="7" t="str">
        <f t="shared" si="7"/>
        <v/>
      </c>
      <c r="BB30" s="7" t="str">
        <f t="shared" si="7"/>
        <v/>
      </c>
      <c r="BC30" s="7" t="str">
        <f t="shared" si="7"/>
        <v/>
      </c>
      <c r="BD30" s="7" t="str">
        <f t="shared" si="7"/>
        <v/>
      </c>
      <c r="BE30" s="7" t="str">
        <f t="shared" si="7"/>
        <v/>
      </c>
    </row>
    <row r="31" spans="1:57">
      <c r="A31" t="s">
        <v>404</v>
      </c>
      <c r="B31" t="s">
        <v>404</v>
      </c>
      <c r="C31" t="s">
        <v>404</v>
      </c>
      <c r="D31">
        <v>0</v>
      </c>
      <c r="E31">
        <v>57</v>
      </c>
      <c r="F31">
        <v>0</v>
      </c>
      <c r="G31">
        <v>1</v>
      </c>
      <c r="H31">
        <v>161478</v>
      </c>
      <c r="I31" s="1">
        <v>44761.875</v>
      </c>
      <c r="J31" t="s">
        <v>392</v>
      </c>
      <c r="K31">
        <v>0</v>
      </c>
      <c r="L31" s="1">
        <v>44755.875</v>
      </c>
      <c r="M31" s="1">
        <v>44761.875</v>
      </c>
      <c r="N31" s="1">
        <v>35502.875</v>
      </c>
      <c r="O31" s="1">
        <v>44755.875</v>
      </c>
      <c r="P31" s="1">
        <v>43781.875</v>
      </c>
      <c r="Q31" s="1">
        <v>43326.875</v>
      </c>
      <c r="R31">
        <v>73389248</v>
      </c>
      <c r="S31" s="23">
        <f>COUNTIF(affix_amil_mensalidade_bronze!$E$4:$E$140,R31)</f>
        <v>0</v>
      </c>
      <c r="U31" t="s">
        <v>842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389</v>
      </c>
      <c r="AC31">
        <v>46</v>
      </c>
      <c r="AD31" t="s">
        <v>398</v>
      </c>
      <c r="AE31">
        <v>239502</v>
      </c>
      <c r="AF31">
        <v>2011.8</v>
      </c>
      <c r="AG31">
        <v>2395.02</v>
      </c>
      <c r="AH31" t="s">
        <v>391</v>
      </c>
      <c r="AI31" t="str">
        <f t="shared" si="0"/>
        <v>SIMSIMSIM0570116147844761.875ANMEP044755.87544761.87535502.87544755.87543781.87543326.875733892480MXRXNX DXX FXVXWHX000000AMIL46AMIL 500 QP NACIONAL2395022011.82395.02INATIVO</v>
      </c>
      <c r="AJ31">
        <f t="shared" si="1"/>
        <v>0</v>
      </c>
      <c r="AK31" t="s">
        <v>392</v>
      </c>
      <c r="AM31" s="8">
        <v>28</v>
      </c>
      <c r="AN31" s="8" t="str">
        <f t="shared" si="6"/>
        <v/>
      </c>
      <c r="AO31" s="8" t="str">
        <f t="shared" si="6"/>
        <v/>
      </c>
      <c r="AP31" s="8" t="str">
        <f t="shared" si="6"/>
        <v/>
      </c>
      <c r="AQ31" s="8" t="str">
        <f t="shared" si="6"/>
        <v/>
      </c>
      <c r="AR31" s="8" t="str">
        <f t="shared" si="6"/>
        <v/>
      </c>
      <c r="AS31" s="8" t="str">
        <f t="shared" si="6"/>
        <v/>
      </c>
      <c r="AT31" s="8" t="str">
        <f t="shared" si="6"/>
        <v/>
      </c>
      <c r="AU31" s="8" t="str">
        <f t="shared" si="6"/>
        <v/>
      </c>
      <c r="AV31" s="8" t="str">
        <f t="shared" si="6"/>
        <v/>
      </c>
      <c r="AW31" s="8" t="str">
        <f t="shared" si="6"/>
        <v/>
      </c>
      <c r="AX31" s="8" t="str">
        <f t="shared" si="7"/>
        <v/>
      </c>
      <c r="AY31" s="8" t="str">
        <f t="shared" si="7"/>
        <v/>
      </c>
      <c r="AZ31" s="8" t="str">
        <f t="shared" si="7"/>
        <v/>
      </c>
      <c r="BA31" s="8" t="str">
        <f t="shared" si="7"/>
        <v/>
      </c>
      <c r="BB31" s="8" t="str">
        <f t="shared" si="7"/>
        <v/>
      </c>
      <c r="BC31" s="8" t="str">
        <f t="shared" si="7"/>
        <v/>
      </c>
      <c r="BD31" s="8" t="str">
        <f t="shared" si="7"/>
        <v/>
      </c>
      <c r="BE31" s="8" t="str">
        <f t="shared" si="7"/>
        <v/>
      </c>
    </row>
    <row r="32" spans="1:57">
      <c r="A32" t="s">
        <v>404</v>
      </c>
      <c r="B32" t="s">
        <v>404</v>
      </c>
      <c r="C32" t="s">
        <v>404</v>
      </c>
      <c r="D32">
        <v>0</v>
      </c>
      <c r="E32">
        <v>57</v>
      </c>
      <c r="F32">
        <v>0</v>
      </c>
      <c r="G32">
        <v>1</v>
      </c>
      <c r="H32">
        <v>161478</v>
      </c>
      <c r="I32" s="1">
        <v>44761.875</v>
      </c>
      <c r="J32" t="s">
        <v>392</v>
      </c>
      <c r="K32">
        <v>0</v>
      </c>
      <c r="L32" s="1">
        <v>44755.875</v>
      </c>
      <c r="M32" s="1">
        <v>44761.875</v>
      </c>
      <c r="N32" s="1">
        <v>35502.875</v>
      </c>
      <c r="O32" s="1">
        <v>44755.875</v>
      </c>
      <c r="P32" s="1">
        <v>43781.875</v>
      </c>
      <c r="Q32" s="1">
        <v>43326.875</v>
      </c>
      <c r="R32">
        <v>73389248</v>
      </c>
      <c r="S32" s="22">
        <f>COUNTIF(affix_amil_mensalidade_bronze!$E$4:$E$140,R32)</f>
        <v>0</v>
      </c>
      <c r="U32" t="s">
        <v>842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389</v>
      </c>
      <c r="AC32">
        <v>46</v>
      </c>
      <c r="AD32" t="s">
        <v>398</v>
      </c>
      <c r="AE32">
        <v>239502</v>
      </c>
      <c r="AF32">
        <v>2011.8</v>
      </c>
      <c r="AG32">
        <v>2395.02</v>
      </c>
      <c r="AH32" t="s">
        <v>391</v>
      </c>
      <c r="AI32" t="str">
        <f t="shared" si="0"/>
        <v>SIMSIMSIM0570116147844761.875ANMEP044755.87544761.87535502.87544755.87543781.87543326.875733892480MXRXNX DXX FXVXWHX000000AMIL46AMIL 500 QP NACIONAL2395022011.82395.02INATIVO</v>
      </c>
      <c r="AJ32">
        <f t="shared" si="1"/>
        <v>1</v>
      </c>
      <c r="AK32" t="s">
        <v>392</v>
      </c>
      <c r="AM32" s="7">
        <v>29</v>
      </c>
      <c r="AN32" s="7" t="str">
        <f t="shared" si="6"/>
        <v/>
      </c>
      <c r="AO32" s="7" t="str">
        <f t="shared" si="6"/>
        <v/>
      </c>
      <c r="AP32" s="7" t="str">
        <f t="shared" si="6"/>
        <v/>
      </c>
      <c r="AQ32" s="7" t="str">
        <f t="shared" si="6"/>
        <v/>
      </c>
      <c r="AR32" s="7" t="str">
        <f t="shared" si="6"/>
        <v/>
      </c>
      <c r="AS32" s="7" t="str">
        <f t="shared" si="6"/>
        <v/>
      </c>
      <c r="AT32" s="7" t="str">
        <f t="shared" si="6"/>
        <v/>
      </c>
      <c r="AU32" s="7" t="str">
        <f t="shared" si="6"/>
        <v/>
      </c>
      <c r="AV32" s="7" t="str">
        <f t="shared" si="6"/>
        <v/>
      </c>
      <c r="AW32" s="7" t="str">
        <f t="shared" si="6"/>
        <v/>
      </c>
      <c r="AX32" s="7" t="str">
        <f t="shared" si="7"/>
        <v/>
      </c>
      <c r="AY32" s="7" t="str">
        <f t="shared" si="7"/>
        <v/>
      </c>
      <c r="AZ32" s="7" t="str">
        <f t="shared" si="7"/>
        <v/>
      </c>
      <c r="BA32" s="7" t="str">
        <f t="shared" si="7"/>
        <v/>
      </c>
      <c r="BB32" s="7" t="str">
        <f t="shared" si="7"/>
        <v/>
      </c>
      <c r="BC32" s="7" t="str">
        <f t="shared" si="7"/>
        <v/>
      </c>
      <c r="BD32" s="7" t="str">
        <f t="shared" si="7"/>
        <v/>
      </c>
      <c r="BE32" s="7" t="str">
        <f t="shared" si="7"/>
        <v/>
      </c>
    </row>
    <row r="33" spans="1:57">
      <c r="A33" t="s">
        <v>404</v>
      </c>
      <c r="B33" t="s">
        <v>404</v>
      </c>
      <c r="C33" t="s">
        <v>404</v>
      </c>
      <c r="D33">
        <v>0</v>
      </c>
      <c r="E33">
        <v>57</v>
      </c>
      <c r="F33">
        <v>0</v>
      </c>
      <c r="G33">
        <v>1</v>
      </c>
      <c r="H33">
        <v>161478</v>
      </c>
      <c r="I33" s="1">
        <v>44761.875</v>
      </c>
      <c r="J33" t="s">
        <v>392</v>
      </c>
      <c r="K33">
        <v>0</v>
      </c>
      <c r="L33" s="1">
        <v>44755.875</v>
      </c>
      <c r="M33" s="1">
        <v>44761.875</v>
      </c>
      <c r="N33" s="1">
        <v>35502.875</v>
      </c>
      <c r="O33" s="1">
        <v>44755.875</v>
      </c>
      <c r="P33" s="1">
        <v>43781.875</v>
      </c>
      <c r="Q33" s="1">
        <v>43326.875</v>
      </c>
      <c r="R33">
        <v>73389248</v>
      </c>
      <c r="S33" s="23">
        <f>COUNTIF(affix_amil_mensalidade_bronze!$E$4:$E$140,R33)</f>
        <v>0</v>
      </c>
      <c r="U33" t="s">
        <v>842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389</v>
      </c>
      <c r="AC33">
        <v>46</v>
      </c>
      <c r="AD33" t="s">
        <v>398</v>
      </c>
      <c r="AE33">
        <v>239502</v>
      </c>
      <c r="AF33">
        <v>2011.8</v>
      </c>
      <c r="AG33">
        <v>2395.02</v>
      </c>
      <c r="AH33" t="s">
        <v>391</v>
      </c>
      <c r="AI33" t="str">
        <f t="shared" si="0"/>
        <v>SIMSIMSIM0570116147844761.875ANMEP044755.87544761.87535502.87544755.87543781.87543326.875733892480MXRXNX DXX FXVXWHX000000AMIL46AMIL 500 QP NACIONAL2395022011.82395.02INATIVO</v>
      </c>
      <c r="AJ33">
        <f t="shared" si="1"/>
        <v>1</v>
      </c>
      <c r="AK33" t="s">
        <v>392</v>
      </c>
      <c r="AM33" s="8">
        <v>30</v>
      </c>
      <c r="AN33" s="8" t="str">
        <f t="shared" si="6"/>
        <v/>
      </c>
      <c r="AO33" s="8" t="str">
        <f t="shared" si="6"/>
        <v/>
      </c>
      <c r="AP33" s="8" t="str">
        <f t="shared" si="6"/>
        <v/>
      </c>
      <c r="AQ33" s="8" t="str">
        <f t="shared" si="6"/>
        <v/>
      </c>
      <c r="AR33" s="8" t="str">
        <f t="shared" si="6"/>
        <v/>
      </c>
      <c r="AS33" s="8" t="str">
        <f t="shared" si="6"/>
        <v/>
      </c>
      <c r="AT33" s="8" t="str">
        <f t="shared" si="6"/>
        <v/>
      </c>
      <c r="AU33" s="8" t="str">
        <f t="shared" si="6"/>
        <v/>
      </c>
      <c r="AV33" s="8" t="str">
        <f t="shared" si="6"/>
        <v/>
      </c>
      <c r="AW33" s="8" t="str">
        <f t="shared" si="6"/>
        <v/>
      </c>
      <c r="AX33" s="8" t="str">
        <f t="shared" si="7"/>
        <v/>
      </c>
      <c r="AY33" s="8" t="str">
        <f t="shared" si="7"/>
        <v/>
      </c>
      <c r="AZ33" s="8" t="str">
        <f t="shared" si="7"/>
        <v/>
      </c>
      <c r="BA33" s="8" t="str">
        <f t="shared" si="7"/>
        <v/>
      </c>
      <c r="BB33" s="8" t="str">
        <f t="shared" si="7"/>
        <v/>
      </c>
      <c r="BC33" s="8" t="str">
        <f t="shared" si="7"/>
        <v/>
      </c>
      <c r="BD33" s="8" t="str">
        <f t="shared" si="7"/>
        <v/>
      </c>
      <c r="BE33" s="8" t="str">
        <f t="shared" si="7"/>
        <v/>
      </c>
    </row>
    <row r="34" spans="1:57">
      <c r="A34" t="s">
        <v>404</v>
      </c>
      <c r="B34" t="s">
        <v>386</v>
      </c>
      <c r="C34" t="s">
        <v>386</v>
      </c>
      <c r="E34">
        <v>57</v>
      </c>
      <c r="F34">
        <v>0</v>
      </c>
      <c r="G34">
        <v>1</v>
      </c>
      <c r="H34">
        <v>160957</v>
      </c>
      <c r="I34" s="1">
        <v>44761.875</v>
      </c>
      <c r="J34" t="s">
        <v>392</v>
      </c>
      <c r="K34">
        <v>0</v>
      </c>
      <c r="L34" s="1">
        <v>44676.875</v>
      </c>
      <c r="M34" s="1">
        <v>44761.875</v>
      </c>
      <c r="N34" s="1">
        <v>30424.875</v>
      </c>
      <c r="O34" s="1">
        <v>44676.875</v>
      </c>
      <c r="P34" s="1">
        <v>44633.875</v>
      </c>
      <c r="Q34" s="1">
        <v>43326.875</v>
      </c>
      <c r="R34">
        <v>73389985</v>
      </c>
      <c r="S34" s="23">
        <f>COUNTIF(affix_amil_mensalidade_bronze!$E$4:$E$140,R34)</f>
        <v>0</v>
      </c>
      <c r="U34" t="s">
        <v>735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389</v>
      </c>
      <c r="AC34">
        <v>46</v>
      </c>
      <c r="AD34" t="s">
        <v>476</v>
      </c>
      <c r="AE34">
        <v>139569</v>
      </c>
      <c r="AF34">
        <v>1172.3599999999999</v>
      </c>
      <c r="AG34">
        <v>1395.69</v>
      </c>
      <c r="AH34" t="s">
        <v>391</v>
      </c>
      <c r="AI34" t="str">
        <f t="shared" si="0"/>
        <v>SIMNÃONÃO570116095744761.875ANMEP044676.87544761.87530424.87544676.87544633.87543326.875733899850XWXDXX WRXTXNX GXMX DX XNTXNX000000AMIL46AMIL 400 QC NACIONAL1395691172.361395.69INATIVO</v>
      </c>
      <c r="AJ34">
        <f t="shared" si="1"/>
        <v>0</v>
      </c>
      <c r="AK34" t="s">
        <v>392</v>
      </c>
      <c r="AM34" s="7">
        <v>31</v>
      </c>
      <c r="AN34" s="7" t="str">
        <f t="shared" ref="AN34:AW43" si="8">IF(AN$3=$D34,$AM34,"")</f>
        <v/>
      </c>
      <c r="AO34" s="7" t="str">
        <f t="shared" si="8"/>
        <v/>
      </c>
      <c r="AP34" s="7" t="str">
        <f t="shared" si="8"/>
        <v/>
      </c>
      <c r="AQ34" s="7" t="str">
        <f t="shared" si="8"/>
        <v/>
      </c>
      <c r="AR34" s="7" t="str">
        <f t="shared" si="8"/>
        <v/>
      </c>
      <c r="AS34" s="7" t="str">
        <f t="shared" si="8"/>
        <v/>
      </c>
      <c r="AT34" s="7" t="str">
        <f t="shared" si="8"/>
        <v/>
      </c>
      <c r="AU34" s="7" t="str">
        <f t="shared" si="8"/>
        <v/>
      </c>
      <c r="AV34" s="7" t="str">
        <f t="shared" si="8"/>
        <v/>
      </c>
      <c r="AW34" s="7" t="str">
        <f t="shared" si="8"/>
        <v/>
      </c>
      <c r="AX34" s="7" t="str">
        <f t="shared" ref="AX34:BE43" si="9">IF(AX$3=$D34,$AM34,"")</f>
        <v/>
      </c>
      <c r="AY34" s="7" t="str">
        <f t="shared" si="9"/>
        <v/>
      </c>
      <c r="AZ34" s="7" t="str">
        <f t="shared" si="9"/>
        <v/>
      </c>
      <c r="BA34" s="7" t="str">
        <f t="shared" si="9"/>
        <v/>
      </c>
      <c r="BB34" s="7" t="str">
        <f t="shared" si="9"/>
        <v/>
      </c>
      <c r="BC34" s="7" t="str">
        <f t="shared" si="9"/>
        <v/>
      </c>
      <c r="BD34" s="7" t="str">
        <f t="shared" si="9"/>
        <v/>
      </c>
      <c r="BE34" s="7" t="str">
        <f t="shared" si="9"/>
        <v/>
      </c>
    </row>
    <row r="35" spans="1:57">
      <c r="A35" t="s">
        <v>404</v>
      </c>
      <c r="B35" t="s">
        <v>386</v>
      </c>
      <c r="C35" t="s">
        <v>386</v>
      </c>
      <c r="E35">
        <v>57</v>
      </c>
      <c r="F35">
        <v>0</v>
      </c>
      <c r="G35">
        <v>1</v>
      </c>
      <c r="H35">
        <v>160957</v>
      </c>
      <c r="I35" s="1">
        <v>44761.875</v>
      </c>
      <c r="J35" t="s">
        <v>392</v>
      </c>
      <c r="K35">
        <v>0</v>
      </c>
      <c r="L35" s="1">
        <v>44676.875</v>
      </c>
      <c r="M35" s="1">
        <v>44761.875</v>
      </c>
      <c r="N35" s="1">
        <v>30424.875</v>
      </c>
      <c r="O35" s="1">
        <v>44676.875</v>
      </c>
      <c r="P35" s="1">
        <v>44633.875</v>
      </c>
      <c r="Q35" s="1">
        <v>43326.875</v>
      </c>
      <c r="R35">
        <v>73389985</v>
      </c>
      <c r="S35" s="23">
        <f>COUNTIF(affix_amil_mensalidade_bronze!$E$4:$E$140,R35)</f>
        <v>0</v>
      </c>
      <c r="U35" t="s">
        <v>735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389</v>
      </c>
      <c r="AC35">
        <v>46</v>
      </c>
      <c r="AD35" t="s">
        <v>476</v>
      </c>
      <c r="AE35">
        <v>139569</v>
      </c>
      <c r="AF35">
        <v>1172.3599999999999</v>
      </c>
      <c r="AG35">
        <v>1395.69</v>
      </c>
      <c r="AH35" t="s">
        <v>391</v>
      </c>
      <c r="AI35" t="str">
        <f t="shared" si="0"/>
        <v>SIMNÃONÃO570116095744761.875ANMEP044676.87544761.87530424.87544676.87544633.87543326.875733899850XWXDXX WRXTXNX GXMX DX XNTXNX000000AMIL46AMIL 400 QC NACIONAL1395691172.361395.69INATIVO</v>
      </c>
      <c r="AJ35">
        <f t="shared" si="1"/>
        <v>1</v>
      </c>
      <c r="AK35" t="s">
        <v>392</v>
      </c>
      <c r="AM35" s="8">
        <v>32</v>
      </c>
      <c r="AN35" s="8" t="str">
        <f t="shared" si="8"/>
        <v/>
      </c>
      <c r="AO35" s="8" t="str">
        <f t="shared" si="8"/>
        <v/>
      </c>
      <c r="AP35" s="8" t="str">
        <f t="shared" si="8"/>
        <v/>
      </c>
      <c r="AQ35" s="8" t="str">
        <f t="shared" si="8"/>
        <v/>
      </c>
      <c r="AR35" s="8" t="str">
        <f t="shared" si="8"/>
        <v/>
      </c>
      <c r="AS35" s="8" t="str">
        <f t="shared" si="8"/>
        <v/>
      </c>
      <c r="AT35" s="8" t="str">
        <f t="shared" si="8"/>
        <v/>
      </c>
      <c r="AU35" s="8" t="str">
        <f t="shared" si="8"/>
        <v/>
      </c>
      <c r="AV35" s="8" t="str">
        <f t="shared" si="8"/>
        <v/>
      </c>
      <c r="AW35" s="8" t="str">
        <f t="shared" si="8"/>
        <v/>
      </c>
      <c r="AX35" s="8" t="str">
        <f t="shared" si="9"/>
        <v/>
      </c>
      <c r="AY35" s="8" t="str">
        <f t="shared" si="9"/>
        <v/>
      </c>
      <c r="AZ35" s="8" t="str">
        <f t="shared" si="9"/>
        <v/>
      </c>
      <c r="BA35" s="8" t="str">
        <f t="shared" si="9"/>
        <v/>
      </c>
      <c r="BB35" s="8" t="str">
        <f t="shared" si="9"/>
        <v/>
      </c>
      <c r="BC35" s="8" t="str">
        <f t="shared" si="9"/>
        <v/>
      </c>
      <c r="BD35" s="8" t="str">
        <f t="shared" si="9"/>
        <v/>
      </c>
      <c r="BE35" s="8" t="str">
        <f t="shared" si="9"/>
        <v/>
      </c>
    </row>
    <row r="36" spans="1:57">
      <c r="A36" t="s">
        <v>404</v>
      </c>
      <c r="B36" t="s">
        <v>386</v>
      </c>
      <c r="C36" t="s">
        <v>386</v>
      </c>
      <c r="E36">
        <v>57</v>
      </c>
      <c r="F36">
        <v>0</v>
      </c>
      <c r="G36">
        <v>1</v>
      </c>
      <c r="H36">
        <v>160957</v>
      </c>
      <c r="I36" s="1">
        <v>44761.875</v>
      </c>
      <c r="J36" t="s">
        <v>392</v>
      </c>
      <c r="K36">
        <v>0</v>
      </c>
      <c r="L36" s="1">
        <v>44676.875</v>
      </c>
      <c r="M36" s="1">
        <v>44761.875</v>
      </c>
      <c r="N36" s="1">
        <v>30424.875</v>
      </c>
      <c r="O36" s="1">
        <v>44676.875</v>
      </c>
      <c r="P36" s="1">
        <v>44633.875</v>
      </c>
      <c r="Q36" s="1">
        <v>43326.875</v>
      </c>
      <c r="R36">
        <v>73389985</v>
      </c>
      <c r="S36" s="23">
        <f>COUNTIF(affix_amil_mensalidade_bronze!$E$4:$E$140,R36)</f>
        <v>0</v>
      </c>
      <c r="U36" t="s">
        <v>735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389</v>
      </c>
      <c r="AC36">
        <v>46</v>
      </c>
      <c r="AD36" t="s">
        <v>476</v>
      </c>
      <c r="AE36">
        <v>139569</v>
      </c>
      <c r="AF36">
        <v>1172.3599999999999</v>
      </c>
      <c r="AG36">
        <v>1395.69</v>
      </c>
      <c r="AH36" t="s">
        <v>391</v>
      </c>
      <c r="AI36" t="str">
        <f t="shared" si="0"/>
        <v>SIMNÃONÃO570116095744761.875ANMEP044676.87544761.87530424.87544676.87544633.87543326.875733899850XWXDXX WRXTXNX GXMX DX XNTXNX000000AMIL46AMIL 400 QC NACIONAL1395691172.361395.69INATIVO</v>
      </c>
      <c r="AJ36">
        <f t="shared" si="1"/>
        <v>1</v>
      </c>
      <c r="AK36" t="s">
        <v>392</v>
      </c>
      <c r="AM36" s="7">
        <v>33</v>
      </c>
      <c r="AN36" s="7" t="str">
        <f t="shared" si="8"/>
        <v/>
      </c>
      <c r="AO36" s="7" t="str">
        <f t="shared" si="8"/>
        <v/>
      </c>
      <c r="AP36" s="7" t="str">
        <f t="shared" si="8"/>
        <v/>
      </c>
      <c r="AQ36" s="7" t="str">
        <f t="shared" si="8"/>
        <v/>
      </c>
      <c r="AR36" s="7" t="str">
        <f t="shared" si="8"/>
        <v/>
      </c>
      <c r="AS36" s="7" t="str">
        <f t="shared" si="8"/>
        <v/>
      </c>
      <c r="AT36" s="7" t="str">
        <f t="shared" si="8"/>
        <v/>
      </c>
      <c r="AU36" s="7" t="str">
        <f t="shared" si="8"/>
        <v/>
      </c>
      <c r="AV36" s="7" t="str">
        <f t="shared" si="8"/>
        <v/>
      </c>
      <c r="AW36" s="7" t="str">
        <f t="shared" si="8"/>
        <v/>
      </c>
      <c r="AX36" s="7" t="str">
        <f t="shared" si="9"/>
        <v/>
      </c>
      <c r="AY36" s="7" t="str">
        <f t="shared" si="9"/>
        <v/>
      </c>
      <c r="AZ36" s="7" t="str">
        <f t="shared" si="9"/>
        <v/>
      </c>
      <c r="BA36" s="7" t="str">
        <f t="shared" si="9"/>
        <v/>
      </c>
      <c r="BB36" s="7" t="str">
        <f t="shared" si="9"/>
        <v/>
      </c>
      <c r="BC36" s="7" t="str">
        <f t="shared" si="9"/>
        <v/>
      </c>
      <c r="BD36" s="7" t="str">
        <f t="shared" si="9"/>
        <v/>
      </c>
      <c r="BE36" s="7" t="str">
        <f t="shared" si="9"/>
        <v/>
      </c>
    </row>
    <row r="37" spans="1:57">
      <c r="A37" t="s">
        <v>404</v>
      </c>
      <c r="B37" t="s">
        <v>404</v>
      </c>
      <c r="C37" t="s">
        <v>404</v>
      </c>
      <c r="E37">
        <v>19</v>
      </c>
      <c r="F37">
        <v>0</v>
      </c>
      <c r="G37">
        <v>1</v>
      </c>
      <c r="H37">
        <v>160958</v>
      </c>
      <c r="I37" s="1">
        <v>44761.875</v>
      </c>
      <c r="J37" t="s">
        <v>387</v>
      </c>
      <c r="K37">
        <v>0</v>
      </c>
      <c r="L37" s="1"/>
      <c r="M37" s="1">
        <v>44761.875</v>
      </c>
      <c r="N37" s="1">
        <v>36910.916666666664</v>
      </c>
      <c r="O37" s="1">
        <v>43325.875</v>
      </c>
      <c r="P37" s="1"/>
      <c r="Q37" s="1">
        <v>43326.875</v>
      </c>
      <c r="R37">
        <v>73391207</v>
      </c>
      <c r="S37" s="23">
        <f>COUNTIF(affix_amil_mensalidade_bronze!$E$4:$E$140,R37)</f>
        <v>0</v>
      </c>
      <c r="U37" t="s">
        <v>829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389</v>
      </c>
      <c r="AC37">
        <v>46</v>
      </c>
      <c r="AD37" t="s">
        <v>476</v>
      </c>
      <c r="AE37">
        <v>52606</v>
      </c>
      <c r="AF37">
        <v>1297.6600000000001</v>
      </c>
      <c r="AG37">
        <v>526.05999999999995</v>
      </c>
      <c r="AH37" t="s">
        <v>408</v>
      </c>
      <c r="AI37" t="str">
        <f t="shared" si="0"/>
        <v>SIMSIMSIM190116095844761.875FNEL044761.87536910.916666666743325.87543326.875733912070XRXXLX BRXTX DX NXWXMXNTX000000AMIL46AMIL 400 QC NACIONAL526061297.66526.06ATIVO</v>
      </c>
      <c r="AJ37">
        <f t="shared" si="1"/>
        <v>0</v>
      </c>
      <c r="AK37" t="s">
        <v>387</v>
      </c>
      <c r="AM37" s="8">
        <v>34</v>
      </c>
      <c r="AN37" s="8" t="str">
        <f t="shared" si="8"/>
        <v/>
      </c>
      <c r="AO37" s="8" t="str">
        <f t="shared" si="8"/>
        <v/>
      </c>
      <c r="AP37" s="8" t="str">
        <f t="shared" si="8"/>
        <v/>
      </c>
      <c r="AQ37" s="8" t="str">
        <f t="shared" si="8"/>
        <v/>
      </c>
      <c r="AR37" s="8" t="str">
        <f t="shared" si="8"/>
        <v/>
      </c>
      <c r="AS37" s="8" t="str">
        <f t="shared" si="8"/>
        <v/>
      </c>
      <c r="AT37" s="8" t="str">
        <f t="shared" si="8"/>
        <v/>
      </c>
      <c r="AU37" s="8" t="str">
        <f t="shared" si="8"/>
        <v/>
      </c>
      <c r="AV37" s="8" t="str">
        <f t="shared" si="8"/>
        <v/>
      </c>
      <c r="AW37" s="8" t="str">
        <f t="shared" si="8"/>
        <v/>
      </c>
      <c r="AX37" s="8" t="str">
        <f t="shared" si="9"/>
        <v/>
      </c>
      <c r="AY37" s="8" t="str">
        <f t="shared" si="9"/>
        <v/>
      </c>
      <c r="AZ37" s="8" t="str">
        <f t="shared" si="9"/>
        <v/>
      </c>
      <c r="BA37" s="8" t="str">
        <f t="shared" si="9"/>
        <v/>
      </c>
      <c r="BB37" s="8" t="str">
        <f t="shared" si="9"/>
        <v/>
      </c>
      <c r="BC37" s="8" t="str">
        <f t="shared" si="9"/>
        <v/>
      </c>
      <c r="BD37" s="8" t="str">
        <f t="shared" si="9"/>
        <v/>
      </c>
      <c r="BE37" s="8" t="str">
        <f t="shared" si="9"/>
        <v/>
      </c>
    </row>
    <row r="38" spans="1:57">
      <c r="A38" t="s">
        <v>404</v>
      </c>
      <c r="B38" t="s">
        <v>404</v>
      </c>
      <c r="C38" t="s">
        <v>404</v>
      </c>
      <c r="E38">
        <v>19</v>
      </c>
      <c r="F38">
        <v>0</v>
      </c>
      <c r="G38">
        <v>1</v>
      </c>
      <c r="H38">
        <v>160958</v>
      </c>
      <c r="I38" s="1">
        <v>44761.875</v>
      </c>
      <c r="J38" t="s">
        <v>387</v>
      </c>
      <c r="K38">
        <v>0</v>
      </c>
      <c r="L38" s="1"/>
      <c r="M38" s="1">
        <v>44761.875</v>
      </c>
      <c r="N38" s="1">
        <v>36910.916666666664</v>
      </c>
      <c r="O38" s="1">
        <v>43325.875</v>
      </c>
      <c r="P38" s="1"/>
      <c r="Q38" s="1">
        <v>43326.875</v>
      </c>
      <c r="R38">
        <v>73391207</v>
      </c>
      <c r="S38" s="22">
        <f>COUNTIF(affix_amil_mensalidade_bronze!$E$4:$E$140,R38)</f>
        <v>0</v>
      </c>
      <c r="U38" t="s">
        <v>829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389</v>
      </c>
      <c r="AC38">
        <v>46</v>
      </c>
      <c r="AD38" t="s">
        <v>476</v>
      </c>
      <c r="AE38">
        <v>52606</v>
      </c>
      <c r="AF38">
        <v>1297.6600000000001</v>
      </c>
      <c r="AG38">
        <v>526.05999999999995</v>
      </c>
      <c r="AH38" t="s">
        <v>408</v>
      </c>
      <c r="AI38" t="str">
        <f t="shared" si="0"/>
        <v>SIMSIMSIM190116095844761.875FNEL044761.87536910.916666666743325.87543326.875733912070XRXXLX BRXTX DX NXWXMXNTX000000AMIL46AMIL 400 QC NACIONAL526061297.66526.06ATIVO</v>
      </c>
      <c r="AJ38">
        <f t="shared" si="1"/>
        <v>1</v>
      </c>
      <c r="AK38" t="s">
        <v>387</v>
      </c>
      <c r="AM38" s="7">
        <v>35</v>
      </c>
      <c r="AN38" s="7" t="str">
        <f t="shared" si="8"/>
        <v/>
      </c>
      <c r="AO38" s="7" t="str">
        <f t="shared" si="8"/>
        <v/>
      </c>
      <c r="AP38" s="7" t="str">
        <f t="shared" si="8"/>
        <v/>
      </c>
      <c r="AQ38" s="7" t="str">
        <f t="shared" si="8"/>
        <v/>
      </c>
      <c r="AR38" s="7" t="str">
        <f t="shared" si="8"/>
        <v/>
      </c>
      <c r="AS38" s="7" t="str">
        <f t="shared" si="8"/>
        <v/>
      </c>
      <c r="AT38" s="7" t="str">
        <f t="shared" si="8"/>
        <v/>
      </c>
      <c r="AU38" s="7" t="str">
        <f t="shared" si="8"/>
        <v/>
      </c>
      <c r="AV38" s="7" t="str">
        <f t="shared" si="8"/>
        <v/>
      </c>
      <c r="AW38" s="7" t="str">
        <f t="shared" si="8"/>
        <v/>
      </c>
      <c r="AX38" s="7" t="str">
        <f t="shared" si="9"/>
        <v/>
      </c>
      <c r="AY38" s="7" t="str">
        <f t="shared" si="9"/>
        <v/>
      </c>
      <c r="AZ38" s="7" t="str">
        <f t="shared" si="9"/>
        <v/>
      </c>
      <c r="BA38" s="7" t="str">
        <f t="shared" si="9"/>
        <v/>
      </c>
      <c r="BB38" s="7" t="str">
        <f t="shared" si="9"/>
        <v/>
      </c>
      <c r="BC38" s="7" t="str">
        <f t="shared" si="9"/>
        <v/>
      </c>
      <c r="BD38" s="7" t="str">
        <f t="shared" si="9"/>
        <v/>
      </c>
      <c r="BE38" s="7" t="str">
        <f t="shared" si="9"/>
        <v/>
      </c>
    </row>
    <row r="39" spans="1:57">
      <c r="A39" t="s">
        <v>404</v>
      </c>
      <c r="B39" t="s">
        <v>404</v>
      </c>
      <c r="C39" t="s">
        <v>404</v>
      </c>
      <c r="E39">
        <v>19</v>
      </c>
      <c r="F39">
        <v>0</v>
      </c>
      <c r="G39">
        <v>1</v>
      </c>
      <c r="H39">
        <v>160958</v>
      </c>
      <c r="I39" s="1">
        <v>44761.875</v>
      </c>
      <c r="J39" t="s">
        <v>387</v>
      </c>
      <c r="K39">
        <v>0</v>
      </c>
      <c r="L39" s="1"/>
      <c r="M39" s="1">
        <v>44761.875</v>
      </c>
      <c r="N39" s="1">
        <v>36910.916666666664</v>
      </c>
      <c r="O39" s="1">
        <v>43325.875</v>
      </c>
      <c r="P39" s="1"/>
      <c r="Q39" s="1">
        <v>43326.875</v>
      </c>
      <c r="R39">
        <v>73391207</v>
      </c>
      <c r="S39" s="23">
        <f>COUNTIF(affix_amil_mensalidade_bronze!$E$4:$E$140,R39)</f>
        <v>0</v>
      </c>
      <c r="U39" t="s">
        <v>829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389</v>
      </c>
      <c r="AC39">
        <v>46</v>
      </c>
      <c r="AD39" t="s">
        <v>476</v>
      </c>
      <c r="AE39">
        <v>52606</v>
      </c>
      <c r="AF39">
        <v>1297.6600000000001</v>
      </c>
      <c r="AG39">
        <v>526.05999999999995</v>
      </c>
      <c r="AH39" t="s">
        <v>408</v>
      </c>
      <c r="AI39" t="str">
        <f t="shared" si="0"/>
        <v>SIMSIMSIM190116095844761.875FNEL044761.87536910.916666666743325.87543326.875733912070XRXXLX BRXTX DX NXWXMXNTX000000AMIL46AMIL 400 QC NACIONAL526061297.66526.06ATIVO</v>
      </c>
      <c r="AJ39">
        <f t="shared" si="1"/>
        <v>1</v>
      </c>
      <c r="AK39" t="s">
        <v>387</v>
      </c>
      <c r="AM39" s="8">
        <v>36</v>
      </c>
      <c r="AN39" s="8" t="str">
        <f t="shared" si="8"/>
        <v/>
      </c>
      <c r="AO39" s="8" t="str">
        <f t="shared" si="8"/>
        <v/>
      </c>
      <c r="AP39" s="8" t="str">
        <f t="shared" si="8"/>
        <v/>
      </c>
      <c r="AQ39" s="8" t="str">
        <f t="shared" si="8"/>
        <v/>
      </c>
      <c r="AR39" s="8" t="str">
        <f t="shared" si="8"/>
        <v/>
      </c>
      <c r="AS39" s="8" t="str">
        <f t="shared" si="8"/>
        <v/>
      </c>
      <c r="AT39" s="8" t="str">
        <f t="shared" si="8"/>
        <v/>
      </c>
      <c r="AU39" s="8" t="str">
        <f t="shared" si="8"/>
        <v/>
      </c>
      <c r="AV39" s="8" t="str">
        <f t="shared" si="8"/>
        <v/>
      </c>
      <c r="AW39" s="8" t="str">
        <f t="shared" si="8"/>
        <v/>
      </c>
      <c r="AX39" s="8" t="str">
        <f t="shared" si="9"/>
        <v/>
      </c>
      <c r="AY39" s="8" t="str">
        <f t="shared" si="9"/>
        <v/>
      </c>
      <c r="AZ39" s="8" t="str">
        <f t="shared" si="9"/>
        <v/>
      </c>
      <c r="BA39" s="8" t="str">
        <f t="shared" si="9"/>
        <v/>
      </c>
      <c r="BB39" s="8" t="str">
        <f t="shared" si="9"/>
        <v/>
      </c>
      <c r="BC39" s="8" t="str">
        <f t="shared" si="9"/>
        <v/>
      </c>
      <c r="BD39" s="8" t="str">
        <f t="shared" si="9"/>
        <v/>
      </c>
      <c r="BE39" s="8" t="str">
        <f t="shared" si="9"/>
        <v/>
      </c>
    </row>
    <row r="40" spans="1:57">
      <c r="A40" t="s">
        <v>386</v>
      </c>
      <c r="B40" t="s">
        <v>386</v>
      </c>
      <c r="C40" t="s">
        <v>386</v>
      </c>
      <c r="E40">
        <v>19</v>
      </c>
      <c r="F40">
        <v>0</v>
      </c>
      <c r="G40">
        <v>1</v>
      </c>
      <c r="H40">
        <v>161072</v>
      </c>
      <c r="I40" s="1">
        <v>44761.875</v>
      </c>
      <c r="J40" t="s">
        <v>387</v>
      </c>
      <c r="K40">
        <v>0</v>
      </c>
      <c r="L40" s="1">
        <v>44693.875</v>
      </c>
      <c r="M40" s="1">
        <v>44761.875</v>
      </c>
      <c r="N40" s="1">
        <v>39135.916666666664</v>
      </c>
      <c r="O40" s="1">
        <v>44693.875</v>
      </c>
      <c r="P40" s="1">
        <v>44664.875</v>
      </c>
      <c r="Q40" s="1">
        <v>43326.875</v>
      </c>
      <c r="R40">
        <v>73392367</v>
      </c>
      <c r="S40" s="22">
        <f>COUNTIF(affix_amil_mensalidade_bronze!$E$4:$E$140,R40)</f>
        <v>0</v>
      </c>
      <c r="U40" t="s">
        <v>736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389</v>
      </c>
      <c r="AD40" t="s">
        <v>476</v>
      </c>
      <c r="AE40">
        <v>77338</v>
      </c>
      <c r="AF40">
        <v>649.63</v>
      </c>
      <c r="AG40">
        <v>773.38</v>
      </c>
      <c r="AH40" t="s">
        <v>391</v>
      </c>
      <c r="AI40" t="str">
        <f t="shared" si="0"/>
        <v>NÃONÃONÃO190116107244761.875FNEL044693.87544761.87539135.916666666744693.87544664.87543326.875733923670MXRWXX XGXR XNTXNX DX XNTX000000AMILAMIL 400 QC NACIONAL77338649.63773.38INATIVO</v>
      </c>
      <c r="AJ40">
        <f t="shared" si="1"/>
        <v>0</v>
      </c>
      <c r="AK40" t="s">
        <v>387</v>
      </c>
      <c r="AM40" s="7">
        <v>37</v>
      </c>
      <c r="AN40" s="7" t="str">
        <f t="shared" si="8"/>
        <v/>
      </c>
      <c r="AO40" s="7" t="str">
        <f t="shared" si="8"/>
        <v/>
      </c>
      <c r="AP40" s="7" t="str">
        <f t="shared" si="8"/>
        <v/>
      </c>
      <c r="AQ40" s="7" t="str">
        <f t="shared" si="8"/>
        <v/>
      </c>
      <c r="AR40" s="7" t="str">
        <f t="shared" si="8"/>
        <v/>
      </c>
      <c r="AS40" s="7" t="str">
        <f t="shared" si="8"/>
        <v/>
      </c>
      <c r="AT40" s="7" t="str">
        <f t="shared" si="8"/>
        <v/>
      </c>
      <c r="AU40" s="7" t="str">
        <f t="shared" si="8"/>
        <v/>
      </c>
      <c r="AV40" s="7" t="str">
        <f t="shared" si="8"/>
        <v/>
      </c>
      <c r="AW40" s="7" t="str">
        <f t="shared" si="8"/>
        <v/>
      </c>
      <c r="AX40" s="7" t="str">
        <f t="shared" si="9"/>
        <v/>
      </c>
      <c r="AY40" s="7" t="str">
        <f t="shared" si="9"/>
        <v/>
      </c>
      <c r="AZ40" s="7" t="str">
        <f t="shared" si="9"/>
        <v/>
      </c>
      <c r="BA40" s="7" t="str">
        <f t="shared" si="9"/>
        <v/>
      </c>
      <c r="BB40" s="7" t="str">
        <f t="shared" si="9"/>
        <v/>
      </c>
      <c r="BC40" s="7" t="str">
        <f t="shared" si="9"/>
        <v/>
      </c>
      <c r="BD40" s="7" t="str">
        <f t="shared" si="9"/>
        <v/>
      </c>
      <c r="BE40" s="7" t="str">
        <f t="shared" si="9"/>
        <v/>
      </c>
    </row>
    <row r="41" spans="1:57">
      <c r="A41" t="s">
        <v>386</v>
      </c>
      <c r="B41" t="s">
        <v>386</v>
      </c>
      <c r="C41" t="s">
        <v>386</v>
      </c>
      <c r="E41">
        <v>19</v>
      </c>
      <c r="F41">
        <v>0</v>
      </c>
      <c r="G41">
        <v>1</v>
      </c>
      <c r="H41">
        <v>161072</v>
      </c>
      <c r="I41" s="1">
        <v>44761.875</v>
      </c>
      <c r="J41" t="s">
        <v>387</v>
      </c>
      <c r="K41">
        <v>0</v>
      </c>
      <c r="L41" s="1">
        <v>44693.875</v>
      </c>
      <c r="M41" s="1">
        <v>44761.875</v>
      </c>
      <c r="N41" s="1">
        <v>39135.916666666664</v>
      </c>
      <c r="O41" s="1">
        <v>44693.875</v>
      </c>
      <c r="P41" s="1">
        <v>44664.875</v>
      </c>
      <c r="Q41" s="1">
        <v>43326.875</v>
      </c>
      <c r="R41">
        <v>73392367</v>
      </c>
      <c r="S41" s="22">
        <f>COUNTIF(affix_amil_mensalidade_bronze!$E$4:$E$140,R41)</f>
        <v>0</v>
      </c>
      <c r="U41" t="s">
        <v>736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389</v>
      </c>
      <c r="AD41" t="s">
        <v>476</v>
      </c>
      <c r="AE41">
        <v>77338</v>
      </c>
      <c r="AF41">
        <v>649.63</v>
      </c>
      <c r="AG41">
        <v>773.38</v>
      </c>
      <c r="AH41" t="s">
        <v>391</v>
      </c>
      <c r="AI41" t="str">
        <f t="shared" si="0"/>
        <v>NÃONÃONÃO190116107244761.875FNEL044693.87544761.87539135.916666666744693.87544664.87543326.875733923670MXRWXX XGXR XNTXNX DX XNTX000000AMILAMIL 400 QC NACIONAL77338649.63773.38INATIVO</v>
      </c>
      <c r="AJ41">
        <f t="shared" si="1"/>
        <v>1</v>
      </c>
      <c r="AK41" t="s">
        <v>387</v>
      </c>
      <c r="AM41" s="8">
        <v>38</v>
      </c>
      <c r="AN41" s="8" t="str">
        <f t="shared" si="8"/>
        <v/>
      </c>
      <c r="AO41" s="8" t="str">
        <f t="shared" si="8"/>
        <v/>
      </c>
      <c r="AP41" s="8" t="str">
        <f t="shared" si="8"/>
        <v/>
      </c>
      <c r="AQ41" s="8" t="str">
        <f t="shared" si="8"/>
        <v/>
      </c>
      <c r="AR41" s="8" t="str">
        <f t="shared" si="8"/>
        <v/>
      </c>
      <c r="AS41" s="8" t="str">
        <f t="shared" si="8"/>
        <v/>
      </c>
      <c r="AT41" s="8" t="str">
        <f t="shared" si="8"/>
        <v/>
      </c>
      <c r="AU41" s="8" t="str">
        <f t="shared" si="8"/>
        <v/>
      </c>
      <c r="AV41" s="8" t="str">
        <f t="shared" si="8"/>
        <v/>
      </c>
      <c r="AW41" s="8" t="str">
        <f t="shared" si="8"/>
        <v/>
      </c>
      <c r="AX41" s="8" t="str">
        <f t="shared" si="9"/>
        <v/>
      </c>
      <c r="AY41" s="8" t="str">
        <f t="shared" si="9"/>
        <v/>
      </c>
      <c r="AZ41" s="8" t="str">
        <f t="shared" si="9"/>
        <v/>
      </c>
      <c r="BA41" s="8" t="str">
        <f t="shared" si="9"/>
        <v/>
      </c>
      <c r="BB41" s="8" t="str">
        <f t="shared" si="9"/>
        <v/>
      </c>
      <c r="BC41" s="8" t="str">
        <f t="shared" si="9"/>
        <v/>
      </c>
      <c r="BD41" s="8" t="str">
        <f t="shared" si="9"/>
        <v/>
      </c>
      <c r="BE41" s="8" t="str">
        <f t="shared" si="9"/>
        <v/>
      </c>
    </row>
    <row r="42" spans="1:57">
      <c r="A42" t="s">
        <v>386</v>
      </c>
      <c r="B42" t="s">
        <v>386</v>
      </c>
      <c r="C42" t="s">
        <v>386</v>
      </c>
      <c r="E42">
        <v>19</v>
      </c>
      <c r="F42">
        <v>0</v>
      </c>
      <c r="G42">
        <v>1</v>
      </c>
      <c r="H42">
        <v>161072</v>
      </c>
      <c r="I42" s="1">
        <v>44761.875</v>
      </c>
      <c r="J42" t="s">
        <v>387</v>
      </c>
      <c r="K42">
        <v>0</v>
      </c>
      <c r="L42" s="1">
        <v>44693.875</v>
      </c>
      <c r="M42" s="1">
        <v>44761.875</v>
      </c>
      <c r="N42" s="1">
        <v>39135.916666666664</v>
      </c>
      <c r="O42" s="1">
        <v>44693.875</v>
      </c>
      <c r="P42" s="1">
        <v>44664.875</v>
      </c>
      <c r="Q42" s="1">
        <v>43326.875</v>
      </c>
      <c r="R42">
        <v>73392367</v>
      </c>
      <c r="S42" s="22">
        <f>COUNTIF(affix_amil_mensalidade_bronze!$E$4:$E$140,R42)</f>
        <v>0</v>
      </c>
      <c r="U42" t="s">
        <v>736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389</v>
      </c>
      <c r="AD42" t="s">
        <v>476</v>
      </c>
      <c r="AE42">
        <v>77338</v>
      </c>
      <c r="AF42">
        <v>649.63</v>
      </c>
      <c r="AG42">
        <v>773.38</v>
      </c>
      <c r="AH42" t="s">
        <v>391</v>
      </c>
      <c r="AI42" t="str">
        <f t="shared" si="0"/>
        <v>NÃONÃONÃO190116107244761.875FNEL044693.87544761.87539135.916666666744693.87544664.87543326.875733923670MXRWXX XGXR XNTXNX DX XNTX000000AMILAMIL 400 QC NACIONAL77338649.63773.38INATIVO</v>
      </c>
      <c r="AJ42">
        <f t="shared" si="1"/>
        <v>1</v>
      </c>
      <c r="AK42" t="s">
        <v>387</v>
      </c>
      <c r="AM42" s="7">
        <v>39</v>
      </c>
      <c r="AN42" s="7" t="str">
        <f t="shared" si="8"/>
        <v/>
      </c>
      <c r="AO42" s="7" t="str">
        <f t="shared" si="8"/>
        <v/>
      </c>
      <c r="AP42" s="7" t="str">
        <f t="shared" si="8"/>
        <v/>
      </c>
      <c r="AQ42" s="7" t="str">
        <f t="shared" si="8"/>
        <v/>
      </c>
      <c r="AR42" s="7" t="str">
        <f t="shared" si="8"/>
        <v/>
      </c>
      <c r="AS42" s="7" t="str">
        <f t="shared" si="8"/>
        <v/>
      </c>
      <c r="AT42" s="7" t="str">
        <f t="shared" si="8"/>
        <v/>
      </c>
      <c r="AU42" s="7" t="str">
        <f t="shared" si="8"/>
        <v/>
      </c>
      <c r="AV42" s="7" t="str">
        <f t="shared" si="8"/>
        <v/>
      </c>
      <c r="AW42" s="7" t="str">
        <f t="shared" si="8"/>
        <v/>
      </c>
      <c r="AX42" s="7" t="str">
        <f t="shared" si="9"/>
        <v/>
      </c>
      <c r="AY42" s="7" t="str">
        <f t="shared" si="9"/>
        <v/>
      </c>
      <c r="AZ42" s="7" t="str">
        <f t="shared" si="9"/>
        <v/>
      </c>
      <c r="BA42" s="7" t="str">
        <f t="shared" si="9"/>
        <v/>
      </c>
      <c r="BB42" s="7" t="str">
        <f t="shared" si="9"/>
        <v/>
      </c>
      <c r="BC42" s="7" t="str">
        <f t="shared" si="9"/>
        <v/>
      </c>
      <c r="BD42" s="7" t="str">
        <f t="shared" si="9"/>
        <v/>
      </c>
      <c r="BE42" s="7" t="str">
        <f t="shared" si="9"/>
        <v/>
      </c>
    </row>
    <row r="43" spans="1:57">
      <c r="A43" t="s">
        <v>404</v>
      </c>
      <c r="B43" t="s">
        <v>404</v>
      </c>
      <c r="C43" t="s">
        <v>404</v>
      </c>
      <c r="E43">
        <v>19</v>
      </c>
      <c r="F43">
        <v>0</v>
      </c>
      <c r="G43">
        <v>1</v>
      </c>
      <c r="H43">
        <v>161106</v>
      </c>
      <c r="I43" s="1">
        <v>44761.875</v>
      </c>
      <c r="J43" t="s">
        <v>387</v>
      </c>
      <c r="K43">
        <v>0</v>
      </c>
      <c r="L43" s="1"/>
      <c r="M43" s="1">
        <v>44761.875</v>
      </c>
      <c r="N43" s="1">
        <v>37853.875</v>
      </c>
      <c r="O43" s="1">
        <v>43325.875</v>
      </c>
      <c r="P43" s="1"/>
      <c r="Q43" s="1">
        <v>43326.875</v>
      </c>
      <c r="R43">
        <v>73392380</v>
      </c>
      <c r="S43" s="22">
        <f>COUNTIF(affix_amil_mensalidade_bronze!$E$4:$E$140,R43)</f>
        <v>0</v>
      </c>
      <c r="U43" t="s">
        <v>835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389</v>
      </c>
      <c r="AC43">
        <v>46</v>
      </c>
      <c r="AD43" t="s">
        <v>476</v>
      </c>
      <c r="AE43">
        <v>123586</v>
      </c>
      <c r="AF43">
        <v>1038.1099999999999</v>
      </c>
      <c r="AG43">
        <v>1235.8599999999999</v>
      </c>
      <c r="AH43" t="s">
        <v>408</v>
      </c>
      <c r="AI43" t="str">
        <f t="shared" si="0"/>
        <v>SIMSIMSIM190116110644761.875FNEL044761.87537853.87543325.87543326.875733923800LUWX GXMX FRXXTX DX XNTX000000AMIL46AMIL 400 QC NACIONAL1235861038.111235.86ATIVO</v>
      </c>
      <c r="AJ43">
        <f t="shared" si="1"/>
        <v>0</v>
      </c>
      <c r="AK43" t="s">
        <v>387</v>
      </c>
      <c r="AM43" s="8">
        <v>40</v>
      </c>
      <c r="AN43" s="8" t="str">
        <f t="shared" si="8"/>
        <v/>
      </c>
      <c r="AO43" s="8" t="str">
        <f t="shared" si="8"/>
        <v/>
      </c>
      <c r="AP43" s="8" t="str">
        <f t="shared" si="8"/>
        <v/>
      </c>
      <c r="AQ43" s="8" t="str">
        <f t="shared" si="8"/>
        <v/>
      </c>
      <c r="AR43" s="8" t="str">
        <f t="shared" si="8"/>
        <v/>
      </c>
      <c r="AS43" s="8" t="str">
        <f t="shared" si="8"/>
        <v/>
      </c>
      <c r="AT43" s="8" t="str">
        <f t="shared" si="8"/>
        <v/>
      </c>
      <c r="AU43" s="8" t="str">
        <f t="shared" si="8"/>
        <v/>
      </c>
      <c r="AV43" s="8" t="str">
        <f t="shared" si="8"/>
        <v/>
      </c>
      <c r="AW43" s="8" t="str">
        <f t="shared" si="8"/>
        <v/>
      </c>
      <c r="AX43" s="8" t="str">
        <f t="shared" si="9"/>
        <v/>
      </c>
      <c r="AY43" s="8" t="str">
        <f t="shared" si="9"/>
        <v/>
      </c>
      <c r="AZ43" s="8" t="str">
        <f t="shared" si="9"/>
        <v/>
      </c>
      <c r="BA43" s="8" t="str">
        <f t="shared" si="9"/>
        <v/>
      </c>
      <c r="BB43" s="8" t="str">
        <f t="shared" si="9"/>
        <v/>
      </c>
      <c r="BC43" s="8" t="str">
        <f t="shared" si="9"/>
        <v/>
      </c>
      <c r="BD43" s="8" t="str">
        <f t="shared" si="9"/>
        <v/>
      </c>
      <c r="BE43" s="8" t="str">
        <f t="shared" si="9"/>
        <v/>
      </c>
    </row>
    <row r="44" spans="1:57">
      <c r="A44" t="s">
        <v>404</v>
      </c>
      <c r="B44" t="s">
        <v>404</v>
      </c>
      <c r="C44" t="s">
        <v>404</v>
      </c>
      <c r="E44">
        <v>19</v>
      </c>
      <c r="F44">
        <v>0</v>
      </c>
      <c r="G44">
        <v>1</v>
      </c>
      <c r="H44">
        <v>161106</v>
      </c>
      <c r="I44" s="1">
        <v>44761.875</v>
      </c>
      <c r="J44" t="s">
        <v>387</v>
      </c>
      <c r="K44">
        <v>0</v>
      </c>
      <c r="L44" s="1"/>
      <c r="M44" s="1">
        <v>44761.875</v>
      </c>
      <c r="N44" s="1">
        <v>37853.875</v>
      </c>
      <c r="O44" s="1">
        <v>43325.875</v>
      </c>
      <c r="P44" s="1"/>
      <c r="Q44" s="1">
        <v>43326.875</v>
      </c>
      <c r="R44">
        <v>73392380</v>
      </c>
      <c r="S44" s="23">
        <f>COUNTIF(affix_amil_mensalidade_bronze!$E$4:$E$140,R44)</f>
        <v>0</v>
      </c>
      <c r="U44" t="s">
        <v>835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389</v>
      </c>
      <c r="AC44">
        <v>46</v>
      </c>
      <c r="AD44" t="s">
        <v>476</v>
      </c>
      <c r="AE44">
        <v>123586</v>
      </c>
      <c r="AF44">
        <v>1038.1099999999999</v>
      </c>
      <c r="AG44">
        <v>1235.8599999999999</v>
      </c>
      <c r="AH44" t="s">
        <v>408</v>
      </c>
      <c r="AI44" t="str">
        <f t="shared" si="0"/>
        <v>SIMSIMSIM190116110644761.875FNEL044761.87537853.87543325.87543326.875733923800LUWX GXMX FRXXTX DX XNTX000000AMIL46AMIL 400 QC NACIONAL1235861038.111235.86ATIVO</v>
      </c>
      <c r="AJ44">
        <f t="shared" si="1"/>
        <v>1</v>
      </c>
      <c r="AK44" t="s">
        <v>387</v>
      </c>
      <c r="AM44" s="7">
        <v>41</v>
      </c>
      <c r="AN44" s="7" t="str">
        <f t="shared" ref="AN44:AW53" si="10">IF(AN$3=$D44,$AM44,"")</f>
        <v/>
      </c>
      <c r="AO44" s="7" t="str">
        <f t="shared" si="10"/>
        <v/>
      </c>
      <c r="AP44" s="7" t="str">
        <f t="shared" si="10"/>
        <v/>
      </c>
      <c r="AQ44" s="7" t="str">
        <f t="shared" si="10"/>
        <v/>
      </c>
      <c r="AR44" s="7" t="str">
        <f t="shared" si="10"/>
        <v/>
      </c>
      <c r="AS44" s="7" t="str">
        <f t="shared" si="10"/>
        <v/>
      </c>
      <c r="AT44" s="7" t="str">
        <f t="shared" si="10"/>
        <v/>
      </c>
      <c r="AU44" s="7" t="str">
        <f t="shared" si="10"/>
        <v/>
      </c>
      <c r="AV44" s="7" t="str">
        <f t="shared" si="10"/>
        <v/>
      </c>
      <c r="AW44" s="7" t="str">
        <f t="shared" si="10"/>
        <v/>
      </c>
      <c r="AX44" s="7" t="str">
        <f t="shared" ref="AX44:BE53" si="11">IF(AX$3=$D44,$AM44,"")</f>
        <v/>
      </c>
      <c r="AY44" s="7" t="str">
        <f t="shared" si="11"/>
        <v/>
      </c>
      <c r="AZ44" s="7" t="str">
        <f t="shared" si="11"/>
        <v/>
      </c>
      <c r="BA44" s="7" t="str">
        <f t="shared" si="11"/>
        <v/>
      </c>
      <c r="BB44" s="7" t="str">
        <f t="shared" si="11"/>
        <v/>
      </c>
      <c r="BC44" s="7" t="str">
        <f t="shared" si="11"/>
        <v/>
      </c>
      <c r="BD44" s="7" t="str">
        <f t="shared" si="11"/>
        <v/>
      </c>
      <c r="BE44" s="7" t="str">
        <f t="shared" si="11"/>
        <v/>
      </c>
    </row>
    <row r="45" spans="1:57">
      <c r="A45" t="s">
        <v>404</v>
      </c>
      <c r="B45" t="s">
        <v>404</v>
      </c>
      <c r="C45" t="s">
        <v>404</v>
      </c>
      <c r="E45">
        <v>19</v>
      </c>
      <c r="F45">
        <v>0</v>
      </c>
      <c r="G45">
        <v>1</v>
      </c>
      <c r="H45">
        <v>161106</v>
      </c>
      <c r="I45" s="1">
        <v>44761.875</v>
      </c>
      <c r="J45" t="s">
        <v>387</v>
      </c>
      <c r="K45">
        <v>0</v>
      </c>
      <c r="L45" s="1"/>
      <c r="M45" s="1">
        <v>44761.875</v>
      </c>
      <c r="N45" s="1">
        <v>37853.875</v>
      </c>
      <c r="O45" s="1">
        <v>43325.875</v>
      </c>
      <c r="P45" s="1"/>
      <c r="Q45" s="1">
        <v>43326.875</v>
      </c>
      <c r="R45">
        <v>73392380</v>
      </c>
      <c r="S45" s="22">
        <f>COUNTIF(affix_amil_mensalidade_bronze!$E$4:$E$140,R45)</f>
        <v>0</v>
      </c>
      <c r="U45" t="s">
        <v>835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389</v>
      </c>
      <c r="AC45">
        <v>46</v>
      </c>
      <c r="AD45" t="s">
        <v>476</v>
      </c>
      <c r="AE45">
        <v>123586</v>
      </c>
      <c r="AF45">
        <v>1038.1099999999999</v>
      </c>
      <c r="AG45">
        <v>1235.8599999999999</v>
      </c>
      <c r="AH45" t="s">
        <v>408</v>
      </c>
      <c r="AI45" t="str">
        <f t="shared" si="0"/>
        <v>SIMSIMSIM190116110644761.875FNEL044761.87537853.87543325.87543326.875733923800LUWX GXMX FRXXTX DX XNTX000000AMIL46AMIL 400 QC NACIONAL1235861038.111235.86ATIVO</v>
      </c>
      <c r="AJ45">
        <f t="shared" si="1"/>
        <v>1</v>
      </c>
      <c r="AK45" t="s">
        <v>387</v>
      </c>
      <c r="AM45" s="8">
        <v>42</v>
      </c>
      <c r="AN45" s="8" t="str">
        <f t="shared" si="10"/>
        <v/>
      </c>
      <c r="AO45" s="8" t="str">
        <f t="shared" si="10"/>
        <v/>
      </c>
      <c r="AP45" s="8" t="str">
        <f t="shared" si="10"/>
        <v/>
      </c>
      <c r="AQ45" s="8" t="str">
        <f t="shared" si="10"/>
        <v/>
      </c>
      <c r="AR45" s="8" t="str">
        <f t="shared" si="10"/>
        <v/>
      </c>
      <c r="AS45" s="8" t="str">
        <f t="shared" si="10"/>
        <v/>
      </c>
      <c r="AT45" s="8" t="str">
        <f t="shared" si="10"/>
        <v/>
      </c>
      <c r="AU45" s="8" t="str">
        <f t="shared" si="10"/>
        <v/>
      </c>
      <c r="AV45" s="8" t="str">
        <f t="shared" si="10"/>
        <v/>
      </c>
      <c r="AW45" s="8" t="str">
        <f t="shared" si="10"/>
        <v/>
      </c>
      <c r="AX45" s="8" t="str">
        <f t="shared" si="11"/>
        <v/>
      </c>
      <c r="AY45" s="8" t="str">
        <f t="shared" si="11"/>
        <v/>
      </c>
      <c r="AZ45" s="8" t="str">
        <f t="shared" si="11"/>
        <v/>
      </c>
      <c r="BA45" s="8" t="str">
        <f t="shared" si="11"/>
        <v/>
      </c>
      <c r="BB45" s="8" t="str">
        <f t="shared" si="11"/>
        <v/>
      </c>
      <c r="BC45" s="8" t="str">
        <f t="shared" si="11"/>
        <v/>
      </c>
      <c r="BD45" s="8" t="str">
        <f t="shared" si="11"/>
        <v/>
      </c>
      <c r="BE45" s="8" t="str">
        <f t="shared" si="11"/>
        <v/>
      </c>
    </row>
    <row r="46" spans="1:57">
      <c r="A46" t="s">
        <v>404</v>
      </c>
      <c r="B46" t="s">
        <v>404</v>
      </c>
      <c r="C46" t="s">
        <v>404</v>
      </c>
      <c r="E46">
        <v>19</v>
      </c>
      <c r="F46">
        <v>0</v>
      </c>
      <c r="G46">
        <v>1</v>
      </c>
      <c r="H46">
        <v>161123</v>
      </c>
      <c r="I46" s="1">
        <v>44761.875</v>
      </c>
      <c r="J46" t="s">
        <v>387</v>
      </c>
      <c r="K46">
        <v>0</v>
      </c>
      <c r="L46" s="1"/>
      <c r="M46" s="1">
        <v>44761.875</v>
      </c>
      <c r="N46" s="1">
        <v>37421.875</v>
      </c>
      <c r="O46" s="1">
        <v>43970.875</v>
      </c>
      <c r="P46" s="1">
        <v>43964.875</v>
      </c>
      <c r="Q46" s="1">
        <v>43326.875</v>
      </c>
      <c r="R46">
        <v>73392390</v>
      </c>
      <c r="S46" s="23">
        <f>COUNTIF(affix_amil_mensalidade_bronze!$E$4:$E$140,R46)</f>
        <v>0</v>
      </c>
      <c r="U46" t="s">
        <v>836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389</v>
      </c>
      <c r="AC46">
        <v>46</v>
      </c>
      <c r="AD46" t="s">
        <v>478</v>
      </c>
      <c r="AE46">
        <v>63377</v>
      </c>
      <c r="AF46">
        <v>1103.02</v>
      </c>
      <c r="AG46">
        <v>633.77</v>
      </c>
      <c r="AH46" t="s">
        <v>408</v>
      </c>
      <c r="AI46" t="str">
        <f t="shared" si="0"/>
        <v>SIMSIMSIM190116112344761.875FNEL044761.87537421.87543970.87543964.87543326.875733923900XNX WXRXLXNX WXRVXLHX RUFXNX VXWXNTX LXMX000000AMIL46AMIL 400 QC NACIONAL COPART633771103.02633.77ATIVO</v>
      </c>
      <c r="AJ46">
        <f t="shared" si="1"/>
        <v>0</v>
      </c>
      <c r="AK46" t="s">
        <v>387</v>
      </c>
      <c r="AM46" s="7">
        <v>43</v>
      </c>
      <c r="AN46" s="7" t="str">
        <f t="shared" si="10"/>
        <v/>
      </c>
      <c r="AO46" s="7" t="str">
        <f t="shared" si="10"/>
        <v/>
      </c>
      <c r="AP46" s="7" t="str">
        <f t="shared" si="10"/>
        <v/>
      </c>
      <c r="AQ46" s="7" t="str">
        <f t="shared" si="10"/>
        <v/>
      </c>
      <c r="AR46" s="7" t="str">
        <f t="shared" si="10"/>
        <v/>
      </c>
      <c r="AS46" s="7" t="str">
        <f t="shared" si="10"/>
        <v/>
      </c>
      <c r="AT46" s="7" t="str">
        <f t="shared" si="10"/>
        <v/>
      </c>
      <c r="AU46" s="7" t="str">
        <f t="shared" si="10"/>
        <v/>
      </c>
      <c r="AV46" s="7" t="str">
        <f t="shared" si="10"/>
        <v/>
      </c>
      <c r="AW46" s="7" t="str">
        <f t="shared" si="10"/>
        <v/>
      </c>
      <c r="AX46" s="7" t="str">
        <f t="shared" si="11"/>
        <v/>
      </c>
      <c r="AY46" s="7" t="str">
        <f t="shared" si="11"/>
        <v/>
      </c>
      <c r="AZ46" s="7" t="str">
        <f t="shared" si="11"/>
        <v/>
      </c>
      <c r="BA46" s="7" t="str">
        <f t="shared" si="11"/>
        <v/>
      </c>
      <c r="BB46" s="7" t="str">
        <f t="shared" si="11"/>
        <v/>
      </c>
      <c r="BC46" s="7" t="str">
        <f t="shared" si="11"/>
        <v/>
      </c>
      <c r="BD46" s="7" t="str">
        <f t="shared" si="11"/>
        <v/>
      </c>
      <c r="BE46" s="7" t="str">
        <f t="shared" si="11"/>
        <v/>
      </c>
    </row>
    <row r="47" spans="1:57">
      <c r="A47" t="s">
        <v>404</v>
      </c>
      <c r="B47" t="s">
        <v>404</v>
      </c>
      <c r="C47" t="s">
        <v>404</v>
      </c>
      <c r="E47">
        <v>19</v>
      </c>
      <c r="F47">
        <v>0</v>
      </c>
      <c r="G47">
        <v>1</v>
      </c>
      <c r="H47">
        <v>161123</v>
      </c>
      <c r="I47" s="1">
        <v>44761.875</v>
      </c>
      <c r="J47" t="s">
        <v>387</v>
      </c>
      <c r="K47">
        <v>0</v>
      </c>
      <c r="L47" s="1"/>
      <c r="M47" s="1">
        <v>44761.875</v>
      </c>
      <c r="N47" s="1">
        <v>37421.875</v>
      </c>
      <c r="O47" s="1">
        <v>43970.875</v>
      </c>
      <c r="P47" s="1">
        <v>43964.875</v>
      </c>
      <c r="Q47" s="1">
        <v>43326.875</v>
      </c>
      <c r="R47">
        <v>73392390</v>
      </c>
      <c r="S47" s="22">
        <f>COUNTIF(affix_amil_mensalidade_bronze!$E$4:$E$140,R47)</f>
        <v>0</v>
      </c>
      <c r="U47" t="s">
        <v>836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389</v>
      </c>
      <c r="AC47">
        <v>46</v>
      </c>
      <c r="AD47" t="s">
        <v>478</v>
      </c>
      <c r="AE47">
        <v>63377</v>
      </c>
      <c r="AF47">
        <v>1103.02</v>
      </c>
      <c r="AG47">
        <v>633.77</v>
      </c>
      <c r="AH47" t="s">
        <v>408</v>
      </c>
      <c r="AI47" t="str">
        <f t="shared" si="0"/>
        <v>SIMSIMSIM190116112344761.875FNEL044761.87537421.87543970.87543964.87543326.875733923900XNX WXRXLXNX WXRVXLHX RUFXNX VXWXNTX LXMX000000AMIL46AMIL 400 QC NACIONAL COPART633771103.02633.77ATIVO</v>
      </c>
      <c r="AJ47">
        <f t="shared" si="1"/>
        <v>1</v>
      </c>
      <c r="AK47" t="s">
        <v>387</v>
      </c>
      <c r="AM47" s="8">
        <v>44</v>
      </c>
      <c r="AN47" s="8" t="str">
        <f t="shared" si="10"/>
        <v/>
      </c>
      <c r="AO47" s="8" t="str">
        <f t="shared" si="10"/>
        <v/>
      </c>
      <c r="AP47" s="8" t="str">
        <f t="shared" si="10"/>
        <v/>
      </c>
      <c r="AQ47" s="8" t="str">
        <f t="shared" si="10"/>
        <v/>
      </c>
      <c r="AR47" s="8" t="str">
        <f t="shared" si="10"/>
        <v/>
      </c>
      <c r="AS47" s="8" t="str">
        <f t="shared" si="10"/>
        <v/>
      </c>
      <c r="AT47" s="8" t="str">
        <f t="shared" si="10"/>
        <v/>
      </c>
      <c r="AU47" s="8" t="str">
        <f t="shared" si="10"/>
        <v/>
      </c>
      <c r="AV47" s="8" t="str">
        <f t="shared" si="10"/>
        <v/>
      </c>
      <c r="AW47" s="8" t="str">
        <f t="shared" si="10"/>
        <v/>
      </c>
      <c r="AX47" s="8" t="str">
        <f t="shared" si="11"/>
        <v/>
      </c>
      <c r="AY47" s="8" t="str">
        <f t="shared" si="11"/>
        <v/>
      </c>
      <c r="AZ47" s="8" t="str">
        <f t="shared" si="11"/>
        <v/>
      </c>
      <c r="BA47" s="8" t="str">
        <f t="shared" si="11"/>
        <v/>
      </c>
      <c r="BB47" s="8" t="str">
        <f t="shared" si="11"/>
        <v/>
      </c>
      <c r="BC47" s="8" t="str">
        <f t="shared" si="11"/>
        <v/>
      </c>
      <c r="BD47" s="8" t="str">
        <f t="shared" si="11"/>
        <v/>
      </c>
      <c r="BE47" s="8" t="str">
        <f t="shared" si="11"/>
        <v/>
      </c>
    </row>
    <row r="48" spans="1:57">
      <c r="A48" t="s">
        <v>404</v>
      </c>
      <c r="B48" t="s">
        <v>404</v>
      </c>
      <c r="C48" t="s">
        <v>404</v>
      </c>
      <c r="E48">
        <v>19</v>
      </c>
      <c r="F48">
        <v>0</v>
      </c>
      <c r="G48">
        <v>1</v>
      </c>
      <c r="H48">
        <v>161123</v>
      </c>
      <c r="I48" s="1">
        <v>44761.875</v>
      </c>
      <c r="J48" t="s">
        <v>387</v>
      </c>
      <c r="K48">
        <v>0</v>
      </c>
      <c r="L48" s="1"/>
      <c r="M48" s="1">
        <v>44761.875</v>
      </c>
      <c r="N48" s="1">
        <v>37421.875</v>
      </c>
      <c r="O48" s="1">
        <v>43970.875</v>
      </c>
      <c r="P48" s="1">
        <v>43964.875</v>
      </c>
      <c r="Q48" s="1">
        <v>43326.875</v>
      </c>
      <c r="R48">
        <v>73392390</v>
      </c>
      <c r="S48" s="23">
        <f>COUNTIF(affix_amil_mensalidade_bronze!$E$4:$E$140,R48)</f>
        <v>0</v>
      </c>
      <c r="U48" t="s">
        <v>836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389</v>
      </c>
      <c r="AC48">
        <v>46</v>
      </c>
      <c r="AD48" t="s">
        <v>478</v>
      </c>
      <c r="AE48">
        <v>63377</v>
      </c>
      <c r="AF48">
        <v>1103.02</v>
      </c>
      <c r="AG48">
        <v>633.77</v>
      </c>
      <c r="AH48" t="s">
        <v>408</v>
      </c>
      <c r="AI48" t="str">
        <f t="shared" si="0"/>
        <v>SIMSIMSIM190116112344761.875FNEL044761.87537421.87543970.87543964.87543326.875733923900XNX WXRXLXNX WXRVXLHX RUFXNX VXWXNTX LXMX000000AMIL46AMIL 400 QC NACIONAL COPART633771103.02633.77ATIVO</v>
      </c>
      <c r="AJ48">
        <f t="shared" si="1"/>
        <v>1</v>
      </c>
      <c r="AK48" t="s">
        <v>387</v>
      </c>
      <c r="AM48" s="7">
        <v>45</v>
      </c>
      <c r="AN48" s="7" t="str">
        <f t="shared" si="10"/>
        <v/>
      </c>
      <c r="AO48" s="7" t="str">
        <f t="shared" si="10"/>
        <v/>
      </c>
      <c r="AP48" s="7" t="str">
        <f t="shared" si="10"/>
        <v/>
      </c>
      <c r="AQ48" s="7" t="str">
        <f t="shared" si="10"/>
        <v/>
      </c>
      <c r="AR48" s="7" t="str">
        <f t="shared" si="10"/>
        <v/>
      </c>
      <c r="AS48" s="7" t="str">
        <f t="shared" si="10"/>
        <v/>
      </c>
      <c r="AT48" s="7" t="str">
        <f t="shared" si="10"/>
        <v/>
      </c>
      <c r="AU48" s="7" t="str">
        <f t="shared" si="10"/>
        <v/>
      </c>
      <c r="AV48" s="7" t="str">
        <f t="shared" si="10"/>
        <v/>
      </c>
      <c r="AW48" s="7" t="str">
        <f t="shared" si="10"/>
        <v/>
      </c>
      <c r="AX48" s="7" t="str">
        <f t="shared" si="11"/>
        <v/>
      </c>
      <c r="AY48" s="7" t="str">
        <f t="shared" si="11"/>
        <v/>
      </c>
      <c r="AZ48" s="7" t="str">
        <f t="shared" si="11"/>
        <v/>
      </c>
      <c r="BA48" s="7" t="str">
        <f t="shared" si="11"/>
        <v/>
      </c>
      <c r="BB48" s="7" t="str">
        <f t="shared" si="11"/>
        <v/>
      </c>
      <c r="BC48" s="7" t="str">
        <f t="shared" si="11"/>
        <v/>
      </c>
      <c r="BD48" s="7" t="str">
        <f t="shared" si="11"/>
        <v/>
      </c>
      <c r="BE48" s="7" t="str">
        <f t="shared" si="11"/>
        <v/>
      </c>
    </row>
    <row r="49" spans="1:57">
      <c r="A49" t="s">
        <v>404</v>
      </c>
      <c r="B49" t="s">
        <v>404</v>
      </c>
      <c r="C49" t="s">
        <v>404</v>
      </c>
      <c r="E49">
        <v>19</v>
      </c>
      <c r="F49">
        <v>0</v>
      </c>
      <c r="G49">
        <v>1</v>
      </c>
      <c r="H49">
        <v>161123</v>
      </c>
      <c r="I49" s="1">
        <v>44761.875</v>
      </c>
      <c r="J49" t="s">
        <v>387</v>
      </c>
      <c r="K49">
        <v>1</v>
      </c>
      <c r="L49" s="1"/>
      <c r="M49" s="1">
        <v>44761.875</v>
      </c>
      <c r="N49" s="1">
        <v>38748.916666666664</v>
      </c>
      <c r="O49" s="1">
        <v>43970.875</v>
      </c>
      <c r="P49" s="1"/>
      <c r="Q49" s="1">
        <v>43326.875</v>
      </c>
      <c r="R49">
        <v>73392391</v>
      </c>
      <c r="S49" s="22">
        <f>COUNTIF(affix_amil_mensalidade_bronze!$E$4:$E$140,R49)</f>
        <v>0</v>
      </c>
      <c r="U49" t="s">
        <v>837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389</v>
      </c>
      <c r="AC49">
        <v>46</v>
      </c>
      <c r="AD49" t="s">
        <v>478</v>
      </c>
      <c r="AE49">
        <v>63377</v>
      </c>
      <c r="AF49">
        <v>882.42</v>
      </c>
      <c r="AG49">
        <v>633.77</v>
      </c>
      <c r="AH49" t="s">
        <v>408</v>
      </c>
      <c r="AI49" t="str">
        <f t="shared" si="0"/>
        <v>SIMSIMSIM190116112344761.875FNEL144761.87538748.916666666743970.87543326.875733923910GUXLHXRMX WXRVXLHX RUFXNX VXWXNTX LXMX000000AMIL46AMIL 400 QC NACIONAL COPART63377882.42633.77ATIVO</v>
      </c>
      <c r="AJ49">
        <f t="shared" si="1"/>
        <v>0</v>
      </c>
      <c r="AK49" t="s">
        <v>387</v>
      </c>
      <c r="AM49" s="8">
        <v>46</v>
      </c>
      <c r="AN49" s="8" t="str">
        <f t="shared" si="10"/>
        <v/>
      </c>
      <c r="AO49" s="8" t="str">
        <f t="shared" si="10"/>
        <v/>
      </c>
      <c r="AP49" s="8" t="str">
        <f t="shared" si="10"/>
        <v/>
      </c>
      <c r="AQ49" s="8" t="str">
        <f t="shared" si="10"/>
        <v/>
      </c>
      <c r="AR49" s="8" t="str">
        <f t="shared" si="10"/>
        <v/>
      </c>
      <c r="AS49" s="8" t="str">
        <f t="shared" si="10"/>
        <v/>
      </c>
      <c r="AT49" s="8" t="str">
        <f t="shared" si="10"/>
        <v/>
      </c>
      <c r="AU49" s="8" t="str">
        <f t="shared" si="10"/>
        <v/>
      </c>
      <c r="AV49" s="8" t="str">
        <f t="shared" si="10"/>
        <v/>
      </c>
      <c r="AW49" s="8" t="str">
        <f t="shared" si="10"/>
        <v/>
      </c>
      <c r="AX49" s="8" t="str">
        <f t="shared" si="11"/>
        <v/>
      </c>
      <c r="AY49" s="8" t="str">
        <f t="shared" si="11"/>
        <v/>
      </c>
      <c r="AZ49" s="8" t="str">
        <f t="shared" si="11"/>
        <v/>
      </c>
      <c r="BA49" s="8" t="str">
        <f t="shared" si="11"/>
        <v/>
      </c>
      <c r="BB49" s="8" t="str">
        <f t="shared" si="11"/>
        <v/>
      </c>
      <c r="BC49" s="8" t="str">
        <f t="shared" si="11"/>
        <v/>
      </c>
      <c r="BD49" s="8" t="str">
        <f t="shared" si="11"/>
        <v/>
      </c>
      <c r="BE49" s="8" t="str">
        <f t="shared" si="11"/>
        <v/>
      </c>
    </row>
    <row r="50" spans="1:57">
      <c r="A50" t="s">
        <v>404</v>
      </c>
      <c r="B50" t="s">
        <v>404</v>
      </c>
      <c r="C50" t="s">
        <v>404</v>
      </c>
      <c r="E50">
        <v>19</v>
      </c>
      <c r="F50">
        <v>0</v>
      </c>
      <c r="G50">
        <v>1</v>
      </c>
      <c r="H50">
        <v>161123</v>
      </c>
      <c r="I50" s="1">
        <v>44761.875</v>
      </c>
      <c r="J50" t="s">
        <v>387</v>
      </c>
      <c r="K50">
        <v>1</v>
      </c>
      <c r="L50" s="1"/>
      <c r="M50" s="1">
        <v>44761.875</v>
      </c>
      <c r="N50" s="1">
        <v>38748.916666666664</v>
      </c>
      <c r="O50" s="1">
        <v>43970.875</v>
      </c>
      <c r="P50" s="1"/>
      <c r="Q50" s="1">
        <v>43326.875</v>
      </c>
      <c r="R50">
        <v>73392391</v>
      </c>
      <c r="S50" s="23">
        <f>COUNTIF(affix_amil_mensalidade_bronze!$E$4:$E$140,R50)</f>
        <v>0</v>
      </c>
      <c r="U50" t="s">
        <v>837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389</v>
      </c>
      <c r="AC50">
        <v>46</v>
      </c>
      <c r="AD50" t="s">
        <v>478</v>
      </c>
      <c r="AE50">
        <v>63377</v>
      </c>
      <c r="AF50">
        <v>882.42</v>
      </c>
      <c r="AG50">
        <v>633.77</v>
      </c>
      <c r="AH50" t="s">
        <v>408</v>
      </c>
      <c r="AI50" t="str">
        <f t="shared" si="0"/>
        <v>SIMSIMSIM190116112344761.875FNEL144761.87538748.916666666743970.87543326.875733923910GUXLHXRMX WXRVXLHX RUFXNX VXWXNTX LXMX000000AMIL46AMIL 400 QC NACIONAL COPART63377882.42633.77ATIVO</v>
      </c>
      <c r="AJ50">
        <f t="shared" si="1"/>
        <v>1</v>
      </c>
      <c r="AK50" t="s">
        <v>387</v>
      </c>
      <c r="AM50" s="7">
        <v>47</v>
      </c>
      <c r="AN50" s="7" t="str">
        <f t="shared" si="10"/>
        <v/>
      </c>
      <c r="AO50" s="7" t="str">
        <f t="shared" si="10"/>
        <v/>
      </c>
      <c r="AP50" s="7" t="str">
        <f t="shared" si="10"/>
        <v/>
      </c>
      <c r="AQ50" s="7" t="str">
        <f t="shared" si="10"/>
        <v/>
      </c>
      <c r="AR50" s="7" t="str">
        <f t="shared" si="10"/>
        <v/>
      </c>
      <c r="AS50" s="7" t="str">
        <f t="shared" si="10"/>
        <v/>
      </c>
      <c r="AT50" s="7" t="str">
        <f t="shared" si="10"/>
        <v/>
      </c>
      <c r="AU50" s="7" t="str">
        <f t="shared" si="10"/>
        <v/>
      </c>
      <c r="AV50" s="7" t="str">
        <f t="shared" si="10"/>
        <v/>
      </c>
      <c r="AW50" s="7" t="str">
        <f t="shared" si="10"/>
        <v/>
      </c>
      <c r="AX50" s="7" t="str">
        <f t="shared" si="11"/>
        <v/>
      </c>
      <c r="AY50" s="7" t="str">
        <f t="shared" si="11"/>
        <v/>
      </c>
      <c r="AZ50" s="7" t="str">
        <f t="shared" si="11"/>
        <v/>
      </c>
      <c r="BA50" s="7" t="str">
        <f t="shared" si="11"/>
        <v/>
      </c>
      <c r="BB50" s="7" t="str">
        <f t="shared" si="11"/>
        <v/>
      </c>
      <c r="BC50" s="7" t="str">
        <f t="shared" si="11"/>
        <v/>
      </c>
      <c r="BD50" s="7" t="str">
        <f t="shared" si="11"/>
        <v/>
      </c>
      <c r="BE50" s="7" t="str">
        <f t="shared" si="11"/>
        <v/>
      </c>
    </row>
    <row r="51" spans="1:57">
      <c r="A51" t="s">
        <v>404</v>
      </c>
      <c r="B51" t="s">
        <v>404</v>
      </c>
      <c r="C51" t="s">
        <v>404</v>
      </c>
      <c r="E51">
        <v>19</v>
      </c>
      <c r="F51">
        <v>0</v>
      </c>
      <c r="G51">
        <v>1</v>
      </c>
      <c r="H51">
        <v>161123</v>
      </c>
      <c r="I51" s="1">
        <v>44761.875</v>
      </c>
      <c r="J51" t="s">
        <v>387</v>
      </c>
      <c r="K51">
        <v>1</v>
      </c>
      <c r="L51" s="1"/>
      <c r="M51" s="1">
        <v>44761.875</v>
      </c>
      <c r="N51" s="1">
        <v>38748.916666666664</v>
      </c>
      <c r="O51" s="1">
        <v>43970.875</v>
      </c>
      <c r="P51" s="1"/>
      <c r="Q51" s="1">
        <v>43326.875</v>
      </c>
      <c r="R51">
        <v>73392391</v>
      </c>
      <c r="S51" s="22">
        <f>COUNTIF(affix_amil_mensalidade_bronze!$E$4:$E$140,R51)</f>
        <v>0</v>
      </c>
      <c r="U51" t="s">
        <v>837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389</v>
      </c>
      <c r="AC51">
        <v>46</v>
      </c>
      <c r="AD51" t="s">
        <v>478</v>
      </c>
      <c r="AE51">
        <v>63377</v>
      </c>
      <c r="AF51">
        <v>882.42</v>
      </c>
      <c r="AG51">
        <v>633.77</v>
      </c>
      <c r="AH51" t="s">
        <v>408</v>
      </c>
      <c r="AI51" t="str">
        <f t="shared" si="0"/>
        <v>SIMSIMSIM190116112344761.875FNEL144761.87538748.916666666743970.87543326.875733923910GUXLHXRMX WXRVXLHX RUFXNX VXWXNTX LXMX000000AMIL46AMIL 400 QC NACIONAL COPART63377882.42633.77ATIVO</v>
      </c>
      <c r="AJ51">
        <f t="shared" si="1"/>
        <v>1</v>
      </c>
      <c r="AK51" t="s">
        <v>387</v>
      </c>
      <c r="AM51" s="8">
        <v>48</v>
      </c>
      <c r="AN51" s="8" t="str">
        <f t="shared" si="10"/>
        <v/>
      </c>
      <c r="AO51" s="8" t="str">
        <f t="shared" si="10"/>
        <v/>
      </c>
      <c r="AP51" s="8" t="str">
        <f t="shared" si="10"/>
        <v/>
      </c>
      <c r="AQ51" s="8" t="str">
        <f t="shared" si="10"/>
        <v/>
      </c>
      <c r="AR51" s="8" t="str">
        <f t="shared" si="10"/>
        <v/>
      </c>
      <c r="AS51" s="8" t="str">
        <f t="shared" si="10"/>
        <v/>
      </c>
      <c r="AT51" s="8" t="str">
        <f t="shared" si="10"/>
        <v/>
      </c>
      <c r="AU51" s="8" t="str">
        <f t="shared" si="10"/>
        <v/>
      </c>
      <c r="AV51" s="8" t="str">
        <f t="shared" si="10"/>
        <v/>
      </c>
      <c r="AW51" s="8" t="str">
        <f t="shared" si="10"/>
        <v/>
      </c>
      <c r="AX51" s="8" t="str">
        <f t="shared" si="11"/>
        <v/>
      </c>
      <c r="AY51" s="8" t="str">
        <f t="shared" si="11"/>
        <v/>
      </c>
      <c r="AZ51" s="8" t="str">
        <f t="shared" si="11"/>
        <v/>
      </c>
      <c r="BA51" s="8" t="str">
        <f t="shared" si="11"/>
        <v/>
      </c>
      <c r="BB51" s="8" t="str">
        <f t="shared" si="11"/>
        <v/>
      </c>
      <c r="BC51" s="8" t="str">
        <f t="shared" si="11"/>
        <v/>
      </c>
      <c r="BD51" s="8" t="str">
        <f t="shared" si="11"/>
        <v/>
      </c>
      <c r="BE51" s="8" t="str">
        <f t="shared" si="11"/>
        <v/>
      </c>
    </row>
    <row r="52" spans="1:57">
      <c r="A52" t="s">
        <v>404</v>
      </c>
      <c r="B52" t="s">
        <v>404</v>
      </c>
      <c r="C52" t="s">
        <v>404</v>
      </c>
      <c r="E52">
        <v>57</v>
      </c>
      <c r="F52">
        <v>0</v>
      </c>
      <c r="G52">
        <v>1</v>
      </c>
      <c r="H52">
        <v>161003</v>
      </c>
      <c r="I52" s="1">
        <v>44761.875</v>
      </c>
      <c r="J52" t="s">
        <v>392</v>
      </c>
      <c r="K52">
        <v>0</v>
      </c>
      <c r="L52" s="1"/>
      <c r="M52" s="1">
        <v>44761.875</v>
      </c>
      <c r="N52" s="1">
        <v>31333.875</v>
      </c>
      <c r="O52" s="1">
        <v>43360.875</v>
      </c>
      <c r="P52" s="1"/>
      <c r="Q52" s="1">
        <v>43326.875</v>
      </c>
      <c r="R52">
        <v>73394844</v>
      </c>
      <c r="S52" s="23">
        <f>COUNTIF(affix_amil_mensalidade_bronze!$E$4:$E$140,R52)</f>
        <v>1</v>
      </c>
      <c r="U52" t="s">
        <v>831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389</v>
      </c>
      <c r="AC52">
        <v>46</v>
      </c>
      <c r="AD52" t="s">
        <v>398</v>
      </c>
      <c r="AE52">
        <v>276623</v>
      </c>
      <c r="AF52">
        <v>2323.64</v>
      </c>
      <c r="AG52">
        <v>2766.23</v>
      </c>
      <c r="AH52" t="s">
        <v>408</v>
      </c>
      <c r="AI52" t="str">
        <f t="shared" si="0"/>
        <v>SIMSIMSIM570116100344761.875ANMEP044761.87531333.87543360.87543326.875733948441PRXWXLX DX XLVX LXPX000000AMIL46AMIL 500 QP NACIONAL2766232323.642766.23ATIVO</v>
      </c>
      <c r="AJ52">
        <f t="shared" si="1"/>
        <v>0</v>
      </c>
      <c r="AK52" t="s">
        <v>392</v>
      </c>
      <c r="AM52" s="7">
        <v>49</v>
      </c>
      <c r="AN52" s="7" t="str">
        <f t="shared" si="10"/>
        <v/>
      </c>
      <c r="AO52" s="7" t="str">
        <f t="shared" si="10"/>
        <v/>
      </c>
      <c r="AP52" s="7" t="str">
        <f t="shared" si="10"/>
        <v/>
      </c>
      <c r="AQ52" s="7" t="str">
        <f t="shared" si="10"/>
        <v/>
      </c>
      <c r="AR52" s="7" t="str">
        <f t="shared" si="10"/>
        <v/>
      </c>
      <c r="AS52" s="7" t="str">
        <f t="shared" si="10"/>
        <v/>
      </c>
      <c r="AT52" s="7" t="str">
        <f t="shared" si="10"/>
        <v/>
      </c>
      <c r="AU52" s="7" t="str">
        <f t="shared" si="10"/>
        <v/>
      </c>
      <c r="AV52" s="7" t="str">
        <f t="shared" si="10"/>
        <v/>
      </c>
      <c r="AW52" s="7" t="str">
        <f t="shared" si="10"/>
        <v/>
      </c>
      <c r="AX52" s="7" t="str">
        <f t="shared" si="11"/>
        <v/>
      </c>
      <c r="AY52" s="7" t="str">
        <f t="shared" si="11"/>
        <v/>
      </c>
      <c r="AZ52" s="7" t="str">
        <f t="shared" si="11"/>
        <v/>
      </c>
      <c r="BA52" s="7" t="str">
        <f t="shared" si="11"/>
        <v/>
      </c>
      <c r="BB52" s="7" t="str">
        <f t="shared" si="11"/>
        <v/>
      </c>
      <c r="BC52" s="7" t="str">
        <f t="shared" si="11"/>
        <v/>
      </c>
      <c r="BD52" s="7" t="str">
        <f t="shared" si="11"/>
        <v/>
      </c>
      <c r="BE52" s="7" t="str">
        <f t="shared" si="11"/>
        <v/>
      </c>
    </row>
    <row r="53" spans="1:57">
      <c r="A53" t="s">
        <v>404</v>
      </c>
      <c r="B53" t="s">
        <v>404</v>
      </c>
      <c r="C53" t="s">
        <v>404</v>
      </c>
      <c r="E53">
        <v>57</v>
      </c>
      <c r="F53">
        <v>0</v>
      </c>
      <c r="G53">
        <v>1</v>
      </c>
      <c r="H53">
        <v>161003</v>
      </c>
      <c r="I53" s="1">
        <v>44761.875</v>
      </c>
      <c r="J53" t="s">
        <v>392</v>
      </c>
      <c r="K53">
        <v>0</v>
      </c>
      <c r="L53" s="1"/>
      <c r="M53" s="1">
        <v>44761.875</v>
      </c>
      <c r="N53" s="1">
        <v>31333.875</v>
      </c>
      <c r="O53" s="1">
        <v>43360.875</v>
      </c>
      <c r="P53" s="1"/>
      <c r="Q53" s="1">
        <v>43326.875</v>
      </c>
      <c r="R53">
        <v>73394844</v>
      </c>
      <c r="S53" s="22">
        <f>COUNTIF(affix_amil_mensalidade_bronze!$E$4:$E$140,R53)</f>
        <v>1</v>
      </c>
      <c r="U53" t="s">
        <v>831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389</v>
      </c>
      <c r="AC53">
        <v>46</v>
      </c>
      <c r="AD53" t="s">
        <v>398</v>
      </c>
      <c r="AE53">
        <v>276623</v>
      </c>
      <c r="AF53">
        <v>2323.64</v>
      </c>
      <c r="AG53">
        <v>2766.23</v>
      </c>
      <c r="AH53" t="s">
        <v>408</v>
      </c>
      <c r="AI53" t="str">
        <f t="shared" si="0"/>
        <v>SIMSIMSIM570116100344761.875ANMEP044761.87531333.87543360.87543326.875733948441PRXWXLX DX XLVX LXPX000000AMIL46AMIL 500 QP NACIONAL2766232323.642766.23ATIVO</v>
      </c>
      <c r="AJ53">
        <f t="shared" si="1"/>
        <v>1</v>
      </c>
      <c r="AK53" t="s">
        <v>392</v>
      </c>
      <c r="AM53" s="8">
        <v>50</v>
      </c>
      <c r="AN53" s="8" t="str">
        <f t="shared" si="10"/>
        <v/>
      </c>
      <c r="AO53" s="8" t="str">
        <f t="shared" si="10"/>
        <v/>
      </c>
      <c r="AP53" s="8" t="str">
        <f t="shared" si="10"/>
        <v/>
      </c>
      <c r="AQ53" s="8" t="str">
        <f t="shared" si="10"/>
        <v/>
      </c>
      <c r="AR53" s="8" t="str">
        <f t="shared" si="10"/>
        <v/>
      </c>
      <c r="AS53" s="8" t="str">
        <f t="shared" si="10"/>
        <v/>
      </c>
      <c r="AT53" s="8" t="str">
        <f t="shared" si="10"/>
        <v/>
      </c>
      <c r="AU53" s="8" t="str">
        <f t="shared" si="10"/>
        <v/>
      </c>
      <c r="AV53" s="8" t="str">
        <f t="shared" si="10"/>
        <v/>
      </c>
      <c r="AW53" s="8" t="str">
        <f t="shared" si="10"/>
        <v/>
      </c>
      <c r="AX53" s="8" t="str">
        <f t="shared" si="11"/>
        <v/>
      </c>
      <c r="AY53" s="8" t="str">
        <f t="shared" si="11"/>
        <v/>
      </c>
      <c r="AZ53" s="8" t="str">
        <f t="shared" si="11"/>
        <v/>
      </c>
      <c r="BA53" s="8" t="str">
        <f t="shared" si="11"/>
        <v/>
      </c>
      <c r="BB53" s="8" t="str">
        <f t="shared" si="11"/>
        <v/>
      </c>
      <c r="BC53" s="8" t="str">
        <f t="shared" si="11"/>
        <v/>
      </c>
      <c r="BD53" s="8" t="str">
        <f t="shared" si="11"/>
        <v/>
      </c>
      <c r="BE53" s="8" t="str">
        <f t="shared" si="11"/>
        <v/>
      </c>
    </row>
    <row r="54" spans="1:57">
      <c r="A54" t="s">
        <v>404</v>
      </c>
      <c r="B54" t="s">
        <v>404</v>
      </c>
      <c r="C54" t="s">
        <v>404</v>
      </c>
      <c r="E54">
        <v>57</v>
      </c>
      <c r="F54">
        <v>0</v>
      </c>
      <c r="G54">
        <v>1</v>
      </c>
      <c r="H54">
        <v>161003</v>
      </c>
      <c r="I54" s="1">
        <v>44761.875</v>
      </c>
      <c r="J54" t="s">
        <v>392</v>
      </c>
      <c r="K54">
        <v>0</v>
      </c>
      <c r="L54" s="1"/>
      <c r="M54" s="1">
        <v>44761.875</v>
      </c>
      <c r="N54" s="1">
        <v>31333.875</v>
      </c>
      <c r="O54" s="1">
        <v>43360.875</v>
      </c>
      <c r="P54" s="1"/>
      <c r="Q54" s="1">
        <v>43326.875</v>
      </c>
      <c r="R54">
        <v>73394844</v>
      </c>
      <c r="S54" s="23">
        <f>COUNTIF(affix_amil_mensalidade_bronze!$E$4:$E$140,R54)</f>
        <v>1</v>
      </c>
      <c r="U54" t="s">
        <v>831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389</v>
      </c>
      <c r="AC54">
        <v>46</v>
      </c>
      <c r="AD54" t="s">
        <v>398</v>
      </c>
      <c r="AE54">
        <v>276623</v>
      </c>
      <c r="AF54">
        <v>2323.64</v>
      </c>
      <c r="AG54">
        <v>2766.23</v>
      </c>
      <c r="AH54" t="s">
        <v>408</v>
      </c>
      <c r="AI54" t="str">
        <f t="shared" si="0"/>
        <v>SIMSIMSIM570116100344761.875ANMEP044761.87531333.87543360.87543326.875733948441PRXWXLX DX XLVX LXPX000000AMIL46AMIL 500 QP NACIONAL2766232323.642766.23ATIVO</v>
      </c>
      <c r="AJ54">
        <f t="shared" si="1"/>
        <v>1</v>
      </c>
      <c r="AK54" t="s">
        <v>392</v>
      </c>
      <c r="AM54" s="7">
        <v>51</v>
      </c>
      <c r="AN54" s="7" t="str">
        <f t="shared" ref="AN54:AW63" si="12">IF(AN$3=$D54,$AM54,"")</f>
        <v/>
      </c>
      <c r="AO54" s="7" t="str">
        <f t="shared" si="12"/>
        <v/>
      </c>
      <c r="AP54" s="7" t="str">
        <f t="shared" si="12"/>
        <v/>
      </c>
      <c r="AQ54" s="7" t="str">
        <f t="shared" si="12"/>
        <v/>
      </c>
      <c r="AR54" s="7" t="str">
        <f t="shared" si="12"/>
        <v/>
      </c>
      <c r="AS54" s="7" t="str">
        <f t="shared" si="12"/>
        <v/>
      </c>
      <c r="AT54" s="7" t="str">
        <f t="shared" si="12"/>
        <v/>
      </c>
      <c r="AU54" s="7" t="str">
        <f t="shared" si="12"/>
        <v/>
      </c>
      <c r="AV54" s="7" t="str">
        <f t="shared" si="12"/>
        <v/>
      </c>
      <c r="AW54" s="7" t="str">
        <f t="shared" si="12"/>
        <v/>
      </c>
      <c r="AX54" s="7" t="str">
        <f t="shared" ref="AX54:BE63" si="13">IF(AX$3=$D54,$AM54,"")</f>
        <v/>
      </c>
      <c r="AY54" s="7" t="str">
        <f t="shared" si="13"/>
        <v/>
      </c>
      <c r="AZ54" s="7" t="str">
        <f t="shared" si="13"/>
        <v/>
      </c>
      <c r="BA54" s="7" t="str">
        <f t="shared" si="13"/>
        <v/>
      </c>
      <c r="BB54" s="7" t="str">
        <f t="shared" si="13"/>
        <v/>
      </c>
      <c r="BC54" s="7" t="str">
        <f t="shared" si="13"/>
        <v/>
      </c>
      <c r="BD54" s="7" t="str">
        <f t="shared" si="13"/>
        <v/>
      </c>
      <c r="BE54" s="7" t="str">
        <f t="shared" si="13"/>
        <v/>
      </c>
    </row>
    <row r="55" spans="1:57">
      <c r="A55" t="s">
        <v>404</v>
      </c>
      <c r="B55" t="s">
        <v>404</v>
      </c>
      <c r="C55" t="s">
        <v>404</v>
      </c>
      <c r="E55">
        <v>19</v>
      </c>
      <c r="F55">
        <v>0</v>
      </c>
      <c r="G55">
        <v>1</v>
      </c>
      <c r="H55">
        <v>161137</v>
      </c>
      <c r="I55" s="1">
        <v>44761.875</v>
      </c>
      <c r="J55" t="s">
        <v>387</v>
      </c>
      <c r="K55">
        <v>0</v>
      </c>
      <c r="L55" s="1"/>
      <c r="M55" s="1">
        <v>44761.875</v>
      </c>
      <c r="N55" s="1">
        <v>39329.875</v>
      </c>
      <c r="O55" s="1">
        <v>43586.875</v>
      </c>
      <c r="P55" s="1">
        <v>43569.875</v>
      </c>
      <c r="Q55" s="1">
        <v>43326.875</v>
      </c>
      <c r="R55">
        <v>73394930</v>
      </c>
      <c r="S55" s="23">
        <f>COUNTIF(affix_amil_mensalidade_bronze!$E$4:$E$140,R55)</f>
        <v>0</v>
      </c>
      <c r="U55" t="s">
        <v>838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389</v>
      </c>
      <c r="AC55">
        <v>46</v>
      </c>
      <c r="AD55" t="s">
        <v>476</v>
      </c>
      <c r="AE55">
        <v>123586</v>
      </c>
      <c r="AF55">
        <v>1038.1099999999999</v>
      </c>
      <c r="AG55">
        <v>1235.8599999999999</v>
      </c>
      <c r="AH55" t="s">
        <v>408</v>
      </c>
      <c r="AI55" t="str">
        <f t="shared" si="0"/>
        <v>SIMSIMSIM190116113744761.875FNEL044761.87539329.87543586.87543569.87543326.875733949300LUXN VXNXWXU XNTXNX000000AMIL46AMIL 400 QC NACIONAL1235861038.111235.86ATIVO</v>
      </c>
      <c r="AJ55">
        <f t="shared" si="1"/>
        <v>0</v>
      </c>
      <c r="AK55" t="s">
        <v>387</v>
      </c>
      <c r="AM55" s="8">
        <v>52</v>
      </c>
      <c r="AN55" s="8" t="str">
        <f t="shared" si="12"/>
        <v/>
      </c>
      <c r="AO55" s="8" t="str">
        <f t="shared" si="12"/>
        <v/>
      </c>
      <c r="AP55" s="8" t="str">
        <f t="shared" si="12"/>
        <v/>
      </c>
      <c r="AQ55" s="8" t="str">
        <f t="shared" si="12"/>
        <v/>
      </c>
      <c r="AR55" s="8" t="str">
        <f t="shared" si="12"/>
        <v/>
      </c>
      <c r="AS55" s="8" t="str">
        <f t="shared" si="12"/>
        <v/>
      </c>
      <c r="AT55" s="8" t="str">
        <f t="shared" si="12"/>
        <v/>
      </c>
      <c r="AU55" s="8" t="str">
        <f t="shared" si="12"/>
        <v/>
      </c>
      <c r="AV55" s="8" t="str">
        <f t="shared" si="12"/>
        <v/>
      </c>
      <c r="AW55" s="8" t="str">
        <f t="shared" si="12"/>
        <v/>
      </c>
      <c r="AX55" s="8" t="str">
        <f t="shared" si="13"/>
        <v/>
      </c>
      <c r="AY55" s="8" t="str">
        <f t="shared" si="13"/>
        <v/>
      </c>
      <c r="AZ55" s="8" t="str">
        <f t="shared" si="13"/>
        <v/>
      </c>
      <c r="BA55" s="8" t="str">
        <f t="shared" si="13"/>
        <v/>
      </c>
      <c r="BB55" s="8" t="str">
        <f t="shared" si="13"/>
        <v/>
      </c>
      <c r="BC55" s="8" t="str">
        <f t="shared" si="13"/>
        <v/>
      </c>
      <c r="BD55" s="8" t="str">
        <f t="shared" si="13"/>
        <v/>
      </c>
      <c r="BE55" s="8" t="str">
        <f t="shared" si="13"/>
        <v/>
      </c>
    </row>
    <row r="56" spans="1:57">
      <c r="A56" t="s">
        <v>404</v>
      </c>
      <c r="B56" t="s">
        <v>404</v>
      </c>
      <c r="C56" t="s">
        <v>404</v>
      </c>
      <c r="E56">
        <v>19</v>
      </c>
      <c r="F56">
        <v>0</v>
      </c>
      <c r="G56">
        <v>1</v>
      </c>
      <c r="H56">
        <v>161137</v>
      </c>
      <c r="I56" s="1">
        <v>44761.875</v>
      </c>
      <c r="J56" t="s">
        <v>387</v>
      </c>
      <c r="K56">
        <v>0</v>
      </c>
      <c r="L56" s="1"/>
      <c r="M56" s="1">
        <v>44761.875</v>
      </c>
      <c r="N56" s="1">
        <v>39329.875</v>
      </c>
      <c r="O56" s="1">
        <v>43586.875</v>
      </c>
      <c r="P56" s="1">
        <v>43569.875</v>
      </c>
      <c r="Q56" s="1">
        <v>43326.875</v>
      </c>
      <c r="R56">
        <v>73394930</v>
      </c>
      <c r="S56" s="22">
        <f>COUNTIF(affix_amil_mensalidade_bronze!$E$4:$E$140,R56)</f>
        <v>0</v>
      </c>
      <c r="U56" t="s">
        <v>838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389</v>
      </c>
      <c r="AC56">
        <v>46</v>
      </c>
      <c r="AD56" t="s">
        <v>476</v>
      </c>
      <c r="AE56">
        <v>123586</v>
      </c>
      <c r="AF56">
        <v>1038.1099999999999</v>
      </c>
      <c r="AG56">
        <v>1235.8599999999999</v>
      </c>
      <c r="AH56" t="s">
        <v>408</v>
      </c>
      <c r="AI56" t="str">
        <f t="shared" si="0"/>
        <v>SIMSIMSIM190116113744761.875FNEL044761.87539329.87543586.87543569.87543326.875733949300LUXN VXNXWXU XNTXNX000000AMIL46AMIL 400 QC NACIONAL1235861038.111235.86ATIVO</v>
      </c>
      <c r="AJ56">
        <f t="shared" si="1"/>
        <v>1</v>
      </c>
      <c r="AK56" t="s">
        <v>387</v>
      </c>
      <c r="AM56" s="7">
        <v>53</v>
      </c>
      <c r="AN56" s="7" t="str">
        <f t="shared" si="12"/>
        <v/>
      </c>
      <c r="AO56" s="7" t="str">
        <f t="shared" si="12"/>
        <v/>
      </c>
      <c r="AP56" s="7" t="str">
        <f t="shared" si="12"/>
        <v/>
      </c>
      <c r="AQ56" s="7" t="str">
        <f t="shared" si="12"/>
        <v/>
      </c>
      <c r="AR56" s="7" t="str">
        <f t="shared" si="12"/>
        <v/>
      </c>
      <c r="AS56" s="7" t="str">
        <f t="shared" si="12"/>
        <v/>
      </c>
      <c r="AT56" s="7" t="str">
        <f t="shared" si="12"/>
        <v/>
      </c>
      <c r="AU56" s="7" t="str">
        <f t="shared" si="12"/>
        <v/>
      </c>
      <c r="AV56" s="7" t="str">
        <f t="shared" si="12"/>
        <v/>
      </c>
      <c r="AW56" s="7" t="str">
        <f t="shared" si="12"/>
        <v/>
      </c>
      <c r="AX56" s="7" t="str">
        <f t="shared" si="13"/>
        <v/>
      </c>
      <c r="AY56" s="7" t="str">
        <f t="shared" si="13"/>
        <v/>
      </c>
      <c r="AZ56" s="7" t="str">
        <f t="shared" si="13"/>
        <v/>
      </c>
      <c r="BA56" s="7" t="str">
        <f t="shared" si="13"/>
        <v/>
      </c>
      <c r="BB56" s="7" t="str">
        <f t="shared" si="13"/>
        <v/>
      </c>
      <c r="BC56" s="7" t="str">
        <f t="shared" si="13"/>
        <v/>
      </c>
      <c r="BD56" s="7" t="str">
        <f t="shared" si="13"/>
        <v/>
      </c>
      <c r="BE56" s="7" t="str">
        <f t="shared" si="13"/>
        <v/>
      </c>
    </row>
    <row r="57" spans="1:57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161137</v>
      </c>
      <c r="I57" s="1">
        <v>44761.875</v>
      </c>
      <c r="J57" t="s">
        <v>387</v>
      </c>
      <c r="K57">
        <v>0</v>
      </c>
      <c r="L57" s="1"/>
      <c r="M57" s="1">
        <v>44761.875</v>
      </c>
      <c r="N57" s="1">
        <v>39329.875</v>
      </c>
      <c r="O57" s="1">
        <v>43586.875</v>
      </c>
      <c r="P57" s="1">
        <v>43569.875</v>
      </c>
      <c r="Q57" s="1">
        <v>43326.875</v>
      </c>
      <c r="R57">
        <v>73394930</v>
      </c>
      <c r="S57" s="23">
        <f>COUNTIF(affix_amil_mensalidade_bronze!$E$4:$E$140,R57)</f>
        <v>0</v>
      </c>
      <c r="U57" t="s">
        <v>838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389</v>
      </c>
      <c r="AC57">
        <v>46</v>
      </c>
      <c r="AD57" t="s">
        <v>476</v>
      </c>
      <c r="AE57">
        <v>123586</v>
      </c>
      <c r="AF57">
        <v>1038.1099999999999</v>
      </c>
      <c r="AG57">
        <v>1235.8599999999999</v>
      </c>
      <c r="AH57" t="s">
        <v>408</v>
      </c>
      <c r="AI57" t="str">
        <f t="shared" si="0"/>
        <v>SIMSIMSIM190116113744761.875FNEL044761.87539329.87543586.87543569.87543326.875733949300LUXN VXNXWXU XNTXNX000000AMIL46AMIL 400 QC NACIONAL1235861038.111235.86ATIVO</v>
      </c>
      <c r="AJ57">
        <f t="shared" si="1"/>
        <v>1</v>
      </c>
      <c r="AK57" t="s">
        <v>387</v>
      </c>
      <c r="AM57" s="8">
        <v>54</v>
      </c>
      <c r="AN57" s="8" t="str">
        <f t="shared" si="12"/>
        <v/>
      </c>
      <c r="AO57" s="8" t="str">
        <f t="shared" si="12"/>
        <v/>
      </c>
      <c r="AP57" s="8" t="str">
        <f t="shared" si="12"/>
        <v/>
      </c>
      <c r="AQ57" s="8" t="str">
        <f t="shared" si="12"/>
        <v/>
      </c>
      <c r="AR57" s="8" t="str">
        <f t="shared" si="12"/>
        <v/>
      </c>
      <c r="AS57" s="8" t="str">
        <f t="shared" si="12"/>
        <v/>
      </c>
      <c r="AT57" s="8" t="str">
        <f t="shared" si="12"/>
        <v/>
      </c>
      <c r="AU57" s="8" t="str">
        <f t="shared" si="12"/>
        <v/>
      </c>
      <c r="AV57" s="8" t="str">
        <f t="shared" si="12"/>
        <v/>
      </c>
      <c r="AW57" s="8" t="str">
        <f t="shared" si="12"/>
        <v/>
      </c>
      <c r="AX57" s="8" t="str">
        <f t="shared" si="13"/>
        <v/>
      </c>
      <c r="AY57" s="8" t="str">
        <f t="shared" si="13"/>
        <v/>
      </c>
      <c r="AZ57" s="8" t="str">
        <f t="shared" si="13"/>
        <v/>
      </c>
      <c r="BA57" s="8" t="str">
        <f t="shared" si="13"/>
        <v/>
      </c>
      <c r="BB57" s="8" t="str">
        <f t="shared" si="13"/>
        <v/>
      </c>
      <c r="BC57" s="8" t="str">
        <f t="shared" si="13"/>
        <v/>
      </c>
      <c r="BD57" s="8" t="str">
        <f t="shared" si="13"/>
        <v/>
      </c>
      <c r="BE57" s="8" t="str">
        <f t="shared" si="13"/>
        <v/>
      </c>
    </row>
    <row r="58" spans="1:57">
      <c r="A58" t="s">
        <v>404</v>
      </c>
      <c r="B58" t="s">
        <v>404</v>
      </c>
      <c r="C58" t="s">
        <v>404</v>
      </c>
      <c r="E58">
        <v>57</v>
      </c>
      <c r="F58">
        <v>0</v>
      </c>
      <c r="G58">
        <v>1</v>
      </c>
      <c r="H58">
        <v>161059</v>
      </c>
      <c r="I58" s="1">
        <v>44761.875</v>
      </c>
      <c r="J58" t="s">
        <v>392</v>
      </c>
      <c r="K58">
        <v>0</v>
      </c>
      <c r="L58" s="1"/>
      <c r="M58" s="1">
        <v>44761.875</v>
      </c>
      <c r="N58" s="1">
        <v>26993.916666666668</v>
      </c>
      <c r="O58" s="1">
        <v>44683.875</v>
      </c>
      <c r="P58" s="1">
        <v>44664.875</v>
      </c>
      <c r="Q58" s="1">
        <v>43326.875</v>
      </c>
      <c r="R58">
        <v>73394939</v>
      </c>
      <c r="S58" s="23">
        <f>COUNTIF(affix_amil_mensalidade_bronze!$E$4:$E$140,R58)</f>
        <v>0</v>
      </c>
      <c r="U58" t="s">
        <v>834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389</v>
      </c>
      <c r="AC58">
        <v>46</v>
      </c>
      <c r="AD58" t="s">
        <v>581</v>
      </c>
      <c r="AE58">
        <v>323307</v>
      </c>
      <c r="AF58">
        <v>2715.79</v>
      </c>
      <c r="AG58">
        <v>3233.07</v>
      </c>
      <c r="AH58" t="s">
        <v>408</v>
      </c>
      <c r="AI58" t="str">
        <f t="shared" si="0"/>
        <v>SIMSIMSIM570116105944761.875ANMEP044761.87526993.916666666744683.87544664.87543326.875733949390XDRXXNX LXMX BXLXGUXR000000AMIL46AMIL 500 QP NACIONAL COPART3233072715.793233.07ATIVO</v>
      </c>
      <c r="AJ58">
        <f t="shared" si="1"/>
        <v>0</v>
      </c>
      <c r="AK58" t="s">
        <v>392</v>
      </c>
      <c r="AM58" s="7">
        <v>55</v>
      </c>
      <c r="AN58" s="7" t="str">
        <f t="shared" si="12"/>
        <v/>
      </c>
      <c r="AO58" s="7" t="str">
        <f t="shared" si="12"/>
        <v/>
      </c>
      <c r="AP58" s="7" t="str">
        <f t="shared" si="12"/>
        <v/>
      </c>
      <c r="AQ58" s="7" t="str">
        <f t="shared" si="12"/>
        <v/>
      </c>
      <c r="AR58" s="7" t="str">
        <f t="shared" si="12"/>
        <v/>
      </c>
      <c r="AS58" s="7" t="str">
        <f t="shared" si="12"/>
        <v/>
      </c>
      <c r="AT58" s="7" t="str">
        <f t="shared" si="12"/>
        <v/>
      </c>
      <c r="AU58" s="7" t="str">
        <f t="shared" si="12"/>
        <v/>
      </c>
      <c r="AV58" s="7" t="str">
        <f t="shared" si="12"/>
        <v/>
      </c>
      <c r="AW58" s="7" t="str">
        <f t="shared" si="12"/>
        <v/>
      </c>
      <c r="AX58" s="7" t="str">
        <f t="shared" si="13"/>
        <v/>
      </c>
      <c r="AY58" s="7" t="str">
        <f t="shared" si="13"/>
        <v/>
      </c>
      <c r="AZ58" s="7" t="str">
        <f t="shared" si="13"/>
        <v/>
      </c>
      <c r="BA58" s="7" t="str">
        <f t="shared" si="13"/>
        <v/>
      </c>
      <c r="BB58" s="7" t="str">
        <f t="shared" si="13"/>
        <v/>
      </c>
      <c r="BC58" s="7" t="str">
        <f t="shared" si="13"/>
        <v/>
      </c>
      <c r="BD58" s="7" t="str">
        <f t="shared" si="13"/>
        <v/>
      </c>
      <c r="BE58" s="7" t="str">
        <f t="shared" si="13"/>
        <v/>
      </c>
    </row>
    <row r="59" spans="1:57">
      <c r="A59" t="s">
        <v>404</v>
      </c>
      <c r="B59" t="s">
        <v>404</v>
      </c>
      <c r="C59" t="s">
        <v>404</v>
      </c>
      <c r="E59">
        <v>57</v>
      </c>
      <c r="F59">
        <v>0</v>
      </c>
      <c r="G59">
        <v>1</v>
      </c>
      <c r="H59">
        <v>161059</v>
      </c>
      <c r="I59" s="1">
        <v>44761.875</v>
      </c>
      <c r="J59" t="s">
        <v>392</v>
      </c>
      <c r="K59">
        <v>0</v>
      </c>
      <c r="L59" s="1"/>
      <c r="M59" s="1">
        <v>44761.875</v>
      </c>
      <c r="N59" s="1">
        <v>26993.916666666668</v>
      </c>
      <c r="O59" s="1">
        <v>44683.875</v>
      </c>
      <c r="P59" s="1">
        <v>44664.875</v>
      </c>
      <c r="Q59" s="1">
        <v>43326.875</v>
      </c>
      <c r="R59">
        <v>73394939</v>
      </c>
      <c r="S59" s="22">
        <f>COUNTIF(affix_amil_mensalidade_bronze!$E$4:$E$140,R59)</f>
        <v>0</v>
      </c>
      <c r="U59" t="s">
        <v>834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389</v>
      </c>
      <c r="AC59">
        <v>46</v>
      </c>
      <c r="AD59" t="s">
        <v>581</v>
      </c>
      <c r="AE59">
        <v>323307</v>
      </c>
      <c r="AF59">
        <v>2715.79</v>
      </c>
      <c r="AG59">
        <v>3233.07</v>
      </c>
      <c r="AH59" t="s">
        <v>408</v>
      </c>
      <c r="AI59" t="str">
        <f t="shared" si="0"/>
        <v>SIMSIMSIM570116105944761.875ANMEP044761.87526993.916666666744683.87544664.87543326.875733949390XDRXXNX LXMX BXLXGUXR000000AMIL46AMIL 500 QP NACIONAL COPART3233072715.793233.07ATIVO</v>
      </c>
      <c r="AJ59">
        <f t="shared" si="1"/>
        <v>1</v>
      </c>
      <c r="AK59" t="s">
        <v>392</v>
      </c>
      <c r="AM59" s="8">
        <v>56</v>
      </c>
      <c r="AN59" s="8" t="str">
        <f t="shared" si="12"/>
        <v/>
      </c>
      <c r="AO59" s="8" t="str">
        <f t="shared" si="12"/>
        <v/>
      </c>
      <c r="AP59" s="8" t="str">
        <f t="shared" si="12"/>
        <v/>
      </c>
      <c r="AQ59" s="8" t="str">
        <f t="shared" si="12"/>
        <v/>
      </c>
      <c r="AR59" s="8" t="str">
        <f t="shared" si="12"/>
        <v/>
      </c>
      <c r="AS59" s="8" t="str">
        <f t="shared" si="12"/>
        <v/>
      </c>
      <c r="AT59" s="8" t="str">
        <f t="shared" si="12"/>
        <v/>
      </c>
      <c r="AU59" s="8" t="str">
        <f t="shared" si="12"/>
        <v/>
      </c>
      <c r="AV59" s="8" t="str">
        <f t="shared" si="12"/>
        <v/>
      </c>
      <c r="AW59" s="8" t="str">
        <f t="shared" si="12"/>
        <v/>
      </c>
      <c r="AX59" s="8" t="str">
        <f t="shared" si="13"/>
        <v/>
      </c>
      <c r="AY59" s="8" t="str">
        <f t="shared" si="13"/>
        <v/>
      </c>
      <c r="AZ59" s="8" t="str">
        <f t="shared" si="13"/>
        <v/>
      </c>
      <c r="BA59" s="8" t="str">
        <f t="shared" si="13"/>
        <v/>
      </c>
      <c r="BB59" s="8" t="str">
        <f t="shared" si="13"/>
        <v/>
      </c>
      <c r="BC59" s="8" t="str">
        <f t="shared" si="13"/>
        <v/>
      </c>
      <c r="BD59" s="8" t="str">
        <f t="shared" si="13"/>
        <v/>
      </c>
      <c r="BE59" s="8" t="str">
        <f t="shared" si="13"/>
        <v/>
      </c>
    </row>
    <row r="60" spans="1:57">
      <c r="A60" t="s">
        <v>404</v>
      </c>
      <c r="B60" t="s">
        <v>404</v>
      </c>
      <c r="C60" t="s">
        <v>404</v>
      </c>
      <c r="E60">
        <v>57</v>
      </c>
      <c r="F60">
        <v>0</v>
      </c>
      <c r="G60">
        <v>1</v>
      </c>
      <c r="H60">
        <v>161059</v>
      </c>
      <c r="I60" s="1">
        <v>44761.875</v>
      </c>
      <c r="J60" t="s">
        <v>392</v>
      </c>
      <c r="K60">
        <v>0</v>
      </c>
      <c r="L60" s="1"/>
      <c r="M60" s="1">
        <v>44761.875</v>
      </c>
      <c r="N60" s="1">
        <v>26993.916666666668</v>
      </c>
      <c r="O60" s="1">
        <v>44683.875</v>
      </c>
      <c r="P60" s="1">
        <v>44664.875</v>
      </c>
      <c r="Q60" s="1">
        <v>43326.875</v>
      </c>
      <c r="R60">
        <v>73394939</v>
      </c>
      <c r="S60" s="23">
        <f>COUNTIF(affix_amil_mensalidade_bronze!$E$4:$E$140,R60)</f>
        <v>0</v>
      </c>
      <c r="U60" t="s">
        <v>834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389</v>
      </c>
      <c r="AC60">
        <v>46</v>
      </c>
      <c r="AD60" t="s">
        <v>581</v>
      </c>
      <c r="AE60">
        <v>323307</v>
      </c>
      <c r="AF60">
        <v>2715.79</v>
      </c>
      <c r="AG60">
        <v>3233.07</v>
      </c>
      <c r="AH60" t="s">
        <v>408</v>
      </c>
      <c r="AI60" t="str">
        <f t="shared" si="0"/>
        <v>SIMSIMSIM570116105944761.875ANMEP044761.87526993.916666666744683.87544664.87543326.875733949390XDRXXNX LXMX BXLXGUXR000000AMIL46AMIL 500 QP NACIONAL COPART3233072715.793233.07ATIVO</v>
      </c>
      <c r="AJ60">
        <f t="shared" si="1"/>
        <v>1</v>
      </c>
      <c r="AK60" t="s">
        <v>392</v>
      </c>
      <c r="AM60" s="7">
        <v>57</v>
      </c>
      <c r="AN60" s="7" t="str">
        <f t="shared" si="12"/>
        <v/>
      </c>
      <c r="AO60" s="7" t="str">
        <f t="shared" si="12"/>
        <v/>
      </c>
      <c r="AP60" s="7" t="str">
        <f t="shared" si="12"/>
        <v/>
      </c>
      <c r="AQ60" s="7" t="str">
        <f t="shared" si="12"/>
        <v/>
      </c>
      <c r="AR60" s="7" t="str">
        <f t="shared" si="12"/>
        <v/>
      </c>
      <c r="AS60" s="7" t="str">
        <f t="shared" si="12"/>
        <v/>
      </c>
      <c r="AT60" s="7" t="str">
        <f t="shared" si="12"/>
        <v/>
      </c>
      <c r="AU60" s="7" t="str">
        <f t="shared" si="12"/>
        <v/>
      </c>
      <c r="AV60" s="7" t="str">
        <f t="shared" si="12"/>
        <v/>
      </c>
      <c r="AW60" s="7" t="str">
        <f t="shared" si="12"/>
        <v/>
      </c>
      <c r="AX60" s="7" t="str">
        <f t="shared" si="13"/>
        <v/>
      </c>
      <c r="AY60" s="7" t="str">
        <f t="shared" si="13"/>
        <v/>
      </c>
      <c r="AZ60" s="7" t="str">
        <f t="shared" si="13"/>
        <v/>
      </c>
      <c r="BA60" s="7" t="str">
        <f t="shared" si="13"/>
        <v/>
      </c>
      <c r="BB60" s="7" t="str">
        <f t="shared" si="13"/>
        <v/>
      </c>
      <c r="BC60" s="7" t="str">
        <f t="shared" si="13"/>
        <v/>
      </c>
      <c r="BD60" s="7" t="str">
        <f t="shared" si="13"/>
        <v/>
      </c>
      <c r="BE60" s="7" t="str">
        <f t="shared" si="13"/>
        <v/>
      </c>
    </row>
    <row r="61" spans="1:57">
      <c r="A61" t="s">
        <v>404</v>
      </c>
      <c r="B61" t="s">
        <v>404</v>
      </c>
      <c r="C61" t="s">
        <v>386</v>
      </c>
      <c r="D61">
        <v>0</v>
      </c>
      <c r="E61">
        <v>57</v>
      </c>
      <c r="F61">
        <v>0</v>
      </c>
      <c r="G61">
        <v>1</v>
      </c>
      <c r="H61">
        <v>161381</v>
      </c>
      <c r="I61" s="1">
        <v>44761.875</v>
      </c>
      <c r="J61" t="s">
        <v>392</v>
      </c>
      <c r="K61">
        <v>0</v>
      </c>
      <c r="L61" s="1">
        <v>44718.875</v>
      </c>
      <c r="M61" s="1">
        <v>44761.875</v>
      </c>
      <c r="N61" s="1">
        <v>30085.875</v>
      </c>
      <c r="O61" s="1">
        <v>44718.875</v>
      </c>
      <c r="P61" s="1"/>
      <c r="Q61" s="1">
        <v>43326.875</v>
      </c>
      <c r="R61">
        <v>73412061</v>
      </c>
      <c r="S61" s="22">
        <f>COUNTIF(affix_amil_mensalidade_bronze!$E$4:$E$140,R61)</f>
        <v>0</v>
      </c>
      <c r="U61" t="s">
        <v>841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389</v>
      </c>
      <c r="AC61">
        <v>46</v>
      </c>
      <c r="AD61" t="s">
        <v>400</v>
      </c>
      <c r="AE61">
        <v>55295</v>
      </c>
      <c r="AF61">
        <v>464.46</v>
      </c>
      <c r="AG61">
        <v>552.95000000000005</v>
      </c>
      <c r="AH61" t="s">
        <v>391</v>
      </c>
      <c r="AI61" t="str">
        <f t="shared" si="0"/>
        <v>SIMSIMNÃO0570116138144761.875ANMEP044718.87544761.87530085.87544718.87543326.875734120610MXRXNX PXLX LXBXNX000000AMIL46NEXT MUNICIPAL SÃO PAULO55295464.46552.95INATIVO</v>
      </c>
      <c r="AJ61">
        <f t="shared" si="1"/>
        <v>0</v>
      </c>
      <c r="AK61" t="s">
        <v>392</v>
      </c>
      <c r="AM61" s="8">
        <v>58</v>
      </c>
      <c r="AN61" s="8" t="str">
        <f t="shared" si="12"/>
        <v/>
      </c>
      <c r="AO61" s="8" t="str">
        <f t="shared" si="12"/>
        <v/>
      </c>
      <c r="AP61" s="8" t="str">
        <f t="shared" si="12"/>
        <v/>
      </c>
      <c r="AQ61" s="8" t="str">
        <f t="shared" si="12"/>
        <v/>
      </c>
      <c r="AR61" s="8" t="str">
        <f t="shared" si="12"/>
        <v/>
      </c>
      <c r="AS61" s="8" t="str">
        <f t="shared" si="12"/>
        <v/>
      </c>
      <c r="AT61" s="8" t="str">
        <f t="shared" si="12"/>
        <v/>
      </c>
      <c r="AU61" s="8" t="str">
        <f t="shared" si="12"/>
        <v/>
      </c>
      <c r="AV61" s="8" t="str">
        <f t="shared" si="12"/>
        <v/>
      </c>
      <c r="AW61" s="8" t="str">
        <f t="shared" si="12"/>
        <v/>
      </c>
      <c r="AX61" s="8" t="str">
        <f t="shared" si="13"/>
        <v/>
      </c>
      <c r="AY61" s="8" t="str">
        <f t="shared" si="13"/>
        <v/>
      </c>
      <c r="AZ61" s="8" t="str">
        <f t="shared" si="13"/>
        <v/>
      </c>
      <c r="BA61" s="8" t="str">
        <f t="shared" si="13"/>
        <v/>
      </c>
      <c r="BB61" s="8" t="str">
        <f t="shared" si="13"/>
        <v/>
      </c>
      <c r="BC61" s="8" t="str">
        <f t="shared" si="13"/>
        <v/>
      </c>
      <c r="BD61" s="8" t="str">
        <f t="shared" si="13"/>
        <v/>
      </c>
      <c r="BE61" s="8" t="str">
        <f t="shared" si="13"/>
        <v/>
      </c>
    </row>
    <row r="62" spans="1:57">
      <c r="A62" t="s">
        <v>404</v>
      </c>
      <c r="B62" t="s">
        <v>404</v>
      </c>
      <c r="C62" t="s">
        <v>386</v>
      </c>
      <c r="D62">
        <v>0</v>
      </c>
      <c r="E62">
        <v>57</v>
      </c>
      <c r="F62">
        <v>0</v>
      </c>
      <c r="G62">
        <v>1</v>
      </c>
      <c r="H62">
        <v>161381</v>
      </c>
      <c r="I62" s="1">
        <v>44761.875</v>
      </c>
      <c r="J62" t="s">
        <v>392</v>
      </c>
      <c r="K62">
        <v>0</v>
      </c>
      <c r="L62" s="1">
        <v>44718.875</v>
      </c>
      <c r="M62" s="1">
        <v>44761.875</v>
      </c>
      <c r="N62" s="1">
        <v>30085.875</v>
      </c>
      <c r="O62" s="1">
        <v>44718.875</v>
      </c>
      <c r="P62" s="1"/>
      <c r="Q62" s="1">
        <v>43326.875</v>
      </c>
      <c r="R62">
        <v>73412061</v>
      </c>
      <c r="S62" s="23">
        <f>COUNTIF(affix_amil_mensalidade_bronze!$E$4:$E$140,R62)</f>
        <v>0</v>
      </c>
      <c r="U62" t="s">
        <v>841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389</v>
      </c>
      <c r="AC62">
        <v>46</v>
      </c>
      <c r="AD62" t="s">
        <v>400</v>
      </c>
      <c r="AE62">
        <v>55295</v>
      </c>
      <c r="AF62">
        <v>464.46</v>
      </c>
      <c r="AG62">
        <v>552.95000000000005</v>
      </c>
      <c r="AH62" t="s">
        <v>391</v>
      </c>
      <c r="AI62" t="str">
        <f t="shared" si="0"/>
        <v>SIMSIMNÃO0570116138144761.875ANMEP044718.87544761.87530085.87544718.87543326.875734120610MXRXNX PXLX LXBXNX000000AMIL46NEXT MUNICIPAL SÃO PAULO55295464.46552.95INATIVO</v>
      </c>
      <c r="AJ62">
        <f t="shared" si="1"/>
        <v>1</v>
      </c>
      <c r="AK62" t="s">
        <v>392</v>
      </c>
      <c r="AM62" s="7">
        <v>59</v>
      </c>
      <c r="AN62" s="7" t="str">
        <f t="shared" si="12"/>
        <v/>
      </c>
      <c r="AO62" s="7" t="str">
        <f t="shared" si="12"/>
        <v/>
      </c>
      <c r="AP62" s="7" t="str">
        <f t="shared" si="12"/>
        <v/>
      </c>
      <c r="AQ62" s="7" t="str">
        <f t="shared" si="12"/>
        <v/>
      </c>
      <c r="AR62" s="7" t="str">
        <f t="shared" si="12"/>
        <v/>
      </c>
      <c r="AS62" s="7" t="str">
        <f t="shared" si="12"/>
        <v/>
      </c>
      <c r="AT62" s="7" t="str">
        <f t="shared" si="12"/>
        <v/>
      </c>
      <c r="AU62" s="7" t="str">
        <f t="shared" si="12"/>
        <v/>
      </c>
      <c r="AV62" s="7" t="str">
        <f t="shared" si="12"/>
        <v/>
      </c>
      <c r="AW62" s="7" t="str">
        <f t="shared" si="12"/>
        <v/>
      </c>
      <c r="AX62" s="7" t="str">
        <f t="shared" si="13"/>
        <v/>
      </c>
      <c r="AY62" s="7" t="str">
        <f t="shared" si="13"/>
        <v/>
      </c>
      <c r="AZ62" s="7" t="str">
        <f t="shared" si="13"/>
        <v/>
      </c>
      <c r="BA62" s="7" t="str">
        <f t="shared" si="13"/>
        <v/>
      </c>
      <c r="BB62" s="7" t="str">
        <f t="shared" si="13"/>
        <v/>
      </c>
      <c r="BC62" s="7" t="str">
        <f t="shared" si="13"/>
        <v/>
      </c>
      <c r="BD62" s="7" t="str">
        <f t="shared" si="13"/>
        <v/>
      </c>
      <c r="BE62" s="7" t="str">
        <f t="shared" si="13"/>
        <v/>
      </c>
    </row>
    <row r="63" spans="1:57">
      <c r="A63" t="s">
        <v>404</v>
      </c>
      <c r="B63" t="s">
        <v>404</v>
      </c>
      <c r="C63" t="s">
        <v>386</v>
      </c>
      <c r="D63">
        <v>0</v>
      </c>
      <c r="E63">
        <v>57</v>
      </c>
      <c r="F63">
        <v>0</v>
      </c>
      <c r="G63">
        <v>1</v>
      </c>
      <c r="H63">
        <v>161381</v>
      </c>
      <c r="I63" s="1">
        <v>44761.875</v>
      </c>
      <c r="J63" t="s">
        <v>392</v>
      </c>
      <c r="K63">
        <v>0</v>
      </c>
      <c r="L63" s="1">
        <v>44718.875</v>
      </c>
      <c r="M63" s="1">
        <v>44761.875</v>
      </c>
      <c r="N63" s="1">
        <v>30085.875</v>
      </c>
      <c r="O63" s="1">
        <v>44718.875</v>
      </c>
      <c r="P63" s="1"/>
      <c r="Q63" s="1">
        <v>43326.875</v>
      </c>
      <c r="R63">
        <v>73412061</v>
      </c>
      <c r="S63" s="22">
        <f>COUNTIF(affix_amil_mensalidade_bronze!$E$4:$E$140,R63)</f>
        <v>0</v>
      </c>
      <c r="U63" t="s">
        <v>841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389</v>
      </c>
      <c r="AC63">
        <v>46</v>
      </c>
      <c r="AD63" t="s">
        <v>400</v>
      </c>
      <c r="AE63">
        <v>55295</v>
      </c>
      <c r="AF63">
        <v>464.46</v>
      </c>
      <c r="AG63">
        <v>552.95000000000005</v>
      </c>
      <c r="AH63" t="s">
        <v>391</v>
      </c>
      <c r="AI63" t="str">
        <f t="shared" si="0"/>
        <v>SIMSIMNÃO0570116138144761.875ANMEP044718.87544761.87530085.87544718.87543326.875734120610MXRXNX PXLX LXBXNX000000AMIL46NEXT MUNICIPAL SÃO PAULO55295464.46552.95INATIVO</v>
      </c>
      <c r="AJ63">
        <f t="shared" si="1"/>
        <v>1</v>
      </c>
      <c r="AK63" t="s">
        <v>392</v>
      </c>
      <c r="AM63" s="8">
        <v>60</v>
      </c>
      <c r="AN63" s="8" t="str">
        <f t="shared" si="12"/>
        <v/>
      </c>
      <c r="AO63" s="8" t="str">
        <f t="shared" si="12"/>
        <v/>
      </c>
      <c r="AP63" s="8" t="str">
        <f t="shared" si="12"/>
        <v/>
      </c>
      <c r="AQ63" s="8" t="str">
        <f t="shared" si="12"/>
        <v/>
      </c>
      <c r="AR63" s="8" t="str">
        <f t="shared" si="12"/>
        <v/>
      </c>
      <c r="AS63" s="8" t="str">
        <f t="shared" si="12"/>
        <v/>
      </c>
      <c r="AT63" s="8" t="str">
        <f t="shared" si="12"/>
        <v/>
      </c>
      <c r="AU63" s="8" t="str">
        <f t="shared" si="12"/>
        <v/>
      </c>
      <c r="AV63" s="8" t="str">
        <f t="shared" si="12"/>
        <v/>
      </c>
      <c r="AW63" s="8" t="str">
        <f t="shared" si="12"/>
        <v/>
      </c>
      <c r="AX63" s="8" t="str">
        <f t="shared" si="13"/>
        <v/>
      </c>
      <c r="AY63" s="8" t="str">
        <f t="shared" si="13"/>
        <v/>
      </c>
      <c r="AZ63" s="8" t="str">
        <f t="shared" si="13"/>
        <v/>
      </c>
      <c r="BA63" s="8" t="str">
        <f t="shared" si="13"/>
        <v/>
      </c>
      <c r="BB63" s="8" t="str">
        <f t="shared" si="13"/>
        <v/>
      </c>
      <c r="BC63" s="8" t="str">
        <f t="shared" si="13"/>
        <v/>
      </c>
      <c r="BD63" s="8" t="str">
        <f t="shared" si="13"/>
        <v/>
      </c>
      <c r="BE63" s="8" t="str">
        <f t="shared" si="13"/>
        <v/>
      </c>
    </row>
    <row r="64" spans="1:57">
      <c r="A64" t="s">
        <v>404</v>
      </c>
      <c r="B64" t="s">
        <v>404</v>
      </c>
      <c r="C64" t="s">
        <v>404</v>
      </c>
      <c r="E64">
        <v>246</v>
      </c>
      <c r="F64">
        <v>0</v>
      </c>
      <c r="G64">
        <v>1</v>
      </c>
      <c r="H64">
        <v>161689</v>
      </c>
      <c r="I64" s="1">
        <v>44761.875</v>
      </c>
      <c r="J64" t="s">
        <v>843</v>
      </c>
      <c r="K64">
        <v>0</v>
      </c>
      <c r="L64" s="1"/>
      <c r="M64" s="1">
        <v>44761.875</v>
      </c>
      <c r="N64" s="1">
        <v>31664.875</v>
      </c>
      <c r="O64" s="1">
        <v>43331.875</v>
      </c>
      <c r="P64" s="1"/>
      <c r="Q64" s="1">
        <v>43326.875</v>
      </c>
      <c r="R64">
        <v>73422263</v>
      </c>
      <c r="S64" s="22">
        <f>COUNTIF(affix_amil_mensalidade_bronze!$E$4:$E$140,R64)</f>
        <v>0</v>
      </c>
      <c r="U64" t="s">
        <v>844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389</v>
      </c>
      <c r="AC64">
        <v>46</v>
      </c>
      <c r="AD64" t="s">
        <v>398</v>
      </c>
      <c r="AE64">
        <v>231462</v>
      </c>
      <c r="AF64">
        <v>1921.13</v>
      </c>
      <c r="AG64">
        <v>2314.62</v>
      </c>
      <c r="AH64" t="s">
        <v>408</v>
      </c>
      <c r="AI64" t="str">
        <f t="shared" si="0"/>
        <v>SIMSIMSIM2460116168944761.875ASCM SP - ASSOCIACAO DOS SERVIDORES DA CAMARA SP044761.87531664.87543331.87543326.875734222630DXXGX MXRXNXTTX000000AMIL46AMIL 500 QP NACIONAL2314621921.132314.62ATIVO</v>
      </c>
      <c r="AJ64">
        <f t="shared" si="1"/>
        <v>0</v>
      </c>
      <c r="AK64" t="s">
        <v>843</v>
      </c>
      <c r="AM64" s="7">
        <v>61</v>
      </c>
      <c r="AN64" s="7" t="str">
        <f t="shared" ref="AN64:AW73" si="14">IF(AN$3=$D64,$AM64,"")</f>
        <v/>
      </c>
      <c r="AO64" s="7" t="str">
        <f t="shared" si="14"/>
        <v/>
      </c>
      <c r="AP64" s="7" t="str">
        <f t="shared" si="14"/>
        <v/>
      </c>
      <c r="AQ64" s="7" t="str">
        <f t="shared" si="14"/>
        <v/>
      </c>
      <c r="AR64" s="7" t="str">
        <f t="shared" si="14"/>
        <v/>
      </c>
      <c r="AS64" s="7" t="str">
        <f t="shared" si="14"/>
        <v/>
      </c>
      <c r="AT64" s="7" t="str">
        <f t="shared" si="14"/>
        <v/>
      </c>
      <c r="AU64" s="7" t="str">
        <f t="shared" si="14"/>
        <v/>
      </c>
      <c r="AV64" s="7" t="str">
        <f t="shared" si="14"/>
        <v/>
      </c>
      <c r="AW64" s="7" t="str">
        <f t="shared" si="14"/>
        <v/>
      </c>
      <c r="AX64" s="7" t="str">
        <f t="shared" ref="AX64:BE73" si="15">IF(AX$3=$D64,$AM64,"")</f>
        <v/>
      </c>
      <c r="AY64" s="7" t="str">
        <f t="shared" si="15"/>
        <v/>
      </c>
      <c r="AZ64" s="7" t="str">
        <f t="shared" si="15"/>
        <v/>
      </c>
      <c r="BA64" s="7" t="str">
        <f t="shared" si="15"/>
        <v/>
      </c>
      <c r="BB64" s="7" t="str">
        <f t="shared" si="15"/>
        <v/>
      </c>
      <c r="BC64" s="7" t="str">
        <f t="shared" si="15"/>
        <v/>
      </c>
      <c r="BD64" s="7" t="str">
        <f t="shared" si="15"/>
        <v/>
      </c>
      <c r="BE64" s="7" t="str">
        <f t="shared" si="15"/>
        <v/>
      </c>
    </row>
    <row r="65" spans="1:57">
      <c r="A65" t="s">
        <v>404</v>
      </c>
      <c r="B65" t="s">
        <v>404</v>
      </c>
      <c r="C65" t="s">
        <v>404</v>
      </c>
      <c r="E65">
        <v>246</v>
      </c>
      <c r="F65">
        <v>0</v>
      </c>
      <c r="G65">
        <v>1</v>
      </c>
      <c r="H65">
        <v>161689</v>
      </c>
      <c r="I65" s="1">
        <v>44761.875</v>
      </c>
      <c r="J65" t="s">
        <v>843</v>
      </c>
      <c r="K65">
        <v>0</v>
      </c>
      <c r="L65" s="1"/>
      <c r="M65" s="1">
        <v>44761.875</v>
      </c>
      <c r="N65" s="1">
        <v>31664.875</v>
      </c>
      <c r="O65" s="1">
        <v>43331.875</v>
      </c>
      <c r="P65" s="1"/>
      <c r="Q65" s="1">
        <v>43326.875</v>
      </c>
      <c r="R65">
        <v>73422263</v>
      </c>
      <c r="S65" s="23">
        <f>COUNTIF(affix_amil_mensalidade_bronze!$E$4:$E$140,R65)</f>
        <v>0</v>
      </c>
      <c r="U65" t="s">
        <v>844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389</v>
      </c>
      <c r="AC65">
        <v>46</v>
      </c>
      <c r="AD65" t="s">
        <v>398</v>
      </c>
      <c r="AE65">
        <v>231462</v>
      </c>
      <c r="AF65">
        <v>1921.13</v>
      </c>
      <c r="AG65">
        <v>2314.62</v>
      </c>
      <c r="AH65" t="s">
        <v>408</v>
      </c>
      <c r="AI65" t="str">
        <f t="shared" si="0"/>
        <v>SIMSIMSIM2460116168944761.875ASCM SP - ASSOCIACAO DOS SERVIDORES DA CAMARA SP044761.87531664.87543331.87543326.875734222630DXXGX MXRXNXTTX000000AMIL46AMIL 500 QP NACIONAL2314621921.132314.62ATIVO</v>
      </c>
      <c r="AJ65">
        <f t="shared" si="1"/>
        <v>1</v>
      </c>
      <c r="AK65" t="s">
        <v>843</v>
      </c>
      <c r="AM65" s="8">
        <v>62</v>
      </c>
      <c r="AN65" s="8" t="str">
        <f t="shared" si="14"/>
        <v/>
      </c>
      <c r="AO65" s="8" t="str">
        <f t="shared" si="14"/>
        <v/>
      </c>
      <c r="AP65" s="8" t="str">
        <f t="shared" si="14"/>
        <v/>
      </c>
      <c r="AQ65" s="8" t="str">
        <f t="shared" si="14"/>
        <v/>
      </c>
      <c r="AR65" s="8" t="str">
        <f t="shared" si="14"/>
        <v/>
      </c>
      <c r="AS65" s="8" t="str">
        <f t="shared" si="14"/>
        <v/>
      </c>
      <c r="AT65" s="8" t="str">
        <f t="shared" si="14"/>
        <v/>
      </c>
      <c r="AU65" s="8" t="str">
        <f t="shared" si="14"/>
        <v/>
      </c>
      <c r="AV65" s="8" t="str">
        <f t="shared" si="14"/>
        <v/>
      </c>
      <c r="AW65" s="8" t="str">
        <f t="shared" si="14"/>
        <v/>
      </c>
      <c r="AX65" s="8" t="str">
        <f t="shared" si="15"/>
        <v/>
      </c>
      <c r="AY65" s="8" t="str">
        <f t="shared" si="15"/>
        <v/>
      </c>
      <c r="AZ65" s="8" t="str">
        <f t="shared" si="15"/>
        <v/>
      </c>
      <c r="BA65" s="8" t="str">
        <f t="shared" si="15"/>
        <v/>
      </c>
      <c r="BB65" s="8" t="str">
        <f t="shared" si="15"/>
        <v/>
      </c>
      <c r="BC65" s="8" t="str">
        <f t="shared" si="15"/>
        <v/>
      </c>
      <c r="BD65" s="8" t="str">
        <f t="shared" si="15"/>
        <v/>
      </c>
      <c r="BE65" s="8" t="str">
        <f t="shared" si="15"/>
        <v/>
      </c>
    </row>
    <row r="66" spans="1:57">
      <c r="A66" t="s">
        <v>404</v>
      </c>
      <c r="B66" t="s">
        <v>404</v>
      </c>
      <c r="C66" t="s">
        <v>404</v>
      </c>
      <c r="E66">
        <v>246</v>
      </c>
      <c r="F66">
        <v>0</v>
      </c>
      <c r="G66">
        <v>1</v>
      </c>
      <c r="H66">
        <v>161689</v>
      </c>
      <c r="I66" s="1">
        <v>44761.875</v>
      </c>
      <c r="J66" t="s">
        <v>843</v>
      </c>
      <c r="K66">
        <v>0</v>
      </c>
      <c r="L66" s="1"/>
      <c r="M66" s="1">
        <v>44761.875</v>
      </c>
      <c r="N66" s="1">
        <v>31664.875</v>
      </c>
      <c r="O66" s="1">
        <v>43331.875</v>
      </c>
      <c r="P66" s="1"/>
      <c r="Q66" s="1">
        <v>43326.875</v>
      </c>
      <c r="R66">
        <v>73422263</v>
      </c>
      <c r="S66" s="22">
        <f>COUNTIF(affix_amil_mensalidade_bronze!$E$4:$E$140,R66)</f>
        <v>0</v>
      </c>
      <c r="U66" t="s">
        <v>844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389</v>
      </c>
      <c r="AC66">
        <v>46</v>
      </c>
      <c r="AD66" t="s">
        <v>398</v>
      </c>
      <c r="AE66">
        <v>231462</v>
      </c>
      <c r="AF66">
        <v>1921.13</v>
      </c>
      <c r="AG66">
        <v>2314.62</v>
      </c>
      <c r="AH66" t="s">
        <v>408</v>
      </c>
      <c r="AI66" t="str">
        <f t="shared" si="0"/>
        <v>SIMSIMSIM2460116168944761.875ASCM SP - ASSOCIACAO DOS SERVIDORES DA CAMARA SP044761.87531664.87543331.87543326.875734222630DXXGX MXRXNXTTX000000AMIL46AMIL 500 QP NACIONAL2314621921.132314.62ATIVO</v>
      </c>
      <c r="AJ66">
        <f t="shared" si="1"/>
        <v>1</v>
      </c>
      <c r="AK66" t="s">
        <v>843</v>
      </c>
      <c r="AM66" s="7">
        <v>63</v>
      </c>
      <c r="AN66" s="7" t="str">
        <f t="shared" si="14"/>
        <v/>
      </c>
      <c r="AO66" s="7" t="str">
        <f t="shared" si="14"/>
        <v/>
      </c>
      <c r="AP66" s="7" t="str">
        <f t="shared" si="14"/>
        <v/>
      </c>
      <c r="AQ66" s="7" t="str">
        <f t="shared" si="14"/>
        <v/>
      </c>
      <c r="AR66" s="7" t="str">
        <f t="shared" si="14"/>
        <v/>
      </c>
      <c r="AS66" s="7" t="str">
        <f t="shared" si="14"/>
        <v/>
      </c>
      <c r="AT66" s="7" t="str">
        <f t="shared" si="14"/>
        <v/>
      </c>
      <c r="AU66" s="7" t="str">
        <f t="shared" si="14"/>
        <v/>
      </c>
      <c r="AV66" s="7" t="str">
        <f t="shared" si="14"/>
        <v/>
      </c>
      <c r="AW66" s="7" t="str">
        <f t="shared" si="14"/>
        <v/>
      </c>
      <c r="AX66" s="7" t="str">
        <f t="shared" si="15"/>
        <v/>
      </c>
      <c r="AY66" s="7" t="str">
        <f t="shared" si="15"/>
        <v/>
      </c>
      <c r="AZ66" s="7" t="str">
        <f t="shared" si="15"/>
        <v/>
      </c>
      <c r="BA66" s="7" t="str">
        <f t="shared" si="15"/>
        <v/>
      </c>
      <c r="BB66" s="7" t="str">
        <f t="shared" si="15"/>
        <v/>
      </c>
      <c r="BC66" s="7" t="str">
        <f t="shared" si="15"/>
        <v/>
      </c>
      <c r="BD66" s="7" t="str">
        <f t="shared" si="15"/>
        <v/>
      </c>
      <c r="BE66" s="7" t="str">
        <f t="shared" si="15"/>
        <v/>
      </c>
    </row>
    <row r="67" spans="1:57">
      <c r="A67" t="s">
        <v>386</v>
      </c>
      <c r="B67" t="s">
        <v>386</v>
      </c>
      <c r="C67" t="s">
        <v>386</v>
      </c>
      <c r="E67">
        <v>57</v>
      </c>
      <c r="F67">
        <v>0</v>
      </c>
      <c r="G67">
        <v>1</v>
      </c>
      <c r="H67">
        <v>163236</v>
      </c>
      <c r="I67" s="1">
        <v>44761.875</v>
      </c>
      <c r="J67" t="s">
        <v>392</v>
      </c>
      <c r="K67">
        <v>0</v>
      </c>
      <c r="L67" s="1"/>
      <c r="M67" s="1">
        <v>44761.875</v>
      </c>
      <c r="N67" s="1">
        <v>28144.916666666668</v>
      </c>
      <c r="O67" s="1">
        <v>44635.875</v>
      </c>
      <c r="P67" s="1">
        <v>44605.875</v>
      </c>
      <c r="Q67" s="1">
        <v>43326.875</v>
      </c>
      <c r="R67">
        <v>73473260</v>
      </c>
      <c r="S67" s="23">
        <f>COUNTIF(affix_amil_mensalidade_bronze!$E$4:$E$140,R67)</f>
        <v>0</v>
      </c>
      <c r="U67" t="s">
        <v>845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389</v>
      </c>
      <c r="AD67" t="s">
        <v>390</v>
      </c>
      <c r="AE67">
        <v>119792</v>
      </c>
      <c r="AF67">
        <v>2928.85</v>
      </c>
      <c r="AG67">
        <v>1197.92</v>
      </c>
      <c r="AH67" t="s">
        <v>408</v>
      </c>
      <c r="AI67" t="str">
        <f t="shared" si="0"/>
        <v>NÃONÃONÃO570116323644761.875ANMEP044761.87528144.916666666744635.87544605.87543326.875734732600BXRTX WXLMXN BXNXVXDX000000AMILAMIL 400 QP NACIONAL1197922928.851197.92ATIVO</v>
      </c>
      <c r="AJ67">
        <f t="shared" si="1"/>
        <v>0</v>
      </c>
      <c r="AK67" t="s">
        <v>392</v>
      </c>
      <c r="AM67" s="8">
        <v>64</v>
      </c>
      <c r="AN67" s="8" t="str">
        <f t="shared" si="14"/>
        <v/>
      </c>
      <c r="AO67" s="8" t="str">
        <f t="shared" si="14"/>
        <v/>
      </c>
      <c r="AP67" s="8" t="str">
        <f t="shared" si="14"/>
        <v/>
      </c>
      <c r="AQ67" s="8" t="str">
        <f t="shared" si="14"/>
        <v/>
      </c>
      <c r="AR67" s="8" t="str">
        <f t="shared" si="14"/>
        <v/>
      </c>
      <c r="AS67" s="8" t="str">
        <f t="shared" si="14"/>
        <v/>
      </c>
      <c r="AT67" s="8" t="str">
        <f t="shared" si="14"/>
        <v/>
      </c>
      <c r="AU67" s="8" t="str">
        <f t="shared" si="14"/>
        <v/>
      </c>
      <c r="AV67" s="8" t="str">
        <f t="shared" si="14"/>
        <v/>
      </c>
      <c r="AW67" s="8" t="str">
        <f t="shared" si="14"/>
        <v/>
      </c>
      <c r="AX67" s="8" t="str">
        <f t="shared" si="15"/>
        <v/>
      </c>
      <c r="AY67" s="8" t="str">
        <f t="shared" si="15"/>
        <v/>
      </c>
      <c r="AZ67" s="8" t="str">
        <f t="shared" si="15"/>
        <v/>
      </c>
      <c r="BA67" s="8" t="str">
        <f t="shared" si="15"/>
        <v/>
      </c>
      <c r="BB67" s="8" t="str">
        <f t="shared" si="15"/>
        <v/>
      </c>
      <c r="BC67" s="8" t="str">
        <f t="shared" si="15"/>
        <v/>
      </c>
      <c r="BD67" s="8" t="str">
        <f t="shared" si="15"/>
        <v/>
      </c>
      <c r="BE67" s="8" t="str">
        <f t="shared" si="15"/>
        <v/>
      </c>
    </row>
    <row r="68" spans="1:57">
      <c r="A68" t="s">
        <v>386</v>
      </c>
      <c r="B68" t="s">
        <v>386</v>
      </c>
      <c r="C68" t="s">
        <v>386</v>
      </c>
      <c r="E68">
        <v>57</v>
      </c>
      <c r="F68">
        <v>0</v>
      </c>
      <c r="G68">
        <v>1</v>
      </c>
      <c r="H68">
        <v>163236</v>
      </c>
      <c r="I68" s="1">
        <v>44761.875</v>
      </c>
      <c r="J68" t="s">
        <v>392</v>
      </c>
      <c r="K68">
        <v>0</v>
      </c>
      <c r="L68" s="1"/>
      <c r="M68" s="1">
        <v>44761.875</v>
      </c>
      <c r="N68" s="1">
        <v>28144.916666666668</v>
      </c>
      <c r="O68" s="1">
        <v>44635.875</v>
      </c>
      <c r="P68" s="1">
        <v>44605.875</v>
      </c>
      <c r="Q68" s="1">
        <v>43326.875</v>
      </c>
      <c r="R68">
        <v>73473260</v>
      </c>
      <c r="S68" s="22">
        <f>COUNTIF(affix_amil_mensalidade_bronze!$E$4:$E$140,R68)</f>
        <v>0</v>
      </c>
      <c r="U68" t="s">
        <v>845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389</v>
      </c>
      <c r="AD68" t="s">
        <v>390</v>
      </c>
      <c r="AE68">
        <v>119792</v>
      </c>
      <c r="AF68">
        <v>2928.85</v>
      </c>
      <c r="AG68">
        <v>1197.92</v>
      </c>
      <c r="AH68" t="s">
        <v>408</v>
      </c>
      <c r="AI68" t="str">
        <f t="shared" ref="AI68:AI131" si="16">CONCATENATE(A68,B68,C68,D68,E68,F68,G68,H68,I68,J68,K68,L68,M68,N68,O68,P68,Q68,R68,S68,T68,U68,V68,W68,X68,Y68,Z68,AA68,AB68,AC68,AD68,AE68,AF68,AG68,AH68)</f>
        <v>NÃONÃONÃO570116323644761.875ANMEP044761.87528144.916666666744635.87544605.87543326.875734732600BXRTX WXLMXN BXNXVXDX000000AMILAMIL 400 QP NACIONAL1197922928.851197.92ATIVO</v>
      </c>
      <c r="AJ68">
        <f t="shared" ref="AJ68:AJ131" si="17">IF(AI68=AI67,1,0)</f>
        <v>1</v>
      </c>
      <c r="AK68" t="s">
        <v>392</v>
      </c>
      <c r="AM68" s="7">
        <v>65</v>
      </c>
      <c r="AN68" s="7" t="str">
        <f t="shared" si="14"/>
        <v/>
      </c>
      <c r="AO68" s="7" t="str">
        <f t="shared" si="14"/>
        <v/>
      </c>
      <c r="AP68" s="7" t="str">
        <f t="shared" si="14"/>
        <v/>
      </c>
      <c r="AQ68" s="7" t="str">
        <f t="shared" si="14"/>
        <v/>
      </c>
      <c r="AR68" s="7" t="str">
        <f t="shared" si="14"/>
        <v/>
      </c>
      <c r="AS68" s="7" t="str">
        <f t="shared" si="14"/>
        <v/>
      </c>
      <c r="AT68" s="7" t="str">
        <f t="shared" si="14"/>
        <v/>
      </c>
      <c r="AU68" s="7" t="str">
        <f t="shared" si="14"/>
        <v/>
      </c>
      <c r="AV68" s="7" t="str">
        <f t="shared" si="14"/>
        <v/>
      </c>
      <c r="AW68" s="7" t="str">
        <f t="shared" si="14"/>
        <v/>
      </c>
      <c r="AX68" s="7" t="str">
        <f t="shared" si="15"/>
        <v/>
      </c>
      <c r="AY68" s="7" t="str">
        <f t="shared" si="15"/>
        <v/>
      </c>
      <c r="AZ68" s="7" t="str">
        <f t="shared" si="15"/>
        <v/>
      </c>
      <c r="BA68" s="7" t="str">
        <f t="shared" si="15"/>
        <v/>
      </c>
      <c r="BB68" s="7" t="str">
        <f t="shared" si="15"/>
        <v/>
      </c>
      <c r="BC68" s="7" t="str">
        <f t="shared" si="15"/>
        <v/>
      </c>
      <c r="BD68" s="7" t="str">
        <f t="shared" si="15"/>
        <v/>
      </c>
      <c r="BE68" s="7" t="str">
        <f t="shared" si="15"/>
        <v/>
      </c>
    </row>
    <row r="69" spans="1:57">
      <c r="A69" t="s">
        <v>386</v>
      </c>
      <c r="B69" t="s">
        <v>386</v>
      </c>
      <c r="C69" t="s">
        <v>386</v>
      </c>
      <c r="E69">
        <v>57</v>
      </c>
      <c r="F69">
        <v>0</v>
      </c>
      <c r="G69">
        <v>1</v>
      </c>
      <c r="H69">
        <v>163236</v>
      </c>
      <c r="I69" s="1">
        <v>44761.875</v>
      </c>
      <c r="J69" t="s">
        <v>392</v>
      </c>
      <c r="K69">
        <v>0</v>
      </c>
      <c r="L69" s="1"/>
      <c r="M69" s="1">
        <v>44761.875</v>
      </c>
      <c r="N69" s="1">
        <v>28144.916666666668</v>
      </c>
      <c r="O69" s="1">
        <v>44635.875</v>
      </c>
      <c r="P69" s="1">
        <v>44605.875</v>
      </c>
      <c r="Q69" s="1">
        <v>43326.875</v>
      </c>
      <c r="R69">
        <v>73473260</v>
      </c>
      <c r="S69" s="23">
        <f>COUNTIF(affix_amil_mensalidade_bronze!$E$4:$E$140,R69)</f>
        <v>0</v>
      </c>
      <c r="U69" t="s">
        <v>845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389</v>
      </c>
      <c r="AD69" t="s">
        <v>390</v>
      </c>
      <c r="AE69">
        <v>119792</v>
      </c>
      <c r="AF69">
        <v>2928.85</v>
      </c>
      <c r="AG69">
        <v>1197.92</v>
      </c>
      <c r="AH69" t="s">
        <v>408</v>
      </c>
      <c r="AI69" t="str">
        <f t="shared" si="16"/>
        <v>NÃONÃONÃO570116323644761.875ANMEP044761.87528144.916666666744635.87544605.87543326.875734732600BXRTX WXLMXN BXNXVXDX000000AMILAMIL 400 QP NACIONAL1197922928.851197.92ATIVO</v>
      </c>
      <c r="AJ69">
        <f t="shared" si="17"/>
        <v>1</v>
      </c>
      <c r="AK69" t="s">
        <v>392</v>
      </c>
      <c r="AM69" s="8">
        <v>66</v>
      </c>
      <c r="AN69" s="8" t="str">
        <f t="shared" si="14"/>
        <v/>
      </c>
      <c r="AO69" s="8" t="str">
        <f t="shared" si="14"/>
        <v/>
      </c>
      <c r="AP69" s="8" t="str">
        <f t="shared" si="14"/>
        <v/>
      </c>
      <c r="AQ69" s="8" t="str">
        <f t="shared" si="14"/>
        <v/>
      </c>
      <c r="AR69" s="8" t="str">
        <f t="shared" si="14"/>
        <v/>
      </c>
      <c r="AS69" s="8" t="str">
        <f t="shared" si="14"/>
        <v/>
      </c>
      <c r="AT69" s="8" t="str">
        <f t="shared" si="14"/>
        <v/>
      </c>
      <c r="AU69" s="8" t="str">
        <f t="shared" si="14"/>
        <v/>
      </c>
      <c r="AV69" s="8" t="str">
        <f t="shared" si="14"/>
        <v/>
      </c>
      <c r="AW69" s="8" t="str">
        <f t="shared" si="14"/>
        <v/>
      </c>
      <c r="AX69" s="8" t="str">
        <f t="shared" si="15"/>
        <v/>
      </c>
      <c r="AY69" s="8" t="str">
        <f t="shared" si="15"/>
        <v/>
      </c>
      <c r="AZ69" s="8" t="str">
        <f t="shared" si="15"/>
        <v/>
      </c>
      <c r="BA69" s="8" t="str">
        <f t="shared" si="15"/>
        <v/>
      </c>
      <c r="BB69" s="8" t="str">
        <f t="shared" si="15"/>
        <v/>
      </c>
      <c r="BC69" s="8" t="str">
        <f t="shared" si="15"/>
        <v/>
      </c>
      <c r="BD69" s="8" t="str">
        <f t="shared" si="15"/>
        <v/>
      </c>
      <c r="BE69" s="8" t="str">
        <f t="shared" si="15"/>
        <v/>
      </c>
    </row>
    <row r="70" spans="1:57">
      <c r="A70" t="s">
        <v>386</v>
      </c>
      <c r="B70" t="s">
        <v>386</v>
      </c>
      <c r="C70" t="s">
        <v>386</v>
      </c>
      <c r="E70">
        <v>57</v>
      </c>
      <c r="F70">
        <v>0</v>
      </c>
      <c r="G70">
        <v>1</v>
      </c>
      <c r="H70">
        <v>163236</v>
      </c>
      <c r="I70" s="1">
        <v>44761.875</v>
      </c>
      <c r="J70" t="s">
        <v>392</v>
      </c>
      <c r="K70">
        <v>1</v>
      </c>
      <c r="L70" s="1"/>
      <c r="M70" s="1">
        <v>44761.875</v>
      </c>
      <c r="N70" s="1">
        <v>42902.875</v>
      </c>
      <c r="O70" s="1">
        <v>44635.875</v>
      </c>
      <c r="P70" s="1"/>
      <c r="Q70" s="1">
        <v>43326.875</v>
      </c>
      <c r="R70">
        <v>73473261</v>
      </c>
      <c r="S70" s="22">
        <f>COUNTIF(affix_amil_mensalidade_bronze!$E$4:$E$140,R70)</f>
        <v>0</v>
      </c>
      <c r="U70" t="s">
        <v>846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389</v>
      </c>
      <c r="AD70" t="s">
        <v>390</v>
      </c>
      <c r="AE70">
        <v>51298</v>
      </c>
      <c r="AF70">
        <v>1180.28</v>
      </c>
      <c r="AG70">
        <v>512.98</v>
      </c>
      <c r="AH70" t="s">
        <v>408</v>
      </c>
      <c r="AI70" t="str">
        <f t="shared" si="16"/>
        <v>NÃONÃONÃO570116323644761.875ANMEP144761.87542902.87544635.87543326.875734732610BXXTRXZ WXLMXN BXNXVXDX000000AMILAMIL 400 QP NACIONAL512981180.28512.98ATIVO</v>
      </c>
      <c r="AJ70">
        <f t="shared" si="17"/>
        <v>0</v>
      </c>
      <c r="AK70" t="s">
        <v>392</v>
      </c>
      <c r="AM70" s="7">
        <v>67</v>
      </c>
      <c r="AN70" s="7" t="str">
        <f t="shared" si="14"/>
        <v/>
      </c>
      <c r="AO70" s="7" t="str">
        <f t="shared" si="14"/>
        <v/>
      </c>
      <c r="AP70" s="7" t="str">
        <f t="shared" si="14"/>
        <v/>
      </c>
      <c r="AQ70" s="7" t="str">
        <f t="shared" si="14"/>
        <v/>
      </c>
      <c r="AR70" s="7" t="str">
        <f t="shared" si="14"/>
        <v/>
      </c>
      <c r="AS70" s="7" t="str">
        <f t="shared" si="14"/>
        <v/>
      </c>
      <c r="AT70" s="7" t="str">
        <f t="shared" si="14"/>
        <v/>
      </c>
      <c r="AU70" s="7" t="str">
        <f t="shared" si="14"/>
        <v/>
      </c>
      <c r="AV70" s="7" t="str">
        <f t="shared" si="14"/>
        <v/>
      </c>
      <c r="AW70" s="7" t="str">
        <f t="shared" si="14"/>
        <v/>
      </c>
      <c r="AX70" s="7" t="str">
        <f t="shared" si="15"/>
        <v/>
      </c>
      <c r="AY70" s="7" t="str">
        <f t="shared" si="15"/>
        <v/>
      </c>
      <c r="AZ70" s="7" t="str">
        <f t="shared" si="15"/>
        <v/>
      </c>
      <c r="BA70" s="7" t="str">
        <f t="shared" si="15"/>
        <v/>
      </c>
      <c r="BB70" s="7" t="str">
        <f t="shared" si="15"/>
        <v/>
      </c>
      <c r="BC70" s="7" t="str">
        <f t="shared" si="15"/>
        <v/>
      </c>
      <c r="BD70" s="7" t="str">
        <f t="shared" si="15"/>
        <v/>
      </c>
      <c r="BE70" s="7" t="str">
        <f t="shared" si="15"/>
        <v/>
      </c>
    </row>
    <row r="71" spans="1:57">
      <c r="A71" t="s">
        <v>386</v>
      </c>
      <c r="B71" t="s">
        <v>386</v>
      </c>
      <c r="C71" t="s">
        <v>386</v>
      </c>
      <c r="E71">
        <v>57</v>
      </c>
      <c r="F71">
        <v>0</v>
      </c>
      <c r="G71">
        <v>1</v>
      </c>
      <c r="H71">
        <v>163236</v>
      </c>
      <c r="I71" s="1">
        <v>44761.875</v>
      </c>
      <c r="J71" t="s">
        <v>392</v>
      </c>
      <c r="K71">
        <v>1</v>
      </c>
      <c r="L71" s="1"/>
      <c r="M71" s="1">
        <v>44761.875</v>
      </c>
      <c r="N71" s="1">
        <v>42902.875</v>
      </c>
      <c r="O71" s="1">
        <v>44635.875</v>
      </c>
      <c r="P71" s="1"/>
      <c r="Q71" s="1">
        <v>43326.875</v>
      </c>
      <c r="R71">
        <v>73473261</v>
      </c>
      <c r="S71" s="23">
        <f>COUNTIF(affix_amil_mensalidade_bronze!$E$4:$E$140,R71)</f>
        <v>0</v>
      </c>
      <c r="U71" t="s">
        <v>846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389</v>
      </c>
      <c r="AD71" t="s">
        <v>390</v>
      </c>
      <c r="AE71">
        <v>51298</v>
      </c>
      <c r="AF71">
        <v>1180.28</v>
      </c>
      <c r="AG71">
        <v>512.98</v>
      </c>
      <c r="AH71" t="s">
        <v>408</v>
      </c>
      <c r="AI71" t="str">
        <f t="shared" si="16"/>
        <v>NÃONÃONÃO570116323644761.875ANMEP144761.87542902.87544635.87543326.875734732610BXXTRXZ WXLMXN BXNXVXDX000000AMILAMIL 400 QP NACIONAL512981180.28512.98ATIVO</v>
      </c>
      <c r="AJ71">
        <f t="shared" si="17"/>
        <v>1</v>
      </c>
      <c r="AK71" t="s">
        <v>392</v>
      </c>
      <c r="AM71" s="8">
        <v>68</v>
      </c>
      <c r="AN71" s="8" t="str">
        <f t="shared" si="14"/>
        <v/>
      </c>
      <c r="AO71" s="8" t="str">
        <f t="shared" si="14"/>
        <v/>
      </c>
      <c r="AP71" s="8" t="str">
        <f t="shared" si="14"/>
        <v/>
      </c>
      <c r="AQ71" s="8" t="str">
        <f t="shared" si="14"/>
        <v/>
      </c>
      <c r="AR71" s="8" t="str">
        <f t="shared" si="14"/>
        <v/>
      </c>
      <c r="AS71" s="8" t="str">
        <f t="shared" si="14"/>
        <v/>
      </c>
      <c r="AT71" s="8" t="str">
        <f t="shared" si="14"/>
        <v/>
      </c>
      <c r="AU71" s="8" t="str">
        <f t="shared" si="14"/>
        <v/>
      </c>
      <c r="AV71" s="8" t="str">
        <f t="shared" si="14"/>
        <v/>
      </c>
      <c r="AW71" s="8" t="str">
        <f t="shared" si="14"/>
        <v/>
      </c>
      <c r="AX71" s="8" t="str">
        <f t="shared" si="15"/>
        <v/>
      </c>
      <c r="AY71" s="8" t="str">
        <f t="shared" si="15"/>
        <v/>
      </c>
      <c r="AZ71" s="8" t="str">
        <f t="shared" si="15"/>
        <v/>
      </c>
      <c r="BA71" s="8" t="str">
        <f t="shared" si="15"/>
        <v/>
      </c>
      <c r="BB71" s="8" t="str">
        <f t="shared" si="15"/>
        <v/>
      </c>
      <c r="BC71" s="8" t="str">
        <f t="shared" si="15"/>
        <v/>
      </c>
      <c r="BD71" s="8" t="str">
        <f t="shared" si="15"/>
        <v/>
      </c>
      <c r="BE71" s="8" t="str">
        <f t="shared" si="15"/>
        <v/>
      </c>
    </row>
    <row r="72" spans="1:57">
      <c r="A72" t="s">
        <v>386</v>
      </c>
      <c r="B72" t="s">
        <v>386</v>
      </c>
      <c r="C72" t="s">
        <v>386</v>
      </c>
      <c r="E72">
        <v>57</v>
      </c>
      <c r="F72">
        <v>0</v>
      </c>
      <c r="G72">
        <v>1</v>
      </c>
      <c r="H72">
        <v>163236</v>
      </c>
      <c r="I72" s="1">
        <v>44761.875</v>
      </c>
      <c r="J72" t="s">
        <v>392</v>
      </c>
      <c r="K72">
        <v>1</v>
      </c>
      <c r="L72" s="1"/>
      <c r="M72" s="1">
        <v>44761.875</v>
      </c>
      <c r="N72" s="1">
        <v>42902.875</v>
      </c>
      <c r="O72" s="1">
        <v>44635.875</v>
      </c>
      <c r="P72" s="1"/>
      <c r="Q72" s="1">
        <v>43326.875</v>
      </c>
      <c r="R72">
        <v>73473261</v>
      </c>
      <c r="S72" s="22">
        <f>COUNTIF(affix_amil_mensalidade_bronze!$E$4:$E$140,R72)</f>
        <v>0</v>
      </c>
      <c r="U72" t="s">
        <v>846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389</v>
      </c>
      <c r="AD72" t="s">
        <v>390</v>
      </c>
      <c r="AE72">
        <v>51298</v>
      </c>
      <c r="AF72">
        <v>1180.28</v>
      </c>
      <c r="AG72">
        <v>512.98</v>
      </c>
      <c r="AH72" t="s">
        <v>408</v>
      </c>
      <c r="AI72" t="str">
        <f t="shared" si="16"/>
        <v>NÃONÃONÃO570116323644761.875ANMEP144761.87542902.87544635.87543326.875734732610BXXTRXZ WXLMXN BXNXVXDX000000AMILAMIL 400 QP NACIONAL512981180.28512.98ATIVO</v>
      </c>
      <c r="AJ72">
        <f t="shared" si="17"/>
        <v>1</v>
      </c>
      <c r="AK72" t="s">
        <v>392</v>
      </c>
      <c r="AM72" s="7">
        <v>69</v>
      </c>
      <c r="AN72" s="7" t="str">
        <f t="shared" si="14"/>
        <v/>
      </c>
      <c r="AO72" s="7" t="str">
        <f t="shared" si="14"/>
        <v/>
      </c>
      <c r="AP72" s="7" t="str">
        <f t="shared" si="14"/>
        <v/>
      </c>
      <c r="AQ72" s="7" t="str">
        <f t="shared" si="14"/>
        <v/>
      </c>
      <c r="AR72" s="7" t="str">
        <f t="shared" si="14"/>
        <v/>
      </c>
      <c r="AS72" s="7" t="str">
        <f t="shared" si="14"/>
        <v/>
      </c>
      <c r="AT72" s="7" t="str">
        <f t="shared" si="14"/>
        <v/>
      </c>
      <c r="AU72" s="7" t="str">
        <f t="shared" si="14"/>
        <v/>
      </c>
      <c r="AV72" s="7" t="str">
        <f t="shared" si="14"/>
        <v/>
      </c>
      <c r="AW72" s="7" t="str">
        <f t="shared" si="14"/>
        <v/>
      </c>
      <c r="AX72" s="7" t="str">
        <f t="shared" si="15"/>
        <v/>
      </c>
      <c r="AY72" s="7" t="str">
        <f t="shared" si="15"/>
        <v/>
      </c>
      <c r="AZ72" s="7" t="str">
        <f t="shared" si="15"/>
        <v/>
      </c>
      <c r="BA72" s="7" t="str">
        <f t="shared" si="15"/>
        <v/>
      </c>
      <c r="BB72" s="7" t="str">
        <f t="shared" si="15"/>
        <v/>
      </c>
      <c r="BC72" s="7" t="str">
        <f t="shared" si="15"/>
        <v/>
      </c>
      <c r="BD72" s="7" t="str">
        <f t="shared" si="15"/>
        <v/>
      </c>
      <c r="BE72" s="7" t="str">
        <f t="shared" si="15"/>
        <v/>
      </c>
    </row>
    <row r="73" spans="1:57">
      <c r="A73" t="s">
        <v>404</v>
      </c>
      <c r="B73" t="s">
        <v>404</v>
      </c>
      <c r="C73" t="s">
        <v>404</v>
      </c>
      <c r="E73">
        <v>19</v>
      </c>
      <c r="F73">
        <v>0</v>
      </c>
      <c r="G73">
        <v>1</v>
      </c>
      <c r="H73">
        <v>164138</v>
      </c>
      <c r="I73" s="1">
        <v>44761.875</v>
      </c>
      <c r="J73" t="s">
        <v>387</v>
      </c>
      <c r="K73">
        <v>0</v>
      </c>
      <c r="L73" s="1">
        <v>44755.875</v>
      </c>
      <c r="M73" s="1">
        <v>44761.875</v>
      </c>
      <c r="N73" s="1">
        <v>36366.875</v>
      </c>
      <c r="O73" s="1">
        <v>44755.875</v>
      </c>
      <c r="P73" s="1"/>
      <c r="Q73" s="1">
        <v>43357.875</v>
      </c>
      <c r="R73">
        <v>73599656</v>
      </c>
      <c r="S73" s="22">
        <f>COUNTIF(affix_amil_mensalidade_bronze!$E$4:$E$140,R73)</f>
        <v>0</v>
      </c>
      <c r="U73" t="s">
        <v>848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389</v>
      </c>
      <c r="AC73">
        <v>45</v>
      </c>
      <c r="AD73" t="s">
        <v>394</v>
      </c>
      <c r="AE73">
        <v>60547</v>
      </c>
      <c r="AF73">
        <v>508.58</v>
      </c>
      <c r="AG73">
        <v>605.47</v>
      </c>
      <c r="AH73" t="s">
        <v>391</v>
      </c>
      <c r="AI73" t="str">
        <f t="shared" si="16"/>
        <v>SIMSIMSIM190116413844761.875FNEL044755.87544761.87536366.87544755.87543357.875735996560HUGX DX XLXNWXR RXBXXRX000000AMIL45NEXT PLUS RM RJ60547508.58605.47INATIVO</v>
      </c>
      <c r="AJ73">
        <f t="shared" si="17"/>
        <v>0</v>
      </c>
      <c r="AK73" t="s">
        <v>387</v>
      </c>
      <c r="AM73" s="8">
        <v>70</v>
      </c>
      <c r="AN73" s="8" t="str">
        <f t="shared" si="14"/>
        <v/>
      </c>
      <c r="AO73" s="8" t="str">
        <f t="shared" si="14"/>
        <v/>
      </c>
      <c r="AP73" s="8" t="str">
        <f t="shared" si="14"/>
        <v/>
      </c>
      <c r="AQ73" s="8" t="str">
        <f t="shared" si="14"/>
        <v/>
      </c>
      <c r="AR73" s="8" t="str">
        <f t="shared" si="14"/>
        <v/>
      </c>
      <c r="AS73" s="8" t="str">
        <f t="shared" si="14"/>
        <v/>
      </c>
      <c r="AT73" s="8" t="str">
        <f t="shared" si="14"/>
        <v/>
      </c>
      <c r="AU73" s="8" t="str">
        <f t="shared" si="14"/>
        <v/>
      </c>
      <c r="AV73" s="8" t="str">
        <f t="shared" si="14"/>
        <v/>
      </c>
      <c r="AW73" s="8" t="str">
        <f t="shared" si="14"/>
        <v/>
      </c>
      <c r="AX73" s="8" t="str">
        <f t="shared" si="15"/>
        <v/>
      </c>
      <c r="AY73" s="8" t="str">
        <f t="shared" si="15"/>
        <v/>
      </c>
      <c r="AZ73" s="8" t="str">
        <f t="shared" si="15"/>
        <v/>
      </c>
      <c r="BA73" s="8" t="str">
        <f t="shared" si="15"/>
        <v/>
      </c>
      <c r="BB73" s="8" t="str">
        <f t="shared" si="15"/>
        <v/>
      </c>
      <c r="BC73" s="8" t="str">
        <f t="shared" si="15"/>
        <v/>
      </c>
      <c r="BD73" s="8" t="str">
        <f t="shared" si="15"/>
        <v/>
      </c>
      <c r="BE73" s="8" t="str">
        <f t="shared" si="15"/>
        <v/>
      </c>
    </row>
    <row r="74" spans="1:57">
      <c r="A74" t="s">
        <v>404</v>
      </c>
      <c r="B74" t="s">
        <v>404</v>
      </c>
      <c r="C74" t="s">
        <v>404</v>
      </c>
      <c r="E74">
        <v>19</v>
      </c>
      <c r="F74">
        <v>0</v>
      </c>
      <c r="G74">
        <v>1</v>
      </c>
      <c r="H74">
        <v>164138</v>
      </c>
      <c r="I74" s="1">
        <v>44761.875</v>
      </c>
      <c r="J74" t="s">
        <v>387</v>
      </c>
      <c r="K74">
        <v>0</v>
      </c>
      <c r="L74" s="1">
        <v>44755.875</v>
      </c>
      <c r="M74" s="1">
        <v>44761.875</v>
      </c>
      <c r="N74" s="1">
        <v>36366.875</v>
      </c>
      <c r="O74" s="1">
        <v>44755.875</v>
      </c>
      <c r="P74" s="1"/>
      <c r="Q74" s="1">
        <v>43357.875</v>
      </c>
      <c r="R74">
        <v>73599656</v>
      </c>
      <c r="S74" s="23">
        <f>COUNTIF(affix_amil_mensalidade_bronze!$E$4:$E$140,R74)</f>
        <v>0</v>
      </c>
      <c r="U74" t="s">
        <v>848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389</v>
      </c>
      <c r="AC74">
        <v>45</v>
      </c>
      <c r="AD74" t="s">
        <v>394</v>
      </c>
      <c r="AE74">
        <v>60547</v>
      </c>
      <c r="AF74">
        <v>508.58</v>
      </c>
      <c r="AG74">
        <v>605.47</v>
      </c>
      <c r="AH74" t="s">
        <v>391</v>
      </c>
      <c r="AI74" t="str">
        <f t="shared" si="16"/>
        <v>SIMSIMSIM190116413844761.875FNEL044755.87544761.87536366.87544755.87543357.875735996560HUGX DX XLXNWXR RXBXXRX000000AMIL45NEXT PLUS RM RJ60547508.58605.47INATIVO</v>
      </c>
      <c r="AJ74">
        <f t="shared" si="17"/>
        <v>1</v>
      </c>
      <c r="AK74" t="s">
        <v>387</v>
      </c>
      <c r="AM74" s="7">
        <v>71</v>
      </c>
      <c r="AN74" s="7" t="str">
        <f t="shared" ref="AN74:AW83" si="18">IF(AN$3=$D74,$AM74,"")</f>
        <v/>
      </c>
      <c r="AO74" s="7" t="str">
        <f t="shared" si="18"/>
        <v/>
      </c>
      <c r="AP74" s="7" t="str">
        <f t="shared" si="18"/>
        <v/>
      </c>
      <c r="AQ74" s="7" t="str">
        <f t="shared" si="18"/>
        <v/>
      </c>
      <c r="AR74" s="7" t="str">
        <f t="shared" si="18"/>
        <v/>
      </c>
      <c r="AS74" s="7" t="str">
        <f t="shared" si="18"/>
        <v/>
      </c>
      <c r="AT74" s="7" t="str">
        <f t="shared" si="18"/>
        <v/>
      </c>
      <c r="AU74" s="7" t="str">
        <f t="shared" si="18"/>
        <v/>
      </c>
      <c r="AV74" s="7" t="str">
        <f t="shared" si="18"/>
        <v/>
      </c>
      <c r="AW74" s="7" t="str">
        <f t="shared" si="18"/>
        <v/>
      </c>
      <c r="AX74" s="7" t="str">
        <f t="shared" ref="AX74:BE83" si="19">IF(AX$3=$D74,$AM74,"")</f>
        <v/>
      </c>
      <c r="AY74" s="7" t="str">
        <f t="shared" si="19"/>
        <v/>
      </c>
      <c r="AZ74" s="7" t="str">
        <f t="shared" si="19"/>
        <v/>
      </c>
      <c r="BA74" s="7" t="str">
        <f t="shared" si="19"/>
        <v/>
      </c>
      <c r="BB74" s="7" t="str">
        <f t="shared" si="19"/>
        <v/>
      </c>
      <c r="BC74" s="7" t="str">
        <f t="shared" si="19"/>
        <v/>
      </c>
      <c r="BD74" s="7" t="str">
        <f t="shared" si="19"/>
        <v/>
      </c>
      <c r="BE74" s="7" t="str">
        <f t="shared" si="19"/>
        <v/>
      </c>
    </row>
    <row r="75" spans="1:57">
      <c r="A75" t="s">
        <v>404</v>
      </c>
      <c r="B75" t="s">
        <v>404</v>
      </c>
      <c r="C75" t="s">
        <v>404</v>
      </c>
      <c r="E75">
        <v>19</v>
      </c>
      <c r="F75">
        <v>0</v>
      </c>
      <c r="G75">
        <v>1</v>
      </c>
      <c r="H75">
        <v>164138</v>
      </c>
      <c r="I75" s="1">
        <v>44761.875</v>
      </c>
      <c r="J75" t="s">
        <v>387</v>
      </c>
      <c r="K75">
        <v>0</v>
      </c>
      <c r="L75" s="1">
        <v>44755.875</v>
      </c>
      <c r="M75" s="1">
        <v>44761.875</v>
      </c>
      <c r="N75" s="1">
        <v>36366.875</v>
      </c>
      <c r="O75" s="1">
        <v>44755.875</v>
      </c>
      <c r="P75" s="1"/>
      <c r="Q75" s="1">
        <v>43357.875</v>
      </c>
      <c r="R75">
        <v>73599656</v>
      </c>
      <c r="S75" s="22">
        <f>COUNTIF(affix_amil_mensalidade_bronze!$E$4:$E$140,R75)</f>
        <v>0</v>
      </c>
      <c r="U75" t="s">
        <v>848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389</v>
      </c>
      <c r="AC75">
        <v>45</v>
      </c>
      <c r="AD75" t="s">
        <v>394</v>
      </c>
      <c r="AE75">
        <v>60547</v>
      </c>
      <c r="AF75">
        <v>508.58</v>
      </c>
      <c r="AG75">
        <v>605.47</v>
      </c>
      <c r="AH75" t="s">
        <v>391</v>
      </c>
      <c r="AI75" t="str">
        <f t="shared" si="16"/>
        <v>SIMSIMSIM190116413844761.875FNEL044755.87544761.87536366.87544755.87543357.875735996560HUGX DX XLXNWXR RXBXXRX000000AMIL45NEXT PLUS RM RJ60547508.58605.47INATIVO</v>
      </c>
      <c r="AJ75">
        <f t="shared" si="17"/>
        <v>1</v>
      </c>
      <c r="AK75" t="s">
        <v>387</v>
      </c>
      <c r="AM75" s="8">
        <v>72</v>
      </c>
      <c r="AN75" s="8" t="str">
        <f t="shared" si="18"/>
        <v/>
      </c>
      <c r="AO75" s="8" t="str">
        <f t="shared" si="18"/>
        <v/>
      </c>
      <c r="AP75" s="8" t="str">
        <f t="shared" si="18"/>
        <v/>
      </c>
      <c r="AQ75" s="8" t="str">
        <f t="shared" si="18"/>
        <v/>
      </c>
      <c r="AR75" s="8" t="str">
        <f t="shared" si="18"/>
        <v/>
      </c>
      <c r="AS75" s="8" t="str">
        <f t="shared" si="18"/>
        <v/>
      </c>
      <c r="AT75" s="8" t="str">
        <f t="shared" si="18"/>
        <v/>
      </c>
      <c r="AU75" s="8" t="str">
        <f t="shared" si="18"/>
        <v/>
      </c>
      <c r="AV75" s="8" t="str">
        <f t="shared" si="18"/>
        <v/>
      </c>
      <c r="AW75" s="8" t="str">
        <f t="shared" si="18"/>
        <v/>
      </c>
      <c r="AX75" s="8" t="str">
        <f t="shared" si="19"/>
        <v/>
      </c>
      <c r="AY75" s="8" t="str">
        <f t="shared" si="19"/>
        <v/>
      </c>
      <c r="AZ75" s="8" t="str">
        <f t="shared" si="19"/>
        <v/>
      </c>
      <c r="BA75" s="8" t="str">
        <f t="shared" si="19"/>
        <v/>
      </c>
      <c r="BB75" s="8" t="str">
        <f t="shared" si="19"/>
        <v/>
      </c>
      <c r="BC75" s="8" t="str">
        <f t="shared" si="19"/>
        <v/>
      </c>
      <c r="BD75" s="8" t="str">
        <f t="shared" si="19"/>
        <v/>
      </c>
      <c r="BE75" s="8" t="str">
        <f t="shared" si="19"/>
        <v/>
      </c>
    </row>
    <row r="76" spans="1:57">
      <c r="A76" t="s">
        <v>386</v>
      </c>
      <c r="B76" t="s">
        <v>386</v>
      </c>
      <c r="C76" t="s">
        <v>386</v>
      </c>
      <c r="E76">
        <v>19</v>
      </c>
      <c r="F76">
        <v>0</v>
      </c>
      <c r="G76">
        <v>1</v>
      </c>
      <c r="H76">
        <v>164099</v>
      </c>
      <c r="I76" s="1">
        <v>44761.875</v>
      </c>
      <c r="J76" t="s">
        <v>387</v>
      </c>
      <c r="K76">
        <v>0</v>
      </c>
      <c r="L76" s="1">
        <v>44655.875</v>
      </c>
      <c r="M76" s="1">
        <v>44761.875</v>
      </c>
      <c r="N76" s="1">
        <v>36978.875</v>
      </c>
      <c r="O76" s="1">
        <v>44655.875</v>
      </c>
      <c r="P76" s="1">
        <v>44605.875</v>
      </c>
      <c r="Q76" s="1">
        <v>43357.875</v>
      </c>
      <c r="R76">
        <v>73599707</v>
      </c>
      <c r="S76" s="23">
        <f>COUNTIF(affix_amil_mensalidade_bronze!$E$4:$E$140,R76)</f>
        <v>0</v>
      </c>
      <c r="U76" t="s">
        <v>847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389</v>
      </c>
      <c r="AD76" t="s">
        <v>400</v>
      </c>
      <c r="AE76">
        <v>42168</v>
      </c>
      <c r="AF76">
        <v>354.2</v>
      </c>
      <c r="AG76">
        <v>421.68</v>
      </c>
      <c r="AH76" t="s">
        <v>391</v>
      </c>
      <c r="AI76" t="str">
        <f t="shared" si="16"/>
        <v>NÃONÃONÃO190116409944761.875FNEL044655.87544761.87536978.87544655.87544605.87543357.875735997070YURX DXVXLLX DXLMXGRX000000AMILNEXT MUNICIPAL SÃO PAULO42168354.2421.68INATIVO</v>
      </c>
      <c r="AJ76">
        <f t="shared" si="17"/>
        <v>0</v>
      </c>
      <c r="AK76" t="s">
        <v>387</v>
      </c>
      <c r="AM76" s="7">
        <v>73</v>
      </c>
      <c r="AN76" s="7" t="str">
        <f t="shared" si="18"/>
        <v/>
      </c>
      <c r="AO76" s="7" t="str">
        <f t="shared" si="18"/>
        <v/>
      </c>
      <c r="AP76" s="7" t="str">
        <f t="shared" si="18"/>
        <v/>
      </c>
      <c r="AQ76" s="7" t="str">
        <f t="shared" si="18"/>
        <v/>
      </c>
      <c r="AR76" s="7" t="str">
        <f t="shared" si="18"/>
        <v/>
      </c>
      <c r="AS76" s="7" t="str">
        <f t="shared" si="18"/>
        <v/>
      </c>
      <c r="AT76" s="7" t="str">
        <f t="shared" si="18"/>
        <v/>
      </c>
      <c r="AU76" s="7" t="str">
        <f t="shared" si="18"/>
        <v/>
      </c>
      <c r="AV76" s="7" t="str">
        <f t="shared" si="18"/>
        <v/>
      </c>
      <c r="AW76" s="7" t="str">
        <f t="shared" si="18"/>
        <v/>
      </c>
      <c r="AX76" s="7" t="str">
        <f t="shared" si="19"/>
        <v/>
      </c>
      <c r="AY76" s="7" t="str">
        <f t="shared" si="19"/>
        <v/>
      </c>
      <c r="AZ76" s="7" t="str">
        <f t="shared" si="19"/>
        <v/>
      </c>
      <c r="BA76" s="7" t="str">
        <f t="shared" si="19"/>
        <v/>
      </c>
      <c r="BB76" s="7" t="str">
        <f t="shared" si="19"/>
        <v/>
      </c>
      <c r="BC76" s="7" t="str">
        <f t="shared" si="19"/>
        <v/>
      </c>
      <c r="BD76" s="7" t="str">
        <f t="shared" si="19"/>
        <v/>
      </c>
      <c r="BE76" s="7" t="str">
        <f t="shared" si="19"/>
        <v/>
      </c>
    </row>
    <row r="77" spans="1:57">
      <c r="A77" t="s">
        <v>386</v>
      </c>
      <c r="B77" t="s">
        <v>386</v>
      </c>
      <c r="C77" t="s">
        <v>386</v>
      </c>
      <c r="E77">
        <v>19</v>
      </c>
      <c r="F77">
        <v>0</v>
      </c>
      <c r="G77">
        <v>1</v>
      </c>
      <c r="H77">
        <v>164099</v>
      </c>
      <c r="I77" s="1">
        <v>44761.875</v>
      </c>
      <c r="J77" t="s">
        <v>387</v>
      </c>
      <c r="K77">
        <v>0</v>
      </c>
      <c r="L77" s="1">
        <v>44655.875</v>
      </c>
      <c r="M77" s="1">
        <v>44761.875</v>
      </c>
      <c r="N77" s="1">
        <v>36978.875</v>
      </c>
      <c r="O77" s="1">
        <v>44655.875</v>
      </c>
      <c r="P77" s="1">
        <v>44605.875</v>
      </c>
      <c r="Q77" s="1">
        <v>43357.875</v>
      </c>
      <c r="R77">
        <v>73599707</v>
      </c>
      <c r="S77" s="22">
        <f>COUNTIF(affix_amil_mensalidade_bronze!$E$4:$E$140,R77)</f>
        <v>0</v>
      </c>
      <c r="U77" t="s">
        <v>847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389</v>
      </c>
      <c r="AD77" t="s">
        <v>400</v>
      </c>
      <c r="AE77">
        <v>42168</v>
      </c>
      <c r="AF77">
        <v>354.2</v>
      </c>
      <c r="AG77">
        <v>421.68</v>
      </c>
      <c r="AH77" t="s">
        <v>391</v>
      </c>
      <c r="AI77" t="str">
        <f t="shared" si="16"/>
        <v>NÃONÃONÃO190116409944761.875FNEL044655.87544761.87536978.87544655.87544605.87543357.875735997070YURX DXVXLLX DXLMXGRX000000AMILNEXT MUNICIPAL SÃO PAULO42168354.2421.68INATIVO</v>
      </c>
      <c r="AJ77">
        <f t="shared" si="17"/>
        <v>1</v>
      </c>
      <c r="AK77" t="s">
        <v>387</v>
      </c>
      <c r="AM77" s="8">
        <v>74</v>
      </c>
      <c r="AN77" s="8" t="str">
        <f t="shared" si="18"/>
        <v/>
      </c>
      <c r="AO77" s="8" t="str">
        <f t="shared" si="18"/>
        <v/>
      </c>
      <c r="AP77" s="8" t="str">
        <f t="shared" si="18"/>
        <v/>
      </c>
      <c r="AQ77" s="8" t="str">
        <f t="shared" si="18"/>
        <v/>
      </c>
      <c r="AR77" s="8" t="str">
        <f t="shared" si="18"/>
        <v/>
      </c>
      <c r="AS77" s="8" t="str">
        <f t="shared" si="18"/>
        <v/>
      </c>
      <c r="AT77" s="8" t="str">
        <f t="shared" si="18"/>
        <v/>
      </c>
      <c r="AU77" s="8" t="str">
        <f t="shared" si="18"/>
        <v/>
      </c>
      <c r="AV77" s="8" t="str">
        <f t="shared" si="18"/>
        <v/>
      </c>
      <c r="AW77" s="8" t="str">
        <f t="shared" si="18"/>
        <v/>
      </c>
      <c r="AX77" s="8" t="str">
        <f t="shared" si="19"/>
        <v/>
      </c>
      <c r="AY77" s="8" t="str">
        <f t="shared" si="19"/>
        <v/>
      </c>
      <c r="AZ77" s="8" t="str">
        <f t="shared" si="19"/>
        <v/>
      </c>
      <c r="BA77" s="8" t="str">
        <f t="shared" si="19"/>
        <v/>
      </c>
      <c r="BB77" s="8" t="str">
        <f t="shared" si="19"/>
        <v/>
      </c>
      <c r="BC77" s="8" t="str">
        <f t="shared" si="19"/>
        <v/>
      </c>
      <c r="BD77" s="8" t="str">
        <f t="shared" si="19"/>
        <v/>
      </c>
      <c r="BE77" s="8" t="str">
        <f t="shared" si="19"/>
        <v/>
      </c>
    </row>
    <row r="78" spans="1:57">
      <c r="A78" t="s">
        <v>386</v>
      </c>
      <c r="B78" t="s">
        <v>386</v>
      </c>
      <c r="C78" t="s">
        <v>386</v>
      </c>
      <c r="E78">
        <v>19</v>
      </c>
      <c r="F78">
        <v>0</v>
      </c>
      <c r="G78">
        <v>1</v>
      </c>
      <c r="H78">
        <v>164099</v>
      </c>
      <c r="I78" s="1">
        <v>44761.875</v>
      </c>
      <c r="J78" t="s">
        <v>387</v>
      </c>
      <c r="K78">
        <v>0</v>
      </c>
      <c r="L78" s="1">
        <v>44655.875</v>
      </c>
      <c r="M78" s="1">
        <v>44761.875</v>
      </c>
      <c r="N78" s="1">
        <v>36978.875</v>
      </c>
      <c r="O78" s="1">
        <v>44655.875</v>
      </c>
      <c r="P78" s="1">
        <v>44605.875</v>
      </c>
      <c r="Q78" s="1">
        <v>43357.875</v>
      </c>
      <c r="R78">
        <v>73599707</v>
      </c>
      <c r="S78" s="23">
        <f>COUNTIF(affix_amil_mensalidade_bronze!$E$4:$E$140,R78)</f>
        <v>0</v>
      </c>
      <c r="U78" t="s">
        <v>847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389</v>
      </c>
      <c r="AD78" t="s">
        <v>400</v>
      </c>
      <c r="AE78">
        <v>42168</v>
      </c>
      <c r="AF78">
        <v>354.2</v>
      </c>
      <c r="AG78">
        <v>421.68</v>
      </c>
      <c r="AH78" t="s">
        <v>391</v>
      </c>
      <c r="AI78" t="str">
        <f t="shared" si="16"/>
        <v>NÃONÃONÃO190116409944761.875FNEL044655.87544761.87536978.87544655.87544605.87543357.875735997070YURX DXVXLLX DXLMXGRX000000AMILNEXT MUNICIPAL SÃO PAULO42168354.2421.68INATIVO</v>
      </c>
      <c r="AJ78">
        <f t="shared" si="17"/>
        <v>1</v>
      </c>
      <c r="AK78" t="s">
        <v>387</v>
      </c>
      <c r="AM78" s="7">
        <v>75</v>
      </c>
      <c r="AN78" s="7" t="str">
        <f t="shared" si="18"/>
        <v/>
      </c>
      <c r="AO78" s="7" t="str">
        <f t="shared" si="18"/>
        <v/>
      </c>
      <c r="AP78" s="7" t="str">
        <f t="shared" si="18"/>
        <v/>
      </c>
      <c r="AQ78" s="7" t="str">
        <f t="shared" si="18"/>
        <v/>
      </c>
      <c r="AR78" s="7" t="str">
        <f t="shared" si="18"/>
        <v/>
      </c>
      <c r="AS78" s="7" t="str">
        <f t="shared" si="18"/>
        <v/>
      </c>
      <c r="AT78" s="7" t="str">
        <f t="shared" si="18"/>
        <v/>
      </c>
      <c r="AU78" s="7" t="str">
        <f t="shared" si="18"/>
        <v/>
      </c>
      <c r="AV78" s="7" t="str">
        <f t="shared" si="18"/>
        <v/>
      </c>
      <c r="AW78" s="7" t="str">
        <f t="shared" si="18"/>
        <v/>
      </c>
      <c r="AX78" s="7" t="str">
        <f t="shared" si="19"/>
        <v/>
      </c>
      <c r="AY78" s="7" t="str">
        <f t="shared" si="19"/>
        <v/>
      </c>
      <c r="AZ78" s="7" t="str">
        <f t="shared" si="19"/>
        <v/>
      </c>
      <c r="BA78" s="7" t="str">
        <f t="shared" si="19"/>
        <v/>
      </c>
      <c r="BB78" s="7" t="str">
        <f t="shared" si="19"/>
        <v/>
      </c>
      <c r="BC78" s="7" t="str">
        <f t="shared" si="19"/>
        <v/>
      </c>
      <c r="BD78" s="7" t="str">
        <f t="shared" si="19"/>
        <v/>
      </c>
      <c r="BE78" s="7" t="str">
        <f t="shared" si="19"/>
        <v/>
      </c>
    </row>
    <row r="79" spans="1:57">
      <c r="A79" t="s">
        <v>404</v>
      </c>
      <c r="B79" t="s">
        <v>404</v>
      </c>
      <c r="C79" t="s">
        <v>404</v>
      </c>
      <c r="D79">
        <v>0</v>
      </c>
      <c r="E79">
        <v>57</v>
      </c>
      <c r="F79">
        <v>0</v>
      </c>
      <c r="G79">
        <v>1</v>
      </c>
      <c r="H79">
        <v>164491</v>
      </c>
      <c r="I79" s="1">
        <v>44761.875</v>
      </c>
      <c r="J79" t="s">
        <v>392</v>
      </c>
      <c r="K79">
        <v>0</v>
      </c>
      <c r="L79" s="1">
        <v>44752.875</v>
      </c>
      <c r="M79" s="1">
        <v>44761.875</v>
      </c>
      <c r="N79" s="1">
        <v>30438.875</v>
      </c>
      <c r="O79" s="1">
        <v>44752.875</v>
      </c>
      <c r="P79" s="1">
        <v>44209.875</v>
      </c>
      <c r="Q79" s="1">
        <v>43357.875</v>
      </c>
      <c r="R79">
        <v>73599717</v>
      </c>
      <c r="S79" s="23">
        <f>COUNTIF(affix_amil_mensalidade_bronze!$E$4:$E$140,R79)</f>
        <v>0</v>
      </c>
      <c r="U79" t="s">
        <v>853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389</v>
      </c>
      <c r="AC79">
        <v>45</v>
      </c>
      <c r="AD79" t="s">
        <v>400</v>
      </c>
      <c r="AE79">
        <v>88361</v>
      </c>
      <c r="AF79">
        <v>742.21</v>
      </c>
      <c r="AG79">
        <v>883.61</v>
      </c>
      <c r="AH79" t="s">
        <v>391</v>
      </c>
      <c r="AI79" t="str">
        <f t="shared" si="16"/>
        <v>SIMSIMSIM0570116449144761.875ANMEP044752.87544761.87530438.87544752.87544209.87543357.875735997170XLXKXLY XLVX NXWXMXNTX000000AMIL45NEXT MUNICIPAL SÃO PAULO88361742.21883.61INATIVO</v>
      </c>
      <c r="AJ79">
        <f t="shared" si="17"/>
        <v>0</v>
      </c>
      <c r="AK79" t="s">
        <v>392</v>
      </c>
      <c r="AM79" s="8">
        <v>76</v>
      </c>
      <c r="AN79" s="8" t="str">
        <f t="shared" si="18"/>
        <v/>
      </c>
      <c r="AO79" s="8" t="str">
        <f t="shared" si="18"/>
        <v/>
      </c>
      <c r="AP79" s="8" t="str">
        <f t="shared" si="18"/>
        <v/>
      </c>
      <c r="AQ79" s="8" t="str">
        <f t="shared" si="18"/>
        <v/>
      </c>
      <c r="AR79" s="8" t="str">
        <f t="shared" si="18"/>
        <v/>
      </c>
      <c r="AS79" s="8" t="str">
        <f t="shared" si="18"/>
        <v/>
      </c>
      <c r="AT79" s="8" t="str">
        <f t="shared" si="18"/>
        <v/>
      </c>
      <c r="AU79" s="8" t="str">
        <f t="shared" si="18"/>
        <v/>
      </c>
      <c r="AV79" s="8" t="str">
        <f t="shared" si="18"/>
        <v/>
      </c>
      <c r="AW79" s="8" t="str">
        <f t="shared" si="18"/>
        <v/>
      </c>
      <c r="AX79" s="8" t="str">
        <f t="shared" si="19"/>
        <v/>
      </c>
      <c r="AY79" s="8" t="str">
        <f t="shared" si="19"/>
        <v/>
      </c>
      <c r="AZ79" s="8" t="str">
        <f t="shared" si="19"/>
        <v/>
      </c>
      <c r="BA79" s="8" t="str">
        <f t="shared" si="19"/>
        <v/>
      </c>
      <c r="BB79" s="8" t="str">
        <f t="shared" si="19"/>
        <v/>
      </c>
      <c r="BC79" s="8" t="str">
        <f t="shared" si="19"/>
        <v/>
      </c>
      <c r="BD79" s="8" t="str">
        <f t="shared" si="19"/>
        <v/>
      </c>
      <c r="BE79" s="8" t="str">
        <f t="shared" si="19"/>
        <v/>
      </c>
    </row>
    <row r="80" spans="1:57">
      <c r="A80" t="s">
        <v>404</v>
      </c>
      <c r="B80" t="s">
        <v>404</v>
      </c>
      <c r="C80" t="s">
        <v>404</v>
      </c>
      <c r="D80">
        <v>0</v>
      </c>
      <c r="E80">
        <v>57</v>
      </c>
      <c r="F80">
        <v>0</v>
      </c>
      <c r="G80">
        <v>1</v>
      </c>
      <c r="H80">
        <v>164491</v>
      </c>
      <c r="I80" s="1">
        <v>44761.875</v>
      </c>
      <c r="J80" t="s">
        <v>392</v>
      </c>
      <c r="K80">
        <v>0</v>
      </c>
      <c r="L80" s="1">
        <v>44752.875</v>
      </c>
      <c r="M80" s="1">
        <v>44761.875</v>
      </c>
      <c r="N80" s="1">
        <v>30438.875</v>
      </c>
      <c r="O80" s="1">
        <v>44752.875</v>
      </c>
      <c r="P80" s="1">
        <v>44209.875</v>
      </c>
      <c r="Q80" s="1">
        <v>43357.875</v>
      </c>
      <c r="R80">
        <v>73599717</v>
      </c>
      <c r="S80" s="22">
        <f>COUNTIF(affix_amil_mensalidade_bronze!$E$4:$E$140,R80)</f>
        <v>0</v>
      </c>
      <c r="U80" t="s">
        <v>853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389</v>
      </c>
      <c r="AC80">
        <v>45</v>
      </c>
      <c r="AD80" t="s">
        <v>400</v>
      </c>
      <c r="AE80">
        <v>88361</v>
      </c>
      <c r="AF80">
        <v>742.21</v>
      </c>
      <c r="AG80">
        <v>883.61</v>
      </c>
      <c r="AH80" t="s">
        <v>391</v>
      </c>
      <c r="AI80" t="str">
        <f t="shared" si="16"/>
        <v>SIMSIMSIM0570116449144761.875ANMEP044752.87544761.87530438.87544752.87544209.87543357.875735997170XLXKXLY XLVX NXWXMXNTX000000AMIL45NEXT MUNICIPAL SÃO PAULO88361742.21883.61INATIVO</v>
      </c>
      <c r="AJ80">
        <f t="shared" si="17"/>
        <v>1</v>
      </c>
      <c r="AK80" t="s">
        <v>392</v>
      </c>
      <c r="AM80" s="7">
        <v>77</v>
      </c>
      <c r="AN80" s="7" t="str">
        <f t="shared" si="18"/>
        <v/>
      </c>
      <c r="AO80" s="7" t="str">
        <f t="shared" si="18"/>
        <v/>
      </c>
      <c r="AP80" s="7" t="str">
        <f t="shared" si="18"/>
        <v/>
      </c>
      <c r="AQ80" s="7" t="str">
        <f t="shared" si="18"/>
        <v/>
      </c>
      <c r="AR80" s="7" t="str">
        <f t="shared" si="18"/>
        <v/>
      </c>
      <c r="AS80" s="7" t="str">
        <f t="shared" si="18"/>
        <v/>
      </c>
      <c r="AT80" s="7" t="str">
        <f t="shared" si="18"/>
        <v/>
      </c>
      <c r="AU80" s="7" t="str">
        <f t="shared" si="18"/>
        <v/>
      </c>
      <c r="AV80" s="7" t="str">
        <f t="shared" si="18"/>
        <v/>
      </c>
      <c r="AW80" s="7" t="str">
        <f t="shared" si="18"/>
        <v/>
      </c>
      <c r="AX80" s="7" t="str">
        <f t="shared" si="19"/>
        <v/>
      </c>
      <c r="AY80" s="7" t="str">
        <f t="shared" si="19"/>
        <v/>
      </c>
      <c r="AZ80" s="7" t="str">
        <f t="shared" si="19"/>
        <v/>
      </c>
      <c r="BA80" s="7" t="str">
        <f t="shared" si="19"/>
        <v/>
      </c>
      <c r="BB80" s="7" t="str">
        <f t="shared" si="19"/>
        <v/>
      </c>
      <c r="BC80" s="7" t="str">
        <f t="shared" si="19"/>
        <v/>
      </c>
      <c r="BD80" s="7" t="str">
        <f t="shared" si="19"/>
        <v/>
      </c>
      <c r="BE80" s="7" t="str">
        <f t="shared" si="19"/>
        <v/>
      </c>
    </row>
    <row r="81" spans="1:57">
      <c r="A81" t="s">
        <v>404</v>
      </c>
      <c r="B81" t="s">
        <v>404</v>
      </c>
      <c r="C81" t="s">
        <v>404</v>
      </c>
      <c r="D81">
        <v>0</v>
      </c>
      <c r="E81">
        <v>57</v>
      </c>
      <c r="F81">
        <v>0</v>
      </c>
      <c r="G81">
        <v>1</v>
      </c>
      <c r="H81">
        <v>164491</v>
      </c>
      <c r="I81" s="1">
        <v>44761.875</v>
      </c>
      <c r="J81" t="s">
        <v>392</v>
      </c>
      <c r="K81">
        <v>0</v>
      </c>
      <c r="L81" s="1">
        <v>44752.875</v>
      </c>
      <c r="M81" s="1">
        <v>44761.875</v>
      </c>
      <c r="N81" s="1">
        <v>30438.875</v>
      </c>
      <c r="O81" s="1">
        <v>44752.875</v>
      </c>
      <c r="P81" s="1">
        <v>44209.875</v>
      </c>
      <c r="Q81" s="1">
        <v>43357.875</v>
      </c>
      <c r="R81">
        <v>73599717</v>
      </c>
      <c r="S81" s="23">
        <f>COUNTIF(affix_amil_mensalidade_bronze!$E$4:$E$140,R81)</f>
        <v>0</v>
      </c>
      <c r="U81" t="s">
        <v>853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389</v>
      </c>
      <c r="AC81">
        <v>45</v>
      </c>
      <c r="AD81" t="s">
        <v>400</v>
      </c>
      <c r="AE81">
        <v>88361</v>
      </c>
      <c r="AF81">
        <v>742.21</v>
      </c>
      <c r="AG81">
        <v>883.61</v>
      </c>
      <c r="AH81" t="s">
        <v>391</v>
      </c>
      <c r="AI81" t="str">
        <f t="shared" si="16"/>
        <v>SIMSIMSIM0570116449144761.875ANMEP044752.87544761.87530438.87544752.87544209.87543357.875735997170XLXKXLY XLVX NXWXMXNTX000000AMIL45NEXT MUNICIPAL SÃO PAULO88361742.21883.61INATIVO</v>
      </c>
      <c r="AJ81">
        <f t="shared" si="17"/>
        <v>1</v>
      </c>
      <c r="AK81" t="s">
        <v>392</v>
      </c>
      <c r="AM81" s="8">
        <v>78</v>
      </c>
      <c r="AN81" s="8" t="str">
        <f t="shared" si="18"/>
        <v/>
      </c>
      <c r="AO81" s="8" t="str">
        <f t="shared" si="18"/>
        <v/>
      </c>
      <c r="AP81" s="8" t="str">
        <f t="shared" si="18"/>
        <v/>
      </c>
      <c r="AQ81" s="8" t="str">
        <f t="shared" si="18"/>
        <v/>
      </c>
      <c r="AR81" s="8" t="str">
        <f t="shared" si="18"/>
        <v/>
      </c>
      <c r="AS81" s="8" t="str">
        <f t="shared" si="18"/>
        <v/>
      </c>
      <c r="AT81" s="8" t="str">
        <f t="shared" si="18"/>
        <v/>
      </c>
      <c r="AU81" s="8" t="str">
        <f t="shared" si="18"/>
        <v/>
      </c>
      <c r="AV81" s="8" t="str">
        <f t="shared" si="18"/>
        <v/>
      </c>
      <c r="AW81" s="8" t="str">
        <f t="shared" si="18"/>
        <v/>
      </c>
      <c r="AX81" s="8" t="str">
        <f t="shared" si="19"/>
        <v/>
      </c>
      <c r="AY81" s="8" t="str">
        <f t="shared" si="19"/>
        <v/>
      </c>
      <c r="AZ81" s="8" t="str">
        <f t="shared" si="19"/>
        <v/>
      </c>
      <c r="BA81" s="8" t="str">
        <f t="shared" si="19"/>
        <v/>
      </c>
      <c r="BB81" s="8" t="str">
        <f t="shared" si="19"/>
        <v/>
      </c>
      <c r="BC81" s="8" t="str">
        <f t="shared" si="19"/>
        <v/>
      </c>
      <c r="BD81" s="8" t="str">
        <f t="shared" si="19"/>
        <v/>
      </c>
      <c r="BE81" s="8" t="str">
        <f t="shared" si="19"/>
        <v/>
      </c>
    </row>
    <row r="82" spans="1:57">
      <c r="A82" t="s">
        <v>404</v>
      </c>
      <c r="B82" t="s">
        <v>404</v>
      </c>
      <c r="C82" t="s">
        <v>404</v>
      </c>
      <c r="E82">
        <v>19</v>
      </c>
      <c r="F82">
        <v>0</v>
      </c>
      <c r="G82">
        <v>1</v>
      </c>
      <c r="H82">
        <v>164512</v>
      </c>
      <c r="I82" s="1">
        <v>44761.875</v>
      </c>
      <c r="J82" t="s">
        <v>387</v>
      </c>
      <c r="K82">
        <v>0</v>
      </c>
      <c r="L82" s="1"/>
      <c r="M82" s="1">
        <v>44761.875</v>
      </c>
      <c r="N82" s="1">
        <v>38334.916666666664</v>
      </c>
      <c r="O82" s="1">
        <v>44628.875</v>
      </c>
      <c r="P82" s="1">
        <v>44605.875</v>
      </c>
      <c r="Q82" s="1">
        <v>43357.875</v>
      </c>
      <c r="R82">
        <v>73599752</v>
      </c>
      <c r="S82" s="22">
        <f>COUNTIF(affix_amil_mensalidade_bronze!$E$4:$E$140,R82)</f>
        <v>0</v>
      </c>
      <c r="U82" t="s">
        <v>854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389</v>
      </c>
      <c r="AC82">
        <v>45</v>
      </c>
      <c r="AD82" t="s">
        <v>476</v>
      </c>
      <c r="AE82">
        <v>123586</v>
      </c>
      <c r="AF82">
        <v>1038.1099999999999</v>
      </c>
      <c r="AG82">
        <v>1235.8599999999999</v>
      </c>
      <c r="AH82" t="s">
        <v>408</v>
      </c>
      <c r="AI82" t="str">
        <f t="shared" si="16"/>
        <v>SIMSIMSIM190116451244761.875FNEL044761.87538334.916666666744628.87544605.87543357.875735997520LUXX LXMX DX XLXVXXRX VXLVXRDX000000AMIL45AMIL 400 QC NACIONAL1235861038.111235.86ATIVO</v>
      </c>
      <c r="AJ82">
        <f t="shared" si="17"/>
        <v>0</v>
      </c>
      <c r="AK82" t="s">
        <v>387</v>
      </c>
      <c r="AM82" s="7">
        <v>79</v>
      </c>
      <c r="AN82" s="7" t="str">
        <f t="shared" si="18"/>
        <v/>
      </c>
      <c r="AO82" s="7" t="str">
        <f t="shared" si="18"/>
        <v/>
      </c>
      <c r="AP82" s="7" t="str">
        <f t="shared" si="18"/>
        <v/>
      </c>
      <c r="AQ82" s="7" t="str">
        <f t="shared" si="18"/>
        <v/>
      </c>
      <c r="AR82" s="7" t="str">
        <f t="shared" si="18"/>
        <v/>
      </c>
      <c r="AS82" s="7" t="str">
        <f t="shared" si="18"/>
        <v/>
      </c>
      <c r="AT82" s="7" t="str">
        <f t="shared" si="18"/>
        <v/>
      </c>
      <c r="AU82" s="7" t="str">
        <f t="shared" si="18"/>
        <v/>
      </c>
      <c r="AV82" s="7" t="str">
        <f t="shared" si="18"/>
        <v/>
      </c>
      <c r="AW82" s="7" t="str">
        <f t="shared" si="18"/>
        <v/>
      </c>
      <c r="AX82" s="7" t="str">
        <f t="shared" si="19"/>
        <v/>
      </c>
      <c r="AY82" s="7" t="str">
        <f t="shared" si="19"/>
        <v/>
      </c>
      <c r="AZ82" s="7" t="str">
        <f t="shared" si="19"/>
        <v/>
      </c>
      <c r="BA82" s="7" t="str">
        <f t="shared" si="19"/>
        <v/>
      </c>
      <c r="BB82" s="7" t="str">
        <f t="shared" si="19"/>
        <v/>
      </c>
      <c r="BC82" s="7" t="str">
        <f t="shared" si="19"/>
        <v/>
      </c>
      <c r="BD82" s="7" t="str">
        <f t="shared" si="19"/>
        <v/>
      </c>
      <c r="BE82" s="7" t="str">
        <f t="shared" si="19"/>
        <v/>
      </c>
    </row>
    <row r="83" spans="1:57">
      <c r="A83" t="s">
        <v>404</v>
      </c>
      <c r="B83" t="s">
        <v>404</v>
      </c>
      <c r="C83" t="s">
        <v>404</v>
      </c>
      <c r="E83">
        <v>19</v>
      </c>
      <c r="F83">
        <v>0</v>
      </c>
      <c r="G83">
        <v>1</v>
      </c>
      <c r="H83">
        <v>164512</v>
      </c>
      <c r="I83" s="1">
        <v>44761.875</v>
      </c>
      <c r="J83" t="s">
        <v>387</v>
      </c>
      <c r="K83">
        <v>0</v>
      </c>
      <c r="L83" s="1"/>
      <c r="M83" s="1">
        <v>44761.875</v>
      </c>
      <c r="N83" s="1">
        <v>38334.916666666664</v>
      </c>
      <c r="O83" s="1">
        <v>44628.875</v>
      </c>
      <c r="P83" s="1">
        <v>44605.875</v>
      </c>
      <c r="Q83" s="1">
        <v>43357.875</v>
      </c>
      <c r="R83">
        <v>73599752</v>
      </c>
      <c r="S83" s="23">
        <f>COUNTIF(affix_amil_mensalidade_bronze!$E$4:$E$140,R83)</f>
        <v>0</v>
      </c>
      <c r="U83" t="s">
        <v>854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389</v>
      </c>
      <c r="AC83">
        <v>45</v>
      </c>
      <c r="AD83" t="s">
        <v>476</v>
      </c>
      <c r="AE83">
        <v>123586</v>
      </c>
      <c r="AF83">
        <v>1038.1099999999999</v>
      </c>
      <c r="AG83">
        <v>1235.8599999999999</v>
      </c>
      <c r="AH83" t="s">
        <v>408</v>
      </c>
      <c r="AI83" t="str">
        <f t="shared" si="16"/>
        <v>SIMSIMSIM190116451244761.875FNEL044761.87538334.916666666744628.87544605.87543357.875735997520LUXX LXMX DX XLXVXXRX VXLVXRDX000000AMIL45AMIL 400 QC NACIONAL1235861038.111235.86ATIVO</v>
      </c>
      <c r="AJ83">
        <f t="shared" si="17"/>
        <v>1</v>
      </c>
      <c r="AK83" t="s">
        <v>387</v>
      </c>
      <c r="AM83" s="8">
        <v>80</v>
      </c>
      <c r="AN83" s="8" t="str">
        <f t="shared" si="18"/>
        <v/>
      </c>
      <c r="AO83" s="8" t="str">
        <f t="shared" si="18"/>
        <v/>
      </c>
      <c r="AP83" s="8" t="str">
        <f t="shared" si="18"/>
        <v/>
      </c>
      <c r="AQ83" s="8" t="str">
        <f t="shared" si="18"/>
        <v/>
      </c>
      <c r="AR83" s="8" t="str">
        <f t="shared" si="18"/>
        <v/>
      </c>
      <c r="AS83" s="8" t="str">
        <f t="shared" si="18"/>
        <v/>
      </c>
      <c r="AT83" s="8" t="str">
        <f t="shared" si="18"/>
        <v/>
      </c>
      <c r="AU83" s="8" t="str">
        <f t="shared" si="18"/>
        <v/>
      </c>
      <c r="AV83" s="8" t="str">
        <f t="shared" si="18"/>
        <v/>
      </c>
      <c r="AW83" s="8" t="str">
        <f t="shared" si="18"/>
        <v/>
      </c>
      <c r="AX83" s="8" t="str">
        <f t="shared" si="19"/>
        <v/>
      </c>
      <c r="AY83" s="8" t="str">
        <f t="shared" si="19"/>
        <v/>
      </c>
      <c r="AZ83" s="8" t="str">
        <f t="shared" si="19"/>
        <v/>
      </c>
      <c r="BA83" s="8" t="str">
        <f t="shared" si="19"/>
        <v/>
      </c>
      <c r="BB83" s="8" t="str">
        <f t="shared" si="19"/>
        <v/>
      </c>
      <c r="BC83" s="8" t="str">
        <f t="shared" si="19"/>
        <v/>
      </c>
      <c r="BD83" s="8" t="str">
        <f t="shared" si="19"/>
        <v/>
      </c>
      <c r="BE83" s="8" t="str">
        <f t="shared" si="19"/>
        <v/>
      </c>
    </row>
    <row r="84" spans="1:57">
      <c r="A84" t="s">
        <v>404</v>
      </c>
      <c r="B84" t="s">
        <v>404</v>
      </c>
      <c r="C84" t="s">
        <v>404</v>
      </c>
      <c r="E84">
        <v>19</v>
      </c>
      <c r="F84">
        <v>0</v>
      </c>
      <c r="G84">
        <v>1</v>
      </c>
      <c r="H84">
        <v>164512</v>
      </c>
      <c r="I84" s="1">
        <v>44761.875</v>
      </c>
      <c r="J84" t="s">
        <v>387</v>
      </c>
      <c r="K84">
        <v>0</v>
      </c>
      <c r="L84" s="1"/>
      <c r="M84" s="1">
        <v>44761.875</v>
      </c>
      <c r="N84" s="1">
        <v>38334.916666666664</v>
      </c>
      <c r="O84" s="1">
        <v>44628.875</v>
      </c>
      <c r="P84" s="1">
        <v>44605.875</v>
      </c>
      <c r="Q84" s="1">
        <v>43357.875</v>
      </c>
      <c r="R84">
        <v>73599752</v>
      </c>
      <c r="S84" s="22">
        <f>COUNTIF(affix_amil_mensalidade_bronze!$E$4:$E$140,R84)</f>
        <v>0</v>
      </c>
      <c r="U84" t="s">
        <v>854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389</v>
      </c>
      <c r="AC84">
        <v>45</v>
      </c>
      <c r="AD84" t="s">
        <v>476</v>
      </c>
      <c r="AE84">
        <v>123586</v>
      </c>
      <c r="AF84">
        <v>1038.1099999999999</v>
      </c>
      <c r="AG84">
        <v>1235.8599999999999</v>
      </c>
      <c r="AH84" t="s">
        <v>408</v>
      </c>
      <c r="AI84" t="str">
        <f t="shared" si="16"/>
        <v>SIMSIMSIM190116451244761.875FNEL044761.87538334.916666666744628.87544605.87543357.875735997520LUXX LXMX DX XLXVXXRX VXLVXRDX000000AMIL45AMIL 400 QC NACIONAL1235861038.111235.86ATIVO</v>
      </c>
      <c r="AJ84">
        <f t="shared" si="17"/>
        <v>1</v>
      </c>
      <c r="AK84" t="s">
        <v>387</v>
      </c>
      <c r="AM84" s="7">
        <v>81</v>
      </c>
      <c r="AN84" s="7" t="str">
        <f t="shared" ref="AN84:AW93" si="20">IF(AN$3=$D84,$AM84,"")</f>
        <v/>
      </c>
      <c r="AO84" s="7" t="str">
        <f t="shared" si="20"/>
        <v/>
      </c>
      <c r="AP84" s="7" t="str">
        <f t="shared" si="20"/>
        <v/>
      </c>
      <c r="AQ84" s="7" t="str">
        <f t="shared" si="20"/>
        <v/>
      </c>
      <c r="AR84" s="7" t="str">
        <f t="shared" si="20"/>
        <v/>
      </c>
      <c r="AS84" s="7" t="str">
        <f t="shared" si="20"/>
        <v/>
      </c>
      <c r="AT84" s="7" t="str">
        <f t="shared" si="20"/>
        <v/>
      </c>
      <c r="AU84" s="7" t="str">
        <f t="shared" si="20"/>
        <v/>
      </c>
      <c r="AV84" s="7" t="str">
        <f t="shared" si="20"/>
        <v/>
      </c>
      <c r="AW84" s="7" t="str">
        <f t="shared" si="20"/>
        <v/>
      </c>
      <c r="AX84" s="7" t="str">
        <f t="shared" ref="AX84:BE93" si="21">IF(AX$3=$D84,$AM84,"")</f>
        <v/>
      </c>
      <c r="AY84" s="7" t="str">
        <f t="shared" si="21"/>
        <v/>
      </c>
      <c r="AZ84" s="7" t="str">
        <f t="shared" si="21"/>
        <v/>
      </c>
      <c r="BA84" s="7" t="str">
        <f t="shared" si="21"/>
        <v/>
      </c>
      <c r="BB84" s="7" t="str">
        <f t="shared" si="21"/>
        <v/>
      </c>
      <c r="BC84" s="7" t="str">
        <f t="shared" si="21"/>
        <v/>
      </c>
      <c r="BD84" s="7" t="str">
        <f t="shared" si="21"/>
        <v/>
      </c>
      <c r="BE84" s="7" t="str">
        <f t="shared" si="21"/>
        <v/>
      </c>
    </row>
    <row r="85" spans="1:57">
      <c r="A85" t="s">
        <v>404</v>
      </c>
      <c r="B85" t="s">
        <v>404</v>
      </c>
      <c r="C85" t="s">
        <v>404</v>
      </c>
      <c r="E85">
        <v>19</v>
      </c>
      <c r="F85">
        <v>0</v>
      </c>
      <c r="G85">
        <v>1</v>
      </c>
      <c r="H85">
        <v>164571</v>
      </c>
      <c r="I85" s="1">
        <v>44761.875</v>
      </c>
      <c r="J85" t="s">
        <v>387</v>
      </c>
      <c r="K85">
        <v>0</v>
      </c>
      <c r="L85" s="1"/>
      <c r="M85" s="1">
        <v>44761.875</v>
      </c>
      <c r="N85" s="1">
        <v>34868.875</v>
      </c>
      <c r="O85" s="1">
        <v>43353.875</v>
      </c>
      <c r="P85" s="1"/>
      <c r="Q85" s="1">
        <v>43357.875</v>
      </c>
      <c r="R85">
        <v>73599770</v>
      </c>
      <c r="S85" s="22">
        <f>COUNTIF(affix_amil_mensalidade_bronze!$E$4:$E$140,R85)</f>
        <v>0</v>
      </c>
      <c r="U85" t="s">
        <v>858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389</v>
      </c>
      <c r="AC85">
        <v>45</v>
      </c>
      <c r="AD85" t="s">
        <v>476</v>
      </c>
      <c r="AE85">
        <v>193102</v>
      </c>
      <c r="AF85">
        <v>1622.05</v>
      </c>
      <c r="AG85">
        <v>1931.02</v>
      </c>
      <c r="AH85" t="s">
        <v>408</v>
      </c>
      <c r="AI85" t="str">
        <f t="shared" si="16"/>
        <v>SIMSIMSIM190116457144761.875FNEL044761.87534868.87543353.87543357.875735997700RXNXLD TXXGX XXDL000000AMIL45AMIL 400 QC NACIONAL1931021622.051931.02ATIVO</v>
      </c>
      <c r="AJ85">
        <f t="shared" si="17"/>
        <v>0</v>
      </c>
      <c r="AK85" t="s">
        <v>387</v>
      </c>
      <c r="AM85" s="8">
        <v>82</v>
      </c>
      <c r="AN85" s="8" t="str">
        <f t="shared" si="20"/>
        <v/>
      </c>
      <c r="AO85" s="8" t="str">
        <f t="shared" si="20"/>
        <v/>
      </c>
      <c r="AP85" s="8" t="str">
        <f t="shared" si="20"/>
        <v/>
      </c>
      <c r="AQ85" s="8" t="str">
        <f t="shared" si="20"/>
        <v/>
      </c>
      <c r="AR85" s="8" t="str">
        <f t="shared" si="20"/>
        <v/>
      </c>
      <c r="AS85" s="8" t="str">
        <f t="shared" si="20"/>
        <v/>
      </c>
      <c r="AT85" s="8" t="str">
        <f t="shared" si="20"/>
        <v/>
      </c>
      <c r="AU85" s="8" t="str">
        <f t="shared" si="20"/>
        <v/>
      </c>
      <c r="AV85" s="8" t="str">
        <f t="shared" si="20"/>
        <v/>
      </c>
      <c r="AW85" s="8" t="str">
        <f t="shared" si="20"/>
        <v/>
      </c>
      <c r="AX85" s="8" t="str">
        <f t="shared" si="21"/>
        <v/>
      </c>
      <c r="AY85" s="8" t="str">
        <f t="shared" si="21"/>
        <v/>
      </c>
      <c r="AZ85" s="8" t="str">
        <f t="shared" si="21"/>
        <v/>
      </c>
      <c r="BA85" s="8" t="str">
        <f t="shared" si="21"/>
        <v/>
      </c>
      <c r="BB85" s="8" t="str">
        <f t="shared" si="21"/>
        <v/>
      </c>
      <c r="BC85" s="8" t="str">
        <f t="shared" si="21"/>
        <v/>
      </c>
      <c r="BD85" s="8" t="str">
        <f t="shared" si="21"/>
        <v/>
      </c>
      <c r="BE85" s="8" t="str">
        <f t="shared" si="21"/>
        <v/>
      </c>
    </row>
    <row r="86" spans="1:57">
      <c r="A86" t="s">
        <v>404</v>
      </c>
      <c r="B86" t="s">
        <v>404</v>
      </c>
      <c r="C86" t="s">
        <v>404</v>
      </c>
      <c r="E86">
        <v>19</v>
      </c>
      <c r="F86">
        <v>0</v>
      </c>
      <c r="G86">
        <v>1</v>
      </c>
      <c r="H86">
        <v>164571</v>
      </c>
      <c r="I86" s="1">
        <v>44761.875</v>
      </c>
      <c r="J86" t="s">
        <v>387</v>
      </c>
      <c r="K86">
        <v>0</v>
      </c>
      <c r="L86" s="1"/>
      <c r="M86" s="1">
        <v>44761.875</v>
      </c>
      <c r="N86" s="1">
        <v>34868.875</v>
      </c>
      <c r="O86" s="1">
        <v>43353.875</v>
      </c>
      <c r="P86" s="1"/>
      <c r="Q86" s="1">
        <v>43357.875</v>
      </c>
      <c r="R86">
        <v>73599770</v>
      </c>
      <c r="S86" s="22">
        <f>COUNTIF(affix_amil_mensalidade_bronze!$E$4:$E$140,R86)</f>
        <v>0</v>
      </c>
      <c r="U86" t="s">
        <v>858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389</v>
      </c>
      <c r="AC86">
        <v>45</v>
      </c>
      <c r="AD86" t="s">
        <v>476</v>
      </c>
      <c r="AE86">
        <v>193102</v>
      </c>
      <c r="AF86">
        <v>1622.05</v>
      </c>
      <c r="AG86">
        <v>1931.02</v>
      </c>
      <c r="AH86" t="s">
        <v>408</v>
      </c>
      <c r="AI86" t="str">
        <f t="shared" si="16"/>
        <v>SIMSIMSIM190116457144761.875FNEL044761.87534868.87543353.87543357.875735997700RXNXLD TXXGX XXDL000000AMIL45AMIL 400 QC NACIONAL1931021622.051931.02ATIVO</v>
      </c>
      <c r="AJ86">
        <f t="shared" si="17"/>
        <v>1</v>
      </c>
      <c r="AK86" t="s">
        <v>387</v>
      </c>
      <c r="AM86" s="7">
        <v>83</v>
      </c>
      <c r="AN86" s="7" t="str">
        <f t="shared" si="20"/>
        <v/>
      </c>
      <c r="AO86" s="7" t="str">
        <f t="shared" si="20"/>
        <v/>
      </c>
      <c r="AP86" s="7" t="str">
        <f t="shared" si="20"/>
        <v/>
      </c>
      <c r="AQ86" s="7" t="str">
        <f t="shared" si="20"/>
        <v/>
      </c>
      <c r="AR86" s="7" t="str">
        <f t="shared" si="20"/>
        <v/>
      </c>
      <c r="AS86" s="7" t="str">
        <f t="shared" si="20"/>
        <v/>
      </c>
      <c r="AT86" s="7" t="str">
        <f t="shared" si="20"/>
        <v/>
      </c>
      <c r="AU86" s="7" t="str">
        <f t="shared" si="20"/>
        <v/>
      </c>
      <c r="AV86" s="7" t="str">
        <f t="shared" si="20"/>
        <v/>
      </c>
      <c r="AW86" s="7" t="str">
        <f t="shared" si="20"/>
        <v/>
      </c>
      <c r="AX86" s="7" t="str">
        <f t="shared" si="21"/>
        <v/>
      </c>
      <c r="AY86" s="7" t="str">
        <f t="shared" si="21"/>
        <v/>
      </c>
      <c r="AZ86" s="7" t="str">
        <f t="shared" si="21"/>
        <v/>
      </c>
      <c r="BA86" s="7" t="str">
        <f t="shared" si="21"/>
        <v/>
      </c>
      <c r="BB86" s="7" t="str">
        <f t="shared" si="21"/>
        <v/>
      </c>
      <c r="BC86" s="7" t="str">
        <f t="shared" si="21"/>
        <v/>
      </c>
      <c r="BD86" s="7" t="str">
        <f t="shared" si="21"/>
        <v/>
      </c>
      <c r="BE86" s="7" t="str">
        <f t="shared" si="21"/>
        <v/>
      </c>
    </row>
    <row r="87" spans="1:57">
      <c r="A87" t="s">
        <v>404</v>
      </c>
      <c r="B87" t="s">
        <v>404</v>
      </c>
      <c r="C87" t="s">
        <v>404</v>
      </c>
      <c r="E87">
        <v>19</v>
      </c>
      <c r="F87">
        <v>0</v>
      </c>
      <c r="G87">
        <v>1</v>
      </c>
      <c r="H87">
        <v>164571</v>
      </c>
      <c r="I87" s="1">
        <v>44761.875</v>
      </c>
      <c r="J87" t="s">
        <v>387</v>
      </c>
      <c r="K87">
        <v>0</v>
      </c>
      <c r="L87" s="1"/>
      <c r="M87" s="1">
        <v>44761.875</v>
      </c>
      <c r="N87" s="1">
        <v>34868.875</v>
      </c>
      <c r="O87" s="1">
        <v>43353.875</v>
      </c>
      <c r="P87" s="1"/>
      <c r="Q87" s="1">
        <v>43357.875</v>
      </c>
      <c r="R87">
        <v>73599770</v>
      </c>
      <c r="S87" s="23">
        <f>COUNTIF(affix_amil_mensalidade_bronze!$E$4:$E$140,R87)</f>
        <v>0</v>
      </c>
      <c r="U87" t="s">
        <v>858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389</v>
      </c>
      <c r="AC87">
        <v>45</v>
      </c>
      <c r="AD87" t="s">
        <v>476</v>
      </c>
      <c r="AE87">
        <v>193102</v>
      </c>
      <c r="AF87">
        <v>1622.05</v>
      </c>
      <c r="AG87">
        <v>1931.02</v>
      </c>
      <c r="AH87" t="s">
        <v>408</v>
      </c>
      <c r="AI87" t="str">
        <f t="shared" si="16"/>
        <v>SIMSIMSIM190116457144761.875FNEL044761.87534868.87543353.87543357.875735997700RXNXLD TXXGX XXDL000000AMIL45AMIL 400 QC NACIONAL1931021622.051931.02ATIVO</v>
      </c>
      <c r="AJ87">
        <f t="shared" si="17"/>
        <v>1</v>
      </c>
      <c r="AK87" t="s">
        <v>387</v>
      </c>
      <c r="AM87" s="8">
        <v>84</v>
      </c>
      <c r="AN87" s="8" t="str">
        <f t="shared" si="20"/>
        <v/>
      </c>
      <c r="AO87" s="8" t="str">
        <f t="shared" si="20"/>
        <v/>
      </c>
      <c r="AP87" s="8" t="str">
        <f t="shared" si="20"/>
        <v/>
      </c>
      <c r="AQ87" s="8" t="str">
        <f t="shared" si="20"/>
        <v/>
      </c>
      <c r="AR87" s="8" t="str">
        <f t="shared" si="20"/>
        <v/>
      </c>
      <c r="AS87" s="8" t="str">
        <f t="shared" si="20"/>
        <v/>
      </c>
      <c r="AT87" s="8" t="str">
        <f t="shared" si="20"/>
        <v/>
      </c>
      <c r="AU87" s="8" t="str">
        <f t="shared" si="20"/>
        <v/>
      </c>
      <c r="AV87" s="8" t="str">
        <f t="shared" si="20"/>
        <v/>
      </c>
      <c r="AW87" s="8" t="str">
        <f t="shared" si="20"/>
        <v/>
      </c>
      <c r="AX87" s="8" t="str">
        <f t="shared" si="21"/>
        <v/>
      </c>
      <c r="AY87" s="8" t="str">
        <f t="shared" si="21"/>
        <v/>
      </c>
      <c r="AZ87" s="8" t="str">
        <f t="shared" si="21"/>
        <v/>
      </c>
      <c r="BA87" s="8" t="str">
        <f t="shared" si="21"/>
        <v/>
      </c>
      <c r="BB87" s="8" t="str">
        <f t="shared" si="21"/>
        <v/>
      </c>
      <c r="BC87" s="8" t="str">
        <f t="shared" si="21"/>
        <v/>
      </c>
      <c r="BD87" s="8" t="str">
        <f t="shared" si="21"/>
        <v/>
      </c>
      <c r="BE87" s="8" t="str">
        <f t="shared" si="21"/>
        <v/>
      </c>
    </row>
    <row r="88" spans="1:57">
      <c r="A88" t="s">
        <v>404</v>
      </c>
      <c r="B88" t="s">
        <v>404</v>
      </c>
      <c r="C88" t="s">
        <v>404</v>
      </c>
      <c r="E88">
        <v>19</v>
      </c>
      <c r="F88">
        <v>0</v>
      </c>
      <c r="G88">
        <v>1</v>
      </c>
      <c r="H88">
        <v>164582</v>
      </c>
      <c r="I88" s="1">
        <v>44761.875</v>
      </c>
      <c r="J88" t="s">
        <v>387</v>
      </c>
      <c r="K88">
        <v>0</v>
      </c>
      <c r="L88" s="1"/>
      <c r="M88" s="1">
        <v>44761.875</v>
      </c>
      <c r="N88" s="1">
        <v>35984.875</v>
      </c>
      <c r="O88" s="1">
        <v>43353.875</v>
      </c>
      <c r="P88" s="1"/>
      <c r="Q88" s="1">
        <v>43357.875</v>
      </c>
      <c r="R88">
        <v>73599777</v>
      </c>
      <c r="S88" s="23">
        <f>COUNTIF(affix_amil_mensalidade_bronze!$E$4:$E$140,R88)</f>
        <v>0</v>
      </c>
      <c r="U88" t="s">
        <v>859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389</v>
      </c>
      <c r="AC88">
        <v>45</v>
      </c>
      <c r="AD88" t="s">
        <v>483</v>
      </c>
      <c r="AE88">
        <v>24121</v>
      </c>
      <c r="AF88">
        <v>2026.2</v>
      </c>
      <c r="AG88">
        <v>2412.1</v>
      </c>
      <c r="AH88" t="s">
        <v>408</v>
      </c>
      <c r="AI88" t="str">
        <f t="shared" si="16"/>
        <v>SIMSIMSIM190116458244761.875FNEL044761.87535984.87543353.87543357.875735997770MXTHXU TXVXRX TXRRX000000AMIL45AMIL 700 QP NACIONAL241212026.22412.1ATIVO</v>
      </c>
      <c r="AJ88">
        <f t="shared" si="17"/>
        <v>0</v>
      </c>
      <c r="AK88" t="s">
        <v>387</v>
      </c>
      <c r="AM88" s="7">
        <v>85</v>
      </c>
      <c r="AN88" s="7" t="str">
        <f t="shared" si="20"/>
        <v/>
      </c>
      <c r="AO88" s="7" t="str">
        <f t="shared" si="20"/>
        <v/>
      </c>
      <c r="AP88" s="7" t="str">
        <f t="shared" si="20"/>
        <v/>
      </c>
      <c r="AQ88" s="7" t="str">
        <f t="shared" si="20"/>
        <v/>
      </c>
      <c r="AR88" s="7" t="str">
        <f t="shared" si="20"/>
        <v/>
      </c>
      <c r="AS88" s="7" t="str">
        <f t="shared" si="20"/>
        <v/>
      </c>
      <c r="AT88" s="7" t="str">
        <f t="shared" si="20"/>
        <v/>
      </c>
      <c r="AU88" s="7" t="str">
        <f t="shared" si="20"/>
        <v/>
      </c>
      <c r="AV88" s="7" t="str">
        <f t="shared" si="20"/>
        <v/>
      </c>
      <c r="AW88" s="7" t="str">
        <f t="shared" si="20"/>
        <v/>
      </c>
      <c r="AX88" s="7" t="str">
        <f t="shared" si="21"/>
        <v/>
      </c>
      <c r="AY88" s="7" t="str">
        <f t="shared" si="21"/>
        <v/>
      </c>
      <c r="AZ88" s="7" t="str">
        <f t="shared" si="21"/>
        <v/>
      </c>
      <c r="BA88" s="7" t="str">
        <f t="shared" si="21"/>
        <v/>
      </c>
      <c r="BB88" s="7" t="str">
        <f t="shared" si="21"/>
        <v/>
      </c>
      <c r="BC88" s="7" t="str">
        <f t="shared" si="21"/>
        <v/>
      </c>
      <c r="BD88" s="7" t="str">
        <f t="shared" si="21"/>
        <v/>
      </c>
      <c r="BE88" s="7" t="str">
        <f t="shared" si="21"/>
        <v/>
      </c>
    </row>
    <row r="89" spans="1:57">
      <c r="A89" t="s">
        <v>404</v>
      </c>
      <c r="B89" t="s">
        <v>404</v>
      </c>
      <c r="C89" t="s">
        <v>404</v>
      </c>
      <c r="E89">
        <v>19</v>
      </c>
      <c r="F89">
        <v>0</v>
      </c>
      <c r="G89">
        <v>1</v>
      </c>
      <c r="H89">
        <v>164582</v>
      </c>
      <c r="I89" s="1">
        <v>44761.875</v>
      </c>
      <c r="J89" t="s">
        <v>387</v>
      </c>
      <c r="K89">
        <v>0</v>
      </c>
      <c r="L89" s="1"/>
      <c r="M89" s="1">
        <v>44761.875</v>
      </c>
      <c r="N89" s="1">
        <v>35984.875</v>
      </c>
      <c r="O89" s="1">
        <v>43353.875</v>
      </c>
      <c r="P89" s="1"/>
      <c r="Q89" s="1">
        <v>43357.875</v>
      </c>
      <c r="R89">
        <v>73599777</v>
      </c>
      <c r="S89" s="23">
        <f>COUNTIF(affix_amil_mensalidade_bronze!$E$4:$E$140,R89)</f>
        <v>0</v>
      </c>
      <c r="U89" t="s">
        <v>859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389</v>
      </c>
      <c r="AC89">
        <v>45</v>
      </c>
      <c r="AD89" t="s">
        <v>483</v>
      </c>
      <c r="AE89">
        <v>24121</v>
      </c>
      <c r="AF89">
        <v>2026.2</v>
      </c>
      <c r="AG89">
        <v>2412.1</v>
      </c>
      <c r="AH89" t="s">
        <v>408</v>
      </c>
      <c r="AI89" t="str">
        <f t="shared" si="16"/>
        <v>SIMSIMSIM190116458244761.875FNEL044761.87535984.87543353.87543357.875735997770MXTHXU TXVXRX TXRRX000000AMIL45AMIL 700 QP NACIONAL241212026.22412.1ATIVO</v>
      </c>
      <c r="AJ89">
        <f t="shared" si="17"/>
        <v>1</v>
      </c>
      <c r="AK89" t="s">
        <v>387</v>
      </c>
      <c r="AM89" s="8">
        <v>86</v>
      </c>
      <c r="AN89" s="8" t="str">
        <f t="shared" si="20"/>
        <v/>
      </c>
      <c r="AO89" s="8" t="str">
        <f t="shared" si="20"/>
        <v/>
      </c>
      <c r="AP89" s="8" t="str">
        <f t="shared" si="20"/>
        <v/>
      </c>
      <c r="AQ89" s="8" t="str">
        <f t="shared" si="20"/>
        <v/>
      </c>
      <c r="AR89" s="8" t="str">
        <f t="shared" si="20"/>
        <v/>
      </c>
      <c r="AS89" s="8" t="str">
        <f t="shared" si="20"/>
        <v/>
      </c>
      <c r="AT89" s="8" t="str">
        <f t="shared" si="20"/>
        <v/>
      </c>
      <c r="AU89" s="8" t="str">
        <f t="shared" si="20"/>
        <v/>
      </c>
      <c r="AV89" s="8" t="str">
        <f t="shared" si="20"/>
        <v/>
      </c>
      <c r="AW89" s="8" t="str">
        <f t="shared" si="20"/>
        <v/>
      </c>
      <c r="AX89" s="8" t="str">
        <f t="shared" si="21"/>
        <v/>
      </c>
      <c r="AY89" s="8" t="str">
        <f t="shared" si="21"/>
        <v/>
      </c>
      <c r="AZ89" s="8" t="str">
        <f t="shared" si="21"/>
        <v/>
      </c>
      <c r="BA89" s="8" t="str">
        <f t="shared" si="21"/>
        <v/>
      </c>
      <c r="BB89" s="8" t="str">
        <f t="shared" si="21"/>
        <v/>
      </c>
      <c r="BC89" s="8" t="str">
        <f t="shared" si="21"/>
        <v/>
      </c>
      <c r="BD89" s="8" t="str">
        <f t="shared" si="21"/>
        <v/>
      </c>
      <c r="BE89" s="8" t="str">
        <f t="shared" si="21"/>
        <v/>
      </c>
    </row>
    <row r="90" spans="1:57">
      <c r="A90" t="s">
        <v>404</v>
      </c>
      <c r="B90" t="s">
        <v>404</v>
      </c>
      <c r="C90" t="s">
        <v>404</v>
      </c>
      <c r="E90">
        <v>19</v>
      </c>
      <c r="F90">
        <v>0</v>
      </c>
      <c r="G90">
        <v>1</v>
      </c>
      <c r="H90">
        <v>164582</v>
      </c>
      <c r="I90" s="1">
        <v>44761.875</v>
      </c>
      <c r="J90" t="s">
        <v>387</v>
      </c>
      <c r="K90">
        <v>0</v>
      </c>
      <c r="L90" s="1"/>
      <c r="M90" s="1">
        <v>44761.875</v>
      </c>
      <c r="N90" s="1">
        <v>35984.875</v>
      </c>
      <c r="O90" s="1">
        <v>43353.875</v>
      </c>
      <c r="P90" s="1"/>
      <c r="Q90" s="1">
        <v>43357.875</v>
      </c>
      <c r="R90">
        <v>73599777</v>
      </c>
      <c r="S90" s="22">
        <f>COUNTIF(affix_amil_mensalidade_bronze!$E$4:$E$140,R90)</f>
        <v>0</v>
      </c>
      <c r="U90" t="s">
        <v>859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389</v>
      </c>
      <c r="AC90">
        <v>45</v>
      </c>
      <c r="AD90" t="s">
        <v>483</v>
      </c>
      <c r="AE90">
        <v>24121</v>
      </c>
      <c r="AF90">
        <v>2026.2</v>
      </c>
      <c r="AG90">
        <v>2412.1</v>
      </c>
      <c r="AH90" t="s">
        <v>408</v>
      </c>
      <c r="AI90" t="str">
        <f t="shared" si="16"/>
        <v>SIMSIMSIM190116458244761.875FNEL044761.87535984.87543353.87543357.875735997770MXTHXU TXVXRX TXRRX000000AMIL45AMIL 700 QP NACIONAL241212026.22412.1ATIVO</v>
      </c>
      <c r="AJ90">
        <f t="shared" si="17"/>
        <v>1</v>
      </c>
      <c r="AK90" t="s">
        <v>387</v>
      </c>
      <c r="AM90" s="7">
        <v>87</v>
      </c>
      <c r="AN90" s="7" t="str">
        <f t="shared" si="20"/>
        <v/>
      </c>
      <c r="AO90" s="7" t="str">
        <f t="shared" si="20"/>
        <v/>
      </c>
      <c r="AP90" s="7" t="str">
        <f t="shared" si="20"/>
        <v/>
      </c>
      <c r="AQ90" s="7" t="str">
        <f t="shared" si="20"/>
        <v/>
      </c>
      <c r="AR90" s="7" t="str">
        <f t="shared" si="20"/>
        <v/>
      </c>
      <c r="AS90" s="7" t="str">
        <f t="shared" si="20"/>
        <v/>
      </c>
      <c r="AT90" s="7" t="str">
        <f t="shared" si="20"/>
        <v/>
      </c>
      <c r="AU90" s="7" t="str">
        <f t="shared" si="20"/>
        <v/>
      </c>
      <c r="AV90" s="7" t="str">
        <f t="shared" si="20"/>
        <v/>
      </c>
      <c r="AW90" s="7" t="str">
        <f t="shared" si="20"/>
        <v/>
      </c>
      <c r="AX90" s="7" t="str">
        <f t="shared" si="21"/>
        <v/>
      </c>
      <c r="AY90" s="7" t="str">
        <f t="shared" si="21"/>
        <v/>
      </c>
      <c r="AZ90" s="7" t="str">
        <f t="shared" si="21"/>
        <v/>
      </c>
      <c r="BA90" s="7" t="str">
        <f t="shared" si="21"/>
        <v/>
      </c>
      <c r="BB90" s="7" t="str">
        <f t="shared" si="21"/>
        <v/>
      </c>
      <c r="BC90" s="7" t="str">
        <f t="shared" si="21"/>
        <v/>
      </c>
      <c r="BD90" s="7" t="str">
        <f t="shared" si="21"/>
        <v/>
      </c>
      <c r="BE90" s="7" t="str">
        <f t="shared" si="21"/>
        <v/>
      </c>
    </row>
    <row r="91" spans="1:57">
      <c r="A91" t="s">
        <v>386</v>
      </c>
      <c r="B91" t="s">
        <v>386</v>
      </c>
      <c r="C91" t="s">
        <v>386</v>
      </c>
      <c r="E91">
        <v>19</v>
      </c>
      <c r="F91">
        <v>0</v>
      </c>
      <c r="G91">
        <v>1</v>
      </c>
      <c r="H91">
        <v>164699</v>
      </c>
      <c r="I91" s="1">
        <v>44761.875</v>
      </c>
      <c r="J91" t="s">
        <v>387</v>
      </c>
      <c r="K91">
        <v>0</v>
      </c>
      <c r="L91" s="1"/>
      <c r="M91" s="1">
        <v>44761.875</v>
      </c>
      <c r="N91" s="1">
        <v>37433.875</v>
      </c>
      <c r="O91" s="1">
        <v>44633.875</v>
      </c>
      <c r="P91" s="1">
        <v>44605.875</v>
      </c>
      <c r="Q91" s="1">
        <v>43357.875</v>
      </c>
      <c r="R91">
        <v>73599795</v>
      </c>
      <c r="S91" s="22">
        <f>COUNTIF(affix_amil_mensalidade_bronze!$E$4:$E$140,R91)</f>
        <v>0</v>
      </c>
      <c r="U91" t="s">
        <v>738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389</v>
      </c>
      <c r="AD91" t="s">
        <v>476</v>
      </c>
      <c r="AE91">
        <v>88755</v>
      </c>
      <c r="AF91">
        <v>1297.6600000000001</v>
      </c>
      <c r="AG91">
        <v>887.55</v>
      </c>
      <c r="AH91" t="s">
        <v>408</v>
      </c>
      <c r="AI91" t="str">
        <f t="shared" si="16"/>
        <v>NÃONÃONÃO190116469944761.875FNEL044761.87537433.87544633.87544605.87543357.875735997950TXWXN THXXRRY DX XNTX PXLMX000000AMILAMIL 400 QC NACIONAL887551297.66887.55ATIVO</v>
      </c>
      <c r="AJ91">
        <f t="shared" si="17"/>
        <v>0</v>
      </c>
      <c r="AK91" t="s">
        <v>387</v>
      </c>
      <c r="AM91" s="8">
        <v>88</v>
      </c>
      <c r="AN91" s="8" t="str">
        <f t="shared" si="20"/>
        <v/>
      </c>
      <c r="AO91" s="8" t="str">
        <f t="shared" si="20"/>
        <v/>
      </c>
      <c r="AP91" s="8" t="str">
        <f t="shared" si="20"/>
        <v/>
      </c>
      <c r="AQ91" s="8" t="str">
        <f t="shared" si="20"/>
        <v/>
      </c>
      <c r="AR91" s="8" t="str">
        <f t="shared" si="20"/>
        <v/>
      </c>
      <c r="AS91" s="8" t="str">
        <f t="shared" si="20"/>
        <v/>
      </c>
      <c r="AT91" s="8" t="str">
        <f t="shared" si="20"/>
        <v/>
      </c>
      <c r="AU91" s="8" t="str">
        <f t="shared" si="20"/>
        <v/>
      </c>
      <c r="AV91" s="8" t="str">
        <f t="shared" si="20"/>
        <v/>
      </c>
      <c r="AW91" s="8" t="str">
        <f t="shared" si="20"/>
        <v/>
      </c>
      <c r="AX91" s="8" t="str">
        <f t="shared" si="21"/>
        <v/>
      </c>
      <c r="AY91" s="8" t="str">
        <f t="shared" si="21"/>
        <v/>
      </c>
      <c r="AZ91" s="8" t="str">
        <f t="shared" si="21"/>
        <v/>
      </c>
      <c r="BA91" s="8" t="str">
        <f t="shared" si="21"/>
        <v/>
      </c>
      <c r="BB91" s="8" t="str">
        <f t="shared" si="21"/>
        <v/>
      </c>
      <c r="BC91" s="8" t="str">
        <f t="shared" si="21"/>
        <v/>
      </c>
      <c r="BD91" s="8" t="str">
        <f t="shared" si="21"/>
        <v/>
      </c>
      <c r="BE91" s="8" t="str">
        <f t="shared" si="21"/>
        <v/>
      </c>
    </row>
    <row r="92" spans="1:57">
      <c r="A92" t="s">
        <v>386</v>
      </c>
      <c r="B92" t="s">
        <v>386</v>
      </c>
      <c r="C92" t="s">
        <v>386</v>
      </c>
      <c r="E92">
        <v>19</v>
      </c>
      <c r="F92">
        <v>0</v>
      </c>
      <c r="G92">
        <v>1</v>
      </c>
      <c r="H92">
        <v>164699</v>
      </c>
      <c r="I92" s="1">
        <v>44761.875</v>
      </c>
      <c r="J92" t="s">
        <v>387</v>
      </c>
      <c r="K92">
        <v>0</v>
      </c>
      <c r="L92" s="1"/>
      <c r="M92" s="1">
        <v>44761.875</v>
      </c>
      <c r="N92" s="1">
        <v>37433.875</v>
      </c>
      <c r="O92" s="1">
        <v>44633.875</v>
      </c>
      <c r="P92" s="1">
        <v>44605.875</v>
      </c>
      <c r="Q92" s="1">
        <v>43357.875</v>
      </c>
      <c r="R92">
        <v>73599795</v>
      </c>
      <c r="S92" s="22">
        <f>COUNTIF(affix_amil_mensalidade_bronze!$E$4:$E$140,R92)</f>
        <v>0</v>
      </c>
      <c r="U92" t="s">
        <v>738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389</v>
      </c>
      <c r="AD92" t="s">
        <v>476</v>
      </c>
      <c r="AE92">
        <v>88755</v>
      </c>
      <c r="AF92">
        <v>1297.6600000000001</v>
      </c>
      <c r="AG92">
        <v>887.55</v>
      </c>
      <c r="AH92" t="s">
        <v>408</v>
      </c>
      <c r="AI92" t="str">
        <f t="shared" si="16"/>
        <v>NÃONÃONÃO190116469944761.875FNEL044761.87537433.87544633.87544605.87543357.875735997950TXWXN THXXRRY DX XNTX PXLMX000000AMILAMIL 400 QC NACIONAL887551297.66887.55ATIVO</v>
      </c>
      <c r="AJ92">
        <f t="shared" si="17"/>
        <v>1</v>
      </c>
      <c r="AK92" t="s">
        <v>387</v>
      </c>
      <c r="AM92" s="7">
        <v>89</v>
      </c>
      <c r="AN92" s="7" t="str">
        <f t="shared" si="20"/>
        <v/>
      </c>
      <c r="AO92" s="7" t="str">
        <f t="shared" si="20"/>
        <v/>
      </c>
      <c r="AP92" s="7" t="str">
        <f t="shared" si="20"/>
        <v/>
      </c>
      <c r="AQ92" s="7" t="str">
        <f t="shared" si="20"/>
        <v/>
      </c>
      <c r="AR92" s="7" t="str">
        <f t="shared" si="20"/>
        <v/>
      </c>
      <c r="AS92" s="7" t="str">
        <f t="shared" si="20"/>
        <v/>
      </c>
      <c r="AT92" s="7" t="str">
        <f t="shared" si="20"/>
        <v/>
      </c>
      <c r="AU92" s="7" t="str">
        <f t="shared" si="20"/>
        <v/>
      </c>
      <c r="AV92" s="7" t="str">
        <f t="shared" si="20"/>
        <v/>
      </c>
      <c r="AW92" s="7" t="str">
        <f t="shared" si="20"/>
        <v/>
      </c>
      <c r="AX92" s="7" t="str">
        <f t="shared" si="21"/>
        <v/>
      </c>
      <c r="AY92" s="7" t="str">
        <f t="shared" si="21"/>
        <v/>
      </c>
      <c r="AZ92" s="7" t="str">
        <f t="shared" si="21"/>
        <v/>
      </c>
      <c r="BA92" s="7" t="str">
        <f t="shared" si="21"/>
        <v/>
      </c>
      <c r="BB92" s="7" t="str">
        <f t="shared" si="21"/>
        <v/>
      </c>
      <c r="BC92" s="7" t="str">
        <f t="shared" si="21"/>
        <v/>
      </c>
      <c r="BD92" s="7" t="str">
        <f t="shared" si="21"/>
        <v/>
      </c>
      <c r="BE92" s="7" t="str">
        <f t="shared" si="21"/>
        <v/>
      </c>
    </row>
    <row r="93" spans="1:57">
      <c r="A93" t="s">
        <v>386</v>
      </c>
      <c r="B93" t="s">
        <v>386</v>
      </c>
      <c r="C93" t="s">
        <v>386</v>
      </c>
      <c r="E93">
        <v>19</v>
      </c>
      <c r="F93">
        <v>0</v>
      </c>
      <c r="G93">
        <v>1</v>
      </c>
      <c r="H93">
        <v>164699</v>
      </c>
      <c r="I93" s="1">
        <v>44761.875</v>
      </c>
      <c r="J93" t="s">
        <v>387</v>
      </c>
      <c r="K93">
        <v>0</v>
      </c>
      <c r="L93" s="1"/>
      <c r="M93" s="1">
        <v>44761.875</v>
      </c>
      <c r="N93" s="1">
        <v>37433.875</v>
      </c>
      <c r="O93" s="1">
        <v>44633.875</v>
      </c>
      <c r="P93" s="1">
        <v>44605.875</v>
      </c>
      <c r="Q93" s="1">
        <v>43357.875</v>
      </c>
      <c r="R93">
        <v>73599795</v>
      </c>
      <c r="S93" s="23">
        <f>COUNTIF(affix_amil_mensalidade_bronze!$E$4:$E$140,R93)</f>
        <v>0</v>
      </c>
      <c r="U93" t="s">
        <v>738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389</v>
      </c>
      <c r="AD93" t="s">
        <v>476</v>
      </c>
      <c r="AE93">
        <v>88755</v>
      </c>
      <c r="AF93">
        <v>1297.6600000000001</v>
      </c>
      <c r="AG93">
        <v>887.55</v>
      </c>
      <c r="AH93" t="s">
        <v>408</v>
      </c>
      <c r="AI93" t="str">
        <f t="shared" si="16"/>
        <v>NÃONÃONÃO190116469944761.875FNEL044761.87537433.87544633.87544605.87543357.875735997950TXWXN THXXRRY DX XNTX PXLMX000000AMILAMIL 400 QC NACIONAL887551297.66887.55ATIVO</v>
      </c>
      <c r="AJ93">
        <f t="shared" si="17"/>
        <v>1</v>
      </c>
      <c r="AK93" t="s">
        <v>387</v>
      </c>
      <c r="AM93" s="8">
        <v>90</v>
      </c>
      <c r="AN93" s="8" t="str">
        <f t="shared" si="20"/>
        <v/>
      </c>
      <c r="AO93" s="8" t="str">
        <f t="shared" si="20"/>
        <v/>
      </c>
      <c r="AP93" s="8" t="str">
        <f t="shared" si="20"/>
        <v/>
      </c>
      <c r="AQ93" s="8" t="str">
        <f t="shared" si="20"/>
        <v/>
      </c>
      <c r="AR93" s="8" t="str">
        <f t="shared" si="20"/>
        <v/>
      </c>
      <c r="AS93" s="8" t="str">
        <f t="shared" si="20"/>
        <v/>
      </c>
      <c r="AT93" s="8" t="str">
        <f t="shared" si="20"/>
        <v/>
      </c>
      <c r="AU93" s="8" t="str">
        <f t="shared" si="20"/>
        <v/>
      </c>
      <c r="AV93" s="8" t="str">
        <f t="shared" si="20"/>
        <v/>
      </c>
      <c r="AW93" s="8" t="str">
        <f t="shared" si="20"/>
        <v/>
      </c>
      <c r="AX93" s="8" t="str">
        <f t="shared" si="21"/>
        <v/>
      </c>
      <c r="AY93" s="8" t="str">
        <f t="shared" si="21"/>
        <v/>
      </c>
      <c r="AZ93" s="8" t="str">
        <f t="shared" si="21"/>
        <v/>
      </c>
      <c r="BA93" s="8" t="str">
        <f t="shared" si="21"/>
        <v/>
      </c>
      <c r="BB93" s="8" t="str">
        <f t="shared" si="21"/>
        <v/>
      </c>
      <c r="BC93" s="8" t="str">
        <f t="shared" si="21"/>
        <v/>
      </c>
      <c r="BD93" s="8" t="str">
        <f t="shared" si="21"/>
        <v/>
      </c>
      <c r="BE93" s="8" t="str">
        <f t="shared" si="21"/>
        <v/>
      </c>
    </row>
    <row r="94" spans="1:57">
      <c r="A94" t="s">
        <v>404</v>
      </c>
      <c r="B94" t="s">
        <v>404</v>
      </c>
      <c r="C94" t="s">
        <v>404</v>
      </c>
      <c r="E94">
        <v>57</v>
      </c>
      <c r="F94">
        <v>0</v>
      </c>
      <c r="G94">
        <v>1</v>
      </c>
      <c r="H94">
        <v>164769</v>
      </c>
      <c r="I94" s="1">
        <v>44761.875</v>
      </c>
      <c r="J94" t="s">
        <v>392</v>
      </c>
      <c r="K94">
        <v>0</v>
      </c>
      <c r="L94" s="1"/>
      <c r="M94" s="1">
        <v>44761.875</v>
      </c>
      <c r="N94" s="1">
        <v>30252.875</v>
      </c>
      <c r="O94" s="1">
        <v>43353.875</v>
      </c>
      <c r="P94" s="1"/>
      <c r="Q94" s="1">
        <v>43357.875</v>
      </c>
      <c r="R94">
        <v>73599803</v>
      </c>
      <c r="S94" s="22">
        <f>COUNTIF(affix_amil_mensalidade_bronze!$E$4:$E$140,R94)</f>
        <v>0</v>
      </c>
      <c r="U94" t="s">
        <v>864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389</v>
      </c>
      <c r="AC94">
        <v>45</v>
      </c>
      <c r="AD94" t="s">
        <v>390</v>
      </c>
      <c r="AE94">
        <v>278937</v>
      </c>
      <c r="AF94">
        <v>2343.0700000000002</v>
      </c>
      <c r="AG94">
        <v>2789.37</v>
      </c>
      <c r="AH94" t="s">
        <v>408</v>
      </c>
      <c r="AI94" t="str">
        <f t="shared" si="16"/>
        <v>SIMSIMSIM570116476944761.875ANMEP044761.87530252.87543353.87543357.875735998030RXXNGXLX XRXUJX DX WXRMX000000AMIL45AMIL 400 QP NACIONAL2789372343.072789.37ATIVO</v>
      </c>
      <c r="AJ94">
        <f t="shared" si="17"/>
        <v>0</v>
      </c>
      <c r="AK94" t="s">
        <v>392</v>
      </c>
      <c r="AM94" s="7">
        <v>91</v>
      </c>
      <c r="AN94" s="7" t="str">
        <f t="shared" ref="AN94:AW103" si="22">IF(AN$3=$D94,$AM94,"")</f>
        <v/>
      </c>
      <c r="AO94" s="7" t="str">
        <f t="shared" si="22"/>
        <v/>
      </c>
      <c r="AP94" s="7" t="str">
        <f t="shared" si="22"/>
        <v/>
      </c>
      <c r="AQ94" s="7" t="str">
        <f t="shared" si="22"/>
        <v/>
      </c>
      <c r="AR94" s="7" t="str">
        <f t="shared" si="22"/>
        <v/>
      </c>
      <c r="AS94" s="7" t="str">
        <f t="shared" si="22"/>
        <v/>
      </c>
      <c r="AT94" s="7" t="str">
        <f t="shared" si="22"/>
        <v/>
      </c>
      <c r="AU94" s="7" t="str">
        <f t="shared" si="22"/>
        <v/>
      </c>
      <c r="AV94" s="7" t="str">
        <f t="shared" si="22"/>
        <v/>
      </c>
      <c r="AW94" s="7" t="str">
        <f t="shared" si="22"/>
        <v/>
      </c>
      <c r="AX94" s="7" t="str">
        <f t="shared" ref="AX94:BE103" si="23">IF(AX$3=$D94,$AM94,"")</f>
        <v/>
      </c>
      <c r="AY94" s="7" t="str">
        <f t="shared" si="23"/>
        <v/>
      </c>
      <c r="AZ94" s="7" t="str">
        <f t="shared" si="23"/>
        <v/>
      </c>
      <c r="BA94" s="7" t="str">
        <f t="shared" si="23"/>
        <v/>
      </c>
      <c r="BB94" s="7" t="str">
        <f t="shared" si="23"/>
        <v/>
      </c>
      <c r="BC94" s="7" t="str">
        <f t="shared" si="23"/>
        <v/>
      </c>
      <c r="BD94" s="7" t="str">
        <f t="shared" si="23"/>
        <v/>
      </c>
      <c r="BE94" s="7" t="str">
        <f t="shared" si="23"/>
        <v/>
      </c>
    </row>
    <row r="95" spans="1:57">
      <c r="A95" t="s">
        <v>404</v>
      </c>
      <c r="B95" t="s">
        <v>404</v>
      </c>
      <c r="C95" t="s">
        <v>404</v>
      </c>
      <c r="E95">
        <v>57</v>
      </c>
      <c r="F95">
        <v>0</v>
      </c>
      <c r="G95">
        <v>1</v>
      </c>
      <c r="H95">
        <v>164769</v>
      </c>
      <c r="I95" s="1">
        <v>44761.875</v>
      </c>
      <c r="J95" t="s">
        <v>392</v>
      </c>
      <c r="K95">
        <v>0</v>
      </c>
      <c r="L95" s="1"/>
      <c r="M95" s="1">
        <v>44761.875</v>
      </c>
      <c r="N95" s="1">
        <v>30252.875</v>
      </c>
      <c r="O95" s="1">
        <v>43353.875</v>
      </c>
      <c r="P95" s="1"/>
      <c r="Q95" s="1">
        <v>43357.875</v>
      </c>
      <c r="R95">
        <v>73599803</v>
      </c>
      <c r="S95" s="23">
        <f>COUNTIF(affix_amil_mensalidade_bronze!$E$4:$E$140,R95)</f>
        <v>0</v>
      </c>
      <c r="U95" t="s">
        <v>864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389</v>
      </c>
      <c r="AC95">
        <v>45</v>
      </c>
      <c r="AD95" t="s">
        <v>390</v>
      </c>
      <c r="AE95">
        <v>278937</v>
      </c>
      <c r="AF95">
        <v>2343.0700000000002</v>
      </c>
      <c r="AG95">
        <v>2789.37</v>
      </c>
      <c r="AH95" t="s">
        <v>408</v>
      </c>
      <c r="AI95" t="str">
        <f t="shared" si="16"/>
        <v>SIMSIMSIM570116476944761.875ANMEP044761.87530252.87543353.87543357.875735998030RXXNGXLX XRXUJX DX WXRMX000000AMIL45AMIL 400 QP NACIONAL2789372343.072789.37ATIVO</v>
      </c>
      <c r="AJ95">
        <f t="shared" si="17"/>
        <v>1</v>
      </c>
      <c r="AK95" t="s">
        <v>392</v>
      </c>
      <c r="AM95" s="8">
        <v>92</v>
      </c>
      <c r="AN95" s="8" t="str">
        <f t="shared" si="22"/>
        <v/>
      </c>
      <c r="AO95" s="8" t="str">
        <f t="shared" si="22"/>
        <v/>
      </c>
      <c r="AP95" s="8" t="str">
        <f t="shared" si="22"/>
        <v/>
      </c>
      <c r="AQ95" s="8" t="str">
        <f t="shared" si="22"/>
        <v/>
      </c>
      <c r="AR95" s="8" t="str">
        <f t="shared" si="22"/>
        <v/>
      </c>
      <c r="AS95" s="8" t="str">
        <f t="shared" si="22"/>
        <v/>
      </c>
      <c r="AT95" s="8" t="str">
        <f t="shared" si="22"/>
        <v/>
      </c>
      <c r="AU95" s="8" t="str">
        <f t="shared" si="22"/>
        <v/>
      </c>
      <c r="AV95" s="8" t="str">
        <f t="shared" si="22"/>
        <v/>
      </c>
      <c r="AW95" s="8" t="str">
        <f t="shared" si="22"/>
        <v/>
      </c>
      <c r="AX95" s="8" t="str">
        <f t="shared" si="23"/>
        <v/>
      </c>
      <c r="AY95" s="8" t="str">
        <f t="shared" si="23"/>
        <v/>
      </c>
      <c r="AZ95" s="8" t="str">
        <f t="shared" si="23"/>
        <v/>
      </c>
      <c r="BA95" s="8" t="str">
        <f t="shared" si="23"/>
        <v/>
      </c>
      <c r="BB95" s="8" t="str">
        <f t="shared" si="23"/>
        <v/>
      </c>
      <c r="BC95" s="8" t="str">
        <f t="shared" si="23"/>
        <v/>
      </c>
      <c r="BD95" s="8" t="str">
        <f t="shared" si="23"/>
        <v/>
      </c>
      <c r="BE95" s="8" t="str">
        <f t="shared" si="23"/>
        <v/>
      </c>
    </row>
    <row r="96" spans="1:57">
      <c r="A96" t="s">
        <v>404</v>
      </c>
      <c r="B96" t="s">
        <v>404</v>
      </c>
      <c r="C96" t="s">
        <v>404</v>
      </c>
      <c r="E96">
        <v>57</v>
      </c>
      <c r="F96">
        <v>0</v>
      </c>
      <c r="G96">
        <v>1</v>
      </c>
      <c r="H96">
        <v>164769</v>
      </c>
      <c r="I96" s="1">
        <v>44761.875</v>
      </c>
      <c r="J96" t="s">
        <v>392</v>
      </c>
      <c r="K96">
        <v>0</v>
      </c>
      <c r="L96" s="1"/>
      <c r="M96" s="1">
        <v>44761.875</v>
      </c>
      <c r="N96" s="1">
        <v>30252.875</v>
      </c>
      <c r="O96" s="1">
        <v>43353.875</v>
      </c>
      <c r="P96" s="1"/>
      <c r="Q96" s="1">
        <v>43357.875</v>
      </c>
      <c r="R96">
        <v>73599803</v>
      </c>
      <c r="S96" s="22">
        <f>COUNTIF(affix_amil_mensalidade_bronze!$E$4:$E$140,R96)</f>
        <v>0</v>
      </c>
      <c r="U96" t="s">
        <v>864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389</v>
      </c>
      <c r="AC96">
        <v>45</v>
      </c>
      <c r="AD96" t="s">
        <v>390</v>
      </c>
      <c r="AE96">
        <v>278937</v>
      </c>
      <c r="AF96">
        <v>2343.0700000000002</v>
      </c>
      <c r="AG96">
        <v>2789.37</v>
      </c>
      <c r="AH96" t="s">
        <v>408</v>
      </c>
      <c r="AI96" t="str">
        <f t="shared" si="16"/>
        <v>SIMSIMSIM570116476944761.875ANMEP044761.87530252.87543353.87543357.875735998030RXXNGXLX XRXUJX DX WXRMX000000AMIL45AMIL 400 QP NACIONAL2789372343.072789.37ATIVO</v>
      </c>
      <c r="AJ96">
        <f t="shared" si="17"/>
        <v>1</v>
      </c>
      <c r="AK96" t="s">
        <v>392</v>
      </c>
      <c r="AM96" s="7">
        <v>93</v>
      </c>
      <c r="AN96" s="7" t="str">
        <f t="shared" si="22"/>
        <v/>
      </c>
      <c r="AO96" s="7" t="str">
        <f t="shared" si="22"/>
        <v/>
      </c>
      <c r="AP96" s="7" t="str">
        <f t="shared" si="22"/>
        <v/>
      </c>
      <c r="AQ96" s="7" t="str">
        <f t="shared" si="22"/>
        <v/>
      </c>
      <c r="AR96" s="7" t="str">
        <f t="shared" si="22"/>
        <v/>
      </c>
      <c r="AS96" s="7" t="str">
        <f t="shared" si="22"/>
        <v/>
      </c>
      <c r="AT96" s="7" t="str">
        <f t="shared" si="22"/>
        <v/>
      </c>
      <c r="AU96" s="7" t="str">
        <f t="shared" si="22"/>
        <v/>
      </c>
      <c r="AV96" s="7" t="str">
        <f t="shared" si="22"/>
        <v/>
      </c>
      <c r="AW96" s="7" t="str">
        <f t="shared" si="22"/>
        <v/>
      </c>
      <c r="AX96" s="7" t="str">
        <f t="shared" si="23"/>
        <v/>
      </c>
      <c r="AY96" s="7" t="str">
        <f t="shared" si="23"/>
        <v/>
      </c>
      <c r="AZ96" s="7" t="str">
        <f t="shared" si="23"/>
        <v/>
      </c>
      <c r="BA96" s="7" t="str">
        <f t="shared" si="23"/>
        <v/>
      </c>
      <c r="BB96" s="7" t="str">
        <f t="shared" si="23"/>
        <v/>
      </c>
      <c r="BC96" s="7" t="str">
        <f t="shared" si="23"/>
        <v/>
      </c>
      <c r="BD96" s="7" t="str">
        <f t="shared" si="23"/>
        <v/>
      </c>
      <c r="BE96" s="7" t="str">
        <f t="shared" si="23"/>
        <v/>
      </c>
    </row>
    <row r="97" spans="1:57">
      <c r="A97" t="s">
        <v>404</v>
      </c>
      <c r="B97" t="s">
        <v>404</v>
      </c>
      <c r="C97" t="s">
        <v>404</v>
      </c>
      <c r="E97">
        <v>57</v>
      </c>
      <c r="F97">
        <v>0</v>
      </c>
      <c r="G97">
        <v>1</v>
      </c>
      <c r="H97">
        <v>164789</v>
      </c>
      <c r="I97" s="1">
        <v>44761.875</v>
      </c>
      <c r="J97" t="s">
        <v>392</v>
      </c>
      <c r="K97">
        <v>0</v>
      </c>
      <c r="L97" s="1"/>
      <c r="M97" s="1">
        <v>44761.875</v>
      </c>
      <c r="N97" s="1">
        <v>27082.875</v>
      </c>
      <c r="O97" s="1">
        <v>43353.875</v>
      </c>
      <c r="P97" s="1"/>
      <c r="Q97" s="1">
        <v>43357.875</v>
      </c>
      <c r="R97">
        <v>73599809</v>
      </c>
      <c r="S97" s="22">
        <f>COUNTIF(affix_amil_mensalidade_bronze!$E$4:$E$140,R97)</f>
        <v>0</v>
      </c>
      <c r="U97" t="s">
        <v>866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389</v>
      </c>
      <c r="AC97">
        <v>45</v>
      </c>
      <c r="AD97" t="s">
        <v>581</v>
      </c>
      <c r="AE97">
        <v>323307</v>
      </c>
      <c r="AF97">
        <v>2715.79</v>
      </c>
      <c r="AG97">
        <v>3233.07</v>
      </c>
      <c r="AH97" t="s">
        <v>408</v>
      </c>
      <c r="AI97" t="str">
        <f t="shared" si="16"/>
        <v>SIMSIMSIM570116478944761.875ANMEP044761.87527082.87543353.87543357.875735998090XMXRXLDX LXDXLXU XNTXNX DX XNTX000000AMIL45AMIL 500 QP NACIONAL COPART3233072715.793233.07ATIVO</v>
      </c>
      <c r="AJ97">
        <f t="shared" si="17"/>
        <v>0</v>
      </c>
      <c r="AK97" t="s">
        <v>392</v>
      </c>
      <c r="AM97" s="8">
        <v>94</v>
      </c>
      <c r="AN97" s="8" t="str">
        <f t="shared" si="22"/>
        <v/>
      </c>
      <c r="AO97" s="8" t="str">
        <f t="shared" si="22"/>
        <v/>
      </c>
      <c r="AP97" s="8" t="str">
        <f t="shared" si="22"/>
        <v/>
      </c>
      <c r="AQ97" s="8" t="str">
        <f t="shared" si="22"/>
        <v/>
      </c>
      <c r="AR97" s="8" t="str">
        <f t="shared" si="22"/>
        <v/>
      </c>
      <c r="AS97" s="8" t="str">
        <f t="shared" si="22"/>
        <v/>
      </c>
      <c r="AT97" s="8" t="str">
        <f t="shared" si="22"/>
        <v/>
      </c>
      <c r="AU97" s="8" t="str">
        <f t="shared" si="22"/>
        <v/>
      </c>
      <c r="AV97" s="8" t="str">
        <f t="shared" si="22"/>
        <v/>
      </c>
      <c r="AW97" s="8" t="str">
        <f t="shared" si="22"/>
        <v/>
      </c>
      <c r="AX97" s="8" t="str">
        <f t="shared" si="23"/>
        <v/>
      </c>
      <c r="AY97" s="8" t="str">
        <f t="shared" si="23"/>
        <v/>
      </c>
      <c r="AZ97" s="8" t="str">
        <f t="shared" si="23"/>
        <v/>
      </c>
      <c r="BA97" s="8" t="str">
        <f t="shared" si="23"/>
        <v/>
      </c>
      <c r="BB97" s="8" t="str">
        <f t="shared" si="23"/>
        <v/>
      </c>
      <c r="BC97" s="8" t="str">
        <f t="shared" si="23"/>
        <v/>
      </c>
      <c r="BD97" s="8" t="str">
        <f t="shared" si="23"/>
        <v/>
      </c>
      <c r="BE97" s="8" t="str">
        <f t="shared" si="23"/>
        <v/>
      </c>
    </row>
    <row r="98" spans="1:57">
      <c r="A98" t="s">
        <v>404</v>
      </c>
      <c r="B98" t="s">
        <v>404</v>
      </c>
      <c r="C98" t="s">
        <v>404</v>
      </c>
      <c r="E98">
        <v>57</v>
      </c>
      <c r="F98">
        <v>0</v>
      </c>
      <c r="G98">
        <v>1</v>
      </c>
      <c r="H98">
        <v>164789</v>
      </c>
      <c r="I98" s="1">
        <v>44761.875</v>
      </c>
      <c r="J98" t="s">
        <v>392</v>
      </c>
      <c r="K98">
        <v>0</v>
      </c>
      <c r="L98" s="1"/>
      <c r="M98" s="1">
        <v>44761.875</v>
      </c>
      <c r="N98" s="1">
        <v>27082.875</v>
      </c>
      <c r="O98" s="1">
        <v>43353.875</v>
      </c>
      <c r="P98" s="1"/>
      <c r="Q98" s="1">
        <v>43357.875</v>
      </c>
      <c r="R98">
        <v>73599809</v>
      </c>
      <c r="S98" s="23">
        <f>COUNTIF(affix_amil_mensalidade_bronze!$E$4:$E$140,R98)</f>
        <v>0</v>
      </c>
      <c r="U98" t="s">
        <v>866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389</v>
      </c>
      <c r="AC98">
        <v>45</v>
      </c>
      <c r="AD98" t="s">
        <v>581</v>
      </c>
      <c r="AE98">
        <v>323307</v>
      </c>
      <c r="AF98">
        <v>2715.79</v>
      </c>
      <c r="AG98">
        <v>3233.07</v>
      </c>
      <c r="AH98" t="s">
        <v>408</v>
      </c>
      <c r="AI98" t="str">
        <f t="shared" si="16"/>
        <v>SIMSIMSIM570116478944761.875ANMEP044761.87527082.87543353.87543357.875735998090XMXRXLDX LXDXLXU XNTXNX DX XNTX000000AMIL45AMIL 500 QP NACIONAL COPART3233072715.793233.07ATIVO</v>
      </c>
      <c r="AJ98">
        <f t="shared" si="17"/>
        <v>1</v>
      </c>
      <c r="AK98" t="s">
        <v>392</v>
      </c>
      <c r="AM98" s="7">
        <v>95</v>
      </c>
      <c r="AN98" s="7" t="str">
        <f t="shared" si="22"/>
        <v/>
      </c>
      <c r="AO98" s="7" t="str">
        <f t="shared" si="22"/>
        <v/>
      </c>
      <c r="AP98" s="7" t="str">
        <f t="shared" si="22"/>
        <v/>
      </c>
      <c r="AQ98" s="7" t="str">
        <f t="shared" si="22"/>
        <v/>
      </c>
      <c r="AR98" s="7" t="str">
        <f t="shared" si="22"/>
        <v/>
      </c>
      <c r="AS98" s="7" t="str">
        <f t="shared" si="22"/>
        <v/>
      </c>
      <c r="AT98" s="7" t="str">
        <f t="shared" si="22"/>
        <v/>
      </c>
      <c r="AU98" s="7" t="str">
        <f t="shared" si="22"/>
        <v/>
      </c>
      <c r="AV98" s="7" t="str">
        <f t="shared" si="22"/>
        <v/>
      </c>
      <c r="AW98" s="7" t="str">
        <f t="shared" si="22"/>
        <v/>
      </c>
      <c r="AX98" s="7" t="str">
        <f t="shared" si="23"/>
        <v/>
      </c>
      <c r="AY98" s="7" t="str">
        <f t="shared" si="23"/>
        <v/>
      </c>
      <c r="AZ98" s="7" t="str">
        <f t="shared" si="23"/>
        <v/>
      </c>
      <c r="BA98" s="7" t="str">
        <f t="shared" si="23"/>
        <v/>
      </c>
      <c r="BB98" s="7" t="str">
        <f t="shared" si="23"/>
        <v/>
      </c>
      <c r="BC98" s="7" t="str">
        <f t="shared" si="23"/>
        <v/>
      </c>
      <c r="BD98" s="7" t="str">
        <f t="shared" si="23"/>
        <v/>
      </c>
      <c r="BE98" s="7" t="str">
        <f t="shared" si="23"/>
        <v/>
      </c>
    </row>
    <row r="99" spans="1:57">
      <c r="A99" t="s">
        <v>404</v>
      </c>
      <c r="B99" t="s">
        <v>404</v>
      </c>
      <c r="C99" t="s">
        <v>404</v>
      </c>
      <c r="E99">
        <v>57</v>
      </c>
      <c r="F99">
        <v>0</v>
      </c>
      <c r="G99">
        <v>1</v>
      </c>
      <c r="H99">
        <v>164789</v>
      </c>
      <c r="I99" s="1">
        <v>44761.875</v>
      </c>
      <c r="J99" t="s">
        <v>392</v>
      </c>
      <c r="K99">
        <v>0</v>
      </c>
      <c r="L99" s="1"/>
      <c r="M99" s="1">
        <v>44761.875</v>
      </c>
      <c r="N99" s="1">
        <v>27082.875</v>
      </c>
      <c r="O99" s="1">
        <v>43353.875</v>
      </c>
      <c r="P99" s="1"/>
      <c r="Q99" s="1">
        <v>43357.875</v>
      </c>
      <c r="R99">
        <v>73599809</v>
      </c>
      <c r="S99" s="22">
        <f>COUNTIF(affix_amil_mensalidade_bronze!$E$4:$E$140,R99)</f>
        <v>0</v>
      </c>
      <c r="U99" t="s">
        <v>866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389</v>
      </c>
      <c r="AC99">
        <v>45</v>
      </c>
      <c r="AD99" t="s">
        <v>581</v>
      </c>
      <c r="AE99">
        <v>323307</v>
      </c>
      <c r="AF99">
        <v>2715.79</v>
      </c>
      <c r="AG99">
        <v>3233.07</v>
      </c>
      <c r="AH99" t="s">
        <v>408</v>
      </c>
      <c r="AI99" t="str">
        <f t="shared" si="16"/>
        <v>SIMSIMSIM570116478944761.875ANMEP044761.87527082.87543353.87543357.875735998090XMXRXLDX LXDXLXU XNTXNX DX XNTX000000AMIL45AMIL 500 QP NACIONAL COPART3233072715.793233.07ATIVO</v>
      </c>
      <c r="AJ99">
        <f t="shared" si="17"/>
        <v>1</v>
      </c>
      <c r="AK99" t="s">
        <v>392</v>
      </c>
      <c r="AM99" s="8">
        <v>96</v>
      </c>
      <c r="AN99" s="8" t="str">
        <f t="shared" si="22"/>
        <v/>
      </c>
      <c r="AO99" s="8" t="str">
        <f t="shared" si="22"/>
        <v/>
      </c>
      <c r="AP99" s="8" t="str">
        <f t="shared" si="22"/>
        <v/>
      </c>
      <c r="AQ99" s="8" t="str">
        <f t="shared" si="22"/>
        <v/>
      </c>
      <c r="AR99" s="8" t="str">
        <f t="shared" si="22"/>
        <v/>
      </c>
      <c r="AS99" s="8" t="str">
        <f t="shared" si="22"/>
        <v/>
      </c>
      <c r="AT99" s="8" t="str">
        <f t="shared" si="22"/>
        <v/>
      </c>
      <c r="AU99" s="8" t="str">
        <f t="shared" si="22"/>
        <v/>
      </c>
      <c r="AV99" s="8" t="str">
        <f t="shared" si="22"/>
        <v/>
      </c>
      <c r="AW99" s="8" t="str">
        <f t="shared" si="22"/>
        <v/>
      </c>
      <c r="AX99" s="8" t="str">
        <f t="shared" si="23"/>
        <v/>
      </c>
      <c r="AY99" s="8" t="str">
        <f t="shared" si="23"/>
        <v/>
      </c>
      <c r="AZ99" s="8" t="str">
        <f t="shared" si="23"/>
        <v/>
      </c>
      <c r="BA99" s="8" t="str">
        <f t="shared" si="23"/>
        <v/>
      </c>
      <c r="BB99" s="8" t="str">
        <f t="shared" si="23"/>
        <v/>
      </c>
      <c r="BC99" s="8" t="str">
        <f t="shared" si="23"/>
        <v/>
      </c>
      <c r="BD99" s="8" t="str">
        <f t="shared" si="23"/>
        <v/>
      </c>
      <c r="BE99" s="8" t="str">
        <f t="shared" si="23"/>
        <v/>
      </c>
    </row>
    <row r="100" spans="1:57">
      <c r="A100" t="s">
        <v>404</v>
      </c>
      <c r="B100" t="s">
        <v>404</v>
      </c>
      <c r="C100" t="s">
        <v>404</v>
      </c>
      <c r="E100">
        <v>19</v>
      </c>
      <c r="F100">
        <v>0</v>
      </c>
      <c r="G100">
        <v>1</v>
      </c>
      <c r="H100">
        <v>164809</v>
      </c>
      <c r="I100" s="1">
        <v>44761.875</v>
      </c>
      <c r="J100" t="s">
        <v>387</v>
      </c>
      <c r="K100">
        <v>0</v>
      </c>
      <c r="L100" s="1">
        <v>44755.875</v>
      </c>
      <c r="M100" s="1">
        <v>44761.875</v>
      </c>
      <c r="N100" s="1">
        <v>30893.875</v>
      </c>
      <c r="O100" s="1">
        <v>44755.875</v>
      </c>
      <c r="P100" s="1"/>
      <c r="Q100" s="1">
        <v>43357.875</v>
      </c>
      <c r="R100">
        <v>73599814</v>
      </c>
      <c r="S100" s="22">
        <f>COUNTIF(affix_amil_mensalidade_bronze!$E$4:$E$140,R100)</f>
        <v>0</v>
      </c>
      <c r="U100" t="s">
        <v>868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389</v>
      </c>
      <c r="AC100">
        <v>45</v>
      </c>
      <c r="AD100" t="s">
        <v>483</v>
      </c>
      <c r="AE100">
        <v>348254</v>
      </c>
      <c r="AF100">
        <v>2925.31</v>
      </c>
      <c r="AG100">
        <v>3482.54</v>
      </c>
      <c r="AH100" t="s">
        <v>391</v>
      </c>
      <c r="AI100" t="str">
        <f t="shared" si="16"/>
        <v>SIMSIMSIM190116480944761.875FNEL044755.87544761.87530893.87544755.87543357.875735998140TXXGX XNTXNXX FRXGX LXN000000AMIL45AMIL 700 QP NACIONAL3482542925.313482.54INATIVO</v>
      </c>
      <c r="AJ100">
        <f t="shared" si="17"/>
        <v>0</v>
      </c>
      <c r="AK100" t="s">
        <v>387</v>
      </c>
      <c r="AM100" s="7">
        <v>97</v>
      </c>
      <c r="AN100" s="7" t="str">
        <f t="shared" si="22"/>
        <v/>
      </c>
      <c r="AO100" s="7" t="str">
        <f t="shared" si="22"/>
        <v/>
      </c>
      <c r="AP100" s="7" t="str">
        <f t="shared" si="22"/>
        <v/>
      </c>
      <c r="AQ100" s="7" t="str">
        <f t="shared" si="22"/>
        <v/>
      </c>
      <c r="AR100" s="7" t="str">
        <f t="shared" si="22"/>
        <v/>
      </c>
      <c r="AS100" s="7" t="str">
        <f t="shared" si="22"/>
        <v/>
      </c>
      <c r="AT100" s="7" t="str">
        <f t="shared" si="22"/>
        <v/>
      </c>
      <c r="AU100" s="7" t="str">
        <f t="shared" si="22"/>
        <v/>
      </c>
      <c r="AV100" s="7" t="str">
        <f t="shared" si="22"/>
        <v/>
      </c>
      <c r="AW100" s="7" t="str">
        <f t="shared" si="22"/>
        <v/>
      </c>
      <c r="AX100" s="7" t="str">
        <f t="shared" si="23"/>
        <v/>
      </c>
      <c r="AY100" s="7" t="str">
        <f t="shared" si="23"/>
        <v/>
      </c>
      <c r="AZ100" s="7" t="str">
        <f t="shared" si="23"/>
        <v/>
      </c>
      <c r="BA100" s="7" t="str">
        <f t="shared" si="23"/>
        <v/>
      </c>
      <c r="BB100" s="7" t="str">
        <f t="shared" si="23"/>
        <v/>
      </c>
      <c r="BC100" s="7" t="str">
        <f t="shared" si="23"/>
        <v/>
      </c>
      <c r="BD100" s="7" t="str">
        <f t="shared" si="23"/>
        <v/>
      </c>
      <c r="BE100" s="7" t="str">
        <f t="shared" si="23"/>
        <v/>
      </c>
    </row>
    <row r="101" spans="1:57">
      <c r="A101" t="s">
        <v>404</v>
      </c>
      <c r="B101" t="s">
        <v>404</v>
      </c>
      <c r="C101" t="s">
        <v>404</v>
      </c>
      <c r="E101">
        <v>19</v>
      </c>
      <c r="F101">
        <v>0</v>
      </c>
      <c r="G101">
        <v>1</v>
      </c>
      <c r="H101">
        <v>164809</v>
      </c>
      <c r="I101" s="1">
        <v>44761.875</v>
      </c>
      <c r="J101" t="s">
        <v>387</v>
      </c>
      <c r="K101">
        <v>0</v>
      </c>
      <c r="L101" s="1">
        <v>44755.875</v>
      </c>
      <c r="M101" s="1">
        <v>44761.875</v>
      </c>
      <c r="N101" s="1">
        <v>30893.875</v>
      </c>
      <c r="O101" s="1">
        <v>44755.875</v>
      </c>
      <c r="P101" s="1"/>
      <c r="Q101" s="1">
        <v>43357.875</v>
      </c>
      <c r="R101">
        <v>73599814</v>
      </c>
      <c r="S101" s="23">
        <f>COUNTIF(affix_amil_mensalidade_bronze!$E$4:$E$140,R101)</f>
        <v>0</v>
      </c>
      <c r="U101" t="s">
        <v>868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389</v>
      </c>
      <c r="AC101">
        <v>45</v>
      </c>
      <c r="AD101" t="s">
        <v>483</v>
      </c>
      <c r="AE101">
        <v>348254</v>
      </c>
      <c r="AF101">
        <v>2925.31</v>
      </c>
      <c r="AG101">
        <v>3482.54</v>
      </c>
      <c r="AH101" t="s">
        <v>391</v>
      </c>
      <c r="AI101" t="str">
        <f t="shared" si="16"/>
        <v>SIMSIMSIM190116480944761.875FNEL044755.87544761.87530893.87544755.87543357.875735998140TXXGX XNTXNXX FRXGX LXN000000AMIL45AMIL 700 QP NACIONAL3482542925.313482.54INATIVO</v>
      </c>
      <c r="AJ101">
        <f t="shared" si="17"/>
        <v>1</v>
      </c>
      <c r="AK101" t="s">
        <v>387</v>
      </c>
      <c r="AM101" s="8">
        <v>98</v>
      </c>
      <c r="AN101" s="8" t="str">
        <f t="shared" si="22"/>
        <v/>
      </c>
      <c r="AO101" s="8" t="str">
        <f t="shared" si="22"/>
        <v/>
      </c>
      <c r="AP101" s="8" t="str">
        <f t="shared" si="22"/>
        <v/>
      </c>
      <c r="AQ101" s="8" t="str">
        <f t="shared" si="22"/>
        <v/>
      </c>
      <c r="AR101" s="8" t="str">
        <f t="shared" si="22"/>
        <v/>
      </c>
      <c r="AS101" s="8" t="str">
        <f t="shared" si="22"/>
        <v/>
      </c>
      <c r="AT101" s="8" t="str">
        <f t="shared" si="22"/>
        <v/>
      </c>
      <c r="AU101" s="8" t="str">
        <f t="shared" si="22"/>
        <v/>
      </c>
      <c r="AV101" s="8" t="str">
        <f t="shared" si="22"/>
        <v/>
      </c>
      <c r="AW101" s="8" t="str">
        <f t="shared" si="22"/>
        <v/>
      </c>
      <c r="AX101" s="8" t="str">
        <f t="shared" si="23"/>
        <v/>
      </c>
      <c r="AY101" s="8" t="str">
        <f t="shared" si="23"/>
        <v/>
      </c>
      <c r="AZ101" s="8" t="str">
        <f t="shared" si="23"/>
        <v/>
      </c>
      <c r="BA101" s="8" t="str">
        <f t="shared" si="23"/>
        <v/>
      </c>
      <c r="BB101" s="8" t="str">
        <f t="shared" si="23"/>
        <v/>
      </c>
      <c r="BC101" s="8" t="str">
        <f t="shared" si="23"/>
        <v/>
      </c>
      <c r="BD101" s="8" t="str">
        <f t="shared" si="23"/>
        <v/>
      </c>
      <c r="BE101" s="8" t="str">
        <f t="shared" si="23"/>
        <v/>
      </c>
    </row>
    <row r="102" spans="1:57">
      <c r="A102" t="s">
        <v>404</v>
      </c>
      <c r="B102" t="s">
        <v>404</v>
      </c>
      <c r="C102" t="s">
        <v>404</v>
      </c>
      <c r="E102">
        <v>19</v>
      </c>
      <c r="F102">
        <v>0</v>
      </c>
      <c r="G102">
        <v>1</v>
      </c>
      <c r="H102">
        <v>164809</v>
      </c>
      <c r="I102" s="1">
        <v>44761.875</v>
      </c>
      <c r="J102" t="s">
        <v>387</v>
      </c>
      <c r="K102">
        <v>0</v>
      </c>
      <c r="L102" s="1">
        <v>44755.875</v>
      </c>
      <c r="M102" s="1">
        <v>44761.875</v>
      </c>
      <c r="N102" s="1">
        <v>30893.875</v>
      </c>
      <c r="O102" s="1">
        <v>44755.875</v>
      </c>
      <c r="P102" s="1"/>
      <c r="Q102" s="1">
        <v>43357.875</v>
      </c>
      <c r="R102">
        <v>73599814</v>
      </c>
      <c r="S102" s="22">
        <f>COUNTIF(affix_amil_mensalidade_bronze!$E$4:$E$140,R102)</f>
        <v>0</v>
      </c>
      <c r="U102" t="s">
        <v>868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389</v>
      </c>
      <c r="AC102">
        <v>45</v>
      </c>
      <c r="AD102" t="s">
        <v>483</v>
      </c>
      <c r="AE102">
        <v>348254</v>
      </c>
      <c r="AF102">
        <v>2925.31</v>
      </c>
      <c r="AG102">
        <v>3482.54</v>
      </c>
      <c r="AH102" t="s">
        <v>391</v>
      </c>
      <c r="AI102" t="str">
        <f t="shared" si="16"/>
        <v>SIMSIMSIM190116480944761.875FNEL044755.87544761.87530893.87544755.87543357.875735998140TXXGX XNTXNXX FRXGX LXN000000AMIL45AMIL 700 QP NACIONAL3482542925.313482.54INATIVO</v>
      </c>
      <c r="AJ102">
        <f t="shared" si="17"/>
        <v>1</v>
      </c>
      <c r="AK102" t="s">
        <v>387</v>
      </c>
      <c r="AM102" s="7">
        <v>99</v>
      </c>
      <c r="AN102" s="7" t="str">
        <f t="shared" si="22"/>
        <v/>
      </c>
      <c r="AO102" s="7" t="str">
        <f t="shared" si="22"/>
        <v/>
      </c>
      <c r="AP102" s="7" t="str">
        <f t="shared" si="22"/>
        <v/>
      </c>
      <c r="AQ102" s="7" t="str">
        <f t="shared" si="22"/>
        <v/>
      </c>
      <c r="AR102" s="7" t="str">
        <f t="shared" si="22"/>
        <v/>
      </c>
      <c r="AS102" s="7" t="str">
        <f t="shared" si="22"/>
        <v/>
      </c>
      <c r="AT102" s="7" t="str">
        <f t="shared" si="22"/>
        <v/>
      </c>
      <c r="AU102" s="7" t="str">
        <f t="shared" si="22"/>
        <v/>
      </c>
      <c r="AV102" s="7" t="str">
        <f t="shared" si="22"/>
        <v/>
      </c>
      <c r="AW102" s="7" t="str">
        <f t="shared" si="22"/>
        <v/>
      </c>
      <c r="AX102" s="7" t="str">
        <f t="shared" si="23"/>
        <v/>
      </c>
      <c r="AY102" s="7" t="str">
        <f t="shared" si="23"/>
        <v/>
      </c>
      <c r="AZ102" s="7" t="str">
        <f t="shared" si="23"/>
        <v/>
      </c>
      <c r="BA102" s="7" t="str">
        <f t="shared" si="23"/>
        <v/>
      </c>
      <c r="BB102" s="7" t="str">
        <f t="shared" si="23"/>
        <v/>
      </c>
      <c r="BC102" s="7" t="str">
        <f t="shared" si="23"/>
        <v/>
      </c>
      <c r="BD102" s="7" t="str">
        <f t="shared" si="23"/>
        <v/>
      </c>
      <c r="BE102" s="7" t="str">
        <f t="shared" si="23"/>
        <v/>
      </c>
    </row>
    <row r="103" spans="1:57">
      <c r="A103" t="s">
        <v>404</v>
      </c>
      <c r="B103" t="s">
        <v>404</v>
      </c>
      <c r="C103" t="s">
        <v>404</v>
      </c>
      <c r="E103">
        <v>19</v>
      </c>
      <c r="F103">
        <v>0</v>
      </c>
      <c r="G103">
        <v>1</v>
      </c>
      <c r="H103">
        <v>164823</v>
      </c>
      <c r="I103" s="1">
        <v>44761.875</v>
      </c>
      <c r="J103" t="s">
        <v>387</v>
      </c>
      <c r="K103">
        <v>0</v>
      </c>
      <c r="L103" s="1"/>
      <c r="M103" s="1">
        <v>44761.875</v>
      </c>
      <c r="N103" s="1">
        <v>30783.875</v>
      </c>
      <c r="O103" s="1">
        <v>44755.875</v>
      </c>
      <c r="P103" s="1">
        <v>44755.875</v>
      </c>
      <c r="Q103" s="1">
        <v>43357.875</v>
      </c>
      <c r="R103">
        <v>73599818</v>
      </c>
      <c r="S103" s="23">
        <f>COUNTIF(affix_amil_mensalidade_bronze!$E$4:$E$140,R103)</f>
        <v>0</v>
      </c>
      <c r="U103" t="s">
        <v>869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389</v>
      </c>
      <c r="AC103">
        <v>45</v>
      </c>
      <c r="AD103" t="s">
        <v>390</v>
      </c>
      <c r="AE103">
        <v>253579</v>
      </c>
      <c r="AF103">
        <v>2130.0700000000002</v>
      </c>
      <c r="AG103">
        <v>2535.79</v>
      </c>
      <c r="AH103" t="s">
        <v>480</v>
      </c>
      <c r="AI103" t="str">
        <f t="shared" si="16"/>
        <v>SIMSIMSIM190116482344761.875FNEL044761.87530783.87544755.87544755.87543357.875735998180XDXLXLX KXMXRX WHUXNX LXXTXX DX XLXVXXRX000000AMIL45AMIL 400 QP NACIONAL2535792130.072535.79SUSPENSÃO</v>
      </c>
      <c r="AJ103">
        <f t="shared" si="17"/>
        <v>0</v>
      </c>
      <c r="AK103" t="s">
        <v>387</v>
      </c>
      <c r="AM103" s="8">
        <v>100</v>
      </c>
      <c r="AN103" s="8" t="str">
        <f t="shared" si="22"/>
        <v/>
      </c>
      <c r="AO103" s="8" t="str">
        <f t="shared" si="22"/>
        <v/>
      </c>
      <c r="AP103" s="8" t="str">
        <f t="shared" si="22"/>
        <v/>
      </c>
      <c r="AQ103" s="8" t="str">
        <f t="shared" si="22"/>
        <v/>
      </c>
      <c r="AR103" s="8" t="str">
        <f t="shared" si="22"/>
        <v/>
      </c>
      <c r="AS103" s="8" t="str">
        <f t="shared" si="22"/>
        <v/>
      </c>
      <c r="AT103" s="8" t="str">
        <f t="shared" si="22"/>
        <v/>
      </c>
      <c r="AU103" s="8" t="str">
        <f t="shared" si="22"/>
        <v/>
      </c>
      <c r="AV103" s="8" t="str">
        <f t="shared" si="22"/>
        <v/>
      </c>
      <c r="AW103" s="8" t="str">
        <f t="shared" si="22"/>
        <v/>
      </c>
      <c r="AX103" s="8" t="str">
        <f t="shared" si="23"/>
        <v/>
      </c>
      <c r="AY103" s="8" t="str">
        <f t="shared" si="23"/>
        <v/>
      </c>
      <c r="AZ103" s="8" t="str">
        <f t="shared" si="23"/>
        <v/>
      </c>
      <c r="BA103" s="8" t="str">
        <f t="shared" si="23"/>
        <v/>
      </c>
      <c r="BB103" s="8" t="str">
        <f t="shared" si="23"/>
        <v/>
      </c>
      <c r="BC103" s="8" t="str">
        <f t="shared" si="23"/>
        <v/>
      </c>
      <c r="BD103" s="8" t="str">
        <f t="shared" si="23"/>
        <v/>
      </c>
      <c r="BE103" s="8" t="str">
        <f t="shared" si="23"/>
        <v/>
      </c>
    </row>
    <row r="104" spans="1:57">
      <c r="A104" t="s">
        <v>404</v>
      </c>
      <c r="B104" t="s">
        <v>404</v>
      </c>
      <c r="C104" t="s">
        <v>404</v>
      </c>
      <c r="E104">
        <v>19</v>
      </c>
      <c r="F104">
        <v>0</v>
      </c>
      <c r="G104">
        <v>1</v>
      </c>
      <c r="H104">
        <v>164823</v>
      </c>
      <c r="I104" s="1">
        <v>44761.875</v>
      </c>
      <c r="J104" t="s">
        <v>387</v>
      </c>
      <c r="K104">
        <v>0</v>
      </c>
      <c r="L104" s="1"/>
      <c r="M104" s="1">
        <v>44761.875</v>
      </c>
      <c r="N104" s="1">
        <v>30783.875</v>
      </c>
      <c r="O104" s="1">
        <v>44755.875</v>
      </c>
      <c r="P104" s="1">
        <v>44755.875</v>
      </c>
      <c r="Q104" s="1">
        <v>43357.875</v>
      </c>
      <c r="R104">
        <v>73599818</v>
      </c>
      <c r="S104" s="22">
        <f>COUNTIF(affix_amil_mensalidade_bronze!$E$4:$E$140,R104)</f>
        <v>0</v>
      </c>
      <c r="U104" t="s">
        <v>869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389</v>
      </c>
      <c r="AC104">
        <v>45</v>
      </c>
      <c r="AD104" t="s">
        <v>390</v>
      </c>
      <c r="AE104">
        <v>253579</v>
      </c>
      <c r="AF104">
        <v>2130.0700000000002</v>
      </c>
      <c r="AG104">
        <v>2535.79</v>
      </c>
      <c r="AH104" t="s">
        <v>480</v>
      </c>
      <c r="AI104" t="str">
        <f t="shared" si="16"/>
        <v>SIMSIMSIM190116482344761.875FNEL044761.87530783.87544755.87544755.87543357.875735998180XDXLXLX KXMXRX WHUXNX LXXTXX DX XLXVXXRX000000AMIL45AMIL 400 QP NACIONAL2535792130.072535.79SUSPENSÃO</v>
      </c>
      <c r="AJ104">
        <f t="shared" si="17"/>
        <v>1</v>
      </c>
      <c r="AK104" t="s">
        <v>387</v>
      </c>
      <c r="AM104" s="7">
        <v>101</v>
      </c>
      <c r="AN104" s="7" t="str">
        <f t="shared" ref="AN104:AW113" si="24">IF(AN$3=$D104,$AM104,"")</f>
        <v/>
      </c>
      <c r="AO104" s="7" t="str">
        <f t="shared" si="24"/>
        <v/>
      </c>
      <c r="AP104" s="7" t="str">
        <f t="shared" si="24"/>
        <v/>
      </c>
      <c r="AQ104" s="7" t="str">
        <f t="shared" si="24"/>
        <v/>
      </c>
      <c r="AR104" s="7" t="str">
        <f t="shared" si="24"/>
        <v/>
      </c>
      <c r="AS104" s="7" t="str">
        <f t="shared" si="24"/>
        <v/>
      </c>
      <c r="AT104" s="7" t="str">
        <f t="shared" si="24"/>
        <v/>
      </c>
      <c r="AU104" s="7" t="str">
        <f t="shared" si="24"/>
        <v/>
      </c>
      <c r="AV104" s="7" t="str">
        <f t="shared" si="24"/>
        <v/>
      </c>
      <c r="AW104" s="7" t="str">
        <f t="shared" si="24"/>
        <v/>
      </c>
      <c r="AX104" s="7" t="str">
        <f t="shared" ref="AX104:BE113" si="25">IF(AX$3=$D104,$AM104,"")</f>
        <v/>
      </c>
      <c r="AY104" s="7" t="str">
        <f t="shared" si="25"/>
        <v/>
      </c>
      <c r="AZ104" s="7" t="str">
        <f t="shared" si="25"/>
        <v/>
      </c>
      <c r="BA104" s="7" t="str">
        <f t="shared" si="25"/>
        <v/>
      </c>
      <c r="BB104" s="7" t="str">
        <f t="shared" si="25"/>
        <v/>
      </c>
      <c r="BC104" s="7" t="str">
        <f t="shared" si="25"/>
        <v/>
      </c>
      <c r="BD104" s="7" t="str">
        <f t="shared" si="25"/>
        <v/>
      </c>
      <c r="BE104" s="7" t="str">
        <f t="shared" si="25"/>
        <v/>
      </c>
    </row>
    <row r="105" spans="1:57">
      <c r="A105" t="s">
        <v>404</v>
      </c>
      <c r="B105" t="s">
        <v>404</v>
      </c>
      <c r="C105" t="s">
        <v>404</v>
      </c>
      <c r="E105">
        <v>19</v>
      </c>
      <c r="F105">
        <v>0</v>
      </c>
      <c r="G105">
        <v>1</v>
      </c>
      <c r="H105">
        <v>164823</v>
      </c>
      <c r="I105" s="1">
        <v>44761.875</v>
      </c>
      <c r="J105" t="s">
        <v>387</v>
      </c>
      <c r="K105">
        <v>0</v>
      </c>
      <c r="L105" s="1"/>
      <c r="M105" s="1">
        <v>44761.875</v>
      </c>
      <c r="N105" s="1">
        <v>30783.875</v>
      </c>
      <c r="O105" s="1">
        <v>44755.875</v>
      </c>
      <c r="P105" s="1">
        <v>44755.875</v>
      </c>
      <c r="Q105" s="1">
        <v>43357.875</v>
      </c>
      <c r="R105">
        <v>73599818</v>
      </c>
      <c r="S105" s="23">
        <f>COUNTIF(affix_amil_mensalidade_bronze!$E$4:$E$140,R105)</f>
        <v>0</v>
      </c>
      <c r="U105" t="s">
        <v>869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389</v>
      </c>
      <c r="AC105">
        <v>45</v>
      </c>
      <c r="AD105" t="s">
        <v>390</v>
      </c>
      <c r="AE105">
        <v>253579</v>
      </c>
      <c r="AF105">
        <v>2130.0700000000002</v>
      </c>
      <c r="AG105">
        <v>2535.79</v>
      </c>
      <c r="AH105" t="s">
        <v>480</v>
      </c>
      <c r="AI105" t="str">
        <f t="shared" si="16"/>
        <v>SIMSIMSIM190116482344761.875FNEL044761.87530783.87544755.87544755.87543357.875735998180XDXLXLX KXMXRX WHUXNX LXXTXX DX XLXVXXRX000000AMIL45AMIL 400 QP NACIONAL2535792130.072535.79SUSPENSÃO</v>
      </c>
      <c r="AJ105">
        <f t="shared" si="17"/>
        <v>1</v>
      </c>
      <c r="AK105" t="s">
        <v>387</v>
      </c>
      <c r="AM105" s="8">
        <v>102</v>
      </c>
      <c r="AN105" s="8" t="str">
        <f t="shared" si="24"/>
        <v/>
      </c>
      <c r="AO105" s="8" t="str">
        <f t="shared" si="24"/>
        <v/>
      </c>
      <c r="AP105" s="8" t="str">
        <f t="shared" si="24"/>
        <v/>
      </c>
      <c r="AQ105" s="8" t="str">
        <f t="shared" si="24"/>
        <v/>
      </c>
      <c r="AR105" s="8" t="str">
        <f t="shared" si="24"/>
        <v/>
      </c>
      <c r="AS105" s="8" t="str">
        <f t="shared" si="24"/>
        <v/>
      </c>
      <c r="AT105" s="8" t="str">
        <f t="shared" si="24"/>
        <v/>
      </c>
      <c r="AU105" s="8" t="str">
        <f t="shared" si="24"/>
        <v/>
      </c>
      <c r="AV105" s="8" t="str">
        <f t="shared" si="24"/>
        <v/>
      </c>
      <c r="AW105" s="8" t="str">
        <f t="shared" si="24"/>
        <v/>
      </c>
      <c r="AX105" s="8" t="str">
        <f t="shared" si="25"/>
        <v/>
      </c>
      <c r="AY105" s="8" t="str">
        <f t="shared" si="25"/>
        <v/>
      </c>
      <c r="AZ105" s="8" t="str">
        <f t="shared" si="25"/>
        <v/>
      </c>
      <c r="BA105" s="8" t="str">
        <f t="shared" si="25"/>
        <v/>
      </c>
      <c r="BB105" s="8" t="str">
        <f t="shared" si="25"/>
        <v/>
      </c>
      <c r="BC105" s="8" t="str">
        <f t="shared" si="25"/>
        <v/>
      </c>
      <c r="BD105" s="8" t="str">
        <f t="shared" si="25"/>
        <v/>
      </c>
      <c r="BE105" s="8" t="str">
        <f t="shared" si="25"/>
        <v/>
      </c>
    </row>
    <row r="106" spans="1:57">
      <c r="A106" t="s">
        <v>404</v>
      </c>
      <c r="B106" t="s">
        <v>404</v>
      </c>
      <c r="C106" t="s">
        <v>404</v>
      </c>
      <c r="E106">
        <v>220</v>
      </c>
      <c r="F106">
        <v>0</v>
      </c>
      <c r="G106">
        <v>1</v>
      </c>
      <c r="H106">
        <v>164848</v>
      </c>
      <c r="I106" s="1">
        <v>44761.875</v>
      </c>
      <c r="J106" t="s">
        <v>473</v>
      </c>
      <c r="K106">
        <v>0</v>
      </c>
      <c r="L106" s="1"/>
      <c r="M106" s="1">
        <v>44761.875</v>
      </c>
      <c r="N106" s="1">
        <v>31565.875</v>
      </c>
      <c r="O106" s="1">
        <v>43353.875</v>
      </c>
      <c r="P106" s="1"/>
      <c r="Q106" s="1">
        <v>43357.875</v>
      </c>
      <c r="R106">
        <v>73599828</v>
      </c>
      <c r="S106" s="22">
        <f>COUNTIF(affix_amil_mensalidade_bronze!$E$4:$E$140,R106)</f>
        <v>1</v>
      </c>
      <c r="U106" t="s">
        <v>262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389</v>
      </c>
      <c r="AC106">
        <v>45</v>
      </c>
      <c r="AD106" t="s">
        <v>398</v>
      </c>
      <c r="AE106">
        <v>276623</v>
      </c>
      <c r="AF106">
        <v>2323.64</v>
      </c>
      <c r="AG106">
        <v>2766.23</v>
      </c>
      <c r="AH106" t="s">
        <v>408</v>
      </c>
      <c r="AI106" t="str">
        <f t="shared" si="16"/>
        <v>SIMSIMSIM2200116484844761.875ABREC044761.87531565.87543353.87543357.875735998281RXWXLTXN DX NXVXX000000AMIL45AMIL 500 QP NACIONAL2766232323.642766.23ATIVO</v>
      </c>
      <c r="AJ106">
        <f t="shared" si="17"/>
        <v>0</v>
      </c>
      <c r="AK106" t="s">
        <v>473</v>
      </c>
      <c r="AM106" s="7">
        <v>103</v>
      </c>
      <c r="AN106" s="7" t="str">
        <f t="shared" si="24"/>
        <v/>
      </c>
      <c r="AO106" s="7" t="str">
        <f t="shared" si="24"/>
        <v/>
      </c>
      <c r="AP106" s="7" t="str">
        <f t="shared" si="24"/>
        <v/>
      </c>
      <c r="AQ106" s="7" t="str">
        <f t="shared" si="24"/>
        <v/>
      </c>
      <c r="AR106" s="7" t="str">
        <f t="shared" si="24"/>
        <v/>
      </c>
      <c r="AS106" s="7" t="str">
        <f t="shared" si="24"/>
        <v/>
      </c>
      <c r="AT106" s="7" t="str">
        <f t="shared" si="24"/>
        <v/>
      </c>
      <c r="AU106" s="7" t="str">
        <f t="shared" si="24"/>
        <v/>
      </c>
      <c r="AV106" s="7" t="str">
        <f t="shared" si="24"/>
        <v/>
      </c>
      <c r="AW106" s="7" t="str">
        <f t="shared" si="24"/>
        <v/>
      </c>
      <c r="AX106" s="7" t="str">
        <f t="shared" si="25"/>
        <v/>
      </c>
      <c r="AY106" s="7" t="str">
        <f t="shared" si="25"/>
        <v/>
      </c>
      <c r="AZ106" s="7" t="str">
        <f t="shared" si="25"/>
        <v/>
      </c>
      <c r="BA106" s="7" t="str">
        <f t="shared" si="25"/>
        <v/>
      </c>
      <c r="BB106" s="7" t="str">
        <f t="shared" si="25"/>
        <v/>
      </c>
      <c r="BC106" s="7" t="str">
        <f t="shared" si="25"/>
        <v/>
      </c>
      <c r="BD106" s="7" t="str">
        <f t="shared" si="25"/>
        <v/>
      </c>
      <c r="BE106" s="7" t="str">
        <f t="shared" si="25"/>
        <v/>
      </c>
    </row>
    <row r="107" spans="1:57">
      <c r="A107" t="s">
        <v>404</v>
      </c>
      <c r="B107" t="s">
        <v>404</v>
      </c>
      <c r="C107" t="s">
        <v>404</v>
      </c>
      <c r="E107">
        <v>220</v>
      </c>
      <c r="F107">
        <v>0</v>
      </c>
      <c r="G107">
        <v>1</v>
      </c>
      <c r="H107">
        <v>164848</v>
      </c>
      <c r="I107" s="1">
        <v>44761.875</v>
      </c>
      <c r="J107" t="s">
        <v>473</v>
      </c>
      <c r="K107">
        <v>0</v>
      </c>
      <c r="L107" s="1"/>
      <c r="M107" s="1">
        <v>44761.875</v>
      </c>
      <c r="N107" s="1">
        <v>31565.875</v>
      </c>
      <c r="O107" s="1">
        <v>43353.875</v>
      </c>
      <c r="P107" s="1"/>
      <c r="Q107" s="1">
        <v>43357.875</v>
      </c>
      <c r="R107">
        <v>73599828</v>
      </c>
      <c r="S107" s="23">
        <f>COUNTIF(affix_amil_mensalidade_bronze!$E$4:$E$140,R107)</f>
        <v>1</v>
      </c>
      <c r="U107" t="s">
        <v>262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389</v>
      </c>
      <c r="AC107">
        <v>45</v>
      </c>
      <c r="AD107" t="s">
        <v>398</v>
      </c>
      <c r="AE107">
        <v>276623</v>
      </c>
      <c r="AF107">
        <v>2323.64</v>
      </c>
      <c r="AG107">
        <v>2766.23</v>
      </c>
      <c r="AH107" t="s">
        <v>408</v>
      </c>
      <c r="AI107" t="str">
        <f t="shared" si="16"/>
        <v>SIMSIMSIM2200116484844761.875ABREC044761.87531565.87543353.87543357.875735998281RXWXLTXN DX NXVXX000000AMIL45AMIL 500 QP NACIONAL2766232323.642766.23ATIVO</v>
      </c>
      <c r="AJ107">
        <f t="shared" si="17"/>
        <v>1</v>
      </c>
      <c r="AK107" t="s">
        <v>473</v>
      </c>
      <c r="AM107" s="8">
        <v>104</v>
      </c>
      <c r="AN107" s="8" t="str">
        <f t="shared" si="24"/>
        <v/>
      </c>
      <c r="AO107" s="8" t="str">
        <f t="shared" si="24"/>
        <v/>
      </c>
      <c r="AP107" s="8" t="str">
        <f t="shared" si="24"/>
        <v/>
      </c>
      <c r="AQ107" s="8" t="str">
        <f t="shared" si="24"/>
        <v/>
      </c>
      <c r="AR107" s="8" t="str">
        <f t="shared" si="24"/>
        <v/>
      </c>
      <c r="AS107" s="8" t="str">
        <f t="shared" si="24"/>
        <v/>
      </c>
      <c r="AT107" s="8" t="str">
        <f t="shared" si="24"/>
        <v/>
      </c>
      <c r="AU107" s="8" t="str">
        <f t="shared" si="24"/>
        <v/>
      </c>
      <c r="AV107" s="8" t="str">
        <f t="shared" si="24"/>
        <v/>
      </c>
      <c r="AW107" s="8" t="str">
        <f t="shared" si="24"/>
        <v/>
      </c>
      <c r="AX107" s="8" t="str">
        <f t="shared" si="25"/>
        <v/>
      </c>
      <c r="AY107" s="8" t="str">
        <f t="shared" si="25"/>
        <v/>
      </c>
      <c r="AZ107" s="8" t="str">
        <f t="shared" si="25"/>
        <v/>
      </c>
      <c r="BA107" s="8" t="str">
        <f t="shared" si="25"/>
        <v/>
      </c>
      <c r="BB107" s="8" t="str">
        <f t="shared" si="25"/>
        <v/>
      </c>
      <c r="BC107" s="8" t="str">
        <f t="shared" si="25"/>
        <v/>
      </c>
      <c r="BD107" s="8" t="str">
        <f t="shared" si="25"/>
        <v/>
      </c>
      <c r="BE107" s="8" t="str">
        <f t="shared" si="25"/>
        <v/>
      </c>
    </row>
    <row r="108" spans="1:57">
      <c r="A108" t="s">
        <v>404</v>
      </c>
      <c r="B108" t="s">
        <v>404</v>
      </c>
      <c r="C108" t="s">
        <v>404</v>
      </c>
      <c r="E108">
        <v>220</v>
      </c>
      <c r="F108">
        <v>0</v>
      </c>
      <c r="G108">
        <v>1</v>
      </c>
      <c r="H108">
        <v>164848</v>
      </c>
      <c r="I108" s="1">
        <v>44761.875</v>
      </c>
      <c r="J108" t="s">
        <v>473</v>
      </c>
      <c r="K108">
        <v>0</v>
      </c>
      <c r="L108" s="1"/>
      <c r="M108" s="1">
        <v>44761.875</v>
      </c>
      <c r="N108" s="1">
        <v>31565.875</v>
      </c>
      <c r="O108" s="1">
        <v>43353.875</v>
      </c>
      <c r="P108" s="1"/>
      <c r="Q108" s="1">
        <v>43357.875</v>
      </c>
      <c r="R108">
        <v>73599828</v>
      </c>
      <c r="S108" s="22">
        <f>COUNTIF(affix_amil_mensalidade_bronze!$E$4:$E$140,R108)</f>
        <v>1</v>
      </c>
      <c r="U108" t="s">
        <v>262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389</v>
      </c>
      <c r="AC108">
        <v>45</v>
      </c>
      <c r="AD108" t="s">
        <v>398</v>
      </c>
      <c r="AE108">
        <v>276623</v>
      </c>
      <c r="AF108">
        <v>2323.64</v>
      </c>
      <c r="AG108">
        <v>2766.23</v>
      </c>
      <c r="AH108" t="s">
        <v>408</v>
      </c>
      <c r="AI108" t="str">
        <f t="shared" si="16"/>
        <v>SIMSIMSIM2200116484844761.875ABREC044761.87531565.87543353.87543357.875735998281RXWXLTXN DX NXVXX000000AMIL45AMIL 500 QP NACIONAL2766232323.642766.23ATIVO</v>
      </c>
      <c r="AJ108">
        <f t="shared" si="17"/>
        <v>1</v>
      </c>
      <c r="AK108" t="s">
        <v>473</v>
      </c>
      <c r="AM108" s="7">
        <v>105</v>
      </c>
      <c r="AN108" s="7" t="str">
        <f t="shared" si="24"/>
        <v/>
      </c>
      <c r="AO108" s="7" t="str">
        <f t="shared" si="24"/>
        <v/>
      </c>
      <c r="AP108" s="7" t="str">
        <f t="shared" si="24"/>
        <v/>
      </c>
      <c r="AQ108" s="7" t="str">
        <f t="shared" si="24"/>
        <v/>
      </c>
      <c r="AR108" s="7" t="str">
        <f t="shared" si="24"/>
        <v/>
      </c>
      <c r="AS108" s="7" t="str">
        <f t="shared" si="24"/>
        <v/>
      </c>
      <c r="AT108" s="7" t="str">
        <f t="shared" si="24"/>
        <v/>
      </c>
      <c r="AU108" s="7" t="str">
        <f t="shared" si="24"/>
        <v/>
      </c>
      <c r="AV108" s="7" t="str">
        <f t="shared" si="24"/>
        <v/>
      </c>
      <c r="AW108" s="7" t="str">
        <f t="shared" si="24"/>
        <v/>
      </c>
      <c r="AX108" s="7" t="str">
        <f t="shared" si="25"/>
        <v/>
      </c>
      <c r="AY108" s="7" t="str">
        <f t="shared" si="25"/>
        <v/>
      </c>
      <c r="AZ108" s="7" t="str">
        <f t="shared" si="25"/>
        <v/>
      </c>
      <c r="BA108" s="7" t="str">
        <f t="shared" si="25"/>
        <v/>
      </c>
      <c r="BB108" s="7" t="str">
        <f t="shared" si="25"/>
        <v/>
      </c>
      <c r="BC108" s="7" t="str">
        <f t="shared" si="25"/>
        <v/>
      </c>
      <c r="BD108" s="7" t="str">
        <f t="shared" si="25"/>
        <v/>
      </c>
      <c r="BE108" s="7" t="str">
        <f t="shared" si="25"/>
        <v/>
      </c>
    </row>
    <row r="109" spans="1:57">
      <c r="A109" t="s">
        <v>404</v>
      </c>
      <c r="B109" t="s">
        <v>404</v>
      </c>
      <c r="C109" t="s">
        <v>404</v>
      </c>
      <c r="E109">
        <v>57</v>
      </c>
      <c r="F109">
        <v>0</v>
      </c>
      <c r="G109">
        <v>1</v>
      </c>
      <c r="H109">
        <v>165168</v>
      </c>
      <c r="I109" s="1">
        <v>44761.875</v>
      </c>
      <c r="J109" t="s">
        <v>392</v>
      </c>
      <c r="K109">
        <v>0</v>
      </c>
      <c r="L109" s="1">
        <v>44756.875</v>
      </c>
      <c r="M109" s="1">
        <v>44761.875</v>
      </c>
      <c r="N109" s="1">
        <v>34347.916666666664</v>
      </c>
      <c r="O109" s="1">
        <v>44756.875</v>
      </c>
      <c r="P109" s="1">
        <v>43811.875</v>
      </c>
      <c r="Q109" s="1">
        <v>43357.875</v>
      </c>
      <c r="R109">
        <v>73599831</v>
      </c>
      <c r="S109" s="23">
        <f>COUNTIF(affix_amil_mensalidade_bronze!$E$4:$E$140,R109)</f>
        <v>0</v>
      </c>
      <c r="U109" t="s">
        <v>874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389</v>
      </c>
      <c r="AC109">
        <v>45</v>
      </c>
      <c r="AD109" t="s">
        <v>476</v>
      </c>
      <c r="AE109">
        <v>193102</v>
      </c>
      <c r="AF109">
        <v>1622.05</v>
      </c>
      <c r="AG109">
        <v>1931.02</v>
      </c>
      <c r="AH109" t="s">
        <v>391</v>
      </c>
      <c r="AI109" t="str">
        <f t="shared" si="16"/>
        <v>SIMSIMSIM570116516844761.875ANMEP044756.87544761.87534347.916666666744756.87543811.87543357.875735998310MXRXXNX XNX PXRXXRX000000AMIL45AMIL 400 QC NACIONAL1931021622.051931.02INATIVO</v>
      </c>
      <c r="AJ109">
        <f t="shared" si="17"/>
        <v>0</v>
      </c>
      <c r="AK109" t="s">
        <v>392</v>
      </c>
      <c r="AM109" s="8">
        <v>106</v>
      </c>
      <c r="AN109" s="8" t="str">
        <f t="shared" si="24"/>
        <v/>
      </c>
      <c r="AO109" s="8" t="str">
        <f t="shared" si="24"/>
        <v/>
      </c>
      <c r="AP109" s="8" t="str">
        <f t="shared" si="24"/>
        <v/>
      </c>
      <c r="AQ109" s="8" t="str">
        <f t="shared" si="24"/>
        <v/>
      </c>
      <c r="AR109" s="8" t="str">
        <f t="shared" si="24"/>
        <v/>
      </c>
      <c r="AS109" s="8" t="str">
        <f t="shared" si="24"/>
        <v/>
      </c>
      <c r="AT109" s="8" t="str">
        <f t="shared" si="24"/>
        <v/>
      </c>
      <c r="AU109" s="8" t="str">
        <f t="shared" si="24"/>
        <v/>
      </c>
      <c r="AV109" s="8" t="str">
        <f t="shared" si="24"/>
        <v/>
      </c>
      <c r="AW109" s="8" t="str">
        <f t="shared" si="24"/>
        <v/>
      </c>
      <c r="AX109" s="8" t="str">
        <f t="shared" si="25"/>
        <v/>
      </c>
      <c r="AY109" s="8" t="str">
        <f t="shared" si="25"/>
        <v/>
      </c>
      <c r="AZ109" s="8" t="str">
        <f t="shared" si="25"/>
        <v/>
      </c>
      <c r="BA109" s="8" t="str">
        <f t="shared" si="25"/>
        <v/>
      </c>
      <c r="BB109" s="8" t="str">
        <f t="shared" si="25"/>
        <v/>
      </c>
      <c r="BC109" s="8" t="str">
        <f t="shared" si="25"/>
        <v/>
      </c>
      <c r="BD109" s="8" t="str">
        <f t="shared" si="25"/>
        <v/>
      </c>
      <c r="BE109" s="8" t="str">
        <f t="shared" si="25"/>
        <v/>
      </c>
    </row>
    <row r="110" spans="1:57">
      <c r="A110" t="s">
        <v>404</v>
      </c>
      <c r="B110" t="s">
        <v>404</v>
      </c>
      <c r="C110" t="s">
        <v>404</v>
      </c>
      <c r="E110">
        <v>57</v>
      </c>
      <c r="F110">
        <v>0</v>
      </c>
      <c r="G110">
        <v>1</v>
      </c>
      <c r="H110">
        <v>165168</v>
      </c>
      <c r="I110" s="1">
        <v>44761.875</v>
      </c>
      <c r="J110" t="s">
        <v>392</v>
      </c>
      <c r="K110">
        <v>0</v>
      </c>
      <c r="L110" s="1">
        <v>44756.875</v>
      </c>
      <c r="M110" s="1">
        <v>44761.875</v>
      </c>
      <c r="N110" s="1">
        <v>34347.916666666664</v>
      </c>
      <c r="O110" s="1">
        <v>44756.875</v>
      </c>
      <c r="P110" s="1">
        <v>43811.875</v>
      </c>
      <c r="Q110" s="1">
        <v>43357.875</v>
      </c>
      <c r="R110">
        <v>73599831</v>
      </c>
      <c r="S110" s="22">
        <f>COUNTIF(affix_amil_mensalidade_bronze!$E$4:$E$140,R110)</f>
        <v>0</v>
      </c>
      <c r="U110" t="s">
        <v>874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389</v>
      </c>
      <c r="AC110">
        <v>45</v>
      </c>
      <c r="AD110" t="s">
        <v>476</v>
      </c>
      <c r="AE110">
        <v>193102</v>
      </c>
      <c r="AF110">
        <v>1622.05</v>
      </c>
      <c r="AG110">
        <v>1931.02</v>
      </c>
      <c r="AH110" t="s">
        <v>391</v>
      </c>
      <c r="AI110" t="str">
        <f t="shared" si="16"/>
        <v>SIMSIMSIM570116516844761.875ANMEP044756.87544761.87534347.916666666744756.87543811.87543357.875735998310MXRXXNX XNX PXRXXRX000000AMIL45AMIL 400 QC NACIONAL1931021622.051931.02INATIVO</v>
      </c>
      <c r="AJ110">
        <f t="shared" si="17"/>
        <v>1</v>
      </c>
      <c r="AK110" t="s">
        <v>392</v>
      </c>
      <c r="AM110" s="7">
        <v>107</v>
      </c>
      <c r="AN110" s="7" t="str">
        <f t="shared" si="24"/>
        <v/>
      </c>
      <c r="AO110" s="7" t="str">
        <f t="shared" si="24"/>
        <v/>
      </c>
      <c r="AP110" s="7" t="str">
        <f t="shared" si="24"/>
        <v/>
      </c>
      <c r="AQ110" s="7" t="str">
        <f t="shared" si="24"/>
        <v/>
      </c>
      <c r="AR110" s="7" t="str">
        <f t="shared" si="24"/>
        <v/>
      </c>
      <c r="AS110" s="7" t="str">
        <f t="shared" si="24"/>
        <v/>
      </c>
      <c r="AT110" s="7" t="str">
        <f t="shared" si="24"/>
        <v/>
      </c>
      <c r="AU110" s="7" t="str">
        <f t="shared" si="24"/>
        <v/>
      </c>
      <c r="AV110" s="7" t="str">
        <f t="shared" si="24"/>
        <v/>
      </c>
      <c r="AW110" s="7" t="str">
        <f t="shared" si="24"/>
        <v/>
      </c>
      <c r="AX110" s="7" t="str">
        <f t="shared" si="25"/>
        <v/>
      </c>
      <c r="AY110" s="7" t="str">
        <f t="shared" si="25"/>
        <v/>
      </c>
      <c r="AZ110" s="7" t="str">
        <f t="shared" si="25"/>
        <v/>
      </c>
      <c r="BA110" s="7" t="str">
        <f t="shared" si="25"/>
        <v/>
      </c>
      <c r="BB110" s="7" t="str">
        <f t="shared" si="25"/>
        <v/>
      </c>
      <c r="BC110" s="7" t="str">
        <f t="shared" si="25"/>
        <v/>
      </c>
      <c r="BD110" s="7" t="str">
        <f t="shared" si="25"/>
        <v/>
      </c>
      <c r="BE110" s="7" t="str">
        <f t="shared" si="25"/>
        <v/>
      </c>
    </row>
    <row r="111" spans="1:57">
      <c r="A111" t="s">
        <v>404</v>
      </c>
      <c r="B111" t="s">
        <v>404</v>
      </c>
      <c r="C111" t="s">
        <v>404</v>
      </c>
      <c r="E111">
        <v>57</v>
      </c>
      <c r="F111">
        <v>0</v>
      </c>
      <c r="G111">
        <v>1</v>
      </c>
      <c r="H111">
        <v>165168</v>
      </c>
      <c r="I111" s="1">
        <v>44761.875</v>
      </c>
      <c r="J111" t="s">
        <v>392</v>
      </c>
      <c r="K111">
        <v>0</v>
      </c>
      <c r="L111" s="1">
        <v>44756.875</v>
      </c>
      <c r="M111" s="1">
        <v>44761.875</v>
      </c>
      <c r="N111" s="1">
        <v>34347.916666666664</v>
      </c>
      <c r="O111" s="1">
        <v>44756.875</v>
      </c>
      <c r="P111" s="1">
        <v>43811.875</v>
      </c>
      <c r="Q111" s="1">
        <v>43357.875</v>
      </c>
      <c r="R111">
        <v>73599831</v>
      </c>
      <c r="S111" s="23">
        <f>COUNTIF(affix_amil_mensalidade_bronze!$E$4:$E$140,R111)</f>
        <v>0</v>
      </c>
      <c r="U111" t="s">
        <v>874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389</v>
      </c>
      <c r="AC111">
        <v>45</v>
      </c>
      <c r="AD111" t="s">
        <v>476</v>
      </c>
      <c r="AE111">
        <v>193102</v>
      </c>
      <c r="AF111">
        <v>1622.05</v>
      </c>
      <c r="AG111">
        <v>1931.02</v>
      </c>
      <c r="AH111" t="s">
        <v>391</v>
      </c>
      <c r="AI111" t="str">
        <f t="shared" si="16"/>
        <v>SIMSIMSIM570116516844761.875ANMEP044756.87544761.87534347.916666666744756.87543811.87543357.875735998310MXRXXNX XNX PXRXXRX000000AMIL45AMIL 400 QC NACIONAL1931021622.051931.02INATIVO</v>
      </c>
      <c r="AJ111">
        <f t="shared" si="17"/>
        <v>1</v>
      </c>
      <c r="AK111" t="s">
        <v>392</v>
      </c>
      <c r="AM111" s="8">
        <v>108</v>
      </c>
      <c r="AN111" s="8" t="str">
        <f t="shared" si="24"/>
        <v/>
      </c>
      <c r="AO111" s="8" t="str">
        <f t="shared" si="24"/>
        <v/>
      </c>
      <c r="AP111" s="8" t="str">
        <f t="shared" si="24"/>
        <v/>
      </c>
      <c r="AQ111" s="8" t="str">
        <f t="shared" si="24"/>
        <v/>
      </c>
      <c r="AR111" s="8" t="str">
        <f t="shared" si="24"/>
        <v/>
      </c>
      <c r="AS111" s="8" t="str">
        <f t="shared" si="24"/>
        <v/>
      </c>
      <c r="AT111" s="8" t="str">
        <f t="shared" si="24"/>
        <v/>
      </c>
      <c r="AU111" s="8" t="str">
        <f t="shared" si="24"/>
        <v/>
      </c>
      <c r="AV111" s="8" t="str">
        <f t="shared" si="24"/>
        <v/>
      </c>
      <c r="AW111" s="8" t="str">
        <f t="shared" si="24"/>
        <v/>
      </c>
      <c r="AX111" s="8" t="str">
        <f t="shared" si="25"/>
        <v/>
      </c>
      <c r="AY111" s="8" t="str">
        <f t="shared" si="25"/>
        <v/>
      </c>
      <c r="AZ111" s="8" t="str">
        <f t="shared" si="25"/>
        <v/>
      </c>
      <c r="BA111" s="8" t="str">
        <f t="shared" si="25"/>
        <v/>
      </c>
      <c r="BB111" s="8" t="str">
        <f t="shared" si="25"/>
        <v/>
      </c>
      <c r="BC111" s="8" t="str">
        <f t="shared" si="25"/>
        <v/>
      </c>
      <c r="BD111" s="8" t="str">
        <f t="shared" si="25"/>
        <v/>
      </c>
      <c r="BE111" s="8" t="str">
        <f t="shared" si="25"/>
        <v/>
      </c>
    </row>
    <row r="112" spans="1:57">
      <c r="A112" t="s">
        <v>404</v>
      </c>
      <c r="B112" t="s">
        <v>404</v>
      </c>
      <c r="C112" t="s">
        <v>386</v>
      </c>
      <c r="E112">
        <v>57</v>
      </c>
      <c r="F112">
        <v>0</v>
      </c>
      <c r="G112">
        <v>1</v>
      </c>
      <c r="H112">
        <v>164659</v>
      </c>
      <c r="I112" s="1">
        <v>44761.875</v>
      </c>
      <c r="J112" t="s">
        <v>392</v>
      </c>
      <c r="K112">
        <v>0</v>
      </c>
      <c r="L112" s="1">
        <v>44692.875</v>
      </c>
      <c r="M112" s="1">
        <v>44761.875</v>
      </c>
      <c r="N112" s="1">
        <v>24864.916666666668</v>
      </c>
      <c r="O112" s="1">
        <v>44692.875</v>
      </c>
      <c r="P112" s="1"/>
      <c r="Q112" s="1">
        <v>43357.875</v>
      </c>
      <c r="R112">
        <v>73611746</v>
      </c>
      <c r="S112" s="23">
        <f>COUNTIF(affix_amil_mensalidade_bronze!$E$4:$E$140,R112)</f>
        <v>0</v>
      </c>
      <c r="U112" t="s">
        <v>861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389</v>
      </c>
      <c r="AC112">
        <v>45</v>
      </c>
      <c r="AD112" t="s">
        <v>394</v>
      </c>
      <c r="AE112">
        <v>103421</v>
      </c>
      <c r="AF112">
        <v>868.74</v>
      </c>
      <c r="AG112">
        <v>1034.21</v>
      </c>
      <c r="AH112" t="s">
        <v>391</v>
      </c>
      <c r="AI112" t="str">
        <f t="shared" si="16"/>
        <v>SIMSIMNÃO570116465944761.875ANMEP044692.87544761.87524864.916666666744692.87543357.875736117460MXNXWX PXWHXXL DX XLVX000000AMIL45NEXT PLUS RM RJ103421868.741034.21INATIVO</v>
      </c>
      <c r="AJ112">
        <f t="shared" si="17"/>
        <v>0</v>
      </c>
      <c r="AK112" t="s">
        <v>392</v>
      </c>
      <c r="AM112" s="7">
        <v>109</v>
      </c>
      <c r="AN112" s="7" t="str">
        <f t="shared" si="24"/>
        <v/>
      </c>
      <c r="AO112" s="7" t="str">
        <f t="shared" si="24"/>
        <v/>
      </c>
      <c r="AP112" s="7" t="str">
        <f t="shared" si="24"/>
        <v/>
      </c>
      <c r="AQ112" s="7" t="str">
        <f t="shared" si="24"/>
        <v/>
      </c>
      <c r="AR112" s="7" t="str">
        <f t="shared" si="24"/>
        <v/>
      </c>
      <c r="AS112" s="7" t="str">
        <f t="shared" si="24"/>
        <v/>
      </c>
      <c r="AT112" s="7" t="str">
        <f t="shared" si="24"/>
        <v/>
      </c>
      <c r="AU112" s="7" t="str">
        <f t="shared" si="24"/>
        <v/>
      </c>
      <c r="AV112" s="7" t="str">
        <f t="shared" si="24"/>
        <v/>
      </c>
      <c r="AW112" s="7" t="str">
        <f t="shared" si="24"/>
        <v/>
      </c>
      <c r="AX112" s="7" t="str">
        <f t="shared" si="25"/>
        <v/>
      </c>
      <c r="AY112" s="7" t="str">
        <f t="shared" si="25"/>
        <v/>
      </c>
      <c r="AZ112" s="7" t="str">
        <f t="shared" si="25"/>
        <v/>
      </c>
      <c r="BA112" s="7" t="str">
        <f t="shared" si="25"/>
        <v/>
      </c>
      <c r="BB112" s="7" t="str">
        <f t="shared" si="25"/>
        <v/>
      </c>
      <c r="BC112" s="7" t="str">
        <f t="shared" si="25"/>
        <v/>
      </c>
      <c r="BD112" s="7" t="str">
        <f t="shared" si="25"/>
        <v/>
      </c>
      <c r="BE112" s="7" t="str">
        <f t="shared" si="25"/>
        <v/>
      </c>
    </row>
    <row r="113" spans="1:57">
      <c r="A113" t="s">
        <v>404</v>
      </c>
      <c r="B113" t="s">
        <v>404</v>
      </c>
      <c r="C113" t="s">
        <v>386</v>
      </c>
      <c r="E113">
        <v>57</v>
      </c>
      <c r="F113">
        <v>0</v>
      </c>
      <c r="G113">
        <v>1</v>
      </c>
      <c r="H113">
        <v>164659</v>
      </c>
      <c r="I113" s="1">
        <v>44761.875</v>
      </c>
      <c r="J113" t="s">
        <v>392</v>
      </c>
      <c r="K113">
        <v>0</v>
      </c>
      <c r="L113" s="1">
        <v>44692.875</v>
      </c>
      <c r="M113" s="1">
        <v>44761.875</v>
      </c>
      <c r="N113" s="1">
        <v>24864.916666666668</v>
      </c>
      <c r="O113" s="1">
        <v>44692.875</v>
      </c>
      <c r="P113" s="1"/>
      <c r="Q113" s="1">
        <v>43357.875</v>
      </c>
      <c r="R113">
        <v>73611746</v>
      </c>
      <c r="S113" s="23">
        <f>COUNTIF(affix_amil_mensalidade_bronze!$E$4:$E$140,R113)</f>
        <v>0</v>
      </c>
      <c r="U113" t="s">
        <v>861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389</v>
      </c>
      <c r="AC113">
        <v>45</v>
      </c>
      <c r="AD113" t="s">
        <v>394</v>
      </c>
      <c r="AE113">
        <v>103421</v>
      </c>
      <c r="AF113">
        <v>868.74</v>
      </c>
      <c r="AG113">
        <v>1034.21</v>
      </c>
      <c r="AH113" t="s">
        <v>391</v>
      </c>
      <c r="AI113" t="str">
        <f t="shared" si="16"/>
        <v>SIMSIMNÃO570116465944761.875ANMEP044692.87544761.87524864.916666666744692.87543357.875736117460MXNXWX PXWHXXL DX XLVX000000AMIL45NEXT PLUS RM RJ103421868.741034.21INATIVO</v>
      </c>
      <c r="AJ113">
        <f t="shared" si="17"/>
        <v>1</v>
      </c>
      <c r="AK113" t="s">
        <v>392</v>
      </c>
      <c r="AM113" s="8">
        <v>110</v>
      </c>
      <c r="AN113" s="8" t="str">
        <f t="shared" si="24"/>
        <v/>
      </c>
      <c r="AO113" s="8" t="str">
        <f t="shared" si="24"/>
        <v/>
      </c>
      <c r="AP113" s="8" t="str">
        <f t="shared" si="24"/>
        <v/>
      </c>
      <c r="AQ113" s="8" t="str">
        <f t="shared" si="24"/>
        <v/>
      </c>
      <c r="AR113" s="8" t="str">
        <f t="shared" si="24"/>
        <v/>
      </c>
      <c r="AS113" s="8" t="str">
        <f t="shared" si="24"/>
        <v/>
      </c>
      <c r="AT113" s="8" t="str">
        <f t="shared" si="24"/>
        <v/>
      </c>
      <c r="AU113" s="8" t="str">
        <f t="shared" si="24"/>
        <v/>
      </c>
      <c r="AV113" s="8" t="str">
        <f t="shared" si="24"/>
        <v/>
      </c>
      <c r="AW113" s="8" t="str">
        <f t="shared" si="24"/>
        <v/>
      </c>
      <c r="AX113" s="8" t="str">
        <f t="shared" si="25"/>
        <v/>
      </c>
      <c r="AY113" s="8" t="str">
        <f t="shared" si="25"/>
        <v/>
      </c>
      <c r="AZ113" s="8" t="str">
        <f t="shared" si="25"/>
        <v/>
      </c>
      <c r="BA113" s="8" t="str">
        <f t="shared" si="25"/>
        <v/>
      </c>
      <c r="BB113" s="8" t="str">
        <f t="shared" si="25"/>
        <v/>
      </c>
      <c r="BC113" s="8" t="str">
        <f t="shared" si="25"/>
        <v/>
      </c>
      <c r="BD113" s="8" t="str">
        <f t="shared" si="25"/>
        <v/>
      </c>
      <c r="BE113" s="8" t="str">
        <f t="shared" si="25"/>
        <v/>
      </c>
    </row>
    <row r="114" spans="1:57">
      <c r="A114" t="s">
        <v>404</v>
      </c>
      <c r="B114" t="s">
        <v>404</v>
      </c>
      <c r="C114" t="s">
        <v>386</v>
      </c>
      <c r="E114">
        <v>57</v>
      </c>
      <c r="F114">
        <v>0</v>
      </c>
      <c r="G114">
        <v>1</v>
      </c>
      <c r="H114">
        <v>164659</v>
      </c>
      <c r="I114" s="1">
        <v>44761.875</v>
      </c>
      <c r="J114" t="s">
        <v>392</v>
      </c>
      <c r="K114">
        <v>0</v>
      </c>
      <c r="L114" s="1">
        <v>44692.875</v>
      </c>
      <c r="M114" s="1">
        <v>44761.875</v>
      </c>
      <c r="N114" s="1">
        <v>24864.916666666668</v>
      </c>
      <c r="O114" s="1">
        <v>44692.875</v>
      </c>
      <c r="P114" s="1"/>
      <c r="Q114" s="1">
        <v>43357.875</v>
      </c>
      <c r="R114">
        <v>73611746</v>
      </c>
      <c r="S114" s="22">
        <f>COUNTIF(affix_amil_mensalidade_bronze!$E$4:$E$140,R114)</f>
        <v>0</v>
      </c>
      <c r="U114" t="s">
        <v>861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389</v>
      </c>
      <c r="AC114">
        <v>45</v>
      </c>
      <c r="AD114" t="s">
        <v>394</v>
      </c>
      <c r="AE114">
        <v>103421</v>
      </c>
      <c r="AF114">
        <v>868.74</v>
      </c>
      <c r="AG114">
        <v>1034.21</v>
      </c>
      <c r="AH114" t="s">
        <v>391</v>
      </c>
      <c r="AI114" t="str">
        <f t="shared" si="16"/>
        <v>SIMSIMNÃO570116465944761.875ANMEP044692.87544761.87524864.916666666744692.87543357.875736117460MXNXWX PXWHXXL DX XLVX000000AMIL45NEXT PLUS RM RJ103421868.741034.21INATIVO</v>
      </c>
      <c r="AJ114">
        <f t="shared" si="17"/>
        <v>1</v>
      </c>
      <c r="AK114" t="s">
        <v>392</v>
      </c>
      <c r="AM114" s="7">
        <v>111</v>
      </c>
      <c r="AN114" s="7" t="str">
        <f t="shared" ref="AN114:AW123" si="26">IF(AN$3=$D114,$AM114,"")</f>
        <v/>
      </c>
      <c r="AO114" s="7" t="str">
        <f t="shared" si="26"/>
        <v/>
      </c>
      <c r="AP114" s="7" t="str">
        <f t="shared" si="26"/>
        <v/>
      </c>
      <c r="AQ114" s="7" t="str">
        <f t="shared" si="26"/>
        <v/>
      </c>
      <c r="AR114" s="7" t="str">
        <f t="shared" si="26"/>
        <v/>
      </c>
      <c r="AS114" s="7" t="str">
        <f t="shared" si="26"/>
        <v/>
      </c>
      <c r="AT114" s="7" t="str">
        <f t="shared" si="26"/>
        <v/>
      </c>
      <c r="AU114" s="7" t="str">
        <f t="shared" si="26"/>
        <v/>
      </c>
      <c r="AV114" s="7" t="str">
        <f t="shared" si="26"/>
        <v/>
      </c>
      <c r="AW114" s="7" t="str">
        <f t="shared" si="26"/>
        <v/>
      </c>
      <c r="AX114" s="7" t="str">
        <f t="shared" ref="AX114:BE123" si="27">IF(AX$3=$D114,$AM114,"")</f>
        <v/>
      </c>
      <c r="AY114" s="7" t="str">
        <f t="shared" si="27"/>
        <v/>
      </c>
      <c r="AZ114" s="7" t="str">
        <f t="shared" si="27"/>
        <v/>
      </c>
      <c r="BA114" s="7" t="str">
        <f t="shared" si="27"/>
        <v/>
      </c>
      <c r="BB114" s="7" t="str">
        <f t="shared" si="27"/>
        <v/>
      </c>
      <c r="BC114" s="7" t="str">
        <f t="shared" si="27"/>
        <v/>
      </c>
      <c r="BD114" s="7" t="str">
        <f t="shared" si="27"/>
        <v/>
      </c>
      <c r="BE114" s="7" t="str">
        <f t="shared" si="27"/>
        <v/>
      </c>
    </row>
    <row r="115" spans="1:57">
      <c r="A115" t="s">
        <v>404</v>
      </c>
      <c r="B115" t="s">
        <v>404</v>
      </c>
      <c r="C115" t="s">
        <v>404</v>
      </c>
      <c r="E115">
        <v>19</v>
      </c>
      <c r="F115">
        <v>0</v>
      </c>
      <c r="G115">
        <v>1</v>
      </c>
      <c r="H115">
        <v>164665</v>
      </c>
      <c r="I115" s="1">
        <v>44761.875</v>
      </c>
      <c r="J115" t="s">
        <v>387</v>
      </c>
      <c r="K115">
        <v>0</v>
      </c>
      <c r="L115" s="1"/>
      <c r="M115" s="1">
        <v>44761.875</v>
      </c>
      <c r="N115" s="1">
        <v>40659.875</v>
      </c>
      <c r="O115" s="1">
        <v>43355.875</v>
      </c>
      <c r="P115" s="1"/>
      <c r="Q115" s="1">
        <v>43357.875</v>
      </c>
      <c r="R115">
        <v>73611750</v>
      </c>
      <c r="S115" s="22">
        <f>COUNTIF(affix_amil_mensalidade_bronze!$E$4:$E$140,R115)</f>
        <v>0</v>
      </c>
      <c r="U115" t="s">
        <v>862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389</v>
      </c>
      <c r="AC115">
        <v>45</v>
      </c>
      <c r="AD115" t="s">
        <v>394</v>
      </c>
      <c r="AE115">
        <v>48439</v>
      </c>
      <c r="AF115">
        <v>406.85</v>
      </c>
      <c r="AG115">
        <v>484.39</v>
      </c>
      <c r="AH115" t="s">
        <v>408</v>
      </c>
      <c r="AI115" t="str">
        <f t="shared" si="16"/>
        <v>SIMSIMSIM190116466544761.875FNEL044761.87540659.87543355.87543357.875736117500TXPHXNY PXRX LXMX MXLX000000AMIL45NEXT PLUS RM RJ48439406.85484.39ATIVO</v>
      </c>
      <c r="AJ115">
        <f t="shared" si="17"/>
        <v>0</v>
      </c>
      <c r="AK115" t="s">
        <v>387</v>
      </c>
      <c r="AM115" s="8">
        <v>112</v>
      </c>
      <c r="AN115" s="8" t="str">
        <f t="shared" si="26"/>
        <v/>
      </c>
      <c r="AO115" s="8" t="str">
        <f t="shared" si="26"/>
        <v/>
      </c>
      <c r="AP115" s="8" t="str">
        <f t="shared" si="26"/>
        <v/>
      </c>
      <c r="AQ115" s="8" t="str">
        <f t="shared" si="26"/>
        <v/>
      </c>
      <c r="AR115" s="8" t="str">
        <f t="shared" si="26"/>
        <v/>
      </c>
      <c r="AS115" s="8" t="str">
        <f t="shared" si="26"/>
        <v/>
      </c>
      <c r="AT115" s="8" t="str">
        <f t="shared" si="26"/>
        <v/>
      </c>
      <c r="AU115" s="8" t="str">
        <f t="shared" si="26"/>
        <v/>
      </c>
      <c r="AV115" s="8" t="str">
        <f t="shared" si="26"/>
        <v/>
      </c>
      <c r="AW115" s="8" t="str">
        <f t="shared" si="26"/>
        <v/>
      </c>
      <c r="AX115" s="8" t="str">
        <f t="shared" si="27"/>
        <v/>
      </c>
      <c r="AY115" s="8" t="str">
        <f t="shared" si="27"/>
        <v/>
      </c>
      <c r="AZ115" s="8" t="str">
        <f t="shared" si="27"/>
        <v/>
      </c>
      <c r="BA115" s="8" t="str">
        <f t="shared" si="27"/>
        <v/>
      </c>
      <c r="BB115" s="8" t="str">
        <f t="shared" si="27"/>
        <v/>
      </c>
      <c r="BC115" s="8" t="str">
        <f t="shared" si="27"/>
        <v/>
      </c>
      <c r="BD115" s="8" t="str">
        <f t="shared" si="27"/>
        <v/>
      </c>
      <c r="BE115" s="8" t="str">
        <f t="shared" si="27"/>
        <v/>
      </c>
    </row>
    <row r="116" spans="1:57">
      <c r="A116" t="s">
        <v>404</v>
      </c>
      <c r="B116" t="s">
        <v>404</v>
      </c>
      <c r="C116" t="s">
        <v>404</v>
      </c>
      <c r="E116">
        <v>19</v>
      </c>
      <c r="F116">
        <v>0</v>
      </c>
      <c r="G116">
        <v>1</v>
      </c>
      <c r="H116">
        <v>164665</v>
      </c>
      <c r="I116" s="1">
        <v>44761.875</v>
      </c>
      <c r="J116" t="s">
        <v>387</v>
      </c>
      <c r="K116">
        <v>0</v>
      </c>
      <c r="L116" s="1"/>
      <c r="M116" s="1">
        <v>44761.875</v>
      </c>
      <c r="N116" s="1">
        <v>40659.875</v>
      </c>
      <c r="O116" s="1">
        <v>43355.875</v>
      </c>
      <c r="P116" s="1"/>
      <c r="Q116" s="1">
        <v>43357.875</v>
      </c>
      <c r="R116">
        <v>73611750</v>
      </c>
      <c r="S116" s="22">
        <f>COUNTIF(affix_amil_mensalidade_bronze!$E$4:$E$140,R116)</f>
        <v>0</v>
      </c>
      <c r="U116" t="s">
        <v>862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389</v>
      </c>
      <c r="AC116">
        <v>45</v>
      </c>
      <c r="AD116" t="s">
        <v>394</v>
      </c>
      <c r="AE116">
        <v>48439</v>
      </c>
      <c r="AF116">
        <v>406.85</v>
      </c>
      <c r="AG116">
        <v>484.39</v>
      </c>
      <c r="AH116" t="s">
        <v>408</v>
      </c>
      <c r="AI116" t="str">
        <f t="shared" si="16"/>
        <v>SIMSIMSIM190116466544761.875FNEL044761.87540659.87543355.87543357.875736117500TXPHXNY PXRX LXMX MXLX000000AMIL45NEXT PLUS RM RJ48439406.85484.39ATIVO</v>
      </c>
      <c r="AJ116">
        <f t="shared" si="17"/>
        <v>1</v>
      </c>
      <c r="AK116" t="s">
        <v>387</v>
      </c>
      <c r="AM116" s="7">
        <v>113</v>
      </c>
      <c r="AN116" s="7" t="str">
        <f t="shared" si="26"/>
        <v/>
      </c>
      <c r="AO116" s="7" t="str">
        <f t="shared" si="26"/>
        <v/>
      </c>
      <c r="AP116" s="7" t="str">
        <f t="shared" si="26"/>
        <v/>
      </c>
      <c r="AQ116" s="7" t="str">
        <f t="shared" si="26"/>
        <v/>
      </c>
      <c r="AR116" s="7" t="str">
        <f t="shared" si="26"/>
        <v/>
      </c>
      <c r="AS116" s="7" t="str">
        <f t="shared" si="26"/>
        <v/>
      </c>
      <c r="AT116" s="7" t="str">
        <f t="shared" si="26"/>
        <v/>
      </c>
      <c r="AU116" s="7" t="str">
        <f t="shared" si="26"/>
        <v/>
      </c>
      <c r="AV116" s="7" t="str">
        <f t="shared" si="26"/>
        <v/>
      </c>
      <c r="AW116" s="7" t="str">
        <f t="shared" si="26"/>
        <v/>
      </c>
      <c r="AX116" s="7" t="str">
        <f t="shared" si="27"/>
        <v/>
      </c>
      <c r="AY116" s="7" t="str">
        <f t="shared" si="27"/>
        <v/>
      </c>
      <c r="AZ116" s="7" t="str">
        <f t="shared" si="27"/>
        <v/>
      </c>
      <c r="BA116" s="7" t="str">
        <f t="shared" si="27"/>
        <v/>
      </c>
      <c r="BB116" s="7" t="str">
        <f t="shared" si="27"/>
        <v/>
      </c>
      <c r="BC116" s="7" t="str">
        <f t="shared" si="27"/>
        <v/>
      </c>
      <c r="BD116" s="7" t="str">
        <f t="shared" si="27"/>
        <v/>
      </c>
      <c r="BE116" s="7" t="str">
        <f t="shared" si="27"/>
        <v/>
      </c>
    </row>
    <row r="117" spans="1:57">
      <c r="A117" t="s">
        <v>404</v>
      </c>
      <c r="B117" t="s">
        <v>404</v>
      </c>
      <c r="C117" t="s">
        <v>404</v>
      </c>
      <c r="E117">
        <v>19</v>
      </c>
      <c r="F117">
        <v>0</v>
      </c>
      <c r="G117">
        <v>1</v>
      </c>
      <c r="H117">
        <v>164665</v>
      </c>
      <c r="I117" s="1">
        <v>44761.875</v>
      </c>
      <c r="J117" t="s">
        <v>387</v>
      </c>
      <c r="K117">
        <v>0</v>
      </c>
      <c r="L117" s="1"/>
      <c r="M117" s="1">
        <v>44761.875</v>
      </c>
      <c r="N117" s="1">
        <v>40659.875</v>
      </c>
      <c r="O117" s="1">
        <v>43355.875</v>
      </c>
      <c r="P117" s="1"/>
      <c r="Q117" s="1">
        <v>43357.875</v>
      </c>
      <c r="R117">
        <v>73611750</v>
      </c>
      <c r="S117" s="23">
        <f>COUNTIF(affix_amil_mensalidade_bronze!$E$4:$E$140,R117)</f>
        <v>0</v>
      </c>
      <c r="U117" t="s">
        <v>862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389</v>
      </c>
      <c r="AC117">
        <v>45</v>
      </c>
      <c r="AD117" t="s">
        <v>394</v>
      </c>
      <c r="AE117">
        <v>48439</v>
      </c>
      <c r="AF117">
        <v>406.85</v>
      </c>
      <c r="AG117">
        <v>484.39</v>
      </c>
      <c r="AH117" t="s">
        <v>408</v>
      </c>
      <c r="AI117" t="str">
        <f t="shared" si="16"/>
        <v>SIMSIMSIM190116466544761.875FNEL044761.87540659.87543355.87543357.875736117500TXPHXNY PXRX LXMX MXLX000000AMIL45NEXT PLUS RM RJ48439406.85484.39ATIVO</v>
      </c>
      <c r="AJ117">
        <f t="shared" si="17"/>
        <v>1</v>
      </c>
      <c r="AK117" t="s">
        <v>387</v>
      </c>
      <c r="AM117" s="8">
        <v>114</v>
      </c>
      <c r="AN117" s="8" t="str">
        <f t="shared" si="26"/>
        <v/>
      </c>
      <c r="AO117" s="8" t="str">
        <f t="shared" si="26"/>
        <v/>
      </c>
      <c r="AP117" s="8" t="str">
        <f t="shared" si="26"/>
        <v/>
      </c>
      <c r="AQ117" s="8" t="str">
        <f t="shared" si="26"/>
        <v/>
      </c>
      <c r="AR117" s="8" t="str">
        <f t="shared" si="26"/>
        <v/>
      </c>
      <c r="AS117" s="8" t="str">
        <f t="shared" si="26"/>
        <v/>
      </c>
      <c r="AT117" s="8" t="str">
        <f t="shared" si="26"/>
        <v/>
      </c>
      <c r="AU117" s="8" t="str">
        <f t="shared" si="26"/>
        <v/>
      </c>
      <c r="AV117" s="8" t="str">
        <f t="shared" si="26"/>
        <v/>
      </c>
      <c r="AW117" s="8" t="str">
        <f t="shared" si="26"/>
        <v/>
      </c>
      <c r="AX117" s="8" t="str">
        <f t="shared" si="27"/>
        <v/>
      </c>
      <c r="AY117" s="8" t="str">
        <f t="shared" si="27"/>
        <v/>
      </c>
      <c r="AZ117" s="8" t="str">
        <f t="shared" si="27"/>
        <v/>
      </c>
      <c r="BA117" s="8" t="str">
        <f t="shared" si="27"/>
        <v/>
      </c>
      <c r="BB117" s="8" t="str">
        <f t="shared" si="27"/>
        <v/>
      </c>
      <c r="BC117" s="8" t="str">
        <f t="shared" si="27"/>
        <v/>
      </c>
      <c r="BD117" s="8" t="str">
        <f t="shared" si="27"/>
        <v/>
      </c>
      <c r="BE117" s="8" t="str">
        <f t="shared" si="27"/>
        <v/>
      </c>
    </row>
    <row r="118" spans="1:57">
      <c r="A118" t="s">
        <v>404</v>
      </c>
      <c r="B118" t="s">
        <v>404</v>
      </c>
      <c r="C118" t="s">
        <v>386</v>
      </c>
      <c r="E118">
        <v>19</v>
      </c>
      <c r="F118">
        <v>0</v>
      </c>
      <c r="G118">
        <v>1</v>
      </c>
      <c r="H118">
        <v>164557</v>
      </c>
      <c r="I118" s="1">
        <v>44761.875</v>
      </c>
      <c r="J118" t="s">
        <v>387</v>
      </c>
      <c r="K118">
        <v>0</v>
      </c>
      <c r="L118" s="1">
        <v>44693.875</v>
      </c>
      <c r="M118" s="1">
        <v>44761.875</v>
      </c>
      <c r="N118" s="1">
        <v>40650.875</v>
      </c>
      <c r="O118" s="1">
        <v>44693.875</v>
      </c>
      <c r="P118" s="1">
        <v>44543.875</v>
      </c>
      <c r="Q118" s="1">
        <v>43357.875</v>
      </c>
      <c r="R118">
        <v>73611782</v>
      </c>
      <c r="S118" s="22">
        <f>COUNTIF(affix_amil_mensalidade_bronze!$E$4:$E$140,R118)</f>
        <v>0</v>
      </c>
      <c r="U118" t="s">
        <v>856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389</v>
      </c>
      <c r="AC118">
        <v>45</v>
      </c>
      <c r="AD118" t="s">
        <v>476</v>
      </c>
      <c r="AE118">
        <v>77338</v>
      </c>
      <c r="AF118">
        <v>649.63</v>
      </c>
      <c r="AG118">
        <v>773.38</v>
      </c>
      <c r="AH118" t="s">
        <v>391</v>
      </c>
      <c r="AI118" t="str">
        <f t="shared" si="16"/>
        <v>SIMSIMNÃO190116455744761.875FNEL044693.87544761.87540650.87544693.87544543.87543357.875736117820WXTXRXNX MXRXX WXTX MXGNX MXRTXN000000AMIL45AMIL 400 QC NACIONAL77338649.63773.38INATIVO</v>
      </c>
      <c r="AJ118">
        <f t="shared" si="17"/>
        <v>0</v>
      </c>
      <c r="AK118" t="s">
        <v>387</v>
      </c>
      <c r="AM118" s="7">
        <v>115</v>
      </c>
      <c r="AN118" s="7" t="str">
        <f t="shared" si="26"/>
        <v/>
      </c>
      <c r="AO118" s="7" t="str">
        <f t="shared" si="26"/>
        <v/>
      </c>
      <c r="AP118" s="7" t="str">
        <f t="shared" si="26"/>
        <v/>
      </c>
      <c r="AQ118" s="7" t="str">
        <f t="shared" si="26"/>
        <v/>
      </c>
      <c r="AR118" s="7" t="str">
        <f t="shared" si="26"/>
        <v/>
      </c>
      <c r="AS118" s="7" t="str">
        <f t="shared" si="26"/>
        <v/>
      </c>
      <c r="AT118" s="7" t="str">
        <f t="shared" si="26"/>
        <v/>
      </c>
      <c r="AU118" s="7" t="str">
        <f t="shared" si="26"/>
        <v/>
      </c>
      <c r="AV118" s="7" t="str">
        <f t="shared" si="26"/>
        <v/>
      </c>
      <c r="AW118" s="7" t="str">
        <f t="shared" si="26"/>
        <v/>
      </c>
      <c r="AX118" s="7" t="str">
        <f t="shared" si="27"/>
        <v/>
      </c>
      <c r="AY118" s="7" t="str">
        <f t="shared" si="27"/>
        <v/>
      </c>
      <c r="AZ118" s="7" t="str">
        <f t="shared" si="27"/>
        <v/>
      </c>
      <c r="BA118" s="7" t="str">
        <f t="shared" si="27"/>
        <v/>
      </c>
      <c r="BB118" s="7" t="str">
        <f t="shared" si="27"/>
        <v/>
      </c>
      <c r="BC118" s="7" t="str">
        <f t="shared" si="27"/>
        <v/>
      </c>
      <c r="BD118" s="7" t="str">
        <f t="shared" si="27"/>
        <v/>
      </c>
      <c r="BE118" s="7" t="str">
        <f t="shared" si="27"/>
        <v/>
      </c>
    </row>
    <row r="119" spans="1:57">
      <c r="A119" t="s">
        <v>404</v>
      </c>
      <c r="B119" t="s">
        <v>404</v>
      </c>
      <c r="C119" t="s">
        <v>386</v>
      </c>
      <c r="E119">
        <v>19</v>
      </c>
      <c r="F119">
        <v>0</v>
      </c>
      <c r="G119">
        <v>1</v>
      </c>
      <c r="H119">
        <v>164557</v>
      </c>
      <c r="I119" s="1">
        <v>44761.875</v>
      </c>
      <c r="J119" t="s">
        <v>387</v>
      </c>
      <c r="K119">
        <v>0</v>
      </c>
      <c r="L119" s="1">
        <v>44693.875</v>
      </c>
      <c r="M119" s="1">
        <v>44761.875</v>
      </c>
      <c r="N119" s="1">
        <v>40650.875</v>
      </c>
      <c r="O119" s="1">
        <v>44693.875</v>
      </c>
      <c r="P119" s="1">
        <v>44543.875</v>
      </c>
      <c r="Q119" s="1">
        <v>43357.875</v>
      </c>
      <c r="R119">
        <v>73611782</v>
      </c>
      <c r="S119" s="23">
        <f>COUNTIF(affix_amil_mensalidade_bronze!$E$4:$E$140,R119)</f>
        <v>0</v>
      </c>
      <c r="U119" t="s">
        <v>856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389</v>
      </c>
      <c r="AC119">
        <v>45</v>
      </c>
      <c r="AD119" t="s">
        <v>476</v>
      </c>
      <c r="AE119">
        <v>77338</v>
      </c>
      <c r="AF119">
        <v>649.63</v>
      </c>
      <c r="AG119">
        <v>773.38</v>
      </c>
      <c r="AH119" t="s">
        <v>391</v>
      </c>
      <c r="AI119" t="str">
        <f t="shared" si="16"/>
        <v>SIMSIMNÃO190116455744761.875FNEL044693.87544761.87540650.87544693.87544543.87543357.875736117820WXTXRXNX MXRXX WXTX MXGNX MXRTXN000000AMIL45AMIL 400 QC NACIONAL77338649.63773.38INATIVO</v>
      </c>
      <c r="AJ119">
        <f t="shared" si="17"/>
        <v>1</v>
      </c>
      <c r="AK119" t="s">
        <v>387</v>
      </c>
      <c r="AM119" s="8">
        <v>116</v>
      </c>
      <c r="AN119" s="8" t="str">
        <f t="shared" si="26"/>
        <v/>
      </c>
      <c r="AO119" s="8" t="str">
        <f t="shared" si="26"/>
        <v/>
      </c>
      <c r="AP119" s="8" t="str">
        <f t="shared" si="26"/>
        <v/>
      </c>
      <c r="AQ119" s="8" t="str">
        <f t="shared" si="26"/>
        <v/>
      </c>
      <c r="AR119" s="8" t="str">
        <f t="shared" si="26"/>
        <v/>
      </c>
      <c r="AS119" s="8" t="str">
        <f t="shared" si="26"/>
        <v/>
      </c>
      <c r="AT119" s="8" t="str">
        <f t="shared" si="26"/>
        <v/>
      </c>
      <c r="AU119" s="8" t="str">
        <f t="shared" si="26"/>
        <v/>
      </c>
      <c r="AV119" s="8" t="str">
        <f t="shared" si="26"/>
        <v/>
      </c>
      <c r="AW119" s="8" t="str">
        <f t="shared" si="26"/>
        <v/>
      </c>
      <c r="AX119" s="8" t="str">
        <f t="shared" si="27"/>
        <v/>
      </c>
      <c r="AY119" s="8" t="str">
        <f t="shared" si="27"/>
        <v/>
      </c>
      <c r="AZ119" s="8" t="str">
        <f t="shared" si="27"/>
        <v/>
      </c>
      <c r="BA119" s="8" t="str">
        <f t="shared" si="27"/>
        <v/>
      </c>
      <c r="BB119" s="8" t="str">
        <f t="shared" si="27"/>
        <v/>
      </c>
      <c r="BC119" s="8" t="str">
        <f t="shared" si="27"/>
        <v/>
      </c>
      <c r="BD119" s="8" t="str">
        <f t="shared" si="27"/>
        <v/>
      </c>
      <c r="BE119" s="8" t="str">
        <f t="shared" si="27"/>
        <v/>
      </c>
    </row>
    <row r="120" spans="1:57">
      <c r="A120" t="s">
        <v>404</v>
      </c>
      <c r="B120" t="s">
        <v>404</v>
      </c>
      <c r="C120" t="s">
        <v>386</v>
      </c>
      <c r="E120">
        <v>19</v>
      </c>
      <c r="F120">
        <v>0</v>
      </c>
      <c r="G120">
        <v>1</v>
      </c>
      <c r="H120">
        <v>164557</v>
      </c>
      <c r="I120" s="1">
        <v>44761.875</v>
      </c>
      <c r="J120" t="s">
        <v>387</v>
      </c>
      <c r="K120">
        <v>0</v>
      </c>
      <c r="L120" s="1">
        <v>44693.875</v>
      </c>
      <c r="M120" s="1">
        <v>44761.875</v>
      </c>
      <c r="N120" s="1">
        <v>40650.875</v>
      </c>
      <c r="O120" s="1">
        <v>44693.875</v>
      </c>
      <c r="P120" s="1">
        <v>44543.875</v>
      </c>
      <c r="Q120" s="1">
        <v>43357.875</v>
      </c>
      <c r="R120">
        <v>73611782</v>
      </c>
      <c r="S120" s="22">
        <f>COUNTIF(affix_amil_mensalidade_bronze!$E$4:$E$140,R120)</f>
        <v>0</v>
      </c>
      <c r="U120" t="s">
        <v>856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389</v>
      </c>
      <c r="AC120">
        <v>45</v>
      </c>
      <c r="AD120" t="s">
        <v>476</v>
      </c>
      <c r="AE120">
        <v>77338</v>
      </c>
      <c r="AF120">
        <v>649.63</v>
      </c>
      <c r="AG120">
        <v>773.38</v>
      </c>
      <c r="AH120" t="s">
        <v>391</v>
      </c>
      <c r="AI120" t="str">
        <f t="shared" si="16"/>
        <v>SIMSIMNÃO190116455744761.875FNEL044693.87544761.87540650.87544693.87544543.87543357.875736117820WXTXRXNX MXRXX WXTX MXGNX MXRTXN000000AMIL45AMIL 400 QC NACIONAL77338649.63773.38INATIVO</v>
      </c>
      <c r="AJ120">
        <f t="shared" si="17"/>
        <v>1</v>
      </c>
      <c r="AK120" t="s">
        <v>387</v>
      </c>
      <c r="AM120" s="7">
        <v>117</v>
      </c>
      <c r="AN120" s="7" t="str">
        <f t="shared" si="26"/>
        <v/>
      </c>
      <c r="AO120" s="7" t="str">
        <f t="shared" si="26"/>
        <v/>
      </c>
      <c r="AP120" s="7" t="str">
        <f t="shared" si="26"/>
        <v/>
      </c>
      <c r="AQ120" s="7" t="str">
        <f t="shared" si="26"/>
        <v/>
      </c>
      <c r="AR120" s="7" t="str">
        <f t="shared" si="26"/>
        <v/>
      </c>
      <c r="AS120" s="7" t="str">
        <f t="shared" si="26"/>
        <v/>
      </c>
      <c r="AT120" s="7" t="str">
        <f t="shared" si="26"/>
        <v/>
      </c>
      <c r="AU120" s="7" t="str">
        <f t="shared" si="26"/>
        <v/>
      </c>
      <c r="AV120" s="7" t="str">
        <f t="shared" si="26"/>
        <v/>
      </c>
      <c r="AW120" s="7" t="str">
        <f t="shared" si="26"/>
        <v/>
      </c>
      <c r="AX120" s="7" t="str">
        <f t="shared" si="27"/>
        <v/>
      </c>
      <c r="AY120" s="7" t="str">
        <f t="shared" si="27"/>
        <v/>
      </c>
      <c r="AZ120" s="7" t="str">
        <f t="shared" si="27"/>
        <v/>
      </c>
      <c r="BA120" s="7" t="str">
        <f t="shared" si="27"/>
        <v/>
      </c>
      <c r="BB120" s="7" t="str">
        <f t="shared" si="27"/>
        <v/>
      </c>
      <c r="BC120" s="7" t="str">
        <f t="shared" si="27"/>
        <v/>
      </c>
      <c r="BD120" s="7" t="str">
        <f t="shared" si="27"/>
        <v/>
      </c>
      <c r="BE120" s="7" t="str">
        <f t="shared" si="27"/>
        <v/>
      </c>
    </row>
    <row r="121" spans="1:57">
      <c r="A121" t="s">
        <v>386</v>
      </c>
      <c r="B121" t="s">
        <v>386</v>
      </c>
      <c r="C121" t="s">
        <v>386</v>
      </c>
      <c r="E121">
        <v>19</v>
      </c>
      <c r="F121">
        <v>0</v>
      </c>
      <c r="G121">
        <v>1</v>
      </c>
      <c r="H121">
        <v>164565</v>
      </c>
      <c r="I121" s="1">
        <v>44761.875</v>
      </c>
      <c r="J121" t="s">
        <v>387</v>
      </c>
      <c r="K121">
        <v>0</v>
      </c>
      <c r="L121" s="1">
        <v>44678.875</v>
      </c>
      <c r="M121" s="1">
        <v>44761.875</v>
      </c>
      <c r="N121" s="1">
        <v>39715.875</v>
      </c>
      <c r="O121" s="1">
        <v>44678.875</v>
      </c>
      <c r="P121" s="1">
        <v>44664.875</v>
      </c>
      <c r="Q121" s="1">
        <v>43357.875</v>
      </c>
      <c r="R121">
        <v>73611786</v>
      </c>
      <c r="S121" s="23">
        <f>COUNTIF(affix_amil_mensalidade_bronze!$E$4:$E$140,R121)</f>
        <v>0</v>
      </c>
      <c r="U121" t="s">
        <v>737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389</v>
      </c>
      <c r="AD121" t="s">
        <v>390</v>
      </c>
      <c r="AE121">
        <v>87928</v>
      </c>
      <c r="AF121">
        <v>738.6</v>
      </c>
      <c r="AG121">
        <v>879.28</v>
      </c>
      <c r="AH121" t="s">
        <v>391</v>
      </c>
      <c r="AI121" t="str">
        <f t="shared" si="16"/>
        <v>NÃONÃONÃO190116456544761.875FNEL044678.87544761.87539715.87544678.87544664.87543357.875736117860WXXX BRXNNX MXWXRXNHX XNTX000000AMILAMIL 400 QP NACIONAL87928738.6879.28INATIVO</v>
      </c>
      <c r="AJ121">
        <f t="shared" si="17"/>
        <v>0</v>
      </c>
      <c r="AK121" t="s">
        <v>387</v>
      </c>
      <c r="AM121" s="8">
        <v>118</v>
      </c>
      <c r="AN121" s="8" t="str">
        <f t="shared" si="26"/>
        <v/>
      </c>
      <c r="AO121" s="8" t="str">
        <f t="shared" si="26"/>
        <v/>
      </c>
      <c r="AP121" s="8" t="str">
        <f t="shared" si="26"/>
        <v/>
      </c>
      <c r="AQ121" s="8" t="str">
        <f t="shared" si="26"/>
        <v/>
      </c>
      <c r="AR121" s="8" t="str">
        <f t="shared" si="26"/>
        <v/>
      </c>
      <c r="AS121" s="8" t="str">
        <f t="shared" si="26"/>
        <v/>
      </c>
      <c r="AT121" s="8" t="str">
        <f t="shared" si="26"/>
        <v/>
      </c>
      <c r="AU121" s="8" t="str">
        <f t="shared" si="26"/>
        <v/>
      </c>
      <c r="AV121" s="8" t="str">
        <f t="shared" si="26"/>
        <v/>
      </c>
      <c r="AW121" s="8" t="str">
        <f t="shared" si="26"/>
        <v/>
      </c>
      <c r="AX121" s="8" t="str">
        <f t="shared" si="27"/>
        <v/>
      </c>
      <c r="AY121" s="8" t="str">
        <f t="shared" si="27"/>
        <v/>
      </c>
      <c r="AZ121" s="8" t="str">
        <f t="shared" si="27"/>
        <v/>
      </c>
      <c r="BA121" s="8" t="str">
        <f t="shared" si="27"/>
        <v/>
      </c>
      <c r="BB121" s="8" t="str">
        <f t="shared" si="27"/>
        <v/>
      </c>
      <c r="BC121" s="8" t="str">
        <f t="shared" si="27"/>
        <v/>
      </c>
      <c r="BD121" s="8" t="str">
        <f t="shared" si="27"/>
        <v/>
      </c>
      <c r="BE121" s="8" t="str">
        <f t="shared" si="27"/>
        <v/>
      </c>
    </row>
    <row r="122" spans="1:57">
      <c r="A122" t="s">
        <v>386</v>
      </c>
      <c r="B122" t="s">
        <v>386</v>
      </c>
      <c r="C122" t="s">
        <v>386</v>
      </c>
      <c r="E122">
        <v>19</v>
      </c>
      <c r="F122">
        <v>0</v>
      </c>
      <c r="G122">
        <v>1</v>
      </c>
      <c r="H122">
        <v>164565</v>
      </c>
      <c r="I122" s="1">
        <v>44761.875</v>
      </c>
      <c r="J122" t="s">
        <v>387</v>
      </c>
      <c r="K122">
        <v>0</v>
      </c>
      <c r="L122" s="1">
        <v>44678.875</v>
      </c>
      <c r="M122" s="1">
        <v>44761.875</v>
      </c>
      <c r="N122" s="1">
        <v>39715.875</v>
      </c>
      <c r="O122" s="1">
        <v>44678.875</v>
      </c>
      <c r="P122" s="1">
        <v>44664.875</v>
      </c>
      <c r="Q122" s="1">
        <v>43357.875</v>
      </c>
      <c r="R122">
        <v>73611786</v>
      </c>
      <c r="S122" s="22">
        <f>COUNTIF(affix_amil_mensalidade_bronze!$E$4:$E$140,R122)</f>
        <v>0</v>
      </c>
      <c r="U122" t="s">
        <v>737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389</v>
      </c>
      <c r="AD122" t="s">
        <v>390</v>
      </c>
      <c r="AE122">
        <v>87928</v>
      </c>
      <c r="AF122">
        <v>738.6</v>
      </c>
      <c r="AG122">
        <v>879.28</v>
      </c>
      <c r="AH122" t="s">
        <v>391</v>
      </c>
      <c r="AI122" t="str">
        <f t="shared" si="16"/>
        <v>NÃONÃONÃO190116456544761.875FNEL044678.87544761.87539715.87544678.87544664.87543357.875736117860WXXX BRXNNX MXWXRXNHX XNTX000000AMILAMIL 400 QP NACIONAL87928738.6879.28INATIVO</v>
      </c>
      <c r="AJ122">
        <f t="shared" si="17"/>
        <v>1</v>
      </c>
      <c r="AK122" t="s">
        <v>387</v>
      </c>
      <c r="AM122" s="7">
        <v>119</v>
      </c>
      <c r="AN122" s="7" t="str">
        <f t="shared" si="26"/>
        <v/>
      </c>
      <c r="AO122" s="7" t="str">
        <f t="shared" si="26"/>
        <v/>
      </c>
      <c r="AP122" s="7" t="str">
        <f t="shared" si="26"/>
        <v/>
      </c>
      <c r="AQ122" s="7" t="str">
        <f t="shared" si="26"/>
        <v/>
      </c>
      <c r="AR122" s="7" t="str">
        <f t="shared" si="26"/>
        <v/>
      </c>
      <c r="AS122" s="7" t="str">
        <f t="shared" si="26"/>
        <v/>
      </c>
      <c r="AT122" s="7" t="str">
        <f t="shared" si="26"/>
        <v/>
      </c>
      <c r="AU122" s="7" t="str">
        <f t="shared" si="26"/>
        <v/>
      </c>
      <c r="AV122" s="7" t="str">
        <f t="shared" si="26"/>
        <v/>
      </c>
      <c r="AW122" s="7" t="str">
        <f t="shared" si="26"/>
        <v/>
      </c>
      <c r="AX122" s="7" t="str">
        <f t="shared" si="27"/>
        <v/>
      </c>
      <c r="AY122" s="7" t="str">
        <f t="shared" si="27"/>
        <v/>
      </c>
      <c r="AZ122" s="7" t="str">
        <f t="shared" si="27"/>
        <v/>
      </c>
      <c r="BA122" s="7" t="str">
        <f t="shared" si="27"/>
        <v/>
      </c>
      <c r="BB122" s="7" t="str">
        <f t="shared" si="27"/>
        <v/>
      </c>
      <c r="BC122" s="7" t="str">
        <f t="shared" si="27"/>
        <v/>
      </c>
      <c r="BD122" s="7" t="str">
        <f t="shared" si="27"/>
        <v/>
      </c>
      <c r="BE122" s="7" t="str">
        <f t="shared" si="27"/>
        <v/>
      </c>
    </row>
    <row r="123" spans="1:57">
      <c r="A123" t="s">
        <v>386</v>
      </c>
      <c r="B123" t="s">
        <v>386</v>
      </c>
      <c r="C123" t="s">
        <v>386</v>
      </c>
      <c r="E123">
        <v>19</v>
      </c>
      <c r="F123">
        <v>0</v>
      </c>
      <c r="G123">
        <v>1</v>
      </c>
      <c r="H123">
        <v>164565</v>
      </c>
      <c r="I123" s="1">
        <v>44761.875</v>
      </c>
      <c r="J123" t="s">
        <v>387</v>
      </c>
      <c r="K123">
        <v>0</v>
      </c>
      <c r="L123" s="1">
        <v>44678.875</v>
      </c>
      <c r="M123" s="1">
        <v>44761.875</v>
      </c>
      <c r="N123" s="1">
        <v>39715.875</v>
      </c>
      <c r="O123" s="1">
        <v>44678.875</v>
      </c>
      <c r="P123" s="1">
        <v>44664.875</v>
      </c>
      <c r="Q123" s="1">
        <v>43357.875</v>
      </c>
      <c r="R123">
        <v>73611786</v>
      </c>
      <c r="S123" s="23">
        <f>COUNTIF(affix_amil_mensalidade_bronze!$E$4:$E$140,R123)</f>
        <v>0</v>
      </c>
      <c r="U123" t="s">
        <v>737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389</v>
      </c>
      <c r="AD123" t="s">
        <v>390</v>
      </c>
      <c r="AE123">
        <v>87928</v>
      </c>
      <c r="AF123">
        <v>738.6</v>
      </c>
      <c r="AG123">
        <v>879.28</v>
      </c>
      <c r="AH123" t="s">
        <v>391</v>
      </c>
      <c r="AI123" t="str">
        <f t="shared" si="16"/>
        <v>NÃONÃONÃO190116456544761.875FNEL044678.87544761.87539715.87544678.87544664.87543357.875736117860WXXX BRXNNX MXWXRXNHX XNTX000000AMILAMIL 400 QP NACIONAL87928738.6879.28INATIVO</v>
      </c>
      <c r="AJ123">
        <f t="shared" si="17"/>
        <v>1</v>
      </c>
      <c r="AK123" t="s">
        <v>387</v>
      </c>
      <c r="AM123" s="8">
        <v>120</v>
      </c>
      <c r="AN123" s="8" t="str">
        <f t="shared" si="26"/>
        <v/>
      </c>
      <c r="AO123" s="8" t="str">
        <f t="shared" si="26"/>
        <v/>
      </c>
      <c r="AP123" s="8" t="str">
        <f t="shared" si="26"/>
        <v/>
      </c>
      <c r="AQ123" s="8" t="str">
        <f t="shared" si="26"/>
        <v/>
      </c>
      <c r="AR123" s="8" t="str">
        <f t="shared" si="26"/>
        <v/>
      </c>
      <c r="AS123" s="8" t="str">
        <f t="shared" si="26"/>
        <v/>
      </c>
      <c r="AT123" s="8" t="str">
        <f t="shared" si="26"/>
        <v/>
      </c>
      <c r="AU123" s="8" t="str">
        <f t="shared" si="26"/>
        <v/>
      </c>
      <c r="AV123" s="8" t="str">
        <f t="shared" si="26"/>
        <v/>
      </c>
      <c r="AW123" s="8" t="str">
        <f t="shared" si="26"/>
        <v/>
      </c>
      <c r="AX123" s="8" t="str">
        <f t="shared" si="27"/>
        <v/>
      </c>
      <c r="AY123" s="8" t="str">
        <f t="shared" si="27"/>
        <v/>
      </c>
      <c r="AZ123" s="8" t="str">
        <f t="shared" si="27"/>
        <v/>
      </c>
      <c r="BA123" s="8" t="str">
        <f t="shared" si="27"/>
        <v/>
      </c>
      <c r="BB123" s="8" t="str">
        <f t="shared" si="27"/>
        <v/>
      </c>
      <c r="BC123" s="8" t="str">
        <f t="shared" si="27"/>
        <v/>
      </c>
      <c r="BD123" s="8" t="str">
        <f t="shared" si="27"/>
        <v/>
      </c>
      <c r="BE123" s="8" t="str">
        <f t="shared" si="27"/>
        <v/>
      </c>
    </row>
    <row r="124" spans="1:57">
      <c r="A124" t="s">
        <v>404</v>
      </c>
      <c r="B124" t="s">
        <v>404</v>
      </c>
      <c r="C124" t="s">
        <v>404</v>
      </c>
      <c r="E124">
        <v>19</v>
      </c>
      <c r="F124">
        <v>0</v>
      </c>
      <c r="G124">
        <v>1</v>
      </c>
      <c r="H124">
        <v>164683</v>
      </c>
      <c r="I124" s="1">
        <v>44761.875</v>
      </c>
      <c r="J124" t="s">
        <v>387</v>
      </c>
      <c r="K124">
        <v>0</v>
      </c>
      <c r="L124" s="1"/>
      <c r="M124" s="1">
        <v>44761.875</v>
      </c>
      <c r="N124" s="1">
        <v>39606.875</v>
      </c>
      <c r="O124" s="1">
        <v>43355.875</v>
      </c>
      <c r="P124" s="1"/>
      <c r="Q124" s="1">
        <v>43357.875</v>
      </c>
      <c r="R124">
        <v>73611796</v>
      </c>
      <c r="S124" s="23">
        <f>COUNTIF(affix_amil_mensalidade_bronze!$E$4:$E$140,R124)</f>
        <v>0</v>
      </c>
      <c r="U124" t="s">
        <v>863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389</v>
      </c>
      <c r="AC124">
        <v>45</v>
      </c>
      <c r="AD124" t="s">
        <v>394</v>
      </c>
      <c r="AE124">
        <v>48439</v>
      </c>
      <c r="AF124">
        <v>406.85</v>
      </c>
      <c r="AG124">
        <v>484.39</v>
      </c>
      <c r="AH124" t="s">
        <v>408</v>
      </c>
      <c r="AI124" t="str">
        <f t="shared" si="16"/>
        <v>SIMSIMSIM190116468344761.875FNEL044761.87539606.87543355.87543357.875736117960WXRLX XGXR DX XLXVXXRX MXTX000000AMIL45NEXT PLUS RM RJ48439406.85484.39ATIVO</v>
      </c>
      <c r="AJ124">
        <f t="shared" si="17"/>
        <v>0</v>
      </c>
      <c r="AK124" t="s">
        <v>387</v>
      </c>
      <c r="AM124" s="7">
        <v>121</v>
      </c>
      <c r="AN124" s="7" t="str">
        <f t="shared" ref="AN124:AW133" si="28">IF(AN$3=$D124,$AM124,"")</f>
        <v/>
      </c>
      <c r="AO124" s="7" t="str">
        <f t="shared" si="28"/>
        <v/>
      </c>
      <c r="AP124" s="7" t="str">
        <f t="shared" si="28"/>
        <v/>
      </c>
      <c r="AQ124" s="7" t="str">
        <f t="shared" si="28"/>
        <v/>
      </c>
      <c r="AR124" s="7" t="str">
        <f t="shared" si="28"/>
        <v/>
      </c>
      <c r="AS124" s="7" t="str">
        <f t="shared" si="28"/>
        <v/>
      </c>
      <c r="AT124" s="7" t="str">
        <f t="shared" si="28"/>
        <v/>
      </c>
      <c r="AU124" s="7" t="str">
        <f t="shared" si="28"/>
        <v/>
      </c>
      <c r="AV124" s="7" t="str">
        <f t="shared" si="28"/>
        <v/>
      </c>
      <c r="AW124" s="7" t="str">
        <f t="shared" si="28"/>
        <v/>
      </c>
      <c r="AX124" s="7" t="str">
        <f t="shared" ref="AX124:BE133" si="29">IF(AX$3=$D124,$AM124,"")</f>
        <v/>
      </c>
      <c r="AY124" s="7" t="str">
        <f t="shared" si="29"/>
        <v/>
      </c>
      <c r="AZ124" s="7" t="str">
        <f t="shared" si="29"/>
        <v/>
      </c>
      <c r="BA124" s="7" t="str">
        <f t="shared" si="29"/>
        <v/>
      </c>
      <c r="BB124" s="7" t="str">
        <f t="shared" si="29"/>
        <v/>
      </c>
      <c r="BC124" s="7" t="str">
        <f t="shared" si="29"/>
        <v/>
      </c>
      <c r="BD124" s="7" t="str">
        <f t="shared" si="29"/>
        <v/>
      </c>
      <c r="BE124" s="7" t="str">
        <f t="shared" si="29"/>
        <v/>
      </c>
    </row>
    <row r="125" spans="1:57">
      <c r="A125" t="s">
        <v>404</v>
      </c>
      <c r="B125" t="s">
        <v>404</v>
      </c>
      <c r="C125" t="s">
        <v>404</v>
      </c>
      <c r="E125">
        <v>19</v>
      </c>
      <c r="F125">
        <v>0</v>
      </c>
      <c r="G125">
        <v>1</v>
      </c>
      <c r="H125">
        <v>164683</v>
      </c>
      <c r="I125" s="1">
        <v>44761.875</v>
      </c>
      <c r="J125" t="s">
        <v>387</v>
      </c>
      <c r="K125">
        <v>0</v>
      </c>
      <c r="L125" s="1"/>
      <c r="M125" s="1">
        <v>44761.875</v>
      </c>
      <c r="N125" s="1">
        <v>39606.875</v>
      </c>
      <c r="O125" s="1">
        <v>43355.875</v>
      </c>
      <c r="P125" s="1"/>
      <c r="Q125" s="1">
        <v>43357.875</v>
      </c>
      <c r="R125">
        <v>73611796</v>
      </c>
      <c r="S125" s="23">
        <f>COUNTIF(affix_amil_mensalidade_bronze!$E$4:$E$140,R125)</f>
        <v>0</v>
      </c>
      <c r="U125" t="s">
        <v>863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389</v>
      </c>
      <c r="AC125">
        <v>45</v>
      </c>
      <c r="AD125" t="s">
        <v>394</v>
      </c>
      <c r="AE125">
        <v>48439</v>
      </c>
      <c r="AF125">
        <v>406.85</v>
      </c>
      <c r="AG125">
        <v>484.39</v>
      </c>
      <c r="AH125" t="s">
        <v>408</v>
      </c>
      <c r="AI125" t="str">
        <f t="shared" si="16"/>
        <v>SIMSIMSIM190116468344761.875FNEL044761.87539606.87543355.87543357.875736117960WXRLX XGXR DX XLXVXXRX MXTX000000AMIL45NEXT PLUS RM RJ48439406.85484.39ATIVO</v>
      </c>
      <c r="AJ125">
        <f t="shared" si="17"/>
        <v>1</v>
      </c>
      <c r="AK125" t="s">
        <v>387</v>
      </c>
      <c r="AM125" s="8">
        <v>122</v>
      </c>
      <c r="AN125" s="8" t="str">
        <f t="shared" si="28"/>
        <v/>
      </c>
      <c r="AO125" s="8" t="str">
        <f t="shared" si="28"/>
        <v/>
      </c>
      <c r="AP125" s="8" t="str">
        <f t="shared" si="28"/>
        <v/>
      </c>
      <c r="AQ125" s="8" t="str">
        <f t="shared" si="28"/>
        <v/>
      </c>
      <c r="AR125" s="8" t="str">
        <f t="shared" si="28"/>
        <v/>
      </c>
      <c r="AS125" s="8" t="str">
        <f t="shared" si="28"/>
        <v/>
      </c>
      <c r="AT125" s="8" t="str">
        <f t="shared" si="28"/>
        <v/>
      </c>
      <c r="AU125" s="8" t="str">
        <f t="shared" si="28"/>
        <v/>
      </c>
      <c r="AV125" s="8" t="str">
        <f t="shared" si="28"/>
        <v/>
      </c>
      <c r="AW125" s="8" t="str">
        <f t="shared" si="28"/>
        <v/>
      </c>
      <c r="AX125" s="8" t="str">
        <f t="shared" si="29"/>
        <v/>
      </c>
      <c r="AY125" s="8" t="str">
        <f t="shared" si="29"/>
        <v/>
      </c>
      <c r="AZ125" s="8" t="str">
        <f t="shared" si="29"/>
        <v/>
      </c>
      <c r="BA125" s="8" t="str">
        <f t="shared" si="29"/>
        <v/>
      </c>
      <c r="BB125" s="8" t="str">
        <f t="shared" si="29"/>
        <v/>
      </c>
      <c r="BC125" s="8" t="str">
        <f t="shared" si="29"/>
        <v/>
      </c>
      <c r="BD125" s="8" t="str">
        <f t="shared" si="29"/>
        <v/>
      </c>
      <c r="BE125" s="8" t="str">
        <f t="shared" si="29"/>
        <v/>
      </c>
    </row>
    <row r="126" spans="1:57">
      <c r="A126" t="s">
        <v>404</v>
      </c>
      <c r="B126" t="s">
        <v>404</v>
      </c>
      <c r="C126" t="s">
        <v>404</v>
      </c>
      <c r="E126">
        <v>19</v>
      </c>
      <c r="F126">
        <v>0</v>
      </c>
      <c r="G126">
        <v>1</v>
      </c>
      <c r="H126">
        <v>164683</v>
      </c>
      <c r="I126" s="1">
        <v>44761.875</v>
      </c>
      <c r="J126" t="s">
        <v>387</v>
      </c>
      <c r="K126">
        <v>0</v>
      </c>
      <c r="L126" s="1"/>
      <c r="M126" s="1">
        <v>44761.875</v>
      </c>
      <c r="N126" s="1">
        <v>39606.875</v>
      </c>
      <c r="O126" s="1">
        <v>43355.875</v>
      </c>
      <c r="P126" s="1"/>
      <c r="Q126" s="1">
        <v>43357.875</v>
      </c>
      <c r="R126">
        <v>73611796</v>
      </c>
      <c r="S126" s="22">
        <f>COUNTIF(affix_amil_mensalidade_bronze!$E$4:$E$140,R126)</f>
        <v>0</v>
      </c>
      <c r="U126" t="s">
        <v>863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389</v>
      </c>
      <c r="AC126">
        <v>45</v>
      </c>
      <c r="AD126" t="s">
        <v>394</v>
      </c>
      <c r="AE126">
        <v>48439</v>
      </c>
      <c r="AF126">
        <v>406.85</v>
      </c>
      <c r="AG126">
        <v>484.39</v>
      </c>
      <c r="AH126" t="s">
        <v>408</v>
      </c>
      <c r="AI126" t="str">
        <f t="shared" si="16"/>
        <v>SIMSIMSIM190116468344761.875FNEL044761.87539606.87543355.87543357.875736117960WXRLX XGXR DX XLXVXXRX MXTX000000AMIL45NEXT PLUS RM RJ48439406.85484.39ATIVO</v>
      </c>
      <c r="AJ126">
        <f t="shared" si="17"/>
        <v>1</v>
      </c>
      <c r="AK126" t="s">
        <v>387</v>
      </c>
      <c r="AM126" s="7">
        <v>123</v>
      </c>
      <c r="AN126" s="7" t="str">
        <f t="shared" si="28"/>
        <v/>
      </c>
      <c r="AO126" s="7" t="str">
        <f t="shared" si="28"/>
        <v/>
      </c>
      <c r="AP126" s="7" t="str">
        <f t="shared" si="28"/>
        <v/>
      </c>
      <c r="AQ126" s="7" t="str">
        <f t="shared" si="28"/>
        <v/>
      </c>
      <c r="AR126" s="7" t="str">
        <f t="shared" si="28"/>
        <v/>
      </c>
      <c r="AS126" s="7" t="str">
        <f t="shared" si="28"/>
        <v/>
      </c>
      <c r="AT126" s="7" t="str">
        <f t="shared" si="28"/>
        <v/>
      </c>
      <c r="AU126" s="7" t="str">
        <f t="shared" si="28"/>
        <v/>
      </c>
      <c r="AV126" s="7" t="str">
        <f t="shared" si="28"/>
        <v/>
      </c>
      <c r="AW126" s="7" t="str">
        <f t="shared" si="28"/>
        <v/>
      </c>
      <c r="AX126" s="7" t="str">
        <f t="shared" si="29"/>
        <v/>
      </c>
      <c r="AY126" s="7" t="str">
        <f t="shared" si="29"/>
        <v/>
      </c>
      <c r="AZ126" s="7" t="str">
        <f t="shared" si="29"/>
        <v/>
      </c>
      <c r="BA126" s="7" t="str">
        <f t="shared" si="29"/>
        <v/>
      </c>
      <c r="BB126" s="7" t="str">
        <f t="shared" si="29"/>
        <v/>
      </c>
      <c r="BC126" s="7" t="str">
        <f t="shared" si="29"/>
        <v/>
      </c>
      <c r="BD126" s="7" t="str">
        <f t="shared" si="29"/>
        <v/>
      </c>
      <c r="BE126" s="7" t="str">
        <f t="shared" si="29"/>
        <v/>
      </c>
    </row>
    <row r="127" spans="1:57">
      <c r="A127" t="s">
        <v>404</v>
      </c>
      <c r="B127" t="s">
        <v>404</v>
      </c>
      <c r="C127" t="s">
        <v>404</v>
      </c>
      <c r="E127">
        <v>19</v>
      </c>
      <c r="F127">
        <v>0</v>
      </c>
      <c r="G127">
        <v>1</v>
      </c>
      <c r="H127">
        <v>164797</v>
      </c>
      <c r="I127" s="1">
        <v>44761.875</v>
      </c>
      <c r="J127" t="s">
        <v>387</v>
      </c>
      <c r="K127">
        <v>0</v>
      </c>
      <c r="L127" s="1"/>
      <c r="M127" s="1">
        <v>44761.875</v>
      </c>
      <c r="N127" s="1">
        <v>37349.875</v>
      </c>
      <c r="O127" s="1">
        <v>43355.875</v>
      </c>
      <c r="P127" s="1"/>
      <c r="Q127" s="1">
        <v>43357.875</v>
      </c>
      <c r="R127">
        <v>73611845</v>
      </c>
      <c r="S127" s="23">
        <f>COUNTIF(affix_amil_mensalidade_bronze!$E$4:$E$140,R127)</f>
        <v>1</v>
      </c>
      <c r="T127">
        <v>73611847</v>
      </c>
      <c r="U127" t="s">
        <v>867</v>
      </c>
      <c r="V127">
        <v>3882</v>
      </c>
      <c r="W127">
        <v>3188</v>
      </c>
      <c r="X127">
        <v>31.88</v>
      </c>
      <c r="Y127">
        <v>3188</v>
      </c>
      <c r="Z127">
        <v>38.82</v>
      </c>
      <c r="AA127">
        <v>3882</v>
      </c>
      <c r="AB127" t="s">
        <v>389</v>
      </c>
      <c r="AC127">
        <v>45</v>
      </c>
      <c r="AD127" t="s">
        <v>478</v>
      </c>
      <c r="AE127">
        <v>131312</v>
      </c>
      <c r="AF127">
        <v>1103.02</v>
      </c>
      <c r="AG127">
        <v>1313.12</v>
      </c>
      <c r="AH127" t="s">
        <v>408</v>
      </c>
      <c r="AI127" t="str">
        <f t="shared" si="16"/>
        <v>SIMSIMSIM190116479744761.875FNEL044761.87537349.87543355.87543357.87573611845173611847LXURX LXZ PXULX FXGUXXRXDX3882318831.88318838.823882AMIL45AMIL 400 QC NACIONAL COPART1313121103.021313.12ATIVO</v>
      </c>
      <c r="AJ127">
        <f t="shared" si="17"/>
        <v>0</v>
      </c>
      <c r="AK127" t="s">
        <v>387</v>
      </c>
      <c r="AM127" s="8">
        <v>124</v>
      </c>
      <c r="AN127" s="8" t="str">
        <f t="shared" si="28"/>
        <v/>
      </c>
      <c r="AO127" s="8" t="str">
        <f t="shared" si="28"/>
        <v/>
      </c>
      <c r="AP127" s="8" t="str">
        <f t="shared" si="28"/>
        <v/>
      </c>
      <c r="AQ127" s="8" t="str">
        <f t="shared" si="28"/>
        <v/>
      </c>
      <c r="AR127" s="8" t="str">
        <f t="shared" si="28"/>
        <v/>
      </c>
      <c r="AS127" s="8" t="str">
        <f t="shared" si="28"/>
        <v/>
      </c>
      <c r="AT127" s="8" t="str">
        <f t="shared" si="28"/>
        <v/>
      </c>
      <c r="AU127" s="8" t="str">
        <f t="shared" si="28"/>
        <v/>
      </c>
      <c r="AV127" s="8" t="str">
        <f t="shared" si="28"/>
        <v/>
      </c>
      <c r="AW127" s="8" t="str">
        <f t="shared" si="28"/>
        <v/>
      </c>
      <c r="AX127" s="8" t="str">
        <f t="shared" si="29"/>
        <v/>
      </c>
      <c r="AY127" s="8" t="str">
        <f t="shared" si="29"/>
        <v/>
      </c>
      <c r="AZ127" s="8" t="str">
        <f t="shared" si="29"/>
        <v/>
      </c>
      <c r="BA127" s="8" t="str">
        <f t="shared" si="29"/>
        <v/>
      </c>
      <c r="BB127" s="8" t="str">
        <f t="shared" si="29"/>
        <v/>
      </c>
      <c r="BC127" s="8" t="str">
        <f t="shared" si="29"/>
        <v/>
      </c>
      <c r="BD127" s="8" t="str">
        <f t="shared" si="29"/>
        <v/>
      </c>
      <c r="BE127" s="8" t="str">
        <f t="shared" si="29"/>
        <v/>
      </c>
    </row>
    <row r="128" spans="1:57">
      <c r="A128" t="s">
        <v>404</v>
      </c>
      <c r="B128" t="s">
        <v>404</v>
      </c>
      <c r="C128" t="s">
        <v>404</v>
      </c>
      <c r="E128">
        <v>19</v>
      </c>
      <c r="F128">
        <v>0</v>
      </c>
      <c r="G128">
        <v>1</v>
      </c>
      <c r="H128">
        <v>164797</v>
      </c>
      <c r="I128" s="1">
        <v>44761.875</v>
      </c>
      <c r="J128" t="s">
        <v>387</v>
      </c>
      <c r="K128">
        <v>0</v>
      </c>
      <c r="L128" s="1"/>
      <c r="M128" s="1">
        <v>44761.875</v>
      </c>
      <c r="N128" s="1">
        <v>37349.875</v>
      </c>
      <c r="O128" s="1">
        <v>43355.875</v>
      </c>
      <c r="P128" s="1"/>
      <c r="Q128" s="1">
        <v>43357.875</v>
      </c>
      <c r="R128">
        <v>73611845</v>
      </c>
      <c r="S128" s="22">
        <f>COUNTIF(affix_amil_mensalidade_bronze!$E$4:$E$140,R128)</f>
        <v>1</v>
      </c>
      <c r="T128">
        <v>73611847</v>
      </c>
      <c r="U128" t="s">
        <v>867</v>
      </c>
      <c r="V128">
        <v>3882</v>
      </c>
      <c r="W128">
        <v>3188</v>
      </c>
      <c r="X128">
        <v>31.88</v>
      </c>
      <c r="Y128">
        <v>3188</v>
      </c>
      <c r="Z128">
        <v>38.82</v>
      </c>
      <c r="AA128">
        <v>3882</v>
      </c>
      <c r="AB128" t="s">
        <v>389</v>
      </c>
      <c r="AC128">
        <v>45</v>
      </c>
      <c r="AD128" t="s">
        <v>478</v>
      </c>
      <c r="AE128">
        <v>131312</v>
      </c>
      <c r="AF128">
        <v>1103.02</v>
      </c>
      <c r="AG128">
        <v>1313.12</v>
      </c>
      <c r="AH128" t="s">
        <v>408</v>
      </c>
      <c r="AI128" t="str">
        <f t="shared" si="16"/>
        <v>SIMSIMSIM190116479744761.875FNEL044761.87537349.87543355.87543357.87573611845173611847LXURX LXZ PXULX FXGUXXRXDX3882318831.88318838.823882AMIL45AMIL 400 QC NACIONAL COPART1313121103.021313.12ATIVO</v>
      </c>
      <c r="AJ128">
        <f t="shared" si="17"/>
        <v>1</v>
      </c>
      <c r="AK128" t="s">
        <v>387</v>
      </c>
      <c r="AM128" s="7">
        <v>125</v>
      </c>
      <c r="AN128" s="7" t="str">
        <f t="shared" si="28"/>
        <v/>
      </c>
      <c r="AO128" s="7" t="str">
        <f t="shared" si="28"/>
        <v/>
      </c>
      <c r="AP128" s="7" t="str">
        <f t="shared" si="28"/>
        <v/>
      </c>
      <c r="AQ128" s="7" t="str">
        <f t="shared" si="28"/>
        <v/>
      </c>
      <c r="AR128" s="7" t="str">
        <f t="shared" si="28"/>
        <v/>
      </c>
      <c r="AS128" s="7" t="str">
        <f t="shared" si="28"/>
        <v/>
      </c>
      <c r="AT128" s="7" t="str">
        <f t="shared" si="28"/>
        <v/>
      </c>
      <c r="AU128" s="7" t="str">
        <f t="shared" si="28"/>
        <v/>
      </c>
      <c r="AV128" s="7" t="str">
        <f t="shared" si="28"/>
        <v/>
      </c>
      <c r="AW128" s="7" t="str">
        <f t="shared" si="28"/>
        <v/>
      </c>
      <c r="AX128" s="7" t="str">
        <f t="shared" si="29"/>
        <v/>
      </c>
      <c r="AY128" s="7" t="str">
        <f t="shared" si="29"/>
        <v/>
      </c>
      <c r="AZ128" s="7" t="str">
        <f t="shared" si="29"/>
        <v/>
      </c>
      <c r="BA128" s="7" t="str">
        <f t="shared" si="29"/>
        <v/>
      </c>
      <c r="BB128" s="7" t="str">
        <f t="shared" si="29"/>
        <v/>
      </c>
      <c r="BC128" s="7" t="str">
        <f t="shared" si="29"/>
        <v/>
      </c>
      <c r="BD128" s="7" t="str">
        <f t="shared" si="29"/>
        <v/>
      </c>
      <c r="BE128" s="7" t="str">
        <f t="shared" si="29"/>
        <v/>
      </c>
    </row>
    <row r="129" spans="1:57">
      <c r="A129" t="s">
        <v>404</v>
      </c>
      <c r="B129" t="s">
        <v>404</v>
      </c>
      <c r="C129" t="s">
        <v>404</v>
      </c>
      <c r="E129">
        <v>19</v>
      </c>
      <c r="F129">
        <v>0</v>
      </c>
      <c r="G129">
        <v>1</v>
      </c>
      <c r="H129">
        <v>164797</v>
      </c>
      <c r="I129" s="1">
        <v>44761.875</v>
      </c>
      <c r="J129" t="s">
        <v>387</v>
      </c>
      <c r="K129">
        <v>0</v>
      </c>
      <c r="L129" s="1"/>
      <c r="M129" s="1">
        <v>44761.875</v>
      </c>
      <c r="N129" s="1">
        <v>37349.875</v>
      </c>
      <c r="O129" s="1">
        <v>43355.875</v>
      </c>
      <c r="P129" s="1"/>
      <c r="Q129" s="1">
        <v>43357.875</v>
      </c>
      <c r="R129">
        <v>73611845</v>
      </c>
      <c r="S129" s="23">
        <f>COUNTIF(affix_amil_mensalidade_bronze!$E$4:$E$140,R129)</f>
        <v>1</v>
      </c>
      <c r="T129">
        <v>73611847</v>
      </c>
      <c r="U129" t="s">
        <v>867</v>
      </c>
      <c r="V129">
        <v>3882</v>
      </c>
      <c r="W129">
        <v>3188</v>
      </c>
      <c r="X129">
        <v>31.88</v>
      </c>
      <c r="Y129">
        <v>3188</v>
      </c>
      <c r="Z129">
        <v>38.82</v>
      </c>
      <c r="AA129">
        <v>3882</v>
      </c>
      <c r="AB129" t="s">
        <v>389</v>
      </c>
      <c r="AC129">
        <v>45</v>
      </c>
      <c r="AD129" t="s">
        <v>478</v>
      </c>
      <c r="AE129">
        <v>131312</v>
      </c>
      <c r="AF129">
        <v>1103.02</v>
      </c>
      <c r="AG129">
        <v>1313.12</v>
      </c>
      <c r="AH129" t="s">
        <v>408</v>
      </c>
      <c r="AI129" t="str">
        <f t="shared" si="16"/>
        <v>SIMSIMSIM190116479744761.875FNEL044761.87537349.87543355.87543357.87573611845173611847LXURX LXZ PXULX FXGUXXRXDX3882318831.88318838.823882AMIL45AMIL 400 QC NACIONAL COPART1313121103.021313.12ATIVO</v>
      </c>
      <c r="AJ129">
        <f t="shared" si="17"/>
        <v>1</v>
      </c>
      <c r="AK129" t="s">
        <v>387</v>
      </c>
      <c r="AM129" s="8">
        <v>126</v>
      </c>
      <c r="AN129" s="8" t="str">
        <f t="shared" si="28"/>
        <v/>
      </c>
      <c r="AO129" s="8" t="str">
        <f t="shared" si="28"/>
        <v/>
      </c>
      <c r="AP129" s="8" t="str">
        <f t="shared" si="28"/>
        <v/>
      </c>
      <c r="AQ129" s="8" t="str">
        <f t="shared" si="28"/>
        <v/>
      </c>
      <c r="AR129" s="8" t="str">
        <f t="shared" si="28"/>
        <v/>
      </c>
      <c r="AS129" s="8" t="str">
        <f t="shared" si="28"/>
        <v/>
      </c>
      <c r="AT129" s="8" t="str">
        <f t="shared" si="28"/>
        <v/>
      </c>
      <c r="AU129" s="8" t="str">
        <f t="shared" si="28"/>
        <v/>
      </c>
      <c r="AV129" s="8" t="str">
        <f t="shared" si="28"/>
        <v/>
      </c>
      <c r="AW129" s="8" t="str">
        <f t="shared" si="28"/>
        <v/>
      </c>
      <c r="AX129" s="8" t="str">
        <f t="shared" si="29"/>
        <v/>
      </c>
      <c r="AY129" s="8" t="str">
        <f t="shared" si="29"/>
        <v/>
      </c>
      <c r="AZ129" s="8" t="str">
        <f t="shared" si="29"/>
        <v/>
      </c>
      <c r="BA129" s="8" t="str">
        <f t="shared" si="29"/>
        <v/>
      </c>
      <c r="BB129" s="8" t="str">
        <f t="shared" si="29"/>
        <v/>
      </c>
      <c r="BC129" s="8" t="str">
        <f t="shared" si="29"/>
        <v/>
      </c>
      <c r="BD129" s="8" t="str">
        <f t="shared" si="29"/>
        <v/>
      </c>
      <c r="BE129" s="8" t="str">
        <f t="shared" si="29"/>
        <v/>
      </c>
    </row>
    <row r="130" spans="1:57">
      <c r="A130" t="s">
        <v>404</v>
      </c>
      <c r="B130" t="s">
        <v>404</v>
      </c>
      <c r="C130" t="s">
        <v>404</v>
      </c>
      <c r="E130">
        <v>57</v>
      </c>
      <c r="F130">
        <v>0</v>
      </c>
      <c r="G130">
        <v>1</v>
      </c>
      <c r="H130">
        <v>165004</v>
      </c>
      <c r="I130" s="1">
        <v>44761.875</v>
      </c>
      <c r="J130" t="s">
        <v>392</v>
      </c>
      <c r="K130">
        <v>0</v>
      </c>
      <c r="L130" s="1"/>
      <c r="M130" s="1">
        <v>44761.875</v>
      </c>
      <c r="N130" s="1">
        <v>28783.875</v>
      </c>
      <c r="O130" s="1">
        <v>44755.875</v>
      </c>
      <c r="P130" s="1">
        <v>44755.875</v>
      </c>
      <c r="Q130" s="1">
        <v>43357.875</v>
      </c>
      <c r="R130">
        <v>73611863</v>
      </c>
      <c r="S130" s="23">
        <f>COUNTIF(affix_amil_mensalidade_bronze!$E$4:$E$140,R130)</f>
        <v>0</v>
      </c>
      <c r="U130" t="s">
        <v>870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389</v>
      </c>
      <c r="AC130">
        <v>45</v>
      </c>
      <c r="AD130" t="s">
        <v>394</v>
      </c>
      <c r="AE130">
        <v>96155</v>
      </c>
      <c r="AF130">
        <v>807.71</v>
      </c>
      <c r="AG130">
        <v>961.55</v>
      </c>
      <c r="AH130" t="s">
        <v>480</v>
      </c>
      <c r="AI130" t="str">
        <f t="shared" si="16"/>
        <v>SIMSIMSIM570116500444761.875ANMEP044761.87528783.87544755.87544755.87543357.875736118630WRXTXXNX RXBXXRX XBXLHXXRX000000AMIL45NEXT PLUS RM RJ96155807.71961.55SUSPENSÃO</v>
      </c>
      <c r="AJ130">
        <f t="shared" si="17"/>
        <v>0</v>
      </c>
      <c r="AK130" t="s">
        <v>392</v>
      </c>
      <c r="AM130" s="7">
        <v>127</v>
      </c>
      <c r="AN130" s="7" t="str">
        <f t="shared" si="28"/>
        <v/>
      </c>
      <c r="AO130" s="7" t="str">
        <f t="shared" si="28"/>
        <v/>
      </c>
      <c r="AP130" s="7" t="str">
        <f t="shared" si="28"/>
        <v/>
      </c>
      <c r="AQ130" s="7" t="str">
        <f t="shared" si="28"/>
        <v/>
      </c>
      <c r="AR130" s="7" t="str">
        <f t="shared" si="28"/>
        <v/>
      </c>
      <c r="AS130" s="7" t="str">
        <f t="shared" si="28"/>
        <v/>
      </c>
      <c r="AT130" s="7" t="str">
        <f t="shared" si="28"/>
        <v/>
      </c>
      <c r="AU130" s="7" t="str">
        <f t="shared" si="28"/>
        <v/>
      </c>
      <c r="AV130" s="7" t="str">
        <f t="shared" si="28"/>
        <v/>
      </c>
      <c r="AW130" s="7" t="str">
        <f t="shared" si="28"/>
        <v/>
      </c>
      <c r="AX130" s="7" t="str">
        <f t="shared" si="29"/>
        <v/>
      </c>
      <c r="AY130" s="7" t="str">
        <f t="shared" si="29"/>
        <v/>
      </c>
      <c r="AZ130" s="7" t="str">
        <f t="shared" si="29"/>
        <v/>
      </c>
      <c r="BA130" s="7" t="str">
        <f t="shared" si="29"/>
        <v/>
      </c>
      <c r="BB130" s="7" t="str">
        <f t="shared" si="29"/>
        <v/>
      </c>
      <c r="BC130" s="7" t="str">
        <f t="shared" si="29"/>
        <v/>
      </c>
      <c r="BD130" s="7" t="str">
        <f t="shared" si="29"/>
        <v/>
      </c>
      <c r="BE130" s="7" t="str">
        <f t="shared" si="29"/>
        <v/>
      </c>
    </row>
    <row r="131" spans="1:57">
      <c r="A131" t="s">
        <v>404</v>
      </c>
      <c r="B131" t="s">
        <v>404</v>
      </c>
      <c r="C131" t="s">
        <v>404</v>
      </c>
      <c r="E131">
        <v>57</v>
      </c>
      <c r="F131">
        <v>0</v>
      </c>
      <c r="G131">
        <v>1</v>
      </c>
      <c r="H131">
        <v>165004</v>
      </c>
      <c r="I131" s="1">
        <v>44761.875</v>
      </c>
      <c r="J131" t="s">
        <v>392</v>
      </c>
      <c r="K131">
        <v>0</v>
      </c>
      <c r="L131" s="1"/>
      <c r="M131" s="1">
        <v>44761.875</v>
      </c>
      <c r="N131" s="1">
        <v>28783.875</v>
      </c>
      <c r="O131" s="1">
        <v>44755.875</v>
      </c>
      <c r="P131" s="1">
        <v>44755.875</v>
      </c>
      <c r="Q131" s="1">
        <v>43357.875</v>
      </c>
      <c r="R131">
        <v>73611863</v>
      </c>
      <c r="S131" s="22">
        <f>COUNTIF(affix_amil_mensalidade_bronze!$E$4:$E$140,R131)</f>
        <v>0</v>
      </c>
      <c r="U131" t="s">
        <v>870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389</v>
      </c>
      <c r="AC131">
        <v>45</v>
      </c>
      <c r="AD131" t="s">
        <v>394</v>
      </c>
      <c r="AE131">
        <v>96155</v>
      </c>
      <c r="AF131">
        <v>807.71</v>
      </c>
      <c r="AG131">
        <v>961.55</v>
      </c>
      <c r="AH131" t="s">
        <v>480</v>
      </c>
      <c r="AI131" t="str">
        <f t="shared" si="16"/>
        <v>SIMSIMSIM570116500444761.875ANMEP044761.87528783.87544755.87544755.87543357.875736118630WRXTXXNX RXBXXRX XBXLHXXRX000000AMIL45NEXT PLUS RM RJ96155807.71961.55SUSPENSÃO</v>
      </c>
      <c r="AJ131">
        <f t="shared" si="17"/>
        <v>1</v>
      </c>
      <c r="AK131" t="s">
        <v>392</v>
      </c>
      <c r="AM131" s="8">
        <v>128</v>
      </c>
      <c r="AN131" s="8" t="str">
        <f t="shared" si="28"/>
        <v/>
      </c>
      <c r="AO131" s="8" t="str">
        <f t="shared" si="28"/>
        <v/>
      </c>
      <c r="AP131" s="8" t="str">
        <f t="shared" si="28"/>
        <v/>
      </c>
      <c r="AQ131" s="8" t="str">
        <f t="shared" si="28"/>
        <v/>
      </c>
      <c r="AR131" s="8" t="str">
        <f t="shared" si="28"/>
        <v/>
      </c>
      <c r="AS131" s="8" t="str">
        <f t="shared" si="28"/>
        <v/>
      </c>
      <c r="AT131" s="8" t="str">
        <f t="shared" si="28"/>
        <v/>
      </c>
      <c r="AU131" s="8" t="str">
        <f t="shared" si="28"/>
        <v/>
      </c>
      <c r="AV131" s="8" t="str">
        <f t="shared" si="28"/>
        <v/>
      </c>
      <c r="AW131" s="8" t="str">
        <f t="shared" si="28"/>
        <v/>
      </c>
      <c r="AX131" s="8" t="str">
        <f t="shared" si="29"/>
        <v/>
      </c>
      <c r="AY131" s="8" t="str">
        <f t="shared" si="29"/>
        <v/>
      </c>
      <c r="AZ131" s="8" t="str">
        <f t="shared" si="29"/>
        <v/>
      </c>
      <c r="BA131" s="8" t="str">
        <f t="shared" si="29"/>
        <v/>
      </c>
      <c r="BB131" s="8" t="str">
        <f t="shared" si="29"/>
        <v/>
      </c>
      <c r="BC131" s="8" t="str">
        <f t="shared" si="29"/>
        <v/>
      </c>
      <c r="BD131" s="8" t="str">
        <f t="shared" si="29"/>
        <v/>
      </c>
      <c r="BE131" s="8" t="str">
        <f t="shared" si="29"/>
        <v/>
      </c>
    </row>
    <row r="132" spans="1:57">
      <c r="A132" t="s">
        <v>404</v>
      </c>
      <c r="B132" t="s">
        <v>404</v>
      </c>
      <c r="C132" t="s">
        <v>404</v>
      </c>
      <c r="E132">
        <v>57</v>
      </c>
      <c r="F132">
        <v>0</v>
      </c>
      <c r="G132">
        <v>1</v>
      </c>
      <c r="H132">
        <v>165004</v>
      </c>
      <c r="I132" s="1">
        <v>44761.875</v>
      </c>
      <c r="J132" t="s">
        <v>392</v>
      </c>
      <c r="K132">
        <v>0</v>
      </c>
      <c r="L132" s="1"/>
      <c r="M132" s="1">
        <v>44761.875</v>
      </c>
      <c r="N132" s="1">
        <v>28783.875</v>
      </c>
      <c r="O132" s="1">
        <v>44755.875</v>
      </c>
      <c r="P132" s="1">
        <v>44755.875</v>
      </c>
      <c r="Q132" s="1">
        <v>43357.875</v>
      </c>
      <c r="R132">
        <v>73611863</v>
      </c>
      <c r="S132" s="23">
        <f>COUNTIF(affix_amil_mensalidade_bronze!$E$4:$E$140,R132)</f>
        <v>0</v>
      </c>
      <c r="U132" t="s">
        <v>870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389</v>
      </c>
      <c r="AC132">
        <v>45</v>
      </c>
      <c r="AD132" t="s">
        <v>394</v>
      </c>
      <c r="AE132">
        <v>96155</v>
      </c>
      <c r="AF132">
        <v>807.71</v>
      </c>
      <c r="AG132">
        <v>961.55</v>
      </c>
      <c r="AH132" t="s">
        <v>480</v>
      </c>
      <c r="AI132" t="str">
        <f t="shared" ref="AI132:AI195" si="30">CONCATENATE(A132,B132,C132,D132,E132,F132,G132,H132,I132,J132,K132,L132,M132,N132,O132,P132,Q132,R132,S132,T132,U132,V132,W132,X132,Y132,Z132,AA132,AB132,AC132,AD132,AE132,AF132,AG132,AH132)</f>
        <v>SIMSIMSIM570116500444761.875ANMEP044761.87528783.87544755.87544755.87543357.875736118630WRXTXXNX RXBXXRX XBXLHXXRX000000AMIL45NEXT PLUS RM RJ96155807.71961.55SUSPENSÃO</v>
      </c>
      <c r="AJ132">
        <f t="shared" ref="AJ132:AJ195" si="31">IF(AI132=AI131,1,0)</f>
        <v>1</v>
      </c>
      <c r="AK132" t="s">
        <v>392</v>
      </c>
      <c r="AM132" s="7">
        <v>129</v>
      </c>
      <c r="AN132" s="7" t="str">
        <f t="shared" si="28"/>
        <v/>
      </c>
      <c r="AO132" s="7" t="str">
        <f t="shared" si="28"/>
        <v/>
      </c>
      <c r="AP132" s="7" t="str">
        <f t="shared" si="28"/>
        <v/>
      </c>
      <c r="AQ132" s="7" t="str">
        <f t="shared" si="28"/>
        <v/>
      </c>
      <c r="AR132" s="7" t="str">
        <f t="shared" si="28"/>
        <v/>
      </c>
      <c r="AS132" s="7" t="str">
        <f t="shared" si="28"/>
        <v/>
      </c>
      <c r="AT132" s="7" t="str">
        <f t="shared" si="28"/>
        <v/>
      </c>
      <c r="AU132" s="7" t="str">
        <f t="shared" si="28"/>
        <v/>
      </c>
      <c r="AV132" s="7" t="str">
        <f t="shared" si="28"/>
        <v/>
      </c>
      <c r="AW132" s="7" t="str">
        <f t="shared" si="28"/>
        <v/>
      </c>
      <c r="AX132" s="7" t="str">
        <f t="shared" si="29"/>
        <v/>
      </c>
      <c r="AY132" s="7" t="str">
        <f t="shared" si="29"/>
        <v/>
      </c>
      <c r="AZ132" s="7" t="str">
        <f t="shared" si="29"/>
        <v/>
      </c>
      <c r="BA132" s="7" t="str">
        <f t="shared" si="29"/>
        <v/>
      </c>
      <c r="BB132" s="7" t="str">
        <f t="shared" si="29"/>
        <v/>
      </c>
      <c r="BC132" s="7" t="str">
        <f t="shared" si="29"/>
        <v/>
      </c>
      <c r="BD132" s="7" t="str">
        <f t="shared" si="29"/>
        <v/>
      </c>
      <c r="BE132" s="7" t="str">
        <f t="shared" si="29"/>
        <v/>
      </c>
    </row>
    <row r="133" spans="1:57">
      <c r="A133" t="s">
        <v>404</v>
      </c>
      <c r="B133" t="s">
        <v>404</v>
      </c>
      <c r="C133" t="s">
        <v>404</v>
      </c>
      <c r="E133">
        <v>57</v>
      </c>
      <c r="F133">
        <v>0</v>
      </c>
      <c r="G133">
        <v>1</v>
      </c>
      <c r="H133">
        <v>165004</v>
      </c>
      <c r="I133" s="1">
        <v>44761.875</v>
      </c>
      <c r="J133" t="s">
        <v>392</v>
      </c>
      <c r="K133">
        <v>3</v>
      </c>
      <c r="L133" s="1"/>
      <c r="M133" s="1">
        <v>44761.875</v>
      </c>
      <c r="N133" s="1">
        <v>41458.875</v>
      </c>
      <c r="O133" s="1">
        <v>44755.875</v>
      </c>
      <c r="P133" s="1"/>
      <c r="Q133" s="1">
        <v>43357.875</v>
      </c>
      <c r="R133">
        <v>73611864</v>
      </c>
      <c r="S133" s="22">
        <f>COUNTIF(affix_amil_mensalidade_bronze!$E$4:$E$140,R133)</f>
        <v>0</v>
      </c>
      <c r="U133" t="s">
        <v>873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389</v>
      </c>
      <c r="AC133">
        <v>45</v>
      </c>
      <c r="AD133" t="s">
        <v>394</v>
      </c>
      <c r="AE133">
        <v>48439</v>
      </c>
      <c r="AF133">
        <v>406.85</v>
      </c>
      <c r="AG133">
        <v>484.39</v>
      </c>
      <c r="AH133" t="s">
        <v>480</v>
      </c>
      <c r="AI133" t="str">
        <f t="shared" si="30"/>
        <v>SIMSIMSIM570116500444761.875ANMEP344761.87541458.87544755.87543357.875736118640XRTHUR MXNXZX XBXLHXXRX000000AMIL45NEXT PLUS RM RJ48439406.85484.39SUSPENSÃO</v>
      </c>
      <c r="AJ133">
        <f t="shared" si="31"/>
        <v>0</v>
      </c>
      <c r="AK133" t="s">
        <v>392</v>
      </c>
      <c r="AM133" s="8">
        <v>130</v>
      </c>
      <c r="AN133" s="8" t="str">
        <f t="shared" si="28"/>
        <v/>
      </c>
      <c r="AO133" s="8" t="str">
        <f t="shared" si="28"/>
        <v/>
      </c>
      <c r="AP133" s="8" t="str">
        <f t="shared" si="28"/>
        <v/>
      </c>
      <c r="AQ133" s="8" t="str">
        <f t="shared" si="28"/>
        <v/>
      </c>
      <c r="AR133" s="8" t="str">
        <f t="shared" si="28"/>
        <v/>
      </c>
      <c r="AS133" s="8" t="str">
        <f t="shared" si="28"/>
        <v/>
      </c>
      <c r="AT133" s="8" t="str">
        <f t="shared" si="28"/>
        <v/>
      </c>
      <c r="AU133" s="8" t="str">
        <f t="shared" si="28"/>
        <v/>
      </c>
      <c r="AV133" s="8" t="str">
        <f t="shared" si="28"/>
        <v/>
      </c>
      <c r="AW133" s="8" t="str">
        <f t="shared" si="28"/>
        <v/>
      </c>
      <c r="AX133" s="8" t="str">
        <f t="shared" si="29"/>
        <v/>
      </c>
      <c r="AY133" s="8" t="str">
        <f t="shared" si="29"/>
        <v/>
      </c>
      <c r="AZ133" s="8" t="str">
        <f t="shared" si="29"/>
        <v/>
      </c>
      <c r="BA133" s="8" t="str">
        <f t="shared" si="29"/>
        <v/>
      </c>
      <c r="BB133" s="8" t="str">
        <f t="shared" si="29"/>
        <v/>
      </c>
      <c r="BC133" s="8" t="str">
        <f t="shared" si="29"/>
        <v/>
      </c>
      <c r="BD133" s="8" t="str">
        <f t="shared" si="29"/>
        <v/>
      </c>
      <c r="BE133" s="8" t="str">
        <f t="shared" si="29"/>
        <v/>
      </c>
    </row>
    <row r="134" spans="1:57">
      <c r="A134" t="s">
        <v>404</v>
      </c>
      <c r="B134" t="s">
        <v>404</v>
      </c>
      <c r="C134" t="s">
        <v>404</v>
      </c>
      <c r="E134">
        <v>57</v>
      </c>
      <c r="F134">
        <v>0</v>
      </c>
      <c r="G134">
        <v>1</v>
      </c>
      <c r="H134">
        <v>165004</v>
      </c>
      <c r="I134" s="1">
        <v>44761.875</v>
      </c>
      <c r="J134" t="s">
        <v>392</v>
      </c>
      <c r="K134">
        <v>3</v>
      </c>
      <c r="L134" s="1"/>
      <c r="M134" s="1">
        <v>44761.875</v>
      </c>
      <c r="N134" s="1">
        <v>41458.875</v>
      </c>
      <c r="O134" s="1">
        <v>44755.875</v>
      </c>
      <c r="P134" s="1"/>
      <c r="Q134" s="1">
        <v>43357.875</v>
      </c>
      <c r="R134">
        <v>73611864</v>
      </c>
      <c r="S134" s="23">
        <f>COUNTIF(affix_amil_mensalidade_bronze!$E$4:$E$140,R134)</f>
        <v>0</v>
      </c>
      <c r="U134" t="s">
        <v>873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389</v>
      </c>
      <c r="AC134">
        <v>45</v>
      </c>
      <c r="AD134" t="s">
        <v>394</v>
      </c>
      <c r="AE134">
        <v>48439</v>
      </c>
      <c r="AF134">
        <v>406.85</v>
      </c>
      <c r="AG134">
        <v>484.39</v>
      </c>
      <c r="AH134" t="s">
        <v>480</v>
      </c>
      <c r="AI134" t="str">
        <f t="shared" si="30"/>
        <v>SIMSIMSIM570116500444761.875ANMEP344761.87541458.87544755.87543357.875736118640XRTHUR MXNXZX XBXLHXXRX000000AMIL45NEXT PLUS RM RJ48439406.85484.39SUSPENSÃO</v>
      </c>
      <c r="AJ134">
        <f t="shared" si="31"/>
        <v>1</v>
      </c>
      <c r="AK134" t="s">
        <v>392</v>
      </c>
      <c r="AM134" s="7">
        <v>131</v>
      </c>
      <c r="AN134" s="7" t="str">
        <f t="shared" ref="AN134:AW143" si="32">IF(AN$3=$D134,$AM134,"")</f>
        <v/>
      </c>
      <c r="AO134" s="7" t="str">
        <f t="shared" si="32"/>
        <v/>
      </c>
      <c r="AP134" s="7" t="str">
        <f t="shared" si="32"/>
        <v/>
      </c>
      <c r="AQ134" s="7" t="str">
        <f t="shared" si="32"/>
        <v/>
      </c>
      <c r="AR134" s="7" t="str">
        <f t="shared" si="32"/>
        <v/>
      </c>
      <c r="AS134" s="7" t="str">
        <f t="shared" si="32"/>
        <v/>
      </c>
      <c r="AT134" s="7" t="str">
        <f t="shared" si="32"/>
        <v/>
      </c>
      <c r="AU134" s="7" t="str">
        <f t="shared" si="32"/>
        <v/>
      </c>
      <c r="AV134" s="7" t="str">
        <f t="shared" si="32"/>
        <v/>
      </c>
      <c r="AW134" s="7" t="str">
        <f t="shared" si="32"/>
        <v/>
      </c>
      <c r="AX134" s="7" t="str">
        <f t="shared" ref="AX134:BE143" si="33">IF(AX$3=$D134,$AM134,"")</f>
        <v/>
      </c>
      <c r="AY134" s="7" t="str">
        <f t="shared" si="33"/>
        <v/>
      </c>
      <c r="AZ134" s="7" t="str">
        <f t="shared" si="33"/>
        <v/>
      </c>
      <c r="BA134" s="7" t="str">
        <f t="shared" si="33"/>
        <v/>
      </c>
      <c r="BB134" s="7" t="str">
        <f t="shared" si="33"/>
        <v/>
      </c>
      <c r="BC134" s="7" t="str">
        <f t="shared" si="33"/>
        <v/>
      </c>
      <c r="BD134" s="7" t="str">
        <f t="shared" si="33"/>
        <v/>
      </c>
      <c r="BE134" s="7" t="str">
        <f t="shared" si="33"/>
        <v/>
      </c>
    </row>
    <row r="135" spans="1:57">
      <c r="A135" t="s">
        <v>404</v>
      </c>
      <c r="B135" t="s">
        <v>404</v>
      </c>
      <c r="C135" t="s">
        <v>404</v>
      </c>
      <c r="E135">
        <v>57</v>
      </c>
      <c r="F135">
        <v>0</v>
      </c>
      <c r="G135">
        <v>1</v>
      </c>
      <c r="H135">
        <v>165004</v>
      </c>
      <c r="I135" s="1">
        <v>44761.875</v>
      </c>
      <c r="J135" t="s">
        <v>392</v>
      </c>
      <c r="K135">
        <v>3</v>
      </c>
      <c r="L135" s="1"/>
      <c r="M135" s="1">
        <v>44761.875</v>
      </c>
      <c r="N135" s="1">
        <v>41458.875</v>
      </c>
      <c r="O135" s="1">
        <v>44755.875</v>
      </c>
      <c r="P135" s="1"/>
      <c r="Q135" s="1">
        <v>43357.875</v>
      </c>
      <c r="R135">
        <v>73611864</v>
      </c>
      <c r="S135" s="22">
        <f>COUNTIF(affix_amil_mensalidade_bronze!$E$4:$E$140,R135)</f>
        <v>0</v>
      </c>
      <c r="U135" t="s">
        <v>873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389</v>
      </c>
      <c r="AC135">
        <v>45</v>
      </c>
      <c r="AD135" t="s">
        <v>394</v>
      </c>
      <c r="AE135">
        <v>48439</v>
      </c>
      <c r="AF135">
        <v>406.85</v>
      </c>
      <c r="AG135">
        <v>484.39</v>
      </c>
      <c r="AH135" t="s">
        <v>480</v>
      </c>
      <c r="AI135" t="str">
        <f t="shared" si="30"/>
        <v>SIMSIMSIM570116500444761.875ANMEP344761.87541458.87544755.87543357.875736118640XRTHUR MXNXZX XBXLHXXRX000000AMIL45NEXT PLUS RM RJ48439406.85484.39SUSPENSÃO</v>
      </c>
      <c r="AJ135">
        <f t="shared" si="31"/>
        <v>1</v>
      </c>
      <c r="AK135" t="s">
        <v>392</v>
      </c>
      <c r="AM135" s="8">
        <v>132</v>
      </c>
      <c r="AN135" s="8" t="str">
        <f t="shared" si="32"/>
        <v/>
      </c>
      <c r="AO135" s="8" t="str">
        <f t="shared" si="32"/>
        <v/>
      </c>
      <c r="AP135" s="8" t="str">
        <f t="shared" si="32"/>
        <v/>
      </c>
      <c r="AQ135" s="8" t="str">
        <f t="shared" si="32"/>
        <v/>
      </c>
      <c r="AR135" s="8" t="str">
        <f t="shared" si="32"/>
        <v/>
      </c>
      <c r="AS135" s="8" t="str">
        <f t="shared" si="32"/>
        <v/>
      </c>
      <c r="AT135" s="8" t="str">
        <f t="shared" si="32"/>
        <v/>
      </c>
      <c r="AU135" s="8" t="str">
        <f t="shared" si="32"/>
        <v/>
      </c>
      <c r="AV135" s="8" t="str">
        <f t="shared" si="32"/>
        <v/>
      </c>
      <c r="AW135" s="8" t="str">
        <f t="shared" si="32"/>
        <v/>
      </c>
      <c r="AX135" s="8" t="str">
        <f t="shared" si="33"/>
        <v/>
      </c>
      <c r="AY135" s="8" t="str">
        <f t="shared" si="33"/>
        <v/>
      </c>
      <c r="AZ135" s="8" t="str">
        <f t="shared" si="33"/>
        <v/>
      </c>
      <c r="BA135" s="8" t="str">
        <f t="shared" si="33"/>
        <v/>
      </c>
      <c r="BB135" s="8" t="str">
        <f t="shared" si="33"/>
        <v/>
      </c>
      <c r="BC135" s="8" t="str">
        <f t="shared" si="33"/>
        <v/>
      </c>
      <c r="BD135" s="8" t="str">
        <f t="shared" si="33"/>
        <v/>
      </c>
      <c r="BE135" s="8" t="str">
        <f t="shared" si="33"/>
        <v/>
      </c>
    </row>
    <row r="136" spans="1:57">
      <c r="A136" t="s">
        <v>404</v>
      </c>
      <c r="B136" t="s">
        <v>404</v>
      </c>
      <c r="C136" t="s">
        <v>404</v>
      </c>
      <c r="E136">
        <v>57</v>
      </c>
      <c r="F136">
        <v>0</v>
      </c>
      <c r="G136">
        <v>1</v>
      </c>
      <c r="H136">
        <v>165004</v>
      </c>
      <c r="I136" s="1">
        <v>44761.875</v>
      </c>
      <c r="J136" t="s">
        <v>392</v>
      </c>
      <c r="K136">
        <v>1</v>
      </c>
      <c r="L136" s="1"/>
      <c r="M136" s="1">
        <v>44761.875</v>
      </c>
      <c r="N136" s="1">
        <v>29637.875</v>
      </c>
      <c r="O136" s="1">
        <v>44755.875</v>
      </c>
      <c r="P136" s="1"/>
      <c r="Q136" s="1">
        <v>43357.875</v>
      </c>
      <c r="R136">
        <v>73611865</v>
      </c>
      <c r="S136" s="22">
        <f>COUNTIF(affix_amil_mensalidade_bronze!$E$4:$E$140,R136)</f>
        <v>0</v>
      </c>
      <c r="U136" t="s">
        <v>871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389</v>
      </c>
      <c r="AC136">
        <v>45</v>
      </c>
      <c r="AD136" t="s">
        <v>394</v>
      </c>
      <c r="AE136">
        <v>96155</v>
      </c>
      <c r="AF136">
        <v>807.71</v>
      </c>
      <c r="AG136">
        <v>961.55</v>
      </c>
      <c r="AH136" t="s">
        <v>480</v>
      </c>
      <c r="AI136" t="str">
        <f t="shared" si="30"/>
        <v>SIMSIMSIM570116500444761.875ANMEP144761.87529637.87544755.87543357.875736118650XNXLXWX MXNXZX DX XLVX XBXLHXXRX000000AMIL45NEXT PLUS RM RJ96155807.71961.55SUSPENSÃO</v>
      </c>
      <c r="AJ136">
        <f t="shared" si="31"/>
        <v>0</v>
      </c>
      <c r="AK136" t="s">
        <v>392</v>
      </c>
      <c r="AM136" s="7">
        <v>133</v>
      </c>
      <c r="AN136" s="7" t="str">
        <f t="shared" si="32"/>
        <v/>
      </c>
      <c r="AO136" s="7" t="str">
        <f t="shared" si="32"/>
        <v/>
      </c>
      <c r="AP136" s="7" t="str">
        <f t="shared" si="32"/>
        <v/>
      </c>
      <c r="AQ136" s="7" t="str">
        <f t="shared" si="32"/>
        <v/>
      </c>
      <c r="AR136" s="7" t="str">
        <f t="shared" si="32"/>
        <v/>
      </c>
      <c r="AS136" s="7" t="str">
        <f t="shared" si="32"/>
        <v/>
      </c>
      <c r="AT136" s="7" t="str">
        <f t="shared" si="32"/>
        <v/>
      </c>
      <c r="AU136" s="7" t="str">
        <f t="shared" si="32"/>
        <v/>
      </c>
      <c r="AV136" s="7" t="str">
        <f t="shared" si="32"/>
        <v/>
      </c>
      <c r="AW136" s="7" t="str">
        <f t="shared" si="32"/>
        <v/>
      </c>
      <c r="AX136" s="7" t="str">
        <f t="shared" si="33"/>
        <v/>
      </c>
      <c r="AY136" s="7" t="str">
        <f t="shared" si="33"/>
        <v/>
      </c>
      <c r="AZ136" s="7" t="str">
        <f t="shared" si="33"/>
        <v/>
      </c>
      <c r="BA136" s="7" t="str">
        <f t="shared" si="33"/>
        <v/>
      </c>
      <c r="BB136" s="7" t="str">
        <f t="shared" si="33"/>
        <v/>
      </c>
      <c r="BC136" s="7" t="str">
        <f t="shared" si="33"/>
        <v/>
      </c>
      <c r="BD136" s="7" t="str">
        <f t="shared" si="33"/>
        <v/>
      </c>
      <c r="BE136" s="7" t="str">
        <f t="shared" si="33"/>
        <v/>
      </c>
    </row>
    <row r="137" spans="1:57">
      <c r="A137" t="s">
        <v>404</v>
      </c>
      <c r="B137" t="s">
        <v>404</v>
      </c>
      <c r="C137" t="s">
        <v>404</v>
      </c>
      <c r="E137">
        <v>57</v>
      </c>
      <c r="F137">
        <v>0</v>
      </c>
      <c r="G137">
        <v>1</v>
      </c>
      <c r="H137">
        <v>165004</v>
      </c>
      <c r="I137" s="1">
        <v>44761.875</v>
      </c>
      <c r="J137" t="s">
        <v>392</v>
      </c>
      <c r="K137">
        <v>1</v>
      </c>
      <c r="L137" s="1"/>
      <c r="M137" s="1">
        <v>44761.875</v>
      </c>
      <c r="N137" s="1">
        <v>29637.875</v>
      </c>
      <c r="O137" s="1">
        <v>44755.875</v>
      </c>
      <c r="P137" s="1"/>
      <c r="Q137" s="1">
        <v>43357.875</v>
      </c>
      <c r="R137">
        <v>73611865</v>
      </c>
      <c r="S137" s="23">
        <f>COUNTIF(affix_amil_mensalidade_bronze!$E$4:$E$140,R137)</f>
        <v>0</v>
      </c>
      <c r="U137" t="s">
        <v>871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389</v>
      </c>
      <c r="AC137">
        <v>45</v>
      </c>
      <c r="AD137" t="s">
        <v>394</v>
      </c>
      <c r="AE137">
        <v>96155</v>
      </c>
      <c r="AF137">
        <v>807.71</v>
      </c>
      <c r="AG137">
        <v>961.55</v>
      </c>
      <c r="AH137" t="s">
        <v>480</v>
      </c>
      <c r="AI137" t="str">
        <f t="shared" si="30"/>
        <v>SIMSIMSIM570116500444761.875ANMEP144761.87529637.87544755.87543357.875736118650XNXLXWX MXNXZX DX XLVX XBXLHXXRX000000AMIL45NEXT PLUS RM RJ96155807.71961.55SUSPENSÃO</v>
      </c>
      <c r="AJ137">
        <f t="shared" si="31"/>
        <v>1</v>
      </c>
      <c r="AK137" t="s">
        <v>392</v>
      </c>
      <c r="AM137" s="8">
        <v>134</v>
      </c>
      <c r="AN137" s="8" t="str">
        <f t="shared" si="32"/>
        <v/>
      </c>
      <c r="AO137" s="8" t="str">
        <f t="shared" si="32"/>
        <v/>
      </c>
      <c r="AP137" s="8" t="str">
        <f t="shared" si="32"/>
        <v/>
      </c>
      <c r="AQ137" s="8" t="str">
        <f t="shared" si="32"/>
        <v/>
      </c>
      <c r="AR137" s="8" t="str">
        <f t="shared" si="32"/>
        <v/>
      </c>
      <c r="AS137" s="8" t="str">
        <f t="shared" si="32"/>
        <v/>
      </c>
      <c r="AT137" s="8" t="str">
        <f t="shared" si="32"/>
        <v/>
      </c>
      <c r="AU137" s="8" t="str">
        <f t="shared" si="32"/>
        <v/>
      </c>
      <c r="AV137" s="8" t="str">
        <f t="shared" si="32"/>
        <v/>
      </c>
      <c r="AW137" s="8" t="str">
        <f t="shared" si="32"/>
        <v/>
      </c>
      <c r="AX137" s="8" t="str">
        <f t="shared" si="33"/>
        <v/>
      </c>
      <c r="AY137" s="8" t="str">
        <f t="shared" si="33"/>
        <v/>
      </c>
      <c r="AZ137" s="8" t="str">
        <f t="shared" si="33"/>
        <v/>
      </c>
      <c r="BA137" s="8" t="str">
        <f t="shared" si="33"/>
        <v/>
      </c>
      <c r="BB137" s="8" t="str">
        <f t="shared" si="33"/>
        <v/>
      </c>
      <c r="BC137" s="8" t="str">
        <f t="shared" si="33"/>
        <v/>
      </c>
      <c r="BD137" s="8" t="str">
        <f t="shared" si="33"/>
        <v/>
      </c>
      <c r="BE137" s="8" t="str">
        <f t="shared" si="33"/>
        <v/>
      </c>
    </row>
    <row r="138" spans="1:57">
      <c r="A138" t="s">
        <v>404</v>
      </c>
      <c r="B138" t="s">
        <v>404</v>
      </c>
      <c r="C138" t="s">
        <v>404</v>
      </c>
      <c r="E138">
        <v>57</v>
      </c>
      <c r="F138">
        <v>0</v>
      </c>
      <c r="G138">
        <v>1</v>
      </c>
      <c r="H138">
        <v>165004</v>
      </c>
      <c r="I138" s="1">
        <v>44761.875</v>
      </c>
      <c r="J138" t="s">
        <v>392</v>
      </c>
      <c r="K138">
        <v>1</v>
      </c>
      <c r="L138" s="1"/>
      <c r="M138" s="1">
        <v>44761.875</v>
      </c>
      <c r="N138" s="1">
        <v>29637.875</v>
      </c>
      <c r="O138" s="1">
        <v>44755.875</v>
      </c>
      <c r="P138" s="1"/>
      <c r="Q138" s="1">
        <v>43357.875</v>
      </c>
      <c r="R138">
        <v>73611865</v>
      </c>
      <c r="S138" s="22">
        <f>COUNTIF(affix_amil_mensalidade_bronze!$E$4:$E$140,R138)</f>
        <v>0</v>
      </c>
      <c r="U138" t="s">
        <v>871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389</v>
      </c>
      <c r="AC138">
        <v>45</v>
      </c>
      <c r="AD138" t="s">
        <v>394</v>
      </c>
      <c r="AE138">
        <v>96155</v>
      </c>
      <c r="AF138">
        <v>807.71</v>
      </c>
      <c r="AG138">
        <v>961.55</v>
      </c>
      <c r="AH138" t="s">
        <v>480</v>
      </c>
      <c r="AI138" t="str">
        <f t="shared" si="30"/>
        <v>SIMSIMSIM570116500444761.875ANMEP144761.87529637.87544755.87543357.875736118650XNXLXWX MXNXZX DX XLVX XBXLHXXRX000000AMIL45NEXT PLUS RM RJ96155807.71961.55SUSPENSÃO</v>
      </c>
      <c r="AJ138">
        <f t="shared" si="31"/>
        <v>1</v>
      </c>
      <c r="AK138" t="s">
        <v>392</v>
      </c>
      <c r="AM138" s="7">
        <v>135</v>
      </c>
      <c r="AN138" s="7" t="str">
        <f t="shared" si="32"/>
        <v/>
      </c>
      <c r="AO138" s="7" t="str">
        <f t="shared" si="32"/>
        <v/>
      </c>
      <c r="AP138" s="7" t="str">
        <f t="shared" si="32"/>
        <v/>
      </c>
      <c r="AQ138" s="7" t="str">
        <f t="shared" si="32"/>
        <v/>
      </c>
      <c r="AR138" s="7" t="str">
        <f t="shared" si="32"/>
        <v/>
      </c>
      <c r="AS138" s="7" t="str">
        <f t="shared" si="32"/>
        <v/>
      </c>
      <c r="AT138" s="7" t="str">
        <f t="shared" si="32"/>
        <v/>
      </c>
      <c r="AU138" s="7" t="str">
        <f t="shared" si="32"/>
        <v/>
      </c>
      <c r="AV138" s="7" t="str">
        <f t="shared" si="32"/>
        <v/>
      </c>
      <c r="AW138" s="7" t="str">
        <f t="shared" si="32"/>
        <v/>
      </c>
      <c r="AX138" s="7" t="str">
        <f t="shared" si="33"/>
        <v/>
      </c>
      <c r="AY138" s="7" t="str">
        <f t="shared" si="33"/>
        <v/>
      </c>
      <c r="AZ138" s="7" t="str">
        <f t="shared" si="33"/>
        <v/>
      </c>
      <c r="BA138" s="7" t="str">
        <f t="shared" si="33"/>
        <v/>
      </c>
      <c r="BB138" s="7" t="str">
        <f t="shared" si="33"/>
        <v/>
      </c>
      <c r="BC138" s="7" t="str">
        <f t="shared" si="33"/>
        <v/>
      </c>
      <c r="BD138" s="7" t="str">
        <f t="shared" si="33"/>
        <v/>
      </c>
      <c r="BE138" s="7" t="str">
        <f t="shared" si="33"/>
        <v/>
      </c>
    </row>
    <row r="139" spans="1:57">
      <c r="A139" t="s">
        <v>404</v>
      </c>
      <c r="B139" t="s">
        <v>404</v>
      </c>
      <c r="C139" t="s">
        <v>404</v>
      </c>
      <c r="E139">
        <v>57</v>
      </c>
      <c r="F139">
        <v>0</v>
      </c>
      <c r="G139">
        <v>1</v>
      </c>
      <c r="H139">
        <v>165004</v>
      </c>
      <c r="I139" s="1">
        <v>44761.875</v>
      </c>
      <c r="J139" t="s">
        <v>392</v>
      </c>
      <c r="K139">
        <v>2</v>
      </c>
      <c r="L139" s="1"/>
      <c r="M139" s="1">
        <v>44761.875</v>
      </c>
      <c r="N139" s="1">
        <v>38449.875</v>
      </c>
      <c r="O139" s="1">
        <v>44755.875</v>
      </c>
      <c r="P139" s="1"/>
      <c r="Q139" s="1">
        <v>43357.875</v>
      </c>
      <c r="R139">
        <v>73611866</v>
      </c>
      <c r="S139" s="23">
        <f>COUNTIF(affix_amil_mensalidade_bronze!$E$4:$E$140,R139)</f>
        <v>0</v>
      </c>
      <c r="U139" t="s">
        <v>872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389</v>
      </c>
      <c r="AC139">
        <v>45</v>
      </c>
      <c r="AD139" t="s">
        <v>394</v>
      </c>
      <c r="AE139">
        <v>48439</v>
      </c>
      <c r="AF139">
        <v>406.85</v>
      </c>
      <c r="AG139">
        <v>484.39</v>
      </c>
      <c r="AH139" t="s">
        <v>480</v>
      </c>
      <c r="AI139" t="str">
        <f t="shared" si="30"/>
        <v>SIMSIMSIM570116500444761.875ANMEP244761.87538449.87544755.87543357.875736118660XNX BXXTRXZ MXNXZX XBXLHXXRX000000AMIL45NEXT PLUS RM RJ48439406.85484.39SUSPENSÃO</v>
      </c>
      <c r="AJ139">
        <f t="shared" si="31"/>
        <v>0</v>
      </c>
      <c r="AK139" t="s">
        <v>392</v>
      </c>
      <c r="AM139" s="8">
        <v>136</v>
      </c>
      <c r="AN139" s="8" t="str">
        <f t="shared" si="32"/>
        <v/>
      </c>
      <c r="AO139" s="8" t="str">
        <f t="shared" si="32"/>
        <v/>
      </c>
      <c r="AP139" s="8" t="str">
        <f t="shared" si="32"/>
        <v/>
      </c>
      <c r="AQ139" s="8" t="str">
        <f t="shared" si="32"/>
        <v/>
      </c>
      <c r="AR139" s="8" t="str">
        <f t="shared" si="32"/>
        <v/>
      </c>
      <c r="AS139" s="8" t="str">
        <f t="shared" si="32"/>
        <v/>
      </c>
      <c r="AT139" s="8" t="str">
        <f t="shared" si="32"/>
        <v/>
      </c>
      <c r="AU139" s="8" t="str">
        <f t="shared" si="32"/>
        <v/>
      </c>
      <c r="AV139" s="8" t="str">
        <f t="shared" si="32"/>
        <v/>
      </c>
      <c r="AW139" s="8" t="str">
        <f t="shared" si="32"/>
        <v/>
      </c>
      <c r="AX139" s="8" t="str">
        <f t="shared" si="33"/>
        <v/>
      </c>
      <c r="AY139" s="8" t="str">
        <f t="shared" si="33"/>
        <v/>
      </c>
      <c r="AZ139" s="8" t="str">
        <f t="shared" si="33"/>
        <v/>
      </c>
      <c r="BA139" s="8" t="str">
        <f t="shared" si="33"/>
        <v/>
      </c>
      <c r="BB139" s="8" t="str">
        <f t="shared" si="33"/>
        <v/>
      </c>
      <c r="BC139" s="8" t="str">
        <f t="shared" si="33"/>
        <v/>
      </c>
      <c r="BD139" s="8" t="str">
        <f t="shared" si="33"/>
        <v/>
      </c>
      <c r="BE139" s="8" t="str">
        <f t="shared" si="33"/>
        <v/>
      </c>
    </row>
    <row r="140" spans="1:57">
      <c r="A140" t="s">
        <v>404</v>
      </c>
      <c r="B140" t="s">
        <v>404</v>
      </c>
      <c r="C140" t="s">
        <v>404</v>
      </c>
      <c r="E140">
        <v>57</v>
      </c>
      <c r="F140">
        <v>0</v>
      </c>
      <c r="G140">
        <v>1</v>
      </c>
      <c r="H140">
        <v>165004</v>
      </c>
      <c r="I140" s="1">
        <v>44761.875</v>
      </c>
      <c r="J140" t="s">
        <v>392</v>
      </c>
      <c r="K140">
        <v>2</v>
      </c>
      <c r="L140" s="1"/>
      <c r="M140" s="1">
        <v>44761.875</v>
      </c>
      <c r="N140" s="1">
        <v>38449.875</v>
      </c>
      <c r="O140" s="1">
        <v>44755.875</v>
      </c>
      <c r="P140" s="1"/>
      <c r="Q140" s="1">
        <v>43357.875</v>
      </c>
      <c r="R140">
        <v>73611866</v>
      </c>
      <c r="S140" s="22">
        <f>COUNTIF(affix_amil_mensalidade_bronze!$E$4:$E$140,R140)</f>
        <v>0</v>
      </c>
      <c r="U140" t="s">
        <v>872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389</v>
      </c>
      <c r="AC140">
        <v>45</v>
      </c>
      <c r="AD140" t="s">
        <v>394</v>
      </c>
      <c r="AE140">
        <v>48439</v>
      </c>
      <c r="AF140">
        <v>406.85</v>
      </c>
      <c r="AG140">
        <v>484.39</v>
      </c>
      <c r="AH140" t="s">
        <v>480</v>
      </c>
      <c r="AI140" t="str">
        <f t="shared" si="30"/>
        <v>SIMSIMSIM570116500444761.875ANMEP244761.87538449.87544755.87543357.875736118660XNX BXXTRXZ MXNXZX XBXLHXXRX000000AMIL45NEXT PLUS RM RJ48439406.85484.39SUSPENSÃO</v>
      </c>
      <c r="AJ140">
        <f t="shared" si="31"/>
        <v>1</v>
      </c>
      <c r="AK140" t="s">
        <v>392</v>
      </c>
      <c r="AM140" s="7">
        <v>137</v>
      </c>
      <c r="AN140" s="7" t="str">
        <f t="shared" si="32"/>
        <v/>
      </c>
      <c r="AO140" s="7" t="str">
        <f t="shared" si="32"/>
        <v/>
      </c>
      <c r="AP140" s="7" t="str">
        <f t="shared" si="32"/>
        <v/>
      </c>
      <c r="AQ140" s="7" t="str">
        <f t="shared" si="32"/>
        <v/>
      </c>
      <c r="AR140" s="7" t="str">
        <f t="shared" si="32"/>
        <v/>
      </c>
      <c r="AS140" s="7" t="str">
        <f t="shared" si="32"/>
        <v/>
      </c>
      <c r="AT140" s="7" t="str">
        <f t="shared" si="32"/>
        <v/>
      </c>
      <c r="AU140" s="7" t="str">
        <f t="shared" si="32"/>
        <v/>
      </c>
      <c r="AV140" s="7" t="str">
        <f t="shared" si="32"/>
        <v/>
      </c>
      <c r="AW140" s="7" t="str">
        <f t="shared" si="32"/>
        <v/>
      </c>
      <c r="AX140" s="7" t="str">
        <f t="shared" si="33"/>
        <v/>
      </c>
      <c r="AY140" s="7" t="str">
        <f t="shared" si="33"/>
        <v/>
      </c>
      <c r="AZ140" s="7" t="str">
        <f t="shared" si="33"/>
        <v/>
      </c>
      <c r="BA140" s="7" t="str">
        <f t="shared" si="33"/>
        <v/>
      </c>
      <c r="BB140" s="7" t="str">
        <f t="shared" si="33"/>
        <v/>
      </c>
      <c r="BC140" s="7" t="str">
        <f t="shared" si="33"/>
        <v/>
      </c>
      <c r="BD140" s="7" t="str">
        <f t="shared" si="33"/>
        <v/>
      </c>
      <c r="BE140" s="7" t="str">
        <f t="shared" si="33"/>
        <v/>
      </c>
    </row>
    <row r="141" spans="1:57">
      <c r="A141" t="s">
        <v>404</v>
      </c>
      <c r="B141" t="s">
        <v>404</v>
      </c>
      <c r="C141" t="s">
        <v>404</v>
      </c>
      <c r="E141">
        <v>57</v>
      </c>
      <c r="F141">
        <v>0</v>
      </c>
      <c r="G141">
        <v>1</v>
      </c>
      <c r="H141">
        <v>165004</v>
      </c>
      <c r="I141" s="1">
        <v>44761.875</v>
      </c>
      <c r="J141" t="s">
        <v>392</v>
      </c>
      <c r="K141">
        <v>2</v>
      </c>
      <c r="L141" s="1"/>
      <c r="M141" s="1">
        <v>44761.875</v>
      </c>
      <c r="N141" s="1">
        <v>38449.875</v>
      </c>
      <c r="O141" s="1">
        <v>44755.875</v>
      </c>
      <c r="P141" s="1"/>
      <c r="Q141" s="1">
        <v>43357.875</v>
      </c>
      <c r="R141">
        <v>73611866</v>
      </c>
      <c r="S141" s="23">
        <f>COUNTIF(affix_amil_mensalidade_bronze!$E$4:$E$140,R141)</f>
        <v>0</v>
      </c>
      <c r="U141" t="s">
        <v>872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389</v>
      </c>
      <c r="AC141">
        <v>45</v>
      </c>
      <c r="AD141" t="s">
        <v>394</v>
      </c>
      <c r="AE141">
        <v>48439</v>
      </c>
      <c r="AF141">
        <v>406.85</v>
      </c>
      <c r="AG141">
        <v>484.39</v>
      </c>
      <c r="AH141" t="s">
        <v>480</v>
      </c>
      <c r="AI141" t="str">
        <f t="shared" si="30"/>
        <v>SIMSIMSIM570116500444761.875ANMEP244761.87538449.87544755.87543357.875736118660XNX BXXTRXZ MXNXZX XBXLHXXRX000000AMIL45NEXT PLUS RM RJ48439406.85484.39SUSPENSÃO</v>
      </c>
      <c r="AJ141">
        <f t="shared" si="31"/>
        <v>1</v>
      </c>
      <c r="AK141" t="s">
        <v>392</v>
      </c>
      <c r="AM141" s="8">
        <v>138</v>
      </c>
      <c r="AN141" s="8" t="str">
        <f t="shared" si="32"/>
        <v/>
      </c>
      <c r="AO141" s="8" t="str">
        <f t="shared" si="32"/>
        <v/>
      </c>
      <c r="AP141" s="8" t="str">
        <f t="shared" si="32"/>
        <v/>
      </c>
      <c r="AQ141" s="8" t="str">
        <f t="shared" si="32"/>
        <v/>
      </c>
      <c r="AR141" s="8" t="str">
        <f t="shared" si="32"/>
        <v/>
      </c>
      <c r="AS141" s="8" t="str">
        <f t="shared" si="32"/>
        <v/>
      </c>
      <c r="AT141" s="8" t="str">
        <f t="shared" si="32"/>
        <v/>
      </c>
      <c r="AU141" s="8" t="str">
        <f t="shared" si="32"/>
        <v/>
      </c>
      <c r="AV141" s="8" t="str">
        <f t="shared" si="32"/>
        <v/>
      </c>
      <c r="AW141" s="8" t="str">
        <f t="shared" si="32"/>
        <v/>
      </c>
      <c r="AX141" s="8" t="str">
        <f t="shared" si="33"/>
        <v/>
      </c>
      <c r="AY141" s="8" t="str">
        <f t="shared" si="33"/>
        <v/>
      </c>
      <c r="AZ141" s="8" t="str">
        <f t="shared" si="33"/>
        <v/>
      </c>
      <c r="BA141" s="8" t="str">
        <f t="shared" si="33"/>
        <v/>
      </c>
      <c r="BB141" s="8" t="str">
        <f t="shared" si="33"/>
        <v/>
      </c>
      <c r="BC141" s="8" t="str">
        <f t="shared" si="33"/>
        <v/>
      </c>
      <c r="BD141" s="8" t="str">
        <f t="shared" si="33"/>
        <v/>
      </c>
      <c r="BE141" s="8" t="str">
        <f t="shared" si="33"/>
        <v/>
      </c>
    </row>
    <row r="142" spans="1:57">
      <c r="A142" t="s">
        <v>404</v>
      </c>
      <c r="B142" t="s">
        <v>404</v>
      </c>
      <c r="C142" t="s">
        <v>404</v>
      </c>
      <c r="E142">
        <v>19</v>
      </c>
      <c r="F142">
        <v>0</v>
      </c>
      <c r="G142">
        <v>1</v>
      </c>
      <c r="H142">
        <v>164465</v>
      </c>
      <c r="I142" s="1">
        <v>44761.875</v>
      </c>
      <c r="J142" t="s">
        <v>387</v>
      </c>
      <c r="K142">
        <v>0</v>
      </c>
      <c r="L142" s="1"/>
      <c r="M142" s="1">
        <v>44761.875</v>
      </c>
      <c r="N142" s="1">
        <v>39109.916666666664</v>
      </c>
      <c r="O142" s="1">
        <v>44125.875</v>
      </c>
      <c r="P142" s="1">
        <v>44117.875</v>
      </c>
      <c r="Q142" s="1">
        <v>43357.875</v>
      </c>
      <c r="R142">
        <v>73611877</v>
      </c>
      <c r="S142" s="23">
        <f>COUNTIF(affix_amil_mensalidade_bronze!$E$4:$E$140,R142)</f>
        <v>1</v>
      </c>
      <c r="U142" t="s">
        <v>849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389</v>
      </c>
      <c r="AC142">
        <v>45</v>
      </c>
      <c r="AD142" t="s">
        <v>400</v>
      </c>
      <c r="AE142">
        <v>49621</v>
      </c>
      <c r="AF142">
        <v>416.82</v>
      </c>
      <c r="AG142">
        <v>496.21</v>
      </c>
      <c r="AH142" t="s">
        <v>408</v>
      </c>
      <c r="AI142" t="str">
        <f t="shared" si="30"/>
        <v>SIMSIMSIM190116446544761.875FNEL044761.87539109.916666666744125.87544117.87543357.875736118771GXBRXXLX RXDRXGUX XUFRXXX MXTX000000AMIL45NEXT MUNICIPAL SÃO PAULO49621416.82496.21ATIVO</v>
      </c>
      <c r="AJ142">
        <f t="shared" si="31"/>
        <v>0</v>
      </c>
      <c r="AK142" t="s">
        <v>387</v>
      </c>
      <c r="AM142" s="7">
        <v>139</v>
      </c>
      <c r="AN142" s="7" t="str">
        <f t="shared" si="32"/>
        <v/>
      </c>
      <c r="AO142" s="7" t="str">
        <f t="shared" si="32"/>
        <v/>
      </c>
      <c r="AP142" s="7" t="str">
        <f t="shared" si="32"/>
        <v/>
      </c>
      <c r="AQ142" s="7" t="str">
        <f t="shared" si="32"/>
        <v/>
      </c>
      <c r="AR142" s="7" t="str">
        <f t="shared" si="32"/>
        <v/>
      </c>
      <c r="AS142" s="7" t="str">
        <f t="shared" si="32"/>
        <v/>
      </c>
      <c r="AT142" s="7" t="str">
        <f t="shared" si="32"/>
        <v/>
      </c>
      <c r="AU142" s="7" t="str">
        <f t="shared" si="32"/>
        <v/>
      </c>
      <c r="AV142" s="7" t="str">
        <f t="shared" si="32"/>
        <v/>
      </c>
      <c r="AW142" s="7" t="str">
        <f t="shared" si="32"/>
        <v/>
      </c>
      <c r="AX142" s="7" t="str">
        <f t="shared" si="33"/>
        <v/>
      </c>
      <c r="AY142" s="7" t="str">
        <f t="shared" si="33"/>
        <v/>
      </c>
      <c r="AZ142" s="7" t="str">
        <f t="shared" si="33"/>
        <v/>
      </c>
      <c r="BA142" s="7" t="str">
        <f t="shared" si="33"/>
        <v/>
      </c>
      <c r="BB142" s="7" t="str">
        <f t="shared" si="33"/>
        <v/>
      </c>
      <c r="BC142" s="7" t="str">
        <f t="shared" si="33"/>
        <v/>
      </c>
      <c r="BD142" s="7" t="str">
        <f t="shared" si="33"/>
        <v/>
      </c>
      <c r="BE142" s="7" t="str">
        <f t="shared" si="33"/>
        <v/>
      </c>
    </row>
    <row r="143" spans="1:57">
      <c r="A143" t="s">
        <v>404</v>
      </c>
      <c r="B143" t="s">
        <v>404</v>
      </c>
      <c r="C143" t="s">
        <v>404</v>
      </c>
      <c r="E143">
        <v>19</v>
      </c>
      <c r="F143">
        <v>0</v>
      </c>
      <c r="G143">
        <v>1</v>
      </c>
      <c r="H143">
        <v>164465</v>
      </c>
      <c r="I143" s="1">
        <v>44761.875</v>
      </c>
      <c r="J143" t="s">
        <v>387</v>
      </c>
      <c r="K143">
        <v>0</v>
      </c>
      <c r="L143" s="1"/>
      <c r="M143" s="1">
        <v>44761.875</v>
      </c>
      <c r="N143" s="1">
        <v>39109.916666666664</v>
      </c>
      <c r="O143" s="1">
        <v>44125.875</v>
      </c>
      <c r="P143" s="1">
        <v>44117.875</v>
      </c>
      <c r="Q143" s="1">
        <v>43357.875</v>
      </c>
      <c r="R143">
        <v>73611877</v>
      </c>
      <c r="S143" s="22">
        <f>COUNTIF(affix_amil_mensalidade_bronze!$E$4:$E$140,R143)</f>
        <v>1</v>
      </c>
      <c r="U143" t="s">
        <v>849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389</v>
      </c>
      <c r="AC143">
        <v>45</v>
      </c>
      <c r="AD143" t="s">
        <v>400</v>
      </c>
      <c r="AE143">
        <v>49621</v>
      </c>
      <c r="AF143">
        <v>416.82</v>
      </c>
      <c r="AG143">
        <v>496.21</v>
      </c>
      <c r="AH143" t="s">
        <v>408</v>
      </c>
      <c r="AI143" t="str">
        <f t="shared" si="30"/>
        <v>SIMSIMSIM190116446544761.875FNEL044761.87539109.916666666744125.87544117.87543357.875736118771GXBRXXLX RXDRXGUX XUFRXXX MXTX000000AMIL45NEXT MUNICIPAL SÃO PAULO49621416.82496.21ATIVO</v>
      </c>
      <c r="AJ143">
        <f t="shared" si="31"/>
        <v>1</v>
      </c>
      <c r="AK143" t="s">
        <v>387</v>
      </c>
      <c r="AM143" s="8">
        <v>140</v>
      </c>
      <c r="AN143" s="8" t="str">
        <f t="shared" si="32"/>
        <v/>
      </c>
      <c r="AO143" s="8" t="str">
        <f t="shared" si="32"/>
        <v/>
      </c>
      <c r="AP143" s="8" t="str">
        <f t="shared" si="32"/>
        <v/>
      </c>
      <c r="AQ143" s="8" t="str">
        <f t="shared" si="32"/>
        <v/>
      </c>
      <c r="AR143" s="8" t="str">
        <f t="shared" si="32"/>
        <v/>
      </c>
      <c r="AS143" s="8" t="str">
        <f t="shared" si="32"/>
        <v/>
      </c>
      <c r="AT143" s="8" t="str">
        <f t="shared" si="32"/>
        <v/>
      </c>
      <c r="AU143" s="8" t="str">
        <f t="shared" si="32"/>
        <v/>
      </c>
      <c r="AV143" s="8" t="str">
        <f t="shared" si="32"/>
        <v/>
      </c>
      <c r="AW143" s="8" t="str">
        <f t="shared" si="32"/>
        <v/>
      </c>
      <c r="AX143" s="8" t="str">
        <f t="shared" si="33"/>
        <v/>
      </c>
      <c r="AY143" s="8" t="str">
        <f t="shared" si="33"/>
        <v/>
      </c>
      <c r="AZ143" s="8" t="str">
        <f t="shared" si="33"/>
        <v/>
      </c>
      <c r="BA143" s="8" t="str">
        <f t="shared" si="33"/>
        <v/>
      </c>
      <c r="BB143" s="8" t="str">
        <f t="shared" si="33"/>
        <v/>
      </c>
      <c r="BC143" s="8" t="str">
        <f t="shared" si="33"/>
        <v/>
      </c>
      <c r="BD143" s="8" t="str">
        <f t="shared" si="33"/>
        <v/>
      </c>
      <c r="BE143" s="8" t="str">
        <f t="shared" si="33"/>
        <v/>
      </c>
    </row>
    <row r="144" spans="1:57">
      <c r="A144" t="s">
        <v>404</v>
      </c>
      <c r="B144" t="s">
        <v>404</v>
      </c>
      <c r="C144" t="s">
        <v>404</v>
      </c>
      <c r="E144">
        <v>19</v>
      </c>
      <c r="F144">
        <v>0</v>
      </c>
      <c r="G144">
        <v>1</v>
      </c>
      <c r="H144">
        <v>164465</v>
      </c>
      <c r="I144" s="1">
        <v>44761.875</v>
      </c>
      <c r="J144" t="s">
        <v>387</v>
      </c>
      <c r="K144">
        <v>0</v>
      </c>
      <c r="L144" s="1"/>
      <c r="M144" s="1">
        <v>44761.875</v>
      </c>
      <c r="N144" s="1">
        <v>39109.916666666664</v>
      </c>
      <c r="O144" s="1">
        <v>44125.875</v>
      </c>
      <c r="P144" s="1">
        <v>44117.875</v>
      </c>
      <c r="Q144" s="1">
        <v>43357.875</v>
      </c>
      <c r="R144">
        <v>73611877</v>
      </c>
      <c r="S144" s="23">
        <f>COUNTIF(affix_amil_mensalidade_bronze!$E$4:$E$140,R144)</f>
        <v>1</v>
      </c>
      <c r="U144" t="s">
        <v>849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389</v>
      </c>
      <c r="AC144">
        <v>45</v>
      </c>
      <c r="AD144" t="s">
        <v>400</v>
      </c>
      <c r="AE144">
        <v>49621</v>
      </c>
      <c r="AF144">
        <v>416.82</v>
      </c>
      <c r="AG144">
        <v>496.21</v>
      </c>
      <c r="AH144" t="s">
        <v>408</v>
      </c>
      <c r="AI144" t="str">
        <f t="shared" si="30"/>
        <v>SIMSIMSIM190116446544761.875FNEL044761.87539109.916666666744125.87544117.87543357.875736118771GXBRXXLX RXDRXGUX XUFRXXX MXTX000000AMIL45NEXT MUNICIPAL SÃO PAULO49621416.82496.21ATIVO</v>
      </c>
      <c r="AJ144">
        <f t="shared" si="31"/>
        <v>1</v>
      </c>
      <c r="AK144" t="s">
        <v>387</v>
      </c>
      <c r="AM144" s="7">
        <v>141</v>
      </c>
      <c r="AN144" s="7" t="str">
        <f t="shared" ref="AN144:AW153" si="34">IF(AN$3=$D144,$AM144,"")</f>
        <v/>
      </c>
      <c r="AO144" s="7" t="str">
        <f t="shared" si="34"/>
        <v/>
      </c>
      <c r="AP144" s="7" t="str">
        <f t="shared" si="34"/>
        <v/>
      </c>
      <c r="AQ144" s="7" t="str">
        <f t="shared" si="34"/>
        <v/>
      </c>
      <c r="AR144" s="7" t="str">
        <f t="shared" si="34"/>
        <v/>
      </c>
      <c r="AS144" s="7" t="str">
        <f t="shared" si="34"/>
        <v/>
      </c>
      <c r="AT144" s="7" t="str">
        <f t="shared" si="34"/>
        <v/>
      </c>
      <c r="AU144" s="7" t="str">
        <f t="shared" si="34"/>
        <v/>
      </c>
      <c r="AV144" s="7" t="str">
        <f t="shared" si="34"/>
        <v/>
      </c>
      <c r="AW144" s="7" t="str">
        <f t="shared" si="34"/>
        <v/>
      </c>
      <c r="AX144" s="7" t="str">
        <f t="shared" ref="AX144:BE153" si="35">IF(AX$3=$D144,$AM144,"")</f>
        <v/>
      </c>
      <c r="AY144" s="7" t="str">
        <f t="shared" si="35"/>
        <v/>
      </c>
      <c r="AZ144" s="7" t="str">
        <f t="shared" si="35"/>
        <v/>
      </c>
      <c r="BA144" s="7" t="str">
        <f t="shared" si="35"/>
        <v/>
      </c>
      <c r="BB144" s="7" t="str">
        <f t="shared" si="35"/>
        <v/>
      </c>
      <c r="BC144" s="7" t="str">
        <f t="shared" si="35"/>
        <v/>
      </c>
      <c r="BD144" s="7" t="str">
        <f t="shared" si="35"/>
        <v/>
      </c>
      <c r="BE144" s="7" t="str">
        <f t="shared" si="35"/>
        <v/>
      </c>
    </row>
    <row r="145" spans="1:57">
      <c r="A145" t="s">
        <v>404</v>
      </c>
      <c r="B145" t="s">
        <v>404</v>
      </c>
      <c r="C145" t="s">
        <v>404</v>
      </c>
      <c r="E145">
        <v>19</v>
      </c>
      <c r="F145">
        <v>0</v>
      </c>
      <c r="G145">
        <v>1</v>
      </c>
      <c r="H145">
        <v>164470</v>
      </c>
      <c r="I145" s="1">
        <v>44761.875</v>
      </c>
      <c r="J145" t="s">
        <v>387</v>
      </c>
      <c r="K145">
        <v>0</v>
      </c>
      <c r="L145" s="1"/>
      <c r="M145" s="1">
        <v>44761.875</v>
      </c>
      <c r="N145" s="1">
        <v>35525.875</v>
      </c>
      <c r="O145" s="1">
        <v>43355.875</v>
      </c>
      <c r="P145" s="1"/>
      <c r="Q145" s="1">
        <v>43357.875</v>
      </c>
      <c r="R145">
        <v>73611883</v>
      </c>
      <c r="S145" s="22">
        <f>COUNTIF(affix_amil_mensalidade_bronze!$E$4:$E$140,R145)</f>
        <v>1</v>
      </c>
      <c r="U145" t="s">
        <v>850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389</v>
      </c>
      <c r="AC145">
        <v>45</v>
      </c>
      <c r="AD145" t="s">
        <v>400</v>
      </c>
      <c r="AE145">
        <v>79106</v>
      </c>
      <c r="AF145">
        <v>664.5</v>
      </c>
      <c r="AG145">
        <v>791.06</v>
      </c>
      <c r="AH145" t="s">
        <v>408</v>
      </c>
      <c r="AI145" t="str">
        <f t="shared" si="30"/>
        <v>SIMSIMSIM190116447044761.875FNEL044761.87535525.87543355.87543357.875736118831KXRXNX PXDRXXRX DX XLXVXXRX000000AMIL45NEXT MUNICIPAL SÃO PAULO79106664.5791.06ATIVO</v>
      </c>
      <c r="AJ145">
        <f t="shared" si="31"/>
        <v>0</v>
      </c>
      <c r="AK145" t="s">
        <v>387</v>
      </c>
      <c r="AM145" s="8">
        <v>142</v>
      </c>
      <c r="AN145" s="8" t="str">
        <f t="shared" si="34"/>
        <v/>
      </c>
      <c r="AO145" s="8" t="str">
        <f t="shared" si="34"/>
        <v/>
      </c>
      <c r="AP145" s="8" t="str">
        <f t="shared" si="34"/>
        <v/>
      </c>
      <c r="AQ145" s="8" t="str">
        <f t="shared" si="34"/>
        <v/>
      </c>
      <c r="AR145" s="8" t="str">
        <f t="shared" si="34"/>
        <v/>
      </c>
      <c r="AS145" s="8" t="str">
        <f t="shared" si="34"/>
        <v/>
      </c>
      <c r="AT145" s="8" t="str">
        <f t="shared" si="34"/>
        <v/>
      </c>
      <c r="AU145" s="8" t="str">
        <f t="shared" si="34"/>
        <v/>
      </c>
      <c r="AV145" s="8" t="str">
        <f t="shared" si="34"/>
        <v/>
      </c>
      <c r="AW145" s="8" t="str">
        <f t="shared" si="34"/>
        <v/>
      </c>
      <c r="AX145" s="8" t="str">
        <f t="shared" si="35"/>
        <v/>
      </c>
      <c r="AY145" s="8" t="str">
        <f t="shared" si="35"/>
        <v/>
      </c>
      <c r="AZ145" s="8" t="str">
        <f t="shared" si="35"/>
        <v/>
      </c>
      <c r="BA145" s="8" t="str">
        <f t="shared" si="35"/>
        <v/>
      </c>
      <c r="BB145" s="8" t="str">
        <f t="shared" si="35"/>
        <v/>
      </c>
      <c r="BC145" s="8" t="str">
        <f t="shared" si="35"/>
        <v/>
      </c>
      <c r="BD145" s="8" t="str">
        <f t="shared" si="35"/>
        <v/>
      </c>
      <c r="BE145" s="8" t="str">
        <f t="shared" si="35"/>
        <v/>
      </c>
    </row>
    <row r="146" spans="1:57">
      <c r="A146" t="s">
        <v>404</v>
      </c>
      <c r="B146" t="s">
        <v>404</v>
      </c>
      <c r="C146" t="s">
        <v>404</v>
      </c>
      <c r="E146">
        <v>19</v>
      </c>
      <c r="F146">
        <v>0</v>
      </c>
      <c r="G146">
        <v>1</v>
      </c>
      <c r="H146">
        <v>164470</v>
      </c>
      <c r="I146" s="1">
        <v>44761.875</v>
      </c>
      <c r="J146" t="s">
        <v>387</v>
      </c>
      <c r="K146">
        <v>0</v>
      </c>
      <c r="L146" s="1"/>
      <c r="M146" s="1">
        <v>44761.875</v>
      </c>
      <c r="N146" s="1">
        <v>35525.875</v>
      </c>
      <c r="O146" s="1">
        <v>43355.875</v>
      </c>
      <c r="P146" s="1"/>
      <c r="Q146" s="1">
        <v>43357.875</v>
      </c>
      <c r="R146">
        <v>73611883</v>
      </c>
      <c r="S146" s="23">
        <f>COUNTIF(affix_amil_mensalidade_bronze!$E$4:$E$140,R146)</f>
        <v>1</v>
      </c>
      <c r="U146" t="s">
        <v>850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389</v>
      </c>
      <c r="AC146">
        <v>45</v>
      </c>
      <c r="AD146" t="s">
        <v>400</v>
      </c>
      <c r="AE146">
        <v>79106</v>
      </c>
      <c r="AF146">
        <v>664.5</v>
      </c>
      <c r="AG146">
        <v>791.06</v>
      </c>
      <c r="AH146" t="s">
        <v>408</v>
      </c>
      <c r="AI146" t="str">
        <f t="shared" si="30"/>
        <v>SIMSIMSIM190116447044761.875FNEL044761.87535525.87543355.87543357.875736118831KXRXNX PXDRXXRX DX XLXVXXRX000000AMIL45NEXT MUNICIPAL SÃO PAULO79106664.5791.06ATIVO</v>
      </c>
      <c r="AJ146">
        <f t="shared" si="31"/>
        <v>1</v>
      </c>
      <c r="AK146" t="s">
        <v>387</v>
      </c>
      <c r="AM146" s="7">
        <v>143</v>
      </c>
      <c r="AN146" s="7" t="str">
        <f t="shared" si="34"/>
        <v/>
      </c>
      <c r="AO146" s="7" t="str">
        <f t="shared" si="34"/>
        <v/>
      </c>
      <c r="AP146" s="7" t="str">
        <f t="shared" si="34"/>
        <v/>
      </c>
      <c r="AQ146" s="7" t="str">
        <f t="shared" si="34"/>
        <v/>
      </c>
      <c r="AR146" s="7" t="str">
        <f t="shared" si="34"/>
        <v/>
      </c>
      <c r="AS146" s="7" t="str">
        <f t="shared" si="34"/>
        <v/>
      </c>
      <c r="AT146" s="7" t="str">
        <f t="shared" si="34"/>
        <v/>
      </c>
      <c r="AU146" s="7" t="str">
        <f t="shared" si="34"/>
        <v/>
      </c>
      <c r="AV146" s="7" t="str">
        <f t="shared" si="34"/>
        <v/>
      </c>
      <c r="AW146" s="7" t="str">
        <f t="shared" si="34"/>
        <v/>
      </c>
      <c r="AX146" s="7" t="str">
        <f t="shared" si="35"/>
        <v/>
      </c>
      <c r="AY146" s="7" t="str">
        <f t="shared" si="35"/>
        <v/>
      </c>
      <c r="AZ146" s="7" t="str">
        <f t="shared" si="35"/>
        <v/>
      </c>
      <c r="BA146" s="7" t="str">
        <f t="shared" si="35"/>
        <v/>
      </c>
      <c r="BB146" s="7" t="str">
        <f t="shared" si="35"/>
        <v/>
      </c>
      <c r="BC146" s="7" t="str">
        <f t="shared" si="35"/>
        <v/>
      </c>
      <c r="BD146" s="7" t="str">
        <f t="shared" si="35"/>
        <v/>
      </c>
      <c r="BE146" s="7" t="str">
        <f t="shared" si="35"/>
        <v/>
      </c>
    </row>
    <row r="147" spans="1:57">
      <c r="A147" t="s">
        <v>404</v>
      </c>
      <c r="B147" t="s">
        <v>404</v>
      </c>
      <c r="C147" t="s">
        <v>404</v>
      </c>
      <c r="E147">
        <v>19</v>
      </c>
      <c r="F147">
        <v>0</v>
      </c>
      <c r="G147">
        <v>1</v>
      </c>
      <c r="H147">
        <v>164470</v>
      </c>
      <c r="I147" s="1">
        <v>44761.875</v>
      </c>
      <c r="J147" t="s">
        <v>387</v>
      </c>
      <c r="K147">
        <v>0</v>
      </c>
      <c r="L147" s="1"/>
      <c r="M147" s="1">
        <v>44761.875</v>
      </c>
      <c r="N147" s="1">
        <v>35525.875</v>
      </c>
      <c r="O147" s="1">
        <v>43355.875</v>
      </c>
      <c r="P147" s="1"/>
      <c r="Q147" s="1">
        <v>43357.875</v>
      </c>
      <c r="R147">
        <v>73611883</v>
      </c>
      <c r="S147" s="22">
        <f>COUNTIF(affix_amil_mensalidade_bronze!$E$4:$E$140,R147)</f>
        <v>1</v>
      </c>
      <c r="U147" t="s">
        <v>850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389</v>
      </c>
      <c r="AC147">
        <v>45</v>
      </c>
      <c r="AD147" t="s">
        <v>400</v>
      </c>
      <c r="AE147">
        <v>79106</v>
      </c>
      <c r="AF147">
        <v>664.5</v>
      </c>
      <c r="AG147">
        <v>791.06</v>
      </c>
      <c r="AH147" t="s">
        <v>408</v>
      </c>
      <c r="AI147" t="str">
        <f t="shared" si="30"/>
        <v>SIMSIMSIM190116447044761.875FNEL044761.87535525.87543355.87543357.875736118831KXRXNX PXDRXXRX DX XLXVXXRX000000AMIL45NEXT MUNICIPAL SÃO PAULO79106664.5791.06ATIVO</v>
      </c>
      <c r="AJ147">
        <f t="shared" si="31"/>
        <v>1</v>
      </c>
      <c r="AK147" t="s">
        <v>387</v>
      </c>
      <c r="AM147" s="8">
        <v>144</v>
      </c>
      <c r="AN147" s="8" t="str">
        <f t="shared" si="34"/>
        <v/>
      </c>
      <c r="AO147" s="8" t="str">
        <f t="shared" si="34"/>
        <v/>
      </c>
      <c r="AP147" s="8" t="str">
        <f t="shared" si="34"/>
        <v/>
      </c>
      <c r="AQ147" s="8" t="str">
        <f t="shared" si="34"/>
        <v/>
      </c>
      <c r="AR147" s="8" t="str">
        <f t="shared" si="34"/>
        <v/>
      </c>
      <c r="AS147" s="8" t="str">
        <f t="shared" si="34"/>
        <v/>
      </c>
      <c r="AT147" s="8" t="str">
        <f t="shared" si="34"/>
        <v/>
      </c>
      <c r="AU147" s="8" t="str">
        <f t="shared" si="34"/>
        <v/>
      </c>
      <c r="AV147" s="8" t="str">
        <f t="shared" si="34"/>
        <v/>
      </c>
      <c r="AW147" s="8" t="str">
        <f t="shared" si="34"/>
        <v/>
      </c>
      <c r="AX147" s="8" t="str">
        <f t="shared" si="35"/>
        <v/>
      </c>
      <c r="AY147" s="8" t="str">
        <f t="shared" si="35"/>
        <v/>
      </c>
      <c r="AZ147" s="8" t="str">
        <f t="shared" si="35"/>
        <v/>
      </c>
      <c r="BA147" s="8" t="str">
        <f t="shared" si="35"/>
        <v/>
      </c>
      <c r="BB147" s="8" t="str">
        <f t="shared" si="35"/>
        <v/>
      </c>
      <c r="BC147" s="8" t="str">
        <f t="shared" si="35"/>
        <v/>
      </c>
      <c r="BD147" s="8" t="str">
        <f t="shared" si="35"/>
        <v/>
      </c>
      <c r="BE147" s="8" t="str">
        <f t="shared" si="35"/>
        <v/>
      </c>
    </row>
    <row r="148" spans="1:57">
      <c r="A148" t="s">
        <v>404</v>
      </c>
      <c r="B148" t="s">
        <v>386</v>
      </c>
      <c r="C148" t="s">
        <v>386</v>
      </c>
      <c r="E148">
        <v>57</v>
      </c>
      <c r="F148">
        <v>0</v>
      </c>
      <c r="G148">
        <v>1</v>
      </c>
      <c r="H148">
        <v>164780</v>
      </c>
      <c r="I148" s="1">
        <v>44761.875</v>
      </c>
      <c r="J148" t="s">
        <v>392</v>
      </c>
      <c r="K148">
        <v>0</v>
      </c>
      <c r="L148" s="1">
        <v>44668.875</v>
      </c>
      <c r="M148" s="1">
        <v>44761.875</v>
      </c>
      <c r="N148" s="1">
        <v>23705.916666666668</v>
      </c>
      <c r="O148" s="1">
        <v>44668.875</v>
      </c>
      <c r="P148" s="1">
        <v>44511.875</v>
      </c>
      <c r="Q148" s="1">
        <v>43357.875</v>
      </c>
      <c r="R148">
        <v>73611889</v>
      </c>
      <c r="S148" s="23">
        <f>COUNTIF(affix_amil_mensalidade_bronze!$E$4:$E$140,R148)</f>
        <v>0</v>
      </c>
      <c r="U148" t="s">
        <v>865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389</v>
      </c>
      <c r="AC148">
        <v>45</v>
      </c>
      <c r="AD148" t="s">
        <v>398</v>
      </c>
      <c r="AE148">
        <v>327276</v>
      </c>
      <c r="AF148">
        <v>2749.1</v>
      </c>
      <c r="AG148">
        <v>3272.76</v>
      </c>
      <c r="AH148" t="s">
        <v>391</v>
      </c>
      <c r="AI148" t="str">
        <f t="shared" si="30"/>
        <v>SIMNÃONÃO570116478044761.875ANMEP044668.87544761.87523705.916666666744668.87544511.87543357.875736118890HXLXX JXX PXNHXXRX XLVX FXLHX000000AMIL45AMIL 500 QP NACIONAL3272762749.13272.76INATIVO</v>
      </c>
      <c r="AJ148">
        <f t="shared" si="31"/>
        <v>0</v>
      </c>
      <c r="AK148" t="s">
        <v>392</v>
      </c>
      <c r="AM148" s="7">
        <v>145</v>
      </c>
      <c r="AN148" s="7" t="str">
        <f t="shared" si="34"/>
        <v/>
      </c>
      <c r="AO148" s="7" t="str">
        <f t="shared" si="34"/>
        <v/>
      </c>
      <c r="AP148" s="7" t="str">
        <f t="shared" si="34"/>
        <v/>
      </c>
      <c r="AQ148" s="7" t="str">
        <f t="shared" si="34"/>
        <v/>
      </c>
      <c r="AR148" s="7" t="str">
        <f t="shared" si="34"/>
        <v/>
      </c>
      <c r="AS148" s="7" t="str">
        <f t="shared" si="34"/>
        <v/>
      </c>
      <c r="AT148" s="7" t="str">
        <f t="shared" si="34"/>
        <v/>
      </c>
      <c r="AU148" s="7" t="str">
        <f t="shared" si="34"/>
        <v/>
      </c>
      <c r="AV148" s="7" t="str">
        <f t="shared" si="34"/>
        <v/>
      </c>
      <c r="AW148" s="7" t="str">
        <f t="shared" si="34"/>
        <v/>
      </c>
      <c r="AX148" s="7" t="str">
        <f t="shared" si="35"/>
        <v/>
      </c>
      <c r="AY148" s="7" t="str">
        <f t="shared" si="35"/>
        <v/>
      </c>
      <c r="AZ148" s="7" t="str">
        <f t="shared" si="35"/>
        <v/>
      </c>
      <c r="BA148" s="7" t="str">
        <f t="shared" si="35"/>
        <v/>
      </c>
      <c r="BB148" s="7" t="str">
        <f t="shared" si="35"/>
        <v/>
      </c>
      <c r="BC148" s="7" t="str">
        <f t="shared" si="35"/>
        <v/>
      </c>
      <c r="BD148" s="7" t="str">
        <f t="shared" si="35"/>
        <v/>
      </c>
      <c r="BE148" s="7" t="str">
        <f t="shared" si="35"/>
        <v/>
      </c>
    </row>
    <row r="149" spans="1:57">
      <c r="A149" t="s">
        <v>404</v>
      </c>
      <c r="B149" t="s">
        <v>386</v>
      </c>
      <c r="C149" t="s">
        <v>386</v>
      </c>
      <c r="E149">
        <v>57</v>
      </c>
      <c r="F149">
        <v>0</v>
      </c>
      <c r="G149">
        <v>1</v>
      </c>
      <c r="H149">
        <v>164780</v>
      </c>
      <c r="I149" s="1">
        <v>44761.875</v>
      </c>
      <c r="J149" t="s">
        <v>392</v>
      </c>
      <c r="K149">
        <v>0</v>
      </c>
      <c r="L149" s="1">
        <v>44668.875</v>
      </c>
      <c r="M149" s="1">
        <v>44761.875</v>
      </c>
      <c r="N149" s="1">
        <v>23705.916666666668</v>
      </c>
      <c r="O149" s="1">
        <v>44668.875</v>
      </c>
      <c r="P149" s="1">
        <v>44511.875</v>
      </c>
      <c r="Q149" s="1">
        <v>43357.875</v>
      </c>
      <c r="R149">
        <v>73611889</v>
      </c>
      <c r="S149" s="22">
        <f>COUNTIF(affix_amil_mensalidade_bronze!$E$4:$E$140,R149)</f>
        <v>0</v>
      </c>
      <c r="U149" t="s">
        <v>865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389</v>
      </c>
      <c r="AC149">
        <v>45</v>
      </c>
      <c r="AD149" t="s">
        <v>398</v>
      </c>
      <c r="AE149">
        <v>327276</v>
      </c>
      <c r="AF149">
        <v>2749.1</v>
      </c>
      <c r="AG149">
        <v>3272.76</v>
      </c>
      <c r="AH149" t="s">
        <v>391</v>
      </c>
      <c r="AI149" t="str">
        <f t="shared" si="30"/>
        <v>SIMNÃONÃO570116478044761.875ANMEP044668.87544761.87523705.916666666744668.87544511.87543357.875736118890HXLXX JXX PXNHXXRX XLVX FXLHX000000AMIL45AMIL 500 QP NACIONAL3272762749.13272.76INATIVO</v>
      </c>
      <c r="AJ149">
        <f t="shared" si="31"/>
        <v>1</v>
      </c>
      <c r="AK149" t="s">
        <v>392</v>
      </c>
      <c r="AM149" s="8">
        <v>146</v>
      </c>
      <c r="AN149" s="8" t="str">
        <f t="shared" si="34"/>
        <v/>
      </c>
      <c r="AO149" s="8" t="str">
        <f t="shared" si="34"/>
        <v/>
      </c>
      <c r="AP149" s="8" t="str">
        <f t="shared" si="34"/>
        <v/>
      </c>
      <c r="AQ149" s="8" t="str">
        <f t="shared" si="34"/>
        <v/>
      </c>
      <c r="AR149" s="8" t="str">
        <f t="shared" si="34"/>
        <v/>
      </c>
      <c r="AS149" s="8" t="str">
        <f t="shared" si="34"/>
        <v/>
      </c>
      <c r="AT149" s="8" t="str">
        <f t="shared" si="34"/>
        <v/>
      </c>
      <c r="AU149" s="8" t="str">
        <f t="shared" si="34"/>
        <v/>
      </c>
      <c r="AV149" s="8" t="str">
        <f t="shared" si="34"/>
        <v/>
      </c>
      <c r="AW149" s="8" t="str">
        <f t="shared" si="34"/>
        <v/>
      </c>
      <c r="AX149" s="8" t="str">
        <f t="shared" si="35"/>
        <v/>
      </c>
      <c r="AY149" s="8" t="str">
        <f t="shared" si="35"/>
        <v/>
      </c>
      <c r="AZ149" s="8" t="str">
        <f t="shared" si="35"/>
        <v/>
      </c>
      <c r="BA149" s="8" t="str">
        <f t="shared" si="35"/>
        <v/>
      </c>
      <c r="BB149" s="8" t="str">
        <f t="shared" si="35"/>
        <v/>
      </c>
      <c r="BC149" s="8" t="str">
        <f t="shared" si="35"/>
        <v/>
      </c>
      <c r="BD149" s="8" t="str">
        <f t="shared" si="35"/>
        <v/>
      </c>
      <c r="BE149" s="8" t="str">
        <f t="shared" si="35"/>
        <v/>
      </c>
    </row>
    <row r="150" spans="1:57">
      <c r="A150" t="s">
        <v>404</v>
      </c>
      <c r="B150" t="s">
        <v>386</v>
      </c>
      <c r="C150" t="s">
        <v>386</v>
      </c>
      <c r="E150">
        <v>57</v>
      </c>
      <c r="F150">
        <v>0</v>
      </c>
      <c r="G150">
        <v>1</v>
      </c>
      <c r="H150">
        <v>164780</v>
      </c>
      <c r="I150" s="1">
        <v>44761.875</v>
      </c>
      <c r="J150" t="s">
        <v>392</v>
      </c>
      <c r="K150">
        <v>0</v>
      </c>
      <c r="L150" s="1">
        <v>44668.875</v>
      </c>
      <c r="M150" s="1">
        <v>44761.875</v>
      </c>
      <c r="N150" s="1">
        <v>23705.916666666668</v>
      </c>
      <c r="O150" s="1">
        <v>44668.875</v>
      </c>
      <c r="P150" s="1">
        <v>44511.875</v>
      </c>
      <c r="Q150" s="1">
        <v>43357.875</v>
      </c>
      <c r="R150">
        <v>73611889</v>
      </c>
      <c r="S150" s="23">
        <f>COUNTIF(affix_amil_mensalidade_bronze!$E$4:$E$140,R150)</f>
        <v>0</v>
      </c>
      <c r="U150" t="s">
        <v>865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389</v>
      </c>
      <c r="AC150">
        <v>45</v>
      </c>
      <c r="AD150" t="s">
        <v>398</v>
      </c>
      <c r="AE150">
        <v>327276</v>
      </c>
      <c r="AF150">
        <v>2749.1</v>
      </c>
      <c r="AG150">
        <v>3272.76</v>
      </c>
      <c r="AH150" t="s">
        <v>391</v>
      </c>
      <c r="AI150" t="str">
        <f t="shared" si="30"/>
        <v>SIMNÃONÃO570116478044761.875ANMEP044668.87544761.87523705.916666666744668.87544511.87543357.875736118890HXLXX JXX PXNHXXRX XLVX FXLHX000000AMIL45AMIL 500 QP NACIONAL3272762749.13272.76INATIVO</v>
      </c>
      <c r="AJ150">
        <f t="shared" si="31"/>
        <v>1</v>
      </c>
      <c r="AK150" t="s">
        <v>392</v>
      </c>
      <c r="AM150" s="7">
        <v>147</v>
      </c>
      <c r="AN150" s="7" t="str">
        <f t="shared" si="34"/>
        <v/>
      </c>
      <c r="AO150" s="7" t="str">
        <f t="shared" si="34"/>
        <v/>
      </c>
      <c r="AP150" s="7" t="str">
        <f t="shared" si="34"/>
        <v/>
      </c>
      <c r="AQ150" s="7" t="str">
        <f t="shared" si="34"/>
        <v/>
      </c>
      <c r="AR150" s="7" t="str">
        <f t="shared" si="34"/>
        <v/>
      </c>
      <c r="AS150" s="7" t="str">
        <f t="shared" si="34"/>
        <v/>
      </c>
      <c r="AT150" s="7" t="str">
        <f t="shared" si="34"/>
        <v/>
      </c>
      <c r="AU150" s="7" t="str">
        <f t="shared" si="34"/>
        <v/>
      </c>
      <c r="AV150" s="7" t="str">
        <f t="shared" si="34"/>
        <v/>
      </c>
      <c r="AW150" s="7" t="str">
        <f t="shared" si="34"/>
        <v/>
      </c>
      <c r="AX150" s="7" t="str">
        <f t="shared" si="35"/>
        <v/>
      </c>
      <c r="AY150" s="7" t="str">
        <f t="shared" si="35"/>
        <v/>
      </c>
      <c r="AZ150" s="7" t="str">
        <f t="shared" si="35"/>
        <v/>
      </c>
      <c r="BA150" s="7" t="str">
        <f t="shared" si="35"/>
        <v/>
      </c>
      <c r="BB150" s="7" t="str">
        <f t="shared" si="35"/>
        <v/>
      </c>
      <c r="BC150" s="7" t="str">
        <f t="shared" si="35"/>
        <v/>
      </c>
      <c r="BD150" s="7" t="str">
        <f t="shared" si="35"/>
        <v/>
      </c>
      <c r="BE150" s="7" t="str">
        <f t="shared" si="35"/>
        <v/>
      </c>
    </row>
    <row r="151" spans="1:57">
      <c r="A151" t="s">
        <v>404</v>
      </c>
      <c r="B151" t="s">
        <v>404</v>
      </c>
      <c r="C151" t="s">
        <v>404</v>
      </c>
      <c r="E151">
        <v>19</v>
      </c>
      <c r="F151">
        <v>0</v>
      </c>
      <c r="G151">
        <v>1</v>
      </c>
      <c r="H151">
        <v>164484</v>
      </c>
      <c r="I151" s="1">
        <v>44761.875</v>
      </c>
      <c r="J151" t="s">
        <v>387</v>
      </c>
      <c r="K151">
        <v>0</v>
      </c>
      <c r="L151" s="1"/>
      <c r="M151" s="1">
        <v>44761.875</v>
      </c>
      <c r="N151" s="1">
        <v>39331.875</v>
      </c>
      <c r="O151" s="1">
        <v>44756.875</v>
      </c>
      <c r="P151" s="1">
        <v>44755.875</v>
      </c>
      <c r="Q151" s="1">
        <v>43357.875</v>
      </c>
      <c r="R151">
        <v>73611941</v>
      </c>
      <c r="S151" s="22">
        <f>COUNTIF(affix_amil_mensalidade_bronze!$E$4:$E$140,R151)</f>
        <v>0</v>
      </c>
      <c r="U151" t="s">
        <v>852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389</v>
      </c>
      <c r="AC151">
        <v>45</v>
      </c>
      <c r="AD151" t="s">
        <v>483</v>
      </c>
      <c r="AE151">
        <v>19297</v>
      </c>
      <c r="AF151">
        <v>1620.95</v>
      </c>
      <c r="AG151">
        <v>1929.7</v>
      </c>
      <c r="AH151" t="s">
        <v>408</v>
      </c>
      <c r="AI151" t="str">
        <f t="shared" si="30"/>
        <v>SIMSIMSIM190116448444761.875FNEL044761.87539331.87544756.87544755.87543357.875736119410XNX LUXZX XUZX LXUDXNX000000AMIL45AMIL 700 QP NACIONAL192971620.951929.7ATIVO</v>
      </c>
      <c r="AJ151">
        <f t="shared" si="31"/>
        <v>0</v>
      </c>
      <c r="AK151" t="s">
        <v>387</v>
      </c>
      <c r="AM151" s="8">
        <v>148</v>
      </c>
      <c r="AN151" s="8" t="str">
        <f t="shared" si="34"/>
        <v/>
      </c>
      <c r="AO151" s="8" t="str">
        <f t="shared" si="34"/>
        <v/>
      </c>
      <c r="AP151" s="8" t="str">
        <f t="shared" si="34"/>
        <v/>
      </c>
      <c r="AQ151" s="8" t="str">
        <f t="shared" si="34"/>
        <v/>
      </c>
      <c r="AR151" s="8" t="str">
        <f t="shared" si="34"/>
        <v/>
      </c>
      <c r="AS151" s="8" t="str">
        <f t="shared" si="34"/>
        <v/>
      </c>
      <c r="AT151" s="8" t="str">
        <f t="shared" si="34"/>
        <v/>
      </c>
      <c r="AU151" s="8" t="str">
        <f t="shared" si="34"/>
        <v/>
      </c>
      <c r="AV151" s="8" t="str">
        <f t="shared" si="34"/>
        <v/>
      </c>
      <c r="AW151" s="8" t="str">
        <f t="shared" si="34"/>
        <v/>
      </c>
      <c r="AX151" s="8" t="str">
        <f t="shared" si="35"/>
        <v/>
      </c>
      <c r="AY151" s="8" t="str">
        <f t="shared" si="35"/>
        <v/>
      </c>
      <c r="AZ151" s="8" t="str">
        <f t="shared" si="35"/>
        <v/>
      </c>
      <c r="BA151" s="8" t="str">
        <f t="shared" si="35"/>
        <v/>
      </c>
      <c r="BB151" s="8" t="str">
        <f t="shared" si="35"/>
        <v/>
      </c>
      <c r="BC151" s="8" t="str">
        <f t="shared" si="35"/>
        <v/>
      </c>
      <c r="BD151" s="8" t="str">
        <f t="shared" si="35"/>
        <v/>
      </c>
      <c r="BE151" s="8" t="str">
        <f t="shared" si="35"/>
        <v/>
      </c>
    </row>
    <row r="152" spans="1:57">
      <c r="A152" t="s">
        <v>404</v>
      </c>
      <c r="B152" t="s">
        <v>404</v>
      </c>
      <c r="C152" t="s">
        <v>404</v>
      </c>
      <c r="E152">
        <v>19</v>
      </c>
      <c r="F152">
        <v>0</v>
      </c>
      <c r="G152">
        <v>1</v>
      </c>
      <c r="H152">
        <v>164484</v>
      </c>
      <c r="I152" s="1">
        <v>44761.875</v>
      </c>
      <c r="J152" t="s">
        <v>387</v>
      </c>
      <c r="K152">
        <v>0</v>
      </c>
      <c r="L152" s="1"/>
      <c r="M152" s="1">
        <v>44761.875</v>
      </c>
      <c r="N152" s="1">
        <v>39331.875</v>
      </c>
      <c r="O152" s="1">
        <v>44756.875</v>
      </c>
      <c r="P152" s="1">
        <v>44755.875</v>
      </c>
      <c r="Q152" s="1">
        <v>43357.875</v>
      </c>
      <c r="R152">
        <v>73611941</v>
      </c>
      <c r="S152" s="23">
        <f>COUNTIF(affix_amil_mensalidade_bronze!$E$4:$E$140,R152)</f>
        <v>0</v>
      </c>
      <c r="U152" t="s">
        <v>852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389</v>
      </c>
      <c r="AC152">
        <v>45</v>
      </c>
      <c r="AD152" t="s">
        <v>483</v>
      </c>
      <c r="AE152">
        <v>19297</v>
      </c>
      <c r="AF152">
        <v>1620.95</v>
      </c>
      <c r="AG152">
        <v>1929.7</v>
      </c>
      <c r="AH152" t="s">
        <v>408</v>
      </c>
      <c r="AI152" t="str">
        <f t="shared" si="30"/>
        <v>SIMSIMSIM190116448444761.875FNEL044761.87539331.87544756.87544755.87543357.875736119410XNX LUXZX XUZX LXUDXNX000000AMIL45AMIL 700 QP NACIONAL192971620.951929.7ATIVO</v>
      </c>
      <c r="AJ152">
        <f t="shared" si="31"/>
        <v>1</v>
      </c>
      <c r="AK152" t="s">
        <v>387</v>
      </c>
      <c r="AM152" s="7">
        <v>149</v>
      </c>
      <c r="AN152" s="7" t="str">
        <f t="shared" si="34"/>
        <v/>
      </c>
      <c r="AO152" s="7" t="str">
        <f t="shared" si="34"/>
        <v/>
      </c>
      <c r="AP152" s="7" t="str">
        <f t="shared" si="34"/>
        <v/>
      </c>
      <c r="AQ152" s="7" t="str">
        <f t="shared" si="34"/>
        <v/>
      </c>
      <c r="AR152" s="7" t="str">
        <f t="shared" si="34"/>
        <v/>
      </c>
      <c r="AS152" s="7" t="str">
        <f t="shared" si="34"/>
        <v/>
      </c>
      <c r="AT152" s="7" t="str">
        <f t="shared" si="34"/>
        <v/>
      </c>
      <c r="AU152" s="7" t="str">
        <f t="shared" si="34"/>
        <v/>
      </c>
      <c r="AV152" s="7" t="str">
        <f t="shared" si="34"/>
        <v/>
      </c>
      <c r="AW152" s="7" t="str">
        <f t="shared" si="34"/>
        <v/>
      </c>
      <c r="AX152" s="7" t="str">
        <f t="shared" si="35"/>
        <v/>
      </c>
      <c r="AY152" s="7" t="str">
        <f t="shared" si="35"/>
        <v/>
      </c>
      <c r="AZ152" s="7" t="str">
        <f t="shared" si="35"/>
        <v/>
      </c>
      <c r="BA152" s="7" t="str">
        <f t="shared" si="35"/>
        <v/>
      </c>
      <c r="BB152" s="7" t="str">
        <f t="shared" si="35"/>
        <v/>
      </c>
      <c r="BC152" s="7" t="str">
        <f t="shared" si="35"/>
        <v/>
      </c>
      <c r="BD152" s="7" t="str">
        <f t="shared" si="35"/>
        <v/>
      </c>
      <c r="BE152" s="7" t="str">
        <f t="shared" si="35"/>
        <v/>
      </c>
    </row>
    <row r="153" spans="1:57">
      <c r="A153" t="s">
        <v>404</v>
      </c>
      <c r="B153" t="s">
        <v>404</v>
      </c>
      <c r="C153" t="s">
        <v>404</v>
      </c>
      <c r="E153">
        <v>19</v>
      </c>
      <c r="F153">
        <v>0</v>
      </c>
      <c r="G153">
        <v>1</v>
      </c>
      <c r="H153">
        <v>164484</v>
      </c>
      <c r="I153" s="1">
        <v>44761.875</v>
      </c>
      <c r="J153" t="s">
        <v>387</v>
      </c>
      <c r="K153">
        <v>0</v>
      </c>
      <c r="L153" s="1"/>
      <c r="M153" s="1">
        <v>44761.875</v>
      </c>
      <c r="N153" s="1">
        <v>39331.875</v>
      </c>
      <c r="O153" s="1">
        <v>44756.875</v>
      </c>
      <c r="P153" s="1">
        <v>44755.875</v>
      </c>
      <c r="Q153" s="1">
        <v>43357.875</v>
      </c>
      <c r="R153">
        <v>73611941</v>
      </c>
      <c r="S153" s="22">
        <f>COUNTIF(affix_amil_mensalidade_bronze!$E$4:$E$140,R153)</f>
        <v>0</v>
      </c>
      <c r="U153" t="s">
        <v>852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389</v>
      </c>
      <c r="AC153">
        <v>45</v>
      </c>
      <c r="AD153" t="s">
        <v>483</v>
      </c>
      <c r="AE153">
        <v>19297</v>
      </c>
      <c r="AF153">
        <v>1620.95</v>
      </c>
      <c r="AG153">
        <v>1929.7</v>
      </c>
      <c r="AH153" t="s">
        <v>408</v>
      </c>
      <c r="AI153" t="str">
        <f t="shared" si="30"/>
        <v>SIMSIMSIM190116448444761.875FNEL044761.87539331.87544756.87544755.87543357.875736119410XNX LUXZX XUZX LXUDXNX000000AMIL45AMIL 700 QP NACIONAL192971620.951929.7ATIVO</v>
      </c>
      <c r="AJ153">
        <f t="shared" si="31"/>
        <v>1</v>
      </c>
      <c r="AK153" t="s">
        <v>387</v>
      </c>
      <c r="AM153" s="8">
        <v>150</v>
      </c>
      <c r="AN153" s="8" t="str">
        <f t="shared" si="34"/>
        <v/>
      </c>
      <c r="AO153" s="8" t="str">
        <f t="shared" si="34"/>
        <v/>
      </c>
      <c r="AP153" s="8" t="str">
        <f t="shared" si="34"/>
        <v/>
      </c>
      <c r="AQ153" s="8" t="str">
        <f t="shared" si="34"/>
        <v/>
      </c>
      <c r="AR153" s="8" t="str">
        <f t="shared" si="34"/>
        <v/>
      </c>
      <c r="AS153" s="8" t="str">
        <f t="shared" si="34"/>
        <v/>
      </c>
      <c r="AT153" s="8" t="str">
        <f t="shared" si="34"/>
        <v/>
      </c>
      <c r="AU153" s="8" t="str">
        <f t="shared" si="34"/>
        <v/>
      </c>
      <c r="AV153" s="8" t="str">
        <f t="shared" si="34"/>
        <v/>
      </c>
      <c r="AW153" s="8" t="str">
        <f t="shared" si="34"/>
        <v/>
      </c>
      <c r="AX153" s="8" t="str">
        <f t="shared" si="35"/>
        <v/>
      </c>
      <c r="AY153" s="8" t="str">
        <f t="shared" si="35"/>
        <v/>
      </c>
      <c r="AZ153" s="8" t="str">
        <f t="shared" si="35"/>
        <v/>
      </c>
      <c r="BA153" s="8" t="str">
        <f t="shared" si="35"/>
        <v/>
      </c>
      <c r="BB153" s="8" t="str">
        <f t="shared" si="35"/>
        <v/>
      </c>
      <c r="BC153" s="8" t="str">
        <f t="shared" si="35"/>
        <v/>
      </c>
      <c r="BD153" s="8" t="str">
        <f t="shared" si="35"/>
        <v/>
      </c>
      <c r="BE153" s="8" t="str">
        <f t="shared" si="35"/>
        <v/>
      </c>
    </row>
    <row r="154" spans="1:57">
      <c r="A154" t="s">
        <v>386</v>
      </c>
      <c r="B154" t="s">
        <v>386</v>
      </c>
      <c r="C154" t="s">
        <v>386</v>
      </c>
      <c r="E154">
        <v>57</v>
      </c>
      <c r="F154">
        <v>0</v>
      </c>
      <c r="G154">
        <v>1</v>
      </c>
      <c r="H154">
        <v>164544</v>
      </c>
      <c r="I154" s="1">
        <v>44761.875</v>
      </c>
      <c r="J154" t="s">
        <v>392</v>
      </c>
      <c r="K154">
        <v>0</v>
      </c>
      <c r="L154" s="1">
        <v>44664.875</v>
      </c>
      <c r="M154" s="1">
        <v>44761.875</v>
      </c>
      <c r="N154" s="1">
        <v>32036.875</v>
      </c>
      <c r="O154" s="1">
        <v>44664.875</v>
      </c>
      <c r="P154" s="1">
        <v>44633.875</v>
      </c>
      <c r="Q154" s="1">
        <v>43357.875</v>
      </c>
      <c r="R154">
        <v>73611967</v>
      </c>
      <c r="S154" s="23">
        <f>COUNTIF(affix_amil_mensalidade_bronze!$E$4:$E$140,R154)</f>
        <v>0</v>
      </c>
      <c r="U154" t="s">
        <v>855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389</v>
      </c>
      <c r="AD154" t="s">
        <v>581</v>
      </c>
      <c r="AE154">
        <v>147138</v>
      </c>
      <c r="AF154">
        <v>1235.97</v>
      </c>
      <c r="AG154">
        <v>1471.38</v>
      </c>
      <c r="AH154" t="s">
        <v>391</v>
      </c>
      <c r="AI154" t="str">
        <f t="shared" si="30"/>
        <v>NÃONÃONÃO570116454444761.875ANMEP044664.87544761.87532036.87544664.87544633.87543357.875736119670VXLXRXX DX XUZX XNTX000000AMILAMIL 500 QP NACIONAL COPART1471381235.971471.38INATIVO</v>
      </c>
      <c r="AJ154">
        <f t="shared" si="31"/>
        <v>0</v>
      </c>
      <c r="AK154" t="s">
        <v>392</v>
      </c>
      <c r="AM154" s="7">
        <v>151</v>
      </c>
      <c r="AN154" s="7" t="str">
        <f t="shared" ref="AN154:AW163" si="36">IF(AN$3=$D154,$AM154,"")</f>
        <v/>
      </c>
      <c r="AO154" s="7" t="str">
        <f t="shared" si="36"/>
        <v/>
      </c>
      <c r="AP154" s="7" t="str">
        <f t="shared" si="36"/>
        <v/>
      </c>
      <c r="AQ154" s="7" t="str">
        <f t="shared" si="36"/>
        <v/>
      </c>
      <c r="AR154" s="7" t="str">
        <f t="shared" si="36"/>
        <v/>
      </c>
      <c r="AS154" s="7" t="str">
        <f t="shared" si="36"/>
        <v/>
      </c>
      <c r="AT154" s="7" t="str">
        <f t="shared" si="36"/>
        <v/>
      </c>
      <c r="AU154" s="7" t="str">
        <f t="shared" si="36"/>
        <v/>
      </c>
      <c r="AV154" s="7" t="str">
        <f t="shared" si="36"/>
        <v/>
      </c>
      <c r="AW154" s="7" t="str">
        <f t="shared" si="36"/>
        <v/>
      </c>
      <c r="AX154" s="7" t="str">
        <f t="shared" ref="AX154:BE163" si="37">IF(AX$3=$D154,$AM154,"")</f>
        <v/>
      </c>
      <c r="AY154" s="7" t="str">
        <f t="shared" si="37"/>
        <v/>
      </c>
      <c r="AZ154" s="7" t="str">
        <f t="shared" si="37"/>
        <v/>
      </c>
      <c r="BA154" s="7" t="str">
        <f t="shared" si="37"/>
        <v/>
      </c>
      <c r="BB154" s="7" t="str">
        <f t="shared" si="37"/>
        <v/>
      </c>
      <c r="BC154" s="7" t="str">
        <f t="shared" si="37"/>
        <v/>
      </c>
      <c r="BD154" s="7" t="str">
        <f t="shared" si="37"/>
        <v/>
      </c>
      <c r="BE154" s="7" t="str">
        <f t="shared" si="37"/>
        <v/>
      </c>
    </row>
    <row r="155" spans="1:57">
      <c r="A155" t="s">
        <v>386</v>
      </c>
      <c r="B155" t="s">
        <v>386</v>
      </c>
      <c r="C155" t="s">
        <v>386</v>
      </c>
      <c r="E155">
        <v>57</v>
      </c>
      <c r="F155">
        <v>0</v>
      </c>
      <c r="G155">
        <v>1</v>
      </c>
      <c r="H155">
        <v>164544</v>
      </c>
      <c r="I155" s="1">
        <v>44761.875</v>
      </c>
      <c r="J155" t="s">
        <v>392</v>
      </c>
      <c r="K155">
        <v>0</v>
      </c>
      <c r="L155" s="1">
        <v>44664.875</v>
      </c>
      <c r="M155" s="1">
        <v>44761.875</v>
      </c>
      <c r="N155" s="1">
        <v>32036.875</v>
      </c>
      <c r="O155" s="1">
        <v>44664.875</v>
      </c>
      <c r="P155" s="1">
        <v>44633.875</v>
      </c>
      <c r="Q155" s="1">
        <v>43357.875</v>
      </c>
      <c r="R155">
        <v>73611967</v>
      </c>
      <c r="S155" s="22">
        <f>COUNTIF(affix_amil_mensalidade_bronze!$E$4:$E$140,R155)</f>
        <v>0</v>
      </c>
      <c r="U155" t="s">
        <v>855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389</v>
      </c>
      <c r="AD155" t="s">
        <v>581</v>
      </c>
      <c r="AE155">
        <v>147138</v>
      </c>
      <c r="AF155">
        <v>1235.97</v>
      </c>
      <c r="AG155">
        <v>1471.38</v>
      </c>
      <c r="AH155" t="s">
        <v>391</v>
      </c>
      <c r="AI155" t="str">
        <f t="shared" si="30"/>
        <v>NÃONÃONÃO570116454444761.875ANMEP044664.87544761.87532036.87544664.87544633.87543357.875736119670VXLXRXX DX XUZX XNTX000000AMILAMIL 500 QP NACIONAL COPART1471381235.971471.38INATIVO</v>
      </c>
      <c r="AJ155">
        <f t="shared" si="31"/>
        <v>1</v>
      </c>
      <c r="AK155" t="s">
        <v>392</v>
      </c>
      <c r="AM155" s="8">
        <v>152</v>
      </c>
      <c r="AN155" s="8" t="str">
        <f t="shared" si="36"/>
        <v/>
      </c>
      <c r="AO155" s="8" t="str">
        <f t="shared" si="36"/>
        <v/>
      </c>
      <c r="AP155" s="8" t="str">
        <f t="shared" si="36"/>
        <v/>
      </c>
      <c r="AQ155" s="8" t="str">
        <f t="shared" si="36"/>
        <v/>
      </c>
      <c r="AR155" s="8" t="str">
        <f t="shared" si="36"/>
        <v/>
      </c>
      <c r="AS155" s="8" t="str">
        <f t="shared" si="36"/>
        <v/>
      </c>
      <c r="AT155" s="8" t="str">
        <f t="shared" si="36"/>
        <v/>
      </c>
      <c r="AU155" s="8" t="str">
        <f t="shared" si="36"/>
        <v/>
      </c>
      <c r="AV155" s="8" t="str">
        <f t="shared" si="36"/>
        <v/>
      </c>
      <c r="AW155" s="8" t="str">
        <f t="shared" si="36"/>
        <v/>
      </c>
      <c r="AX155" s="8" t="str">
        <f t="shared" si="37"/>
        <v/>
      </c>
      <c r="AY155" s="8" t="str">
        <f t="shared" si="37"/>
        <v/>
      </c>
      <c r="AZ155" s="8" t="str">
        <f t="shared" si="37"/>
        <v/>
      </c>
      <c r="BA155" s="8" t="str">
        <f t="shared" si="37"/>
        <v/>
      </c>
      <c r="BB155" s="8" t="str">
        <f t="shared" si="37"/>
        <v/>
      </c>
      <c r="BC155" s="8" t="str">
        <f t="shared" si="37"/>
        <v/>
      </c>
      <c r="BD155" s="8" t="str">
        <f t="shared" si="37"/>
        <v/>
      </c>
      <c r="BE155" s="8" t="str">
        <f t="shared" si="37"/>
        <v/>
      </c>
    </row>
    <row r="156" spans="1:57">
      <c r="A156" t="s">
        <v>386</v>
      </c>
      <c r="B156" t="s">
        <v>386</v>
      </c>
      <c r="C156" t="s">
        <v>386</v>
      </c>
      <c r="E156">
        <v>57</v>
      </c>
      <c r="F156">
        <v>0</v>
      </c>
      <c r="G156">
        <v>1</v>
      </c>
      <c r="H156">
        <v>164544</v>
      </c>
      <c r="I156" s="1">
        <v>44761.875</v>
      </c>
      <c r="J156" t="s">
        <v>392</v>
      </c>
      <c r="K156">
        <v>0</v>
      </c>
      <c r="L156" s="1">
        <v>44664.875</v>
      </c>
      <c r="M156" s="1">
        <v>44761.875</v>
      </c>
      <c r="N156" s="1">
        <v>32036.875</v>
      </c>
      <c r="O156" s="1">
        <v>44664.875</v>
      </c>
      <c r="P156" s="1">
        <v>44633.875</v>
      </c>
      <c r="Q156" s="1">
        <v>43357.875</v>
      </c>
      <c r="R156">
        <v>73611967</v>
      </c>
      <c r="S156" s="23">
        <f>COUNTIF(affix_amil_mensalidade_bronze!$E$4:$E$140,R156)</f>
        <v>0</v>
      </c>
      <c r="U156" t="s">
        <v>855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389</v>
      </c>
      <c r="AD156" t="s">
        <v>581</v>
      </c>
      <c r="AE156">
        <v>147138</v>
      </c>
      <c r="AF156">
        <v>1235.97</v>
      </c>
      <c r="AG156">
        <v>1471.38</v>
      </c>
      <c r="AH156" t="s">
        <v>391</v>
      </c>
      <c r="AI156" t="str">
        <f t="shared" si="30"/>
        <v>NÃONÃONÃO570116454444761.875ANMEP044664.87544761.87532036.87544664.87544633.87543357.875736119670VXLXRXX DX XUZX XNTX000000AMILAMIL 500 QP NACIONAL COPART1471381235.971471.38INATIVO</v>
      </c>
      <c r="AJ156">
        <f t="shared" si="31"/>
        <v>1</v>
      </c>
      <c r="AK156" t="s">
        <v>392</v>
      </c>
      <c r="AM156" s="7">
        <v>153</v>
      </c>
      <c r="AN156" s="7" t="str">
        <f t="shared" si="36"/>
        <v/>
      </c>
      <c r="AO156" s="7" t="str">
        <f t="shared" si="36"/>
        <v/>
      </c>
      <c r="AP156" s="7" t="str">
        <f t="shared" si="36"/>
        <v/>
      </c>
      <c r="AQ156" s="7" t="str">
        <f t="shared" si="36"/>
        <v/>
      </c>
      <c r="AR156" s="7" t="str">
        <f t="shared" si="36"/>
        <v/>
      </c>
      <c r="AS156" s="7" t="str">
        <f t="shared" si="36"/>
        <v/>
      </c>
      <c r="AT156" s="7" t="str">
        <f t="shared" si="36"/>
        <v/>
      </c>
      <c r="AU156" s="7" t="str">
        <f t="shared" si="36"/>
        <v/>
      </c>
      <c r="AV156" s="7" t="str">
        <f t="shared" si="36"/>
        <v/>
      </c>
      <c r="AW156" s="7" t="str">
        <f t="shared" si="36"/>
        <v/>
      </c>
      <c r="AX156" s="7" t="str">
        <f t="shared" si="37"/>
        <v/>
      </c>
      <c r="AY156" s="7" t="str">
        <f t="shared" si="37"/>
        <v/>
      </c>
      <c r="AZ156" s="7" t="str">
        <f t="shared" si="37"/>
        <v/>
      </c>
      <c r="BA156" s="7" t="str">
        <f t="shared" si="37"/>
        <v/>
      </c>
      <c r="BB156" s="7" t="str">
        <f t="shared" si="37"/>
        <v/>
      </c>
      <c r="BC156" s="7" t="str">
        <f t="shared" si="37"/>
        <v/>
      </c>
      <c r="BD156" s="7" t="str">
        <f t="shared" si="37"/>
        <v/>
      </c>
      <c r="BE156" s="7" t="str">
        <f t="shared" si="37"/>
        <v/>
      </c>
    </row>
    <row r="157" spans="1:57">
      <c r="A157" t="s">
        <v>404</v>
      </c>
      <c r="B157" t="s">
        <v>404</v>
      </c>
      <c r="C157" t="s">
        <v>404</v>
      </c>
      <c r="E157">
        <v>19</v>
      </c>
      <c r="F157">
        <v>0</v>
      </c>
      <c r="G157">
        <v>1</v>
      </c>
      <c r="H157">
        <v>164593</v>
      </c>
      <c r="I157" s="1">
        <v>44761.875</v>
      </c>
      <c r="J157" t="s">
        <v>387</v>
      </c>
      <c r="K157">
        <v>0</v>
      </c>
      <c r="L157" s="1"/>
      <c r="M157" s="1">
        <v>44761.875</v>
      </c>
      <c r="N157" s="1">
        <v>38473.875</v>
      </c>
      <c r="O157" s="1">
        <v>43355.875</v>
      </c>
      <c r="P157" s="1"/>
      <c r="Q157" s="1">
        <v>43357.875</v>
      </c>
      <c r="R157">
        <v>73617743</v>
      </c>
      <c r="S157" s="22">
        <f>COUNTIF(affix_amil_mensalidade_bronze!$E$4:$E$140,R157)</f>
        <v>0</v>
      </c>
      <c r="U157" t="s">
        <v>860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389</v>
      </c>
      <c r="AC157">
        <v>45</v>
      </c>
      <c r="AD157" t="s">
        <v>398</v>
      </c>
      <c r="AE157">
        <v>153282</v>
      </c>
      <c r="AF157">
        <v>1287.56</v>
      </c>
      <c r="AG157">
        <v>1532.82</v>
      </c>
      <c r="AH157" t="s">
        <v>408</v>
      </c>
      <c r="AI157" t="str">
        <f t="shared" si="30"/>
        <v>SIMSIMSIM190116459344761.875FNEL044761.87538473.87543355.87543357.875736177430DXNZXL HUDXN RXMX TXLX PXRTX000000AMIL45AMIL 500 QP NACIONAL1532821287.561532.82ATIVO</v>
      </c>
      <c r="AJ157">
        <f t="shared" si="31"/>
        <v>0</v>
      </c>
      <c r="AK157" t="s">
        <v>387</v>
      </c>
      <c r="AM157" s="8">
        <v>154</v>
      </c>
      <c r="AN157" s="8" t="str">
        <f t="shared" si="36"/>
        <v/>
      </c>
      <c r="AO157" s="8" t="str">
        <f t="shared" si="36"/>
        <v/>
      </c>
      <c r="AP157" s="8" t="str">
        <f t="shared" si="36"/>
        <v/>
      </c>
      <c r="AQ157" s="8" t="str">
        <f t="shared" si="36"/>
        <v/>
      </c>
      <c r="AR157" s="8" t="str">
        <f t="shared" si="36"/>
        <v/>
      </c>
      <c r="AS157" s="8" t="str">
        <f t="shared" si="36"/>
        <v/>
      </c>
      <c r="AT157" s="8" t="str">
        <f t="shared" si="36"/>
        <v/>
      </c>
      <c r="AU157" s="8" t="str">
        <f t="shared" si="36"/>
        <v/>
      </c>
      <c r="AV157" s="8" t="str">
        <f t="shared" si="36"/>
        <v/>
      </c>
      <c r="AW157" s="8" t="str">
        <f t="shared" si="36"/>
        <v/>
      </c>
      <c r="AX157" s="8" t="str">
        <f t="shared" si="37"/>
        <v/>
      </c>
      <c r="AY157" s="8" t="str">
        <f t="shared" si="37"/>
        <v/>
      </c>
      <c r="AZ157" s="8" t="str">
        <f t="shared" si="37"/>
        <v/>
      </c>
      <c r="BA157" s="8" t="str">
        <f t="shared" si="37"/>
        <v/>
      </c>
      <c r="BB157" s="8" t="str">
        <f t="shared" si="37"/>
        <v/>
      </c>
      <c r="BC157" s="8" t="str">
        <f t="shared" si="37"/>
        <v/>
      </c>
      <c r="BD157" s="8" t="str">
        <f t="shared" si="37"/>
        <v/>
      </c>
      <c r="BE157" s="8" t="str">
        <f t="shared" si="37"/>
        <v/>
      </c>
    </row>
    <row r="158" spans="1:57">
      <c r="A158" t="s">
        <v>404</v>
      </c>
      <c r="B158" t="s">
        <v>404</v>
      </c>
      <c r="C158" t="s">
        <v>404</v>
      </c>
      <c r="E158">
        <v>19</v>
      </c>
      <c r="F158">
        <v>0</v>
      </c>
      <c r="G158">
        <v>1</v>
      </c>
      <c r="H158">
        <v>164593</v>
      </c>
      <c r="I158" s="1">
        <v>44761.875</v>
      </c>
      <c r="J158" t="s">
        <v>387</v>
      </c>
      <c r="K158">
        <v>0</v>
      </c>
      <c r="L158" s="1"/>
      <c r="M158" s="1">
        <v>44761.875</v>
      </c>
      <c r="N158" s="1">
        <v>38473.875</v>
      </c>
      <c r="O158" s="1">
        <v>43355.875</v>
      </c>
      <c r="P158" s="1"/>
      <c r="Q158" s="1">
        <v>43357.875</v>
      </c>
      <c r="R158">
        <v>73617743</v>
      </c>
      <c r="S158" s="22">
        <f>COUNTIF(affix_amil_mensalidade_bronze!$E$4:$E$140,R158)</f>
        <v>0</v>
      </c>
      <c r="U158" t="s">
        <v>860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389</v>
      </c>
      <c r="AC158">
        <v>45</v>
      </c>
      <c r="AD158" t="s">
        <v>398</v>
      </c>
      <c r="AE158">
        <v>153282</v>
      </c>
      <c r="AF158">
        <v>1287.56</v>
      </c>
      <c r="AG158">
        <v>1532.82</v>
      </c>
      <c r="AH158" t="s">
        <v>408</v>
      </c>
      <c r="AI158" t="str">
        <f t="shared" si="30"/>
        <v>SIMSIMSIM190116459344761.875FNEL044761.87538473.87543355.87543357.875736177430DXNZXL HUDXN RXMX TXLX PXRTX000000AMIL45AMIL 500 QP NACIONAL1532821287.561532.82ATIVO</v>
      </c>
      <c r="AJ158">
        <f t="shared" si="31"/>
        <v>1</v>
      </c>
      <c r="AK158" t="s">
        <v>387</v>
      </c>
      <c r="AM158" s="7">
        <v>155</v>
      </c>
      <c r="AN158" s="7" t="str">
        <f t="shared" si="36"/>
        <v/>
      </c>
      <c r="AO158" s="7" t="str">
        <f t="shared" si="36"/>
        <v/>
      </c>
      <c r="AP158" s="7" t="str">
        <f t="shared" si="36"/>
        <v/>
      </c>
      <c r="AQ158" s="7" t="str">
        <f t="shared" si="36"/>
        <v/>
      </c>
      <c r="AR158" s="7" t="str">
        <f t="shared" si="36"/>
        <v/>
      </c>
      <c r="AS158" s="7" t="str">
        <f t="shared" si="36"/>
        <v/>
      </c>
      <c r="AT158" s="7" t="str">
        <f t="shared" si="36"/>
        <v/>
      </c>
      <c r="AU158" s="7" t="str">
        <f t="shared" si="36"/>
        <v/>
      </c>
      <c r="AV158" s="7" t="str">
        <f t="shared" si="36"/>
        <v/>
      </c>
      <c r="AW158" s="7" t="str">
        <f t="shared" si="36"/>
        <v/>
      </c>
      <c r="AX158" s="7" t="str">
        <f t="shared" si="37"/>
        <v/>
      </c>
      <c r="AY158" s="7" t="str">
        <f t="shared" si="37"/>
        <v/>
      </c>
      <c r="AZ158" s="7" t="str">
        <f t="shared" si="37"/>
        <v/>
      </c>
      <c r="BA158" s="7" t="str">
        <f t="shared" si="37"/>
        <v/>
      </c>
      <c r="BB158" s="7" t="str">
        <f t="shared" si="37"/>
        <v/>
      </c>
      <c r="BC158" s="7" t="str">
        <f t="shared" si="37"/>
        <v/>
      </c>
      <c r="BD158" s="7" t="str">
        <f t="shared" si="37"/>
        <v/>
      </c>
      <c r="BE158" s="7" t="str">
        <f t="shared" si="37"/>
        <v/>
      </c>
    </row>
    <row r="159" spans="1:57">
      <c r="A159" t="s">
        <v>404</v>
      </c>
      <c r="B159" t="s">
        <v>404</v>
      </c>
      <c r="C159" t="s">
        <v>404</v>
      </c>
      <c r="E159">
        <v>19</v>
      </c>
      <c r="F159">
        <v>0</v>
      </c>
      <c r="G159">
        <v>1</v>
      </c>
      <c r="H159">
        <v>164593</v>
      </c>
      <c r="I159" s="1">
        <v>44761.875</v>
      </c>
      <c r="J159" t="s">
        <v>387</v>
      </c>
      <c r="K159">
        <v>0</v>
      </c>
      <c r="L159" s="1"/>
      <c r="M159" s="1">
        <v>44761.875</v>
      </c>
      <c r="N159" s="1">
        <v>38473.875</v>
      </c>
      <c r="O159" s="1">
        <v>43355.875</v>
      </c>
      <c r="P159" s="1"/>
      <c r="Q159" s="1">
        <v>43357.875</v>
      </c>
      <c r="R159">
        <v>73617743</v>
      </c>
      <c r="S159" s="23">
        <f>COUNTIF(affix_amil_mensalidade_bronze!$E$4:$E$140,R159)</f>
        <v>0</v>
      </c>
      <c r="U159" t="s">
        <v>860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389</v>
      </c>
      <c r="AC159">
        <v>45</v>
      </c>
      <c r="AD159" t="s">
        <v>398</v>
      </c>
      <c r="AE159">
        <v>153282</v>
      </c>
      <c r="AF159">
        <v>1287.56</v>
      </c>
      <c r="AG159">
        <v>1532.82</v>
      </c>
      <c r="AH159" t="s">
        <v>408</v>
      </c>
      <c r="AI159" t="str">
        <f t="shared" si="30"/>
        <v>SIMSIMSIM190116459344761.875FNEL044761.87538473.87543355.87543357.875736177430DXNZXL HUDXN RXMX TXLX PXRTX000000AMIL45AMIL 500 QP NACIONAL1532821287.561532.82ATIVO</v>
      </c>
      <c r="AJ159">
        <f t="shared" si="31"/>
        <v>1</v>
      </c>
      <c r="AK159" t="s">
        <v>387</v>
      </c>
      <c r="AM159" s="8">
        <v>156</v>
      </c>
      <c r="AN159" s="8" t="str">
        <f t="shared" si="36"/>
        <v/>
      </c>
      <c r="AO159" s="8" t="str">
        <f t="shared" si="36"/>
        <v/>
      </c>
      <c r="AP159" s="8" t="str">
        <f t="shared" si="36"/>
        <v/>
      </c>
      <c r="AQ159" s="8" t="str">
        <f t="shared" si="36"/>
        <v/>
      </c>
      <c r="AR159" s="8" t="str">
        <f t="shared" si="36"/>
        <v/>
      </c>
      <c r="AS159" s="8" t="str">
        <f t="shared" si="36"/>
        <v/>
      </c>
      <c r="AT159" s="8" t="str">
        <f t="shared" si="36"/>
        <v/>
      </c>
      <c r="AU159" s="8" t="str">
        <f t="shared" si="36"/>
        <v/>
      </c>
      <c r="AV159" s="8" t="str">
        <f t="shared" si="36"/>
        <v/>
      </c>
      <c r="AW159" s="8" t="str">
        <f t="shared" si="36"/>
        <v/>
      </c>
      <c r="AX159" s="8" t="str">
        <f t="shared" si="37"/>
        <v/>
      </c>
      <c r="AY159" s="8" t="str">
        <f t="shared" si="37"/>
        <v/>
      </c>
      <c r="AZ159" s="8" t="str">
        <f t="shared" si="37"/>
        <v/>
      </c>
      <c r="BA159" s="8" t="str">
        <f t="shared" si="37"/>
        <v/>
      </c>
      <c r="BB159" s="8" t="str">
        <f t="shared" si="37"/>
        <v/>
      </c>
      <c r="BC159" s="8" t="str">
        <f t="shared" si="37"/>
        <v/>
      </c>
      <c r="BD159" s="8" t="str">
        <f t="shared" si="37"/>
        <v/>
      </c>
      <c r="BE159" s="8" t="str">
        <f t="shared" si="37"/>
        <v/>
      </c>
    </row>
    <row r="160" spans="1:57">
      <c r="A160" t="s">
        <v>404</v>
      </c>
      <c r="B160" t="s">
        <v>404</v>
      </c>
      <c r="C160" t="s">
        <v>404</v>
      </c>
      <c r="E160">
        <v>19</v>
      </c>
      <c r="F160">
        <v>0</v>
      </c>
      <c r="G160">
        <v>1</v>
      </c>
      <c r="H160">
        <v>164569</v>
      </c>
      <c r="I160" s="1">
        <v>44761.875</v>
      </c>
      <c r="J160" t="s">
        <v>387</v>
      </c>
      <c r="K160">
        <v>0</v>
      </c>
      <c r="L160" s="1"/>
      <c r="M160" s="1">
        <v>44761.875</v>
      </c>
      <c r="N160" s="1">
        <v>39862.875</v>
      </c>
      <c r="O160" s="1">
        <v>43356.875</v>
      </c>
      <c r="P160" s="1"/>
      <c r="Q160" s="1">
        <v>43357.875</v>
      </c>
      <c r="R160">
        <v>73620883</v>
      </c>
      <c r="S160" s="23">
        <f>COUNTIF(affix_amil_mensalidade_bronze!$E$4:$E$140,R160)</f>
        <v>0</v>
      </c>
      <c r="U160" t="s">
        <v>857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389</v>
      </c>
      <c r="AC160">
        <v>45</v>
      </c>
      <c r="AD160" t="s">
        <v>476</v>
      </c>
      <c r="AE160">
        <v>123586</v>
      </c>
      <c r="AF160">
        <v>1038.1099999999999</v>
      </c>
      <c r="AG160">
        <v>1235.8599999999999</v>
      </c>
      <c r="AH160" t="s">
        <v>408</v>
      </c>
      <c r="AI160" t="str">
        <f t="shared" si="30"/>
        <v>SIMSIMSIM190116456944761.875FNEL044761.87539862.87543356.87543357.875736208830GXBRXXLX DX XLBUQUXRQUX WXTX DX XLVX000000AMIL45AMIL 400 QC NACIONAL1235861038.111235.86ATIVO</v>
      </c>
      <c r="AJ160">
        <f t="shared" si="31"/>
        <v>0</v>
      </c>
      <c r="AK160" t="s">
        <v>387</v>
      </c>
      <c r="AM160" s="7">
        <v>157</v>
      </c>
      <c r="AN160" s="7" t="str">
        <f t="shared" si="36"/>
        <v/>
      </c>
      <c r="AO160" s="7" t="str">
        <f t="shared" si="36"/>
        <v/>
      </c>
      <c r="AP160" s="7" t="str">
        <f t="shared" si="36"/>
        <v/>
      </c>
      <c r="AQ160" s="7" t="str">
        <f t="shared" si="36"/>
        <v/>
      </c>
      <c r="AR160" s="7" t="str">
        <f t="shared" si="36"/>
        <v/>
      </c>
      <c r="AS160" s="7" t="str">
        <f t="shared" si="36"/>
        <v/>
      </c>
      <c r="AT160" s="7" t="str">
        <f t="shared" si="36"/>
        <v/>
      </c>
      <c r="AU160" s="7" t="str">
        <f t="shared" si="36"/>
        <v/>
      </c>
      <c r="AV160" s="7" t="str">
        <f t="shared" si="36"/>
        <v/>
      </c>
      <c r="AW160" s="7" t="str">
        <f t="shared" si="36"/>
        <v/>
      </c>
      <c r="AX160" s="7" t="str">
        <f t="shared" si="37"/>
        <v/>
      </c>
      <c r="AY160" s="7" t="str">
        <f t="shared" si="37"/>
        <v/>
      </c>
      <c r="AZ160" s="7" t="str">
        <f t="shared" si="37"/>
        <v/>
      </c>
      <c r="BA160" s="7" t="str">
        <f t="shared" si="37"/>
        <v/>
      </c>
      <c r="BB160" s="7" t="str">
        <f t="shared" si="37"/>
        <v/>
      </c>
      <c r="BC160" s="7" t="str">
        <f t="shared" si="37"/>
        <v/>
      </c>
      <c r="BD160" s="7" t="str">
        <f t="shared" si="37"/>
        <v/>
      </c>
      <c r="BE160" s="7" t="str">
        <f t="shared" si="37"/>
        <v/>
      </c>
    </row>
    <row r="161" spans="1:57">
      <c r="A161" t="s">
        <v>404</v>
      </c>
      <c r="B161" t="s">
        <v>404</v>
      </c>
      <c r="C161" t="s">
        <v>404</v>
      </c>
      <c r="E161">
        <v>19</v>
      </c>
      <c r="F161">
        <v>0</v>
      </c>
      <c r="G161">
        <v>1</v>
      </c>
      <c r="H161">
        <v>164569</v>
      </c>
      <c r="I161" s="1">
        <v>44761.875</v>
      </c>
      <c r="J161" t="s">
        <v>387</v>
      </c>
      <c r="K161">
        <v>0</v>
      </c>
      <c r="L161" s="1"/>
      <c r="M161" s="1">
        <v>44761.875</v>
      </c>
      <c r="N161" s="1">
        <v>39862.875</v>
      </c>
      <c r="O161" s="1">
        <v>43356.875</v>
      </c>
      <c r="P161" s="1"/>
      <c r="Q161" s="1">
        <v>43357.875</v>
      </c>
      <c r="R161">
        <v>73620883</v>
      </c>
      <c r="S161" s="23">
        <f>COUNTIF(affix_amil_mensalidade_bronze!$E$4:$E$140,R161)</f>
        <v>0</v>
      </c>
      <c r="U161" t="s">
        <v>857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389</v>
      </c>
      <c r="AC161">
        <v>45</v>
      </c>
      <c r="AD161" t="s">
        <v>476</v>
      </c>
      <c r="AE161">
        <v>123586</v>
      </c>
      <c r="AF161">
        <v>1038.1099999999999</v>
      </c>
      <c r="AG161">
        <v>1235.8599999999999</v>
      </c>
      <c r="AH161" t="s">
        <v>408</v>
      </c>
      <c r="AI161" t="str">
        <f t="shared" si="30"/>
        <v>SIMSIMSIM190116456944761.875FNEL044761.87539862.87543356.87543357.875736208830GXBRXXLX DX XLBUQUXRQUX WXTX DX XLVX000000AMIL45AMIL 400 QC NACIONAL1235861038.111235.86ATIVO</v>
      </c>
      <c r="AJ161">
        <f t="shared" si="31"/>
        <v>1</v>
      </c>
      <c r="AK161" t="s">
        <v>387</v>
      </c>
      <c r="AM161" s="8">
        <v>158</v>
      </c>
      <c r="AN161" s="8" t="str">
        <f t="shared" si="36"/>
        <v/>
      </c>
      <c r="AO161" s="8" t="str">
        <f t="shared" si="36"/>
        <v/>
      </c>
      <c r="AP161" s="8" t="str">
        <f t="shared" si="36"/>
        <v/>
      </c>
      <c r="AQ161" s="8" t="str">
        <f t="shared" si="36"/>
        <v/>
      </c>
      <c r="AR161" s="8" t="str">
        <f t="shared" si="36"/>
        <v/>
      </c>
      <c r="AS161" s="8" t="str">
        <f t="shared" si="36"/>
        <v/>
      </c>
      <c r="AT161" s="8" t="str">
        <f t="shared" si="36"/>
        <v/>
      </c>
      <c r="AU161" s="8" t="str">
        <f t="shared" si="36"/>
        <v/>
      </c>
      <c r="AV161" s="8" t="str">
        <f t="shared" si="36"/>
        <v/>
      </c>
      <c r="AW161" s="8" t="str">
        <f t="shared" si="36"/>
        <v/>
      </c>
      <c r="AX161" s="8" t="str">
        <f t="shared" si="37"/>
        <v/>
      </c>
      <c r="AY161" s="8" t="str">
        <f t="shared" si="37"/>
        <v/>
      </c>
      <c r="AZ161" s="8" t="str">
        <f t="shared" si="37"/>
        <v/>
      </c>
      <c r="BA161" s="8" t="str">
        <f t="shared" si="37"/>
        <v/>
      </c>
      <c r="BB161" s="8" t="str">
        <f t="shared" si="37"/>
        <v/>
      </c>
      <c r="BC161" s="8" t="str">
        <f t="shared" si="37"/>
        <v/>
      </c>
      <c r="BD161" s="8" t="str">
        <f t="shared" si="37"/>
        <v/>
      </c>
      <c r="BE161" s="8" t="str">
        <f t="shared" si="37"/>
        <v/>
      </c>
    </row>
    <row r="162" spans="1:57">
      <c r="A162" t="s">
        <v>404</v>
      </c>
      <c r="B162" t="s">
        <v>404</v>
      </c>
      <c r="C162" t="s">
        <v>404</v>
      </c>
      <c r="E162">
        <v>19</v>
      </c>
      <c r="F162">
        <v>0</v>
      </c>
      <c r="G162">
        <v>1</v>
      </c>
      <c r="H162">
        <v>164569</v>
      </c>
      <c r="I162" s="1">
        <v>44761.875</v>
      </c>
      <c r="J162" t="s">
        <v>387</v>
      </c>
      <c r="K162">
        <v>0</v>
      </c>
      <c r="L162" s="1"/>
      <c r="M162" s="1">
        <v>44761.875</v>
      </c>
      <c r="N162" s="1">
        <v>39862.875</v>
      </c>
      <c r="O162" s="1">
        <v>43356.875</v>
      </c>
      <c r="P162" s="1"/>
      <c r="Q162" s="1">
        <v>43357.875</v>
      </c>
      <c r="R162">
        <v>73620883</v>
      </c>
      <c r="S162" s="22">
        <f>COUNTIF(affix_amil_mensalidade_bronze!$E$4:$E$140,R162)</f>
        <v>0</v>
      </c>
      <c r="U162" t="s">
        <v>857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389</v>
      </c>
      <c r="AC162">
        <v>45</v>
      </c>
      <c r="AD162" t="s">
        <v>476</v>
      </c>
      <c r="AE162">
        <v>123586</v>
      </c>
      <c r="AF162">
        <v>1038.1099999999999</v>
      </c>
      <c r="AG162">
        <v>1235.8599999999999</v>
      </c>
      <c r="AH162" t="s">
        <v>408</v>
      </c>
      <c r="AI162" t="str">
        <f t="shared" si="30"/>
        <v>SIMSIMSIM190116456944761.875FNEL044761.87539862.87543356.87543357.875736208830GXBRXXLX DX XLBUQUXRQUX WXTX DX XLVX000000AMIL45AMIL 400 QC NACIONAL1235861038.111235.86ATIVO</v>
      </c>
      <c r="AJ162">
        <f t="shared" si="31"/>
        <v>1</v>
      </c>
      <c r="AK162" t="s">
        <v>387</v>
      </c>
      <c r="AM162" s="7">
        <v>159</v>
      </c>
      <c r="AN162" s="7" t="str">
        <f t="shared" si="36"/>
        <v/>
      </c>
      <c r="AO162" s="7" t="str">
        <f t="shared" si="36"/>
        <v/>
      </c>
      <c r="AP162" s="7" t="str">
        <f t="shared" si="36"/>
        <v/>
      </c>
      <c r="AQ162" s="7" t="str">
        <f t="shared" si="36"/>
        <v/>
      </c>
      <c r="AR162" s="7" t="str">
        <f t="shared" si="36"/>
        <v/>
      </c>
      <c r="AS162" s="7" t="str">
        <f t="shared" si="36"/>
        <v/>
      </c>
      <c r="AT162" s="7" t="str">
        <f t="shared" si="36"/>
        <v/>
      </c>
      <c r="AU162" s="7" t="str">
        <f t="shared" si="36"/>
        <v/>
      </c>
      <c r="AV162" s="7" t="str">
        <f t="shared" si="36"/>
        <v/>
      </c>
      <c r="AW162" s="7" t="str">
        <f t="shared" si="36"/>
        <v/>
      </c>
      <c r="AX162" s="7" t="str">
        <f t="shared" si="37"/>
        <v/>
      </c>
      <c r="AY162" s="7" t="str">
        <f t="shared" si="37"/>
        <v/>
      </c>
      <c r="AZ162" s="7" t="str">
        <f t="shared" si="37"/>
        <v/>
      </c>
      <c r="BA162" s="7" t="str">
        <f t="shared" si="37"/>
        <v/>
      </c>
      <c r="BB162" s="7" t="str">
        <f t="shared" si="37"/>
        <v/>
      </c>
      <c r="BC162" s="7" t="str">
        <f t="shared" si="37"/>
        <v/>
      </c>
      <c r="BD162" s="7" t="str">
        <f t="shared" si="37"/>
        <v/>
      </c>
      <c r="BE162" s="7" t="str">
        <f t="shared" si="37"/>
        <v/>
      </c>
    </row>
    <row r="163" spans="1:57">
      <c r="A163" t="s">
        <v>404</v>
      </c>
      <c r="B163" t="s">
        <v>404</v>
      </c>
      <c r="C163" t="s">
        <v>404</v>
      </c>
      <c r="E163">
        <v>19</v>
      </c>
      <c r="F163">
        <v>0</v>
      </c>
      <c r="G163">
        <v>1</v>
      </c>
      <c r="H163">
        <v>168099</v>
      </c>
      <c r="I163" s="1">
        <v>44761.875</v>
      </c>
      <c r="J163" t="s">
        <v>387</v>
      </c>
      <c r="K163">
        <v>0</v>
      </c>
      <c r="L163" s="1">
        <v>44756.875</v>
      </c>
      <c r="M163" s="1">
        <v>44761.875</v>
      </c>
      <c r="N163" s="1">
        <v>36910.916666666664</v>
      </c>
      <c r="O163" s="1">
        <v>44756.875</v>
      </c>
      <c r="P163" s="1"/>
      <c r="Q163" s="1">
        <v>43387.875</v>
      </c>
      <c r="R163">
        <v>73797739</v>
      </c>
      <c r="S163" s="23">
        <f>COUNTIF(affix_amil_mensalidade_bronze!$E$4:$E$140,R163)</f>
        <v>0</v>
      </c>
      <c r="U163" t="s">
        <v>747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389</v>
      </c>
      <c r="AC163">
        <v>44</v>
      </c>
      <c r="AD163" t="s">
        <v>394</v>
      </c>
      <c r="AE163">
        <v>60547</v>
      </c>
      <c r="AF163">
        <v>508.58</v>
      </c>
      <c r="AG163">
        <v>605.47</v>
      </c>
      <c r="AH163" t="s">
        <v>391</v>
      </c>
      <c r="AI163" t="str">
        <f t="shared" si="30"/>
        <v>SIMSIMSIM190116809944761.875FNEL044756.87544761.87536910.916666666744756.87543387.875737977390XNX BXXTRXZ DX XLXVXXRX QUXXRXZ000000AMIL44NEXT PLUS RM RJ60547508.58605.47INATIVO</v>
      </c>
      <c r="AJ163">
        <f t="shared" si="31"/>
        <v>0</v>
      </c>
      <c r="AK163" t="s">
        <v>387</v>
      </c>
      <c r="AM163" s="8">
        <v>160</v>
      </c>
      <c r="AN163" s="8" t="str">
        <f t="shared" si="36"/>
        <v/>
      </c>
      <c r="AO163" s="8" t="str">
        <f t="shared" si="36"/>
        <v/>
      </c>
      <c r="AP163" s="8" t="str">
        <f t="shared" si="36"/>
        <v/>
      </c>
      <c r="AQ163" s="8" t="str">
        <f t="shared" si="36"/>
        <v/>
      </c>
      <c r="AR163" s="8" t="str">
        <f t="shared" si="36"/>
        <v/>
      </c>
      <c r="AS163" s="8" t="str">
        <f t="shared" si="36"/>
        <v/>
      </c>
      <c r="AT163" s="8" t="str">
        <f t="shared" si="36"/>
        <v/>
      </c>
      <c r="AU163" s="8" t="str">
        <f t="shared" si="36"/>
        <v/>
      </c>
      <c r="AV163" s="8" t="str">
        <f t="shared" si="36"/>
        <v/>
      </c>
      <c r="AW163" s="8" t="str">
        <f t="shared" si="36"/>
        <v/>
      </c>
      <c r="AX163" s="8" t="str">
        <f t="shared" si="37"/>
        <v/>
      </c>
      <c r="AY163" s="8" t="str">
        <f t="shared" si="37"/>
        <v/>
      </c>
      <c r="AZ163" s="8" t="str">
        <f t="shared" si="37"/>
        <v/>
      </c>
      <c r="BA163" s="8" t="str">
        <f t="shared" si="37"/>
        <v/>
      </c>
      <c r="BB163" s="8" t="str">
        <f t="shared" si="37"/>
        <v/>
      </c>
      <c r="BC163" s="8" t="str">
        <f t="shared" si="37"/>
        <v/>
      </c>
      <c r="BD163" s="8" t="str">
        <f t="shared" si="37"/>
        <v/>
      </c>
      <c r="BE163" s="8" t="str">
        <f t="shared" si="37"/>
        <v/>
      </c>
    </row>
    <row r="164" spans="1:57">
      <c r="A164" t="s">
        <v>404</v>
      </c>
      <c r="B164" t="s">
        <v>404</v>
      </c>
      <c r="C164" t="s">
        <v>404</v>
      </c>
      <c r="E164">
        <v>19</v>
      </c>
      <c r="F164">
        <v>0</v>
      </c>
      <c r="G164">
        <v>1</v>
      </c>
      <c r="H164">
        <v>168099</v>
      </c>
      <c r="I164" s="1">
        <v>44761.875</v>
      </c>
      <c r="J164" t="s">
        <v>387</v>
      </c>
      <c r="K164">
        <v>0</v>
      </c>
      <c r="L164" s="1">
        <v>44756.875</v>
      </c>
      <c r="M164" s="1">
        <v>44761.875</v>
      </c>
      <c r="N164" s="1">
        <v>36910.916666666664</v>
      </c>
      <c r="O164" s="1">
        <v>44756.875</v>
      </c>
      <c r="P164" s="1"/>
      <c r="Q164" s="1">
        <v>43387.875</v>
      </c>
      <c r="R164">
        <v>73797739</v>
      </c>
      <c r="S164" s="22">
        <f>COUNTIF(affix_amil_mensalidade_bronze!$E$4:$E$140,R164)</f>
        <v>0</v>
      </c>
      <c r="U164" t="s">
        <v>747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389</v>
      </c>
      <c r="AC164">
        <v>44</v>
      </c>
      <c r="AD164" t="s">
        <v>394</v>
      </c>
      <c r="AE164">
        <v>60547</v>
      </c>
      <c r="AF164">
        <v>508.58</v>
      </c>
      <c r="AG164">
        <v>605.47</v>
      </c>
      <c r="AH164" t="s">
        <v>391</v>
      </c>
      <c r="AI164" t="str">
        <f t="shared" si="30"/>
        <v>SIMSIMSIM190116809944761.875FNEL044756.87544761.87536910.916666666744756.87543387.875737977390XNX BXXTRXZ DX XLXVXXRX QUXXRXZ000000AMIL44NEXT PLUS RM RJ60547508.58605.47INATIVO</v>
      </c>
      <c r="AJ164">
        <f t="shared" si="31"/>
        <v>1</v>
      </c>
      <c r="AK164" t="s">
        <v>387</v>
      </c>
      <c r="AM164" s="7">
        <v>161</v>
      </c>
      <c r="AN164" s="7" t="str">
        <f t="shared" ref="AN164:AW173" si="38">IF(AN$3=$D164,$AM164,"")</f>
        <v/>
      </c>
      <c r="AO164" s="7" t="str">
        <f t="shared" si="38"/>
        <v/>
      </c>
      <c r="AP164" s="7" t="str">
        <f t="shared" si="38"/>
        <v/>
      </c>
      <c r="AQ164" s="7" t="str">
        <f t="shared" si="38"/>
        <v/>
      </c>
      <c r="AR164" s="7" t="str">
        <f t="shared" si="38"/>
        <v/>
      </c>
      <c r="AS164" s="7" t="str">
        <f t="shared" si="38"/>
        <v/>
      </c>
      <c r="AT164" s="7" t="str">
        <f t="shared" si="38"/>
        <v/>
      </c>
      <c r="AU164" s="7" t="str">
        <f t="shared" si="38"/>
        <v/>
      </c>
      <c r="AV164" s="7" t="str">
        <f t="shared" si="38"/>
        <v/>
      </c>
      <c r="AW164" s="7" t="str">
        <f t="shared" si="38"/>
        <v/>
      </c>
      <c r="AX164" s="7" t="str">
        <f t="shared" ref="AX164:BE173" si="39">IF(AX$3=$D164,$AM164,"")</f>
        <v/>
      </c>
      <c r="AY164" s="7" t="str">
        <f t="shared" si="39"/>
        <v/>
      </c>
      <c r="AZ164" s="7" t="str">
        <f t="shared" si="39"/>
        <v/>
      </c>
      <c r="BA164" s="7" t="str">
        <f t="shared" si="39"/>
        <v/>
      </c>
      <c r="BB164" s="7" t="str">
        <f t="shared" si="39"/>
        <v/>
      </c>
      <c r="BC164" s="7" t="str">
        <f t="shared" si="39"/>
        <v/>
      </c>
      <c r="BD164" s="7" t="str">
        <f t="shared" si="39"/>
        <v/>
      </c>
      <c r="BE164" s="7" t="str">
        <f t="shared" si="39"/>
        <v/>
      </c>
    </row>
    <row r="165" spans="1:57">
      <c r="A165" t="s">
        <v>404</v>
      </c>
      <c r="B165" t="s">
        <v>404</v>
      </c>
      <c r="C165" t="s">
        <v>404</v>
      </c>
      <c r="E165">
        <v>19</v>
      </c>
      <c r="F165">
        <v>0</v>
      </c>
      <c r="G165">
        <v>1</v>
      </c>
      <c r="H165">
        <v>168099</v>
      </c>
      <c r="I165" s="1">
        <v>44761.875</v>
      </c>
      <c r="J165" t="s">
        <v>387</v>
      </c>
      <c r="K165">
        <v>0</v>
      </c>
      <c r="L165" s="1">
        <v>44756.875</v>
      </c>
      <c r="M165" s="1">
        <v>44761.875</v>
      </c>
      <c r="N165" s="1">
        <v>36910.916666666664</v>
      </c>
      <c r="O165" s="1">
        <v>44756.875</v>
      </c>
      <c r="P165" s="1"/>
      <c r="Q165" s="1">
        <v>43387.875</v>
      </c>
      <c r="R165">
        <v>73797739</v>
      </c>
      <c r="S165" s="23">
        <f>COUNTIF(affix_amil_mensalidade_bronze!$E$4:$E$140,R165)</f>
        <v>0</v>
      </c>
      <c r="U165" t="s">
        <v>747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389</v>
      </c>
      <c r="AC165">
        <v>44</v>
      </c>
      <c r="AD165" t="s">
        <v>394</v>
      </c>
      <c r="AE165">
        <v>60547</v>
      </c>
      <c r="AF165">
        <v>508.58</v>
      </c>
      <c r="AG165">
        <v>605.47</v>
      </c>
      <c r="AH165" t="s">
        <v>391</v>
      </c>
      <c r="AI165" t="str">
        <f t="shared" si="30"/>
        <v>SIMSIMSIM190116809944761.875FNEL044756.87544761.87536910.916666666744756.87543387.875737977390XNX BXXTRXZ DX XLXVXXRX QUXXRXZ000000AMIL44NEXT PLUS RM RJ60547508.58605.47INATIVO</v>
      </c>
      <c r="AJ165">
        <f t="shared" si="31"/>
        <v>1</v>
      </c>
      <c r="AK165" t="s">
        <v>387</v>
      </c>
      <c r="AM165" s="8">
        <v>162</v>
      </c>
      <c r="AN165" s="8" t="str">
        <f t="shared" si="38"/>
        <v/>
      </c>
      <c r="AO165" s="8" t="str">
        <f t="shared" si="38"/>
        <v/>
      </c>
      <c r="AP165" s="8" t="str">
        <f t="shared" si="38"/>
        <v/>
      </c>
      <c r="AQ165" s="8" t="str">
        <f t="shared" si="38"/>
        <v/>
      </c>
      <c r="AR165" s="8" t="str">
        <f t="shared" si="38"/>
        <v/>
      </c>
      <c r="AS165" s="8" t="str">
        <f t="shared" si="38"/>
        <v/>
      </c>
      <c r="AT165" s="8" t="str">
        <f t="shared" si="38"/>
        <v/>
      </c>
      <c r="AU165" s="8" t="str">
        <f t="shared" si="38"/>
        <v/>
      </c>
      <c r="AV165" s="8" t="str">
        <f t="shared" si="38"/>
        <v/>
      </c>
      <c r="AW165" s="8" t="str">
        <f t="shared" si="38"/>
        <v/>
      </c>
      <c r="AX165" s="8" t="str">
        <f t="shared" si="39"/>
        <v/>
      </c>
      <c r="AY165" s="8" t="str">
        <f t="shared" si="39"/>
        <v/>
      </c>
      <c r="AZ165" s="8" t="str">
        <f t="shared" si="39"/>
        <v/>
      </c>
      <c r="BA165" s="8" t="str">
        <f t="shared" si="39"/>
        <v/>
      </c>
      <c r="BB165" s="8" t="str">
        <f t="shared" si="39"/>
        <v/>
      </c>
      <c r="BC165" s="8" t="str">
        <f t="shared" si="39"/>
        <v/>
      </c>
      <c r="BD165" s="8" t="str">
        <f t="shared" si="39"/>
        <v/>
      </c>
      <c r="BE165" s="8" t="str">
        <f t="shared" si="39"/>
        <v/>
      </c>
    </row>
    <row r="166" spans="1:57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168007</v>
      </c>
      <c r="I166" s="1">
        <v>44761.875</v>
      </c>
      <c r="J166" t="s">
        <v>387</v>
      </c>
      <c r="K166">
        <v>0</v>
      </c>
      <c r="L166" s="1"/>
      <c r="M166" s="1">
        <v>44761.875</v>
      </c>
      <c r="N166" s="1">
        <v>37971.916666666664</v>
      </c>
      <c r="O166" s="1">
        <v>43670.875</v>
      </c>
      <c r="P166" s="1">
        <v>43657.875</v>
      </c>
      <c r="Q166" s="1">
        <v>43387.875</v>
      </c>
      <c r="R166">
        <v>73799319</v>
      </c>
      <c r="S166" s="23">
        <f>COUNTIF(affix_amil_mensalidade_bronze!$E$4:$E$140,R166)</f>
        <v>1</v>
      </c>
      <c r="U166" t="s">
        <v>878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389</v>
      </c>
      <c r="AC166">
        <v>44</v>
      </c>
      <c r="AD166" t="s">
        <v>400</v>
      </c>
      <c r="AE166">
        <v>49621</v>
      </c>
      <c r="AF166">
        <v>416.82</v>
      </c>
      <c r="AG166">
        <v>496.21</v>
      </c>
      <c r="AH166" t="s">
        <v>408</v>
      </c>
      <c r="AI166" t="str">
        <f t="shared" si="30"/>
        <v>SIMSIMSIM190116800744761.875FNEL044761.87537971.916666666743670.87543657.87543387.875737993191JULXXNX XRXGXX GUXMXRXX000000AMIL44NEXT MUNICIPAL SÃO PAULO49621416.82496.21ATIVO</v>
      </c>
      <c r="AJ166">
        <f t="shared" si="31"/>
        <v>0</v>
      </c>
      <c r="AK166" t="s">
        <v>387</v>
      </c>
      <c r="AM166" s="7">
        <v>163</v>
      </c>
      <c r="AN166" s="7" t="str">
        <f t="shared" si="38"/>
        <v/>
      </c>
      <c r="AO166" s="7" t="str">
        <f t="shared" si="38"/>
        <v/>
      </c>
      <c r="AP166" s="7" t="str">
        <f t="shared" si="38"/>
        <v/>
      </c>
      <c r="AQ166" s="7" t="str">
        <f t="shared" si="38"/>
        <v/>
      </c>
      <c r="AR166" s="7" t="str">
        <f t="shared" si="38"/>
        <v/>
      </c>
      <c r="AS166" s="7" t="str">
        <f t="shared" si="38"/>
        <v/>
      </c>
      <c r="AT166" s="7" t="str">
        <f t="shared" si="38"/>
        <v/>
      </c>
      <c r="AU166" s="7" t="str">
        <f t="shared" si="38"/>
        <v/>
      </c>
      <c r="AV166" s="7" t="str">
        <f t="shared" si="38"/>
        <v/>
      </c>
      <c r="AW166" s="7" t="str">
        <f t="shared" si="38"/>
        <v/>
      </c>
      <c r="AX166" s="7" t="str">
        <f t="shared" si="39"/>
        <v/>
      </c>
      <c r="AY166" s="7" t="str">
        <f t="shared" si="39"/>
        <v/>
      </c>
      <c r="AZ166" s="7" t="str">
        <f t="shared" si="39"/>
        <v/>
      </c>
      <c r="BA166" s="7" t="str">
        <f t="shared" si="39"/>
        <v/>
      </c>
      <c r="BB166" s="7" t="str">
        <f t="shared" si="39"/>
        <v/>
      </c>
      <c r="BC166" s="7" t="str">
        <f t="shared" si="39"/>
        <v/>
      </c>
      <c r="BD166" s="7" t="str">
        <f t="shared" si="39"/>
        <v/>
      </c>
      <c r="BE166" s="7" t="str">
        <f t="shared" si="39"/>
        <v/>
      </c>
    </row>
    <row r="167" spans="1:57">
      <c r="A167" t="s">
        <v>404</v>
      </c>
      <c r="B167" t="s">
        <v>404</v>
      </c>
      <c r="C167" t="s">
        <v>404</v>
      </c>
      <c r="E167">
        <v>19</v>
      </c>
      <c r="F167">
        <v>0</v>
      </c>
      <c r="G167">
        <v>1</v>
      </c>
      <c r="H167">
        <v>168007</v>
      </c>
      <c r="I167" s="1">
        <v>44761.875</v>
      </c>
      <c r="J167" t="s">
        <v>387</v>
      </c>
      <c r="K167">
        <v>0</v>
      </c>
      <c r="L167" s="1"/>
      <c r="M167" s="1">
        <v>44761.875</v>
      </c>
      <c r="N167" s="1">
        <v>37971.916666666664</v>
      </c>
      <c r="O167" s="1">
        <v>43670.875</v>
      </c>
      <c r="P167" s="1">
        <v>43657.875</v>
      </c>
      <c r="Q167" s="1">
        <v>43387.875</v>
      </c>
      <c r="R167">
        <v>73799319</v>
      </c>
      <c r="S167" s="22">
        <f>COUNTIF(affix_amil_mensalidade_bronze!$E$4:$E$140,R167)</f>
        <v>1</v>
      </c>
      <c r="U167" t="s">
        <v>878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389</v>
      </c>
      <c r="AC167">
        <v>44</v>
      </c>
      <c r="AD167" t="s">
        <v>400</v>
      </c>
      <c r="AE167">
        <v>49621</v>
      </c>
      <c r="AF167">
        <v>416.82</v>
      </c>
      <c r="AG167">
        <v>496.21</v>
      </c>
      <c r="AH167" t="s">
        <v>408</v>
      </c>
      <c r="AI167" t="str">
        <f t="shared" si="30"/>
        <v>SIMSIMSIM190116800744761.875FNEL044761.87537971.916666666743670.87543657.87543387.875737993191JULXXNX XRXGXX GUXMXRXX000000AMIL44NEXT MUNICIPAL SÃO PAULO49621416.82496.21ATIVO</v>
      </c>
      <c r="AJ167">
        <f t="shared" si="31"/>
        <v>1</v>
      </c>
      <c r="AK167" t="s">
        <v>387</v>
      </c>
      <c r="AM167" s="8">
        <v>164</v>
      </c>
      <c r="AN167" s="8" t="str">
        <f t="shared" si="38"/>
        <v/>
      </c>
      <c r="AO167" s="8" t="str">
        <f t="shared" si="38"/>
        <v/>
      </c>
      <c r="AP167" s="8" t="str">
        <f t="shared" si="38"/>
        <v/>
      </c>
      <c r="AQ167" s="8" t="str">
        <f t="shared" si="38"/>
        <v/>
      </c>
      <c r="AR167" s="8" t="str">
        <f t="shared" si="38"/>
        <v/>
      </c>
      <c r="AS167" s="8" t="str">
        <f t="shared" si="38"/>
        <v/>
      </c>
      <c r="AT167" s="8" t="str">
        <f t="shared" si="38"/>
        <v/>
      </c>
      <c r="AU167" s="8" t="str">
        <f t="shared" si="38"/>
        <v/>
      </c>
      <c r="AV167" s="8" t="str">
        <f t="shared" si="38"/>
        <v/>
      </c>
      <c r="AW167" s="8" t="str">
        <f t="shared" si="38"/>
        <v/>
      </c>
      <c r="AX167" s="8" t="str">
        <f t="shared" si="39"/>
        <v/>
      </c>
      <c r="AY167" s="8" t="str">
        <f t="shared" si="39"/>
        <v/>
      </c>
      <c r="AZ167" s="8" t="str">
        <f t="shared" si="39"/>
        <v/>
      </c>
      <c r="BA167" s="8" t="str">
        <f t="shared" si="39"/>
        <v/>
      </c>
      <c r="BB167" s="8" t="str">
        <f t="shared" si="39"/>
        <v/>
      </c>
      <c r="BC167" s="8" t="str">
        <f t="shared" si="39"/>
        <v/>
      </c>
      <c r="BD167" s="8" t="str">
        <f t="shared" si="39"/>
        <v/>
      </c>
      <c r="BE167" s="8" t="str">
        <f t="shared" si="39"/>
        <v/>
      </c>
    </row>
    <row r="168" spans="1:57">
      <c r="A168" t="s">
        <v>404</v>
      </c>
      <c r="B168" t="s">
        <v>404</v>
      </c>
      <c r="C168" t="s">
        <v>404</v>
      </c>
      <c r="E168">
        <v>19</v>
      </c>
      <c r="F168">
        <v>0</v>
      </c>
      <c r="G168">
        <v>1</v>
      </c>
      <c r="H168">
        <v>168007</v>
      </c>
      <c r="I168" s="1">
        <v>44761.875</v>
      </c>
      <c r="J168" t="s">
        <v>387</v>
      </c>
      <c r="K168">
        <v>0</v>
      </c>
      <c r="L168" s="1"/>
      <c r="M168" s="1">
        <v>44761.875</v>
      </c>
      <c r="N168" s="1">
        <v>37971.916666666664</v>
      </c>
      <c r="O168" s="1">
        <v>43670.875</v>
      </c>
      <c r="P168" s="1">
        <v>43657.875</v>
      </c>
      <c r="Q168" s="1">
        <v>43387.875</v>
      </c>
      <c r="R168">
        <v>73799319</v>
      </c>
      <c r="S168" s="23">
        <f>COUNTIF(affix_amil_mensalidade_bronze!$E$4:$E$140,R168)</f>
        <v>1</v>
      </c>
      <c r="U168" t="s">
        <v>878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389</v>
      </c>
      <c r="AC168">
        <v>44</v>
      </c>
      <c r="AD168" t="s">
        <v>400</v>
      </c>
      <c r="AE168">
        <v>49621</v>
      </c>
      <c r="AF168">
        <v>416.82</v>
      </c>
      <c r="AG168">
        <v>496.21</v>
      </c>
      <c r="AH168" t="s">
        <v>408</v>
      </c>
      <c r="AI168" t="str">
        <f t="shared" si="30"/>
        <v>SIMSIMSIM190116800744761.875FNEL044761.87537971.916666666743670.87543657.87543387.875737993191JULXXNX XRXGXX GUXMXRXX000000AMIL44NEXT MUNICIPAL SÃO PAULO49621416.82496.21ATIVO</v>
      </c>
      <c r="AJ168">
        <f t="shared" si="31"/>
        <v>1</v>
      </c>
      <c r="AK168" t="s">
        <v>387</v>
      </c>
      <c r="AM168" s="7">
        <v>165</v>
      </c>
      <c r="AN168" s="7" t="str">
        <f t="shared" si="38"/>
        <v/>
      </c>
      <c r="AO168" s="7" t="str">
        <f t="shared" si="38"/>
        <v/>
      </c>
      <c r="AP168" s="7" t="str">
        <f t="shared" si="38"/>
        <v/>
      </c>
      <c r="AQ168" s="7" t="str">
        <f t="shared" si="38"/>
        <v/>
      </c>
      <c r="AR168" s="7" t="str">
        <f t="shared" si="38"/>
        <v/>
      </c>
      <c r="AS168" s="7" t="str">
        <f t="shared" si="38"/>
        <v/>
      </c>
      <c r="AT168" s="7" t="str">
        <f t="shared" si="38"/>
        <v/>
      </c>
      <c r="AU168" s="7" t="str">
        <f t="shared" si="38"/>
        <v/>
      </c>
      <c r="AV168" s="7" t="str">
        <f t="shared" si="38"/>
        <v/>
      </c>
      <c r="AW168" s="7" t="str">
        <f t="shared" si="38"/>
        <v/>
      </c>
      <c r="AX168" s="7" t="str">
        <f t="shared" si="39"/>
        <v/>
      </c>
      <c r="AY168" s="7" t="str">
        <f t="shared" si="39"/>
        <v/>
      </c>
      <c r="AZ168" s="7" t="str">
        <f t="shared" si="39"/>
        <v/>
      </c>
      <c r="BA168" s="7" t="str">
        <f t="shared" si="39"/>
        <v/>
      </c>
      <c r="BB168" s="7" t="str">
        <f t="shared" si="39"/>
        <v/>
      </c>
      <c r="BC168" s="7" t="str">
        <f t="shared" si="39"/>
        <v/>
      </c>
      <c r="BD168" s="7" t="str">
        <f t="shared" si="39"/>
        <v/>
      </c>
      <c r="BE168" s="7" t="str">
        <f t="shared" si="39"/>
        <v/>
      </c>
    </row>
    <row r="169" spans="1:57">
      <c r="A169" t="s">
        <v>404</v>
      </c>
      <c r="B169" t="s">
        <v>404</v>
      </c>
      <c r="C169" t="s">
        <v>404</v>
      </c>
      <c r="D169">
        <v>0</v>
      </c>
      <c r="E169">
        <v>57</v>
      </c>
      <c r="F169">
        <v>0</v>
      </c>
      <c r="G169">
        <v>1</v>
      </c>
      <c r="H169">
        <v>168090</v>
      </c>
      <c r="I169" s="1">
        <v>44761.875</v>
      </c>
      <c r="J169" t="s">
        <v>392</v>
      </c>
      <c r="K169">
        <v>0</v>
      </c>
      <c r="L169" s="1">
        <v>44754.875</v>
      </c>
      <c r="M169" s="1">
        <v>44761.875</v>
      </c>
      <c r="N169" s="1">
        <v>30803.875</v>
      </c>
      <c r="O169" s="1">
        <v>44754.875</v>
      </c>
      <c r="P169" s="1"/>
      <c r="Q169" s="1">
        <v>43387.875</v>
      </c>
      <c r="R169">
        <v>73799332</v>
      </c>
      <c r="S169" s="23">
        <f>COUNTIF(affix_amil_mensalidade_bronze!$E$4:$E$140,R169)</f>
        <v>0</v>
      </c>
      <c r="U169" t="s">
        <v>743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389</v>
      </c>
      <c r="AC169">
        <v>44</v>
      </c>
      <c r="AD169" t="s">
        <v>400</v>
      </c>
      <c r="AE169">
        <v>79106</v>
      </c>
      <c r="AF169">
        <v>664.5</v>
      </c>
      <c r="AG169">
        <v>791.06</v>
      </c>
      <c r="AH169" t="s">
        <v>391</v>
      </c>
      <c r="AI169" t="str">
        <f t="shared" si="30"/>
        <v>SIMSIMSIM0570116809044761.875ANMEP044754.87544761.87530803.87544754.87543387.875737993320MXRGXRXDX WXRNXXRX DX MXURX000000AMIL44NEXT MUNICIPAL SÃO PAULO79106664.5791.06INATIVO</v>
      </c>
      <c r="AJ169">
        <f t="shared" si="31"/>
        <v>0</v>
      </c>
      <c r="AK169" t="s">
        <v>392</v>
      </c>
      <c r="AM169" s="8">
        <v>166</v>
      </c>
      <c r="AN169" s="8" t="str">
        <f t="shared" si="38"/>
        <v/>
      </c>
      <c r="AO169" s="8" t="str">
        <f t="shared" si="38"/>
        <v/>
      </c>
      <c r="AP169" s="8" t="str">
        <f t="shared" si="38"/>
        <v/>
      </c>
      <c r="AQ169" s="8" t="str">
        <f t="shared" si="38"/>
        <v/>
      </c>
      <c r="AR169" s="8" t="str">
        <f t="shared" si="38"/>
        <v/>
      </c>
      <c r="AS169" s="8" t="str">
        <f t="shared" si="38"/>
        <v/>
      </c>
      <c r="AT169" s="8" t="str">
        <f t="shared" si="38"/>
        <v/>
      </c>
      <c r="AU169" s="8" t="str">
        <f t="shared" si="38"/>
        <v/>
      </c>
      <c r="AV169" s="8" t="str">
        <f t="shared" si="38"/>
        <v/>
      </c>
      <c r="AW169" s="8" t="str">
        <f t="shared" si="38"/>
        <v/>
      </c>
      <c r="AX169" s="8" t="str">
        <f t="shared" si="39"/>
        <v/>
      </c>
      <c r="AY169" s="8" t="str">
        <f t="shared" si="39"/>
        <v/>
      </c>
      <c r="AZ169" s="8" t="str">
        <f t="shared" si="39"/>
        <v/>
      </c>
      <c r="BA169" s="8" t="str">
        <f t="shared" si="39"/>
        <v/>
      </c>
      <c r="BB169" s="8" t="str">
        <f t="shared" si="39"/>
        <v/>
      </c>
      <c r="BC169" s="8" t="str">
        <f t="shared" si="39"/>
        <v/>
      </c>
      <c r="BD169" s="8" t="str">
        <f t="shared" si="39"/>
        <v/>
      </c>
      <c r="BE169" s="8" t="str">
        <f t="shared" si="39"/>
        <v/>
      </c>
    </row>
    <row r="170" spans="1:57">
      <c r="A170" t="s">
        <v>404</v>
      </c>
      <c r="B170" t="s">
        <v>404</v>
      </c>
      <c r="C170" t="s">
        <v>404</v>
      </c>
      <c r="D170">
        <v>0</v>
      </c>
      <c r="E170">
        <v>57</v>
      </c>
      <c r="F170">
        <v>0</v>
      </c>
      <c r="G170">
        <v>1</v>
      </c>
      <c r="H170">
        <v>168090</v>
      </c>
      <c r="I170" s="1">
        <v>44761.875</v>
      </c>
      <c r="J170" t="s">
        <v>392</v>
      </c>
      <c r="K170">
        <v>0</v>
      </c>
      <c r="L170" s="1">
        <v>44754.875</v>
      </c>
      <c r="M170" s="1">
        <v>44761.875</v>
      </c>
      <c r="N170" s="1">
        <v>30803.875</v>
      </c>
      <c r="O170" s="1">
        <v>44754.875</v>
      </c>
      <c r="P170" s="1"/>
      <c r="Q170" s="1">
        <v>43387.875</v>
      </c>
      <c r="R170">
        <v>73799332</v>
      </c>
      <c r="S170" s="22">
        <f>COUNTIF(affix_amil_mensalidade_bronze!$E$4:$E$140,R170)</f>
        <v>0</v>
      </c>
      <c r="U170" t="s">
        <v>743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389</v>
      </c>
      <c r="AC170">
        <v>44</v>
      </c>
      <c r="AD170" t="s">
        <v>400</v>
      </c>
      <c r="AE170">
        <v>79106</v>
      </c>
      <c r="AF170">
        <v>664.5</v>
      </c>
      <c r="AG170">
        <v>791.06</v>
      </c>
      <c r="AH170" t="s">
        <v>391</v>
      </c>
      <c r="AI170" t="str">
        <f t="shared" si="30"/>
        <v>SIMSIMSIM0570116809044761.875ANMEP044754.87544761.87530803.87544754.87543387.875737993320MXRGXRXDX WXRNXXRX DX MXURX000000AMIL44NEXT MUNICIPAL SÃO PAULO79106664.5791.06INATIVO</v>
      </c>
      <c r="AJ170">
        <f t="shared" si="31"/>
        <v>1</v>
      </c>
      <c r="AK170" t="s">
        <v>392</v>
      </c>
      <c r="AM170" s="7">
        <v>167</v>
      </c>
      <c r="AN170" s="7" t="str">
        <f t="shared" si="38"/>
        <v/>
      </c>
      <c r="AO170" s="7" t="str">
        <f t="shared" si="38"/>
        <v/>
      </c>
      <c r="AP170" s="7" t="str">
        <f t="shared" si="38"/>
        <v/>
      </c>
      <c r="AQ170" s="7" t="str">
        <f t="shared" si="38"/>
        <v/>
      </c>
      <c r="AR170" s="7" t="str">
        <f t="shared" si="38"/>
        <v/>
      </c>
      <c r="AS170" s="7" t="str">
        <f t="shared" si="38"/>
        <v/>
      </c>
      <c r="AT170" s="7" t="str">
        <f t="shared" si="38"/>
        <v/>
      </c>
      <c r="AU170" s="7" t="str">
        <f t="shared" si="38"/>
        <v/>
      </c>
      <c r="AV170" s="7" t="str">
        <f t="shared" si="38"/>
        <v/>
      </c>
      <c r="AW170" s="7" t="str">
        <f t="shared" si="38"/>
        <v/>
      </c>
      <c r="AX170" s="7" t="str">
        <f t="shared" si="39"/>
        <v/>
      </c>
      <c r="AY170" s="7" t="str">
        <f t="shared" si="39"/>
        <v/>
      </c>
      <c r="AZ170" s="7" t="str">
        <f t="shared" si="39"/>
        <v/>
      </c>
      <c r="BA170" s="7" t="str">
        <f t="shared" si="39"/>
        <v/>
      </c>
      <c r="BB170" s="7" t="str">
        <f t="shared" si="39"/>
        <v/>
      </c>
      <c r="BC170" s="7" t="str">
        <f t="shared" si="39"/>
        <v/>
      </c>
      <c r="BD170" s="7" t="str">
        <f t="shared" si="39"/>
        <v/>
      </c>
      <c r="BE170" s="7" t="str">
        <f t="shared" si="39"/>
        <v/>
      </c>
    </row>
    <row r="171" spans="1:57">
      <c r="A171" t="s">
        <v>404</v>
      </c>
      <c r="B171" t="s">
        <v>404</v>
      </c>
      <c r="C171" t="s">
        <v>404</v>
      </c>
      <c r="D171">
        <v>0</v>
      </c>
      <c r="E171">
        <v>57</v>
      </c>
      <c r="F171">
        <v>0</v>
      </c>
      <c r="G171">
        <v>1</v>
      </c>
      <c r="H171">
        <v>168090</v>
      </c>
      <c r="I171" s="1">
        <v>44761.875</v>
      </c>
      <c r="J171" t="s">
        <v>392</v>
      </c>
      <c r="K171">
        <v>0</v>
      </c>
      <c r="L171" s="1">
        <v>44754.875</v>
      </c>
      <c r="M171" s="1">
        <v>44761.875</v>
      </c>
      <c r="N171" s="1">
        <v>30803.875</v>
      </c>
      <c r="O171" s="1">
        <v>44754.875</v>
      </c>
      <c r="P171" s="1"/>
      <c r="Q171" s="1">
        <v>43387.875</v>
      </c>
      <c r="R171">
        <v>73799332</v>
      </c>
      <c r="S171" s="23">
        <f>COUNTIF(affix_amil_mensalidade_bronze!$E$4:$E$140,R171)</f>
        <v>0</v>
      </c>
      <c r="U171" t="s">
        <v>743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389</v>
      </c>
      <c r="AC171">
        <v>44</v>
      </c>
      <c r="AD171" t="s">
        <v>400</v>
      </c>
      <c r="AE171">
        <v>79106</v>
      </c>
      <c r="AF171">
        <v>664.5</v>
      </c>
      <c r="AG171">
        <v>791.06</v>
      </c>
      <c r="AH171" t="s">
        <v>391</v>
      </c>
      <c r="AI171" t="str">
        <f t="shared" si="30"/>
        <v>SIMSIMSIM0570116809044761.875ANMEP044754.87544761.87530803.87544754.87543387.875737993320MXRGXRXDX WXRNXXRX DX MXURX000000AMIL44NEXT MUNICIPAL SÃO PAULO79106664.5791.06INATIVO</v>
      </c>
      <c r="AJ171">
        <f t="shared" si="31"/>
        <v>1</v>
      </c>
      <c r="AK171" t="s">
        <v>392</v>
      </c>
      <c r="AM171" s="8">
        <v>168</v>
      </c>
      <c r="AN171" s="8" t="str">
        <f t="shared" si="38"/>
        <v/>
      </c>
      <c r="AO171" s="8" t="str">
        <f t="shared" si="38"/>
        <v/>
      </c>
      <c r="AP171" s="8" t="str">
        <f t="shared" si="38"/>
        <v/>
      </c>
      <c r="AQ171" s="8" t="str">
        <f t="shared" si="38"/>
        <v/>
      </c>
      <c r="AR171" s="8" t="str">
        <f t="shared" si="38"/>
        <v/>
      </c>
      <c r="AS171" s="8" t="str">
        <f t="shared" si="38"/>
        <v/>
      </c>
      <c r="AT171" s="8" t="str">
        <f t="shared" si="38"/>
        <v/>
      </c>
      <c r="AU171" s="8" t="str">
        <f t="shared" si="38"/>
        <v/>
      </c>
      <c r="AV171" s="8" t="str">
        <f t="shared" si="38"/>
        <v/>
      </c>
      <c r="AW171" s="8" t="str">
        <f t="shared" si="38"/>
        <v/>
      </c>
      <c r="AX171" s="8" t="str">
        <f t="shared" si="39"/>
        <v/>
      </c>
      <c r="AY171" s="8" t="str">
        <f t="shared" si="39"/>
        <v/>
      </c>
      <c r="AZ171" s="8" t="str">
        <f t="shared" si="39"/>
        <v/>
      </c>
      <c r="BA171" s="8" t="str">
        <f t="shared" si="39"/>
        <v/>
      </c>
      <c r="BB171" s="8" t="str">
        <f t="shared" si="39"/>
        <v/>
      </c>
      <c r="BC171" s="8" t="str">
        <f t="shared" si="39"/>
        <v/>
      </c>
      <c r="BD171" s="8" t="str">
        <f t="shared" si="39"/>
        <v/>
      </c>
      <c r="BE171" s="8" t="str">
        <f t="shared" si="39"/>
        <v/>
      </c>
    </row>
    <row r="172" spans="1:57">
      <c r="A172" t="s">
        <v>404</v>
      </c>
      <c r="B172" t="s">
        <v>404</v>
      </c>
      <c r="C172" t="s">
        <v>404</v>
      </c>
      <c r="E172">
        <v>19</v>
      </c>
      <c r="F172">
        <v>0</v>
      </c>
      <c r="G172">
        <v>1</v>
      </c>
      <c r="H172">
        <v>168070</v>
      </c>
      <c r="I172" s="1">
        <v>44761.875</v>
      </c>
      <c r="J172" t="s">
        <v>387</v>
      </c>
      <c r="K172">
        <v>0</v>
      </c>
      <c r="L172" s="1"/>
      <c r="M172" s="1">
        <v>44761.875</v>
      </c>
      <c r="N172" s="1">
        <v>37672.875</v>
      </c>
      <c r="O172" s="1">
        <v>43381.875</v>
      </c>
      <c r="P172" s="1"/>
      <c r="Q172" s="1">
        <v>43387.875</v>
      </c>
      <c r="R172">
        <v>73799941</v>
      </c>
      <c r="S172" s="22">
        <f>COUNTIF(affix_amil_mensalidade_bronze!$E$4:$E$140,R172)</f>
        <v>0</v>
      </c>
      <c r="U172" t="s">
        <v>879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389</v>
      </c>
      <c r="AC172">
        <v>44</v>
      </c>
      <c r="AD172" t="s">
        <v>394</v>
      </c>
      <c r="AE172">
        <v>60547</v>
      </c>
      <c r="AF172">
        <v>508.58</v>
      </c>
      <c r="AG172">
        <v>605.47</v>
      </c>
      <c r="AH172" t="s">
        <v>408</v>
      </c>
      <c r="AI172" t="str">
        <f t="shared" si="30"/>
        <v>SIMSIMSIM190116807044761.875FNEL044761.87537672.87543381.87543387.875737999410DXVX DX XUZX FXRRXXRX MXLX000000AMIL44NEXT PLUS RM RJ60547508.58605.47ATIVO</v>
      </c>
      <c r="AJ172">
        <f t="shared" si="31"/>
        <v>0</v>
      </c>
      <c r="AK172" t="s">
        <v>387</v>
      </c>
      <c r="AM172" s="7">
        <v>169</v>
      </c>
      <c r="AN172" s="7" t="str">
        <f t="shared" si="38"/>
        <v/>
      </c>
      <c r="AO172" s="7" t="str">
        <f t="shared" si="38"/>
        <v/>
      </c>
      <c r="AP172" s="7" t="str">
        <f t="shared" si="38"/>
        <v/>
      </c>
      <c r="AQ172" s="7" t="str">
        <f t="shared" si="38"/>
        <v/>
      </c>
      <c r="AR172" s="7" t="str">
        <f t="shared" si="38"/>
        <v/>
      </c>
      <c r="AS172" s="7" t="str">
        <f t="shared" si="38"/>
        <v/>
      </c>
      <c r="AT172" s="7" t="str">
        <f t="shared" si="38"/>
        <v/>
      </c>
      <c r="AU172" s="7" t="str">
        <f t="shared" si="38"/>
        <v/>
      </c>
      <c r="AV172" s="7" t="str">
        <f t="shared" si="38"/>
        <v/>
      </c>
      <c r="AW172" s="7" t="str">
        <f t="shared" si="38"/>
        <v/>
      </c>
      <c r="AX172" s="7" t="str">
        <f t="shared" si="39"/>
        <v/>
      </c>
      <c r="AY172" s="7" t="str">
        <f t="shared" si="39"/>
        <v/>
      </c>
      <c r="AZ172" s="7" t="str">
        <f t="shared" si="39"/>
        <v/>
      </c>
      <c r="BA172" s="7" t="str">
        <f t="shared" si="39"/>
        <v/>
      </c>
      <c r="BB172" s="7" t="str">
        <f t="shared" si="39"/>
        <v/>
      </c>
      <c r="BC172" s="7" t="str">
        <f t="shared" si="39"/>
        <v/>
      </c>
      <c r="BD172" s="7" t="str">
        <f t="shared" si="39"/>
        <v/>
      </c>
      <c r="BE172" s="7" t="str">
        <f t="shared" si="39"/>
        <v/>
      </c>
    </row>
    <row r="173" spans="1:57">
      <c r="A173" t="s">
        <v>404</v>
      </c>
      <c r="B173" t="s">
        <v>404</v>
      </c>
      <c r="C173" t="s">
        <v>404</v>
      </c>
      <c r="E173">
        <v>19</v>
      </c>
      <c r="F173">
        <v>0</v>
      </c>
      <c r="G173">
        <v>1</v>
      </c>
      <c r="H173">
        <v>168070</v>
      </c>
      <c r="I173" s="1">
        <v>44761.875</v>
      </c>
      <c r="J173" t="s">
        <v>387</v>
      </c>
      <c r="K173">
        <v>0</v>
      </c>
      <c r="L173" s="1"/>
      <c r="M173" s="1">
        <v>44761.875</v>
      </c>
      <c r="N173" s="1">
        <v>37672.875</v>
      </c>
      <c r="O173" s="1">
        <v>43381.875</v>
      </c>
      <c r="P173" s="1"/>
      <c r="Q173" s="1">
        <v>43387.875</v>
      </c>
      <c r="R173">
        <v>73799941</v>
      </c>
      <c r="S173" s="23">
        <f>COUNTIF(affix_amil_mensalidade_bronze!$E$4:$E$140,R173)</f>
        <v>0</v>
      </c>
      <c r="U173" t="s">
        <v>879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389</v>
      </c>
      <c r="AC173">
        <v>44</v>
      </c>
      <c r="AD173" t="s">
        <v>394</v>
      </c>
      <c r="AE173">
        <v>60547</v>
      </c>
      <c r="AF173">
        <v>508.58</v>
      </c>
      <c r="AG173">
        <v>605.47</v>
      </c>
      <c r="AH173" t="s">
        <v>408</v>
      </c>
      <c r="AI173" t="str">
        <f t="shared" si="30"/>
        <v>SIMSIMSIM190116807044761.875FNEL044761.87537672.87543381.87543387.875737999410DXVX DX XUZX FXRRXXRX MXLX000000AMIL44NEXT PLUS RM RJ60547508.58605.47ATIVO</v>
      </c>
      <c r="AJ173">
        <f t="shared" si="31"/>
        <v>1</v>
      </c>
      <c r="AK173" t="s">
        <v>387</v>
      </c>
      <c r="AM173" s="8">
        <v>170</v>
      </c>
      <c r="AN173" s="8" t="str">
        <f t="shared" si="38"/>
        <v/>
      </c>
      <c r="AO173" s="8" t="str">
        <f t="shared" si="38"/>
        <v/>
      </c>
      <c r="AP173" s="8" t="str">
        <f t="shared" si="38"/>
        <v/>
      </c>
      <c r="AQ173" s="8" t="str">
        <f t="shared" si="38"/>
        <v/>
      </c>
      <c r="AR173" s="8" t="str">
        <f t="shared" si="38"/>
        <v/>
      </c>
      <c r="AS173" s="8" t="str">
        <f t="shared" si="38"/>
        <v/>
      </c>
      <c r="AT173" s="8" t="str">
        <f t="shared" si="38"/>
        <v/>
      </c>
      <c r="AU173" s="8" t="str">
        <f t="shared" si="38"/>
        <v/>
      </c>
      <c r="AV173" s="8" t="str">
        <f t="shared" si="38"/>
        <v/>
      </c>
      <c r="AW173" s="8" t="str">
        <f t="shared" si="38"/>
        <v/>
      </c>
      <c r="AX173" s="8" t="str">
        <f t="shared" si="39"/>
        <v/>
      </c>
      <c r="AY173" s="8" t="str">
        <f t="shared" si="39"/>
        <v/>
      </c>
      <c r="AZ173" s="8" t="str">
        <f t="shared" si="39"/>
        <v/>
      </c>
      <c r="BA173" s="8" t="str">
        <f t="shared" si="39"/>
        <v/>
      </c>
      <c r="BB173" s="8" t="str">
        <f t="shared" si="39"/>
        <v/>
      </c>
      <c r="BC173" s="8" t="str">
        <f t="shared" si="39"/>
        <v/>
      </c>
      <c r="BD173" s="8" t="str">
        <f t="shared" si="39"/>
        <v/>
      </c>
      <c r="BE173" s="8" t="str">
        <f t="shared" si="39"/>
        <v/>
      </c>
    </row>
    <row r="174" spans="1:57">
      <c r="A174" t="s">
        <v>404</v>
      </c>
      <c r="B174" t="s">
        <v>404</v>
      </c>
      <c r="C174" t="s">
        <v>404</v>
      </c>
      <c r="E174">
        <v>19</v>
      </c>
      <c r="F174">
        <v>0</v>
      </c>
      <c r="G174">
        <v>1</v>
      </c>
      <c r="H174">
        <v>168070</v>
      </c>
      <c r="I174" s="1">
        <v>44761.875</v>
      </c>
      <c r="J174" t="s">
        <v>387</v>
      </c>
      <c r="K174">
        <v>0</v>
      </c>
      <c r="L174" s="1"/>
      <c r="M174" s="1">
        <v>44761.875</v>
      </c>
      <c r="N174" s="1">
        <v>37672.875</v>
      </c>
      <c r="O174" s="1">
        <v>43381.875</v>
      </c>
      <c r="P174" s="1"/>
      <c r="Q174" s="1">
        <v>43387.875</v>
      </c>
      <c r="R174">
        <v>73799941</v>
      </c>
      <c r="S174" s="22">
        <f>COUNTIF(affix_amil_mensalidade_bronze!$E$4:$E$140,R174)</f>
        <v>0</v>
      </c>
      <c r="U174" t="s">
        <v>879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389</v>
      </c>
      <c r="AC174">
        <v>44</v>
      </c>
      <c r="AD174" t="s">
        <v>394</v>
      </c>
      <c r="AE174">
        <v>60547</v>
      </c>
      <c r="AF174">
        <v>508.58</v>
      </c>
      <c r="AG174">
        <v>605.47</v>
      </c>
      <c r="AH174" t="s">
        <v>408</v>
      </c>
      <c r="AI174" t="str">
        <f t="shared" si="30"/>
        <v>SIMSIMSIM190116807044761.875FNEL044761.87537672.87543381.87543387.875737999410DXVX DX XUZX FXRRXXRX MXLX000000AMIL44NEXT PLUS RM RJ60547508.58605.47ATIVO</v>
      </c>
      <c r="AJ174">
        <f t="shared" si="31"/>
        <v>1</v>
      </c>
      <c r="AK174" t="s">
        <v>387</v>
      </c>
      <c r="AM174" s="7">
        <v>171</v>
      </c>
      <c r="AN174" s="7" t="str">
        <f t="shared" ref="AN174:AW183" si="40">IF(AN$3=$D174,$AM174,"")</f>
        <v/>
      </c>
      <c r="AO174" s="7" t="str">
        <f t="shared" si="40"/>
        <v/>
      </c>
      <c r="AP174" s="7" t="str">
        <f t="shared" si="40"/>
        <v/>
      </c>
      <c r="AQ174" s="7" t="str">
        <f t="shared" si="40"/>
        <v/>
      </c>
      <c r="AR174" s="7" t="str">
        <f t="shared" si="40"/>
        <v/>
      </c>
      <c r="AS174" s="7" t="str">
        <f t="shared" si="40"/>
        <v/>
      </c>
      <c r="AT174" s="7" t="str">
        <f t="shared" si="40"/>
        <v/>
      </c>
      <c r="AU174" s="7" t="str">
        <f t="shared" si="40"/>
        <v/>
      </c>
      <c r="AV174" s="7" t="str">
        <f t="shared" si="40"/>
        <v/>
      </c>
      <c r="AW174" s="7" t="str">
        <f t="shared" si="40"/>
        <v/>
      </c>
      <c r="AX174" s="7" t="str">
        <f t="shared" ref="AX174:BE183" si="41">IF(AX$3=$D174,$AM174,"")</f>
        <v/>
      </c>
      <c r="AY174" s="7" t="str">
        <f t="shared" si="41"/>
        <v/>
      </c>
      <c r="AZ174" s="7" t="str">
        <f t="shared" si="41"/>
        <v/>
      </c>
      <c r="BA174" s="7" t="str">
        <f t="shared" si="41"/>
        <v/>
      </c>
      <c r="BB174" s="7" t="str">
        <f t="shared" si="41"/>
        <v/>
      </c>
      <c r="BC174" s="7" t="str">
        <f t="shared" si="41"/>
        <v/>
      </c>
      <c r="BD174" s="7" t="str">
        <f t="shared" si="41"/>
        <v/>
      </c>
      <c r="BE174" s="7" t="str">
        <f t="shared" si="41"/>
        <v/>
      </c>
    </row>
    <row r="175" spans="1:57">
      <c r="A175" t="s">
        <v>404</v>
      </c>
      <c r="B175" t="s">
        <v>404</v>
      </c>
      <c r="C175" t="s">
        <v>404</v>
      </c>
      <c r="E175">
        <v>19</v>
      </c>
      <c r="F175">
        <v>0</v>
      </c>
      <c r="G175">
        <v>1</v>
      </c>
      <c r="H175">
        <v>168093</v>
      </c>
      <c r="I175" s="1">
        <v>44761.875</v>
      </c>
      <c r="J175" t="s">
        <v>387</v>
      </c>
      <c r="K175">
        <v>0</v>
      </c>
      <c r="L175" s="1"/>
      <c r="M175" s="1">
        <v>44761.875</v>
      </c>
      <c r="N175" s="1">
        <v>39168.875</v>
      </c>
      <c r="O175" s="1">
        <v>44179.875</v>
      </c>
      <c r="P175" s="1">
        <v>44178.875</v>
      </c>
      <c r="Q175" s="1">
        <v>43387.875</v>
      </c>
      <c r="R175">
        <v>73799956</v>
      </c>
      <c r="S175" s="22">
        <f>COUNTIF(affix_amil_mensalidade_bronze!$E$4:$E$140,R175)</f>
        <v>0</v>
      </c>
      <c r="U175" t="s">
        <v>744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389</v>
      </c>
      <c r="AC175">
        <v>44</v>
      </c>
      <c r="AD175" t="s">
        <v>394</v>
      </c>
      <c r="AE175">
        <v>48439</v>
      </c>
      <c r="AF175">
        <v>406.85</v>
      </c>
      <c r="AG175">
        <v>484.39</v>
      </c>
      <c r="AH175" t="s">
        <v>408</v>
      </c>
      <c r="AI175" t="str">
        <f t="shared" si="30"/>
        <v>SIMSIMSIM190116809344761.875FNEL044761.87539168.87544179.87544178.87543387.875737999560GUXLHXRMX MXGXLHXX DX LXMX000000AMIL44NEXT PLUS RM RJ48439406.85484.39ATIVO</v>
      </c>
      <c r="AJ175">
        <f t="shared" si="31"/>
        <v>0</v>
      </c>
      <c r="AK175" t="s">
        <v>387</v>
      </c>
      <c r="AM175" s="8">
        <v>172</v>
      </c>
      <c r="AN175" s="8" t="str">
        <f t="shared" si="40"/>
        <v/>
      </c>
      <c r="AO175" s="8" t="str">
        <f t="shared" si="40"/>
        <v/>
      </c>
      <c r="AP175" s="8" t="str">
        <f t="shared" si="40"/>
        <v/>
      </c>
      <c r="AQ175" s="8" t="str">
        <f t="shared" si="40"/>
        <v/>
      </c>
      <c r="AR175" s="8" t="str">
        <f t="shared" si="40"/>
        <v/>
      </c>
      <c r="AS175" s="8" t="str">
        <f t="shared" si="40"/>
        <v/>
      </c>
      <c r="AT175" s="8" t="str">
        <f t="shared" si="40"/>
        <v/>
      </c>
      <c r="AU175" s="8" t="str">
        <f t="shared" si="40"/>
        <v/>
      </c>
      <c r="AV175" s="8" t="str">
        <f t="shared" si="40"/>
        <v/>
      </c>
      <c r="AW175" s="8" t="str">
        <f t="shared" si="40"/>
        <v/>
      </c>
      <c r="AX175" s="8" t="str">
        <f t="shared" si="41"/>
        <v/>
      </c>
      <c r="AY175" s="8" t="str">
        <f t="shared" si="41"/>
        <v/>
      </c>
      <c r="AZ175" s="8" t="str">
        <f t="shared" si="41"/>
        <v/>
      </c>
      <c r="BA175" s="8" t="str">
        <f t="shared" si="41"/>
        <v/>
      </c>
      <c r="BB175" s="8" t="str">
        <f t="shared" si="41"/>
        <v/>
      </c>
      <c r="BC175" s="8" t="str">
        <f t="shared" si="41"/>
        <v/>
      </c>
      <c r="BD175" s="8" t="str">
        <f t="shared" si="41"/>
        <v/>
      </c>
      <c r="BE175" s="8" t="str">
        <f t="shared" si="41"/>
        <v/>
      </c>
    </row>
    <row r="176" spans="1:57">
      <c r="A176" t="s">
        <v>404</v>
      </c>
      <c r="B176" t="s">
        <v>404</v>
      </c>
      <c r="C176" t="s">
        <v>404</v>
      </c>
      <c r="E176">
        <v>19</v>
      </c>
      <c r="F176">
        <v>0</v>
      </c>
      <c r="G176">
        <v>1</v>
      </c>
      <c r="H176">
        <v>168093</v>
      </c>
      <c r="I176" s="1">
        <v>44761.875</v>
      </c>
      <c r="J176" t="s">
        <v>387</v>
      </c>
      <c r="K176">
        <v>0</v>
      </c>
      <c r="L176" s="1"/>
      <c r="M176" s="1">
        <v>44761.875</v>
      </c>
      <c r="N176" s="1">
        <v>39168.875</v>
      </c>
      <c r="O176" s="1">
        <v>44179.875</v>
      </c>
      <c r="P176" s="1">
        <v>44178.875</v>
      </c>
      <c r="Q176" s="1">
        <v>43387.875</v>
      </c>
      <c r="R176">
        <v>73799956</v>
      </c>
      <c r="S176" s="23">
        <f>COUNTIF(affix_amil_mensalidade_bronze!$E$4:$E$140,R176)</f>
        <v>0</v>
      </c>
      <c r="U176" t="s">
        <v>744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389</v>
      </c>
      <c r="AC176">
        <v>44</v>
      </c>
      <c r="AD176" t="s">
        <v>394</v>
      </c>
      <c r="AE176">
        <v>48439</v>
      </c>
      <c r="AF176">
        <v>406.85</v>
      </c>
      <c r="AG176">
        <v>484.39</v>
      </c>
      <c r="AH176" t="s">
        <v>408</v>
      </c>
      <c r="AI176" t="str">
        <f t="shared" si="30"/>
        <v>SIMSIMSIM190116809344761.875FNEL044761.87539168.87544179.87544178.87543387.875737999560GUXLHXRMX MXGXLHXX DX LXMX000000AMIL44NEXT PLUS RM RJ48439406.85484.39ATIVO</v>
      </c>
      <c r="AJ176">
        <f t="shared" si="31"/>
        <v>1</v>
      </c>
      <c r="AK176" t="s">
        <v>387</v>
      </c>
      <c r="AM176" s="7">
        <v>173</v>
      </c>
      <c r="AN176" s="7" t="str">
        <f t="shared" si="40"/>
        <v/>
      </c>
      <c r="AO176" s="7" t="str">
        <f t="shared" si="40"/>
        <v/>
      </c>
      <c r="AP176" s="7" t="str">
        <f t="shared" si="40"/>
        <v/>
      </c>
      <c r="AQ176" s="7" t="str">
        <f t="shared" si="40"/>
        <v/>
      </c>
      <c r="AR176" s="7" t="str">
        <f t="shared" si="40"/>
        <v/>
      </c>
      <c r="AS176" s="7" t="str">
        <f t="shared" si="40"/>
        <v/>
      </c>
      <c r="AT176" s="7" t="str">
        <f t="shared" si="40"/>
        <v/>
      </c>
      <c r="AU176" s="7" t="str">
        <f t="shared" si="40"/>
        <v/>
      </c>
      <c r="AV176" s="7" t="str">
        <f t="shared" si="40"/>
        <v/>
      </c>
      <c r="AW176" s="7" t="str">
        <f t="shared" si="40"/>
        <v/>
      </c>
      <c r="AX176" s="7" t="str">
        <f t="shared" si="41"/>
        <v/>
      </c>
      <c r="AY176" s="7" t="str">
        <f t="shared" si="41"/>
        <v/>
      </c>
      <c r="AZ176" s="7" t="str">
        <f t="shared" si="41"/>
        <v/>
      </c>
      <c r="BA176" s="7" t="str">
        <f t="shared" si="41"/>
        <v/>
      </c>
      <c r="BB176" s="7" t="str">
        <f t="shared" si="41"/>
        <v/>
      </c>
      <c r="BC176" s="7" t="str">
        <f t="shared" si="41"/>
        <v/>
      </c>
      <c r="BD176" s="7" t="str">
        <f t="shared" si="41"/>
        <v/>
      </c>
      <c r="BE176" s="7" t="str">
        <f t="shared" si="41"/>
        <v/>
      </c>
    </row>
    <row r="177" spans="1:57">
      <c r="A177" t="s">
        <v>404</v>
      </c>
      <c r="B177" t="s">
        <v>404</v>
      </c>
      <c r="C177" t="s">
        <v>404</v>
      </c>
      <c r="E177">
        <v>19</v>
      </c>
      <c r="F177">
        <v>0</v>
      </c>
      <c r="G177">
        <v>1</v>
      </c>
      <c r="H177">
        <v>168093</v>
      </c>
      <c r="I177" s="1">
        <v>44761.875</v>
      </c>
      <c r="J177" t="s">
        <v>387</v>
      </c>
      <c r="K177">
        <v>0</v>
      </c>
      <c r="L177" s="1"/>
      <c r="M177" s="1">
        <v>44761.875</v>
      </c>
      <c r="N177" s="1">
        <v>39168.875</v>
      </c>
      <c r="O177" s="1">
        <v>44179.875</v>
      </c>
      <c r="P177" s="1">
        <v>44178.875</v>
      </c>
      <c r="Q177" s="1">
        <v>43387.875</v>
      </c>
      <c r="R177">
        <v>73799956</v>
      </c>
      <c r="S177" s="22">
        <f>COUNTIF(affix_amil_mensalidade_bronze!$E$4:$E$140,R177)</f>
        <v>0</v>
      </c>
      <c r="U177" t="s">
        <v>744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389</v>
      </c>
      <c r="AC177">
        <v>44</v>
      </c>
      <c r="AD177" t="s">
        <v>394</v>
      </c>
      <c r="AE177">
        <v>48439</v>
      </c>
      <c r="AF177">
        <v>406.85</v>
      </c>
      <c r="AG177">
        <v>484.39</v>
      </c>
      <c r="AH177" t="s">
        <v>408</v>
      </c>
      <c r="AI177" t="str">
        <f t="shared" si="30"/>
        <v>SIMSIMSIM190116809344761.875FNEL044761.87539168.87544179.87544178.87543387.875737999560GUXLHXRMX MXGXLHXX DX LXMX000000AMIL44NEXT PLUS RM RJ48439406.85484.39ATIVO</v>
      </c>
      <c r="AJ177">
        <f t="shared" si="31"/>
        <v>1</v>
      </c>
      <c r="AK177" t="s">
        <v>387</v>
      </c>
      <c r="AM177" s="8">
        <v>174</v>
      </c>
      <c r="AN177" s="8" t="str">
        <f t="shared" si="40"/>
        <v/>
      </c>
      <c r="AO177" s="8" t="str">
        <f t="shared" si="40"/>
        <v/>
      </c>
      <c r="AP177" s="8" t="str">
        <f t="shared" si="40"/>
        <v/>
      </c>
      <c r="AQ177" s="8" t="str">
        <f t="shared" si="40"/>
        <v/>
      </c>
      <c r="AR177" s="8" t="str">
        <f t="shared" si="40"/>
        <v/>
      </c>
      <c r="AS177" s="8" t="str">
        <f t="shared" si="40"/>
        <v/>
      </c>
      <c r="AT177" s="8" t="str">
        <f t="shared" si="40"/>
        <v/>
      </c>
      <c r="AU177" s="8" t="str">
        <f t="shared" si="40"/>
        <v/>
      </c>
      <c r="AV177" s="8" t="str">
        <f t="shared" si="40"/>
        <v/>
      </c>
      <c r="AW177" s="8" t="str">
        <f t="shared" si="40"/>
        <v/>
      </c>
      <c r="AX177" s="8" t="str">
        <f t="shared" si="41"/>
        <v/>
      </c>
      <c r="AY177" s="8" t="str">
        <f t="shared" si="41"/>
        <v/>
      </c>
      <c r="AZ177" s="8" t="str">
        <f t="shared" si="41"/>
        <v/>
      </c>
      <c r="BA177" s="8" t="str">
        <f t="shared" si="41"/>
        <v/>
      </c>
      <c r="BB177" s="8" t="str">
        <f t="shared" si="41"/>
        <v/>
      </c>
      <c r="BC177" s="8" t="str">
        <f t="shared" si="41"/>
        <v/>
      </c>
      <c r="BD177" s="8" t="str">
        <f t="shared" si="41"/>
        <v/>
      </c>
      <c r="BE177" s="8" t="str">
        <f t="shared" si="41"/>
        <v/>
      </c>
    </row>
    <row r="178" spans="1:57">
      <c r="A178" t="s">
        <v>404</v>
      </c>
      <c r="B178" t="s">
        <v>404</v>
      </c>
      <c r="C178" t="s">
        <v>404</v>
      </c>
      <c r="E178">
        <v>57</v>
      </c>
      <c r="F178">
        <v>0</v>
      </c>
      <c r="G178">
        <v>1</v>
      </c>
      <c r="H178">
        <v>168118</v>
      </c>
      <c r="I178" s="1">
        <v>44761.875</v>
      </c>
      <c r="J178" t="s">
        <v>392</v>
      </c>
      <c r="K178">
        <v>0</v>
      </c>
      <c r="L178" s="1">
        <v>44753.875</v>
      </c>
      <c r="M178" s="1">
        <v>44761.875</v>
      </c>
      <c r="N178" s="1">
        <v>23048.916666666668</v>
      </c>
      <c r="O178" s="1">
        <v>44753.875</v>
      </c>
      <c r="P178" s="1">
        <v>44693.875</v>
      </c>
      <c r="Q178" s="1">
        <v>43387.875</v>
      </c>
      <c r="R178">
        <v>73799985</v>
      </c>
      <c r="S178" s="22">
        <f>COUNTIF(affix_amil_mensalidade_bronze!$E$4:$E$140,R178)</f>
        <v>0</v>
      </c>
      <c r="U178" t="s">
        <v>750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389</v>
      </c>
      <c r="AC178">
        <v>44</v>
      </c>
      <c r="AD178" t="s">
        <v>394</v>
      </c>
      <c r="AE178">
        <v>289216</v>
      </c>
      <c r="AF178">
        <v>2429.42</v>
      </c>
      <c r="AG178">
        <v>2892.16</v>
      </c>
      <c r="AH178" t="s">
        <v>391</v>
      </c>
      <c r="AI178" t="str">
        <f t="shared" si="30"/>
        <v>SIMSIMSIM570116811844761.875ANMEP044753.87544761.87523048.916666666744753.87544693.87543387.875737999850XNX FXRNXNDX DUXRTX000000AMIL44NEXT PLUS RM RJ2892162429.422892.16INATIVO</v>
      </c>
      <c r="AJ178">
        <f t="shared" si="31"/>
        <v>0</v>
      </c>
      <c r="AK178" t="s">
        <v>392</v>
      </c>
      <c r="AM178" s="7">
        <v>175</v>
      </c>
      <c r="AN178" s="7" t="str">
        <f t="shared" si="40"/>
        <v/>
      </c>
      <c r="AO178" s="7" t="str">
        <f t="shared" si="40"/>
        <v/>
      </c>
      <c r="AP178" s="7" t="str">
        <f t="shared" si="40"/>
        <v/>
      </c>
      <c r="AQ178" s="7" t="str">
        <f t="shared" si="40"/>
        <v/>
      </c>
      <c r="AR178" s="7" t="str">
        <f t="shared" si="40"/>
        <v/>
      </c>
      <c r="AS178" s="7" t="str">
        <f t="shared" si="40"/>
        <v/>
      </c>
      <c r="AT178" s="7" t="str">
        <f t="shared" si="40"/>
        <v/>
      </c>
      <c r="AU178" s="7" t="str">
        <f t="shared" si="40"/>
        <v/>
      </c>
      <c r="AV178" s="7" t="str">
        <f t="shared" si="40"/>
        <v/>
      </c>
      <c r="AW178" s="7" t="str">
        <f t="shared" si="40"/>
        <v/>
      </c>
      <c r="AX178" s="7" t="str">
        <f t="shared" si="41"/>
        <v/>
      </c>
      <c r="AY178" s="7" t="str">
        <f t="shared" si="41"/>
        <v/>
      </c>
      <c r="AZ178" s="7" t="str">
        <f t="shared" si="41"/>
        <v/>
      </c>
      <c r="BA178" s="7" t="str">
        <f t="shared" si="41"/>
        <v/>
      </c>
      <c r="BB178" s="7" t="str">
        <f t="shared" si="41"/>
        <v/>
      </c>
      <c r="BC178" s="7" t="str">
        <f t="shared" si="41"/>
        <v/>
      </c>
      <c r="BD178" s="7" t="str">
        <f t="shared" si="41"/>
        <v/>
      </c>
      <c r="BE178" s="7" t="str">
        <f t="shared" si="41"/>
        <v/>
      </c>
    </row>
    <row r="179" spans="1:57">
      <c r="A179" t="s">
        <v>404</v>
      </c>
      <c r="B179" t="s">
        <v>404</v>
      </c>
      <c r="C179" t="s">
        <v>404</v>
      </c>
      <c r="E179">
        <v>57</v>
      </c>
      <c r="F179">
        <v>0</v>
      </c>
      <c r="G179">
        <v>1</v>
      </c>
      <c r="H179">
        <v>168118</v>
      </c>
      <c r="I179" s="1">
        <v>44761.875</v>
      </c>
      <c r="J179" t="s">
        <v>392</v>
      </c>
      <c r="K179">
        <v>0</v>
      </c>
      <c r="L179" s="1">
        <v>44753.875</v>
      </c>
      <c r="M179" s="1">
        <v>44761.875</v>
      </c>
      <c r="N179" s="1">
        <v>23048.916666666668</v>
      </c>
      <c r="O179" s="1">
        <v>44753.875</v>
      </c>
      <c r="P179" s="1">
        <v>44693.875</v>
      </c>
      <c r="Q179" s="1">
        <v>43387.875</v>
      </c>
      <c r="R179">
        <v>73799985</v>
      </c>
      <c r="S179" s="23">
        <f>COUNTIF(affix_amil_mensalidade_bronze!$E$4:$E$140,R179)</f>
        <v>0</v>
      </c>
      <c r="U179" t="s">
        <v>750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389</v>
      </c>
      <c r="AC179">
        <v>44</v>
      </c>
      <c r="AD179" t="s">
        <v>394</v>
      </c>
      <c r="AE179">
        <v>289216</v>
      </c>
      <c r="AF179">
        <v>2429.42</v>
      </c>
      <c r="AG179">
        <v>2892.16</v>
      </c>
      <c r="AH179" t="s">
        <v>391</v>
      </c>
      <c r="AI179" t="str">
        <f t="shared" si="30"/>
        <v>SIMSIMSIM570116811844761.875ANMEP044753.87544761.87523048.916666666744753.87544693.87543387.875737999850XNX FXRNXNDX DUXRTX000000AMIL44NEXT PLUS RM RJ2892162429.422892.16INATIVO</v>
      </c>
      <c r="AJ179">
        <f t="shared" si="31"/>
        <v>1</v>
      </c>
      <c r="AK179" t="s">
        <v>392</v>
      </c>
      <c r="AM179" s="8">
        <v>176</v>
      </c>
      <c r="AN179" s="8" t="str">
        <f t="shared" si="40"/>
        <v/>
      </c>
      <c r="AO179" s="8" t="str">
        <f t="shared" si="40"/>
        <v/>
      </c>
      <c r="AP179" s="8" t="str">
        <f t="shared" si="40"/>
        <v/>
      </c>
      <c r="AQ179" s="8" t="str">
        <f t="shared" si="40"/>
        <v/>
      </c>
      <c r="AR179" s="8" t="str">
        <f t="shared" si="40"/>
        <v/>
      </c>
      <c r="AS179" s="8" t="str">
        <f t="shared" si="40"/>
        <v/>
      </c>
      <c r="AT179" s="8" t="str">
        <f t="shared" si="40"/>
        <v/>
      </c>
      <c r="AU179" s="8" t="str">
        <f t="shared" si="40"/>
        <v/>
      </c>
      <c r="AV179" s="8" t="str">
        <f t="shared" si="40"/>
        <v/>
      </c>
      <c r="AW179" s="8" t="str">
        <f t="shared" si="40"/>
        <v/>
      </c>
      <c r="AX179" s="8" t="str">
        <f t="shared" si="41"/>
        <v/>
      </c>
      <c r="AY179" s="8" t="str">
        <f t="shared" si="41"/>
        <v/>
      </c>
      <c r="AZ179" s="8" t="str">
        <f t="shared" si="41"/>
        <v/>
      </c>
      <c r="BA179" s="8" t="str">
        <f t="shared" si="41"/>
        <v/>
      </c>
      <c r="BB179" s="8" t="str">
        <f t="shared" si="41"/>
        <v/>
      </c>
      <c r="BC179" s="8" t="str">
        <f t="shared" si="41"/>
        <v/>
      </c>
      <c r="BD179" s="8" t="str">
        <f t="shared" si="41"/>
        <v/>
      </c>
      <c r="BE179" s="8" t="str">
        <f t="shared" si="41"/>
        <v/>
      </c>
    </row>
    <row r="180" spans="1:57">
      <c r="A180" t="s">
        <v>404</v>
      </c>
      <c r="B180" t="s">
        <v>404</v>
      </c>
      <c r="C180" t="s">
        <v>404</v>
      </c>
      <c r="E180">
        <v>57</v>
      </c>
      <c r="F180">
        <v>0</v>
      </c>
      <c r="G180">
        <v>1</v>
      </c>
      <c r="H180">
        <v>168118</v>
      </c>
      <c r="I180" s="1">
        <v>44761.875</v>
      </c>
      <c r="J180" t="s">
        <v>392</v>
      </c>
      <c r="K180">
        <v>0</v>
      </c>
      <c r="L180" s="1">
        <v>44753.875</v>
      </c>
      <c r="M180" s="1">
        <v>44761.875</v>
      </c>
      <c r="N180" s="1">
        <v>23048.916666666668</v>
      </c>
      <c r="O180" s="1">
        <v>44753.875</v>
      </c>
      <c r="P180" s="1">
        <v>44693.875</v>
      </c>
      <c r="Q180" s="1">
        <v>43387.875</v>
      </c>
      <c r="R180">
        <v>73799985</v>
      </c>
      <c r="S180" s="22">
        <f>COUNTIF(affix_amil_mensalidade_bronze!$E$4:$E$140,R180)</f>
        <v>0</v>
      </c>
      <c r="U180" t="s">
        <v>750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389</v>
      </c>
      <c r="AC180">
        <v>44</v>
      </c>
      <c r="AD180" t="s">
        <v>394</v>
      </c>
      <c r="AE180">
        <v>289216</v>
      </c>
      <c r="AF180">
        <v>2429.42</v>
      </c>
      <c r="AG180">
        <v>2892.16</v>
      </c>
      <c r="AH180" t="s">
        <v>391</v>
      </c>
      <c r="AI180" t="str">
        <f t="shared" si="30"/>
        <v>SIMSIMSIM570116811844761.875ANMEP044753.87544761.87523048.916666666744753.87544693.87543387.875737999850XNX FXRNXNDX DUXRTX000000AMIL44NEXT PLUS RM RJ2892162429.422892.16INATIVO</v>
      </c>
      <c r="AJ180">
        <f t="shared" si="31"/>
        <v>1</v>
      </c>
      <c r="AK180" t="s">
        <v>392</v>
      </c>
      <c r="AM180" s="7">
        <v>177</v>
      </c>
      <c r="AN180" s="7" t="str">
        <f t="shared" si="40"/>
        <v/>
      </c>
      <c r="AO180" s="7" t="str">
        <f t="shared" si="40"/>
        <v/>
      </c>
      <c r="AP180" s="7" t="str">
        <f t="shared" si="40"/>
        <v/>
      </c>
      <c r="AQ180" s="7" t="str">
        <f t="shared" si="40"/>
        <v/>
      </c>
      <c r="AR180" s="7" t="str">
        <f t="shared" si="40"/>
        <v/>
      </c>
      <c r="AS180" s="7" t="str">
        <f t="shared" si="40"/>
        <v/>
      </c>
      <c r="AT180" s="7" t="str">
        <f t="shared" si="40"/>
        <v/>
      </c>
      <c r="AU180" s="7" t="str">
        <f t="shared" si="40"/>
        <v/>
      </c>
      <c r="AV180" s="7" t="str">
        <f t="shared" si="40"/>
        <v/>
      </c>
      <c r="AW180" s="7" t="str">
        <f t="shared" si="40"/>
        <v/>
      </c>
      <c r="AX180" s="7" t="str">
        <f t="shared" si="41"/>
        <v/>
      </c>
      <c r="AY180" s="7" t="str">
        <f t="shared" si="41"/>
        <v/>
      </c>
      <c r="AZ180" s="7" t="str">
        <f t="shared" si="41"/>
        <v/>
      </c>
      <c r="BA180" s="7" t="str">
        <f t="shared" si="41"/>
        <v/>
      </c>
      <c r="BB180" s="7" t="str">
        <f t="shared" si="41"/>
        <v/>
      </c>
      <c r="BC180" s="7" t="str">
        <f t="shared" si="41"/>
        <v/>
      </c>
      <c r="BD180" s="7" t="str">
        <f t="shared" si="41"/>
        <v/>
      </c>
      <c r="BE180" s="7" t="str">
        <f t="shared" si="41"/>
        <v/>
      </c>
    </row>
    <row r="181" spans="1:57">
      <c r="A181" t="s">
        <v>404</v>
      </c>
      <c r="B181" t="s">
        <v>386</v>
      </c>
      <c r="C181" t="s">
        <v>386</v>
      </c>
      <c r="E181">
        <v>57</v>
      </c>
      <c r="F181">
        <v>0</v>
      </c>
      <c r="G181">
        <v>1</v>
      </c>
      <c r="H181">
        <v>168203</v>
      </c>
      <c r="I181" s="1">
        <v>44761.875</v>
      </c>
      <c r="J181" t="s">
        <v>392</v>
      </c>
      <c r="K181">
        <v>0</v>
      </c>
      <c r="L181" s="1">
        <v>44663.875</v>
      </c>
      <c r="M181" s="1">
        <v>44761.875</v>
      </c>
      <c r="N181" s="1">
        <v>30383.875</v>
      </c>
      <c r="O181" s="1">
        <v>44663.875</v>
      </c>
      <c r="P181" s="1"/>
      <c r="Q181" s="1">
        <v>43387.875</v>
      </c>
      <c r="R181">
        <v>73800102</v>
      </c>
      <c r="S181" s="22">
        <f>COUNTIF(affix_amil_mensalidade_bronze!$E$4:$E$140,R181)</f>
        <v>0</v>
      </c>
      <c r="U181" t="s">
        <v>752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389</v>
      </c>
      <c r="AC181">
        <v>44</v>
      </c>
      <c r="AD181" t="s">
        <v>476</v>
      </c>
      <c r="AE181">
        <v>153526</v>
      </c>
      <c r="AF181">
        <v>1289.6199999999999</v>
      </c>
      <c r="AG181">
        <v>1535.26</v>
      </c>
      <c r="AH181" t="s">
        <v>391</v>
      </c>
      <c r="AI181" t="str">
        <f t="shared" si="30"/>
        <v>SIMNÃONÃO570116820344761.875ANMEP044663.87544761.87530383.87544663.87543387.875738001020MXRWXLLX WXPXNXM XNX DX JXU000000AMIL44AMIL 400 QC NACIONAL1535261289.621535.26INATIVO</v>
      </c>
      <c r="AJ181">
        <f t="shared" si="31"/>
        <v>0</v>
      </c>
      <c r="AK181" t="s">
        <v>392</v>
      </c>
      <c r="AM181" s="8">
        <v>178</v>
      </c>
      <c r="AN181" s="8" t="str">
        <f t="shared" si="40"/>
        <v/>
      </c>
      <c r="AO181" s="8" t="str">
        <f t="shared" si="40"/>
        <v/>
      </c>
      <c r="AP181" s="8" t="str">
        <f t="shared" si="40"/>
        <v/>
      </c>
      <c r="AQ181" s="8" t="str">
        <f t="shared" si="40"/>
        <v/>
      </c>
      <c r="AR181" s="8" t="str">
        <f t="shared" si="40"/>
        <v/>
      </c>
      <c r="AS181" s="8" t="str">
        <f t="shared" si="40"/>
        <v/>
      </c>
      <c r="AT181" s="8" t="str">
        <f t="shared" si="40"/>
        <v/>
      </c>
      <c r="AU181" s="8" t="str">
        <f t="shared" si="40"/>
        <v/>
      </c>
      <c r="AV181" s="8" t="str">
        <f t="shared" si="40"/>
        <v/>
      </c>
      <c r="AW181" s="8" t="str">
        <f t="shared" si="40"/>
        <v/>
      </c>
      <c r="AX181" s="8" t="str">
        <f t="shared" si="41"/>
        <v/>
      </c>
      <c r="AY181" s="8" t="str">
        <f t="shared" si="41"/>
        <v/>
      </c>
      <c r="AZ181" s="8" t="str">
        <f t="shared" si="41"/>
        <v/>
      </c>
      <c r="BA181" s="8" t="str">
        <f t="shared" si="41"/>
        <v/>
      </c>
      <c r="BB181" s="8" t="str">
        <f t="shared" si="41"/>
        <v/>
      </c>
      <c r="BC181" s="8" t="str">
        <f t="shared" si="41"/>
        <v/>
      </c>
      <c r="BD181" s="8" t="str">
        <f t="shared" si="41"/>
        <v/>
      </c>
      <c r="BE181" s="8" t="str">
        <f t="shared" si="41"/>
        <v/>
      </c>
    </row>
    <row r="182" spans="1:57">
      <c r="A182" t="s">
        <v>404</v>
      </c>
      <c r="B182" t="s">
        <v>386</v>
      </c>
      <c r="C182" t="s">
        <v>386</v>
      </c>
      <c r="E182">
        <v>57</v>
      </c>
      <c r="F182">
        <v>0</v>
      </c>
      <c r="G182">
        <v>1</v>
      </c>
      <c r="H182">
        <v>168203</v>
      </c>
      <c r="I182" s="1">
        <v>44761.875</v>
      </c>
      <c r="J182" t="s">
        <v>392</v>
      </c>
      <c r="K182">
        <v>0</v>
      </c>
      <c r="L182" s="1">
        <v>44663.875</v>
      </c>
      <c r="M182" s="1">
        <v>44761.875</v>
      </c>
      <c r="N182" s="1">
        <v>30383.875</v>
      </c>
      <c r="O182" s="1">
        <v>44663.875</v>
      </c>
      <c r="P182" s="1"/>
      <c r="Q182" s="1">
        <v>43387.875</v>
      </c>
      <c r="R182">
        <v>73800102</v>
      </c>
      <c r="S182" s="23">
        <f>COUNTIF(affix_amil_mensalidade_bronze!$E$4:$E$140,R182)</f>
        <v>0</v>
      </c>
      <c r="U182" t="s">
        <v>752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389</v>
      </c>
      <c r="AC182">
        <v>44</v>
      </c>
      <c r="AD182" t="s">
        <v>476</v>
      </c>
      <c r="AE182">
        <v>153526</v>
      </c>
      <c r="AF182">
        <v>1289.6199999999999</v>
      </c>
      <c r="AG182">
        <v>1535.26</v>
      </c>
      <c r="AH182" t="s">
        <v>391</v>
      </c>
      <c r="AI182" t="str">
        <f t="shared" si="30"/>
        <v>SIMNÃONÃO570116820344761.875ANMEP044663.87544761.87530383.87544663.87543387.875738001020MXRWXLLX WXPXNXM XNX DX JXU000000AMIL44AMIL 400 QC NACIONAL1535261289.621535.26INATIVO</v>
      </c>
      <c r="AJ182">
        <f t="shared" si="31"/>
        <v>1</v>
      </c>
      <c r="AK182" t="s">
        <v>392</v>
      </c>
      <c r="AM182" s="7">
        <v>179</v>
      </c>
      <c r="AN182" s="7" t="str">
        <f t="shared" si="40"/>
        <v/>
      </c>
      <c r="AO182" s="7" t="str">
        <f t="shared" si="40"/>
        <v/>
      </c>
      <c r="AP182" s="7" t="str">
        <f t="shared" si="40"/>
        <v/>
      </c>
      <c r="AQ182" s="7" t="str">
        <f t="shared" si="40"/>
        <v/>
      </c>
      <c r="AR182" s="7" t="str">
        <f t="shared" si="40"/>
        <v/>
      </c>
      <c r="AS182" s="7" t="str">
        <f t="shared" si="40"/>
        <v/>
      </c>
      <c r="AT182" s="7" t="str">
        <f t="shared" si="40"/>
        <v/>
      </c>
      <c r="AU182" s="7" t="str">
        <f t="shared" si="40"/>
        <v/>
      </c>
      <c r="AV182" s="7" t="str">
        <f t="shared" si="40"/>
        <v/>
      </c>
      <c r="AW182" s="7" t="str">
        <f t="shared" si="40"/>
        <v/>
      </c>
      <c r="AX182" s="7" t="str">
        <f t="shared" si="41"/>
        <v/>
      </c>
      <c r="AY182" s="7" t="str">
        <f t="shared" si="41"/>
        <v/>
      </c>
      <c r="AZ182" s="7" t="str">
        <f t="shared" si="41"/>
        <v/>
      </c>
      <c r="BA182" s="7" t="str">
        <f t="shared" si="41"/>
        <v/>
      </c>
      <c r="BB182" s="7" t="str">
        <f t="shared" si="41"/>
        <v/>
      </c>
      <c r="BC182" s="7" t="str">
        <f t="shared" si="41"/>
        <v/>
      </c>
      <c r="BD182" s="7" t="str">
        <f t="shared" si="41"/>
        <v/>
      </c>
      <c r="BE182" s="7" t="str">
        <f t="shared" si="41"/>
        <v/>
      </c>
    </row>
    <row r="183" spans="1:57">
      <c r="A183" t="s">
        <v>404</v>
      </c>
      <c r="B183" t="s">
        <v>386</v>
      </c>
      <c r="C183" t="s">
        <v>386</v>
      </c>
      <c r="E183">
        <v>57</v>
      </c>
      <c r="F183">
        <v>0</v>
      </c>
      <c r="G183">
        <v>1</v>
      </c>
      <c r="H183">
        <v>168203</v>
      </c>
      <c r="I183" s="1">
        <v>44761.875</v>
      </c>
      <c r="J183" t="s">
        <v>392</v>
      </c>
      <c r="K183">
        <v>0</v>
      </c>
      <c r="L183" s="1">
        <v>44663.875</v>
      </c>
      <c r="M183" s="1">
        <v>44761.875</v>
      </c>
      <c r="N183" s="1">
        <v>30383.875</v>
      </c>
      <c r="O183" s="1">
        <v>44663.875</v>
      </c>
      <c r="P183" s="1"/>
      <c r="Q183" s="1">
        <v>43387.875</v>
      </c>
      <c r="R183">
        <v>73800102</v>
      </c>
      <c r="S183" s="22">
        <f>COUNTIF(affix_amil_mensalidade_bronze!$E$4:$E$140,R183)</f>
        <v>0</v>
      </c>
      <c r="U183" t="s">
        <v>752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389</v>
      </c>
      <c r="AC183">
        <v>44</v>
      </c>
      <c r="AD183" t="s">
        <v>476</v>
      </c>
      <c r="AE183">
        <v>153526</v>
      </c>
      <c r="AF183">
        <v>1289.6199999999999</v>
      </c>
      <c r="AG183">
        <v>1535.26</v>
      </c>
      <c r="AH183" t="s">
        <v>391</v>
      </c>
      <c r="AI183" t="str">
        <f t="shared" si="30"/>
        <v>SIMNÃONÃO570116820344761.875ANMEP044663.87544761.87530383.87544663.87543387.875738001020MXRWXLLX WXPXNXM XNX DX JXU000000AMIL44AMIL 400 QC NACIONAL1535261289.621535.26INATIVO</v>
      </c>
      <c r="AJ183">
        <f t="shared" si="31"/>
        <v>1</v>
      </c>
      <c r="AK183" t="s">
        <v>392</v>
      </c>
      <c r="AM183" s="8">
        <v>180</v>
      </c>
      <c r="AN183" s="8" t="str">
        <f t="shared" si="40"/>
        <v/>
      </c>
      <c r="AO183" s="8" t="str">
        <f t="shared" si="40"/>
        <v/>
      </c>
      <c r="AP183" s="8" t="str">
        <f t="shared" si="40"/>
        <v/>
      </c>
      <c r="AQ183" s="8" t="str">
        <f t="shared" si="40"/>
        <v/>
      </c>
      <c r="AR183" s="8" t="str">
        <f t="shared" si="40"/>
        <v/>
      </c>
      <c r="AS183" s="8" t="str">
        <f t="shared" si="40"/>
        <v/>
      </c>
      <c r="AT183" s="8" t="str">
        <f t="shared" si="40"/>
        <v/>
      </c>
      <c r="AU183" s="8" t="str">
        <f t="shared" si="40"/>
        <v/>
      </c>
      <c r="AV183" s="8" t="str">
        <f t="shared" si="40"/>
        <v/>
      </c>
      <c r="AW183" s="8" t="str">
        <f t="shared" si="40"/>
        <v/>
      </c>
      <c r="AX183" s="8" t="str">
        <f t="shared" si="41"/>
        <v/>
      </c>
      <c r="AY183" s="8" t="str">
        <f t="shared" si="41"/>
        <v/>
      </c>
      <c r="AZ183" s="8" t="str">
        <f t="shared" si="41"/>
        <v/>
      </c>
      <c r="BA183" s="8" t="str">
        <f t="shared" si="41"/>
        <v/>
      </c>
      <c r="BB183" s="8" t="str">
        <f t="shared" si="41"/>
        <v/>
      </c>
      <c r="BC183" s="8" t="str">
        <f t="shared" si="41"/>
        <v/>
      </c>
      <c r="BD183" s="8" t="str">
        <f t="shared" si="41"/>
        <v/>
      </c>
      <c r="BE183" s="8" t="str">
        <f t="shared" si="41"/>
        <v/>
      </c>
    </row>
    <row r="184" spans="1:57">
      <c r="A184" t="s">
        <v>404</v>
      </c>
      <c r="B184" t="s">
        <v>404</v>
      </c>
      <c r="C184" t="s">
        <v>404</v>
      </c>
      <c r="E184">
        <v>57</v>
      </c>
      <c r="F184">
        <v>0</v>
      </c>
      <c r="G184">
        <v>1</v>
      </c>
      <c r="H184">
        <v>168229</v>
      </c>
      <c r="I184" s="1">
        <v>44761.875</v>
      </c>
      <c r="J184" t="s">
        <v>392</v>
      </c>
      <c r="K184">
        <v>0</v>
      </c>
      <c r="L184" s="1"/>
      <c r="M184" s="1">
        <v>44761.875</v>
      </c>
      <c r="N184" s="1">
        <v>30529.875</v>
      </c>
      <c r="O184" s="1">
        <v>43380.875</v>
      </c>
      <c r="P184" s="1"/>
      <c r="Q184" s="1">
        <v>43387.875</v>
      </c>
      <c r="R184">
        <v>73800105</v>
      </c>
      <c r="S184" s="23">
        <f>COUNTIF(affix_amil_mensalidade_bronze!$E$4:$E$140,R184)</f>
        <v>0</v>
      </c>
      <c r="U184" t="s">
        <v>753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389</v>
      </c>
      <c r="AC184">
        <v>44</v>
      </c>
      <c r="AD184" t="s">
        <v>478</v>
      </c>
      <c r="AE184">
        <v>18958</v>
      </c>
      <c r="AF184">
        <v>1592.45</v>
      </c>
      <c r="AG184">
        <v>1895.8</v>
      </c>
      <c r="AH184" t="s">
        <v>408</v>
      </c>
      <c r="AI184" t="str">
        <f t="shared" si="30"/>
        <v>SIMSIMSIM570116822944761.875ANMEP044761.87530529.87543380.87543387.875738001050XDUXRDX XLBXRTX XLXZXR TXRRX000000AMIL44AMIL 400 QC NACIONAL COPART189581592.451895.8ATIVO</v>
      </c>
      <c r="AJ184">
        <f t="shared" si="31"/>
        <v>0</v>
      </c>
      <c r="AK184" t="s">
        <v>392</v>
      </c>
      <c r="AM184" s="7">
        <v>181</v>
      </c>
      <c r="AN184" s="7" t="str">
        <f t="shared" ref="AN184:AW193" si="42">IF(AN$3=$D184,$AM184,"")</f>
        <v/>
      </c>
      <c r="AO184" s="7" t="str">
        <f t="shared" si="42"/>
        <v/>
      </c>
      <c r="AP184" s="7" t="str">
        <f t="shared" si="42"/>
        <v/>
      </c>
      <c r="AQ184" s="7" t="str">
        <f t="shared" si="42"/>
        <v/>
      </c>
      <c r="AR184" s="7" t="str">
        <f t="shared" si="42"/>
        <v/>
      </c>
      <c r="AS184" s="7" t="str">
        <f t="shared" si="42"/>
        <v/>
      </c>
      <c r="AT184" s="7" t="str">
        <f t="shared" si="42"/>
        <v/>
      </c>
      <c r="AU184" s="7" t="str">
        <f t="shared" si="42"/>
        <v/>
      </c>
      <c r="AV184" s="7" t="str">
        <f t="shared" si="42"/>
        <v/>
      </c>
      <c r="AW184" s="7" t="str">
        <f t="shared" si="42"/>
        <v/>
      </c>
      <c r="AX184" s="7" t="str">
        <f t="shared" ref="AX184:BE193" si="43">IF(AX$3=$D184,$AM184,"")</f>
        <v/>
      </c>
      <c r="AY184" s="7" t="str">
        <f t="shared" si="43"/>
        <v/>
      </c>
      <c r="AZ184" s="7" t="str">
        <f t="shared" si="43"/>
        <v/>
      </c>
      <c r="BA184" s="7" t="str">
        <f t="shared" si="43"/>
        <v/>
      </c>
      <c r="BB184" s="7" t="str">
        <f t="shared" si="43"/>
        <v/>
      </c>
      <c r="BC184" s="7" t="str">
        <f t="shared" si="43"/>
        <v/>
      </c>
      <c r="BD184" s="7" t="str">
        <f t="shared" si="43"/>
        <v/>
      </c>
      <c r="BE184" s="7" t="str">
        <f t="shared" si="43"/>
        <v/>
      </c>
    </row>
    <row r="185" spans="1:57">
      <c r="A185" t="s">
        <v>404</v>
      </c>
      <c r="B185" t="s">
        <v>404</v>
      </c>
      <c r="C185" t="s">
        <v>404</v>
      </c>
      <c r="E185">
        <v>57</v>
      </c>
      <c r="F185">
        <v>0</v>
      </c>
      <c r="G185">
        <v>1</v>
      </c>
      <c r="H185">
        <v>168229</v>
      </c>
      <c r="I185" s="1">
        <v>44761.875</v>
      </c>
      <c r="J185" t="s">
        <v>392</v>
      </c>
      <c r="K185">
        <v>0</v>
      </c>
      <c r="L185" s="1"/>
      <c r="M185" s="1">
        <v>44761.875</v>
      </c>
      <c r="N185" s="1">
        <v>30529.875</v>
      </c>
      <c r="O185" s="1">
        <v>43380.875</v>
      </c>
      <c r="P185" s="1"/>
      <c r="Q185" s="1">
        <v>43387.875</v>
      </c>
      <c r="R185">
        <v>73800105</v>
      </c>
      <c r="S185" s="22">
        <f>COUNTIF(affix_amil_mensalidade_bronze!$E$4:$E$140,R185)</f>
        <v>0</v>
      </c>
      <c r="U185" t="s">
        <v>753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389</v>
      </c>
      <c r="AC185">
        <v>44</v>
      </c>
      <c r="AD185" t="s">
        <v>478</v>
      </c>
      <c r="AE185">
        <v>18958</v>
      </c>
      <c r="AF185">
        <v>1592.45</v>
      </c>
      <c r="AG185">
        <v>1895.8</v>
      </c>
      <c r="AH185" t="s">
        <v>408</v>
      </c>
      <c r="AI185" t="str">
        <f t="shared" si="30"/>
        <v>SIMSIMSIM570116822944761.875ANMEP044761.87530529.87543380.87543387.875738001050XDUXRDX XLBXRTX XLXZXR TXRRX000000AMIL44AMIL 400 QC NACIONAL COPART189581592.451895.8ATIVO</v>
      </c>
      <c r="AJ185">
        <f t="shared" si="31"/>
        <v>1</v>
      </c>
      <c r="AK185" t="s">
        <v>392</v>
      </c>
      <c r="AM185" s="8">
        <v>182</v>
      </c>
      <c r="AN185" s="8" t="str">
        <f t="shared" si="42"/>
        <v/>
      </c>
      <c r="AO185" s="8" t="str">
        <f t="shared" si="42"/>
        <v/>
      </c>
      <c r="AP185" s="8" t="str">
        <f t="shared" si="42"/>
        <v/>
      </c>
      <c r="AQ185" s="8" t="str">
        <f t="shared" si="42"/>
        <v/>
      </c>
      <c r="AR185" s="8" t="str">
        <f t="shared" si="42"/>
        <v/>
      </c>
      <c r="AS185" s="8" t="str">
        <f t="shared" si="42"/>
        <v/>
      </c>
      <c r="AT185" s="8" t="str">
        <f t="shared" si="42"/>
        <v/>
      </c>
      <c r="AU185" s="8" t="str">
        <f t="shared" si="42"/>
        <v/>
      </c>
      <c r="AV185" s="8" t="str">
        <f t="shared" si="42"/>
        <v/>
      </c>
      <c r="AW185" s="8" t="str">
        <f t="shared" si="42"/>
        <v/>
      </c>
      <c r="AX185" s="8" t="str">
        <f t="shared" si="43"/>
        <v/>
      </c>
      <c r="AY185" s="8" t="str">
        <f t="shared" si="43"/>
        <v/>
      </c>
      <c r="AZ185" s="8" t="str">
        <f t="shared" si="43"/>
        <v/>
      </c>
      <c r="BA185" s="8" t="str">
        <f t="shared" si="43"/>
        <v/>
      </c>
      <c r="BB185" s="8" t="str">
        <f t="shared" si="43"/>
        <v/>
      </c>
      <c r="BC185" s="8" t="str">
        <f t="shared" si="43"/>
        <v/>
      </c>
      <c r="BD185" s="8" t="str">
        <f t="shared" si="43"/>
        <v/>
      </c>
      <c r="BE185" s="8" t="str">
        <f t="shared" si="43"/>
        <v/>
      </c>
    </row>
    <row r="186" spans="1:57">
      <c r="A186" t="s">
        <v>404</v>
      </c>
      <c r="B186" t="s">
        <v>404</v>
      </c>
      <c r="C186" t="s">
        <v>404</v>
      </c>
      <c r="E186">
        <v>57</v>
      </c>
      <c r="F186">
        <v>0</v>
      </c>
      <c r="G186">
        <v>1</v>
      </c>
      <c r="H186">
        <v>168229</v>
      </c>
      <c r="I186" s="1">
        <v>44761.875</v>
      </c>
      <c r="J186" t="s">
        <v>392</v>
      </c>
      <c r="K186">
        <v>0</v>
      </c>
      <c r="L186" s="1"/>
      <c r="M186" s="1">
        <v>44761.875</v>
      </c>
      <c r="N186" s="1">
        <v>30529.875</v>
      </c>
      <c r="O186" s="1">
        <v>43380.875</v>
      </c>
      <c r="P186" s="1"/>
      <c r="Q186" s="1">
        <v>43387.875</v>
      </c>
      <c r="R186">
        <v>73800105</v>
      </c>
      <c r="S186" s="23">
        <f>COUNTIF(affix_amil_mensalidade_bronze!$E$4:$E$140,R186)</f>
        <v>0</v>
      </c>
      <c r="U186" t="s">
        <v>753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389</v>
      </c>
      <c r="AC186">
        <v>44</v>
      </c>
      <c r="AD186" t="s">
        <v>478</v>
      </c>
      <c r="AE186">
        <v>18958</v>
      </c>
      <c r="AF186">
        <v>1592.45</v>
      </c>
      <c r="AG186">
        <v>1895.8</v>
      </c>
      <c r="AH186" t="s">
        <v>408</v>
      </c>
      <c r="AI186" t="str">
        <f t="shared" si="30"/>
        <v>SIMSIMSIM570116822944761.875ANMEP044761.87530529.87543380.87543387.875738001050XDUXRDX XLBXRTX XLXZXR TXRRX000000AMIL44AMIL 400 QC NACIONAL COPART189581592.451895.8ATIVO</v>
      </c>
      <c r="AJ186">
        <f t="shared" si="31"/>
        <v>1</v>
      </c>
      <c r="AK186" t="s">
        <v>392</v>
      </c>
      <c r="AM186" s="7">
        <v>183</v>
      </c>
      <c r="AN186" s="7" t="str">
        <f t="shared" si="42"/>
        <v/>
      </c>
      <c r="AO186" s="7" t="str">
        <f t="shared" si="42"/>
        <v/>
      </c>
      <c r="AP186" s="7" t="str">
        <f t="shared" si="42"/>
        <v/>
      </c>
      <c r="AQ186" s="7" t="str">
        <f t="shared" si="42"/>
        <v/>
      </c>
      <c r="AR186" s="7" t="str">
        <f t="shared" si="42"/>
        <v/>
      </c>
      <c r="AS186" s="7" t="str">
        <f t="shared" si="42"/>
        <v/>
      </c>
      <c r="AT186" s="7" t="str">
        <f t="shared" si="42"/>
        <v/>
      </c>
      <c r="AU186" s="7" t="str">
        <f t="shared" si="42"/>
        <v/>
      </c>
      <c r="AV186" s="7" t="str">
        <f t="shared" si="42"/>
        <v/>
      </c>
      <c r="AW186" s="7" t="str">
        <f t="shared" si="42"/>
        <v/>
      </c>
      <c r="AX186" s="7" t="str">
        <f t="shared" si="43"/>
        <v/>
      </c>
      <c r="AY186" s="7" t="str">
        <f t="shared" si="43"/>
        <v/>
      </c>
      <c r="AZ186" s="7" t="str">
        <f t="shared" si="43"/>
        <v/>
      </c>
      <c r="BA186" s="7" t="str">
        <f t="shared" si="43"/>
        <v/>
      </c>
      <c r="BB186" s="7" t="str">
        <f t="shared" si="43"/>
        <v/>
      </c>
      <c r="BC186" s="7" t="str">
        <f t="shared" si="43"/>
        <v/>
      </c>
      <c r="BD186" s="7" t="str">
        <f t="shared" si="43"/>
        <v/>
      </c>
      <c r="BE186" s="7" t="str">
        <f t="shared" si="43"/>
        <v/>
      </c>
    </row>
    <row r="187" spans="1:57">
      <c r="A187" t="s">
        <v>404</v>
      </c>
      <c r="B187" t="s">
        <v>404</v>
      </c>
      <c r="C187" t="s">
        <v>404</v>
      </c>
      <c r="E187">
        <v>57</v>
      </c>
      <c r="F187">
        <v>0</v>
      </c>
      <c r="G187">
        <v>1</v>
      </c>
      <c r="H187">
        <v>168256</v>
      </c>
      <c r="I187" s="1">
        <v>44761.875</v>
      </c>
      <c r="J187" t="s">
        <v>392</v>
      </c>
      <c r="K187">
        <v>0</v>
      </c>
      <c r="L187" s="1">
        <v>44755.875</v>
      </c>
      <c r="M187" s="1">
        <v>44761.875</v>
      </c>
      <c r="N187" s="1">
        <v>30647.916666666668</v>
      </c>
      <c r="O187" s="1">
        <v>44755.875</v>
      </c>
      <c r="P187" s="1"/>
      <c r="Q187" s="1">
        <v>43387.875</v>
      </c>
      <c r="R187">
        <v>73800108</v>
      </c>
      <c r="S187" s="22">
        <f>COUNTIF(affix_amil_mensalidade_bronze!$E$4:$E$140,R187)</f>
        <v>0</v>
      </c>
      <c r="U187" t="s">
        <v>754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389</v>
      </c>
      <c r="AC187">
        <v>44</v>
      </c>
      <c r="AD187" t="s">
        <v>398</v>
      </c>
      <c r="AE187">
        <v>276623</v>
      </c>
      <c r="AF187">
        <v>2323.64</v>
      </c>
      <c r="AG187">
        <v>2766.23</v>
      </c>
      <c r="AH187" t="s">
        <v>391</v>
      </c>
      <c r="AI187" t="str">
        <f t="shared" si="30"/>
        <v>SIMSIMSIM570116825644761.875ANMEP044755.87544761.87530647.916666666744755.87543387.875738001080LXDXXNX WRXTXNX KXHL000000AMIL44AMIL 500 QP NACIONAL2766232323.642766.23INATIVO</v>
      </c>
      <c r="AJ187">
        <f t="shared" si="31"/>
        <v>0</v>
      </c>
      <c r="AK187" t="s">
        <v>392</v>
      </c>
      <c r="AM187" s="8">
        <v>184</v>
      </c>
      <c r="AN187" s="8" t="str">
        <f t="shared" si="42"/>
        <v/>
      </c>
      <c r="AO187" s="8" t="str">
        <f t="shared" si="42"/>
        <v/>
      </c>
      <c r="AP187" s="8" t="str">
        <f t="shared" si="42"/>
        <v/>
      </c>
      <c r="AQ187" s="8" t="str">
        <f t="shared" si="42"/>
        <v/>
      </c>
      <c r="AR187" s="8" t="str">
        <f t="shared" si="42"/>
        <v/>
      </c>
      <c r="AS187" s="8" t="str">
        <f t="shared" si="42"/>
        <v/>
      </c>
      <c r="AT187" s="8" t="str">
        <f t="shared" si="42"/>
        <v/>
      </c>
      <c r="AU187" s="8" t="str">
        <f t="shared" si="42"/>
        <v/>
      </c>
      <c r="AV187" s="8" t="str">
        <f t="shared" si="42"/>
        <v/>
      </c>
      <c r="AW187" s="8" t="str">
        <f t="shared" si="42"/>
        <v/>
      </c>
      <c r="AX187" s="8" t="str">
        <f t="shared" si="43"/>
        <v/>
      </c>
      <c r="AY187" s="8" t="str">
        <f t="shared" si="43"/>
        <v/>
      </c>
      <c r="AZ187" s="8" t="str">
        <f t="shared" si="43"/>
        <v/>
      </c>
      <c r="BA187" s="8" t="str">
        <f t="shared" si="43"/>
        <v/>
      </c>
      <c r="BB187" s="8" t="str">
        <f t="shared" si="43"/>
        <v/>
      </c>
      <c r="BC187" s="8" t="str">
        <f t="shared" si="43"/>
        <v/>
      </c>
      <c r="BD187" s="8" t="str">
        <f t="shared" si="43"/>
        <v/>
      </c>
      <c r="BE187" s="8" t="str">
        <f t="shared" si="43"/>
        <v/>
      </c>
    </row>
    <row r="188" spans="1:57">
      <c r="A188" t="s">
        <v>404</v>
      </c>
      <c r="B188" t="s">
        <v>404</v>
      </c>
      <c r="C188" t="s">
        <v>404</v>
      </c>
      <c r="E188">
        <v>57</v>
      </c>
      <c r="F188">
        <v>0</v>
      </c>
      <c r="G188">
        <v>1</v>
      </c>
      <c r="H188">
        <v>168256</v>
      </c>
      <c r="I188" s="1">
        <v>44761.875</v>
      </c>
      <c r="J188" t="s">
        <v>392</v>
      </c>
      <c r="K188">
        <v>0</v>
      </c>
      <c r="L188" s="1">
        <v>44755.875</v>
      </c>
      <c r="M188" s="1">
        <v>44761.875</v>
      </c>
      <c r="N188" s="1">
        <v>30647.916666666668</v>
      </c>
      <c r="O188" s="1">
        <v>44755.875</v>
      </c>
      <c r="P188" s="1"/>
      <c r="Q188" s="1">
        <v>43387.875</v>
      </c>
      <c r="R188">
        <v>73800108</v>
      </c>
      <c r="S188" s="23">
        <f>COUNTIF(affix_amil_mensalidade_bronze!$E$4:$E$140,R188)</f>
        <v>0</v>
      </c>
      <c r="U188" t="s">
        <v>754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389</v>
      </c>
      <c r="AC188">
        <v>44</v>
      </c>
      <c r="AD188" t="s">
        <v>398</v>
      </c>
      <c r="AE188">
        <v>276623</v>
      </c>
      <c r="AF188">
        <v>2323.64</v>
      </c>
      <c r="AG188">
        <v>2766.23</v>
      </c>
      <c r="AH188" t="s">
        <v>391</v>
      </c>
      <c r="AI188" t="str">
        <f t="shared" si="30"/>
        <v>SIMSIMSIM570116825644761.875ANMEP044755.87544761.87530647.916666666744755.87543387.875738001080LXDXXNX WRXTXNX KXHL000000AMIL44AMIL 500 QP NACIONAL2766232323.642766.23INATIVO</v>
      </c>
      <c r="AJ188">
        <f t="shared" si="31"/>
        <v>1</v>
      </c>
      <c r="AK188" t="s">
        <v>392</v>
      </c>
      <c r="AM188" s="7">
        <v>185</v>
      </c>
      <c r="AN188" s="7" t="str">
        <f t="shared" si="42"/>
        <v/>
      </c>
      <c r="AO188" s="7" t="str">
        <f t="shared" si="42"/>
        <v/>
      </c>
      <c r="AP188" s="7" t="str">
        <f t="shared" si="42"/>
        <v/>
      </c>
      <c r="AQ188" s="7" t="str">
        <f t="shared" si="42"/>
        <v/>
      </c>
      <c r="AR188" s="7" t="str">
        <f t="shared" si="42"/>
        <v/>
      </c>
      <c r="AS188" s="7" t="str">
        <f t="shared" si="42"/>
        <v/>
      </c>
      <c r="AT188" s="7" t="str">
        <f t="shared" si="42"/>
        <v/>
      </c>
      <c r="AU188" s="7" t="str">
        <f t="shared" si="42"/>
        <v/>
      </c>
      <c r="AV188" s="7" t="str">
        <f t="shared" si="42"/>
        <v/>
      </c>
      <c r="AW188" s="7" t="str">
        <f t="shared" si="42"/>
        <v/>
      </c>
      <c r="AX188" s="7" t="str">
        <f t="shared" si="43"/>
        <v/>
      </c>
      <c r="AY188" s="7" t="str">
        <f t="shared" si="43"/>
        <v/>
      </c>
      <c r="AZ188" s="7" t="str">
        <f t="shared" si="43"/>
        <v/>
      </c>
      <c r="BA188" s="7" t="str">
        <f t="shared" si="43"/>
        <v/>
      </c>
      <c r="BB188" s="7" t="str">
        <f t="shared" si="43"/>
        <v/>
      </c>
      <c r="BC188" s="7" t="str">
        <f t="shared" si="43"/>
        <v/>
      </c>
      <c r="BD188" s="7" t="str">
        <f t="shared" si="43"/>
        <v/>
      </c>
      <c r="BE188" s="7" t="str">
        <f t="shared" si="43"/>
        <v/>
      </c>
    </row>
    <row r="189" spans="1:57">
      <c r="A189" t="s">
        <v>404</v>
      </c>
      <c r="B189" t="s">
        <v>404</v>
      </c>
      <c r="C189" t="s">
        <v>404</v>
      </c>
      <c r="E189">
        <v>57</v>
      </c>
      <c r="F189">
        <v>0</v>
      </c>
      <c r="G189">
        <v>1</v>
      </c>
      <c r="H189">
        <v>168256</v>
      </c>
      <c r="I189" s="1">
        <v>44761.875</v>
      </c>
      <c r="J189" t="s">
        <v>392</v>
      </c>
      <c r="K189">
        <v>0</v>
      </c>
      <c r="L189" s="1">
        <v>44755.875</v>
      </c>
      <c r="M189" s="1">
        <v>44761.875</v>
      </c>
      <c r="N189" s="1">
        <v>30647.916666666668</v>
      </c>
      <c r="O189" s="1">
        <v>44755.875</v>
      </c>
      <c r="P189" s="1"/>
      <c r="Q189" s="1">
        <v>43387.875</v>
      </c>
      <c r="R189">
        <v>73800108</v>
      </c>
      <c r="S189" s="22">
        <f>COUNTIF(affix_amil_mensalidade_bronze!$E$4:$E$140,R189)</f>
        <v>0</v>
      </c>
      <c r="U189" t="s">
        <v>754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389</v>
      </c>
      <c r="AC189">
        <v>44</v>
      </c>
      <c r="AD189" t="s">
        <v>398</v>
      </c>
      <c r="AE189">
        <v>276623</v>
      </c>
      <c r="AF189">
        <v>2323.64</v>
      </c>
      <c r="AG189">
        <v>2766.23</v>
      </c>
      <c r="AH189" t="s">
        <v>391</v>
      </c>
      <c r="AI189" t="str">
        <f t="shared" si="30"/>
        <v>SIMSIMSIM570116825644761.875ANMEP044755.87544761.87530647.916666666744755.87543387.875738001080LXDXXNX WRXTXNX KXHL000000AMIL44AMIL 500 QP NACIONAL2766232323.642766.23INATIVO</v>
      </c>
      <c r="AJ189">
        <f t="shared" si="31"/>
        <v>1</v>
      </c>
      <c r="AK189" t="s">
        <v>392</v>
      </c>
      <c r="AM189" s="8">
        <v>186</v>
      </c>
      <c r="AN189" s="8" t="str">
        <f t="shared" si="42"/>
        <v/>
      </c>
      <c r="AO189" s="8" t="str">
        <f t="shared" si="42"/>
        <v/>
      </c>
      <c r="AP189" s="8" t="str">
        <f t="shared" si="42"/>
        <v/>
      </c>
      <c r="AQ189" s="8" t="str">
        <f t="shared" si="42"/>
        <v/>
      </c>
      <c r="AR189" s="8" t="str">
        <f t="shared" si="42"/>
        <v/>
      </c>
      <c r="AS189" s="8" t="str">
        <f t="shared" si="42"/>
        <v/>
      </c>
      <c r="AT189" s="8" t="str">
        <f t="shared" si="42"/>
        <v/>
      </c>
      <c r="AU189" s="8" t="str">
        <f t="shared" si="42"/>
        <v/>
      </c>
      <c r="AV189" s="8" t="str">
        <f t="shared" si="42"/>
        <v/>
      </c>
      <c r="AW189" s="8" t="str">
        <f t="shared" si="42"/>
        <v/>
      </c>
      <c r="AX189" s="8" t="str">
        <f t="shared" si="43"/>
        <v/>
      </c>
      <c r="AY189" s="8" t="str">
        <f t="shared" si="43"/>
        <v/>
      </c>
      <c r="AZ189" s="8" t="str">
        <f t="shared" si="43"/>
        <v/>
      </c>
      <c r="BA189" s="8" t="str">
        <f t="shared" si="43"/>
        <v/>
      </c>
      <c r="BB189" s="8" t="str">
        <f t="shared" si="43"/>
        <v/>
      </c>
      <c r="BC189" s="8" t="str">
        <f t="shared" si="43"/>
        <v/>
      </c>
      <c r="BD189" s="8" t="str">
        <f t="shared" si="43"/>
        <v/>
      </c>
      <c r="BE189" s="8" t="str">
        <f t="shared" si="43"/>
        <v/>
      </c>
    </row>
    <row r="190" spans="1:57">
      <c r="A190" t="s">
        <v>404</v>
      </c>
      <c r="B190" t="s">
        <v>386</v>
      </c>
      <c r="C190" t="s">
        <v>386</v>
      </c>
      <c r="E190">
        <v>19</v>
      </c>
      <c r="F190">
        <v>0</v>
      </c>
      <c r="G190">
        <v>1</v>
      </c>
      <c r="H190">
        <v>167992</v>
      </c>
      <c r="I190" s="1">
        <v>44761.875</v>
      </c>
      <c r="J190" t="s">
        <v>387</v>
      </c>
      <c r="K190">
        <v>0</v>
      </c>
      <c r="L190" s="1">
        <v>44699.875</v>
      </c>
      <c r="M190" s="1">
        <v>44761.875</v>
      </c>
      <c r="N190" s="1">
        <v>40159.916666666664</v>
      </c>
      <c r="O190" s="1">
        <v>44699.875</v>
      </c>
      <c r="P190" s="1">
        <v>44693.875</v>
      </c>
      <c r="Q190" s="1">
        <v>43387.875</v>
      </c>
      <c r="R190">
        <v>73802336</v>
      </c>
      <c r="S190" s="22">
        <f>COUNTIF(affix_amil_mensalidade_bronze!$E$4:$E$140,R190)</f>
        <v>0</v>
      </c>
      <c r="U190" t="s">
        <v>875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389</v>
      </c>
      <c r="AC190">
        <v>44</v>
      </c>
      <c r="AD190" t="s">
        <v>398</v>
      </c>
      <c r="AE190">
        <v>95921</v>
      </c>
      <c r="AF190">
        <v>805.73</v>
      </c>
      <c r="AG190">
        <v>959.21</v>
      </c>
      <c r="AH190" t="s">
        <v>391</v>
      </c>
      <c r="AI190" t="str">
        <f t="shared" si="30"/>
        <v>SIMNÃONÃO190116799244761.875FNEL044699.87544761.87540159.916666666744699.87544693.87543387.875738023360VXLXNTXNX WXTXLX BRXNWX FXRNXNDX000000AMIL44AMIL 500 QP NACIONAL95921805.73959.21INATIVO</v>
      </c>
      <c r="AJ190">
        <f t="shared" si="31"/>
        <v>0</v>
      </c>
      <c r="AK190" t="s">
        <v>387</v>
      </c>
      <c r="AM190" s="7">
        <v>187</v>
      </c>
      <c r="AN190" s="7" t="str">
        <f t="shared" si="42"/>
        <v/>
      </c>
      <c r="AO190" s="7" t="str">
        <f t="shared" si="42"/>
        <v/>
      </c>
      <c r="AP190" s="7" t="str">
        <f t="shared" si="42"/>
        <v/>
      </c>
      <c r="AQ190" s="7" t="str">
        <f t="shared" si="42"/>
        <v/>
      </c>
      <c r="AR190" s="7" t="str">
        <f t="shared" si="42"/>
        <v/>
      </c>
      <c r="AS190" s="7" t="str">
        <f t="shared" si="42"/>
        <v/>
      </c>
      <c r="AT190" s="7" t="str">
        <f t="shared" si="42"/>
        <v/>
      </c>
      <c r="AU190" s="7" t="str">
        <f t="shared" si="42"/>
        <v/>
      </c>
      <c r="AV190" s="7" t="str">
        <f t="shared" si="42"/>
        <v/>
      </c>
      <c r="AW190" s="7" t="str">
        <f t="shared" si="42"/>
        <v/>
      </c>
      <c r="AX190" s="7" t="str">
        <f t="shared" si="43"/>
        <v/>
      </c>
      <c r="AY190" s="7" t="str">
        <f t="shared" si="43"/>
        <v/>
      </c>
      <c r="AZ190" s="7" t="str">
        <f t="shared" si="43"/>
        <v/>
      </c>
      <c r="BA190" s="7" t="str">
        <f t="shared" si="43"/>
        <v/>
      </c>
      <c r="BB190" s="7" t="str">
        <f t="shared" si="43"/>
        <v/>
      </c>
      <c r="BC190" s="7" t="str">
        <f t="shared" si="43"/>
        <v/>
      </c>
      <c r="BD190" s="7" t="str">
        <f t="shared" si="43"/>
        <v/>
      </c>
      <c r="BE190" s="7" t="str">
        <f t="shared" si="43"/>
        <v/>
      </c>
    </row>
    <row r="191" spans="1:57">
      <c r="A191" t="s">
        <v>404</v>
      </c>
      <c r="B191" t="s">
        <v>386</v>
      </c>
      <c r="C191" t="s">
        <v>386</v>
      </c>
      <c r="E191">
        <v>19</v>
      </c>
      <c r="F191">
        <v>0</v>
      </c>
      <c r="G191">
        <v>1</v>
      </c>
      <c r="H191">
        <v>167992</v>
      </c>
      <c r="I191" s="1">
        <v>44761.875</v>
      </c>
      <c r="J191" t="s">
        <v>387</v>
      </c>
      <c r="K191">
        <v>0</v>
      </c>
      <c r="L191" s="1">
        <v>44699.875</v>
      </c>
      <c r="M191" s="1">
        <v>44761.875</v>
      </c>
      <c r="N191" s="1">
        <v>40159.916666666664</v>
      </c>
      <c r="O191" s="1">
        <v>44699.875</v>
      </c>
      <c r="P191" s="1">
        <v>44693.875</v>
      </c>
      <c r="Q191" s="1">
        <v>43387.875</v>
      </c>
      <c r="R191">
        <v>73802336</v>
      </c>
      <c r="S191" s="23">
        <f>COUNTIF(affix_amil_mensalidade_bronze!$E$4:$E$140,R191)</f>
        <v>0</v>
      </c>
      <c r="U191" t="s">
        <v>875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389</v>
      </c>
      <c r="AC191">
        <v>44</v>
      </c>
      <c r="AD191" t="s">
        <v>398</v>
      </c>
      <c r="AE191">
        <v>95921</v>
      </c>
      <c r="AF191">
        <v>805.73</v>
      </c>
      <c r="AG191">
        <v>959.21</v>
      </c>
      <c r="AH191" t="s">
        <v>391</v>
      </c>
      <c r="AI191" t="str">
        <f t="shared" si="30"/>
        <v>SIMNÃONÃO190116799244761.875FNEL044699.87544761.87540159.916666666744699.87544693.87543387.875738023360VXLXNTXNX WXTXLX BRXNWX FXRNXNDX000000AMIL44AMIL 500 QP NACIONAL95921805.73959.21INATIVO</v>
      </c>
      <c r="AJ191">
        <f t="shared" si="31"/>
        <v>1</v>
      </c>
      <c r="AK191" t="s">
        <v>387</v>
      </c>
      <c r="AM191" s="8">
        <v>188</v>
      </c>
      <c r="AN191" s="8" t="str">
        <f t="shared" si="42"/>
        <v/>
      </c>
      <c r="AO191" s="8" t="str">
        <f t="shared" si="42"/>
        <v/>
      </c>
      <c r="AP191" s="8" t="str">
        <f t="shared" si="42"/>
        <v/>
      </c>
      <c r="AQ191" s="8" t="str">
        <f t="shared" si="42"/>
        <v/>
      </c>
      <c r="AR191" s="8" t="str">
        <f t="shared" si="42"/>
        <v/>
      </c>
      <c r="AS191" s="8" t="str">
        <f t="shared" si="42"/>
        <v/>
      </c>
      <c r="AT191" s="8" t="str">
        <f t="shared" si="42"/>
        <v/>
      </c>
      <c r="AU191" s="8" t="str">
        <f t="shared" si="42"/>
        <v/>
      </c>
      <c r="AV191" s="8" t="str">
        <f t="shared" si="42"/>
        <v/>
      </c>
      <c r="AW191" s="8" t="str">
        <f t="shared" si="42"/>
        <v/>
      </c>
      <c r="AX191" s="8" t="str">
        <f t="shared" si="43"/>
        <v/>
      </c>
      <c r="AY191" s="8" t="str">
        <f t="shared" si="43"/>
        <v/>
      </c>
      <c r="AZ191" s="8" t="str">
        <f t="shared" si="43"/>
        <v/>
      </c>
      <c r="BA191" s="8" t="str">
        <f t="shared" si="43"/>
        <v/>
      </c>
      <c r="BB191" s="8" t="str">
        <f t="shared" si="43"/>
        <v/>
      </c>
      <c r="BC191" s="8" t="str">
        <f t="shared" si="43"/>
        <v/>
      </c>
      <c r="BD191" s="8" t="str">
        <f t="shared" si="43"/>
        <v/>
      </c>
      <c r="BE191" s="8" t="str">
        <f t="shared" si="43"/>
        <v/>
      </c>
    </row>
    <row r="192" spans="1:57">
      <c r="A192" t="s">
        <v>404</v>
      </c>
      <c r="B192" t="s">
        <v>386</v>
      </c>
      <c r="C192" t="s">
        <v>386</v>
      </c>
      <c r="E192">
        <v>19</v>
      </c>
      <c r="F192">
        <v>0</v>
      </c>
      <c r="G192">
        <v>1</v>
      </c>
      <c r="H192">
        <v>167992</v>
      </c>
      <c r="I192" s="1">
        <v>44761.875</v>
      </c>
      <c r="J192" t="s">
        <v>387</v>
      </c>
      <c r="K192">
        <v>0</v>
      </c>
      <c r="L192" s="1">
        <v>44699.875</v>
      </c>
      <c r="M192" s="1">
        <v>44761.875</v>
      </c>
      <c r="N192" s="1">
        <v>40159.916666666664</v>
      </c>
      <c r="O192" s="1">
        <v>44699.875</v>
      </c>
      <c r="P192" s="1">
        <v>44693.875</v>
      </c>
      <c r="Q192" s="1">
        <v>43387.875</v>
      </c>
      <c r="R192">
        <v>73802336</v>
      </c>
      <c r="S192" s="22">
        <f>COUNTIF(affix_amil_mensalidade_bronze!$E$4:$E$140,R192)</f>
        <v>0</v>
      </c>
      <c r="U192" t="s">
        <v>875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389</v>
      </c>
      <c r="AC192">
        <v>44</v>
      </c>
      <c r="AD192" t="s">
        <v>398</v>
      </c>
      <c r="AE192">
        <v>95921</v>
      </c>
      <c r="AF192">
        <v>805.73</v>
      </c>
      <c r="AG192">
        <v>959.21</v>
      </c>
      <c r="AH192" t="s">
        <v>391</v>
      </c>
      <c r="AI192" t="str">
        <f t="shared" si="30"/>
        <v>SIMNÃONÃO190116799244761.875FNEL044699.87544761.87540159.916666666744699.87544693.87543387.875738023360VXLXNTXNX WXTXLX BRXNWX FXRNXNDX000000AMIL44AMIL 500 QP NACIONAL95921805.73959.21INATIVO</v>
      </c>
      <c r="AJ192">
        <f t="shared" si="31"/>
        <v>1</v>
      </c>
      <c r="AK192" t="s">
        <v>387</v>
      </c>
      <c r="AM192" s="7">
        <v>189</v>
      </c>
      <c r="AN192" s="7" t="str">
        <f t="shared" si="42"/>
        <v/>
      </c>
      <c r="AO192" s="7" t="str">
        <f t="shared" si="42"/>
        <v/>
      </c>
      <c r="AP192" s="7" t="str">
        <f t="shared" si="42"/>
        <v/>
      </c>
      <c r="AQ192" s="7" t="str">
        <f t="shared" si="42"/>
        <v/>
      </c>
      <c r="AR192" s="7" t="str">
        <f t="shared" si="42"/>
        <v/>
      </c>
      <c r="AS192" s="7" t="str">
        <f t="shared" si="42"/>
        <v/>
      </c>
      <c r="AT192" s="7" t="str">
        <f t="shared" si="42"/>
        <v/>
      </c>
      <c r="AU192" s="7" t="str">
        <f t="shared" si="42"/>
        <v/>
      </c>
      <c r="AV192" s="7" t="str">
        <f t="shared" si="42"/>
        <v/>
      </c>
      <c r="AW192" s="7" t="str">
        <f t="shared" si="42"/>
        <v/>
      </c>
      <c r="AX192" s="7" t="str">
        <f t="shared" si="43"/>
        <v/>
      </c>
      <c r="AY192" s="7" t="str">
        <f t="shared" si="43"/>
        <v/>
      </c>
      <c r="AZ192" s="7" t="str">
        <f t="shared" si="43"/>
        <v/>
      </c>
      <c r="BA192" s="7" t="str">
        <f t="shared" si="43"/>
        <v/>
      </c>
      <c r="BB192" s="7" t="str">
        <f t="shared" si="43"/>
        <v/>
      </c>
      <c r="BC192" s="7" t="str">
        <f t="shared" si="43"/>
        <v/>
      </c>
      <c r="BD192" s="7" t="str">
        <f t="shared" si="43"/>
        <v/>
      </c>
      <c r="BE192" s="7" t="str">
        <f t="shared" si="43"/>
        <v/>
      </c>
    </row>
    <row r="193" spans="1:57">
      <c r="A193" t="s">
        <v>404</v>
      </c>
      <c r="B193" t="s">
        <v>404</v>
      </c>
      <c r="C193" t="s">
        <v>404</v>
      </c>
      <c r="E193">
        <v>19</v>
      </c>
      <c r="F193">
        <v>0</v>
      </c>
      <c r="G193">
        <v>1</v>
      </c>
      <c r="H193">
        <v>168292</v>
      </c>
      <c r="I193" s="1">
        <v>44761.875</v>
      </c>
      <c r="J193" t="s">
        <v>387</v>
      </c>
      <c r="K193">
        <v>0</v>
      </c>
      <c r="L193" s="1"/>
      <c r="M193" s="1">
        <v>44761.875</v>
      </c>
      <c r="N193" s="1">
        <v>36218.875</v>
      </c>
      <c r="O193" s="1">
        <v>43381.875</v>
      </c>
      <c r="P193" s="1"/>
      <c r="Q193" s="1">
        <v>43387.875</v>
      </c>
      <c r="R193">
        <v>73804178</v>
      </c>
      <c r="S193" s="23">
        <f>COUNTIF(affix_amil_mensalidade_bronze!$E$4:$E$140,R193)</f>
        <v>0</v>
      </c>
      <c r="U193" t="s">
        <v>761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389</v>
      </c>
      <c r="AC193">
        <v>44</v>
      </c>
      <c r="AD193" t="s">
        <v>398</v>
      </c>
      <c r="AE193">
        <v>191602</v>
      </c>
      <c r="AF193">
        <v>1609.46</v>
      </c>
      <c r="AG193">
        <v>1916.02</v>
      </c>
      <c r="AH193" t="s">
        <v>408</v>
      </c>
      <c r="AI193" t="str">
        <f t="shared" si="30"/>
        <v>SIMSIMSIM190116829244761.875FNEL044761.87536218.87543381.87543387.875738041780TXXLX WXRDXX DX XLVX XUX000000AMIL44AMIL 500 QP NACIONAL1916021609.461916.02ATIVO</v>
      </c>
      <c r="AJ193">
        <f t="shared" si="31"/>
        <v>0</v>
      </c>
      <c r="AK193" t="s">
        <v>387</v>
      </c>
      <c r="AM193" s="8">
        <v>190</v>
      </c>
      <c r="AN193" s="8" t="str">
        <f t="shared" si="42"/>
        <v/>
      </c>
      <c r="AO193" s="8" t="str">
        <f t="shared" si="42"/>
        <v/>
      </c>
      <c r="AP193" s="8" t="str">
        <f t="shared" si="42"/>
        <v/>
      </c>
      <c r="AQ193" s="8" t="str">
        <f t="shared" si="42"/>
        <v/>
      </c>
      <c r="AR193" s="8" t="str">
        <f t="shared" si="42"/>
        <v/>
      </c>
      <c r="AS193" s="8" t="str">
        <f t="shared" si="42"/>
        <v/>
      </c>
      <c r="AT193" s="8" t="str">
        <f t="shared" si="42"/>
        <v/>
      </c>
      <c r="AU193" s="8" t="str">
        <f t="shared" si="42"/>
        <v/>
      </c>
      <c r="AV193" s="8" t="str">
        <f t="shared" si="42"/>
        <v/>
      </c>
      <c r="AW193" s="8" t="str">
        <f t="shared" si="42"/>
        <v/>
      </c>
      <c r="AX193" s="8" t="str">
        <f t="shared" si="43"/>
        <v/>
      </c>
      <c r="AY193" s="8" t="str">
        <f t="shared" si="43"/>
        <v/>
      </c>
      <c r="AZ193" s="8" t="str">
        <f t="shared" si="43"/>
        <v/>
      </c>
      <c r="BA193" s="8" t="str">
        <f t="shared" si="43"/>
        <v/>
      </c>
      <c r="BB193" s="8" t="str">
        <f t="shared" si="43"/>
        <v/>
      </c>
      <c r="BC193" s="8" t="str">
        <f t="shared" si="43"/>
        <v/>
      </c>
      <c r="BD193" s="8" t="str">
        <f t="shared" si="43"/>
        <v/>
      </c>
      <c r="BE193" s="8" t="str">
        <f t="shared" si="43"/>
        <v/>
      </c>
    </row>
    <row r="194" spans="1:57">
      <c r="A194" t="s">
        <v>404</v>
      </c>
      <c r="B194" t="s">
        <v>404</v>
      </c>
      <c r="C194" t="s">
        <v>404</v>
      </c>
      <c r="E194">
        <v>19</v>
      </c>
      <c r="F194">
        <v>0</v>
      </c>
      <c r="G194">
        <v>1</v>
      </c>
      <c r="H194">
        <v>168292</v>
      </c>
      <c r="I194" s="1">
        <v>44761.875</v>
      </c>
      <c r="J194" t="s">
        <v>387</v>
      </c>
      <c r="K194">
        <v>0</v>
      </c>
      <c r="L194" s="1"/>
      <c r="M194" s="1">
        <v>44761.875</v>
      </c>
      <c r="N194" s="1">
        <v>36218.875</v>
      </c>
      <c r="O194" s="1">
        <v>43381.875</v>
      </c>
      <c r="P194" s="1"/>
      <c r="Q194" s="1">
        <v>43387.875</v>
      </c>
      <c r="R194">
        <v>73804178</v>
      </c>
      <c r="S194" s="22">
        <f>COUNTIF(affix_amil_mensalidade_bronze!$E$4:$E$140,R194)</f>
        <v>0</v>
      </c>
      <c r="U194" t="s">
        <v>761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389</v>
      </c>
      <c r="AC194">
        <v>44</v>
      </c>
      <c r="AD194" t="s">
        <v>398</v>
      </c>
      <c r="AE194">
        <v>191602</v>
      </c>
      <c r="AF194">
        <v>1609.46</v>
      </c>
      <c r="AG194">
        <v>1916.02</v>
      </c>
      <c r="AH194" t="s">
        <v>408</v>
      </c>
      <c r="AI194" t="str">
        <f t="shared" si="30"/>
        <v>SIMSIMSIM190116829244761.875FNEL044761.87536218.87543381.87543387.875738041780TXXLX WXRDXX DX XLVX XUX000000AMIL44AMIL 500 QP NACIONAL1916021609.461916.02ATIVO</v>
      </c>
      <c r="AJ194">
        <f t="shared" si="31"/>
        <v>1</v>
      </c>
      <c r="AK194" t="s">
        <v>387</v>
      </c>
      <c r="AM194" s="7">
        <v>191</v>
      </c>
      <c r="AN194" s="7" t="str">
        <f t="shared" ref="AN194:AW203" si="44">IF(AN$3=$D194,$AM194,"")</f>
        <v/>
      </c>
      <c r="AO194" s="7" t="str">
        <f t="shared" si="44"/>
        <v/>
      </c>
      <c r="AP194" s="7" t="str">
        <f t="shared" si="44"/>
        <v/>
      </c>
      <c r="AQ194" s="7" t="str">
        <f t="shared" si="44"/>
        <v/>
      </c>
      <c r="AR194" s="7" t="str">
        <f t="shared" si="44"/>
        <v/>
      </c>
      <c r="AS194" s="7" t="str">
        <f t="shared" si="44"/>
        <v/>
      </c>
      <c r="AT194" s="7" t="str">
        <f t="shared" si="44"/>
        <v/>
      </c>
      <c r="AU194" s="7" t="str">
        <f t="shared" si="44"/>
        <v/>
      </c>
      <c r="AV194" s="7" t="str">
        <f t="shared" si="44"/>
        <v/>
      </c>
      <c r="AW194" s="7" t="str">
        <f t="shared" si="44"/>
        <v/>
      </c>
      <c r="AX194" s="7" t="str">
        <f t="shared" ref="AX194:BE203" si="45">IF(AX$3=$D194,$AM194,"")</f>
        <v/>
      </c>
      <c r="AY194" s="7" t="str">
        <f t="shared" si="45"/>
        <v/>
      </c>
      <c r="AZ194" s="7" t="str">
        <f t="shared" si="45"/>
        <v/>
      </c>
      <c r="BA194" s="7" t="str">
        <f t="shared" si="45"/>
        <v/>
      </c>
      <c r="BB194" s="7" t="str">
        <f t="shared" si="45"/>
        <v/>
      </c>
      <c r="BC194" s="7" t="str">
        <f t="shared" si="45"/>
        <v/>
      </c>
      <c r="BD194" s="7" t="str">
        <f t="shared" si="45"/>
        <v/>
      </c>
      <c r="BE194" s="7" t="str">
        <f t="shared" si="45"/>
        <v/>
      </c>
    </row>
    <row r="195" spans="1:57">
      <c r="A195" t="s">
        <v>404</v>
      </c>
      <c r="B195" t="s">
        <v>404</v>
      </c>
      <c r="C195" t="s">
        <v>404</v>
      </c>
      <c r="E195">
        <v>19</v>
      </c>
      <c r="F195">
        <v>0</v>
      </c>
      <c r="G195">
        <v>1</v>
      </c>
      <c r="H195">
        <v>168292</v>
      </c>
      <c r="I195" s="1">
        <v>44761.875</v>
      </c>
      <c r="J195" t="s">
        <v>387</v>
      </c>
      <c r="K195">
        <v>0</v>
      </c>
      <c r="L195" s="1"/>
      <c r="M195" s="1">
        <v>44761.875</v>
      </c>
      <c r="N195" s="1">
        <v>36218.875</v>
      </c>
      <c r="O195" s="1">
        <v>43381.875</v>
      </c>
      <c r="P195" s="1"/>
      <c r="Q195" s="1">
        <v>43387.875</v>
      </c>
      <c r="R195">
        <v>73804178</v>
      </c>
      <c r="S195" s="23">
        <f>COUNTIF(affix_amil_mensalidade_bronze!$E$4:$E$140,R195)</f>
        <v>0</v>
      </c>
      <c r="U195" t="s">
        <v>761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389</v>
      </c>
      <c r="AC195">
        <v>44</v>
      </c>
      <c r="AD195" t="s">
        <v>398</v>
      </c>
      <c r="AE195">
        <v>191602</v>
      </c>
      <c r="AF195">
        <v>1609.46</v>
      </c>
      <c r="AG195">
        <v>1916.02</v>
      </c>
      <c r="AH195" t="s">
        <v>408</v>
      </c>
      <c r="AI195" t="str">
        <f t="shared" si="30"/>
        <v>SIMSIMSIM190116829244761.875FNEL044761.87536218.87543381.87543387.875738041780TXXLX WXRDXX DX XLVX XUX000000AMIL44AMIL 500 QP NACIONAL1916021609.461916.02ATIVO</v>
      </c>
      <c r="AJ195">
        <f t="shared" si="31"/>
        <v>1</v>
      </c>
      <c r="AK195" t="s">
        <v>387</v>
      </c>
      <c r="AM195" s="8">
        <v>192</v>
      </c>
      <c r="AN195" s="8" t="str">
        <f t="shared" si="44"/>
        <v/>
      </c>
      <c r="AO195" s="8" t="str">
        <f t="shared" si="44"/>
        <v/>
      </c>
      <c r="AP195" s="8" t="str">
        <f t="shared" si="44"/>
        <v/>
      </c>
      <c r="AQ195" s="8" t="str">
        <f t="shared" si="44"/>
        <v/>
      </c>
      <c r="AR195" s="8" t="str">
        <f t="shared" si="44"/>
        <v/>
      </c>
      <c r="AS195" s="8" t="str">
        <f t="shared" si="44"/>
        <v/>
      </c>
      <c r="AT195" s="8" t="str">
        <f t="shared" si="44"/>
        <v/>
      </c>
      <c r="AU195" s="8" t="str">
        <f t="shared" si="44"/>
        <v/>
      </c>
      <c r="AV195" s="8" t="str">
        <f t="shared" si="44"/>
        <v/>
      </c>
      <c r="AW195" s="8" t="str">
        <f t="shared" si="44"/>
        <v/>
      </c>
      <c r="AX195" s="8" t="str">
        <f t="shared" si="45"/>
        <v/>
      </c>
      <c r="AY195" s="8" t="str">
        <f t="shared" si="45"/>
        <v/>
      </c>
      <c r="AZ195" s="8" t="str">
        <f t="shared" si="45"/>
        <v/>
      </c>
      <c r="BA195" s="8" t="str">
        <f t="shared" si="45"/>
        <v/>
      </c>
      <c r="BB195" s="8" t="str">
        <f t="shared" si="45"/>
        <v/>
      </c>
      <c r="BC195" s="8" t="str">
        <f t="shared" si="45"/>
        <v/>
      </c>
      <c r="BD195" s="8" t="str">
        <f t="shared" si="45"/>
        <v/>
      </c>
      <c r="BE195" s="8" t="str">
        <f t="shared" si="45"/>
        <v/>
      </c>
    </row>
    <row r="196" spans="1:57">
      <c r="A196" t="s">
        <v>404</v>
      </c>
      <c r="B196" t="s">
        <v>404</v>
      </c>
      <c r="C196" t="s">
        <v>404</v>
      </c>
      <c r="E196">
        <v>19</v>
      </c>
      <c r="F196">
        <v>0</v>
      </c>
      <c r="G196">
        <v>1</v>
      </c>
      <c r="H196">
        <v>168325</v>
      </c>
      <c r="I196" s="1">
        <v>44761.875</v>
      </c>
      <c r="J196" t="s">
        <v>387</v>
      </c>
      <c r="K196">
        <v>0</v>
      </c>
      <c r="L196" s="1"/>
      <c r="M196" s="1">
        <v>44761.875</v>
      </c>
      <c r="N196" s="1">
        <v>37189.875</v>
      </c>
      <c r="O196" s="1">
        <v>43381.875</v>
      </c>
      <c r="P196" s="1"/>
      <c r="Q196" s="1">
        <v>43387.875</v>
      </c>
      <c r="R196">
        <v>73804191</v>
      </c>
      <c r="S196" s="22">
        <f>COUNTIF(affix_amil_mensalidade_bronze!$E$4:$E$140,R196)</f>
        <v>0</v>
      </c>
      <c r="U196" t="s">
        <v>762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389</v>
      </c>
      <c r="AC196">
        <v>44</v>
      </c>
      <c r="AD196" t="s">
        <v>390</v>
      </c>
      <c r="AE196">
        <v>82674</v>
      </c>
      <c r="AF196">
        <v>1475.34</v>
      </c>
      <c r="AG196">
        <v>826.74</v>
      </c>
      <c r="AH196" t="s">
        <v>408</v>
      </c>
      <c r="AI196" t="str">
        <f t="shared" ref="AI196:AI259" si="46">CONCATENATE(A196,B196,C196,D196,E196,F196,G196,H196,I196,J196,K196,L196,M196,N196,O196,P196,Q196,R196,S196,T196,U196,V196,W196,X196,Y196,Z196,AA196,AB196,AC196,AD196,AE196,AF196,AG196,AH196)</f>
        <v>SIMSIMSIM190116832544761.875FNEL044761.87537189.87543381.87543387.875738041910WXMXLX RXFXXLX MXRXXRX FRXNWX000000AMIL44AMIL 400 QP NACIONAL826741475.34826.74ATIVO</v>
      </c>
      <c r="AJ196">
        <f t="shared" ref="AJ196:AJ259" si="47">IF(AI196=AI195,1,0)</f>
        <v>0</v>
      </c>
      <c r="AK196" t="s">
        <v>387</v>
      </c>
      <c r="AM196" s="7">
        <v>193</v>
      </c>
      <c r="AN196" s="7" t="str">
        <f t="shared" si="44"/>
        <v/>
      </c>
      <c r="AO196" s="7" t="str">
        <f t="shared" si="44"/>
        <v/>
      </c>
      <c r="AP196" s="7" t="str">
        <f t="shared" si="44"/>
        <v/>
      </c>
      <c r="AQ196" s="7" t="str">
        <f t="shared" si="44"/>
        <v/>
      </c>
      <c r="AR196" s="7" t="str">
        <f t="shared" si="44"/>
        <v/>
      </c>
      <c r="AS196" s="7" t="str">
        <f t="shared" si="44"/>
        <v/>
      </c>
      <c r="AT196" s="7" t="str">
        <f t="shared" si="44"/>
        <v/>
      </c>
      <c r="AU196" s="7" t="str">
        <f t="shared" si="44"/>
        <v/>
      </c>
      <c r="AV196" s="7" t="str">
        <f t="shared" si="44"/>
        <v/>
      </c>
      <c r="AW196" s="7" t="str">
        <f t="shared" si="44"/>
        <v/>
      </c>
      <c r="AX196" s="7" t="str">
        <f t="shared" si="45"/>
        <v/>
      </c>
      <c r="AY196" s="7" t="str">
        <f t="shared" si="45"/>
        <v/>
      </c>
      <c r="AZ196" s="7" t="str">
        <f t="shared" si="45"/>
        <v/>
      </c>
      <c r="BA196" s="7" t="str">
        <f t="shared" si="45"/>
        <v/>
      </c>
      <c r="BB196" s="7" t="str">
        <f t="shared" si="45"/>
        <v/>
      </c>
      <c r="BC196" s="7" t="str">
        <f t="shared" si="45"/>
        <v/>
      </c>
      <c r="BD196" s="7" t="str">
        <f t="shared" si="45"/>
        <v/>
      </c>
      <c r="BE196" s="7" t="str">
        <f t="shared" si="45"/>
        <v/>
      </c>
    </row>
    <row r="197" spans="1:57">
      <c r="A197" t="s">
        <v>404</v>
      </c>
      <c r="B197" t="s">
        <v>404</v>
      </c>
      <c r="C197" t="s">
        <v>404</v>
      </c>
      <c r="E197">
        <v>19</v>
      </c>
      <c r="F197">
        <v>0</v>
      </c>
      <c r="G197">
        <v>1</v>
      </c>
      <c r="H197">
        <v>168325</v>
      </c>
      <c r="I197" s="1">
        <v>44761.875</v>
      </c>
      <c r="J197" t="s">
        <v>387</v>
      </c>
      <c r="K197">
        <v>0</v>
      </c>
      <c r="L197" s="1"/>
      <c r="M197" s="1">
        <v>44761.875</v>
      </c>
      <c r="N197" s="1">
        <v>37189.875</v>
      </c>
      <c r="O197" s="1">
        <v>43381.875</v>
      </c>
      <c r="P197" s="1"/>
      <c r="Q197" s="1">
        <v>43387.875</v>
      </c>
      <c r="R197">
        <v>73804191</v>
      </c>
      <c r="S197" s="23">
        <f>COUNTIF(affix_amil_mensalidade_bronze!$E$4:$E$140,R197)</f>
        <v>0</v>
      </c>
      <c r="U197" t="s">
        <v>762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389</v>
      </c>
      <c r="AC197">
        <v>44</v>
      </c>
      <c r="AD197" t="s">
        <v>390</v>
      </c>
      <c r="AE197">
        <v>82674</v>
      </c>
      <c r="AF197">
        <v>1475.34</v>
      </c>
      <c r="AG197">
        <v>826.74</v>
      </c>
      <c r="AH197" t="s">
        <v>408</v>
      </c>
      <c r="AI197" t="str">
        <f t="shared" si="46"/>
        <v>SIMSIMSIM190116832544761.875FNEL044761.87537189.87543381.87543387.875738041910WXMXLX RXFXXLX MXRXXRX FRXNWX000000AMIL44AMIL 400 QP NACIONAL826741475.34826.74ATIVO</v>
      </c>
      <c r="AJ197">
        <f t="shared" si="47"/>
        <v>1</v>
      </c>
      <c r="AK197" t="s">
        <v>387</v>
      </c>
      <c r="AM197" s="8">
        <v>194</v>
      </c>
      <c r="AN197" s="8" t="str">
        <f t="shared" si="44"/>
        <v/>
      </c>
      <c r="AO197" s="8" t="str">
        <f t="shared" si="44"/>
        <v/>
      </c>
      <c r="AP197" s="8" t="str">
        <f t="shared" si="44"/>
        <v/>
      </c>
      <c r="AQ197" s="8" t="str">
        <f t="shared" si="44"/>
        <v/>
      </c>
      <c r="AR197" s="8" t="str">
        <f t="shared" si="44"/>
        <v/>
      </c>
      <c r="AS197" s="8" t="str">
        <f t="shared" si="44"/>
        <v/>
      </c>
      <c r="AT197" s="8" t="str">
        <f t="shared" si="44"/>
        <v/>
      </c>
      <c r="AU197" s="8" t="str">
        <f t="shared" si="44"/>
        <v/>
      </c>
      <c r="AV197" s="8" t="str">
        <f t="shared" si="44"/>
        <v/>
      </c>
      <c r="AW197" s="8" t="str">
        <f t="shared" si="44"/>
        <v/>
      </c>
      <c r="AX197" s="8" t="str">
        <f t="shared" si="45"/>
        <v/>
      </c>
      <c r="AY197" s="8" t="str">
        <f t="shared" si="45"/>
        <v/>
      </c>
      <c r="AZ197" s="8" t="str">
        <f t="shared" si="45"/>
        <v/>
      </c>
      <c r="BA197" s="8" t="str">
        <f t="shared" si="45"/>
        <v/>
      </c>
      <c r="BB197" s="8" t="str">
        <f t="shared" si="45"/>
        <v/>
      </c>
      <c r="BC197" s="8" t="str">
        <f t="shared" si="45"/>
        <v/>
      </c>
      <c r="BD197" s="8" t="str">
        <f t="shared" si="45"/>
        <v/>
      </c>
      <c r="BE197" s="8" t="str">
        <f t="shared" si="45"/>
        <v/>
      </c>
    </row>
    <row r="198" spans="1:57">
      <c r="A198" t="s">
        <v>404</v>
      </c>
      <c r="B198" t="s">
        <v>404</v>
      </c>
      <c r="C198" t="s">
        <v>404</v>
      </c>
      <c r="E198">
        <v>19</v>
      </c>
      <c r="F198">
        <v>0</v>
      </c>
      <c r="G198">
        <v>1</v>
      </c>
      <c r="H198">
        <v>168325</v>
      </c>
      <c r="I198" s="1">
        <v>44761.875</v>
      </c>
      <c r="J198" t="s">
        <v>387</v>
      </c>
      <c r="K198">
        <v>0</v>
      </c>
      <c r="L198" s="1"/>
      <c r="M198" s="1">
        <v>44761.875</v>
      </c>
      <c r="N198" s="1">
        <v>37189.875</v>
      </c>
      <c r="O198" s="1">
        <v>43381.875</v>
      </c>
      <c r="P198" s="1"/>
      <c r="Q198" s="1">
        <v>43387.875</v>
      </c>
      <c r="R198">
        <v>73804191</v>
      </c>
      <c r="S198" s="22">
        <f>COUNTIF(affix_amil_mensalidade_bronze!$E$4:$E$140,R198)</f>
        <v>0</v>
      </c>
      <c r="U198" t="s">
        <v>762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389</v>
      </c>
      <c r="AC198">
        <v>44</v>
      </c>
      <c r="AD198" t="s">
        <v>390</v>
      </c>
      <c r="AE198">
        <v>82674</v>
      </c>
      <c r="AF198">
        <v>1475.34</v>
      </c>
      <c r="AG198">
        <v>826.74</v>
      </c>
      <c r="AH198" t="s">
        <v>408</v>
      </c>
      <c r="AI198" t="str">
        <f t="shared" si="46"/>
        <v>SIMSIMSIM190116832544761.875FNEL044761.87537189.87543381.87543387.875738041910WXMXLX RXFXXLX MXRXXRX FRXNWX000000AMIL44AMIL 400 QP NACIONAL826741475.34826.74ATIVO</v>
      </c>
      <c r="AJ198">
        <f t="shared" si="47"/>
        <v>1</v>
      </c>
      <c r="AK198" t="s">
        <v>387</v>
      </c>
      <c r="AM198" s="7">
        <v>195</v>
      </c>
      <c r="AN198" s="7" t="str">
        <f t="shared" si="44"/>
        <v/>
      </c>
      <c r="AO198" s="7" t="str">
        <f t="shared" si="44"/>
        <v/>
      </c>
      <c r="AP198" s="7" t="str">
        <f t="shared" si="44"/>
        <v/>
      </c>
      <c r="AQ198" s="7" t="str">
        <f t="shared" si="44"/>
        <v/>
      </c>
      <c r="AR198" s="7" t="str">
        <f t="shared" si="44"/>
        <v/>
      </c>
      <c r="AS198" s="7" t="str">
        <f t="shared" si="44"/>
        <v/>
      </c>
      <c r="AT198" s="7" t="str">
        <f t="shared" si="44"/>
        <v/>
      </c>
      <c r="AU198" s="7" t="str">
        <f t="shared" si="44"/>
        <v/>
      </c>
      <c r="AV198" s="7" t="str">
        <f t="shared" si="44"/>
        <v/>
      </c>
      <c r="AW198" s="7" t="str">
        <f t="shared" si="44"/>
        <v/>
      </c>
      <c r="AX198" s="7" t="str">
        <f t="shared" si="45"/>
        <v/>
      </c>
      <c r="AY198" s="7" t="str">
        <f t="shared" si="45"/>
        <v/>
      </c>
      <c r="AZ198" s="7" t="str">
        <f t="shared" si="45"/>
        <v/>
      </c>
      <c r="BA198" s="7" t="str">
        <f t="shared" si="45"/>
        <v/>
      </c>
      <c r="BB198" s="7" t="str">
        <f t="shared" si="45"/>
        <v/>
      </c>
      <c r="BC198" s="7" t="str">
        <f t="shared" si="45"/>
        <v/>
      </c>
      <c r="BD198" s="7" t="str">
        <f t="shared" si="45"/>
        <v/>
      </c>
      <c r="BE198" s="7" t="str">
        <f t="shared" si="45"/>
        <v/>
      </c>
    </row>
    <row r="199" spans="1:57">
      <c r="A199" t="s">
        <v>404</v>
      </c>
      <c r="B199" t="s">
        <v>404</v>
      </c>
      <c r="C199" t="s">
        <v>404</v>
      </c>
      <c r="E199">
        <v>19</v>
      </c>
      <c r="F199">
        <v>0</v>
      </c>
      <c r="G199">
        <v>1</v>
      </c>
      <c r="H199">
        <v>168456</v>
      </c>
      <c r="I199" s="1">
        <v>44761.875</v>
      </c>
      <c r="J199" t="s">
        <v>387</v>
      </c>
      <c r="K199">
        <v>0</v>
      </c>
      <c r="L199" s="1">
        <v>44755.875</v>
      </c>
      <c r="M199" s="1">
        <v>44761.875</v>
      </c>
      <c r="N199" s="1">
        <v>37820.875</v>
      </c>
      <c r="O199" s="1">
        <v>44755.875</v>
      </c>
      <c r="P199" s="1">
        <v>44693.875</v>
      </c>
      <c r="Q199" s="1">
        <v>43387.875</v>
      </c>
      <c r="R199">
        <v>73804205</v>
      </c>
      <c r="S199" s="23">
        <f>COUNTIF(affix_amil_mensalidade_bronze!$E$4:$E$140,R199)</f>
        <v>0</v>
      </c>
      <c r="U199" t="s">
        <v>763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389</v>
      </c>
      <c r="AC199">
        <v>44</v>
      </c>
      <c r="AD199" t="s">
        <v>476</v>
      </c>
      <c r="AE199">
        <v>123586</v>
      </c>
      <c r="AF199">
        <v>1038.1099999999999</v>
      </c>
      <c r="AG199">
        <v>1235.8599999999999</v>
      </c>
      <c r="AH199" t="s">
        <v>391</v>
      </c>
      <c r="AI199" t="str">
        <f t="shared" si="46"/>
        <v>SIMSIMSIM190116845644761.875FNEL044755.87544761.87537820.87544755.87544693.87543387.875738042050MXRXX LXURX XNTX DX JXU000000AMIL44AMIL 400 QC NACIONAL1235861038.111235.86INATIVO</v>
      </c>
      <c r="AJ199">
        <f t="shared" si="47"/>
        <v>0</v>
      </c>
      <c r="AK199" t="s">
        <v>387</v>
      </c>
      <c r="AM199" s="8">
        <v>196</v>
      </c>
      <c r="AN199" s="8" t="str">
        <f t="shared" si="44"/>
        <v/>
      </c>
      <c r="AO199" s="8" t="str">
        <f t="shared" si="44"/>
        <v/>
      </c>
      <c r="AP199" s="8" t="str">
        <f t="shared" si="44"/>
        <v/>
      </c>
      <c r="AQ199" s="8" t="str">
        <f t="shared" si="44"/>
        <v/>
      </c>
      <c r="AR199" s="8" t="str">
        <f t="shared" si="44"/>
        <v/>
      </c>
      <c r="AS199" s="8" t="str">
        <f t="shared" si="44"/>
        <v/>
      </c>
      <c r="AT199" s="8" t="str">
        <f t="shared" si="44"/>
        <v/>
      </c>
      <c r="AU199" s="8" t="str">
        <f t="shared" si="44"/>
        <v/>
      </c>
      <c r="AV199" s="8" t="str">
        <f t="shared" si="44"/>
        <v/>
      </c>
      <c r="AW199" s="8" t="str">
        <f t="shared" si="44"/>
        <v/>
      </c>
      <c r="AX199" s="8" t="str">
        <f t="shared" si="45"/>
        <v/>
      </c>
      <c r="AY199" s="8" t="str">
        <f t="shared" si="45"/>
        <v/>
      </c>
      <c r="AZ199" s="8" t="str">
        <f t="shared" si="45"/>
        <v/>
      </c>
      <c r="BA199" s="8" t="str">
        <f t="shared" si="45"/>
        <v/>
      </c>
      <c r="BB199" s="8" t="str">
        <f t="shared" si="45"/>
        <v/>
      </c>
      <c r="BC199" s="8" t="str">
        <f t="shared" si="45"/>
        <v/>
      </c>
      <c r="BD199" s="8" t="str">
        <f t="shared" si="45"/>
        <v/>
      </c>
      <c r="BE199" s="8" t="str">
        <f t="shared" si="45"/>
        <v/>
      </c>
    </row>
    <row r="200" spans="1:57">
      <c r="A200" t="s">
        <v>404</v>
      </c>
      <c r="B200" t="s">
        <v>404</v>
      </c>
      <c r="C200" t="s">
        <v>404</v>
      </c>
      <c r="E200">
        <v>19</v>
      </c>
      <c r="F200">
        <v>0</v>
      </c>
      <c r="G200">
        <v>1</v>
      </c>
      <c r="H200">
        <v>168456</v>
      </c>
      <c r="I200" s="1">
        <v>44761.875</v>
      </c>
      <c r="J200" t="s">
        <v>387</v>
      </c>
      <c r="K200">
        <v>0</v>
      </c>
      <c r="L200" s="1">
        <v>44755.875</v>
      </c>
      <c r="M200" s="1">
        <v>44761.875</v>
      </c>
      <c r="N200" s="1">
        <v>37820.875</v>
      </c>
      <c r="O200" s="1">
        <v>44755.875</v>
      </c>
      <c r="P200" s="1">
        <v>44693.875</v>
      </c>
      <c r="Q200" s="1">
        <v>43387.875</v>
      </c>
      <c r="R200">
        <v>73804205</v>
      </c>
      <c r="S200" s="22">
        <f>COUNTIF(affix_amil_mensalidade_bronze!$E$4:$E$140,R200)</f>
        <v>0</v>
      </c>
      <c r="U200" t="s">
        <v>763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389</v>
      </c>
      <c r="AC200">
        <v>44</v>
      </c>
      <c r="AD200" t="s">
        <v>476</v>
      </c>
      <c r="AE200">
        <v>123586</v>
      </c>
      <c r="AF200">
        <v>1038.1099999999999</v>
      </c>
      <c r="AG200">
        <v>1235.8599999999999</v>
      </c>
      <c r="AH200" t="s">
        <v>391</v>
      </c>
      <c r="AI200" t="str">
        <f t="shared" si="46"/>
        <v>SIMSIMSIM190116845644761.875FNEL044755.87544761.87537820.87544755.87544693.87543387.875738042050MXRXX LXURX XNTX DX JXU000000AMIL44AMIL 400 QC NACIONAL1235861038.111235.86INATIVO</v>
      </c>
      <c r="AJ200">
        <f t="shared" si="47"/>
        <v>1</v>
      </c>
      <c r="AK200" t="s">
        <v>387</v>
      </c>
      <c r="AM200" s="7">
        <v>197</v>
      </c>
      <c r="AN200" s="7" t="str">
        <f t="shared" si="44"/>
        <v/>
      </c>
      <c r="AO200" s="7" t="str">
        <f t="shared" si="44"/>
        <v/>
      </c>
      <c r="AP200" s="7" t="str">
        <f t="shared" si="44"/>
        <v/>
      </c>
      <c r="AQ200" s="7" t="str">
        <f t="shared" si="44"/>
        <v/>
      </c>
      <c r="AR200" s="7" t="str">
        <f t="shared" si="44"/>
        <v/>
      </c>
      <c r="AS200" s="7" t="str">
        <f t="shared" si="44"/>
        <v/>
      </c>
      <c r="AT200" s="7" t="str">
        <f t="shared" si="44"/>
        <v/>
      </c>
      <c r="AU200" s="7" t="str">
        <f t="shared" si="44"/>
        <v/>
      </c>
      <c r="AV200" s="7" t="str">
        <f t="shared" si="44"/>
        <v/>
      </c>
      <c r="AW200" s="7" t="str">
        <f t="shared" si="44"/>
        <v/>
      </c>
      <c r="AX200" s="7" t="str">
        <f t="shared" si="45"/>
        <v/>
      </c>
      <c r="AY200" s="7" t="str">
        <f t="shared" si="45"/>
        <v/>
      </c>
      <c r="AZ200" s="7" t="str">
        <f t="shared" si="45"/>
        <v/>
      </c>
      <c r="BA200" s="7" t="str">
        <f t="shared" si="45"/>
        <v/>
      </c>
      <c r="BB200" s="7" t="str">
        <f t="shared" si="45"/>
        <v/>
      </c>
      <c r="BC200" s="7" t="str">
        <f t="shared" si="45"/>
        <v/>
      </c>
      <c r="BD200" s="7" t="str">
        <f t="shared" si="45"/>
        <v/>
      </c>
      <c r="BE200" s="7" t="str">
        <f t="shared" si="45"/>
        <v/>
      </c>
    </row>
    <row r="201" spans="1:57">
      <c r="A201" t="s">
        <v>404</v>
      </c>
      <c r="B201" t="s">
        <v>404</v>
      </c>
      <c r="C201" t="s">
        <v>404</v>
      </c>
      <c r="E201">
        <v>19</v>
      </c>
      <c r="F201">
        <v>0</v>
      </c>
      <c r="G201">
        <v>1</v>
      </c>
      <c r="H201">
        <v>168456</v>
      </c>
      <c r="I201" s="1">
        <v>44761.875</v>
      </c>
      <c r="J201" t="s">
        <v>387</v>
      </c>
      <c r="K201">
        <v>0</v>
      </c>
      <c r="L201" s="1">
        <v>44755.875</v>
      </c>
      <c r="M201" s="1">
        <v>44761.875</v>
      </c>
      <c r="N201" s="1">
        <v>37820.875</v>
      </c>
      <c r="O201" s="1">
        <v>44755.875</v>
      </c>
      <c r="P201" s="1">
        <v>44693.875</v>
      </c>
      <c r="Q201" s="1">
        <v>43387.875</v>
      </c>
      <c r="R201">
        <v>73804205</v>
      </c>
      <c r="S201" s="23">
        <f>COUNTIF(affix_amil_mensalidade_bronze!$E$4:$E$140,R201)</f>
        <v>0</v>
      </c>
      <c r="U201" t="s">
        <v>763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389</v>
      </c>
      <c r="AC201">
        <v>44</v>
      </c>
      <c r="AD201" t="s">
        <v>476</v>
      </c>
      <c r="AE201">
        <v>123586</v>
      </c>
      <c r="AF201">
        <v>1038.1099999999999</v>
      </c>
      <c r="AG201">
        <v>1235.8599999999999</v>
      </c>
      <c r="AH201" t="s">
        <v>391</v>
      </c>
      <c r="AI201" t="str">
        <f t="shared" si="46"/>
        <v>SIMSIMSIM190116845644761.875FNEL044755.87544761.87537820.87544755.87544693.87543387.875738042050MXRXX LXURX XNTX DX JXU000000AMIL44AMIL 400 QC NACIONAL1235861038.111235.86INATIVO</v>
      </c>
      <c r="AJ201">
        <f t="shared" si="47"/>
        <v>1</v>
      </c>
      <c r="AK201" t="s">
        <v>387</v>
      </c>
      <c r="AM201" s="8">
        <v>198</v>
      </c>
      <c r="AN201" s="8" t="str">
        <f t="shared" si="44"/>
        <v/>
      </c>
      <c r="AO201" s="8" t="str">
        <f t="shared" si="44"/>
        <v/>
      </c>
      <c r="AP201" s="8" t="str">
        <f t="shared" si="44"/>
        <v/>
      </c>
      <c r="AQ201" s="8" t="str">
        <f t="shared" si="44"/>
        <v/>
      </c>
      <c r="AR201" s="8" t="str">
        <f t="shared" si="44"/>
        <v/>
      </c>
      <c r="AS201" s="8" t="str">
        <f t="shared" si="44"/>
        <v/>
      </c>
      <c r="AT201" s="8" t="str">
        <f t="shared" si="44"/>
        <v/>
      </c>
      <c r="AU201" s="8" t="str">
        <f t="shared" si="44"/>
        <v/>
      </c>
      <c r="AV201" s="8" t="str">
        <f t="shared" si="44"/>
        <v/>
      </c>
      <c r="AW201" s="8" t="str">
        <f t="shared" si="44"/>
        <v/>
      </c>
      <c r="AX201" s="8" t="str">
        <f t="shared" si="45"/>
        <v/>
      </c>
      <c r="AY201" s="8" t="str">
        <f t="shared" si="45"/>
        <v/>
      </c>
      <c r="AZ201" s="8" t="str">
        <f t="shared" si="45"/>
        <v/>
      </c>
      <c r="BA201" s="8" t="str">
        <f t="shared" si="45"/>
        <v/>
      </c>
      <c r="BB201" s="8" t="str">
        <f t="shared" si="45"/>
        <v/>
      </c>
      <c r="BC201" s="8" t="str">
        <f t="shared" si="45"/>
        <v/>
      </c>
      <c r="BD201" s="8" t="str">
        <f t="shared" si="45"/>
        <v/>
      </c>
      <c r="BE201" s="8" t="str">
        <f t="shared" si="45"/>
        <v/>
      </c>
    </row>
    <row r="202" spans="1:57">
      <c r="A202" t="s">
        <v>404</v>
      </c>
      <c r="B202" t="s">
        <v>404</v>
      </c>
      <c r="C202" t="s">
        <v>404</v>
      </c>
      <c r="E202">
        <v>57</v>
      </c>
      <c r="F202">
        <v>0</v>
      </c>
      <c r="G202">
        <v>1</v>
      </c>
      <c r="H202">
        <v>168275</v>
      </c>
      <c r="I202" s="1">
        <v>44761.875</v>
      </c>
      <c r="J202" t="s">
        <v>392</v>
      </c>
      <c r="K202">
        <v>0</v>
      </c>
      <c r="L202" s="1"/>
      <c r="M202" s="1">
        <v>44761.875</v>
      </c>
      <c r="N202" s="1">
        <v>30084.875</v>
      </c>
      <c r="O202" s="1">
        <v>43381.875</v>
      </c>
      <c r="P202" s="1"/>
      <c r="Q202" s="1">
        <v>43387.875</v>
      </c>
      <c r="R202">
        <v>73805829</v>
      </c>
      <c r="S202" s="23">
        <f>COUNTIF(affix_amil_mensalidade_bronze!$E$4:$E$140,R202)</f>
        <v>0</v>
      </c>
      <c r="U202" t="s">
        <v>755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389</v>
      </c>
      <c r="AC202">
        <v>44</v>
      </c>
      <c r="AD202" t="s">
        <v>494</v>
      </c>
      <c r="AE202">
        <v>126824</v>
      </c>
      <c r="AF202">
        <v>1991.6</v>
      </c>
      <c r="AG202">
        <v>1268.24</v>
      </c>
      <c r="AH202" t="s">
        <v>408</v>
      </c>
      <c r="AI202" t="str">
        <f t="shared" si="46"/>
        <v>SIMSIMSIM570116827544761.875ANMEP044761.87530084.87543381.87543387.875738058290MXRWXX FXRNXNDX DX MXRXX000000AMIL44AMIL 400 QP NACIONAL COPART1268241991.61268.24ATIVO</v>
      </c>
      <c r="AJ202">
        <f t="shared" si="47"/>
        <v>0</v>
      </c>
      <c r="AK202" t="s">
        <v>392</v>
      </c>
      <c r="AM202" s="7">
        <v>199</v>
      </c>
      <c r="AN202" s="7" t="str">
        <f t="shared" si="44"/>
        <v/>
      </c>
      <c r="AO202" s="7" t="str">
        <f t="shared" si="44"/>
        <v/>
      </c>
      <c r="AP202" s="7" t="str">
        <f t="shared" si="44"/>
        <v/>
      </c>
      <c r="AQ202" s="7" t="str">
        <f t="shared" si="44"/>
        <v/>
      </c>
      <c r="AR202" s="7" t="str">
        <f t="shared" si="44"/>
        <v/>
      </c>
      <c r="AS202" s="7" t="str">
        <f t="shared" si="44"/>
        <v/>
      </c>
      <c r="AT202" s="7" t="str">
        <f t="shared" si="44"/>
        <v/>
      </c>
      <c r="AU202" s="7" t="str">
        <f t="shared" si="44"/>
        <v/>
      </c>
      <c r="AV202" s="7" t="str">
        <f t="shared" si="44"/>
        <v/>
      </c>
      <c r="AW202" s="7" t="str">
        <f t="shared" si="44"/>
        <v/>
      </c>
      <c r="AX202" s="7" t="str">
        <f t="shared" si="45"/>
        <v/>
      </c>
      <c r="AY202" s="7" t="str">
        <f t="shared" si="45"/>
        <v/>
      </c>
      <c r="AZ202" s="7" t="str">
        <f t="shared" si="45"/>
        <v/>
      </c>
      <c r="BA202" s="7" t="str">
        <f t="shared" si="45"/>
        <v/>
      </c>
      <c r="BB202" s="7" t="str">
        <f t="shared" si="45"/>
        <v/>
      </c>
      <c r="BC202" s="7" t="str">
        <f t="shared" si="45"/>
        <v/>
      </c>
      <c r="BD202" s="7" t="str">
        <f t="shared" si="45"/>
        <v/>
      </c>
      <c r="BE202" s="7" t="str">
        <f t="shared" si="45"/>
        <v/>
      </c>
    </row>
    <row r="203" spans="1:57">
      <c r="A203" t="s">
        <v>404</v>
      </c>
      <c r="B203" t="s">
        <v>404</v>
      </c>
      <c r="C203" t="s">
        <v>404</v>
      </c>
      <c r="E203">
        <v>57</v>
      </c>
      <c r="F203">
        <v>0</v>
      </c>
      <c r="G203">
        <v>1</v>
      </c>
      <c r="H203">
        <v>168275</v>
      </c>
      <c r="I203" s="1">
        <v>44761.875</v>
      </c>
      <c r="J203" t="s">
        <v>392</v>
      </c>
      <c r="K203">
        <v>0</v>
      </c>
      <c r="L203" s="1"/>
      <c r="M203" s="1">
        <v>44761.875</v>
      </c>
      <c r="N203" s="1">
        <v>30084.875</v>
      </c>
      <c r="O203" s="1">
        <v>43381.875</v>
      </c>
      <c r="P203" s="1"/>
      <c r="Q203" s="1">
        <v>43387.875</v>
      </c>
      <c r="R203">
        <v>73805829</v>
      </c>
      <c r="S203" s="22">
        <f>COUNTIF(affix_amil_mensalidade_bronze!$E$4:$E$140,R203)</f>
        <v>0</v>
      </c>
      <c r="U203" t="s">
        <v>755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389</v>
      </c>
      <c r="AC203">
        <v>44</v>
      </c>
      <c r="AD203" t="s">
        <v>494</v>
      </c>
      <c r="AE203">
        <v>126824</v>
      </c>
      <c r="AF203">
        <v>1991.6</v>
      </c>
      <c r="AG203">
        <v>1268.24</v>
      </c>
      <c r="AH203" t="s">
        <v>408</v>
      </c>
      <c r="AI203" t="str">
        <f t="shared" si="46"/>
        <v>SIMSIMSIM570116827544761.875ANMEP044761.87530084.87543381.87543387.875738058290MXRWXX FXRNXNDX DX MXRXX000000AMIL44AMIL 400 QP NACIONAL COPART1268241991.61268.24ATIVO</v>
      </c>
      <c r="AJ203">
        <f t="shared" si="47"/>
        <v>1</v>
      </c>
      <c r="AK203" t="s">
        <v>392</v>
      </c>
      <c r="AM203" s="8">
        <v>200</v>
      </c>
      <c r="AN203" s="8" t="str">
        <f t="shared" si="44"/>
        <v/>
      </c>
      <c r="AO203" s="8" t="str">
        <f t="shared" si="44"/>
        <v/>
      </c>
      <c r="AP203" s="8" t="str">
        <f t="shared" si="44"/>
        <v/>
      </c>
      <c r="AQ203" s="8" t="str">
        <f t="shared" si="44"/>
        <v/>
      </c>
      <c r="AR203" s="8" t="str">
        <f t="shared" si="44"/>
        <v/>
      </c>
      <c r="AS203" s="8" t="str">
        <f t="shared" si="44"/>
        <v/>
      </c>
      <c r="AT203" s="8" t="str">
        <f t="shared" si="44"/>
        <v/>
      </c>
      <c r="AU203" s="8" t="str">
        <f t="shared" si="44"/>
        <v/>
      </c>
      <c r="AV203" s="8" t="str">
        <f t="shared" si="44"/>
        <v/>
      </c>
      <c r="AW203" s="8" t="str">
        <f t="shared" si="44"/>
        <v/>
      </c>
      <c r="AX203" s="8" t="str">
        <f t="shared" si="45"/>
        <v/>
      </c>
      <c r="AY203" s="8" t="str">
        <f t="shared" si="45"/>
        <v/>
      </c>
      <c r="AZ203" s="8" t="str">
        <f t="shared" si="45"/>
        <v/>
      </c>
      <c r="BA203" s="8" t="str">
        <f t="shared" si="45"/>
        <v/>
      </c>
      <c r="BB203" s="8" t="str">
        <f t="shared" si="45"/>
        <v/>
      </c>
      <c r="BC203" s="8" t="str">
        <f t="shared" si="45"/>
        <v/>
      </c>
      <c r="BD203" s="8" t="str">
        <f t="shared" si="45"/>
        <v/>
      </c>
      <c r="BE203" s="8" t="str">
        <f t="shared" si="45"/>
        <v/>
      </c>
    </row>
    <row r="204" spans="1:57">
      <c r="A204" t="s">
        <v>404</v>
      </c>
      <c r="B204" t="s">
        <v>404</v>
      </c>
      <c r="C204" t="s">
        <v>404</v>
      </c>
      <c r="E204">
        <v>57</v>
      </c>
      <c r="F204">
        <v>0</v>
      </c>
      <c r="G204">
        <v>1</v>
      </c>
      <c r="H204">
        <v>168275</v>
      </c>
      <c r="I204" s="1">
        <v>44761.875</v>
      </c>
      <c r="J204" t="s">
        <v>392</v>
      </c>
      <c r="K204">
        <v>0</v>
      </c>
      <c r="L204" s="1"/>
      <c r="M204" s="1">
        <v>44761.875</v>
      </c>
      <c r="N204" s="1">
        <v>30084.875</v>
      </c>
      <c r="O204" s="1">
        <v>43381.875</v>
      </c>
      <c r="P204" s="1"/>
      <c r="Q204" s="1">
        <v>43387.875</v>
      </c>
      <c r="R204">
        <v>73805829</v>
      </c>
      <c r="S204" s="23">
        <f>COUNTIF(affix_amil_mensalidade_bronze!$E$4:$E$140,R204)</f>
        <v>0</v>
      </c>
      <c r="U204" t="s">
        <v>755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389</v>
      </c>
      <c r="AC204">
        <v>44</v>
      </c>
      <c r="AD204" t="s">
        <v>494</v>
      </c>
      <c r="AE204">
        <v>126824</v>
      </c>
      <c r="AF204">
        <v>1991.6</v>
      </c>
      <c r="AG204">
        <v>1268.24</v>
      </c>
      <c r="AH204" t="s">
        <v>408</v>
      </c>
      <c r="AI204" t="str">
        <f t="shared" si="46"/>
        <v>SIMSIMSIM570116827544761.875ANMEP044761.87530084.87543381.87543387.875738058290MXRWXX FXRNXNDX DX MXRXX000000AMIL44AMIL 400 QP NACIONAL COPART1268241991.61268.24ATIVO</v>
      </c>
      <c r="AJ204">
        <f t="shared" si="47"/>
        <v>1</v>
      </c>
      <c r="AK204" t="s">
        <v>392</v>
      </c>
      <c r="AM204" s="7">
        <v>201</v>
      </c>
      <c r="AN204" s="7" t="str">
        <f t="shared" ref="AN204:AW213" si="48">IF(AN$3=$D204,$AM204,"")</f>
        <v/>
      </c>
      <c r="AO204" s="7" t="str">
        <f t="shared" si="48"/>
        <v/>
      </c>
      <c r="AP204" s="7" t="str">
        <f t="shared" si="48"/>
        <v/>
      </c>
      <c r="AQ204" s="7" t="str">
        <f t="shared" si="48"/>
        <v/>
      </c>
      <c r="AR204" s="7" t="str">
        <f t="shared" si="48"/>
        <v/>
      </c>
      <c r="AS204" s="7" t="str">
        <f t="shared" si="48"/>
        <v/>
      </c>
      <c r="AT204" s="7" t="str">
        <f t="shared" si="48"/>
        <v/>
      </c>
      <c r="AU204" s="7" t="str">
        <f t="shared" si="48"/>
        <v/>
      </c>
      <c r="AV204" s="7" t="str">
        <f t="shared" si="48"/>
        <v/>
      </c>
      <c r="AW204" s="7" t="str">
        <f t="shared" si="48"/>
        <v/>
      </c>
      <c r="AX204" s="7" t="str">
        <f t="shared" ref="AX204:BE213" si="49">IF(AX$3=$D204,$AM204,"")</f>
        <v/>
      </c>
      <c r="AY204" s="7" t="str">
        <f t="shared" si="49"/>
        <v/>
      </c>
      <c r="AZ204" s="7" t="str">
        <f t="shared" si="49"/>
        <v/>
      </c>
      <c r="BA204" s="7" t="str">
        <f t="shared" si="49"/>
        <v/>
      </c>
      <c r="BB204" s="7" t="str">
        <f t="shared" si="49"/>
        <v/>
      </c>
      <c r="BC204" s="7" t="str">
        <f t="shared" si="49"/>
        <v/>
      </c>
      <c r="BD204" s="7" t="str">
        <f t="shared" si="49"/>
        <v/>
      </c>
      <c r="BE204" s="7" t="str">
        <f t="shared" si="49"/>
        <v/>
      </c>
    </row>
    <row r="205" spans="1:57">
      <c r="A205" t="s">
        <v>386</v>
      </c>
      <c r="B205" t="s">
        <v>386</v>
      </c>
      <c r="C205" t="s">
        <v>386</v>
      </c>
      <c r="E205">
        <v>57</v>
      </c>
      <c r="F205">
        <v>0</v>
      </c>
      <c r="G205">
        <v>1</v>
      </c>
      <c r="H205">
        <v>168278</v>
      </c>
      <c r="I205" s="1">
        <v>44761.875</v>
      </c>
      <c r="J205" t="s">
        <v>392</v>
      </c>
      <c r="K205">
        <v>0</v>
      </c>
      <c r="L205" s="1"/>
      <c r="M205" s="1">
        <v>44761.875</v>
      </c>
      <c r="N205" s="1">
        <v>22537.875</v>
      </c>
      <c r="O205" s="1">
        <v>44361.875</v>
      </c>
      <c r="P205" s="1">
        <v>44361.875</v>
      </c>
      <c r="Q205" s="1">
        <v>43387.875</v>
      </c>
      <c r="R205">
        <v>73805851</v>
      </c>
      <c r="S205" s="22">
        <f>COUNTIF(affix_amil_mensalidade_bronze!$E$4:$E$140,R205)</f>
        <v>0</v>
      </c>
      <c r="U205" t="s">
        <v>756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389</v>
      </c>
      <c r="AD205" t="s">
        <v>398</v>
      </c>
      <c r="AE205">
        <v>27762</v>
      </c>
      <c r="AF205">
        <v>7687.87</v>
      </c>
      <c r="AG205">
        <v>2776.2</v>
      </c>
      <c r="AH205" t="s">
        <v>408</v>
      </c>
      <c r="AI205" t="str">
        <f t="shared" si="46"/>
        <v>NÃONÃONÃO570116827844761.875ANMEP044761.87522537.87544361.87544361.87543387.875738058510MXRXX XUXXLXXDXRX XMPXRXXL PXMXNTXL PXRXXRX000000AMILAMIL 500 QP NACIONAL277627687.872776.2ATIVO</v>
      </c>
      <c r="AJ205">
        <f t="shared" si="47"/>
        <v>0</v>
      </c>
      <c r="AK205" t="s">
        <v>392</v>
      </c>
      <c r="AM205" s="8">
        <v>202</v>
      </c>
      <c r="AN205" s="8" t="str">
        <f t="shared" si="48"/>
        <v/>
      </c>
      <c r="AO205" s="8" t="str">
        <f t="shared" si="48"/>
        <v/>
      </c>
      <c r="AP205" s="8" t="str">
        <f t="shared" si="48"/>
        <v/>
      </c>
      <c r="AQ205" s="8" t="str">
        <f t="shared" si="48"/>
        <v/>
      </c>
      <c r="AR205" s="8" t="str">
        <f t="shared" si="48"/>
        <v/>
      </c>
      <c r="AS205" s="8" t="str">
        <f t="shared" si="48"/>
        <v/>
      </c>
      <c r="AT205" s="8" t="str">
        <f t="shared" si="48"/>
        <v/>
      </c>
      <c r="AU205" s="8" t="str">
        <f t="shared" si="48"/>
        <v/>
      </c>
      <c r="AV205" s="8" t="str">
        <f t="shared" si="48"/>
        <v/>
      </c>
      <c r="AW205" s="8" t="str">
        <f t="shared" si="48"/>
        <v/>
      </c>
      <c r="AX205" s="8" t="str">
        <f t="shared" si="49"/>
        <v/>
      </c>
      <c r="AY205" s="8" t="str">
        <f t="shared" si="49"/>
        <v/>
      </c>
      <c r="AZ205" s="8" t="str">
        <f t="shared" si="49"/>
        <v/>
      </c>
      <c r="BA205" s="8" t="str">
        <f t="shared" si="49"/>
        <v/>
      </c>
      <c r="BB205" s="8" t="str">
        <f t="shared" si="49"/>
        <v/>
      </c>
      <c r="BC205" s="8" t="str">
        <f t="shared" si="49"/>
        <v/>
      </c>
      <c r="BD205" s="8" t="str">
        <f t="shared" si="49"/>
        <v/>
      </c>
      <c r="BE205" s="8" t="str">
        <f t="shared" si="49"/>
        <v/>
      </c>
    </row>
    <row r="206" spans="1:57">
      <c r="A206" t="s">
        <v>386</v>
      </c>
      <c r="B206" t="s">
        <v>386</v>
      </c>
      <c r="C206" t="s">
        <v>386</v>
      </c>
      <c r="E206">
        <v>57</v>
      </c>
      <c r="F206">
        <v>0</v>
      </c>
      <c r="G206">
        <v>1</v>
      </c>
      <c r="H206">
        <v>168278</v>
      </c>
      <c r="I206" s="1">
        <v>44761.875</v>
      </c>
      <c r="J206" t="s">
        <v>392</v>
      </c>
      <c r="K206">
        <v>0</v>
      </c>
      <c r="L206" s="1"/>
      <c r="M206" s="1">
        <v>44761.875</v>
      </c>
      <c r="N206" s="1">
        <v>22537.875</v>
      </c>
      <c r="O206" s="1">
        <v>44361.875</v>
      </c>
      <c r="P206" s="1">
        <v>44361.875</v>
      </c>
      <c r="Q206" s="1">
        <v>43387.875</v>
      </c>
      <c r="R206">
        <v>73805851</v>
      </c>
      <c r="S206" s="23">
        <f>COUNTIF(affix_amil_mensalidade_bronze!$E$4:$E$140,R206)</f>
        <v>0</v>
      </c>
      <c r="U206" t="s">
        <v>756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389</v>
      </c>
      <c r="AD206" t="s">
        <v>398</v>
      </c>
      <c r="AE206">
        <v>27762</v>
      </c>
      <c r="AF206">
        <v>7687.87</v>
      </c>
      <c r="AG206">
        <v>2776.2</v>
      </c>
      <c r="AH206" t="s">
        <v>408</v>
      </c>
      <c r="AI206" t="str">
        <f t="shared" si="46"/>
        <v>NÃONÃONÃO570116827844761.875ANMEP044761.87522537.87544361.87544361.87543387.875738058510MXRXX XUXXLXXDXRX XMPXRXXL PXMXNTXL PXRXXRX000000AMILAMIL 500 QP NACIONAL277627687.872776.2ATIVO</v>
      </c>
      <c r="AJ206">
        <f t="shared" si="47"/>
        <v>1</v>
      </c>
      <c r="AK206" t="s">
        <v>392</v>
      </c>
      <c r="AM206" s="7">
        <v>203</v>
      </c>
      <c r="AN206" s="7" t="str">
        <f t="shared" si="48"/>
        <v/>
      </c>
      <c r="AO206" s="7" t="str">
        <f t="shared" si="48"/>
        <v/>
      </c>
      <c r="AP206" s="7" t="str">
        <f t="shared" si="48"/>
        <v/>
      </c>
      <c r="AQ206" s="7" t="str">
        <f t="shared" si="48"/>
        <v/>
      </c>
      <c r="AR206" s="7" t="str">
        <f t="shared" si="48"/>
        <v/>
      </c>
      <c r="AS206" s="7" t="str">
        <f t="shared" si="48"/>
        <v/>
      </c>
      <c r="AT206" s="7" t="str">
        <f t="shared" si="48"/>
        <v/>
      </c>
      <c r="AU206" s="7" t="str">
        <f t="shared" si="48"/>
        <v/>
      </c>
      <c r="AV206" s="7" t="str">
        <f t="shared" si="48"/>
        <v/>
      </c>
      <c r="AW206" s="7" t="str">
        <f t="shared" si="48"/>
        <v/>
      </c>
      <c r="AX206" s="7" t="str">
        <f t="shared" si="49"/>
        <v/>
      </c>
      <c r="AY206" s="7" t="str">
        <f t="shared" si="49"/>
        <v/>
      </c>
      <c r="AZ206" s="7" t="str">
        <f t="shared" si="49"/>
        <v/>
      </c>
      <c r="BA206" s="7" t="str">
        <f t="shared" si="49"/>
        <v/>
      </c>
      <c r="BB206" s="7" t="str">
        <f t="shared" si="49"/>
        <v/>
      </c>
      <c r="BC206" s="7" t="str">
        <f t="shared" si="49"/>
        <v/>
      </c>
      <c r="BD206" s="7" t="str">
        <f t="shared" si="49"/>
        <v/>
      </c>
      <c r="BE206" s="7" t="str">
        <f t="shared" si="49"/>
        <v/>
      </c>
    </row>
    <row r="207" spans="1:57">
      <c r="A207" t="s">
        <v>386</v>
      </c>
      <c r="B207" t="s">
        <v>386</v>
      </c>
      <c r="C207" t="s">
        <v>386</v>
      </c>
      <c r="E207">
        <v>57</v>
      </c>
      <c r="F207">
        <v>0</v>
      </c>
      <c r="G207">
        <v>1</v>
      </c>
      <c r="H207">
        <v>168278</v>
      </c>
      <c r="I207" s="1">
        <v>44761.875</v>
      </c>
      <c r="J207" t="s">
        <v>392</v>
      </c>
      <c r="K207">
        <v>0</v>
      </c>
      <c r="L207" s="1"/>
      <c r="M207" s="1">
        <v>44761.875</v>
      </c>
      <c r="N207" s="1">
        <v>22537.875</v>
      </c>
      <c r="O207" s="1">
        <v>44361.875</v>
      </c>
      <c r="P207" s="1">
        <v>44361.875</v>
      </c>
      <c r="Q207" s="1">
        <v>43387.875</v>
      </c>
      <c r="R207">
        <v>73805851</v>
      </c>
      <c r="S207" s="23">
        <f>COUNTIF(affix_amil_mensalidade_bronze!$E$4:$E$140,R207)</f>
        <v>0</v>
      </c>
      <c r="U207" t="s">
        <v>756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389</v>
      </c>
      <c r="AD207" t="s">
        <v>398</v>
      </c>
      <c r="AE207">
        <v>27762</v>
      </c>
      <c r="AF207">
        <v>7687.87</v>
      </c>
      <c r="AG207">
        <v>2776.2</v>
      </c>
      <c r="AH207" t="s">
        <v>408</v>
      </c>
      <c r="AI207" t="str">
        <f t="shared" si="46"/>
        <v>NÃONÃONÃO570116827844761.875ANMEP044761.87522537.87544361.87544361.87543387.875738058510MXRXX XUXXLXXDXRX XMPXRXXL PXMXNTXL PXRXXRX000000AMILAMIL 500 QP NACIONAL277627687.872776.2ATIVO</v>
      </c>
      <c r="AJ207">
        <f t="shared" si="47"/>
        <v>1</v>
      </c>
      <c r="AK207" t="s">
        <v>392</v>
      </c>
      <c r="AM207" s="8">
        <v>204</v>
      </c>
      <c r="AN207" s="8" t="str">
        <f t="shared" si="48"/>
        <v/>
      </c>
      <c r="AO207" s="8" t="str">
        <f t="shared" si="48"/>
        <v/>
      </c>
      <c r="AP207" s="8" t="str">
        <f t="shared" si="48"/>
        <v/>
      </c>
      <c r="AQ207" s="8" t="str">
        <f t="shared" si="48"/>
        <v/>
      </c>
      <c r="AR207" s="8" t="str">
        <f t="shared" si="48"/>
        <v/>
      </c>
      <c r="AS207" s="8" t="str">
        <f t="shared" si="48"/>
        <v/>
      </c>
      <c r="AT207" s="8" t="str">
        <f t="shared" si="48"/>
        <v/>
      </c>
      <c r="AU207" s="8" t="str">
        <f t="shared" si="48"/>
        <v/>
      </c>
      <c r="AV207" s="8" t="str">
        <f t="shared" si="48"/>
        <v/>
      </c>
      <c r="AW207" s="8" t="str">
        <f t="shared" si="48"/>
        <v/>
      </c>
      <c r="AX207" s="8" t="str">
        <f t="shared" si="49"/>
        <v/>
      </c>
      <c r="AY207" s="8" t="str">
        <f t="shared" si="49"/>
        <v/>
      </c>
      <c r="AZ207" s="8" t="str">
        <f t="shared" si="49"/>
        <v/>
      </c>
      <c r="BA207" s="8" t="str">
        <f t="shared" si="49"/>
        <v/>
      </c>
      <c r="BB207" s="8" t="str">
        <f t="shared" si="49"/>
        <v/>
      </c>
      <c r="BC207" s="8" t="str">
        <f t="shared" si="49"/>
        <v/>
      </c>
      <c r="BD207" s="8" t="str">
        <f t="shared" si="49"/>
        <v/>
      </c>
      <c r="BE207" s="8" t="str">
        <f t="shared" si="49"/>
        <v/>
      </c>
    </row>
    <row r="208" spans="1:57">
      <c r="A208" t="s">
        <v>386</v>
      </c>
      <c r="B208" t="s">
        <v>386</v>
      </c>
      <c r="C208" t="s">
        <v>386</v>
      </c>
      <c r="E208">
        <v>57</v>
      </c>
      <c r="F208">
        <v>0</v>
      </c>
      <c r="G208">
        <v>1</v>
      </c>
      <c r="H208">
        <v>168283</v>
      </c>
      <c r="I208" s="1">
        <v>44761.875</v>
      </c>
      <c r="J208" t="s">
        <v>392</v>
      </c>
      <c r="K208">
        <v>0</v>
      </c>
      <c r="L208" s="1">
        <v>44664.875</v>
      </c>
      <c r="M208" s="1">
        <v>44761.875</v>
      </c>
      <c r="N208" s="1">
        <v>29774.875</v>
      </c>
      <c r="O208" s="1">
        <v>44664.875</v>
      </c>
      <c r="P208" s="1">
        <v>44633.875</v>
      </c>
      <c r="Q208" s="1">
        <v>43387.875</v>
      </c>
      <c r="R208">
        <v>73808580</v>
      </c>
      <c r="S208" s="22">
        <f>COUNTIF(affix_amil_mensalidade_bronze!$E$4:$E$140,R208)</f>
        <v>0</v>
      </c>
      <c r="U208" t="s">
        <v>760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389</v>
      </c>
      <c r="AD208" t="s">
        <v>476</v>
      </c>
      <c r="AE208">
        <v>153526</v>
      </c>
      <c r="AF208">
        <v>1289.6199999999999</v>
      </c>
      <c r="AG208">
        <v>1535.26</v>
      </c>
      <c r="AH208" t="s">
        <v>391</v>
      </c>
      <c r="AI208" t="str">
        <f t="shared" si="46"/>
        <v>NÃONÃONÃO570116828344761.875ANMEP044664.87544761.87529774.87544664.87544633.87543387.875738085800JXXR DX WRUZ XUZX000000AMILAMIL 400 QC NACIONAL1535261289.621535.26INATIVO</v>
      </c>
      <c r="AJ208">
        <f t="shared" si="47"/>
        <v>0</v>
      </c>
      <c r="AK208" t="s">
        <v>392</v>
      </c>
      <c r="AM208" s="7">
        <v>205</v>
      </c>
      <c r="AN208" s="7" t="str">
        <f t="shared" si="48"/>
        <v/>
      </c>
      <c r="AO208" s="7" t="str">
        <f t="shared" si="48"/>
        <v/>
      </c>
      <c r="AP208" s="7" t="str">
        <f t="shared" si="48"/>
        <v/>
      </c>
      <c r="AQ208" s="7" t="str">
        <f t="shared" si="48"/>
        <v/>
      </c>
      <c r="AR208" s="7" t="str">
        <f t="shared" si="48"/>
        <v/>
      </c>
      <c r="AS208" s="7" t="str">
        <f t="shared" si="48"/>
        <v/>
      </c>
      <c r="AT208" s="7" t="str">
        <f t="shared" si="48"/>
        <v/>
      </c>
      <c r="AU208" s="7" t="str">
        <f t="shared" si="48"/>
        <v/>
      </c>
      <c r="AV208" s="7" t="str">
        <f t="shared" si="48"/>
        <v/>
      </c>
      <c r="AW208" s="7" t="str">
        <f t="shared" si="48"/>
        <v/>
      </c>
      <c r="AX208" s="7" t="str">
        <f t="shared" si="49"/>
        <v/>
      </c>
      <c r="AY208" s="7" t="str">
        <f t="shared" si="49"/>
        <v/>
      </c>
      <c r="AZ208" s="7" t="str">
        <f t="shared" si="49"/>
        <v/>
      </c>
      <c r="BA208" s="7" t="str">
        <f t="shared" si="49"/>
        <v/>
      </c>
      <c r="BB208" s="7" t="str">
        <f t="shared" si="49"/>
        <v/>
      </c>
      <c r="BC208" s="7" t="str">
        <f t="shared" si="49"/>
        <v/>
      </c>
      <c r="BD208" s="7" t="str">
        <f t="shared" si="49"/>
        <v/>
      </c>
      <c r="BE208" s="7" t="str">
        <f t="shared" si="49"/>
        <v/>
      </c>
    </row>
    <row r="209" spans="1:57">
      <c r="A209" t="s">
        <v>386</v>
      </c>
      <c r="B209" t="s">
        <v>386</v>
      </c>
      <c r="C209" t="s">
        <v>386</v>
      </c>
      <c r="E209">
        <v>57</v>
      </c>
      <c r="F209">
        <v>0</v>
      </c>
      <c r="G209">
        <v>1</v>
      </c>
      <c r="H209">
        <v>168283</v>
      </c>
      <c r="I209" s="1">
        <v>44761.875</v>
      </c>
      <c r="J209" t="s">
        <v>392</v>
      </c>
      <c r="K209">
        <v>0</v>
      </c>
      <c r="L209" s="1">
        <v>44664.875</v>
      </c>
      <c r="M209" s="1">
        <v>44761.875</v>
      </c>
      <c r="N209" s="1">
        <v>29774.875</v>
      </c>
      <c r="O209" s="1">
        <v>44664.875</v>
      </c>
      <c r="P209" s="1">
        <v>44633.875</v>
      </c>
      <c r="Q209" s="1">
        <v>43387.875</v>
      </c>
      <c r="R209">
        <v>73808580</v>
      </c>
      <c r="S209" s="22">
        <f>COUNTIF(affix_amil_mensalidade_bronze!$E$4:$E$140,R209)</f>
        <v>0</v>
      </c>
      <c r="U209" t="s">
        <v>760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389</v>
      </c>
      <c r="AD209" t="s">
        <v>476</v>
      </c>
      <c r="AE209">
        <v>153526</v>
      </c>
      <c r="AF209">
        <v>1289.6199999999999</v>
      </c>
      <c r="AG209">
        <v>1535.26</v>
      </c>
      <c r="AH209" t="s">
        <v>391</v>
      </c>
      <c r="AI209" t="str">
        <f t="shared" si="46"/>
        <v>NÃONÃONÃO570116828344761.875ANMEP044664.87544761.87529774.87544664.87544633.87543387.875738085800JXXR DX WRUZ XUZX000000AMILAMIL 400 QC NACIONAL1535261289.621535.26INATIVO</v>
      </c>
      <c r="AJ209">
        <f t="shared" si="47"/>
        <v>1</v>
      </c>
      <c r="AK209" t="s">
        <v>392</v>
      </c>
      <c r="AM209" s="8">
        <v>206</v>
      </c>
      <c r="AN209" s="8" t="str">
        <f t="shared" si="48"/>
        <v/>
      </c>
      <c r="AO209" s="8" t="str">
        <f t="shared" si="48"/>
        <v/>
      </c>
      <c r="AP209" s="8" t="str">
        <f t="shared" si="48"/>
        <v/>
      </c>
      <c r="AQ209" s="8" t="str">
        <f t="shared" si="48"/>
        <v/>
      </c>
      <c r="AR209" s="8" t="str">
        <f t="shared" si="48"/>
        <v/>
      </c>
      <c r="AS209" s="8" t="str">
        <f t="shared" si="48"/>
        <v/>
      </c>
      <c r="AT209" s="8" t="str">
        <f t="shared" si="48"/>
        <v/>
      </c>
      <c r="AU209" s="8" t="str">
        <f t="shared" si="48"/>
        <v/>
      </c>
      <c r="AV209" s="8" t="str">
        <f t="shared" si="48"/>
        <v/>
      </c>
      <c r="AW209" s="8" t="str">
        <f t="shared" si="48"/>
        <v/>
      </c>
      <c r="AX209" s="8" t="str">
        <f t="shared" si="49"/>
        <v/>
      </c>
      <c r="AY209" s="8" t="str">
        <f t="shared" si="49"/>
        <v/>
      </c>
      <c r="AZ209" s="8" t="str">
        <f t="shared" si="49"/>
        <v/>
      </c>
      <c r="BA209" s="8" t="str">
        <f t="shared" si="49"/>
        <v/>
      </c>
      <c r="BB209" s="8" t="str">
        <f t="shared" si="49"/>
        <v/>
      </c>
      <c r="BC209" s="8" t="str">
        <f t="shared" si="49"/>
        <v/>
      </c>
      <c r="BD209" s="8" t="str">
        <f t="shared" si="49"/>
        <v/>
      </c>
      <c r="BE209" s="8" t="str">
        <f t="shared" si="49"/>
        <v/>
      </c>
    </row>
    <row r="210" spans="1:57">
      <c r="A210" t="s">
        <v>386</v>
      </c>
      <c r="B210" t="s">
        <v>386</v>
      </c>
      <c r="C210" t="s">
        <v>386</v>
      </c>
      <c r="E210">
        <v>57</v>
      </c>
      <c r="F210">
        <v>0</v>
      </c>
      <c r="G210">
        <v>1</v>
      </c>
      <c r="H210">
        <v>168283</v>
      </c>
      <c r="I210" s="1">
        <v>44761.875</v>
      </c>
      <c r="J210" t="s">
        <v>392</v>
      </c>
      <c r="K210">
        <v>0</v>
      </c>
      <c r="L210" s="1">
        <v>44664.875</v>
      </c>
      <c r="M210" s="1">
        <v>44761.875</v>
      </c>
      <c r="N210" s="1">
        <v>29774.875</v>
      </c>
      <c r="O210" s="1">
        <v>44664.875</v>
      </c>
      <c r="P210" s="1">
        <v>44633.875</v>
      </c>
      <c r="Q210" s="1">
        <v>43387.875</v>
      </c>
      <c r="R210">
        <v>73808580</v>
      </c>
      <c r="S210" s="22">
        <f>COUNTIF(affix_amil_mensalidade_bronze!$E$4:$E$140,R210)</f>
        <v>0</v>
      </c>
      <c r="U210" t="s">
        <v>760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389</v>
      </c>
      <c r="AD210" t="s">
        <v>476</v>
      </c>
      <c r="AE210">
        <v>153526</v>
      </c>
      <c r="AF210">
        <v>1289.6199999999999</v>
      </c>
      <c r="AG210">
        <v>1535.26</v>
      </c>
      <c r="AH210" t="s">
        <v>391</v>
      </c>
      <c r="AI210" t="str">
        <f t="shared" si="46"/>
        <v>NÃONÃONÃO570116828344761.875ANMEP044664.87544761.87529774.87544664.87544633.87543387.875738085800JXXR DX WRUZ XUZX000000AMILAMIL 400 QC NACIONAL1535261289.621535.26INATIVO</v>
      </c>
      <c r="AJ210">
        <f t="shared" si="47"/>
        <v>1</v>
      </c>
      <c r="AK210" t="s">
        <v>392</v>
      </c>
      <c r="AM210" s="7">
        <v>207</v>
      </c>
      <c r="AN210" s="7" t="str">
        <f t="shared" si="48"/>
        <v/>
      </c>
      <c r="AO210" s="7" t="str">
        <f t="shared" si="48"/>
        <v/>
      </c>
      <c r="AP210" s="7" t="str">
        <f t="shared" si="48"/>
        <v/>
      </c>
      <c r="AQ210" s="7" t="str">
        <f t="shared" si="48"/>
        <v/>
      </c>
      <c r="AR210" s="7" t="str">
        <f t="shared" si="48"/>
        <v/>
      </c>
      <c r="AS210" s="7" t="str">
        <f t="shared" si="48"/>
        <v/>
      </c>
      <c r="AT210" s="7" t="str">
        <f t="shared" si="48"/>
        <v/>
      </c>
      <c r="AU210" s="7" t="str">
        <f t="shared" si="48"/>
        <v/>
      </c>
      <c r="AV210" s="7" t="str">
        <f t="shared" si="48"/>
        <v/>
      </c>
      <c r="AW210" s="7" t="str">
        <f t="shared" si="48"/>
        <v/>
      </c>
      <c r="AX210" s="7" t="str">
        <f t="shared" si="49"/>
        <v/>
      </c>
      <c r="AY210" s="7" t="str">
        <f t="shared" si="49"/>
        <v/>
      </c>
      <c r="AZ210" s="7" t="str">
        <f t="shared" si="49"/>
        <v/>
      </c>
      <c r="BA210" s="7" t="str">
        <f t="shared" si="49"/>
        <v/>
      </c>
      <c r="BB210" s="7" t="str">
        <f t="shared" si="49"/>
        <v/>
      </c>
      <c r="BC210" s="7" t="str">
        <f t="shared" si="49"/>
        <v/>
      </c>
      <c r="BD210" s="7" t="str">
        <f t="shared" si="49"/>
        <v/>
      </c>
      <c r="BE210" s="7" t="str">
        <f t="shared" si="49"/>
        <v/>
      </c>
    </row>
    <row r="211" spans="1:57">
      <c r="A211" t="s">
        <v>404</v>
      </c>
      <c r="B211" t="s">
        <v>404</v>
      </c>
      <c r="C211" t="s">
        <v>404</v>
      </c>
      <c r="E211">
        <v>19</v>
      </c>
      <c r="F211">
        <v>0</v>
      </c>
      <c r="G211">
        <v>1</v>
      </c>
      <c r="H211">
        <v>168163</v>
      </c>
      <c r="I211" s="1">
        <v>44761.875</v>
      </c>
      <c r="J211" t="s">
        <v>387</v>
      </c>
      <c r="K211">
        <v>0</v>
      </c>
      <c r="L211" s="1"/>
      <c r="M211" s="1">
        <v>44761.875</v>
      </c>
      <c r="N211" s="1">
        <v>23336.916666666668</v>
      </c>
      <c r="O211" s="1">
        <v>43382.875</v>
      </c>
      <c r="P211" s="1"/>
      <c r="Q211" s="1">
        <v>43387.875</v>
      </c>
      <c r="R211">
        <v>73814641</v>
      </c>
      <c r="S211" s="23">
        <f>COUNTIF(affix_amil_mensalidade_bronze!$E$4:$E$140,R211)</f>
        <v>0</v>
      </c>
      <c r="U211" t="s">
        <v>751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389</v>
      </c>
      <c r="AC211">
        <v>44</v>
      </c>
      <c r="AD211" t="s">
        <v>398</v>
      </c>
      <c r="AE211">
        <v>522987</v>
      </c>
      <c r="AF211">
        <v>4393.0600000000004</v>
      </c>
      <c r="AG211">
        <v>5229.87</v>
      </c>
      <c r="AH211" t="s">
        <v>408</v>
      </c>
      <c r="AI211" t="str">
        <f t="shared" si="46"/>
        <v>SIMSIMSIM190116816344761.875FNEL044761.87523336.916666666743382.87543387.875738146410RXZXURXX MXNYK BXGGX000000AMIL44AMIL 500 QP NACIONAL5229874393.065229.87ATIVO</v>
      </c>
      <c r="AJ211">
        <f t="shared" si="47"/>
        <v>0</v>
      </c>
      <c r="AK211" t="s">
        <v>387</v>
      </c>
      <c r="AM211" s="8">
        <v>208</v>
      </c>
      <c r="AN211" s="8" t="str">
        <f t="shared" si="48"/>
        <v/>
      </c>
      <c r="AO211" s="8" t="str">
        <f t="shared" si="48"/>
        <v/>
      </c>
      <c r="AP211" s="8" t="str">
        <f t="shared" si="48"/>
        <v/>
      </c>
      <c r="AQ211" s="8" t="str">
        <f t="shared" si="48"/>
        <v/>
      </c>
      <c r="AR211" s="8" t="str">
        <f t="shared" si="48"/>
        <v/>
      </c>
      <c r="AS211" s="8" t="str">
        <f t="shared" si="48"/>
        <v/>
      </c>
      <c r="AT211" s="8" t="str">
        <f t="shared" si="48"/>
        <v/>
      </c>
      <c r="AU211" s="8" t="str">
        <f t="shared" si="48"/>
        <v/>
      </c>
      <c r="AV211" s="8" t="str">
        <f t="shared" si="48"/>
        <v/>
      </c>
      <c r="AW211" s="8" t="str">
        <f t="shared" si="48"/>
        <v/>
      </c>
      <c r="AX211" s="8" t="str">
        <f t="shared" si="49"/>
        <v/>
      </c>
      <c r="AY211" s="8" t="str">
        <f t="shared" si="49"/>
        <v/>
      </c>
      <c r="AZ211" s="8" t="str">
        <f t="shared" si="49"/>
        <v/>
      </c>
      <c r="BA211" s="8" t="str">
        <f t="shared" si="49"/>
        <v/>
      </c>
      <c r="BB211" s="8" t="str">
        <f t="shared" si="49"/>
        <v/>
      </c>
      <c r="BC211" s="8" t="str">
        <f t="shared" si="49"/>
        <v/>
      </c>
      <c r="BD211" s="8" t="str">
        <f t="shared" si="49"/>
        <v/>
      </c>
      <c r="BE211" s="8" t="str">
        <f t="shared" si="49"/>
        <v/>
      </c>
    </row>
    <row r="212" spans="1:57">
      <c r="A212" t="s">
        <v>404</v>
      </c>
      <c r="B212" t="s">
        <v>404</v>
      </c>
      <c r="C212" t="s">
        <v>404</v>
      </c>
      <c r="E212">
        <v>19</v>
      </c>
      <c r="F212">
        <v>0</v>
      </c>
      <c r="G212">
        <v>1</v>
      </c>
      <c r="H212">
        <v>168163</v>
      </c>
      <c r="I212" s="1">
        <v>44761.875</v>
      </c>
      <c r="J212" t="s">
        <v>387</v>
      </c>
      <c r="K212">
        <v>0</v>
      </c>
      <c r="L212" s="1"/>
      <c r="M212" s="1">
        <v>44761.875</v>
      </c>
      <c r="N212" s="1">
        <v>23336.916666666668</v>
      </c>
      <c r="O212" s="1">
        <v>43382.875</v>
      </c>
      <c r="P212" s="1"/>
      <c r="Q212" s="1">
        <v>43387.875</v>
      </c>
      <c r="R212">
        <v>73814641</v>
      </c>
      <c r="S212" s="22">
        <f>COUNTIF(affix_amil_mensalidade_bronze!$E$4:$E$140,R212)</f>
        <v>0</v>
      </c>
      <c r="U212" t="s">
        <v>751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389</v>
      </c>
      <c r="AC212">
        <v>44</v>
      </c>
      <c r="AD212" t="s">
        <v>398</v>
      </c>
      <c r="AE212">
        <v>522987</v>
      </c>
      <c r="AF212">
        <v>4393.0600000000004</v>
      </c>
      <c r="AG212">
        <v>5229.87</v>
      </c>
      <c r="AH212" t="s">
        <v>408</v>
      </c>
      <c r="AI212" t="str">
        <f t="shared" si="46"/>
        <v>SIMSIMSIM190116816344761.875FNEL044761.87523336.916666666743382.87543387.875738146410RXZXURXX MXNYK BXGGX000000AMIL44AMIL 500 QP NACIONAL5229874393.065229.87ATIVO</v>
      </c>
      <c r="AJ212">
        <f t="shared" si="47"/>
        <v>1</v>
      </c>
      <c r="AK212" t="s">
        <v>387</v>
      </c>
      <c r="AM212" s="7">
        <v>209</v>
      </c>
      <c r="AN212" s="7" t="str">
        <f t="shared" si="48"/>
        <v/>
      </c>
      <c r="AO212" s="7" t="str">
        <f t="shared" si="48"/>
        <v/>
      </c>
      <c r="AP212" s="7" t="str">
        <f t="shared" si="48"/>
        <v/>
      </c>
      <c r="AQ212" s="7" t="str">
        <f t="shared" si="48"/>
        <v/>
      </c>
      <c r="AR212" s="7" t="str">
        <f t="shared" si="48"/>
        <v/>
      </c>
      <c r="AS212" s="7" t="str">
        <f t="shared" si="48"/>
        <v/>
      </c>
      <c r="AT212" s="7" t="str">
        <f t="shared" si="48"/>
        <v/>
      </c>
      <c r="AU212" s="7" t="str">
        <f t="shared" si="48"/>
        <v/>
      </c>
      <c r="AV212" s="7" t="str">
        <f t="shared" si="48"/>
        <v/>
      </c>
      <c r="AW212" s="7" t="str">
        <f t="shared" si="48"/>
        <v/>
      </c>
      <c r="AX212" s="7" t="str">
        <f t="shared" si="49"/>
        <v/>
      </c>
      <c r="AY212" s="7" t="str">
        <f t="shared" si="49"/>
        <v/>
      </c>
      <c r="AZ212" s="7" t="str">
        <f t="shared" si="49"/>
        <v/>
      </c>
      <c r="BA212" s="7" t="str">
        <f t="shared" si="49"/>
        <v/>
      </c>
      <c r="BB212" s="7" t="str">
        <f t="shared" si="49"/>
        <v/>
      </c>
      <c r="BC212" s="7" t="str">
        <f t="shared" si="49"/>
        <v/>
      </c>
      <c r="BD212" s="7" t="str">
        <f t="shared" si="49"/>
        <v/>
      </c>
      <c r="BE212" s="7" t="str">
        <f t="shared" si="49"/>
        <v/>
      </c>
    </row>
    <row r="213" spans="1:57">
      <c r="A213" t="s">
        <v>404</v>
      </c>
      <c r="B213" t="s">
        <v>404</v>
      </c>
      <c r="C213" t="s">
        <v>404</v>
      </c>
      <c r="E213">
        <v>19</v>
      </c>
      <c r="F213">
        <v>0</v>
      </c>
      <c r="G213">
        <v>1</v>
      </c>
      <c r="H213">
        <v>168163</v>
      </c>
      <c r="I213" s="1">
        <v>44761.875</v>
      </c>
      <c r="J213" t="s">
        <v>387</v>
      </c>
      <c r="K213">
        <v>0</v>
      </c>
      <c r="L213" s="1"/>
      <c r="M213" s="1">
        <v>44761.875</v>
      </c>
      <c r="N213" s="1">
        <v>23336.916666666668</v>
      </c>
      <c r="O213" s="1">
        <v>43382.875</v>
      </c>
      <c r="P213" s="1"/>
      <c r="Q213" s="1">
        <v>43387.875</v>
      </c>
      <c r="R213">
        <v>73814641</v>
      </c>
      <c r="S213" s="23">
        <f>COUNTIF(affix_amil_mensalidade_bronze!$E$4:$E$140,R213)</f>
        <v>0</v>
      </c>
      <c r="U213" t="s">
        <v>751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389</v>
      </c>
      <c r="AC213">
        <v>44</v>
      </c>
      <c r="AD213" t="s">
        <v>398</v>
      </c>
      <c r="AE213">
        <v>522987</v>
      </c>
      <c r="AF213">
        <v>4393.0600000000004</v>
      </c>
      <c r="AG213">
        <v>5229.87</v>
      </c>
      <c r="AH213" t="s">
        <v>408</v>
      </c>
      <c r="AI213" t="str">
        <f t="shared" si="46"/>
        <v>SIMSIMSIM190116816344761.875FNEL044761.87523336.916666666743382.87543387.875738146410RXZXURXX MXNYK BXGGX000000AMIL44AMIL 500 QP NACIONAL5229874393.065229.87ATIVO</v>
      </c>
      <c r="AJ213">
        <f t="shared" si="47"/>
        <v>1</v>
      </c>
      <c r="AK213" t="s">
        <v>387</v>
      </c>
      <c r="AM213" s="8">
        <v>210</v>
      </c>
      <c r="AN213" s="8" t="str">
        <f t="shared" si="48"/>
        <v/>
      </c>
      <c r="AO213" s="8" t="str">
        <f t="shared" si="48"/>
        <v/>
      </c>
      <c r="AP213" s="8" t="str">
        <f t="shared" si="48"/>
        <v/>
      </c>
      <c r="AQ213" s="8" t="str">
        <f t="shared" si="48"/>
        <v/>
      </c>
      <c r="AR213" s="8" t="str">
        <f t="shared" si="48"/>
        <v/>
      </c>
      <c r="AS213" s="8" t="str">
        <f t="shared" si="48"/>
        <v/>
      </c>
      <c r="AT213" s="8" t="str">
        <f t="shared" si="48"/>
        <v/>
      </c>
      <c r="AU213" s="8" t="str">
        <f t="shared" si="48"/>
        <v/>
      </c>
      <c r="AV213" s="8" t="str">
        <f t="shared" si="48"/>
        <v/>
      </c>
      <c r="AW213" s="8" t="str">
        <f t="shared" si="48"/>
        <v/>
      </c>
      <c r="AX213" s="8" t="str">
        <f t="shared" si="49"/>
        <v/>
      </c>
      <c r="AY213" s="8" t="str">
        <f t="shared" si="49"/>
        <v/>
      </c>
      <c r="AZ213" s="8" t="str">
        <f t="shared" si="49"/>
        <v/>
      </c>
      <c r="BA213" s="8" t="str">
        <f t="shared" si="49"/>
        <v/>
      </c>
      <c r="BB213" s="8" t="str">
        <f t="shared" si="49"/>
        <v/>
      </c>
      <c r="BC213" s="8" t="str">
        <f t="shared" si="49"/>
        <v/>
      </c>
      <c r="BD213" s="8" t="str">
        <f t="shared" si="49"/>
        <v/>
      </c>
      <c r="BE213" s="8" t="str">
        <f t="shared" si="49"/>
        <v/>
      </c>
    </row>
    <row r="214" spans="1:57">
      <c r="A214" t="s">
        <v>404</v>
      </c>
      <c r="B214" t="s">
        <v>404</v>
      </c>
      <c r="C214" t="s">
        <v>404</v>
      </c>
      <c r="E214">
        <v>19</v>
      </c>
      <c r="F214">
        <v>0</v>
      </c>
      <c r="G214">
        <v>1</v>
      </c>
      <c r="H214">
        <v>168828</v>
      </c>
      <c r="I214" s="1">
        <v>44761.875</v>
      </c>
      <c r="J214" t="s">
        <v>387</v>
      </c>
      <c r="K214">
        <v>0</v>
      </c>
      <c r="L214" s="1"/>
      <c r="M214" s="1">
        <v>44761.875</v>
      </c>
      <c r="N214" s="1">
        <v>38102.875</v>
      </c>
      <c r="O214" s="1">
        <v>43383.875</v>
      </c>
      <c r="P214" s="1"/>
      <c r="Q214" s="1">
        <v>43387.875</v>
      </c>
      <c r="R214">
        <v>73818614</v>
      </c>
      <c r="S214" s="22">
        <f>COUNTIF(affix_amil_mensalidade_bronze!$E$4:$E$140,R214)</f>
        <v>0</v>
      </c>
      <c r="U214" t="s">
        <v>764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389</v>
      </c>
      <c r="AC214">
        <v>44</v>
      </c>
      <c r="AD214" t="s">
        <v>476</v>
      </c>
      <c r="AE214">
        <v>123586</v>
      </c>
      <c r="AF214">
        <v>1038.1099999999999</v>
      </c>
      <c r="AG214">
        <v>1235.8599999999999</v>
      </c>
      <c r="AH214" t="s">
        <v>408</v>
      </c>
      <c r="AI214" t="str">
        <f t="shared" si="46"/>
        <v>SIMSIMSIM190116882844761.875FNEL044761.87538102.87543383.87543387.875738186140FXLXPX RXMX BXRRX DX XZXVXDX000000AMIL44AMIL 400 QC NACIONAL1235861038.111235.86ATIVO</v>
      </c>
      <c r="AJ214">
        <f t="shared" si="47"/>
        <v>0</v>
      </c>
      <c r="AK214" t="s">
        <v>387</v>
      </c>
      <c r="AM214" s="7">
        <v>211</v>
      </c>
      <c r="AN214" s="7" t="str">
        <f t="shared" ref="AN214:AW223" si="50">IF(AN$3=$D214,$AM214,"")</f>
        <v/>
      </c>
      <c r="AO214" s="7" t="str">
        <f t="shared" si="50"/>
        <v/>
      </c>
      <c r="AP214" s="7" t="str">
        <f t="shared" si="50"/>
        <v/>
      </c>
      <c r="AQ214" s="7" t="str">
        <f t="shared" si="50"/>
        <v/>
      </c>
      <c r="AR214" s="7" t="str">
        <f t="shared" si="50"/>
        <v/>
      </c>
      <c r="AS214" s="7" t="str">
        <f t="shared" si="50"/>
        <v/>
      </c>
      <c r="AT214" s="7" t="str">
        <f t="shared" si="50"/>
        <v/>
      </c>
      <c r="AU214" s="7" t="str">
        <f t="shared" si="50"/>
        <v/>
      </c>
      <c r="AV214" s="7" t="str">
        <f t="shared" si="50"/>
        <v/>
      </c>
      <c r="AW214" s="7" t="str">
        <f t="shared" si="50"/>
        <v/>
      </c>
      <c r="AX214" s="7" t="str">
        <f t="shared" ref="AX214:BE223" si="51">IF(AX$3=$D214,$AM214,"")</f>
        <v/>
      </c>
      <c r="AY214" s="7" t="str">
        <f t="shared" si="51"/>
        <v/>
      </c>
      <c r="AZ214" s="7" t="str">
        <f t="shared" si="51"/>
        <v/>
      </c>
      <c r="BA214" s="7" t="str">
        <f t="shared" si="51"/>
        <v/>
      </c>
      <c r="BB214" s="7" t="str">
        <f t="shared" si="51"/>
        <v/>
      </c>
      <c r="BC214" s="7" t="str">
        <f t="shared" si="51"/>
        <v/>
      </c>
      <c r="BD214" s="7" t="str">
        <f t="shared" si="51"/>
        <v/>
      </c>
      <c r="BE214" s="7" t="str">
        <f t="shared" si="51"/>
        <v/>
      </c>
    </row>
    <row r="215" spans="1:57">
      <c r="A215" t="s">
        <v>404</v>
      </c>
      <c r="B215" t="s">
        <v>404</v>
      </c>
      <c r="C215" t="s">
        <v>404</v>
      </c>
      <c r="E215">
        <v>19</v>
      </c>
      <c r="F215">
        <v>0</v>
      </c>
      <c r="G215">
        <v>1</v>
      </c>
      <c r="H215">
        <v>168828</v>
      </c>
      <c r="I215" s="1">
        <v>44761.875</v>
      </c>
      <c r="J215" t="s">
        <v>387</v>
      </c>
      <c r="K215">
        <v>0</v>
      </c>
      <c r="L215" s="1"/>
      <c r="M215" s="1">
        <v>44761.875</v>
      </c>
      <c r="N215" s="1">
        <v>38102.875</v>
      </c>
      <c r="O215" s="1">
        <v>43383.875</v>
      </c>
      <c r="P215" s="1"/>
      <c r="Q215" s="1">
        <v>43387.875</v>
      </c>
      <c r="R215">
        <v>73818614</v>
      </c>
      <c r="S215" s="23">
        <f>COUNTIF(affix_amil_mensalidade_bronze!$E$4:$E$140,R215)</f>
        <v>0</v>
      </c>
      <c r="U215" t="s">
        <v>764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389</v>
      </c>
      <c r="AC215">
        <v>44</v>
      </c>
      <c r="AD215" t="s">
        <v>476</v>
      </c>
      <c r="AE215">
        <v>123586</v>
      </c>
      <c r="AF215">
        <v>1038.1099999999999</v>
      </c>
      <c r="AG215">
        <v>1235.8599999999999</v>
      </c>
      <c r="AH215" t="s">
        <v>408</v>
      </c>
      <c r="AI215" t="str">
        <f t="shared" si="46"/>
        <v>SIMSIMSIM190116882844761.875FNEL044761.87538102.87543383.87543387.875738186140FXLXPX RXMX BXRRX DX XZXVXDX000000AMIL44AMIL 400 QC NACIONAL1235861038.111235.86ATIVO</v>
      </c>
      <c r="AJ215">
        <f t="shared" si="47"/>
        <v>1</v>
      </c>
      <c r="AK215" t="s">
        <v>387</v>
      </c>
      <c r="AM215" s="8">
        <v>212</v>
      </c>
      <c r="AN215" s="8" t="str">
        <f t="shared" si="50"/>
        <v/>
      </c>
      <c r="AO215" s="8" t="str">
        <f t="shared" si="50"/>
        <v/>
      </c>
      <c r="AP215" s="8" t="str">
        <f t="shared" si="50"/>
        <v/>
      </c>
      <c r="AQ215" s="8" t="str">
        <f t="shared" si="50"/>
        <v/>
      </c>
      <c r="AR215" s="8" t="str">
        <f t="shared" si="50"/>
        <v/>
      </c>
      <c r="AS215" s="8" t="str">
        <f t="shared" si="50"/>
        <v/>
      </c>
      <c r="AT215" s="8" t="str">
        <f t="shared" si="50"/>
        <v/>
      </c>
      <c r="AU215" s="8" t="str">
        <f t="shared" si="50"/>
        <v/>
      </c>
      <c r="AV215" s="8" t="str">
        <f t="shared" si="50"/>
        <v/>
      </c>
      <c r="AW215" s="8" t="str">
        <f t="shared" si="50"/>
        <v/>
      </c>
      <c r="AX215" s="8" t="str">
        <f t="shared" si="51"/>
        <v/>
      </c>
      <c r="AY215" s="8" t="str">
        <f t="shared" si="51"/>
        <v/>
      </c>
      <c r="AZ215" s="8" t="str">
        <f t="shared" si="51"/>
        <v/>
      </c>
      <c r="BA215" s="8" t="str">
        <f t="shared" si="51"/>
        <v/>
      </c>
      <c r="BB215" s="8" t="str">
        <f t="shared" si="51"/>
        <v/>
      </c>
      <c r="BC215" s="8" t="str">
        <f t="shared" si="51"/>
        <v/>
      </c>
      <c r="BD215" s="8" t="str">
        <f t="shared" si="51"/>
        <v/>
      </c>
      <c r="BE215" s="8" t="str">
        <f t="shared" si="51"/>
        <v/>
      </c>
    </row>
    <row r="216" spans="1:57">
      <c r="A216" t="s">
        <v>404</v>
      </c>
      <c r="B216" t="s">
        <v>404</v>
      </c>
      <c r="C216" t="s">
        <v>404</v>
      </c>
      <c r="E216">
        <v>19</v>
      </c>
      <c r="F216">
        <v>0</v>
      </c>
      <c r="G216">
        <v>1</v>
      </c>
      <c r="H216">
        <v>168828</v>
      </c>
      <c r="I216" s="1">
        <v>44761.875</v>
      </c>
      <c r="J216" t="s">
        <v>387</v>
      </c>
      <c r="K216">
        <v>0</v>
      </c>
      <c r="L216" s="1"/>
      <c r="M216" s="1">
        <v>44761.875</v>
      </c>
      <c r="N216" s="1">
        <v>38102.875</v>
      </c>
      <c r="O216" s="1">
        <v>43383.875</v>
      </c>
      <c r="P216" s="1"/>
      <c r="Q216" s="1">
        <v>43387.875</v>
      </c>
      <c r="R216">
        <v>73818614</v>
      </c>
      <c r="S216" s="22">
        <f>COUNTIF(affix_amil_mensalidade_bronze!$E$4:$E$140,R216)</f>
        <v>0</v>
      </c>
      <c r="U216" t="s">
        <v>764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389</v>
      </c>
      <c r="AC216">
        <v>44</v>
      </c>
      <c r="AD216" t="s">
        <v>476</v>
      </c>
      <c r="AE216">
        <v>123586</v>
      </c>
      <c r="AF216">
        <v>1038.1099999999999</v>
      </c>
      <c r="AG216">
        <v>1235.8599999999999</v>
      </c>
      <c r="AH216" t="s">
        <v>408</v>
      </c>
      <c r="AI216" t="str">
        <f t="shared" si="46"/>
        <v>SIMSIMSIM190116882844761.875FNEL044761.87538102.87543383.87543387.875738186140FXLXPX RXMX BXRRX DX XZXVXDX000000AMIL44AMIL 400 QC NACIONAL1235861038.111235.86ATIVO</v>
      </c>
      <c r="AJ216">
        <f t="shared" si="47"/>
        <v>1</v>
      </c>
      <c r="AK216" t="s">
        <v>387</v>
      </c>
      <c r="AM216" s="7">
        <v>213</v>
      </c>
      <c r="AN216" s="7" t="str">
        <f t="shared" si="50"/>
        <v/>
      </c>
      <c r="AO216" s="7" t="str">
        <f t="shared" si="50"/>
        <v/>
      </c>
      <c r="AP216" s="7" t="str">
        <f t="shared" si="50"/>
        <v/>
      </c>
      <c r="AQ216" s="7" t="str">
        <f t="shared" si="50"/>
        <v/>
      </c>
      <c r="AR216" s="7" t="str">
        <f t="shared" si="50"/>
        <v/>
      </c>
      <c r="AS216" s="7" t="str">
        <f t="shared" si="50"/>
        <v/>
      </c>
      <c r="AT216" s="7" t="str">
        <f t="shared" si="50"/>
        <v/>
      </c>
      <c r="AU216" s="7" t="str">
        <f t="shared" si="50"/>
        <v/>
      </c>
      <c r="AV216" s="7" t="str">
        <f t="shared" si="50"/>
        <v/>
      </c>
      <c r="AW216" s="7" t="str">
        <f t="shared" si="50"/>
        <v/>
      </c>
      <c r="AX216" s="7" t="str">
        <f t="shared" si="51"/>
        <v/>
      </c>
      <c r="AY216" s="7" t="str">
        <f t="shared" si="51"/>
        <v/>
      </c>
      <c r="AZ216" s="7" t="str">
        <f t="shared" si="51"/>
        <v/>
      </c>
      <c r="BA216" s="7" t="str">
        <f t="shared" si="51"/>
        <v/>
      </c>
      <c r="BB216" s="7" t="str">
        <f t="shared" si="51"/>
        <v/>
      </c>
      <c r="BC216" s="7" t="str">
        <f t="shared" si="51"/>
        <v/>
      </c>
      <c r="BD216" s="7" t="str">
        <f t="shared" si="51"/>
        <v/>
      </c>
      <c r="BE216" s="7" t="str">
        <f t="shared" si="51"/>
        <v/>
      </c>
    </row>
    <row r="217" spans="1:57">
      <c r="A217" t="s">
        <v>404</v>
      </c>
      <c r="B217" t="s">
        <v>404</v>
      </c>
      <c r="C217" t="s">
        <v>404</v>
      </c>
      <c r="E217">
        <v>57</v>
      </c>
      <c r="F217">
        <v>0</v>
      </c>
      <c r="G217">
        <v>1</v>
      </c>
      <c r="H217">
        <v>168281</v>
      </c>
      <c r="I217" s="1">
        <v>44761.875</v>
      </c>
      <c r="J217" t="s">
        <v>392</v>
      </c>
      <c r="K217">
        <v>0</v>
      </c>
      <c r="L217" s="1"/>
      <c r="M217" s="1">
        <v>44761.875</v>
      </c>
      <c r="N217" s="1">
        <v>29567.916666666668</v>
      </c>
      <c r="O217" s="1">
        <v>43391.875</v>
      </c>
      <c r="P217" s="1"/>
      <c r="Q217" s="1">
        <v>43387.875</v>
      </c>
      <c r="R217">
        <v>73879464</v>
      </c>
      <c r="S217" s="23">
        <f>COUNTIF(affix_amil_mensalidade_bronze!$E$4:$E$140,R217)</f>
        <v>0</v>
      </c>
      <c r="U217" t="s">
        <v>757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389</v>
      </c>
      <c r="AC217">
        <v>44</v>
      </c>
      <c r="AD217" t="s">
        <v>476</v>
      </c>
      <c r="AE217">
        <v>245335</v>
      </c>
      <c r="AF217">
        <v>2060.81</v>
      </c>
      <c r="AG217">
        <v>2453.35</v>
      </c>
      <c r="AH217" t="s">
        <v>408</v>
      </c>
      <c r="AI217" t="str">
        <f t="shared" si="46"/>
        <v>SIMSIMSIM570116828144761.875ANMEP044761.87529567.916666666743391.87543387.875738794640MXRXX DX WXNWXXWXX XUX DX XNTX LXPX000000AMIL44AMIL 400 QC NACIONAL2453352060.812453.35ATIVO</v>
      </c>
      <c r="AJ217">
        <f t="shared" si="47"/>
        <v>0</v>
      </c>
      <c r="AK217" t="s">
        <v>392</v>
      </c>
      <c r="AM217" s="8">
        <v>214</v>
      </c>
      <c r="AN217" s="8" t="str">
        <f t="shared" si="50"/>
        <v/>
      </c>
      <c r="AO217" s="8" t="str">
        <f t="shared" si="50"/>
        <v/>
      </c>
      <c r="AP217" s="8" t="str">
        <f t="shared" si="50"/>
        <v/>
      </c>
      <c r="AQ217" s="8" t="str">
        <f t="shared" si="50"/>
        <v/>
      </c>
      <c r="AR217" s="8" t="str">
        <f t="shared" si="50"/>
        <v/>
      </c>
      <c r="AS217" s="8" t="str">
        <f t="shared" si="50"/>
        <v/>
      </c>
      <c r="AT217" s="8" t="str">
        <f t="shared" si="50"/>
        <v/>
      </c>
      <c r="AU217" s="8" t="str">
        <f t="shared" si="50"/>
        <v/>
      </c>
      <c r="AV217" s="8" t="str">
        <f t="shared" si="50"/>
        <v/>
      </c>
      <c r="AW217" s="8" t="str">
        <f t="shared" si="50"/>
        <v/>
      </c>
      <c r="AX217" s="8" t="str">
        <f t="shared" si="51"/>
        <v/>
      </c>
      <c r="AY217" s="8" t="str">
        <f t="shared" si="51"/>
        <v/>
      </c>
      <c r="AZ217" s="8" t="str">
        <f t="shared" si="51"/>
        <v/>
      </c>
      <c r="BA217" s="8" t="str">
        <f t="shared" si="51"/>
        <v/>
      </c>
      <c r="BB217" s="8" t="str">
        <f t="shared" si="51"/>
        <v/>
      </c>
      <c r="BC217" s="8" t="str">
        <f t="shared" si="51"/>
        <v/>
      </c>
      <c r="BD217" s="8" t="str">
        <f t="shared" si="51"/>
        <v/>
      </c>
      <c r="BE217" s="8" t="str">
        <f t="shared" si="51"/>
        <v/>
      </c>
    </row>
    <row r="218" spans="1:57">
      <c r="A218" t="s">
        <v>404</v>
      </c>
      <c r="B218" t="s">
        <v>404</v>
      </c>
      <c r="C218" t="s">
        <v>404</v>
      </c>
      <c r="E218">
        <v>57</v>
      </c>
      <c r="F218">
        <v>0</v>
      </c>
      <c r="G218">
        <v>1</v>
      </c>
      <c r="H218">
        <v>168281</v>
      </c>
      <c r="I218" s="1">
        <v>44761.875</v>
      </c>
      <c r="J218" t="s">
        <v>392</v>
      </c>
      <c r="K218">
        <v>0</v>
      </c>
      <c r="L218" s="1"/>
      <c r="M218" s="1">
        <v>44761.875</v>
      </c>
      <c r="N218" s="1">
        <v>29567.916666666668</v>
      </c>
      <c r="O218" s="1">
        <v>43391.875</v>
      </c>
      <c r="P218" s="1"/>
      <c r="Q218" s="1">
        <v>43387.875</v>
      </c>
      <c r="R218">
        <v>73879464</v>
      </c>
      <c r="S218" s="23">
        <f>COUNTIF(affix_amil_mensalidade_bronze!$E$4:$E$140,R218)</f>
        <v>0</v>
      </c>
      <c r="U218" t="s">
        <v>757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389</v>
      </c>
      <c r="AC218">
        <v>44</v>
      </c>
      <c r="AD218" t="s">
        <v>476</v>
      </c>
      <c r="AE218">
        <v>245335</v>
      </c>
      <c r="AF218">
        <v>2060.81</v>
      </c>
      <c r="AG218">
        <v>2453.35</v>
      </c>
      <c r="AH218" t="s">
        <v>408</v>
      </c>
      <c r="AI218" t="str">
        <f t="shared" si="46"/>
        <v>SIMSIMSIM570116828144761.875ANMEP044761.87529567.916666666743391.87543387.875738794640MXRXX DX WXNWXXWXX XUX DX XNTX LXPX000000AMIL44AMIL 400 QC NACIONAL2453352060.812453.35ATIVO</v>
      </c>
      <c r="AJ218">
        <f t="shared" si="47"/>
        <v>1</v>
      </c>
      <c r="AK218" t="s">
        <v>392</v>
      </c>
      <c r="AM218" s="7">
        <v>215</v>
      </c>
      <c r="AN218" s="7" t="str">
        <f t="shared" si="50"/>
        <v/>
      </c>
      <c r="AO218" s="7" t="str">
        <f t="shared" si="50"/>
        <v/>
      </c>
      <c r="AP218" s="7" t="str">
        <f t="shared" si="50"/>
        <v/>
      </c>
      <c r="AQ218" s="7" t="str">
        <f t="shared" si="50"/>
        <v/>
      </c>
      <c r="AR218" s="7" t="str">
        <f t="shared" si="50"/>
        <v/>
      </c>
      <c r="AS218" s="7" t="str">
        <f t="shared" si="50"/>
        <v/>
      </c>
      <c r="AT218" s="7" t="str">
        <f t="shared" si="50"/>
        <v/>
      </c>
      <c r="AU218" s="7" t="str">
        <f t="shared" si="50"/>
        <v/>
      </c>
      <c r="AV218" s="7" t="str">
        <f t="shared" si="50"/>
        <v/>
      </c>
      <c r="AW218" s="7" t="str">
        <f t="shared" si="50"/>
        <v/>
      </c>
      <c r="AX218" s="7" t="str">
        <f t="shared" si="51"/>
        <v/>
      </c>
      <c r="AY218" s="7" t="str">
        <f t="shared" si="51"/>
        <v/>
      </c>
      <c r="AZ218" s="7" t="str">
        <f t="shared" si="51"/>
        <v/>
      </c>
      <c r="BA218" s="7" t="str">
        <f t="shared" si="51"/>
        <v/>
      </c>
      <c r="BB218" s="7" t="str">
        <f t="shared" si="51"/>
        <v/>
      </c>
      <c r="BC218" s="7" t="str">
        <f t="shared" si="51"/>
        <v/>
      </c>
      <c r="BD218" s="7" t="str">
        <f t="shared" si="51"/>
        <v/>
      </c>
      <c r="BE218" s="7" t="str">
        <f t="shared" si="51"/>
        <v/>
      </c>
    </row>
    <row r="219" spans="1:57">
      <c r="A219" t="s">
        <v>404</v>
      </c>
      <c r="B219" t="s">
        <v>404</v>
      </c>
      <c r="C219" t="s">
        <v>404</v>
      </c>
      <c r="E219">
        <v>57</v>
      </c>
      <c r="F219">
        <v>0</v>
      </c>
      <c r="G219">
        <v>1</v>
      </c>
      <c r="H219">
        <v>168281</v>
      </c>
      <c r="I219" s="1">
        <v>44761.875</v>
      </c>
      <c r="J219" t="s">
        <v>392</v>
      </c>
      <c r="K219">
        <v>0</v>
      </c>
      <c r="L219" s="1"/>
      <c r="M219" s="1">
        <v>44761.875</v>
      </c>
      <c r="N219" s="1">
        <v>29567.916666666668</v>
      </c>
      <c r="O219" s="1">
        <v>43391.875</v>
      </c>
      <c r="P219" s="1"/>
      <c r="Q219" s="1">
        <v>43387.875</v>
      </c>
      <c r="R219">
        <v>73879464</v>
      </c>
      <c r="S219" s="22">
        <f>COUNTIF(affix_amil_mensalidade_bronze!$E$4:$E$140,R219)</f>
        <v>0</v>
      </c>
      <c r="U219" t="s">
        <v>757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389</v>
      </c>
      <c r="AC219">
        <v>44</v>
      </c>
      <c r="AD219" t="s">
        <v>476</v>
      </c>
      <c r="AE219">
        <v>245335</v>
      </c>
      <c r="AF219">
        <v>2060.81</v>
      </c>
      <c r="AG219">
        <v>2453.35</v>
      </c>
      <c r="AH219" t="s">
        <v>408</v>
      </c>
      <c r="AI219" t="str">
        <f t="shared" si="46"/>
        <v>SIMSIMSIM570116828144761.875ANMEP044761.87529567.916666666743391.87543387.875738794640MXRXX DX WXNWXXWXX XUX DX XNTX LXPX000000AMIL44AMIL 400 QC NACIONAL2453352060.812453.35ATIVO</v>
      </c>
      <c r="AJ219">
        <f t="shared" si="47"/>
        <v>1</v>
      </c>
      <c r="AK219" t="s">
        <v>392</v>
      </c>
      <c r="AM219" s="8">
        <v>216</v>
      </c>
      <c r="AN219" s="8" t="str">
        <f t="shared" si="50"/>
        <v/>
      </c>
      <c r="AO219" s="8" t="str">
        <f t="shared" si="50"/>
        <v/>
      </c>
      <c r="AP219" s="8" t="str">
        <f t="shared" si="50"/>
        <v/>
      </c>
      <c r="AQ219" s="8" t="str">
        <f t="shared" si="50"/>
        <v/>
      </c>
      <c r="AR219" s="8" t="str">
        <f t="shared" si="50"/>
        <v/>
      </c>
      <c r="AS219" s="8" t="str">
        <f t="shared" si="50"/>
        <v/>
      </c>
      <c r="AT219" s="8" t="str">
        <f t="shared" si="50"/>
        <v/>
      </c>
      <c r="AU219" s="8" t="str">
        <f t="shared" si="50"/>
        <v/>
      </c>
      <c r="AV219" s="8" t="str">
        <f t="shared" si="50"/>
        <v/>
      </c>
      <c r="AW219" s="8" t="str">
        <f t="shared" si="50"/>
        <v/>
      </c>
      <c r="AX219" s="8" t="str">
        <f t="shared" si="51"/>
        <v/>
      </c>
      <c r="AY219" s="8" t="str">
        <f t="shared" si="51"/>
        <v/>
      </c>
      <c r="AZ219" s="8" t="str">
        <f t="shared" si="51"/>
        <v/>
      </c>
      <c r="BA219" s="8" t="str">
        <f t="shared" si="51"/>
        <v/>
      </c>
      <c r="BB219" s="8" t="str">
        <f t="shared" si="51"/>
        <v/>
      </c>
      <c r="BC219" s="8" t="str">
        <f t="shared" si="51"/>
        <v/>
      </c>
      <c r="BD219" s="8" t="str">
        <f t="shared" si="51"/>
        <v/>
      </c>
      <c r="BE219" s="8" t="str">
        <f t="shared" si="51"/>
        <v/>
      </c>
    </row>
    <row r="220" spans="1:57">
      <c r="A220" t="s">
        <v>404</v>
      </c>
      <c r="B220" t="s">
        <v>404</v>
      </c>
      <c r="C220" t="s">
        <v>404</v>
      </c>
      <c r="E220">
        <v>57</v>
      </c>
      <c r="F220">
        <v>0</v>
      </c>
      <c r="G220">
        <v>1</v>
      </c>
      <c r="H220">
        <v>168281</v>
      </c>
      <c r="I220" s="1">
        <v>44761.875</v>
      </c>
      <c r="J220" t="s">
        <v>392</v>
      </c>
      <c r="K220">
        <v>1</v>
      </c>
      <c r="L220" s="1"/>
      <c r="M220" s="1">
        <v>44761.875</v>
      </c>
      <c r="N220" s="1">
        <v>40374.875</v>
      </c>
      <c r="O220" s="1">
        <v>43391.875</v>
      </c>
      <c r="P220" s="1"/>
      <c r="Q220" s="1">
        <v>43387.875</v>
      </c>
      <c r="R220">
        <v>73879465</v>
      </c>
      <c r="S220" s="22">
        <f>COUNTIF(affix_amil_mensalidade_bronze!$E$4:$E$140,R220)</f>
        <v>0</v>
      </c>
      <c r="U220" t="s">
        <v>758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389</v>
      </c>
      <c r="AC220">
        <v>44</v>
      </c>
      <c r="AD220" t="s">
        <v>476</v>
      </c>
      <c r="AE220">
        <v>123586</v>
      </c>
      <c r="AF220">
        <v>1038.1099999999999</v>
      </c>
      <c r="AG220">
        <v>1235.8599999999999</v>
      </c>
      <c r="AH220" t="s">
        <v>408</v>
      </c>
      <c r="AI220" t="str">
        <f t="shared" si="46"/>
        <v>SIMSIMSIM570116828144761.875ANMEP144761.87540374.87543391.87543387.875738794650MXRXX LUXZX XUX LXPX000000AMIL44AMIL 400 QC NACIONAL1235861038.111235.86ATIVO</v>
      </c>
      <c r="AJ220">
        <f t="shared" si="47"/>
        <v>0</v>
      </c>
      <c r="AK220" t="s">
        <v>392</v>
      </c>
      <c r="AM220" s="7">
        <v>217</v>
      </c>
      <c r="AN220" s="7" t="str">
        <f t="shared" si="50"/>
        <v/>
      </c>
      <c r="AO220" s="7" t="str">
        <f t="shared" si="50"/>
        <v/>
      </c>
      <c r="AP220" s="7" t="str">
        <f t="shared" si="50"/>
        <v/>
      </c>
      <c r="AQ220" s="7" t="str">
        <f t="shared" si="50"/>
        <v/>
      </c>
      <c r="AR220" s="7" t="str">
        <f t="shared" si="50"/>
        <v/>
      </c>
      <c r="AS220" s="7" t="str">
        <f t="shared" si="50"/>
        <v/>
      </c>
      <c r="AT220" s="7" t="str">
        <f t="shared" si="50"/>
        <v/>
      </c>
      <c r="AU220" s="7" t="str">
        <f t="shared" si="50"/>
        <v/>
      </c>
      <c r="AV220" s="7" t="str">
        <f t="shared" si="50"/>
        <v/>
      </c>
      <c r="AW220" s="7" t="str">
        <f t="shared" si="50"/>
        <v/>
      </c>
      <c r="AX220" s="7" t="str">
        <f t="shared" si="51"/>
        <v/>
      </c>
      <c r="AY220" s="7" t="str">
        <f t="shared" si="51"/>
        <v/>
      </c>
      <c r="AZ220" s="7" t="str">
        <f t="shared" si="51"/>
        <v/>
      </c>
      <c r="BA220" s="7" t="str">
        <f t="shared" si="51"/>
        <v/>
      </c>
      <c r="BB220" s="7" t="str">
        <f t="shared" si="51"/>
        <v/>
      </c>
      <c r="BC220" s="7" t="str">
        <f t="shared" si="51"/>
        <v/>
      </c>
      <c r="BD220" s="7" t="str">
        <f t="shared" si="51"/>
        <v/>
      </c>
      <c r="BE220" s="7" t="str">
        <f t="shared" si="51"/>
        <v/>
      </c>
    </row>
    <row r="221" spans="1:57">
      <c r="A221" t="s">
        <v>404</v>
      </c>
      <c r="B221" t="s">
        <v>404</v>
      </c>
      <c r="C221" t="s">
        <v>404</v>
      </c>
      <c r="E221">
        <v>57</v>
      </c>
      <c r="F221">
        <v>0</v>
      </c>
      <c r="G221">
        <v>1</v>
      </c>
      <c r="H221">
        <v>168281</v>
      </c>
      <c r="I221" s="1">
        <v>44761.875</v>
      </c>
      <c r="J221" t="s">
        <v>392</v>
      </c>
      <c r="K221">
        <v>1</v>
      </c>
      <c r="L221" s="1"/>
      <c r="M221" s="1">
        <v>44761.875</v>
      </c>
      <c r="N221" s="1">
        <v>40374.875</v>
      </c>
      <c r="O221" s="1">
        <v>43391.875</v>
      </c>
      <c r="P221" s="1"/>
      <c r="Q221" s="1">
        <v>43387.875</v>
      </c>
      <c r="R221">
        <v>73879465</v>
      </c>
      <c r="S221" s="22">
        <f>COUNTIF(affix_amil_mensalidade_bronze!$E$4:$E$140,R221)</f>
        <v>0</v>
      </c>
      <c r="U221" t="s">
        <v>758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389</v>
      </c>
      <c r="AC221">
        <v>44</v>
      </c>
      <c r="AD221" t="s">
        <v>476</v>
      </c>
      <c r="AE221">
        <v>123586</v>
      </c>
      <c r="AF221">
        <v>1038.1099999999999</v>
      </c>
      <c r="AG221">
        <v>1235.8599999999999</v>
      </c>
      <c r="AH221" t="s">
        <v>408</v>
      </c>
      <c r="AI221" t="str">
        <f t="shared" si="46"/>
        <v>SIMSIMSIM570116828144761.875ANMEP144761.87540374.87543391.87543387.875738794650MXRXX LUXZX XUX LXPX000000AMIL44AMIL 400 QC NACIONAL1235861038.111235.86ATIVO</v>
      </c>
      <c r="AJ221">
        <f t="shared" si="47"/>
        <v>1</v>
      </c>
      <c r="AK221" t="s">
        <v>392</v>
      </c>
      <c r="AM221" s="8">
        <v>218</v>
      </c>
      <c r="AN221" s="8" t="str">
        <f t="shared" si="50"/>
        <v/>
      </c>
      <c r="AO221" s="8" t="str">
        <f t="shared" si="50"/>
        <v/>
      </c>
      <c r="AP221" s="8" t="str">
        <f t="shared" si="50"/>
        <v/>
      </c>
      <c r="AQ221" s="8" t="str">
        <f t="shared" si="50"/>
        <v/>
      </c>
      <c r="AR221" s="8" t="str">
        <f t="shared" si="50"/>
        <v/>
      </c>
      <c r="AS221" s="8" t="str">
        <f t="shared" si="50"/>
        <v/>
      </c>
      <c r="AT221" s="8" t="str">
        <f t="shared" si="50"/>
        <v/>
      </c>
      <c r="AU221" s="8" t="str">
        <f t="shared" si="50"/>
        <v/>
      </c>
      <c r="AV221" s="8" t="str">
        <f t="shared" si="50"/>
        <v/>
      </c>
      <c r="AW221" s="8" t="str">
        <f t="shared" si="50"/>
        <v/>
      </c>
      <c r="AX221" s="8" t="str">
        <f t="shared" si="51"/>
        <v/>
      </c>
      <c r="AY221" s="8" t="str">
        <f t="shared" si="51"/>
        <v/>
      </c>
      <c r="AZ221" s="8" t="str">
        <f t="shared" si="51"/>
        <v/>
      </c>
      <c r="BA221" s="8" t="str">
        <f t="shared" si="51"/>
        <v/>
      </c>
      <c r="BB221" s="8" t="str">
        <f t="shared" si="51"/>
        <v/>
      </c>
      <c r="BC221" s="8" t="str">
        <f t="shared" si="51"/>
        <v/>
      </c>
      <c r="BD221" s="8" t="str">
        <f t="shared" si="51"/>
        <v/>
      </c>
      <c r="BE221" s="8" t="str">
        <f t="shared" si="51"/>
        <v/>
      </c>
    </row>
    <row r="222" spans="1:57">
      <c r="A222" t="s">
        <v>404</v>
      </c>
      <c r="B222" t="s">
        <v>404</v>
      </c>
      <c r="C222" t="s">
        <v>404</v>
      </c>
      <c r="E222">
        <v>57</v>
      </c>
      <c r="F222">
        <v>0</v>
      </c>
      <c r="G222">
        <v>1</v>
      </c>
      <c r="H222">
        <v>168281</v>
      </c>
      <c r="I222" s="1">
        <v>44761.875</v>
      </c>
      <c r="J222" t="s">
        <v>392</v>
      </c>
      <c r="K222">
        <v>1</v>
      </c>
      <c r="L222" s="1"/>
      <c r="M222" s="1">
        <v>44761.875</v>
      </c>
      <c r="N222" s="1">
        <v>40374.875</v>
      </c>
      <c r="O222" s="1">
        <v>43391.875</v>
      </c>
      <c r="P222" s="1"/>
      <c r="Q222" s="1">
        <v>43387.875</v>
      </c>
      <c r="R222">
        <v>73879465</v>
      </c>
      <c r="S222" s="23">
        <f>COUNTIF(affix_amil_mensalidade_bronze!$E$4:$E$140,R222)</f>
        <v>0</v>
      </c>
      <c r="U222" t="s">
        <v>758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389</v>
      </c>
      <c r="AC222">
        <v>44</v>
      </c>
      <c r="AD222" t="s">
        <v>476</v>
      </c>
      <c r="AE222">
        <v>123586</v>
      </c>
      <c r="AF222">
        <v>1038.1099999999999</v>
      </c>
      <c r="AG222">
        <v>1235.8599999999999</v>
      </c>
      <c r="AH222" t="s">
        <v>408</v>
      </c>
      <c r="AI222" t="str">
        <f t="shared" si="46"/>
        <v>SIMSIMSIM570116828144761.875ANMEP144761.87540374.87543391.87543387.875738794650MXRXX LUXZX XUX LXPX000000AMIL44AMIL 400 QC NACIONAL1235861038.111235.86ATIVO</v>
      </c>
      <c r="AJ222">
        <f t="shared" si="47"/>
        <v>1</v>
      </c>
      <c r="AK222" t="s">
        <v>392</v>
      </c>
      <c r="AM222" s="7">
        <v>219</v>
      </c>
      <c r="AN222" s="7" t="str">
        <f t="shared" si="50"/>
        <v/>
      </c>
      <c r="AO222" s="7" t="str">
        <f t="shared" si="50"/>
        <v/>
      </c>
      <c r="AP222" s="7" t="str">
        <f t="shared" si="50"/>
        <v/>
      </c>
      <c r="AQ222" s="7" t="str">
        <f t="shared" si="50"/>
        <v/>
      </c>
      <c r="AR222" s="7" t="str">
        <f t="shared" si="50"/>
        <v/>
      </c>
      <c r="AS222" s="7" t="str">
        <f t="shared" si="50"/>
        <v/>
      </c>
      <c r="AT222" s="7" t="str">
        <f t="shared" si="50"/>
        <v/>
      </c>
      <c r="AU222" s="7" t="str">
        <f t="shared" si="50"/>
        <v/>
      </c>
      <c r="AV222" s="7" t="str">
        <f t="shared" si="50"/>
        <v/>
      </c>
      <c r="AW222" s="7" t="str">
        <f t="shared" si="50"/>
        <v/>
      </c>
      <c r="AX222" s="7" t="str">
        <f t="shared" si="51"/>
        <v/>
      </c>
      <c r="AY222" s="7" t="str">
        <f t="shared" si="51"/>
        <v/>
      </c>
      <c r="AZ222" s="7" t="str">
        <f t="shared" si="51"/>
        <v/>
      </c>
      <c r="BA222" s="7" t="str">
        <f t="shared" si="51"/>
        <v/>
      </c>
      <c r="BB222" s="7" t="str">
        <f t="shared" si="51"/>
        <v/>
      </c>
      <c r="BC222" s="7" t="str">
        <f t="shared" si="51"/>
        <v/>
      </c>
      <c r="BD222" s="7" t="str">
        <f t="shared" si="51"/>
        <v/>
      </c>
      <c r="BE222" s="7" t="str">
        <f t="shared" si="51"/>
        <v/>
      </c>
    </row>
    <row r="223" spans="1:57">
      <c r="A223" t="s">
        <v>404</v>
      </c>
      <c r="B223" t="s">
        <v>404</v>
      </c>
      <c r="C223" t="s">
        <v>404</v>
      </c>
      <c r="E223">
        <v>57</v>
      </c>
      <c r="F223">
        <v>0</v>
      </c>
      <c r="G223">
        <v>1</v>
      </c>
      <c r="H223">
        <v>168281</v>
      </c>
      <c r="I223" s="1">
        <v>44761.875</v>
      </c>
      <c r="J223" t="s">
        <v>392</v>
      </c>
      <c r="K223">
        <v>2</v>
      </c>
      <c r="L223" s="1"/>
      <c r="M223" s="1">
        <v>44761.875</v>
      </c>
      <c r="N223" s="1">
        <v>42020.916666666664</v>
      </c>
      <c r="O223" s="1">
        <v>43391.875</v>
      </c>
      <c r="P223" s="1"/>
      <c r="Q223" s="1">
        <v>43387.875</v>
      </c>
      <c r="R223">
        <v>73879466</v>
      </c>
      <c r="S223" s="23">
        <f>COUNTIF(affix_amil_mensalidade_bronze!$E$4:$E$140,R223)</f>
        <v>0</v>
      </c>
      <c r="U223" t="s">
        <v>759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389</v>
      </c>
      <c r="AC223">
        <v>44</v>
      </c>
      <c r="AD223" t="s">
        <v>476</v>
      </c>
      <c r="AE223">
        <v>123586</v>
      </c>
      <c r="AF223">
        <v>1038.1099999999999</v>
      </c>
      <c r="AG223">
        <v>1235.8599999999999</v>
      </c>
      <c r="AH223" t="s">
        <v>408</v>
      </c>
      <c r="AI223" t="str">
        <f t="shared" si="46"/>
        <v>SIMSIMSIM570116828144761.875ANMEP244761.87542020.916666666743391.87543387.875738794660JXXQUXM VXWTXR XUX LXPX000000AMIL44AMIL 400 QC NACIONAL1235861038.111235.86ATIVO</v>
      </c>
      <c r="AJ223">
        <f t="shared" si="47"/>
        <v>0</v>
      </c>
      <c r="AK223" t="s">
        <v>392</v>
      </c>
      <c r="AM223" s="8">
        <v>220</v>
      </c>
      <c r="AN223" s="8" t="str">
        <f t="shared" si="50"/>
        <v/>
      </c>
      <c r="AO223" s="8" t="str">
        <f t="shared" si="50"/>
        <v/>
      </c>
      <c r="AP223" s="8" t="str">
        <f t="shared" si="50"/>
        <v/>
      </c>
      <c r="AQ223" s="8" t="str">
        <f t="shared" si="50"/>
        <v/>
      </c>
      <c r="AR223" s="8" t="str">
        <f t="shared" si="50"/>
        <v/>
      </c>
      <c r="AS223" s="8" t="str">
        <f t="shared" si="50"/>
        <v/>
      </c>
      <c r="AT223" s="8" t="str">
        <f t="shared" si="50"/>
        <v/>
      </c>
      <c r="AU223" s="8" t="str">
        <f t="shared" si="50"/>
        <v/>
      </c>
      <c r="AV223" s="8" t="str">
        <f t="shared" si="50"/>
        <v/>
      </c>
      <c r="AW223" s="8" t="str">
        <f t="shared" si="50"/>
        <v/>
      </c>
      <c r="AX223" s="8" t="str">
        <f t="shared" si="51"/>
        <v/>
      </c>
      <c r="AY223" s="8" t="str">
        <f t="shared" si="51"/>
        <v/>
      </c>
      <c r="AZ223" s="8" t="str">
        <f t="shared" si="51"/>
        <v/>
      </c>
      <c r="BA223" s="8" t="str">
        <f t="shared" si="51"/>
        <v/>
      </c>
      <c r="BB223" s="8" t="str">
        <f t="shared" si="51"/>
        <v/>
      </c>
      <c r="BC223" s="8" t="str">
        <f t="shared" si="51"/>
        <v/>
      </c>
      <c r="BD223" s="8" t="str">
        <f t="shared" si="51"/>
        <v/>
      </c>
      <c r="BE223" s="8" t="str">
        <f t="shared" si="51"/>
        <v/>
      </c>
    </row>
    <row r="224" spans="1:57">
      <c r="A224" t="s">
        <v>404</v>
      </c>
      <c r="B224" t="s">
        <v>404</v>
      </c>
      <c r="C224" t="s">
        <v>404</v>
      </c>
      <c r="E224">
        <v>57</v>
      </c>
      <c r="F224">
        <v>0</v>
      </c>
      <c r="G224">
        <v>1</v>
      </c>
      <c r="H224">
        <v>168281</v>
      </c>
      <c r="I224" s="1">
        <v>44761.875</v>
      </c>
      <c r="J224" t="s">
        <v>392</v>
      </c>
      <c r="K224">
        <v>2</v>
      </c>
      <c r="L224" s="1"/>
      <c r="M224" s="1">
        <v>44761.875</v>
      </c>
      <c r="N224" s="1">
        <v>42020.916666666664</v>
      </c>
      <c r="O224" s="1">
        <v>43391.875</v>
      </c>
      <c r="P224" s="1"/>
      <c r="Q224" s="1">
        <v>43387.875</v>
      </c>
      <c r="R224">
        <v>73879466</v>
      </c>
      <c r="S224" s="23">
        <f>COUNTIF(affix_amil_mensalidade_bronze!$E$4:$E$140,R224)</f>
        <v>0</v>
      </c>
      <c r="U224" t="s">
        <v>759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389</v>
      </c>
      <c r="AC224">
        <v>44</v>
      </c>
      <c r="AD224" t="s">
        <v>476</v>
      </c>
      <c r="AE224">
        <v>123586</v>
      </c>
      <c r="AF224">
        <v>1038.1099999999999</v>
      </c>
      <c r="AG224">
        <v>1235.8599999999999</v>
      </c>
      <c r="AH224" t="s">
        <v>408</v>
      </c>
      <c r="AI224" t="str">
        <f t="shared" si="46"/>
        <v>SIMSIMSIM570116828144761.875ANMEP244761.87542020.916666666743391.87543387.875738794660JXXQUXM VXWTXR XUX LXPX000000AMIL44AMIL 400 QC NACIONAL1235861038.111235.86ATIVO</v>
      </c>
      <c r="AJ224">
        <f t="shared" si="47"/>
        <v>1</v>
      </c>
      <c r="AK224" t="s">
        <v>392</v>
      </c>
      <c r="AM224" s="7">
        <v>221</v>
      </c>
      <c r="AN224" s="7" t="str">
        <f t="shared" ref="AN224:AW233" si="52">IF(AN$3=$D224,$AM224,"")</f>
        <v/>
      </c>
      <c r="AO224" s="7" t="str">
        <f t="shared" si="52"/>
        <v/>
      </c>
      <c r="AP224" s="7" t="str">
        <f t="shared" si="52"/>
        <v/>
      </c>
      <c r="AQ224" s="7" t="str">
        <f t="shared" si="52"/>
        <v/>
      </c>
      <c r="AR224" s="7" t="str">
        <f t="shared" si="52"/>
        <v/>
      </c>
      <c r="AS224" s="7" t="str">
        <f t="shared" si="52"/>
        <v/>
      </c>
      <c r="AT224" s="7" t="str">
        <f t="shared" si="52"/>
        <v/>
      </c>
      <c r="AU224" s="7" t="str">
        <f t="shared" si="52"/>
        <v/>
      </c>
      <c r="AV224" s="7" t="str">
        <f t="shared" si="52"/>
        <v/>
      </c>
      <c r="AW224" s="7" t="str">
        <f t="shared" si="52"/>
        <v/>
      </c>
      <c r="AX224" s="7" t="str">
        <f t="shared" ref="AX224:BE233" si="53">IF(AX$3=$D224,$AM224,"")</f>
        <v/>
      </c>
      <c r="AY224" s="7" t="str">
        <f t="shared" si="53"/>
        <v/>
      </c>
      <c r="AZ224" s="7" t="str">
        <f t="shared" si="53"/>
        <v/>
      </c>
      <c r="BA224" s="7" t="str">
        <f t="shared" si="53"/>
        <v/>
      </c>
      <c r="BB224" s="7" t="str">
        <f t="shared" si="53"/>
        <v/>
      </c>
      <c r="BC224" s="7" t="str">
        <f t="shared" si="53"/>
        <v/>
      </c>
      <c r="BD224" s="7" t="str">
        <f t="shared" si="53"/>
        <v/>
      </c>
      <c r="BE224" s="7" t="str">
        <f t="shared" si="53"/>
        <v/>
      </c>
    </row>
    <row r="225" spans="1:57">
      <c r="A225" t="s">
        <v>404</v>
      </c>
      <c r="B225" t="s">
        <v>404</v>
      </c>
      <c r="C225" t="s">
        <v>404</v>
      </c>
      <c r="E225">
        <v>57</v>
      </c>
      <c r="F225">
        <v>0</v>
      </c>
      <c r="G225">
        <v>1</v>
      </c>
      <c r="H225">
        <v>168281</v>
      </c>
      <c r="I225" s="1">
        <v>44761.875</v>
      </c>
      <c r="J225" t="s">
        <v>392</v>
      </c>
      <c r="K225">
        <v>2</v>
      </c>
      <c r="L225" s="1"/>
      <c r="M225" s="1">
        <v>44761.875</v>
      </c>
      <c r="N225" s="1">
        <v>42020.916666666664</v>
      </c>
      <c r="O225" s="1">
        <v>43391.875</v>
      </c>
      <c r="P225" s="1"/>
      <c r="Q225" s="1">
        <v>43387.875</v>
      </c>
      <c r="R225">
        <v>73879466</v>
      </c>
      <c r="S225" s="22">
        <f>COUNTIF(affix_amil_mensalidade_bronze!$E$4:$E$140,R225)</f>
        <v>0</v>
      </c>
      <c r="U225" t="s">
        <v>759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389</v>
      </c>
      <c r="AC225">
        <v>44</v>
      </c>
      <c r="AD225" t="s">
        <v>476</v>
      </c>
      <c r="AE225">
        <v>123586</v>
      </c>
      <c r="AF225">
        <v>1038.1099999999999</v>
      </c>
      <c r="AG225">
        <v>1235.8599999999999</v>
      </c>
      <c r="AH225" t="s">
        <v>408</v>
      </c>
      <c r="AI225" t="str">
        <f t="shared" si="46"/>
        <v>SIMSIMSIM570116828144761.875ANMEP244761.87542020.916666666743391.87543387.875738794660JXXQUXM VXWTXR XUX LXPX000000AMIL44AMIL 400 QC NACIONAL1235861038.111235.86ATIVO</v>
      </c>
      <c r="AJ225">
        <f t="shared" si="47"/>
        <v>1</v>
      </c>
      <c r="AK225" t="s">
        <v>392</v>
      </c>
      <c r="AM225" s="8">
        <v>222</v>
      </c>
      <c r="AN225" s="8" t="str">
        <f t="shared" si="52"/>
        <v/>
      </c>
      <c r="AO225" s="8" t="str">
        <f t="shared" si="52"/>
        <v/>
      </c>
      <c r="AP225" s="8" t="str">
        <f t="shared" si="52"/>
        <v/>
      </c>
      <c r="AQ225" s="8" t="str">
        <f t="shared" si="52"/>
        <v/>
      </c>
      <c r="AR225" s="8" t="str">
        <f t="shared" si="52"/>
        <v/>
      </c>
      <c r="AS225" s="8" t="str">
        <f t="shared" si="52"/>
        <v/>
      </c>
      <c r="AT225" s="8" t="str">
        <f t="shared" si="52"/>
        <v/>
      </c>
      <c r="AU225" s="8" t="str">
        <f t="shared" si="52"/>
        <v/>
      </c>
      <c r="AV225" s="8" t="str">
        <f t="shared" si="52"/>
        <v/>
      </c>
      <c r="AW225" s="8" t="str">
        <f t="shared" si="52"/>
        <v/>
      </c>
      <c r="AX225" s="8" t="str">
        <f t="shared" si="53"/>
        <v/>
      </c>
      <c r="AY225" s="8" t="str">
        <f t="shared" si="53"/>
        <v/>
      </c>
      <c r="AZ225" s="8" t="str">
        <f t="shared" si="53"/>
        <v/>
      </c>
      <c r="BA225" s="8" t="str">
        <f t="shared" si="53"/>
        <v/>
      </c>
      <c r="BB225" s="8" t="str">
        <f t="shared" si="53"/>
        <v/>
      </c>
      <c r="BC225" s="8" t="str">
        <f t="shared" si="53"/>
        <v/>
      </c>
      <c r="BD225" s="8" t="str">
        <f t="shared" si="53"/>
        <v/>
      </c>
      <c r="BE225" s="8" t="str">
        <f t="shared" si="53"/>
        <v/>
      </c>
    </row>
    <row r="226" spans="1:57">
      <c r="A226" t="s">
        <v>404</v>
      </c>
      <c r="B226" t="s">
        <v>404</v>
      </c>
      <c r="C226" t="s">
        <v>404</v>
      </c>
      <c r="E226">
        <v>19</v>
      </c>
      <c r="F226">
        <v>0</v>
      </c>
      <c r="G226">
        <v>1</v>
      </c>
      <c r="H226">
        <v>167997</v>
      </c>
      <c r="I226" s="1">
        <v>44761.875</v>
      </c>
      <c r="J226" t="s">
        <v>387</v>
      </c>
      <c r="K226">
        <v>0</v>
      </c>
      <c r="L226" s="1"/>
      <c r="M226" s="1">
        <v>44761.875</v>
      </c>
      <c r="N226" s="1">
        <v>39902.875</v>
      </c>
      <c r="O226" s="1">
        <v>43426.916666666664</v>
      </c>
      <c r="P226" s="1">
        <v>43417.916666666664</v>
      </c>
      <c r="Q226" s="1">
        <v>43387.875</v>
      </c>
      <c r="R226">
        <v>73891002</v>
      </c>
      <c r="S226" s="23">
        <f>COUNTIF(affix_amil_mensalidade_bronze!$E$4:$E$140,R226)</f>
        <v>0</v>
      </c>
      <c r="U226" t="s">
        <v>876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389</v>
      </c>
      <c r="AC226">
        <v>44</v>
      </c>
      <c r="AD226" t="s">
        <v>394</v>
      </c>
      <c r="AE226">
        <v>48439</v>
      </c>
      <c r="AF226">
        <v>406.85</v>
      </c>
      <c r="AG226">
        <v>484.39</v>
      </c>
      <c r="AH226" t="s">
        <v>408</v>
      </c>
      <c r="AI226" t="str">
        <f t="shared" si="46"/>
        <v>SIMSIMSIM190116799744761.875FNEL044761.87539902.87543426.916666666743417.916666666743387.875738910020MXTHXU XLMXXDX DX XNTXNX000000AMIL44NEXT PLUS RM RJ48439406.85484.39ATIVO</v>
      </c>
      <c r="AJ226">
        <f t="shared" si="47"/>
        <v>0</v>
      </c>
      <c r="AK226" t="s">
        <v>387</v>
      </c>
      <c r="AM226" s="7">
        <v>223</v>
      </c>
      <c r="AN226" s="7" t="str">
        <f t="shared" si="52"/>
        <v/>
      </c>
      <c r="AO226" s="7" t="str">
        <f t="shared" si="52"/>
        <v/>
      </c>
      <c r="AP226" s="7" t="str">
        <f t="shared" si="52"/>
        <v/>
      </c>
      <c r="AQ226" s="7" t="str">
        <f t="shared" si="52"/>
        <v/>
      </c>
      <c r="AR226" s="7" t="str">
        <f t="shared" si="52"/>
        <v/>
      </c>
      <c r="AS226" s="7" t="str">
        <f t="shared" si="52"/>
        <v/>
      </c>
      <c r="AT226" s="7" t="str">
        <f t="shared" si="52"/>
        <v/>
      </c>
      <c r="AU226" s="7" t="str">
        <f t="shared" si="52"/>
        <v/>
      </c>
      <c r="AV226" s="7" t="str">
        <f t="shared" si="52"/>
        <v/>
      </c>
      <c r="AW226" s="7" t="str">
        <f t="shared" si="52"/>
        <v/>
      </c>
      <c r="AX226" s="7" t="str">
        <f t="shared" si="53"/>
        <v/>
      </c>
      <c r="AY226" s="7" t="str">
        <f t="shared" si="53"/>
        <v/>
      </c>
      <c r="AZ226" s="7" t="str">
        <f t="shared" si="53"/>
        <v/>
      </c>
      <c r="BA226" s="7" t="str">
        <f t="shared" si="53"/>
        <v/>
      </c>
      <c r="BB226" s="7" t="str">
        <f t="shared" si="53"/>
        <v/>
      </c>
      <c r="BC226" s="7" t="str">
        <f t="shared" si="53"/>
        <v/>
      </c>
      <c r="BD226" s="7" t="str">
        <f t="shared" si="53"/>
        <v/>
      </c>
      <c r="BE226" s="7" t="str">
        <f t="shared" si="53"/>
        <v/>
      </c>
    </row>
    <row r="227" spans="1:57">
      <c r="A227" t="s">
        <v>404</v>
      </c>
      <c r="B227" t="s">
        <v>404</v>
      </c>
      <c r="C227" t="s">
        <v>404</v>
      </c>
      <c r="E227">
        <v>19</v>
      </c>
      <c r="F227">
        <v>0</v>
      </c>
      <c r="G227">
        <v>1</v>
      </c>
      <c r="H227">
        <v>167997</v>
      </c>
      <c r="I227" s="1">
        <v>44761.875</v>
      </c>
      <c r="J227" t="s">
        <v>387</v>
      </c>
      <c r="K227">
        <v>0</v>
      </c>
      <c r="L227" s="1"/>
      <c r="M227" s="1">
        <v>44761.875</v>
      </c>
      <c r="N227" s="1">
        <v>39902.875</v>
      </c>
      <c r="O227" s="1">
        <v>43426.916666666664</v>
      </c>
      <c r="P227" s="1">
        <v>43417.916666666664</v>
      </c>
      <c r="Q227" s="1">
        <v>43387.875</v>
      </c>
      <c r="R227">
        <v>73891002</v>
      </c>
      <c r="S227" s="22">
        <f>COUNTIF(affix_amil_mensalidade_bronze!$E$4:$E$140,R227)</f>
        <v>0</v>
      </c>
      <c r="U227" t="s">
        <v>876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389</v>
      </c>
      <c r="AC227">
        <v>44</v>
      </c>
      <c r="AD227" t="s">
        <v>394</v>
      </c>
      <c r="AE227">
        <v>48439</v>
      </c>
      <c r="AF227">
        <v>406.85</v>
      </c>
      <c r="AG227">
        <v>484.39</v>
      </c>
      <c r="AH227" t="s">
        <v>408</v>
      </c>
      <c r="AI227" t="str">
        <f t="shared" si="46"/>
        <v>SIMSIMSIM190116799744761.875FNEL044761.87539902.87543426.916666666743417.916666666743387.875738910020MXTHXU XLMXXDX DX XNTXNX000000AMIL44NEXT PLUS RM RJ48439406.85484.39ATIVO</v>
      </c>
      <c r="AJ227">
        <f t="shared" si="47"/>
        <v>1</v>
      </c>
      <c r="AK227" t="s">
        <v>387</v>
      </c>
      <c r="AM227" s="8">
        <v>224</v>
      </c>
      <c r="AN227" s="8" t="str">
        <f t="shared" si="52"/>
        <v/>
      </c>
      <c r="AO227" s="8" t="str">
        <f t="shared" si="52"/>
        <v/>
      </c>
      <c r="AP227" s="8" t="str">
        <f t="shared" si="52"/>
        <v/>
      </c>
      <c r="AQ227" s="8" t="str">
        <f t="shared" si="52"/>
        <v/>
      </c>
      <c r="AR227" s="8" t="str">
        <f t="shared" si="52"/>
        <v/>
      </c>
      <c r="AS227" s="8" t="str">
        <f t="shared" si="52"/>
        <v/>
      </c>
      <c r="AT227" s="8" t="str">
        <f t="shared" si="52"/>
        <v/>
      </c>
      <c r="AU227" s="8" t="str">
        <f t="shared" si="52"/>
        <v/>
      </c>
      <c r="AV227" s="8" t="str">
        <f t="shared" si="52"/>
        <v/>
      </c>
      <c r="AW227" s="8" t="str">
        <f t="shared" si="52"/>
        <v/>
      </c>
      <c r="AX227" s="8" t="str">
        <f t="shared" si="53"/>
        <v/>
      </c>
      <c r="AY227" s="8" t="str">
        <f t="shared" si="53"/>
        <v/>
      </c>
      <c r="AZ227" s="8" t="str">
        <f t="shared" si="53"/>
        <v/>
      </c>
      <c r="BA227" s="8" t="str">
        <f t="shared" si="53"/>
        <v/>
      </c>
      <c r="BB227" s="8" t="str">
        <f t="shared" si="53"/>
        <v/>
      </c>
      <c r="BC227" s="8" t="str">
        <f t="shared" si="53"/>
        <v/>
      </c>
      <c r="BD227" s="8" t="str">
        <f t="shared" si="53"/>
        <v/>
      </c>
      <c r="BE227" s="8" t="str">
        <f t="shared" si="53"/>
        <v/>
      </c>
    </row>
    <row r="228" spans="1:57">
      <c r="A228" t="s">
        <v>404</v>
      </c>
      <c r="B228" t="s">
        <v>404</v>
      </c>
      <c r="C228" t="s">
        <v>404</v>
      </c>
      <c r="E228">
        <v>19</v>
      </c>
      <c r="F228">
        <v>0</v>
      </c>
      <c r="G228">
        <v>1</v>
      </c>
      <c r="H228">
        <v>167997</v>
      </c>
      <c r="I228" s="1">
        <v>44761.875</v>
      </c>
      <c r="J228" t="s">
        <v>387</v>
      </c>
      <c r="K228">
        <v>0</v>
      </c>
      <c r="L228" s="1"/>
      <c r="M228" s="1">
        <v>44761.875</v>
      </c>
      <c r="N228" s="1">
        <v>39902.875</v>
      </c>
      <c r="O228" s="1">
        <v>43426.916666666664</v>
      </c>
      <c r="P228" s="1">
        <v>43417.916666666664</v>
      </c>
      <c r="Q228" s="1">
        <v>43387.875</v>
      </c>
      <c r="R228">
        <v>73891002</v>
      </c>
      <c r="S228" s="23">
        <f>COUNTIF(affix_amil_mensalidade_bronze!$E$4:$E$140,R228)</f>
        <v>0</v>
      </c>
      <c r="U228" t="s">
        <v>876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389</v>
      </c>
      <c r="AC228">
        <v>44</v>
      </c>
      <c r="AD228" t="s">
        <v>394</v>
      </c>
      <c r="AE228">
        <v>48439</v>
      </c>
      <c r="AF228">
        <v>406.85</v>
      </c>
      <c r="AG228">
        <v>484.39</v>
      </c>
      <c r="AH228" t="s">
        <v>408</v>
      </c>
      <c r="AI228" t="str">
        <f t="shared" si="46"/>
        <v>SIMSIMSIM190116799744761.875FNEL044761.87539902.87543426.916666666743417.916666666743387.875738910020MXTHXU XLMXXDX DX XNTXNX000000AMIL44NEXT PLUS RM RJ48439406.85484.39ATIVO</v>
      </c>
      <c r="AJ228">
        <f t="shared" si="47"/>
        <v>1</v>
      </c>
      <c r="AK228" t="s">
        <v>387</v>
      </c>
      <c r="AM228" s="7">
        <v>225</v>
      </c>
      <c r="AN228" s="7" t="str">
        <f t="shared" si="52"/>
        <v/>
      </c>
      <c r="AO228" s="7" t="str">
        <f t="shared" si="52"/>
        <v/>
      </c>
      <c r="AP228" s="7" t="str">
        <f t="shared" si="52"/>
        <v/>
      </c>
      <c r="AQ228" s="7" t="str">
        <f t="shared" si="52"/>
        <v/>
      </c>
      <c r="AR228" s="7" t="str">
        <f t="shared" si="52"/>
        <v/>
      </c>
      <c r="AS228" s="7" t="str">
        <f t="shared" si="52"/>
        <v/>
      </c>
      <c r="AT228" s="7" t="str">
        <f t="shared" si="52"/>
        <v/>
      </c>
      <c r="AU228" s="7" t="str">
        <f t="shared" si="52"/>
        <v/>
      </c>
      <c r="AV228" s="7" t="str">
        <f t="shared" si="52"/>
        <v/>
      </c>
      <c r="AW228" s="7" t="str">
        <f t="shared" si="52"/>
        <v/>
      </c>
      <c r="AX228" s="7" t="str">
        <f t="shared" si="53"/>
        <v/>
      </c>
      <c r="AY228" s="7" t="str">
        <f t="shared" si="53"/>
        <v/>
      </c>
      <c r="AZ228" s="7" t="str">
        <f t="shared" si="53"/>
        <v/>
      </c>
      <c r="BA228" s="7" t="str">
        <f t="shared" si="53"/>
        <v/>
      </c>
      <c r="BB228" s="7" t="str">
        <f t="shared" si="53"/>
        <v/>
      </c>
      <c r="BC228" s="7" t="str">
        <f t="shared" si="53"/>
        <v/>
      </c>
      <c r="BD228" s="7" t="str">
        <f t="shared" si="53"/>
        <v/>
      </c>
      <c r="BE228" s="7" t="str">
        <f t="shared" si="53"/>
        <v/>
      </c>
    </row>
    <row r="229" spans="1:57">
      <c r="A229" t="s">
        <v>404</v>
      </c>
      <c r="B229" t="s">
        <v>404</v>
      </c>
      <c r="C229" t="s">
        <v>404</v>
      </c>
      <c r="E229">
        <v>19</v>
      </c>
      <c r="F229">
        <v>0</v>
      </c>
      <c r="G229">
        <v>1</v>
      </c>
      <c r="H229">
        <v>167997</v>
      </c>
      <c r="I229" s="1">
        <v>44761.875</v>
      </c>
      <c r="J229" t="s">
        <v>387</v>
      </c>
      <c r="K229">
        <v>1</v>
      </c>
      <c r="L229" s="1"/>
      <c r="M229" s="1">
        <v>44761.875</v>
      </c>
      <c r="N229" s="1">
        <v>40882.916666666664</v>
      </c>
      <c r="O229" s="1">
        <v>43426.916666666664</v>
      </c>
      <c r="P229" s="1"/>
      <c r="Q229" s="1">
        <v>43387.875</v>
      </c>
      <c r="R229">
        <v>73891003</v>
      </c>
      <c r="S229" s="22">
        <f>COUNTIF(affix_amil_mensalidade_bronze!$E$4:$E$140,R229)</f>
        <v>0</v>
      </c>
      <c r="U229" t="s">
        <v>877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389</v>
      </c>
      <c r="AC229">
        <v>44</v>
      </c>
      <c r="AD229" t="s">
        <v>394</v>
      </c>
      <c r="AE229">
        <v>48439</v>
      </c>
      <c r="AF229">
        <v>406.85</v>
      </c>
      <c r="AG229">
        <v>484.39</v>
      </c>
      <c r="AH229" t="s">
        <v>408</v>
      </c>
      <c r="AI229" t="str">
        <f t="shared" si="46"/>
        <v>SIMSIMSIM190116799744761.875FNEL144761.87540882.916666666743426.916666666743387.875738910030RXFXXLY XLMXXDX DX XNTXNX000000AMIL44NEXT PLUS RM RJ48439406.85484.39ATIVO</v>
      </c>
      <c r="AJ229">
        <f t="shared" si="47"/>
        <v>0</v>
      </c>
      <c r="AK229" t="s">
        <v>387</v>
      </c>
      <c r="AM229" s="8">
        <v>226</v>
      </c>
      <c r="AN229" s="8" t="str">
        <f t="shared" si="52"/>
        <v/>
      </c>
      <c r="AO229" s="8" t="str">
        <f t="shared" si="52"/>
        <v/>
      </c>
      <c r="AP229" s="8" t="str">
        <f t="shared" si="52"/>
        <v/>
      </c>
      <c r="AQ229" s="8" t="str">
        <f t="shared" si="52"/>
        <v/>
      </c>
      <c r="AR229" s="8" t="str">
        <f t="shared" si="52"/>
        <v/>
      </c>
      <c r="AS229" s="8" t="str">
        <f t="shared" si="52"/>
        <v/>
      </c>
      <c r="AT229" s="8" t="str">
        <f t="shared" si="52"/>
        <v/>
      </c>
      <c r="AU229" s="8" t="str">
        <f t="shared" si="52"/>
        <v/>
      </c>
      <c r="AV229" s="8" t="str">
        <f t="shared" si="52"/>
        <v/>
      </c>
      <c r="AW229" s="8" t="str">
        <f t="shared" si="52"/>
        <v/>
      </c>
      <c r="AX229" s="8" t="str">
        <f t="shared" si="53"/>
        <v/>
      </c>
      <c r="AY229" s="8" t="str">
        <f t="shared" si="53"/>
        <v/>
      </c>
      <c r="AZ229" s="8" t="str">
        <f t="shared" si="53"/>
        <v/>
      </c>
      <c r="BA229" s="8" t="str">
        <f t="shared" si="53"/>
        <v/>
      </c>
      <c r="BB229" s="8" t="str">
        <f t="shared" si="53"/>
        <v/>
      </c>
      <c r="BC229" s="8" t="str">
        <f t="shared" si="53"/>
        <v/>
      </c>
      <c r="BD229" s="8" t="str">
        <f t="shared" si="53"/>
        <v/>
      </c>
      <c r="BE229" s="8" t="str">
        <f t="shared" si="53"/>
        <v/>
      </c>
    </row>
    <row r="230" spans="1:57">
      <c r="A230" t="s">
        <v>404</v>
      </c>
      <c r="B230" t="s">
        <v>404</v>
      </c>
      <c r="C230" t="s">
        <v>404</v>
      </c>
      <c r="E230">
        <v>19</v>
      </c>
      <c r="F230">
        <v>0</v>
      </c>
      <c r="G230">
        <v>1</v>
      </c>
      <c r="H230">
        <v>167997</v>
      </c>
      <c r="I230" s="1">
        <v>44761.875</v>
      </c>
      <c r="J230" t="s">
        <v>387</v>
      </c>
      <c r="K230">
        <v>1</v>
      </c>
      <c r="L230" s="1"/>
      <c r="M230" s="1">
        <v>44761.875</v>
      </c>
      <c r="N230" s="1">
        <v>40882.916666666664</v>
      </c>
      <c r="O230" s="1">
        <v>43426.916666666664</v>
      </c>
      <c r="P230" s="1"/>
      <c r="Q230" s="1">
        <v>43387.875</v>
      </c>
      <c r="R230">
        <v>73891003</v>
      </c>
      <c r="S230" s="23">
        <f>COUNTIF(affix_amil_mensalidade_bronze!$E$4:$E$140,R230)</f>
        <v>0</v>
      </c>
      <c r="U230" t="s">
        <v>877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389</v>
      </c>
      <c r="AC230">
        <v>44</v>
      </c>
      <c r="AD230" t="s">
        <v>394</v>
      </c>
      <c r="AE230">
        <v>48439</v>
      </c>
      <c r="AF230">
        <v>406.85</v>
      </c>
      <c r="AG230">
        <v>484.39</v>
      </c>
      <c r="AH230" t="s">
        <v>408</v>
      </c>
      <c r="AI230" t="str">
        <f t="shared" si="46"/>
        <v>SIMSIMSIM190116799744761.875FNEL144761.87540882.916666666743426.916666666743387.875738910030RXFXXLY XLMXXDX DX XNTXNX000000AMIL44NEXT PLUS RM RJ48439406.85484.39ATIVO</v>
      </c>
      <c r="AJ230">
        <f t="shared" si="47"/>
        <v>1</v>
      </c>
      <c r="AK230" t="s">
        <v>387</v>
      </c>
      <c r="AM230" s="7">
        <v>227</v>
      </c>
      <c r="AN230" s="7" t="str">
        <f t="shared" si="52"/>
        <v/>
      </c>
      <c r="AO230" s="7" t="str">
        <f t="shared" si="52"/>
        <v/>
      </c>
      <c r="AP230" s="7" t="str">
        <f t="shared" si="52"/>
        <v/>
      </c>
      <c r="AQ230" s="7" t="str">
        <f t="shared" si="52"/>
        <v/>
      </c>
      <c r="AR230" s="7" t="str">
        <f t="shared" si="52"/>
        <v/>
      </c>
      <c r="AS230" s="7" t="str">
        <f t="shared" si="52"/>
        <v/>
      </c>
      <c r="AT230" s="7" t="str">
        <f t="shared" si="52"/>
        <v/>
      </c>
      <c r="AU230" s="7" t="str">
        <f t="shared" si="52"/>
        <v/>
      </c>
      <c r="AV230" s="7" t="str">
        <f t="shared" si="52"/>
        <v/>
      </c>
      <c r="AW230" s="7" t="str">
        <f t="shared" si="52"/>
        <v/>
      </c>
      <c r="AX230" s="7" t="str">
        <f t="shared" si="53"/>
        <v/>
      </c>
      <c r="AY230" s="7" t="str">
        <f t="shared" si="53"/>
        <v/>
      </c>
      <c r="AZ230" s="7" t="str">
        <f t="shared" si="53"/>
        <v/>
      </c>
      <c r="BA230" s="7" t="str">
        <f t="shared" si="53"/>
        <v/>
      </c>
      <c r="BB230" s="7" t="str">
        <f t="shared" si="53"/>
        <v/>
      </c>
      <c r="BC230" s="7" t="str">
        <f t="shared" si="53"/>
        <v/>
      </c>
      <c r="BD230" s="7" t="str">
        <f t="shared" si="53"/>
        <v/>
      </c>
      <c r="BE230" s="7" t="str">
        <f t="shared" si="53"/>
        <v/>
      </c>
    </row>
    <row r="231" spans="1:57">
      <c r="A231" t="s">
        <v>404</v>
      </c>
      <c r="B231" t="s">
        <v>404</v>
      </c>
      <c r="C231" t="s">
        <v>404</v>
      </c>
      <c r="E231">
        <v>19</v>
      </c>
      <c r="F231">
        <v>0</v>
      </c>
      <c r="G231">
        <v>1</v>
      </c>
      <c r="H231">
        <v>167997</v>
      </c>
      <c r="I231" s="1">
        <v>44761.875</v>
      </c>
      <c r="J231" t="s">
        <v>387</v>
      </c>
      <c r="K231">
        <v>1</v>
      </c>
      <c r="L231" s="1"/>
      <c r="M231" s="1">
        <v>44761.875</v>
      </c>
      <c r="N231" s="1">
        <v>40882.916666666664</v>
      </c>
      <c r="O231" s="1">
        <v>43426.916666666664</v>
      </c>
      <c r="P231" s="1"/>
      <c r="Q231" s="1">
        <v>43387.875</v>
      </c>
      <c r="R231">
        <v>73891003</v>
      </c>
      <c r="S231" s="22">
        <f>COUNTIF(affix_amil_mensalidade_bronze!$E$4:$E$140,R231)</f>
        <v>0</v>
      </c>
      <c r="U231" t="s">
        <v>877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389</v>
      </c>
      <c r="AC231">
        <v>44</v>
      </c>
      <c r="AD231" t="s">
        <v>394</v>
      </c>
      <c r="AE231">
        <v>48439</v>
      </c>
      <c r="AF231">
        <v>406.85</v>
      </c>
      <c r="AG231">
        <v>484.39</v>
      </c>
      <c r="AH231" t="s">
        <v>408</v>
      </c>
      <c r="AI231" t="str">
        <f t="shared" si="46"/>
        <v>SIMSIMSIM190116799744761.875FNEL144761.87540882.916666666743426.916666666743387.875738910030RXFXXLY XLMXXDX DX XNTXNX000000AMIL44NEXT PLUS RM RJ48439406.85484.39ATIVO</v>
      </c>
      <c r="AJ231">
        <f t="shared" si="47"/>
        <v>1</v>
      </c>
      <c r="AK231" t="s">
        <v>387</v>
      </c>
      <c r="AM231" s="8">
        <v>228</v>
      </c>
      <c r="AN231" s="8" t="str">
        <f t="shared" si="52"/>
        <v/>
      </c>
      <c r="AO231" s="8" t="str">
        <f t="shared" si="52"/>
        <v/>
      </c>
      <c r="AP231" s="8" t="str">
        <f t="shared" si="52"/>
        <v/>
      </c>
      <c r="AQ231" s="8" t="str">
        <f t="shared" si="52"/>
        <v/>
      </c>
      <c r="AR231" s="8" t="str">
        <f t="shared" si="52"/>
        <v/>
      </c>
      <c r="AS231" s="8" t="str">
        <f t="shared" si="52"/>
        <v/>
      </c>
      <c r="AT231" s="8" t="str">
        <f t="shared" si="52"/>
        <v/>
      </c>
      <c r="AU231" s="8" t="str">
        <f t="shared" si="52"/>
        <v/>
      </c>
      <c r="AV231" s="8" t="str">
        <f t="shared" si="52"/>
        <v/>
      </c>
      <c r="AW231" s="8" t="str">
        <f t="shared" si="52"/>
        <v/>
      </c>
      <c r="AX231" s="8" t="str">
        <f t="shared" si="53"/>
        <v/>
      </c>
      <c r="AY231" s="8" t="str">
        <f t="shared" si="53"/>
        <v/>
      </c>
      <c r="AZ231" s="8" t="str">
        <f t="shared" si="53"/>
        <v/>
      </c>
      <c r="BA231" s="8" t="str">
        <f t="shared" si="53"/>
        <v/>
      </c>
      <c r="BB231" s="8" t="str">
        <f t="shared" si="53"/>
        <v/>
      </c>
      <c r="BC231" s="8" t="str">
        <f t="shared" si="53"/>
        <v/>
      </c>
      <c r="BD231" s="8" t="str">
        <f t="shared" si="53"/>
        <v/>
      </c>
      <c r="BE231" s="8" t="str">
        <f t="shared" si="53"/>
        <v/>
      </c>
    </row>
    <row r="232" spans="1:57">
      <c r="A232" t="s">
        <v>404</v>
      </c>
      <c r="B232" t="s">
        <v>404</v>
      </c>
      <c r="C232" t="s">
        <v>404</v>
      </c>
      <c r="E232">
        <v>19</v>
      </c>
      <c r="F232">
        <v>0</v>
      </c>
      <c r="G232">
        <v>1</v>
      </c>
      <c r="H232">
        <v>172324</v>
      </c>
      <c r="I232" s="1">
        <v>44761.875</v>
      </c>
      <c r="J232" t="s">
        <v>387</v>
      </c>
      <c r="K232">
        <v>0</v>
      </c>
      <c r="L232" s="1"/>
      <c r="M232" s="1">
        <v>44761.875</v>
      </c>
      <c r="N232" s="1">
        <v>34376.916666666664</v>
      </c>
      <c r="O232" s="1">
        <v>43412.916666666664</v>
      </c>
      <c r="P232" s="1"/>
      <c r="Q232" s="1">
        <v>43418.916666666664</v>
      </c>
      <c r="R232">
        <v>74065759</v>
      </c>
      <c r="S232" s="23">
        <f>COUNTIF(affix_amil_mensalidade_bronze!$E$4:$E$140,R232)</f>
        <v>0</v>
      </c>
      <c r="U232" t="s">
        <v>765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389</v>
      </c>
      <c r="AC232">
        <v>43</v>
      </c>
      <c r="AD232" t="s">
        <v>476</v>
      </c>
      <c r="AE232">
        <v>193102</v>
      </c>
      <c r="AF232">
        <v>1622.05</v>
      </c>
      <c r="AG232">
        <v>1931.02</v>
      </c>
      <c r="AH232" t="s">
        <v>408</v>
      </c>
      <c r="AI232" t="str">
        <f t="shared" si="46"/>
        <v>SIMSIMSIM190117232444761.875FNEL044761.87534376.916666666743412.916666666743418.9166666667740657590PRXWXLX MXDXXRX XLVX000000AMIL43AMIL 400 QC NACIONAL1931021622.051931.02ATIVO</v>
      </c>
      <c r="AJ232">
        <f t="shared" si="47"/>
        <v>0</v>
      </c>
      <c r="AK232" t="s">
        <v>387</v>
      </c>
      <c r="AM232" s="7">
        <v>229</v>
      </c>
      <c r="AN232" s="7" t="str">
        <f t="shared" si="52"/>
        <v/>
      </c>
      <c r="AO232" s="7" t="str">
        <f t="shared" si="52"/>
        <v/>
      </c>
      <c r="AP232" s="7" t="str">
        <f t="shared" si="52"/>
        <v/>
      </c>
      <c r="AQ232" s="7" t="str">
        <f t="shared" si="52"/>
        <v/>
      </c>
      <c r="AR232" s="7" t="str">
        <f t="shared" si="52"/>
        <v/>
      </c>
      <c r="AS232" s="7" t="str">
        <f t="shared" si="52"/>
        <v/>
      </c>
      <c r="AT232" s="7" t="str">
        <f t="shared" si="52"/>
        <v/>
      </c>
      <c r="AU232" s="7" t="str">
        <f t="shared" si="52"/>
        <v/>
      </c>
      <c r="AV232" s="7" t="str">
        <f t="shared" si="52"/>
        <v/>
      </c>
      <c r="AW232" s="7" t="str">
        <f t="shared" si="52"/>
        <v/>
      </c>
      <c r="AX232" s="7" t="str">
        <f t="shared" si="53"/>
        <v/>
      </c>
      <c r="AY232" s="7" t="str">
        <f t="shared" si="53"/>
        <v/>
      </c>
      <c r="AZ232" s="7" t="str">
        <f t="shared" si="53"/>
        <v/>
      </c>
      <c r="BA232" s="7" t="str">
        <f t="shared" si="53"/>
        <v/>
      </c>
      <c r="BB232" s="7" t="str">
        <f t="shared" si="53"/>
        <v/>
      </c>
      <c r="BC232" s="7" t="str">
        <f t="shared" si="53"/>
        <v/>
      </c>
      <c r="BD232" s="7" t="str">
        <f t="shared" si="53"/>
        <v/>
      </c>
      <c r="BE232" s="7" t="str">
        <f t="shared" si="53"/>
        <v/>
      </c>
    </row>
    <row r="233" spans="1:57">
      <c r="A233" t="s">
        <v>404</v>
      </c>
      <c r="B233" t="s">
        <v>404</v>
      </c>
      <c r="C233" t="s">
        <v>404</v>
      </c>
      <c r="E233">
        <v>19</v>
      </c>
      <c r="F233">
        <v>0</v>
      </c>
      <c r="G233">
        <v>1</v>
      </c>
      <c r="H233">
        <v>172324</v>
      </c>
      <c r="I233" s="1">
        <v>44761.875</v>
      </c>
      <c r="J233" t="s">
        <v>387</v>
      </c>
      <c r="K233">
        <v>0</v>
      </c>
      <c r="L233" s="1"/>
      <c r="M233" s="1">
        <v>44761.875</v>
      </c>
      <c r="N233" s="1">
        <v>34376.916666666664</v>
      </c>
      <c r="O233" s="1">
        <v>43412.916666666664</v>
      </c>
      <c r="P233" s="1"/>
      <c r="Q233" s="1">
        <v>43418.916666666664</v>
      </c>
      <c r="R233">
        <v>74065759</v>
      </c>
      <c r="S233" s="22">
        <f>COUNTIF(affix_amil_mensalidade_bronze!$E$4:$E$140,R233)</f>
        <v>0</v>
      </c>
      <c r="U233" t="s">
        <v>765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389</v>
      </c>
      <c r="AC233">
        <v>43</v>
      </c>
      <c r="AD233" t="s">
        <v>476</v>
      </c>
      <c r="AE233">
        <v>193102</v>
      </c>
      <c r="AF233">
        <v>1622.05</v>
      </c>
      <c r="AG233">
        <v>1931.02</v>
      </c>
      <c r="AH233" t="s">
        <v>408</v>
      </c>
      <c r="AI233" t="str">
        <f t="shared" si="46"/>
        <v>SIMSIMSIM190117232444761.875FNEL044761.87534376.916666666743412.916666666743418.9166666667740657590PRXWXLX MXDXXRX XLVX000000AMIL43AMIL 400 QC NACIONAL1931021622.051931.02ATIVO</v>
      </c>
      <c r="AJ233">
        <f t="shared" si="47"/>
        <v>1</v>
      </c>
      <c r="AK233" t="s">
        <v>387</v>
      </c>
      <c r="AM233" s="8">
        <v>230</v>
      </c>
      <c r="AN233" s="8" t="str">
        <f t="shared" si="52"/>
        <v/>
      </c>
      <c r="AO233" s="8" t="str">
        <f t="shared" si="52"/>
        <v/>
      </c>
      <c r="AP233" s="8" t="str">
        <f t="shared" si="52"/>
        <v/>
      </c>
      <c r="AQ233" s="8" t="str">
        <f t="shared" si="52"/>
        <v/>
      </c>
      <c r="AR233" s="8" t="str">
        <f t="shared" si="52"/>
        <v/>
      </c>
      <c r="AS233" s="8" t="str">
        <f t="shared" si="52"/>
        <v/>
      </c>
      <c r="AT233" s="8" t="str">
        <f t="shared" si="52"/>
        <v/>
      </c>
      <c r="AU233" s="8" t="str">
        <f t="shared" si="52"/>
        <v/>
      </c>
      <c r="AV233" s="8" t="str">
        <f t="shared" si="52"/>
        <v/>
      </c>
      <c r="AW233" s="8" t="str">
        <f t="shared" si="52"/>
        <v/>
      </c>
      <c r="AX233" s="8" t="str">
        <f t="shared" si="53"/>
        <v/>
      </c>
      <c r="AY233" s="8" t="str">
        <f t="shared" si="53"/>
        <v/>
      </c>
      <c r="AZ233" s="8" t="str">
        <f t="shared" si="53"/>
        <v/>
      </c>
      <c r="BA233" s="8" t="str">
        <f t="shared" si="53"/>
        <v/>
      </c>
      <c r="BB233" s="8" t="str">
        <f t="shared" si="53"/>
        <v/>
      </c>
      <c r="BC233" s="8" t="str">
        <f t="shared" si="53"/>
        <v/>
      </c>
      <c r="BD233" s="8" t="str">
        <f t="shared" si="53"/>
        <v/>
      </c>
      <c r="BE233" s="8" t="str">
        <f t="shared" si="53"/>
        <v/>
      </c>
    </row>
    <row r="234" spans="1:57">
      <c r="A234" t="s">
        <v>404</v>
      </c>
      <c r="B234" t="s">
        <v>404</v>
      </c>
      <c r="C234" t="s">
        <v>404</v>
      </c>
      <c r="E234">
        <v>19</v>
      </c>
      <c r="F234">
        <v>0</v>
      </c>
      <c r="G234">
        <v>1</v>
      </c>
      <c r="H234">
        <v>172324</v>
      </c>
      <c r="I234" s="1">
        <v>44761.875</v>
      </c>
      <c r="J234" t="s">
        <v>387</v>
      </c>
      <c r="K234">
        <v>0</v>
      </c>
      <c r="L234" s="1"/>
      <c r="M234" s="1">
        <v>44761.875</v>
      </c>
      <c r="N234" s="1">
        <v>34376.916666666664</v>
      </c>
      <c r="O234" s="1">
        <v>43412.916666666664</v>
      </c>
      <c r="P234" s="1"/>
      <c r="Q234" s="1">
        <v>43418.916666666664</v>
      </c>
      <c r="R234">
        <v>74065759</v>
      </c>
      <c r="S234" s="23">
        <f>COUNTIF(affix_amil_mensalidade_bronze!$E$4:$E$140,R234)</f>
        <v>0</v>
      </c>
      <c r="U234" t="s">
        <v>765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389</v>
      </c>
      <c r="AC234">
        <v>43</v>
      </c>
      <c r="AD234" t="s">
        <v>476</v>
      </c>
      <c r="AE234">
        <v>193102</v>
      </c>
      <c r="AF234">
        <v>1622.05</v>
      </c>
      <c r="AG234">
        <v>1931.02</v>
      </c>
      <c r="AH234" t="s">
        <v>408</v>
      </c>
      <c r="AI234" t="str">
        <f t="shared" si="46"/>
        <v>SIMSIMSIM190117232444761.875FNEL044761.87534376.916666666743412.916666666743418.9166666667740657590PRXWXLX MXDXXRX XLVX000000AMIL43AMIL 400 QC NACIONAL1931021622.051931.02ATIVO</v>
      </c>
      <c r="AJ234">
        <f t="shared" si="47"/>
        <v>1</v>
      </c>
      <c r="AK234" t="s">
        <v>387</v>
      </c>
      <c r="AM234" s="7">
        <v>231</v>
      </c>
      <c r="AN234" s="7" t="str">
        <f t="shared" ref="AN234:AW243" si="54">IF(AN$3=$D234,$AM234,"")</f>
        <v/>
      </c>
      <c r="AO234" s="7" t="str">
        <f t="shared" si="54"/>
        <v/>
      </c>
      <c r="AP234" s="7" t="str">
        <f t="shared" si="54"/>
        <v/>
      </c>
      <c r="AQ234" s="7" t="str">
        <f t="shared" si="54"/>
        <v/>
      </c>
      <c r="AR234" s="7" t="str">
        <f t="shared" si="54"/>
        <v/>
      </c>
      <c r="AS234" s="7" t="str">
        <f t="shared" si="54"/>
        <v/>
      </c>
      <c r="AT234" s="7" t="str">
        <f t="shared" si="54"/>
        <v/>
      </c>
      <c r="AU234" s="7" t="str">
        <f t="shared" si="54"/>
        <v/>
      </c>
      <c r="AV234" s="7" t="str">
        <f t="shared" si="54"/>
        <v/>
      </c>
      <c r="AW234" s="7" t="str">
        <f t="shared" si="54"/>
        <v/>
      </c>
      <c r="AX234" s="7" t="str">
        <f t="shared" ref="AX234:BE243" si="55">IF(AX$3=$D234,$AM234,"")</f>
        <v/>
      </c>
      <c r="AY234" s="7" t="str">
        <f t="shared" si="55"/>
        <v/>
      </c>
      <c r="AZ234" s="7" t="str">
        <f t="shared" si="55"/>
        <v/>
      </c>
      <c r="BA234" s="7" t="str">
        <f t="shared" si="55"/>
        <v/>
      </c>
      <c r="BB234" s="7" t="str">
        <f t="shared" si="55"/>
        <v/>
      </c>
      <c r="BC234" s="7" t="str">
        <f t="shared" si="55"/>
        <v/>
      </c>
      <c r="BD234" s="7" t="str">
        <f t="shared" si="55"/>
        <v/>
      </c>
      <c r="BE234" s="7" t="str">
        <f t="shared" si="55"/>
        <v/>
      </c>
    </row>
    <row r="235" spans="1:57">
      <c r="A235" t="s">
        <v>404</v>
      </c>
      <c r="B235" t="s">
        <v>404</v>
      </c>
      <c r="C235" t="s">
        <v>404</v>
      </c>
      <c r="E235">
        <v>234</v>
      </c>
      <c r="F235">
        <v>0</v>
      </c>
      <c r="G235">
        <v>1</v>
      </c>
      <c r="H235">
        <v>172337</v>
      </c>
      <c r="I235" s="1">
        <v>44761.875</v>
      </c>
      <c r="J235" t="s">
        <v>766</v>
      </c>
      <c r="K235">
        <v>0</v>
      </c>
      <c r="L235" s="1">
        <v>44753.875</v>
      </c>
      <c r="M235" s="1">
        <v>44761.875</v>
      </c>
      <c r="N235" s="1">
        <v>30267.916666666668</v>
      </c>
      <c r="O235" s="1">
        <v>44753.875</v>
      </c>
      <c r="P235" s="1"/>
      <c r="Q235" s="1">
        <v>43418.916666666664</v>
      </c>
      <c r="R235">
        <v>74065769</v>
      </c>
      <c r="S235" s="22">
        <f>COUNTIF(affix_amil_mensalidade_bronze!$E$4:$E$140,R235)</f>
        <v>0</v>
      </c>
      <c r="U235" t="s">
        <v>767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389</v>
      </c>
      <c r="AC235">
        <v>43</v>
      </c>
      <c r="AD235" t="s">
        <v>476</v>
      </c>
      <c r="AE235">
        <v>205281</v>
      </c>
      <c r="AF235">
        <v>1703.84</v>
      </c>
      <c r="AG235">
        <v>2052.81</v>
      </c>
      <c r="AH235" t="s">
        <v>391</v>
      </c>
      <c r="AI235" t="str">
        <f t="shared" si="46"/>
        <v>SIMSIMSIM2340117233744761.875SINDIFARMA - BA044753.87544761.87530267.916666666744753.87543418.9166666667740657690MXRXXNX MXRXNDX MXWXXL000000AMIL43AMIL 400 QC NACIONAL2052811703.842052.81INATIVO</v>
      </c>
      <c r="AJ235">
        <f t="shared" si="47"/>
        <v>0</v>
      </c>
      <c r="AK235" t="s">
        <v>766</v>
      </c>
      <c r="AM235" s="8">
        <v>232</v>
      </c>
      <c r="AN235" s="8" t="str">
        <f t="shared" si="54"/>
        <v/>
      </c>
      <c r="AO235" s="8" t="str">
        <f t="shared" si="54"/>
        <v/>
      </c>
      <c r="AP235" s="8" t="str">
        <f t="shared" si="54"/>
        <v/>
      </c>
      <c r="AQ235" s="8" t="str">
        <f t="shared" si="54"/>
        <v/>
      </c>
      <c r="AR235" s="8" t="str">
        <f t="shared" si="54"/>
        <v/>
      </c>
      <c r="AS235" s="8" t="str">
        <f t="shared" si="54"/>
        <v/>
      </c>
      <c r="AT235" s="8" t="str">
        <f t="shared" si="54"/>
        <v/>
      </c>
      <c r="AU235" s="8" t="str">
        <f t="shared" si="54"/>
        <v/>
      </c>
      <c r="AV235" s="8" t="str">
        <f t="shared" si="54"/>
        <v/>
      </c>
      <c r="AW235" s="8" t="str">
        <f t="shared" si="54"/>
        <v/>
      </c>
      <c r="AX235" s="8" t="str">
        <f t="shared" si="55"/>
        <v/>
      </c>
      <c r="AY235" s="8" t="str">
        <f t="shared" si="55"/>
        <v/>
      </c>
      <c r="AZ235" s="8" t="str">
        <f t="shared" si="55"/>
        <v/>
      </c>
      <c r="BA235" s="8" t="str">
        <f t="shared" si="55"/>
        <v/>
      </c>
      <c r="BB235" s="8" t="str">
        <f t="shared" si="55"/>
        <v/>
      </c>
      <c r="BC235" s="8" t="str">
        <f t="shared" si="55"/>
        <v/>
      </c>
      <c r="BD235" s="8" t="str">
        <f t="shared" si="55"/>
        <v/>
      </c>
      <c r="BE235" s="8" t="str">
        <f t="shared" si="55"/>
        <v/>
      </c>
    </row>
    <row r="236" spans="1:57">
      <c r="A236" t="s">
        <v>404</v>
      </c>
      <c r="B236" t="s">
        <v>404</v>
      </c>
      <c r="C236" t="s">
        <v>404</v>
      </c>
      <c r="E236">
        <v>234</v>
      </c>
      <c r="F236">
        <v>0</v>
      </c>
      <c r="G236">
        <v>1</v>
      </c>
      <c r="H236">
        <v>172337</v>
      </c>
      <c r="I236" s="1">
        <v>44761.875</v>
      </c>
      <c r="J236" t="s">
        <v>766</v>
      </c>
      <c r="K236">
        <v>0</v>
      </c>
      <c r="L236" s="1">
        <v>44753.875</v>
      </c>
      <c r="M236" s="1">
        <v>44761.875</v>
      </c>
      <c r="N236" s="1">
        <v>30267.916666666668</v>
      </c>
      <c r="O236" s="1">
        <v>44753.875</v>
      </c>
      <c r="P236" s="1"/>
      <c r="Q236" s="1">
        <v>43418.916666666664</v>
      </c>
      <c r="R236">
        <v>74065769</v>
      </c>
      <c r="S236" s="23">
        <f>COUNTIF(affix_amil_mensalidade_bronze!$E$4:$E$140,R236)</f>
        <v>0</v>
      </c>
      <c r="U236" t="s">
        <v>767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389</v>
      </c>
      <c r="AC236">
        <v>43</v>
      </c>
      <c r="AD236" t="s">
        <v>476</v>
      </c>
      <c r="AE236">
        <v>205281</v>
      </c>
      <c r="AF236">
        <v>1703.84</v>
      </c>
      <c r="AG236">
        <v>2052.81</v>
      </c>
      <c r="AH236" t="s">
        <v>391</v>
      </c>
      <c r="AI236" t="str">
        <f t="shared" si="46"/>
        <v>SIMSIMSIM2340117233744761.875SINDIFARMA - BA044753.87544761.87530267.916666666744753.87543418.9166666667740657690MXRXXNX MXRXNDX MXWXXL000000AMIL43AMIL 400 QC NACIONAL2052811703.842052.81INATIVO</v>
      </c>
      <c r="AJ236">
        <f t="shared" si="47"/>
        <v>1</v>
      </c>
      <c r="AK236" t="s">
        <v>766</v>
      </c>
      <c r="AM236" s="7">
        <v>233</v>
      </c>
      <c r="AN236" s="7" t="str">
        <f t="shared" si="54"/>
        <v/>
      </c>
      <c r="AO236" s="7" t="str">
        <f t="shared" si="54"/>
        <v/>
      </c>
      <c r="AP236" s="7" t="str">
        <f t="shared" si="54"/>
        <v/>
      </c>
      <c r="AQ236" s="7" t="str">
        <f t="shared" si="54"/>
        <v/>
      </c>
      <c r="AR236" s="7" t="str">
        <f t="shared" si="54"/>
        <v/>
      </c>
      <c r="AS236" s="7" t="str">
        <f t="shared" si="54"/>
        <v/>
      </c>
      <c r="AT236" s="7" t="str">
        <f t="shared" si="54"/>
        <v/>
      </c>
      <c r="AU236" s="7" t="str">
        <f t="shared" si="54"/>
        <v/>
      </c>
      <c r="AV236" s="7" t="str">
        <f t="shared" si="54"/>
        <v/>
      </c>
      <c r="AW236" s="7" t="str">
        <f t="shared" si="54"/>
        <v/>
      </c>
      <c r="AX236" s="7" t="str">
        <f t="shared" si="55"/>
        <v/>
      </c>
      <c r="AY236" s="7" t="str">
        <f t="shared" si="55"/>
        <v/>
      </c>
      <c r="AZ236" s="7" t="str">
        <f t="shared" si="55"/>
        <v/>
      </c>
      <c r="BA236" s="7" t="str">
        <f t="shared" si="55"/>
        <v/>
      </c>
      <c r="BB236" s="7" t="str">
        <f t="shared" si="55"/>
        <v/>
      </c>
      <c r="BC236" s="7" t="str">
        <f t="shared" si="55"/>
        <v/>
      </c>
      <c r="BD236" s="7" t="str">
        <f t="shared" si="55"/>
        <v/>
      </c>
      <c r="BE236" s="7" t="str">
        <f t="shared" si="55"/>
        <v/>
      </c>
    </row>
    <row r="237" spans="1:57">
      <c r="A237" t="s">
        <v>404</v>
      </c>
      <c r="B237" t="s">
        <v>404</v>
      </c>
      <c r="C237" t="s">
        <v>404</v>
      </c>
      <c r="E237">
        <v>234</v>
      </c>
      <c r="F237">
        <v>0</v>
      </c>
      <c r="G237">
        <v>1</v>
      </c>
      <c r="H237">
        <v>172337</v>
      </c>
      <c r="I237" s="1">
        <v>44761.875</v>
      </c>
      <c r="J237" t="s">
        <v>766</v>
      </c>
      <c r="K237">
        <v>0</v>
      </c>
      <c r="L237" s="1">
        <v>44753.875</v>
      </c>
      <c r="M237" s="1">
        <v>44761.875</v>
      </c>
      <c r="N237" s="1">
        <v>30267.916666666668</v>
      </c>
      <c r="O237" s="1">
        <v>44753.875</v>
      </c>
      <c r="P237" s="1"/>
      <c r="Q237" s="1">
        <v>43418.916666666664</v>
      </c>
      <c r="R237">
        <v>74065769</v>
      </c>
      <c r="S237" s="22">
        <f>COUNTIF(affix_amil_mensalidade_bronze!$E$4:$E$140,R237)</f>
        <v>0</v>
      </c>
      <c r="U237" t="s">
        <v>767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389</v>
      </c>
      <c r="AC237">
        <v>43</v>
      </c>
      <c r="AD237" t="s">
        <v>476</v>
      </c>
      <c r="AE237">
        <v>205281</v>
      </c>
      <c r="AF237">
        <v>1703.84</v>
      </c>
      <c r="AG237">
        <v>2052.81</v>
      </c>
      <c r="AH237" t="s">
        <v>391</v>
      </c>
      <c r="AI237" t="str">
        <f t="shared" si="46"/>
        <v>SIMSIMSIM2340117233744761.875SINDIFARMA - BA044753.87544761.87530267.916666666744753.87543418.9166666667740657690MXRXXNX MXRXNDX MXWXXL000000AMIL43AMIL 400 QC NACIONAL2052811703.842052.81INATIVO</v>
      </c>
      <c r="AJ237">
        <f t="shared" si="47"/>
        <v>1</v>
      </c>
      <c r="AK237" t="s">
        <v>766</v>
      </c>
      <c r="AM237" s="8">
        <v>234</v>
      </c>
      <c r="AN237" s="8" t="str">
        <f t="shared" si="54"/>
        <v/>
      </c>
      <c r="AO237" s="8" t="str">
        <f t="shared" si="54"/>
        <v/>
      </c>
      <c r="AP237" s="8" t="str">
        <f t="shared" si="54"/>
        <v/>
      </c>
      <c r="AQ237" s="8" t="str">
        <f t="shared" si="54"/>
        <v/>
      </c>
      <c r="AR237" s="8" t="str">
        <f t="shared" si="54"/>
        <v/>
      </c>
      <c r="AS237" s="8" t="str">
        <f t="shared" si="54"/>
        <v/>
      </c>
      <c r="AT237" s="8" t="str">
        <f t="shared" si="54"/>
        <v/>
      </c>
      <c r="AU237" s="8" t="str">
        <f t="shared" si="54"/>
        <v/>
      </c>
      <c r="AV237" s="8" t="str">
        <f t="shared" si="54"/>
        <v/>
      </c>
      <c r="AW237" s="8" t="str">
        <f t="shared" si="54"/>
        <v/>
      </c>
      <c r="AX237" s="8" t="str">
        <f t="shared" si="55"/>
        <v/>
      </c>
      <c r="AY237" s="8" t="str">
        <f t="shared" si="55"/>
        <v/>
      </c>
      <c r="AZ237" s="8" t="str">
        <f t="shared" si="55"/>
        <v/>
      </c>
      <c r="BA237" s="8" t="str">
        <f t="shared" si="55"/>
        <v/>
      </c>
      <c r="BB237" s="8" t="str">
        <f t="shared" si="55"/>
        <v/>
      </c>
      <c r="BC237" s="8" t="str">
        <f t="shared" si="55"/>
        <v/>
      </c>
      <c r="BD237" s="8" t="str">
        <f t="shared" si="55"/>
        <v/>
      </c>
      <c r="BE237" s="8" t="str">
        <f t="shared" si="55"/>
        <v/>
      </c>
    </row>
    <row r="238" spans="1:57">
      <c r="A238" t="s">
        <v>386</v>
      </c>
      <c r="B238" t="s">
        <v>386</v>
      </c>
      <c r="C238" t="s">
        <v>386</v>
      </c>
      <c r="E238">
        <v>19</v>
      </c>
      <c r="F238">
        <v>0</v>
      </c>
      <c r="G238">
        <v>1</v>
      </c>
      <c r="H238">
        <v>172341</v>
      </c>
      <c r="I238" s="1">
        <v>44761.875</v>
      </c>
      <c r="J238" t="s">
        <v>387</v>
      </c>
      <c r="K238">
        <v>0</v>
      </c>
      <c r="L238" s="1"/>
      <c r="M238" s="1">
        <v>44761.875</v>
      </c>
      <c r="N238" s="1">
        <v>35149.875</v>
      </c>
      <c r="O238" s="1">
        <v>44755.875</v>
      </c>
      <c r="P238" s="1">
        <v>44693.875</v>
      </c>
      <c r="Q238" s="1">
        <v>43418.916666666664</v>
      </c>
      <c r="R238">
        <v>74065772</v>
      </c>
      <c r="S238" s="22">
        <f>COUNTIF(affix_amil_mensalidade_bronze!$E$4:$E$140,R238)</f>
        <v>0</v>
      </c>
      <c r="U238" t="s">
        <v>734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389</v>
      </c>
      <c r="AD238" t="s">
        <v>476</v>
      </c>
      <c r="AE238">
        <v>193102</v>
      </c>
      <c r="AF238">
        <v>1622.05</v>
      </c>
      <c r="AG238">
        <v>1931.02</v>
      </c>
      <c r="AH238" t="s">
        <v>408</v>
      </c>
      <c r="AI238" t="str">
        <f t="shared" si="46"/>
        <v>NÃONÃONÃO190117234144761.875FNEL044761.87535149.87544755.87544693.87543418.9166666667740657720LXTXWXX NXBRX LXMX000000AMILAMIL 400 QC NACIONAL1931021622.051931.02ATIVO</v>
      </c>
      <c r="AJ238">
        <f t="shared" si="47"/>
        <v>0</v>
      </c>
      <c r="AK238" t="s">
        <v>387</v>
      </c>
      <c r="AM238" s="7">
        <v>235</v>
      </c>
      <c r="AN238" s="7" t="str">
        <f t="shared" si="54"/>
        <v/>
      </c>
      <c r="AO238" s="7" t="str">
        <f t="shared" si="54"/>
        <v/>
      </c>
      <c r="AP238" s="7" t="str">
        <f t="shared" si="54"/>
        <v/>
      </c>
      <c r="AQ238" s="7" t="str">
        <f t="shared" si="54"/>
        <v/>
      </c>
      <c r="AR238" s="7" t="str">
        <f t="shared" si="54"/>
        <v/>
      </c>
      <c r="AS238" s="7" t="str">
        <f t="shared" si="54"/>
        <v/>
      </c>
      <c r="AT238" s="7" t="str">
        <f t="shared" si="54"/>
        <v/>
      </c>
      <c r="AU238" s="7" t="str">
        <f t="shared" si="54"/>
        <v/>
      </c>
      <c r="AV238" s="7" t="str">
        <f t="shared" si="54"/>
        <v/>
      </c>
      <c r="AW238" s="7" t="str">
        <f t="shared" si="54"/>
        <v/>
      </c>
      <c r="AX238" s="7" t="str">
        <f t="shared" si="55"/>
        <v/>
      </c>
      <c r="AY238" s="7" t="str">
        <f t="shared" si="55"/>
        <v/>
      </c>
      <c r="AZ238" s="7" t="str">
        <f t="shared" si="55"/>
        <v/>
      </c>
      <c r="BA238" s="7" t="str">
        <f t="shared" si="55"/>
        <v/>
      </c>
      <c r="BB238" s="7" t="str">
        <f t="shared" si="55"/>
        <v/>
      </c>
      <c r="BC238" s="7" t="str">
        <f t="shared" si="55"/>
        <v/>
      </c>
      <c r="BD238" s="7" t="str">
        <f t="shared" si="55"/>
        <v/>
      </c>
      <c r="BE238" s="7" t="str">
        <f t="shared" si="55"/>
        <v/>
      </c>
    </row>
    <row r="239" spans="1:57">
      <c r="A239" t="s">
        <v>386</v>
      </c>
      <c r="B239" t="s">
        <v>386</v>
      </c>
      <c r="C239" t="s">
        <v>386</v>
      </c>
      <c r="E239">
        <v>19</v>
      </c>
      <c r="F239">
        <v>0</v>
      </c>
      <c r="G239">
        <v>1</v>
      </c>
      <c r="H239">
        <v>172341</v>
      </c>
      <c r="I239" s="1">
        <v>44761.875</v>
      </c>
      <c r="J239" t="s">
        <v>387</v>
      </c>
      <c r="K239">
        <v>0</v>
      </c>
      <c r="L239" s="1"/>
      <c r="M239" s="1">
        <v>44761.875</v>
      </c>
      <c r="N239" s="1">
        <v>35149.875</v>
      </c>
      <c r="O239" s="1">
        <v>44755.875</v>
      </c>
      <c r="P239" s="1">
        <v>44693.875</v>
      </c>
      <c r="Q239" s="1">
        <v>43418.916666666664</v>
      </c>
      <c r="R239">
        <v>74065772</v>
      </c>
      <c r="S239" s="23">
        <f>COUNTIF(affix_amil_mensalidade_bronze!$E$4:$E$140,R239)</f>
        <v>0</v>
      </c>
      <c r="U239" t="s">
        <v>734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389</v>
      </c>
      <c r="AD239" t="s">
        <v>476</v>
      </c>
      <c r="AE239">
        <v>193102</v>
      </c>
      <c r="AF239">
        <v>1622.05</v>
      </c>
      <c r="AG239">
        <v>1931.02</v>
      </c>
      <c r="AH239" t="s">
        <v>408</v>
      </c>
      <c r="AI239" t="str">
        <f t="shared" si="46"/>
        <v>NÃONÃONÃO190117234144761.875FNEL044761.87535149.87544755.87544693.87543418.9166666667740657720LXTXWXX NXBRX LXMX000000AMILAMIL 400 QC NACIONAL1931021622.051931.02ATIVO</v>
      </c>
      <c r="AJ239">
        <f t="shared" si="47"/>
        <v>1</v>
      </c>
      <c r="AK239" t="s">
        <v>387</v>
      </c>
      <c r="AM239" s="8">
        <v>236</v>
      </c>
      <c r="AN239" s="8" t="str">
        <f t="shared" si="54"/>
        <v/>
      </c>
      <c r="AO239" s="8" t="str">
        <f t="shared" si="54"/>
        <v/>
      </c>
      <c r="AP239" s="8" t="str">
        <f t="shared" si="54"/>
        <v/>
      </c>
      <c r="AQ239" s="8" t="str">
        <f t="shared" si="54"/>
        <v/>
      </c>
      <c r="AR239" s="8" t="str">
        <f t="shared" si="54"/>
        <v/>
      </c>
      <c r="AS239" s="8" t="str">
        <f t="shared" si="54"/>
        <v/>
      </c>
      <c r="AT239" s="8" t="str">
        <f t="shared" si="54"/>
        <v/>
      </c>
      <c r="AU239" s="8" t="str">
        <f t="shared" si="54"/>
        <v/>
      </c>
      <c r="AV239" s="8" t="str">
        <f t="shared" si="54"/>
        <v/>
      </c>
      <c r="AW239" s="8" t="str">
        <f t="shared" si="54"/>
        <v/>
      </c>
      <c r="AX239" s="8" t="str">
        <f t="shared" si="55"/>
        <v/>
      </c>
      <c r="AY239" s="8" t="str">
        <f t="shared" si="55"/>
        <v/>
      </c>
      <c r="AZ239" s="8" t="str">
        <f t="shared" si="55"/>
        <v/>
      </c>
      <c r="BA239" s="8" t="str">
        <f t="shared" si="55"/>
        <v/>
      </c>
      <c r="BB239" s="8" t="str">
        <f t="shared" si="55"/>
        <v/>
      </c>
      <c r="BC239" s="8" t="str">
        <f t="shared" si="55"/>
        <v/>
      </c>
      <c r="BD239" s="8" t="str">
        <f t="shared" si="55"/>
        <v/>
      </c>
      <c r="BE239" s="8" t="str">
        <f t="shared" si="55"/>
        <v/>
      </c>
    </row>
    <row r="240" spans="1:57">
      <c r="A240" t="s">
        <v>386</v>
      </c>
      <c r="B240" t="s">
        <v>386</v>
      </c>
      <c r="C240" t="s">
        <v>386</v>
      </c>
      <c r="E240">
        <v>19</v>
      </c>
      <c r="F240">
        <v>0</v>
      </c>
      <c r="G240">
        <v>1</v>
      </c>
      <c r="H240">
        <v>172341</v>
      </c>
      <c r="I240" s="1">
        <v>44761.875</v>
      </c>
      <c r="J240" t="s">
        <v>387</v>
      </c>
      <c r="K240">
        <v>0</v>
      </c>
      <c r="L240" s="1"/>
      <c r="M240" s="1">
        <v>44761.875</v>
      </c>
      <c r="N240" s="1">
        <v>35149.875</v>
      </c>
      <c r="O240" s="1">
        <v>44755.875</v>
      </c>
      <c r="P240" s="1">
        <v>44693.875</v>
      </c>
      <c r="Q240" s="1">
        <v>43418.916666666664</v>
      </c>
      <c r="R240">
        <v>74065772</v>
      </c>
      <c r="S240" s="23">
        <f>COUNTIF(affix_amil_mensalidade_bronze!$E$4:$E$140,R240)</f>
        <v>0</v>
      </c>
      <c r="U240" t="s">
        <v>734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389</v>
      </c>
      <c r="AD240" t="s">
        <v>476</v>
      </c>
      <c r="AE240">
        <v>193102</v>
      </c>
      <c r="AF240">
        <v>1622.05</v>
      </c>
      <c r="AG240">
        <v>1931.02</v>
      </c>
      <c r="AH240" t="s">
        <v>408</v>
      </c>
      <c r="AI240" t="str">
        <f t="shared" si="46"/>
        <v>NÃONÃONÃO190117234144761.875FNEL044761.87535149.87544755.87544693.87543418.9166666667740657720LXTXWXX NXBRX LXMX000000AMILAMIL 400 QC NACIONAL1931021622.051931.02ATIVO</v>
      </c>
      <c r="AJ240">
        <f t="shared" si="47"/>
        <v>1</v>
      </c>
      <c r="AK240" t="s">
        <v>387</v>
      </c>
      <c r="AM240" s="7">
        <v>237</v>
      </c>
      <c r="AN240" s="7" t="str">
        <f t="shared" si="54"/>
        <v/>
      </c>
      <c r="AO240" s="7" t="str">
        <f t="shared" si="54"/>
        <v/>
      </c>
      <c r="AP240" s="7" t="str">
        <f t="shared" si="54"/>
        <v/>
      </c>
      <c r="AQ240" s="7" t="str">
        <f t="shared" si="54"/>
        <v/>
      </c>
      <c r="AR240" s="7" t="str">
        <f t="shared" si="54"/>
        <v/>
      </c>
      <c r="AS240" s="7" t="str">
        <f t="shared" si="54"/>
        <v/>
      </c>
      <c r="AT240" s="7" t="str">
        <f t="shared" si="54"/>
        <v/>
      </c>
      <c r="AU240" s="7" t="str">
        <f t="shared" si="54"/>
        <v/>
      </c>
      <c r="AV240" s="7" t="str">
        <f t="shared" si="54"/>
        <v/>
      </c>
      <c r="AW240" s="7" t="str">
        <f t="shared" si="54"/>
        <v/>
      </c>
      <c r="AX240" s="7" t="str">
        <f t="shared" si="55"/>
        <v/>
      </c>
      <c r="AY240" s="7" t="str">
        <f t="shared" si="55"/>
        <v/>
      </c>
      <c r="AZ240" s="7" t="str">
        <f t="shared" si="55"/>
        <v/>
      </c>
      <c r="BA240" s="7" t="str">
        <f t="shared" si="55"/>
        <v/>
      </c>
      <c r="BB240" s="7" t="str">
        <f t="shared" si="55"/>
        <v/>
      </c>
      <c r="BC240" s="7" t="str">
        <f t="shared" si="55"/>
        <v/>
      </c>
      <c r="BD240" s="7" t="str">
        <f t="shared" si="55"/>
        <v/>
      </c>
      <c r="BE240" s="7" t="str">
        <f t="shared" si="55"/>
        <v/>
      </c>
    </row>
    <row r="241" spans="1:57">
      <c r="A241" t="s">
        <v>404</v>
      </c>
      <c r="B241" t="s">
        <v>404</v>
      </c>
      <c r="C241" t="s">
        <v>404</v>
      </c>
      <c r="E241">
        <v>220</v>
      </c>
      <c r="F241">
        <v>0</v>
      </c>
      <c r="G241">
        <v>1</v>
      </c>
      <c r="H241">
        <v>172359</v>
      </c>
      <c r="I241" s="1">
        <v>44761.875</v>
      </c>
      <c r="J241" t="s">
        <v>473</v>
      </c>
      <c r="K241">
        <v>0</v>
      </c>
      <c r="L241" s="1"/>
      <c r="M241" s="1">
        <v>44761.875</v>
      </c>
      <c r="N241" s="1">
        <v>32188.875</v>
      </c>
      <c r="O241" s="1">
        <v>44056.875</v>
      </c>
      <c r="P241" s="1"/>
      <c r="Q241" s="1">
        <v>43418.916666666664</v>
      </c>
      <c r="R241">
        <v>74065782</v>
      </c>
      <c r="S241" s="23">
        <f>COUNTIF(affix_amil_mensalidade_bronze!$E$4:$E$140,R241)</f>
        <v>1</v>
      </c>
      <c r="U241" t="s">
        <v>741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389</v>
      </c>
      <c r="AC241">
        <v>43</v>
      </c>
      <c r="AD241" t="s">
        <v>476</v>
      </c>
      <c r="AE241">
        <v>125913</v>
      </c>
      <c r="AF241">
        <v>1873.43</v>
      </c>
      <c r="AG241">
        <v>1259.1300000000001</v>
      </c>
      <c r="AH241" t="s">
        <v>408</v>
      </c>
      <c r="AI241" t="str">
        <f t="shared" si="46"/>
        <v>SIMSIMSIM2200117235944761.875ABREC044761.87532188.87544056.87543418.9166666667740657821NXXXNX DXRLXN DX XRXUJX WXNWXXWXX000000AMIL43AMIL 400 QC NACIONAL1259131873.431259.13ATIVO</v>
      </c>
      <c r="AJ241">
        <f t="shared" si="47"/>
        <v>0</v>
      </c>
      <c r="AK241" t="s">
        <v>473</v>
      </c>
      <c r="AM241" s="8">
        <v>238</v>
      </c>
      <c r="AN241" s="8" t="str">
        <f t="shared" si="54"/>
        <v/>
      </c>
      <c r="AO241" s="8" t="str">
        <f t="shared" si="54"/>
        <v/>
      </c>
      <c r="AP241" s="8" t="str">
        <f t="shared" si="54"/>
        <v/>
      </c>
      <c r="AQ241" s="8" t="str">
        <f t="shared" si="54"/>
        <v/>
      </c>
      <c r="AR241" s="8" t="str">
        <f t="shared" si="54"/>
        <v/>
      </c>
      <c r="AS241" s="8" t="str">
        <f t="shared" si="54"/>
        <v/>
      </c>
      <c r="AT241" s="8" t="str">
        <f t="shared" si="54"/>
        <v/>
      </c>
      <c r="AU241" s="8" t="str">
        <f t="shared" si="54"/>
        <v/>
      </c>
      <c r="AV241" s="8" t="str">
        <f t="shared" si="54"/>
        <v/>
      </c>
      <c r="AW241" s="8" t="str">
        <f t="shared" si="54"/>
        <v/>
      </c>
      <c r="AX241" s="8" t="str">
        <f t="shared" si="55"/>
        <v/>
      </c>
      <c r="AY241" s="8" t="str">
        <f t="shared" si="55"/>
        <v/>
      </c>
      <c r="AZ241" s="8" t="str">
        <f t="shared" si="55"/>
        <v/>
      </c>
      <c r="BA241" s="8" t="str">
        <f t="shared" si="55"/>
        <v/>
      </c>
      <c r="BB241" s="8" t="str">
        <f t="shared" si="55"/>
        <v/>
      </c>
      <c r="BC241" s="8" t="str">
        <f t="shared" si="55"/>
        <v/>
      </c>
      <c r="BD241" s="8" t="str">
        <f t="shared" si="55"/>
        <v/>
      </c>
      <c r="BE241" s="8" t="str">
        <f t="shared" si="55"/>
        <v/>
      </c>
    </row>
    <row r="242" spans="1:57">
      <c r="A242" t="s">
        <v>404</v>
      </c>
      <c r="B242" t="s">
        <v>404</v>
      </c>
      <c r="C242" t="s">
        <v>404</v>
      </c>
      <c r="E242">
        <v>220</v>
      </c>
      <c r="F242">
        <v>0</v>
      </c>
      <c r="G242">
        <v>1</v>
      </c>
      <c r="H242">
        <v>172359</v>
      </c>
      <c r="I242" s="1">
        <v>44761.875</v>
      </c>
      <c r="J242" t="s">
        <v>473</v>
      </c>
      <c r="K242">
        <v>0</v>
      </c>
      <c r="L242" s="1"/>
      <c r="M242" s="1">
        <v>44761.875</v>
      </c>
      <c r="N242" s="1">
        <v>32188.875</v>
      </c>
      <c r="O242" s="1">
        <v>44056.875</v>
      </c>
      <c r="P242" s="1"/>
      <c r="Q242" s="1">
        <v>43418.916666666664</v>
      </c>
      <c r="R242">
        <v>74065782</v>
      </c>
      <c r="S242" s="22">
        <f>COUNTIF(affix_amil_mensalidade_bronze!$E$4:$E$140,R242)</f>
        <v>1</v>
      </c>
      <c r="U242" t="s">
        <v>741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389</v>
      </c>
      <c r="AC242">
        <v>43</v>
      </c>
      <c r="AD242" t="s">
        <v>476</v>
      </c>
      <c r="AE242">
        <v>125913</v>
      </c>
      <c r="AF242">
        <v>1873.43</v>
      </c>
      <c r="AG242">
        <v>1259.1300000000001</v>
      </c>
      <c r="AH242" t="s">
        <v>408</v>
      </c>
      <c r="AI242" t="str">
        <f t="shared" si="46"/>
        <v>SIMSIMSIM2200117235944761.875ABREC044761.87532188.87544056.87543418.9166666667740657821NXXXNX DXRLXN DX XRXUJX WXNWXXWXX000000AMIL43AMIL 400 QC NACIONAL1259131873.431259.13ATIVO</v>
      </c>
      <c r="AJ242">
        <f t="shared" si="47"/>
        <v>1</v>
      </c>
      <c r="AK242" t="s">
        <v>473</v>
      </c>
      <c r="AM242" s="7">
        <v>239</v>
      </c>
      <c r="AN242" s="7" t="str">
        <f t="shared" si="54"/>
        <v/>
      </c>
      <c r="AO242" s="7" t="str">
        <f t="shared" si="54"/>
        <v/>
      </c>
      <c r="AP242" s="7" t="str">
        <f t="shared" si="54"/>
        <v/>
      </c>
      <c r="AQ242" s="7" t="str">
        <f t="shared" si="54"/>
        <v/>
      </c>
      <c r="AR242" s="7" t="str">
        <f t="shared" si="54"/>
        <v/>
      </c>
      <c r="AS242" s="7" t="str">
        <f t="shared" si="54"/>
        <v/>
      </c>
      <c r="AT242" s="7" t="str">
        <f t="shared" si="54"/>
        <v/>
      </c>
      <c r="AU242" s="7" t="str">
        <f t="shared" si="54"/>
        <v/>
      </c>
      <c r="AV242" s="7" t="str">
        <f t="shared" si="54"/>
        <v/>
      </c>
      <c r="AW242" s="7" t="str">
        <f t="shared" si="54"/>
        <v/>
      </c>
      <c r="AX242" s="7" t="str">
        <f t="shared" si="55"/>
        <v/>
      </c>
      <c r="AY242" s="7" t="str">
        <f t="shared" si="55"/>
        <v/>
      </c>
      <c r="AZ242" s="7" t="str">
        <f t="shared" si="55"/>
        <v/>
      </c>
      <c r="BA242" s="7" t="str">
        <f t="shared" si="55"/>
        <v/>
      </c>
      <c r="BB242" s="7" t="str">
        <f t="shared" si="55"/>
        <v/>
      </c>
      <c r="BC242" s="7" t="str">
        <f t="shared" si="55"/>
        <v/>
      </c>
      <c r="BD242" s="7" t="str">
        <f t="shared" si="55"/>
        <v/>
      </c>
      <c r="BE242" s="7" t="str">
        <f t="shared" si="55"/>
        <v/>
      </c>
    </row>
    <row r="243" spans="1:57">
      <c r="A243" t="s">
        <v>404</v>
      </c>
      <c r="B243" t="s">
        <v>404</v>
      </c>
      <c r="C243" t="s">
        <v>404</v>
      </c>
      <c r="E243">
        <v>220</v>
      </c>
      <c r="F243">
        <v>0</v>
      </c>
      <c r="G243">
        <v>1</v>
      </c>
      <c r="H243">
        <v>172359</v>
      </c>
      <c r="I243" s="1">
        <v>44761.875</v>
      </c>
      <c r="J243" t="s">
        <v>473</v>
      </c>
      <c r="K243">
        <v>0</v>
      </c>
      <c r="L243" s="1"/>
      <c r="M243" s="1">
        <v>44761.875</v>
      </c>
      <c r="N243" s="1">
        <v>32188.875</v>
      </c>
      <c r="O243" s="1">
        <v>44056.875</v>
      </c>
      <c r="P243" s="1"/>
      <c r="Q243" s="1">
        <v>43418.916666666664</v>
      </c>
      <c r="R243">
        <v>74065782</v>
      </c>
      <c r="S243" s="23">
        <f>COUNTIF(affix_amil_mensalidade_bronze!$E$4:$E$140,R243)</f>
        <v>1</v>
      </c>
      <c r="U243" t="s">
        <v>741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389</v>
      </c>
      <c r="AC243">
        <v>43</v>
      </c>
      <c r="AD243" t="s">
        <v>476</v>
      </c>
      <c r="AE243">
        <v>125913</v>
      </c>
      <c r="AF243">
        <v>1873.43</v>
      </c>
      <c r="AG243">
        <v>1259.1300000000001</v>
      </c>
      <c r="AH243" t="s">
        <v>408</v>
      </c>
      <c r="AI243" t="str">
        <f t="shared" si="46"/>
        <v>SIMSIMSIM2200117235944761.875ABREC044761.87532188.87544056.87543418.9166666667740657821NXXXNX DXRLXN DX XRXUJX WXNWXXWXX000000AMIL43AMIL 400 QC NACIONAL1259131873.431259.13ATIVO</v>
      </c>
      <c r="AJ243">
        <f t="shared" si="47"/>
        <v>1</v>
      </c>
      <c r="AK243" t="s">
        <v>473</v>
      </c>
      <c r="AM243" s="8">
        <v>240</v>
      </c>
      <c r="AN243" s="8" t="str">
        <f t="shared" si="54"/>
        <v/>
      </c>
      <c r="AO243" s="8" t="str">
        <f t="shared" si="54"/>
        <v/>
      </c>
      <c r="AP243" s="8" t="str">
        <f t="shared" si="54"/>
        <v/>
      </c>
      <c r="AQ243" s="8" t="str">
        <f t="shared" si="54"/>
        <v/>
      </c>
      <c r="AR243" s="8" t="str">
        <f t="shared" si="54"/>
        <v/>
      </c>
      <c r="AS243" s="8" t="str">
        <f t="shared" si="54"/>
        <v/>
      </c>
      <c r="AT243" s="8" t="str">
        <f t="shared" si="54"/>
        <v/>
      </c>
      <c r="AU243" s="8" t="str">
        <f t="shared" si="54"/>
        <v/>
      </c>
      <c r="AV243" s="8" t="str">
        <f t="shared" si="54"/>
        <v/>
      </c>
      <c r="AW243" s="8" t="str">
        <f t="shared" si="54"/>
        <v/>
      </c>
      <c r="AX243" s="8" t="str">
        <f t="shared" si="55"/>
        <v/>
      </c>
      <c r="AY243" s="8" t="str">
        <f t="shared" si="55"/>
        <v/>
      </c>
      <c r="AZ243" s="8" t="str">
        <f t="shared" si="55"/>
        <v/>
      </c>
      <c r="BA243" s="8" t="str">
        <f t="shared" si="55"/>
        <v/>
      </c>
      <c r="BB243" s="8" t="str">
        <f t="shared" si="55"/>
        <v/>
      </c>
      <c r="BC243" s="8" t="str">
        <f t="shared" si="55"/>
        <v/>
      </c>
      <c r="BD243" s="8" t="str">
        <f t="shared" si="55"/>
        <v/>
      </c>
      <c r="BE243" s="8" t="str">
        <f t="shared" si="55"/>
        <v/>
      </c>
    </row>
    <row r="244" spans="1:57">
      <c r="A244" t="s">
        <v>404</v>
      </c>
      <c r="B244" t="s">
        <v>404</v>
      </c>
      <c r="C244" t="s">
        <v>404</v>
      </c>
      <c r="E244">
        <v>220</v>
      </c>
      <c r="F244">
        <v>0</v>
      </c>
      <c r="G244">
        <v>1</v>
      </c>
      <c r="H244">
        <v>172371</v>
      </c>
      <c r="I244" s="1">
        <v>44761.875</v>
      </c>
      <c r="J244" t="s">
        <v>473</v>
      </c>
      <c r="K244">
        <v>0</v>
      </c>
      <c r="L244" s="1"/>
      <c r="M244" s="1">
        <v>44761.875</v>
      </c>
      <c r="N244" s="1">
        <v>25373.875</v>
      </c>
      <c r="O244" s="1">
        <v>43412.916666666664</v>
      </c>
      <c r="P244" s="1"/>
      <c r="Q244" s="1">
        <v>43418.916666666664</v>
      </c>
      <c r="R244">
        <v>74065788</v>
      </c>
      <c r="S244" s="22">
        <f>COUNTIF(affix_amil_mensalidade_bronze!$E$4:$E$140,R244)</f>
        <v>1</v>
      </c>
      <c r="U244" t="s">
        <v>742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389</v>
      </c>
      <c r="AC244">
        <v>43</v>
      </c>
      <c r="AD244" t="s">
        <v>476</v>
      </c>
      <c r="AE244">
        <v>337336</v>
      </c>
      <c r="AF244">
        <v>2833.62</v>
      </c>
      <c r="AG244">
        <v>3373.36</v>
      </c>
      <c r="AH244" t="s">
        <v>408</v>
      </c>
      <c r="AI244" t="str">
        <f t="shared" si="46"/>
        <v>SIMSIMSIM2200117237144761.875ABREC044761.87525373.87543412.916666666743418.9166666667740657881WLXXDX XNDRXDX WXTX000000AMIL43AMIL 400 QC NACIONAL3373362833.623373.36ATIVO</v>
      </c>
      <c r="AJ244">
        <f t="shared" si="47"/>
        <v>0</v>
      </c>
      <c r="AK244" t="s">
        <v>473</v>
      </c>
      <c r="AM244" s="7">
        <v>241</v>
      </c>
      <c r="AN244" s="7" t="str">
        <f t="shared" ref="AN244:AW253" si="56">IF(AN$3=$D244,$AM244,"")</f>
        <v/>
      </c>
      <c r="AO244" s="7" t="str">
        <f t="shared" si="56"/>
        <v/>
      </c>
      <c r="AP244" s="7" t="str">
        <f t="shared" si="56"/>
        <v/>
      </c>
      <c r="AQ244" s="7" t="str">
        <f t="shared" si="56"/>
        <v/>
      </c>
      <c r="AR244" s="7" t="str">
        <f t="shared" si="56"/>
        <v/>
      </c>
      <c r="AS244" s="7" t="str">
        <f t="shared" si="56"/>
        <v/>
      </c>
      <c r="AT244" s="7" t="str">
        <f t="shared" si="56"/>
        <v/>
      </c>
      <c r="AU244" s="7" t="str">
        <f t="shared" si="56"/>
        <v/>
      </c>
      <c r="AV244" s="7" t="str">
        <f t="shared" si="56"/>
        <v/>
      </c>
      <c r="AW244" s="7" t="str">
        <f t="shared" si="56"/>
        <v/>
      </c>
      <c r="AX244" s="7" t="str">
        <f t="shared" ref="AX244:BE253" si="57">IF(AX$3=$D244,$AM244,"")</f>
        <v/>
      </c>
      <c r="AY244" s="7" t="str">
        <f t="shared" si="57"/>
        <v/>
      </c>
      <c r="AZ244" s="7" t="str">
        <f t="shared" si="57"/>
        <v/>
      </c>
      <c r="BA244" s="7" t="str">
        <f t="shared" si="57"/>
        <v/>
      </c>
      <c r="BB244" s="7" t="str">
        <f t="shared" si="57"/>
        <v/>
      </c>
      <c r="BC244" s="7" t="str">
        <f t="shared" si="57"/>
        <v/>
      </c>
      <c r="BD244" s="7" t="str">
        <f t="shared" si="57"/>
        <v/>
      </c>
      <c r="BE244" s="7" t="str">
        <f t="shared" si="57"/>
        <v/>
      </c>
    </row>
    <row r="245" spans="1:57">
      <c r="A245" t="s">
        <v>404</v>
      </c>
      <c r="B245" t="s">
        <v>404</v>
      </c>
      <c r="C245" t="s">
        <v>404</v>
      </c>
      <c r="E245">
        <v>220</v>
      </c>
      <c r="F245">
        <v>0</v>
      </c>
      <c r="G245">
        <v>1</v>
      </c>
      <c r="H245">
        <v>172371</v>
      </c>
      <c r="I245" s="1">
        <v>44761.875</v>
      </c>
      <c r="J245" t="s">
        <v>473</v>
      </c>
      <c r="K245">
        <v>0</v>
      </c>
      <c r="L245" s="1"/>
      <c r="M245" s="1">
        <v>44761.875</v>
      </c>
      <c r="N245" s="1">
        <v>25373.875</v>
      </c>
      <c r="O245" s="1">
        <v>43412.916666666664</v>
      </c>
      <c r="P245" s="1"/>
      <c r="Q245" s="1">
        <v>43418.916666666664</v>
      </c>
      <c r="R245">
        <v>74065788</v>
      </c>
      <c r="S245" s="23">
        <f>COUNTIF(affix_amil_mensalidade_bronze!$E$4:$E$140,R245)</f>
        <v>1</v>
      </c>
      <c r="U245" t="s">
        <v>742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389</v>
      </c>
      <c r="AC245">
        <v>43</v>
      </c>
      <c r="AD245" t="s">
        <v>476</v>
      </c>
      <c r="AE245">
        <v>337336</v>
      </c>
      <c r="AF245">
        <v>2833.62</v>
      </c>
      <c r="AG245">
        <v>3373.36</v>
      </c>
      <c r="AH245" t="s">
        <v>408</v>
      </c>
      <c r="AI245" t="str">
        <f t="shared" si="46"/>
        <v>SIMSIMSIM2200117237144761.875ABREC044761.87525373.87543412.916666666743418.9166666667740657881WLXXDX XNDRXDX WXTX000000AMIL43AMIL 400 QC NACIONAL3373362833.623373.36ATIVO</v>
      </c>
      <c r="AJ245">
        <f t="shared" si="47"/>
        <v>1</v>
      </c>
      <c r="AK245" t="s">
        <v>473</v>
      </c>
      <c r="AM245" s="8">
        <v>242</v>
      </c>
      <c r="AN245" s="8" t="str">
        <f t="shared" si="56"/>
        <v/>
      </c>
      <c r="AO245" s="8" t="str">
        <f t="shared" si="56"/>
        <v/>
      </c>
      <c r="AP245" s="8" t="str">
        <f t="shared" si="56"/>
        <v/>
      </c>
      <c r="AQ245" s="8" t="str">
        <f t="shared" si="56"/>
        <v/>
      </c>
      <c r="AR245" s="8" t="str">
        <f t="shared" si="56"/>
        <v/>
      </c>
      <c r="AS245" s="8" t="str">
        <f t="shared" si="56"/>
        <v/>
      </c>
      <c r="AT245" s="8" t="str">
        <f t="shared" si="56"/>
        <v/>
      </c>
      <c r="AU245" s="8" t="str">
        <f t="shared" si="56"/>
        <v/>
      </c>
      <c r="AV245" s="8" t="str">
        <f t="shared" si="56"/>
        <v/>
      </c>
      <c r="AW245" s="8" t="str">
        <f t="shared" si="56"/>
        <v/>
      </c>
      <c r="AX245" s="8" t="str">
        <f t="shared" si="57"/>
        <v/>
      </c>
      <c r="AY245" s="8" t="str">
        <f t="shared" si="57"/>
        <v/>
      </c>
      <c r="AZ245" s="8" t="str">
        <f t="shared" si="57"/>
        <v/>
      </c>
      <c r="BA245" s="8" t="str">
        <f t="shared" si="57"/>
        <v/>
      </c>
      <c r="BB245" s="8" t="str">
        <f t="shared" si="57"/>
        <v/>
      </c>
      <c r="BC245" s="8" t="str">
        <f t="shared" si="57"/>
        <v/>
      </c>
      <c r="BD245" s="8" t="str">
        <f t="shared" si="57"/>
        <v/>
      </c>
      <c r="BE245" s="8" t="str">
        <f t="shared" si="57"/>
        <v/>
      </c>
    </row>
    <row r="246" spans="1:57">
      <c r="A246" t="s">
        <v>404</v>
      </c>
      <c r="B246" t="s">
        <v>404</v>
      </c>
      <c r="C246" t="s">
        <v>404</v>
      </c>
      <c r="E246">
        <v>220</v>
      </c>
      <c r="F246">
        <v>0</v>
      </c>
      <c r="G246">
        <v>1</v>
      </c>
      <c r="H246">
        <v>172371</v>
      </c>
      <c r="I246" s="1">
        <v>44761.875</v>
      </c>
      <c r="J246" t="s">
        <v>473</v>
      </c>
      <c r="K246">
        <v>0</v>
      </c>
      <c r="L246" s="1"/>
      <c r="M246" s="1">
        <v>44761.875</v>
      </c>
      <c r="N246" s="1">
        <v>25373.875</v>
      </c>
      <c r="O246" s="1">
        <v>43412.916666666664</v>
      </c>
      <c r="P246" s="1"/>
      <c r="Q246" s="1">
        <v>43418.916666666664</v>
      </c>
      <c r="R246">
        <v>74065788</v>
      </c>
      <c r="S246" s="22">
        <f>COUNTIF(affix_amil_mensalidade_bronze!$E$4:$E$140,R246)</f>
        <v>1</v>
      </c>
      <c r="U246" t="s">
        <v>742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389</v>
      </c>
      <c r="AC246">
        <v>43</v>
      </c>
      <c r="AD246" t="s">
        <v>476</v>
      </c>
      <c r="AE246">
        <v>337336</v>
      </c>
      <c r="AF246">
        <v>2833.62</v>
      </c>
      <c r="AG246">
        <v>3373.36</v>
      </c>
      <c r="AH246" t="s">
        <v>408</v>
      </c>
      <c r="AI246" t="str">
        <f t="shared" si="46"/>
        <v>SIMSIMSIM2200117237144761.875ABREC044761.87525373.87543412.916666666743418.9166666667740657881WLXXDX XNDRXDX WXTX000000AMIL43AMIL 400 QC NACIONAL3373362833.623373.36ATIVO</v>
      </c>
      <c r="AJ246">
        <f t="shared" si="47"/>
        <v>1</v>
      </c>
      <c r="AK246" t="s">
        <v>473</v>
      </c>
      <c r="AM246" s="7">
        <v>243</v>
      </c>
      <c r="AN246" s="7" t="str">
        <f t="shared" si="56"/>
        <v/>
      </c>
      <c r="AO246" s="7" t="str">
        <f t="shared" si="56"/>
        <v/>
      </c>
      <c r="AP246" s="7" t="str">
        <f t="shared" si="56"/>
        <v/>
      </c>
      <c r="AQ246" s="7" t="str">
        <f t="shared" si="56"/>
        <v/>
      </c>
      <c r="AR246" s="7" t="str">
        <f t="shared" si="56"/>
        <v/>
      </c>
      <c r="AS246" s="7" t="str">
        <f t="shared" si="56"/>
        <v/>
      </c>
      <c r="AT246" s="7" t="str">
        <f t="shared" si="56"/>
        <v/>
      </c>
      <c r="AU246" s="7" t="str">
        <f t="shared" si="56"/>
        <v/>
      </c>
      <c r="AV246" s="7" t="str">
        <f t="shared" si="56"/>
        <v/>
      </c>
      <c r="AW246" s="7" t="str">
        <f t="shared" si="56"/>
        <v/>
      </c>
      <c r="AX246" s="7" t="str">
        <f t="shared" si="57"/>
        <v/>
      </c>
      <c r="AY246" s="7" t="str">
        <f t="shared" si="57"/>
        <v/>
      </c>
      <c r="AZ246" s="7" t="str">
        <f t="shared" si="57"/>
        <v/>
      </c>
      <c r="BA246" s="7" t="str">
        <f t="shared" si="57"/>
        <v/>
      </c>
      <c r="BB246" s="7" t="str">
        <f t="shared" si="57"/>
        <v/>
      </c>
      <c r="BC246" s="7" t="str">
        <f t="shared" si="57"/>
        <v/>
      </c>
      <c r="BD246" s="7" t="str">
        <f t="shared" si="57"/>
        <v/>
      </c>
      <c r="BE246" s="7" t="str">
        <f t="shared" si="57"/>
        <v/>
      </c>
    </row>
    <row r="247" spans="1:57">
      <c r="A247" t="s">
        <v>404</v>
      </c>
      <c r="B247" t="s">
        <v>404</v>
      </c>
      <c r="C247" t="s">
        <v>386</v>
      </c>
      <c r="E247">
        <v>57</v>
      </c>
      <c r="F247">
        <v>0</v>
      </c>
      <c r="G247">
        <v>1</v>
      </c>
      <c r="H247">
        <v>172386</v>
      </c>
      <c r="I247" s="1">
        <v>44761.875</v>
      </c>
      <c r="J247" t="s">
        <v>392</v>
      </c>
      <c r="K247">
        <v>0</v>
      </c>
      <c r="L247" s="1">
        <v>44696.875</v>
      </c>
      <c r="M247" s="1">
        <v>44761.875</v>
      </c>
      <c r="N247" s="1">
        <v>31583.875</v>
      </c>
      <c r="O247" s="1">
        <v>44696.875</v>
      </c>
      <c r="P247" s="1"/>
      <c r="Q247" s="1">
        <v>43418.916666666664</v>
      </c>
      <c r="R247">
        <v>74065795</v>
      </c>
      <c r="S247" s="23">
        <f>COUNTIF(affix_amil_mensalidade_bronze!$E$4:$E$140,R247)</f>
        <v>0</v>
      </c>
      <c r="U247" t="s">
        <v>745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389</v>
      </c>
      <c r="AC247">
        <v>43</v>
      </c>
      <c r="AD247" t="s">
        <v>476</v>
      </c>
      <c r="AE247">
        <v>139569</v>
      </c>
      <c r="AF247">
        <v>1172.3599999999999</v>
      </c>
      <c r="AG247">
        <v>1395.69</v>
      </c>
      <c r="AH247" t="s">
        <v>391</v>
      </c>
      <c r="AI247" t="str">
        <f t="shared" si="46"/>
        <v>SIMSIMNÃO570117238644761.875ANMEP044696.87544761.87531583.87544696.87543418.9166666667740657950RXDRXGX FXRNXNDX BXRGX PXRTX XLVX000000AMIL43AMIL 400 QC NACIONAL1395691172.361395.69INATIVO</v>
      </c>
      <c r="AJ247">
        <f t="shared" si="47"/>
        <v>0</v>
      </c>
      <c r="AK247" t="s">
        <v>392</v>
      </c>
      <c r="AM247" s="8">
        <v>244</v>
      </c>
      <c r="AN247" s="8" t="str">
        <f t="shared" si="56"/>
        <v/>
      </c>
      <c r="AO247" s="8" t="str">
        <f t="shared" si="56"/>
        <v/>
      </c>
      <c r="AP247" s="8" t="str">
        <f t="shared" si="56"/>
        <v/>
      </c>
      <c r="AQ247" s="8" t="str">
        <f t="shared" si="56"/>
        <v/>
      </c>
      <c r="AR247" s="8" t="str">
        <f t="shared" si="56"/>
        <v/>
      </c>
      <c r="AS247" s="8" t="str">
        <f t="shared" si="56"/>
        <v/>
      </c>
      <c r="AT247" s="8" t="str">
        <f t="shared" si="56"/>
        <v/>
      </c>
      <c r="AU247" s="8" t="str">
        <f t="shared" si="56"/>
        <v/>
      </c>
      <c r="AV247" s="8" t="str">
        <f t="shared" si="56"/>
        <v/>
      </c>
      <c r="AW247" s="8" t="str">
        <f t="shared" si="56"/>
        <v/>
      </c>
      <c r="AX247" s="8" t="str">
        <f t="shared" si="57"/>
        <v/>
      </c>
      <c r="AY247" s="8" t="str">
        <f t="shared" si="57"/>
        <v/>
      </c>
      <c r="AZ247" s="8" t="str">
        <f t="shared" si="57"/>
        <v/>
      </c>
      <c r="BA247" s="8" t="str">
        <f t="shared" si="57"/>
        <v/>
      </c>
      <c r="BB247" s="8" t="str">
        <f t="shared" si="57"/>
        <v/>
      </c>
      <c r="BC247" s="8" t="str">
        <f t="shared" si="57"/>
        <v/>
      </c>
      <c r="BD247" s="8" t="str">
        <f t="shared" si="57"/>
        <v/>
      </c>
      <c r="BE247" s="8" t="str">
        <f t="shared" si="57"/>
        <v/>
      </c>
    </row>
    <row r="248" spans="1:57">
      <c r="A248" t="s">
        <v>404</v>
      </c>
      <c r="B248" t="s">
        <v>404</v>
      </c>
      <c r="C248" t="s">
        <v>386</v>
      </c>
      <c r="E248">
        <v>57</v>
      </c>
      <c r="F248">
        <v>0</v>
      </c>
      <c r="G248">
        <v>1</v>
      </c>
      <c r="H248">
        <v>172386</v>
      </c>
      <c r="I248" s="1">
        <v>44761.875</v>
      </c>
      <c r="J248" t="s">
        <v>392</v>
      </c>
      <c r="K248">
        <v>0</v>
      </c>
      <c r="L248" s="1">
        <v>44696.875</v>
      </c>
      <c r="M248" s="1">
        <v>44761.875</v>
      </c>
      <c r="N248" s="1">
        <v>31583.875</v>
      </c>
      <c r="O248" s="1">
        <v>44696.875</v>
      </c>
      <c r="P248" s="1"/>
      <c r="Q248" s="1">
        <v>43418.916666666664</v>
      </c>
      <c r="R248">
        <v>74065795</v>
      </c>
      <c r="S248" s="22">
        <f>COUNTIF(affix_amil_mensalidade_bronze!$E$4:$E$140,R248)</f>
        <v>0</v>
      </c>
      <c r="U248" t="s">
        <v>745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389</v>
      </c>
      <c r="AC248">
        <v>43</v>
      </c>
      <c r="AD248" t="s">
        <v>476</v>
      </c>
      <c r="AE248">
        <v>139569</v>
      </c>
      <c r="AF248">
        <v>1172.3599999999999</v>
      </c>
      <c r="AG248">
        <v>1395.69</v>
      </c>
      <c r="AH248" t="s">
        <v>391</v>
      </c>
      <c r="AI248" t="str">
        <f t="shared" si="46"/>
        <v>SIMSIMNÃO570117238644761.875ANMEP044696.87544761.87531583.87544696.87543418.9166666667740657950RXDRXGX FXRNXNDX BXRGX PXRTX XLVX000000AMIL43AMIL 400 QC NACIONAL1395691172.361395.69INATIVO</v>
      </c>
      <c r="AJ248">
        <f t="shared" si="47"/>
        <v>1</v>
      </c>
      <c r="AK248" t="s">
        <v>392</v>
      </c>
      <c r="AM248" s="7">
        <v>245</v>
      </c>
      <c r="AN248" s="7" t="str">
        <f t="shared" si="56"/>
        <v/>
      </c>
      <c r="AO248" s="7" t="str">
        <f t="shared" si="56"/>
        <v/>
      </c>
      <c r="AP248" s="7" t="str">
        <f t="shared" si="56"/>
        <v/>
      </c>
      <c r="AQ248" s="7" t="str">
        <f t="shared" si="56"/>
        <v/>
      </c>
      <c r="AR248" s="7" t="str">
        <f t="shared" si="56"/>
        <v/>
      </c>
      <c r="AS248" s="7" t="str">
        <f t="shared" si="56"/>
        <v/>
      </c>
      <c r="AT248" s="7" t="str">
        <f t="shared" si="56"/>
        <v/>
      </c>
      <c r="AU248" s="7" t="str">
        <f t="shared" si="56"/>
        <v/>
      </c>
      <c r="AV248" s="7" t="str">
        <f t="shared" si="56"/>
        <v/>
      </c>
      <c r="AW248" s="7" t="str">
        <f t="shared" si="56"/>
        <v/>
      </c>
      <c r="AX248" s="7" t="str">
        <f t="shared" si="57"/>
        <v/>
      </c>
      <c r="AY248" s="7" t="str">
        <f t="shared" si="57"/>
        <v/>
      </c>
      <c r="AZ248" s="7" t="str">
        <f t="shared" si="57"/>
        <v/>
      </c>
      <c r="BA248" s="7" t="str">
        <f t="shared" si="57"/>
        <v/>
      </c>
      <c r="BB248" s="7" t="str">
        <f t="shared" si="57"/>
        <v/>
      </c>
      <c r="BC248" s="7" t="str">
        <f t="shared" si="57"/>
        <v/>
      </c>
      <c r="BD248" s="7" t="str">
        <f t="shared" si="57"/>
        <v/>
      </c>
      <c r="BE248" s="7" t="str">
        <f t="shared" si="57"/>
        <v/>
      </c>
    </row>
    <row r="249" spans="1:57">
      <c r="A249" t="s">
        <v>404</v>
      </c>
      <c r="B249" t="s">
        <v>404</v>
      </c>
      <c r="C249" t="s">
        <v>386</v>
      </c>
      <c r="E249">
        <v>57</v>
      </c>
      <c r="F249">
        <v>0</v>
      </c>
      <c r="G249">
        <v>1</v>
      </c>
      <c r="H249">
        <v>172386</v>
      </c>
      <c r="I249" s="1">
        <v>44761.875</v>
      </c>
      <c r="J249" t="s">
        <v>392</v>
      </c>
      <c r="K249">
        <v>0</v>
      </c>
      <c r="L249" s="1">
        <v>44696.875</v>
      </c>
      <c r="M249" s="1">
        <v>44761.875</v>
      </c>
      <c r="N249" s="1">
        <v>31583.875</v>
      </c>
      <c r="O249" s="1">
        <v>44696.875</v>
      </c>
      <c r="P249" s="1"/>
      <c r="Q249" s="1">
        <v>43418.916666666664</v>
      </c>
      <c r="R249">
        <v>74065795</v>
      </c>
      <c r="S249" s="23">
        <f>COUNTIF(affix_amil_mensalidade_bronze!$E$4:$E$140,R249)</f>
        <v>0</v>
      </c>
      <c r="U249" t="s">
        <v>745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389</v>
      </c>
      <c r="AC249">
        <v>43</v>
      </c>
      <c r="AD249" t="s">
        <v>476</v>
      </c>
      <c r="AE249">
        <v>139569</v>
      </c>
      <c r="AF249">
        <v>1172.3599999999999</v>
      </c>
      <c r="AG249">
        <v>1395.69</v>
      </c>
      <c r="AH249" t="s">
        <v>391</v>
      </c>
      <c r="AI249" t="str">
        <f t="shared" si="46"/>
        <v>SIMSIMNÃO570117238644761.875ANMEP044696.87544761.87531583.87544696.87543418.9166666667740657950RXDRXGX FXRNXNDX BXRGX PXRTX XLVX000000AMIL43AMIL 400 QC NACIONAL1395691172.361395.69INATIVO</v>
      </c>
      <c r="AJ249">
        <f t="shared" si="47"/>
        <v>1</v>
      </c>
      <c r="AK249" t="s">
        <v>392</v>
      </c>
      <c r="AM249" s="8">
        <v>246</v>
      </c>
      <c r="AN249" s="8" t="str">
        <f t="shared" si="56"/>
        <v/>
      </c>
      <c r="AO249" s="8" t="str">
        <f t="shared" si="56"/>
        <v/>
      </c>
      <c r="AP249" s="8" t="str">
        <f t="shared" si="56"/>
        <v/>
      </c>
      <c r="AQ249" s="8" t="str">
        <f t="shared" si="56"/>
        <v/>
      </c>
      <c r="AR249" s="8" t="str">
        <f t="shared" si="56"/>
        <v/>
      </c>
      <c r="AS249" s="8" t="str">
        <f t="shared" si="56"/>
        <v/>
      </c>
      <c r="AT249" s="8" t="str">
        <f t="shared" si="56"/>
        <v/>
      </c>
      <c r="AU249" s="8" t="str">
        <f t="shared" si="56"/>
        <v/>
      </c>
      <c r="AV249" s="8" t="str">
        <f t="shared" si="56"/>
        <v/>
      </c>
      <c r="AW249" s="8" t="str">
        <f t="shared" si="56"/>
        <v/>
      </c>
      <c r="AX249" s="8" t="str">
        <f t="shared" si="57"/>
        <v/>
      </c>
      <c r="AY249" s="8" t="str">
        <f t="shared" si="57"/>
        <v/>
      </c>
      <c r="AZ249" s="8" t="str">
        <f t="shared" si="57"/>
        <v/>
      </c>
      <c r="BA249" s="8" t="str">
        <f t="shared" si="57"/>
        <v/>
      </c>
      <c r="BB249" s="8" t="str">
        <f t="shared" si="57"/>
        <v/>
      </c>
      <c r="BC249" s="8" t="str">
        <f t="shared" si="57"/>
        <v/>
      </c>
      <c r="BD249" s="8" t="str">
        <f t="shared" si="57"/>
        <v/>
      </c>
      <c r="BE249" s="8" t="str">
        <f t="shared" si="57"/>
        <v/>
      </c>
    </row>
    <row r="250" spans="1:57">
      <c r="A250" t="s">
        <v>404</v>
      </c>
      <c r="B250" t="s">
        <v>386</v>
      </c>
      <c r="C250" t="s">
        <v>386</v>
      </c>
      <c r="E250">
        <v>57</v>
      </c>
      <c r="F250">
        <v>0</v>
      </c>
      <c r="G250">
        <v>1</v>
      </c>
      <c r="H250">
        <v>172463</v>
      </c>
      <c r="I250" s="1">
        <v>44761.875</v>
      </c>
      <c r="J250" t="s">
        <v>392</v>
      </c>
      <c r="K250">
        <v>0</v>
      </c>
      <c r="L250" s="1">
        <v>44696.875</v>
      </c>
      <c r="M250" s="1">
        <v>44761.875</v>
      </c>
      <c r="N250" s="1">
        <v>33434.875</v>
      </c>
      <c r="O250" s="1">
        <v>44696.875</v>
      </c>
      <c r="P250" s="1"/>
      <c r="Q250" s="1">
        <v>43418.916666666664</v>
      </c>
      <c r="R250">
        <v>74065816</v>
      </c>
      <c r="S250" s="22">
        <f>COUNTIF(affix_amil_mensalidade_bronze!$E$4:$E$140,R250)</f>
        <v>0</v>
      </c>
      <c r="U250" t="s">
        <v>746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389</v>
      </c>
      <c r="AC250">
        <v>43</v>
      </c>
      <c r="AD250" t="s">
        <v>581</v>
      </c>
      <c r="AE250">
        <v>140134</v>
      </c>
      <c r="AF250">
        <v>1177.1099999999999</v>
      </c>
      <c r="AG250">
        <v>1401.34</v>
      </c>
      <c r="AH250" t="s">
        <v>391</v>
      </c>
      <c r="AI250" t="str">
        <f t="shared" si="46"/>
        <v>SIMNÃONÃO570117246344761.875ANMEP044696.87544761.87533434.87544696.87543418.9166666667740658160GXBRXXL DX XNTX MXTX000000AMIL43AMIL 500 QP NACIONAL COPART1401341177.111401.34INATIVO</v>
      </c>
      <c r="AJ250">
        <f t="shared" si="47"/>
        <v>0</v>
      </c>
      <c r="AK250" t="s">
        <v>392</v>
      </c>
      <c r="AM250" s="7">
        <v>247</v>
      </c>
      <c r="AN250" s="7" t="str">
        <f t="shared" si="56"/>
        <v/>
      </c>
      <c r="AO250" s="7" t="str">
        <f t="shared" si="56"/>
        <v/>
      </c>
      <c r="AP250" s="7" t="str">
        <f t="shared" si="56"/>
        <v/>
      </c>
      <c r="AQ250" s="7" t="str">
        <f t="shared" si="56"/>
        <v/>
      </c>
      <c r="AR250" s="7" t="str">
        <f t="shared" si="56"/>
        <v/>
      </c>
      <c r="AS250" s="7" t="str">
        <f t="shared" si="56"/>
        <v/>
      </c>
      <c r="AT250" s="7" t="str">
        <f t="shared" si="56"/>
        <v/>
      </c>
      <c r="AU250" s="7" t="str">
        <f t="shared" si="56"/>
        <v/>
      </c>
      <c r="AV250" s="7" t="str">
        <f t="shared" si="56"/>
        <v/>
      </c>
      <c r="AW250" s="7" t="str">
        <f t="shared" si="56"/>
        <v/>
      </c>
      <c r="AX250" s="7" t="str">
        <f t="shared" si="57"/>
        <v/>
      </c>
      <c r="AY250" s="7" t="str">
        <f t="shared" si="57"/>
        <v/>
      </c>
      <c r="AZ250" s="7" t="str">
        <f t="shared" si="57"/>
        <v/>
      </c>
      <c r="BA250" s="7" t="str">
        <f t="shared" si="57"/>
        <v/>
      </c>
      <c r="BB250" s="7" t="str">
        <f t="shared" si="57"/>
        <v/>
      </c>
      <c r="BC250" s="7" t="str">
        <f t="shared" si="57"/>
        <v/>
      </c>
      <c r="BD250" s="7" t="str">
        <f t="shared" si="57"/>
        <v/>
      </c>
      <c r="BE250" s="7" t="str">
        <f t="shared" si="57"/>
        <v/>
      </c>
    </row>
    <row r="251" spans="1:57">
      <c r="A251" t="s">
        <v>404</v>
      </c>
      <c r="B251" t="s">
        <v>386</v>
      </c>
      <c r="C251" t="s">
        <v>386</v>
      </c>
      <c r="E251">
        <v>57</v>
      </c>
      <c r="F251">
        <v>0</v>
      </c>
      <c r="G251">
        <v>1</v>
      </c>
      <c r="H251">
        <v>172463</v>
      </c>
      <c r="I251" s="1">
        <v>44761.875</v>
      </c>
      <c r="J251" t="s">
        <v>392</v>
      </c>
      <c r="K251">
        <v>0</v>
      </c>
      <c r="L251" s="1">
        <v>44696.875</v>
      </c>
      <c r="M251" s="1">
        <v>44761.875</v>
      </c>
      <c r="N251" s="1">
        <v>33434.875</v>
      </c>
      <c r="O251" s="1">
        <v>44696.875</v>
      </c>
      <c r="P251" s="1"/>
      <c r="Q251" s="1">
        <v>43418.916666666664</v>
      </c>
      <c r="R251">
        <v>74065816</v>
      </c>
      <c r="S251" s="22">
        <f>COUNTIF(affix_amil_mensalidade_bronze!$E$4:$E$140,R251)</f>
        <v>0</v>
      </c>
      <c r="U251" t="s">
        <v>746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389</v>
      </c>
      <c r="AC251">
        <v>43</v>
      </c>
      <c r="AD251" t="s">
        <v>581</v>
      </c>
      <c r="AE251">
        <v>140134</v>
      </c>
      <c r="AF251">
        <v>1177.1099999999999</v>
      </c>
      <c r="AG251">
        <v>1401.34</v>
      </c>
      <c r="AH251" t="s">
        <v>391</v>
      </c>
      <c r="AI251" t="str">
        <f t="shared" si="46"/>
        <v>SIMNÃONÃO570117246344761.875ANMEP044696.87544761.87533434.87544696.87543418.9166666667740658160GXBRXXL DX XNTX MXTX000000AMIL43AMIL 500 QP NACIONAL COPART1401341177.111401.34INATIVO</v>
      </c>
      <c r="AJ251">
        <f t="shared" si="47"/>
        <v>1</v>
      </c>
      <c r="AK251" t="s">
        <v>392</v>
      </c>
      <c r="AM251" s="8">
        <v>248</v>
      </c>
      <c r="AN251" s="8" t="str">
        <f t="shared" si="56"/>
        <v/>
      </c>
      <c r="AO251" s="8" t="str">
        <f t="shared" si="56"/>
        <v/>
      </c>
      <c r="AP251" s="8" t="str">
        <f t="shared" si="56"/>
        <v/>
      </c>
      <c r="AQ251" s="8" t="str">
        <f t="shared" si="56"/>
        <v/>
      </c>
      <c r="AR251" s="8" t="str">
        <f t="shared" si="56"/>
        <v/>
      </c>
      <c r="AS251" s="8" t="str">
        <f t="shared" si="56"/>
        <v/>
      </c>
      <c r="AT251" s="8" t="str">
        <f t="shared" si="56"/>
        <v/>
      </c>
      <c r="AU251" s="8" t="str">
        <f t="shared" si="56"/>
        <v/>
      </c>
      <c r="AV251" s="8" t="str">
        <f t="shared" si="56"/>
        <v/>
      </c>
      <c r="AW251" s="8" t="str">
        <f t="shared" si="56"/>
        <v/>
      </c>
      <c r="AX251" s="8" t="str">
        <f t="shared" si="57"/>
        <v/>
      </c>
      <c r="AY251" s="8" t="str">
        <f t="shared" si="57"/>
        <v/>
      </c>
      <c r="AZ251" s="8" t="str">
        <f t="shared" si="57"/>
        <v/>
      </c>
      <c r="BA251" s="8" t="str">
        <f t="shared" si="57"/>
        <v/>
      </c>
      <c r="BB251" s="8" t="str">
        <f t="shared" si="57"/>
        <v/>
      </c>
      <c r="BC251" s="8" t="str">
        <f t="shared" si="57"/>
        <v/>
      </c>
      <c r="BD251" s="8" t="str">
        <f t="shared" si="57"/>
        <v/>
      </c>
      <c r="BE251" s="8" t="str">
        <f t="shared" si="57"/>
        <v/>
      </c>
    </row>
    <row r="252" spans="1:57">
      <c r="A252" t="s">
        <v>404</v>
      </c>
      <c r="B252" t="s">
        <v>386</v>
      </c>
      <c r="C252" t="s">
        <v>386</v>
      </c>
      <c r="E252">
        <v>57</v>
      </c>
      <c r="F252">
        <v>0</v>
      </c>
      <c r="G252">
        <v>1</v>
      </c>
      <c r="H252">
        <v>172463</v>
      </c>
      <c r="I252" s="1">
        <v>44761.875</v>
      </c>
      <c r="J252" t="s">
        <v>392</v>
      </c>
      <c r="K252">
        <v>0</v>
      </c>
      <c r="L252" s="1">
        <v>44696.875</v>
      </c>
      <c r="M252" s="1">
        <v>44761.875</v>
      </c>
      <c r="N252" s="1">
        <v>33434.875</v>
      </c>
      <c r="O252" s="1">
        <v>44696.875</v>
      </c>
      <c r="P252" s="1"/>
      <c r="Q252" s="1">
        <v>43418.916666666664</v>
      </c>
      <c r="R252">
        <v>74065816</v>
      </c>
      <c r="S252" s="22">
        <f>COUNTIF(affix_amil_mensalidade_bronze!$E$4:$E$140,R252)</f>
        <v>0</v>
      </c>
      <c r="U252" t="s">
        <v>746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389</v>
      </c>
      <c r="AC252">
        <v>43</v>
      </c>
      <c r="AD252" t="s">
        <v>581</v>
      </c>
      <c r="AE252">
        <v>140134</v>
      </c>
      <c r="AF252">
        <v>1177.1099999999999</v>
      </c>
      <c r="AG252">
        <v>1401.34</v>
      </c>
      <c r="AH252" t="s">
        <v>391</v>
      </c>
      <c r="AI252" t="str">
        <f t="shared" si="46"/>
        <v>SIMNÃONÃO570117246344761.875ANMEP044696.87544761.87533434.87544696.87543418.9166666667740658160GXBRXXL DX XNTX MXTX000000AMIL43AMIL 500 QP NACIONAL COPART1401341177.111401.34INATIVO</v>
      </c>
      <c r="AJ252">
        <f t="shared" si="47"/>
        <v>1</v>
      </c>
      <c r="AK252" t="s">
        <v>392</v>
      </c>
      <c r="AM252" s="7">
        <v>249</v>
      </c>
      <c r="AN252" s="7" t="str">
        <f t="shared" si="56"/>
        <v/>
      </c>
      <c r="AO252" s="7" t="str">
        <f t="shared" si="56"/>
        <v/>
      </c>
      <c r="AP252" s="7" t="str">
        <f t="shared" si="56"/>
        <v/>
      </c>
      <c r="AQ252" s="7" t="str">
        <f t="shared" si="56"/>
        <v/>
      </c>
      <c r="AR252" s="7" t="str">
        <f t="shared" si="56"/>
        <v/>
      </c>
      <c r="AS252" s="7" t="str">
        <f t="shared" si="56"/>
        <v/>
      </c>
      <c r="AT252" s="7" t="str">
        <f t="shared" si="56"/>
        <v/>
      </c>
      <c r="AU252" s="7" t="str">
        <f t="shared" si="56"/>
        <v/>
      </c>
      <c r="AV252" s="7" t="str">
        <f t="shared" si="56"/>
        <v/>
      </c>
      <c r="AW252" s="7" t="str">
        <f t="shared" si="56"/>
        <v/>
      </c>
      <c r="AX252" s="7" t="str">
        <f t="shared" si="57"/>
        <v/>
      </c>
      <c r="AY252" s="7" t="str">
        <f t="shared" si="57"/>
        <v/>
      </c>
      <c r="AZ252" s="7" t="str">
        <f t="shared" si="57"/>
        <v/>
      </c>
      <c r="BA252" s="7" t="str">
        <f t="shared" si="57"/>
        <v/>
      </c>
      <c r="BB252" s="7" t="str">
        <f t="shared" si="57"/>
        <v/>
      </c>
      <c r="BC252" s="7" t="str">
        <f t="shared" si="57"/>
        <v/>
      </c>
      <c r="BD252" s="7" t="str">
        <f t="shared" si="57"/>
        <v/>
      </c>
      <c r="BE252" s="7" t="str">
        <f t="shared" si="57"/>
        <v/>
      </c>
    </row>
    <row r="253" spans="1:57">
      <c r="A253" t="s">
        <v>404</v>
      </c>
      <c r="B253" t="s">
        <v>404</v>
      </c>
      <c r="C253" t="s">
        <v>404</v>
      </c>
      <c r="E253">
        <v>19</v>
      </c>
      <c r="F253">
        <v>0</v>
      </c>
      <c r="G253">
        <v>1</v>
      </c>
      <c r="H253">
        <v>172707</v>
      </c>
      <c r="I253" s="1">
        <v>44761.875</v>
      </c>
      <c r="J253" t="s">
        <v>387</v>
      </c>
      <c r="K253">
        <v>0</v>
      </c>
      <c r="L253" s="1"/>
      <c r="M253" s="1">
        <v>44761.875</v>
      </c>
      <c r="N253" s="1">
        <v>36520.916666666664</v>
      </c>
      <c r="O253" s="1">
        <v>43412.916666666664</v>
      </c>
      <c r="P253" s="1"/>
      <c r="Q253" s="1">
        <v>43418.916666666664</v>
      </c>
      <c r="R253">
        <v>74065872</v>
      </c>
      <c r="S253" s="22">
        <f>COUNTIF(affix_amil_mensalidade_bronze!$E$4:$E$140,R253)</f>
        <v>0</v>
      </c>
      <c r="U253" t="s">
        <v>881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389</v>
      </c>
      <c r="AC253">
        <v>43</v>
      </c>
      <c r="AD253" t="s">
        <v>476</v>
      </c>
      <c r="AE253">
        <v>154477</v>
      </c>
      <c r="AF253">
        <v>1297.6600000000001</v>
      </c>
      <c r="AG253">
        <v>1544.77</v>
      </c>
      <c r="AH253" t="s">
        <v>408</v>
      </c>
      <c r="AI253" t="str">
        <f t="shared" si="46"/>
        <v>SIMSIMSIM190117270744761.875FNEL044761.87536520.916666666743412.916666666743418.9166666667740658720BRUNNX BRXTX GXMX000000AMIL43AMIL 400 QC NACIONAL1544771297.661544.77ATIVO</v>
      </c>
      <c r="AJ253">
        <f t="shared" si="47"/>
        <v>0</v>
      </c>
      <c r="AK253" t="s">
        <v>387</v>
      </c>
      <c r="AM253" s="8">
        <v>250</v>
      </c>
      <c r="AN253" s="8" t="str">
        <f t="shared" si="56"/>
        <v/>
      </c>
      <c r="AO253" s="8" t="str">
        <f t="shared" si="56"/>
        <v/>
      </c>
      <c r="AP253" s="8" t="str">
        <f t="shared" si="56"/>
        <v/>
      </c>
      <c r="AQ253" s="8" t="str">
        <f t="shared" si="56"/>
        <v/>
      </c>
      <c r="AR253" s="8" t="str">
        <f t="shared" si="56"/>
        <v/>
      </c>
      <c r="AS253" s="8" t="str">
        <f t="shared" si="56"/>
        <v/>
      </c>
      <c r="AT253" s="8" t="str">
        <f t="shared" si="56"/>
        <v/>
      </c>
      <c r="AU253" s="8" t="str">
        <f t="shared" si="56"/>
        <v/>
      </c>
      <c r="AV253" s="8" t="str">
        <f t="shared" si="56"/>
        <v/>
      </c>
      <c r="AW253" s="8" t="str">
        <f t="shared" si="56"/>
        <v/>
      </c>
      <c r="AX253" s="8" t="str">
        <f t="shared" si="57"/>
        <v/>
      </c>
      <c r="AY253" s="8" t="str">
        <f t="shared" si="57"/>
        <v/>
      </c>
      <c r="AZ253" s="8" t="str">
        <f t="shared" si="57"/>
        <v/>
      </c>
      <c r="BA253" s="8" t="str">
        <f t="shared" si="57"/>
        <v/>
      </c>
      <c r="BB253" s="8" t="str">
        <f t="shared" si="57"/>
        <v/>
      </c>
      <c r="BC253" s="8" t="str">
        <f t="shared" si="57"/>
        <v/>
      </c>
      <c r="BD253" s="8" t="str">
        <f t="shared" si="57"/>
        <v/>
      </c>
      <c r="BE253" s="8" t="str">
        <f t="shared" si="57"/>
        <v/>
      </c>
    </row>
    <row r="254" spans="1:57">
      <c r="A254" t="s">
        <v>404</v>
      </c>
      <c r="B254" t="s">
        <v>404</v>
      </c>
      <c r="C254" t="s">
        <v>404</v>
      </c>
      <c r="E254">
        <v>19</v>
      </c>
      <c r="F254">
        <v>0</v>
      </c>
      <c r="G254">
        <v>1</v>
      </c>
      <c r="H254">
        <v>172707</v>
      </c>
      <c r="I254" s="1">
        <v>44761.875</v>
      </c>
      <c r="J254" t="s">
        <v>387</v>
      </c>
      <c r="K254">
        <v>0</v>
      </c>
      <c r="L254" s="1"/>
      <c r="M254" s="1">
        <v>44761.875</v>
      </c>
      <c r="N254" s="1">
        <v>36520.916666666664</v>
      </c>
      <c r="O254" s="1">
        <v>43412.916666666664</v>
      </c>
      <c r="P254" s="1"/>
      <c r="Q254" s="1">
        <v>43418.916666666664</v>
      </c>
      <c r="R254">
        <v>74065872</v>
      </c>
      <c r="S254" s="22">
        <f>COUNTIF(affix_amil_mensalidade_bronze!$E$4:$E$140,R254)</f>
        <v>0</v>
      </c>
      <c r="U254" t="s">
        <v>881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389</v>
      </c>
      <c r="AC254">
        <v>43</v>
      </c>
      <c r="AD254" t="s">
        <v>476</v>
      </c>
      <c r="AE254">
        <v>154477</v>
      </c>
      <c r="AF254">
        <v>1297.6600000000001</v>
      </c>
      <c r="AG254">
        <v>1544.77</v>
      </c>
      <c r="AH254" t="s">
        <v>408</v>
      </c>
      <c r="AI254" t="str">
        <f t="shared" si="46"/>
        <v>SIMSIMSIM190117270744761.875FNEL044761.87536520.916666666743412.916666666743418.9166666667740658720BRUNNX BRXTX GXMX000000AMIL43AMIL 400 QC NACIONAL1544771297.661544.77ATIVO</v>
      </c>
      <c r="AJ254">
        <f t="shared" si="47"/>
        <v>1</v>
      </c>
      <c r="AK254" t="s">
        <v>387</v>
      </c>
      <c r="AM254" s="7">
        <v>251</v>
      </c>
      <c r="AN254" s="7" t="str">
        <f t="shared" ref="AN254:AW263" si="58">IF(AN$3=$D254,$AM254,"")</f>
        <v/>
      </c>
      <c r="AO254" s="7" t="str">
        <f t="shared" si="58"/>
        <v/>
      </c>
      <c r="AP254" s="7" t="str">
        <f t="shared" si="58"/>
        <v/>
      </c>
      <c r="AQ254" s="7" t="str">
        <f t="shared" si="58"/>
        <v/>
      </c>
      <c r="AR254" s="7" t="str">
        <f t="shared" si="58"/>
        <v/>
      </c>
      <c r="AS254" s="7" t="str">
        <f t="shared" si="58"/>
        <v/>
      </c>
      <c r="AT254" s="7" t="str">
        <f t="shared" si="58"/>
        <v/>
      </c>
      <c r="AU254" s="7" t="str">
        <f t="shared" si="58"/>
        <v/>
      </c>
      <c r="AV254" s="7" t="str">
        <f t="shared" si="58"/>
        <v/>
      </c>
      <c r="AW254" s="7" t="str">
        <f t="shared" si="58"/>
        <v/>
      </c>
      <c r="AX254" s="7" t="str">
        <f t="shared" ref="AX254:BE263" si="59">IF(AX$3=$D254,$AM254,"")</f>
        <v/>
      </c>
      <c r="AY254" s="7" t="str">
        <f t="shared" si="59"/>
        <v/>
      </c>
      <c r="AZ254" s="7" t="str">
        <f t="shared" si="59"/>
        <v/>
      </c>
      <c r="BA254" s="7" t="str">
        <f t="shared" si="59"/>
        <v/>
      </c>
      <c r="BB254" s="7" t="str">
        <f t="shared" si="59"/>
        <v/>
      </c>
      <c r="BC254" s="7" t="str">
        <f t="shared" si="59"/>
        <v/>
      </c>
      <c r="BD254" s="7" t="str">
        <f t="shared" si="59"/>
        <v/>
      </c>
      <c r="BE254" s="7" t="str">
        <f t="shared" si="59"/>
        <v/>
      </c>
    </row>
    <row r="255" spans="1:57">
      <c r="A255" t="s">
        <v>404</v>
      </c>
      <c r="B255" t="s">
        <v>404</v>
      </c>
      <c r="C255" t="s">
        <v>404</v>
      </c>
      <c r="E255">
        <v>19</v>
      </c>
      <c r="F255">
        <v>0</v>
      </c>
      <c r="G255">
        <v>1</v>
      </c>
      <c r="H255">
        <v>172707</v>
      </c>
      <c r="I255" s="1">
        <v>44761.875</v>
      </c>
      <c r="J255" t="s">
        <v>387</v>
      </c>
      <c r="K255">
        <v>0</v>
      </c>
      <c r="L255" s="1"/>
      <c r="M255" s="1">
        <v>44761.875</v>
      </c>
      <c r="N255" s="1">
        <v>36520.916666666664</v>
      </c>
      <c r="O255" s="1">
        <v>43412.916666666664</v>
      </c>
      <c r="P255" s="1"/>
      <c r="Q255" s="1">
        <v>43418.916666666664</v>
      </c>
      <c r="R255">
        <v>74065872</v>
      </c>
      <c r="S255" s="22">
        <f>COUNTIF(affix_amil_mensalidade_bronze!$E$4:$E$140,R255)</f>
        <v>0</v>
      </c>
      <c r="U255" t="s">
        <v>881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389</v>
      </c>
      <c r="AC255">
        <v>43</v>
      </c>
      <c r="AD255" t="s">
        <v>476</v>
      </c>
      <c r="AE255">
        <v>154477</v>
      </c>
      <c r="AF255">
        <v>1297.6600000000001</v>
      </c>
      <c r="AG255">
        <v>1544.77</v>
      </c>
      <c r="AH255" t="s">
        <v>408</v>
      </c>
      <c r="AI255" t="str">
        <f t="shared" si="46"/>
        <v>SIMSIMSIM190117270744761.875FNEL044761.87536520.916666666743412.916666666743418.9166666667740658720BRUNNX BRXTX GXMX000000AMIL43AMIL 400 QC NACIONAL1544771297.661544.77ATIVO</v>
      </c>
      <c r="AJ255">
        <f t="shared" si="47"/>
        <v>1</v>
      </c>
      <c r="AK255" t="s">
        <v>387</v>
      </c>
      <c r="AM255" s="8">
        <v>252</v>
      </c>
      <c r="AN255" s="8" t="str">
        <f t="shared" si="58"/>
        <v/>
      </c>
      <c r="AO255" s="8" t="str">
        <f t="shared" si="58"/>
        <v/>
      </c>
      <c r="AP255" s="8" t="str">
        <f t="shared" si="58"/>
        <v/>
      </c>
      <c r="AQ255" s="8" t="str">
        <f t="shared" si="58"/>
        <v/>
      </c>
      <c r="AR255" s="8" t="str">
        <f t="shared" si="58"/>
        <v/>
      </c>
      <c r="AS255" s="8" t="str">
        <f t="shared" si="58"/>
        <v/>
      </c>
      <c r="AT255" s="8" t="str">
        <f t="shared" si="58"/>
        <v/>
      </c>
      <c r="AU255" s="8" t="str">
        <f t="shared" si="58"/>
        <v/>
      </c>
      <c r="AV255" s="8" t="str">
        <f t="shared" si="58"/>
        <v/>
      </c>
      <c r="AW255" s="8" t="str">
        <f t="shared" si="58"/>
        <v/>
      </c>
      <c r="AX255" s="8" t="str">
        <f t="shared" si="59"/>
        <v/>
      </c>
      <c r="AY255" s="8" t="str">
        <f t="shared" si="59"/>
        <v/>
      </c>
      <c r="AZ255" s="8" t="str">
        <f t="shared" si="59"/>
        <v/>
      </c>
      <c r="BA255" s="8" t="str">
        <f t="shared" si="59"/>
        <v/>
      </c>
      <c r="BB255" s="8" t="str">
        <f t="shared" si="59"/>
        <v/>
      </c>
      <c r="BC255" s="8" t="str">
        <f t="shared" si="59"/>
        <v/>
      </c>
      <c r="BD255" s="8" t="str">
        <f t="shared" si="59"/>
        <v/>
      </c>
      <c r="BE255" s="8" t="str">
        <f t="shared" si="59"/>
        <v/>
      </c>
    </row>
    <row r="256" spans="1:57">
      <c r="A256" t="s">
        <v>404</v>
      </c>
      <c r="B256" t="s">
        <v>404</v>
      </c>
      <c r="C256" t="s">
        <v>404</v>
      </c>
      <c r="E256">
        <v>57</v>
      </c>
      <c r="F256">
        <v>0</v>
      </c>
      <c r="G256">
        <v>1</v>
      </c>
      <c r="H256">
        <v>172719</v>
      </c>
      <c r="I256" s="1">
        <v>44761.875</v>
      </c>
      <c r="J256" t="s">
        <v>392</v>
      </c>
      <c r="K256">
        <v>0</v>
      </c>
      <c r="L256" s="1"/>
      <c r="M256" s="1">
        <v>44761.875</v>
      </c>
      <c r="N256" s="1">
        <v>32714.875</v>
      </c>
      <c r="O256" s="1">
        <v>43412.916666666664</v>
      </c>
      <c r="P256" s="1"/>
      <c r="Q256" s="1">
        <v>43418.916666666664</v>
      </c>
      <c r="R256">
        <v>74065876</v>
      </c>
      <c r="S256" s="22">
        <f>COUNTIF(affix_amil_mensalidade_bronze!$E$4:$E$140,R256)</f>
        <v>0</v>
      </c>
      <c r="U256" t="s">
        <v>883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389</v>
      </c>
      <c r="AC256">
        <v>43</v>
      </c>
      <c r="AD256" t="s">
        <v>476</v>
      </c>
      <c r="AE256">
        <v>212411</v>
      </c>
      <c r="AF256">
        <v>1784.23</v>
      </c>
      <c r="AG256">
        <v>2124.11</v>
      </c>
      <c r="AH256" t="s">
        <v>408</v>
      </c>
      <c r="AI256" t="str">
        <f t="shared" si="46"/>
        <v>SIMSIMSIM570117271944761.875ANMEP044761.87532714.87543412.916666666743418.9166666667740658760XNX WXRLX XLVX FXRRXXRX000000AMIL43AMIL 400 QC NACIONAL2124111784.232124.11ATIVO</v>
      </c>
      <c r="AJ256">
        <f t="shared" si="47"/>
        <v>0</v>
      </c>
      <c r="AK256" t="s">
        <v>392</v>
      </c>
      <c r="AM256" s="7">
        <v>253</v>
      </c>
      <c r="AN256" s="7" t="str">
        <f t="shared" si="58"/>
        <v/>
      </c>
      <c r="AO256" s="7" t="str">
        <f t="shared" si="58"/>
        <v/>
      </c>
      <c r="AP256" s="7" t="str">
        <f t="shared" si="58"/>
        <v/>
      </c>
      <c r="AQ256" s="7" t="str">
        <f t="shared" si="58"/>
        <v/>
      </c>
      <c r="AR256" s="7" t="str">
        <f t="shared" si="58"/>
        <v/>
      </c>
      <c r="AS256" s="7" t="str">
        <f t="shared" si="58"/>
        <v/>
      </c>
      <c r="AT256" s="7" t="str">
        <f t="shared" si="58"/>
        <v/>
      </c>
      <c r="AU256" s="7" t="str">
        <f t="shared" si="58"/>
        <v/>
      </c>
      <c r="AV256" s="7" t="str">
        <f t="shared" si="58"/>
        <v/>
      </c>
      <c r="AW256" s="7" t="str">
        <f t="shared" si="58"/>
        <v/>
      </c>
      <c r="AX256" s="7" t="str">
        <f t="shared" si="59"/>
        <v/>
      </c>
      <c r="AY256" s="7" t="str">
        <f t="shared" si="59"/>
        <v/>
      </c>
      <c r="AZ256" s="7" t="str">
        <f t="shared" si="59"/>
        <v/>
      </c>
      <c r="BA256" s="7" t="str">
        <f t="shared" si="59"/>
        <v/>
      </c>
      <c r="BB256" s="7" t="str">
        <f t="shared" si="59"/>
        <v/>
      </c>
      <c r="BC256" s="7" t="str">
        <f t="shared" si="59"/>
        <v/>
      </c>
      <c r="BD256" s="7" t="str">
        <f t="shared" si="59"/>
        <v/>
      </c>
      <c r="BE256" s="7" t="str">
        <f t="shared" si="59"/>
        <v/>
      </c>
    </row>
    <row r="257" spans="1:57">
      <c r="A257" t="s">
        <v>404</v>
      </c>
      <c r="B257" t="s">
        <v>404</v>
      </c>
      <c r="C257" t="s">
        <v>404</v>
      </c>
      <c r="E257">
        <v>57</v>
      </c>
      <c r="F257">
        <v>0</v>
      </c>
      <c r="G257">
        <v>1</v>
      </c>
      <c r="H257">
        <v>172719</v>
      </c>
      <c r="I257" s="1">
        <v>44761.875</v>
      </c>
      <c r="J257" t="s">
        <v>392</v>
      </c>
      <c r="K257">
        <v>0</v>
      </c>
      <c r="L257" s="1"/>
      <c r="M257" s="1">
        <v>44761.875</v>
      </c>
      <c r="N257" s="1">
        <v>32714.875</v>
      </c>
      <c r="O257" s="1">
        <v>43412.916666666664</v>
      </c>
      <c r="P257" s="1"/>
      <c r="Q257" s="1">
        <v>43418.916666666664</v>
      </c>
      <c r="R257">
        <v>74065876</v>
      </c>
      <c r="S257" s="22">
        <f>COUNTIF(affix_amil_mensalidade_bronze!$E$4:$E$140,R257)</f>
        <v>0</v>
      </c>
      <c r="U257" t="s">
        <v>883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389</v>
      </c>
      <c r="AC257">
        <v>43</v>
      </c>
      <c r="AD257" t="s">
        <v>476</v>
      </c>
      <c r="AE257">
        <v>212411</v>
      </c>
      <c r="AF257">
        <v>1784.23</v>
      </c>
      <c r="AG257">
        <v>2124.11</v>
      </c>
      <c r="AH257" t="s">
        <v>408</v>
      </c>
      <c r="AI257" t="str">
        <f t="shared" si="46"/>
        <v>SIMSIMSIM570117271944761.875ANMEP044761.87532714.87543412.916666666743418.9166666667740658760XNX WXRLX XLVX FXRRXXRX000000AMIL43AMIL 400 QC NACIONAL2124111784.232124.11ATIVO</v>
      </c>
      <c r="AJ257">
        <f t="shared" si="47"/>
        <v>1</v>
      </c>
      <c r="AK257" t="s">
        <v>392</v>
      </c>
      <c r="AM257" s="8">
        <v>254</v>
      </c>
      <c r="AN257" s="8" t="str">
        <f t="shared" si="58"/>
        <v/>
      </c>
      <c r="AO257" s="8" t="str">
        <f t="shared" si="58"/>
        <v/>
      </c>
      <c r="AP257" s="8" t="str">
        <f t="shared" si="58"/>
        <v/>
      </c>
      <c r="AQ257" s="8" t="str">
        <f t="shared" si="58"/>
        <v/>
      </c>
      <c r="AR257" s="8" t="str">
        <f t="shared" si="58"/>
        <v/>
      </c>
      <c r="AS257" s="8" t="str">
        <f t="shared" si="58"/>
        <v/>
      </c>
      <c r="AT257" s="8" t="str">
        <f t="shared" si="58"/>
        <v/>
      </c>
      <c r="AU257" s="8" t="str">
        <f t="shared" si="58"/>
        <v/>
      </c>
      <c r="AV257" s="8" t="str">
        <f t="shared" si="58"/>
        <v/>
      </c>
      <c r="AW257" s="8" t="str">
        <f t="shared" si="58"/>
        <v/>
      </c>
      <c r="AX257" s="8" t="str">
        <f t="shared" si="59"/>
        <v/>
      </c>
      <c r="AY257" s="8" t="str">
        <f t="shared" si="59"/>
        <v/>
      </c>
      <c r="AZ257" s="8" t="str">
        <f t="shared" si="59"/>
        <v/>
      </c>
      <c r="BA257" s="8" t="str">
        <f t="shared" si="59"/>
        <v/>
      </c>
      <c r="BB257" s="8" t="str">
        <f t="shared" si="59"/>
        <v/>
      </c>
      <c r="BC257" s="8" t="str">
        <f t="shared" si="59"/>
        <v/>
      </c>
      <c r="BD257" s="8" t="str">
        <f t="shared" si="59"/>
        <v/>
      </c>
      <c r="BE257" s="8" t="str">
        <f t="shared" si="59"/>
        <v/>
      </c>
    </row>
    <row r="258" spans="1:57">
      <c r="A258" t="s">
        <v>404</v>
      </c>
      <c r="B258" t="s">
        <v>404</v>
      </c>
      <c r="C258" t="s">
        <v>404</v>
      </c>
      <c r="E258">
        <v>57</v>
      </c>
      <c r="F258">
        <v>0</v>
      </c>
      <c r="G258">
        <v>1</v>
      </c>
      <c r="H258">
        <v>172719</v>
      </c>
      <c r="I258" s="1">
        <v>44761.875</v>
      </c>
      <c r="J258" t="s">
        <v>392</v>
      </c>
      <c r="K258">
        <v>0</v>
      </c>
      <c r="L258" s="1"/>
      <c r="M258" s="1">
        <v>44761.875</v>
      </c>
      <c r="N258" s="1">
        <v>32714.875</v>
      </c>
      <c r="O258" s="1">
        <v>43412.916666666664</v>
      </c>
      <c r="P258" s="1"/>
      <c r="Q258" s="1">
        <v>43418.916666666664</v>
      </c>
      <c r="R258">
        <v>74065876</v>
      </c>
      <c r="S258" s="22">
        <f>COUNTIF(affix_amil_mensalidade_bronze!$E$4:$E$140,R258)</f>
        <v>0</v>
      </c>
      <c r="U258" t="s">
        <v>883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389</v>
      </c>
      <c r="AC258">
        <v>43</v>
      </c>
      <c r="AD258" t="s">
        <v>476</v>
      </c>
      <c r="AE258">
        <v>212411</v>
      </c>
      <c r="AF258">
        <v>1784.23</v>
      </c>
      <c r="AG258">
        <v>2124.11</v>
      </c>
      <c r="AH258" t="s">
        <v>408</v>
      </c>
      <c r="AI258" t="str">
        <f t="shared" si="46"/>
        <v>SIMSIMSIM570117271944761.875ANMEP044761.87532714.87543412.916666666743418.9166666667740658760XNX WXRLX XLVX FXRRXXRX000000AMIL43AMIL 400 QC NACIONAL2124111784.232124.11ATIVO</v>
      </c>
      <c r="AJ258">
        <f t="shared" si="47"/>
        <v>1</v>
      </c>
      <c r="AK258" t="s">
        <v>392</v>
      </c>
      <c r="AM258" s="7">
        <v>255</v>
      </c>
      <c r="AN258" s="7" t="str">
        <f t="shared" si="58"/>
        <v/>
      </c>
      <c r="AO258" s="7" t="str">
        <f t="shared" si="58"/>
        <v/>
      </c>
      <c r="AP258" s="7" t="str">
        <f t="shared" si="58"/>
        <v/>
      </c>
      <c r="AQ258" s="7" t="str">
        <f t="shared" si="58"/>
        <v/>
      </c>
      <c r="AR258" s="7" t="str">
        <f t="shared" si="58"/>
        <v/>
      </c>
      <c r="AS258" s="7" t="str">
        <f t="shared" si="58"/>
        <v/>
      </c>
      <c r="AT258" s="7" t="str">
        <f t="shared" si="58"/>
        <v/>
      </c>
      <c r="AU258" s="7" t="str">
        <f t="shared" si="58"/>
        <v/>
      </c>
      <c r="AV258" s="7" t="str">
        <f t="shared" si="58"/>
        <v/>
      </c>
      <c r="AW258" s="7" t="str">
        <f t="shared" si="58"/>
        <v/>
      </c>
      <c r="AX258" s="7" t="str">
        <f t="shared" si="59"/>
        <v/>
      </c>
      <c r="AY258" s="7" t="str">
        <f t="shared" si="59"/>
        <v/>
      </c>
      <c r="AZ258" s="7" t="str">
        <f t="shared" si="59"/>
        <v/>
      </c>
      <c r="BA258" s="7" t="str">
        <f t="shared" si="59"/>
        <v/>
      </c>
      <c r="BB258" s="7" t="str">
        <f t="shared" si="59"/>
        <v/>
      </c>
      <c r="BC258" s="7" t="str">
        <f t="shared" si="59"/>
        <v/>
      </c>
      <c r="BD258" s="7" t="str">
        <f t="shared" si="59"/>
        <v/>
      </c>
      <c r="BE258" s="7" t="str">
        <f t="shared" si="59"/>
        <v/>
      </c>
    </row>
    <row r="259" spans="1:57">
      <c r="A259" t="s">
        <v>404</v>
      </c>
      <c r="B259" t="s">
        <v>404</v>
      </c>
      <c r="C259" t="s">
        <v>404</v>
      </c>
      <c r="E259">
        <v>19</v>
      </c>
      <c r="F259">
        <v>0</v>
      </c>
      <c r="G259">
        <v>1</v>
      </c>
      <c r="H259">
        <v>172721</v>
      </c>
      <c r="I259" s="1">
        <v>44761.875</v>
      </c>
      <c r="J259" t="s">
        <v>387</v>
      </c>
      <c r="K259">
        <v>0</v>
      </c>
      <c r="L259" s="1"/>
      <c r="M259" s="1">
        <v>44761.875</v>
      </c>
      <c r="N259" s="1">
        <v>36216.875</v>
      </c>
      <c r="O259" s="1">
        <v>43412.916666666664</v>
      </c>
      <c r="P259" s="1"/>
      <c r="Q259" s="1">
        <v>43418.916666666664</v>
      </c>
      <c r="R259">
        <v>74065877</v>
      </c>
      <c r="S259" s="23">
        <f>COUNTIF(affix_amil_mensalidade_bronze!$E$4:$E$140,R259)</f>
        <v>0</v>
      </c>
      <c r="U259" t="s">
        <v>884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389</v>
      </c>
      <c r="AC259">
        <v>43</v>
      </c>
      <c r="AD259" t="s">
        <v>476</v>
      </c>
      <c r="AE259">
        <v>57299</v>
      </c>
      <c r="AF259">
        <v>1297.6600000000001</v>
      </c>
      <c r="AG259">
        <v>572.99</v>
      </c>
      <c r="AH259" t="s">
        <v>408</v>
      </c>
      <c r="AI259" t="str">
        <f t="shared" si="46"/>
        <v>SIMSIMSIM190117272144761.875FNEL044761.87536216.87543412.916666666743418.9166666667740658770WXRLX BXXTRXZ MXWXZX RXBXXRX000000AMIL43AMIL 400 QC NACIONAL572991297.66572.99ATIVO</v>
      </c>
      <c r="AJ259">
        <f t="shared" si="47"/>
        <v>0</v>
      </c>
      <c r="AK259" t="s">
        <v>387</v>
      </c>
      <c r="AM259" s="8">
        <v>256</v>
      </c>
      <c r="AN259" s="8" t="str">
        <f t="shared" si="58"/>
        <v/>
      </c>
      <c r="AO259" s="8" t="str">
        <f t="shared" si="58"/>
        <v/>
      </c>
      <c r="AP259" s="8" t="str">
        <f t="shared" si="58"/>
        <v/>
      </c>
      <c r="AQ259" s="8" t="str">
        <f t="shared" si="58"/>
        <v/>
      </c>
      <c r="AR259" s="8" t="str">
        <f t="shared" si="58"/>
        <v/>
      </c>
      <c r="AS259" s="8" t="str">
        <f t="shared" si="58"/>
        <v/>
      </c>
      <c r="AT259" s="8" t="str">
        <f t="shared" si="58"/>
        <v/>
      </c>
      <c r="AU259" s="8" t="str">
        <f t="shared" si="58"/>
        <v/>
      </c>
      <c r="AV259" s="8" t="str">
        <f t="shared" si="58"/>
        <v/>
      </c>
      <c r="AW259" s="8" t="str">
        <f t="shared" si="58"/>
        <v/>
      </c>
      <c r="AX259" s="8" t="str">
        <f t="shared" si="59"/>
        <v/>
      </c>
      <c r="AY259" s="8" t="str">
        <f t="shared" si="59"/>
        <v/>
      </c>
      <c r="AZ259" s="8" t="str">
        <f t="shared" si="59"/>
        <v/>
      </c>
      <c r="BA259" s="8" t="str">
        <f t="shared" si="59"/>
        <v/>
      </c>
      <c r="BB259" s="8" t="str">
        <f t="shared" si="59"/>
        <v/>
      </c>
      <c r="BC259" s="8" t="str">
        <f t="shared" si="59"/>
        <v/>
      </c>
      <c r="BD259" s="8" t="str">
        <f t="shared" si="59"/>
        <v/>
      </c>
      <c r="BE259" s="8" t="str">
        <f t="shared" si="59"/>
        <v/>
      </c>
    </row>
    <row r="260" spans="1:57">
      <c r="A260" t="s">
        <v>404</v>
      </c>
      <c r="B260" t="s">
        <v>404</v>
      </c>
      <c r="C260" t="s">
        <v>404</v>
      </c>
      <c r="E260">
        <v>19</v>
      </c>
      <c r="F260">
        <v>0</v>
      </c>
      <c r="G260">
        <v>1</v>
      </c>
      <c r="H260">
        <v>172721</v>
      </c>
      <c r="I260" s="1">
        <v>44761.875</v>
      </c>
      <c r="J260" t="s">
        <v>387</v>
      </c>
      <c r="K260">
        <v>0</v>
      </c>
      <c r="L260" s="1"/>
      <c r="M260" s="1">
        <v>44761.875</v>
      </c>
      <c r="N260" s="1">
        <v>36216.875</v>
      </c>
      <c r="O260" s="1">
        <v>43412.916666666664</v>
      </c>
      <c r="P260" s="1"/>
      <c r="Q260" s="1">
        <v>43418.916666666664</v>
      </c>
      <c r="R260">
        <v>74065877</v>
      </c>
      <c r="S260" s="23">
        <f>COUNTIF(affix_amil_mensalidade_bronze!$E$4:$E$140,R260)</f>
        <v>0</v>
      </c>
      <c r="U260" t="s">
        <v>884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389</v>
      </c>
      <c r="AC260">
        <v>43</v>
      </c>
      <c r="AD260" t="s">
        <v>476</v>
      </c>
      <c r="AE260">
        <v>57299</v>
      </c>
      <c r="AF260">
        <v>1297.6600000000001</v>
      </c>
      <c r="AG260">
        <v>572.99</v>
      </c>
      <c r="AH260" t="s">
        <v>408</v>
      </c>
      <c r="AI260" t="str">
        <f t="shared" ref="AI260:AI323" si="60">CONCATENATE(A260,B260,C260,D260,E260,F260,G260,H260,I260,J260,K260,L260,M260,N260,O260,P260,Q260,R260,S260,T260,U260,V260,W260,X260,Y260,Z260,AA260,AB260,AC260,AD260,AE260,AF260,AG260,AH260)</f>
        <v>SIMSIMSIM190117272144761.875FNEL044761.87536216.87543412.916666666743418.9166666667740658770WXRLX BXXTRXZ MXWXZX RXBXXRX000000AMIL43AMIL 400 QC NACIONAL572991297.66572.99ATIVO</v>
      </c>
      <c r="AJ260">
        <f t="shared" ref="AJ260:AJ323" si="61">IF(AI260=AI259,1,0)</f>
        <v>1</v>
      </c>
      <c r="AK260" t="s">
        <v>387</v>
      </c>
      <c r="AM260" s="7">
        <v>257</v>
      </c>
      <c r="AN260" s="7" t="str">
        <f t="shared" si="58"/>
        <v/>
      </c>
      <c r="AO260" s="7" t="str">
        <f t="shared" si="58"/>
        <v/>
      </c>
      <c r="AP260" s="7" t="str">
        <f t="shared" si="58"/>
        <v/>
      </c>
      <c r="AQ260" s="7" t="str">
        <f t="shared" si="58"/>
        <v/>
      </c>
      <c r="AR260" s="7" t="str">
        <f t="shared" si="58"/>
        <v/>
      </c>
      <c r="AS260" s="7" t="str">
        <f t="shared" si="58"/>
        <v/>
      </c>
      <c r="AT260" s="7" t="str">
        <f t="shared" si="58"/>
        <v/>
      </c>
      <c r="AU260" s="7" t="str">
        <f t="shared" si="58"/>
        <v/>
      </c>
      <c r="AV260" s="7" t="str">
        <f t="shared" si="58"/>
        <v/>
      </c>
      <c r="AW260" s="7" t="str">
        <f t="shared" si="58"/>
        <v/>
      </c>
      <c r="AX260" s="7" t="str">
        <f t="shared" si="59"/>
        <v/>
      </c>
      <c r="AY260" s="7" t="str">
        <f t="shared" si="59"/>
        <v/>
      </c>
      <c r="AZ260" s="7" t="str">
        <f t="shared" si="59"/>
        <v/>
      </c>
      <c r="BA260" s="7" t="str">
        <f t="shared" si="59"/>
        <v/>
      </c>
      <c r="BB260" s="7" t="str">
        <f t="shared" si="59"/>
        <v/>
      </c>
      <c r="BC260" s="7" t="str">
        <f t="shared" si="59"/>
        <v/>
      </c>
      <c r="BD260" s="7" t="str">
        <f t="shared" si="59"/>
        <v/>
      </c>
      <c r="BE260" s="7" t="str">
        <f t="shared" si="59"/>
        <v/>
      </c>
    </row>
    <row r="261" spans="1:57">
      <c r="A261" t="s">
        <v>404</v>
      </c>
      <c r="B261" t="s">
        <v>404</v>
      </c>
      <c r="C261" t="s">
        <v>404</v>
      </c>
      <c r="E261">
        <v>19</v>
      </c>
      <c r="F261">
        <v>0</v>
      </c>
      <c r="G261">
        <v>1</v>
      </c>
      <c r="H261">
        <v>172721</v>
      </c>
      <c r="I261" s="1">
        <v>44761.875</v>
      </c>
      <c r="J261" t="s">
        <v>387</v>
      </c>
      <c r="K261">
        <v>0</v>
      </c>
      <c r="L261" s="1"/>
      <c r="M261" s="1">
        <v>44761.875</v>
      </c>
      <c r="N261" s="1">
        <v>36216.875</v>
      </c>
      <c r="O261" s="1">
        <v>43412.916666666664</v>
      </c>
      <c r="P261" s="1"/>
      <c r="Q261" s="1">
        <v>43418.916666666664</v>
      </c>
      <c r="R261">
        <v>74065877</v>
      </c>
      <c r="S261" s="23">
        <f>COUNTIF(affix_amil_mensalidade_bronze!$E$4:$E$140,R261)</f>
        <v>0</v>
      </c>
      <c r="U261" t="s">
        <v>884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389</v>
      </c>
      <c r="AC261">
        <v>43</v>
      </c>
      <c r="AD261" t="s">
        <v>476</v>
      </c>
      <c r="AE261">
        <v>57299</v>
      </c>
      <c r="AF261">
        <v>1297.6600000000001</v>
      </c>
      <c r="AG261">
        <v>572.99</v>
      </c>
      <c r="AH261" t="s">
        <v>408</v>
      </c>
      <c r="AI261" t="str">
        <f t="shared" si="60"/>
        <v>SIMSIMSIM190117272144761.875FNEL044761.87536216.87543412.916666666743418.9166666667740658770WXRLX BXXTRXZ MXWXZX RXBXXRX000000AMIL43AMIL 400 QC NACIONAL572991297.66572.99ATIVO</v>
      </c>
      <c r="AJ261">
        <f t="shared" si="61"/>
        <v>1</v>
      </c>
      <c r="AK261" t="s">
        <v>387</v>
      </c>
      <c r="AM261" s="8">
        <v>258</v>
      </c>
      <c r="AN261" s="8" t="str">
        <f t="shared" si="58"/>
        <v/>
      </c>
      <c r="AO261" s="8" t="str">
        <f t="shared" si="58"/>
        <v/>
      </c>
      <c r="AP261" s="8" t="str">
        <f t="shared" si="58"/>
        <v/>
      </c>
      <c r="AQ261" s="8" t="str">
        <f t="shared" si="58"/>
        <v/>
      </c>
      <c r="AR261" s="8" t="str">
        <f t="shared" si="58"/>
        <v/>
      </c>
      <c r="AS261" s="8" t="str">
        <f t="shared" si="58"/>
        <v/>
      </c>
      <c r="AT261" s="8" t="str">
        <f t="shared" si="58"/>
        <v/>
      </c>
      <c r="AU261" s="8" t="str">
        <f t="shared" si="58"/>
        <v/>
      </c>
      <c r="AV261" s="8" t="str">
        <f t="shared" si="58"/>
        <v/>
      </c>
      <c r="AW261" s="8" t="str">
        <f t="shared" si="58"/>
        <v/>
      </c>
      <c r="AX261" s="8" t="str">
        <f t="shared" si="59"/>
        <v/>
      </c>
      <c r="AY261" s="8" t="str">
        <f t="shared" si="59"/>
        <v/>
      </c>
      <c r="AZ261" s="8" t="str">
        <f t="shared" si="59"/>
        <v/>
      </c>
      <c r="BA261" s="8" t="str">
        <f t="shared" si="59"/>
        <v/>
      </c>
      <c r="BB261" s="8" t="str">
        <f t="shared" si="59"/>
        <v/>
      </c>
      <c r="BC261" s="8" t="str">
        <f t="shared" si="59"/>
        <v/>
      </c>
      <c r="BD261" s="8" t="str">
        <f t="shared" si="59"/>
        <v/>
      </c>
      <c r="BE261" s="8" t="str">
        <f t="shared" si="59"/>
        <v/>
      </c>
    </row>
    <row r="262" spans="1:57">
      <c r="A262" t="s">
        <v>404</v>
      </c>
      <c r="B262" t="s">
        <v>404</v>
      </c>
      <c r="C262" t="s">
        <v>404</v>
      </c>
      <c r="E262">
        <v>19</v>
      </c>
      <c r="F262">
        <v>0</v>
      </c>
      <c r="G262">
        <v>1</v>
      </c>
      <c r="H262">
        <v>172731</v>
      </c>
      <c r="I262" s="1">
        <v>44761.875</v>
      </c>
      <c r="J262" t="s">
        <v>387</v>
      </c>
      <c r="K262">
        <v>0</v>
      </c>
      <c r="L262" s="1"/>
      <c r="M262" s="1">
        <v>44761.875</v>
      </c>
      <c r="N262" s="1">
        <v>36295.875</v>
      </c>
      <c r="O262" s="1">
        <v>44087.875</v>
      </c>
      <c r="P262" s="1">
        <v>44056.875</v>
      </c>
      <c r="Q262" s="1">
        <v>43418.916666666664</v>
      </c>
      <c r="R262">
        <v>74065879</v>
      </c>
      <c r="S262" s="22">
        <f>COUNTIF(affix_amil_mensalidade_bronze!$E$4:$E$140,R262)</f>
        <v>0</v>
      </c>
      <c r="U262" t="s">
        <v>885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389</v>
      </c>
      <c r="AC262">
        <v>43</v>
      </c>
      <c r="AD262" t="s">
        <v>476</v>
      </c>
      <c r="AE262">
        <v>154477</v>
      </c>
      <c r="AF262">
        <v>1297.6600000000001</v>
      </c>
      <c r="AG262">
        <v>1544.77</v>
      </c>
      <c r="AH262" t="s">
        <v>408</v>
      </c>
      <c r="AI262" t="str">
        <f t="shared" si="60"/>
        <v>SIMSIMSIM190117273144761.875FNEL044761.87536295.87544087.87544056.87543418.9166666667740658790MXLXXNX BRXXL LXMX000000AMIL43AMIL 400 QC NACIONAL1544771297.661544.77ATIVO</v>
      </c>
      <c r="AJ262">
        <f t="shared" si="61"/>
        <v>0</v>
      </c>
      <c r="AK262" t="s">
        <v>387</v>
      </c>
      <c r="AM262" s="7">
        <v>259</v>
      </c>
      <c r="AN262" s="7" t="str">
        <f t="shared" si="58"/>
        <v/>
      </c>
      <c r="AO262" s="7" t="str">
        <f t="shared" si="58"/>
        <v/>
      </c>
      <c r="AP262" s="7" t="str">
        <f t="shared" si="58"/>
        <v/>
      </c>
      <c r="AQ262" s="7" t="str">
        <f t="shared" si="58"/>
        <v/>
      </c>
      <c r="AR262" s="7" t="str">
        <f t="shared" si="58"/>
        <v/>
      </c>
      <c r="AS262" s="7" t="str">
        <f t="shared" si="58"/>
        <v/>
      </c>
      <c r="AT262" s="7" t="str">
        <f t="shared" si="58"/>
        <v/>
      </c>
      <c r="AU262" s="7" t="str">
        <f t="shared" si="58"/>
        <v/>
      </c>
      <c r="AV262" s="7" t="str">
        <f t="shared" si="58"/>
        <v/>
      </c>
      <c r="AW262" s="7" t="str">
        <f t="shared" si="58"/>
        <v/>
      </c>
      <c r="AX262" s="7" t="str">
        <f t="shared" si="59"/>
        <v/>
      </c>
      <c r="AY262" s="7" t="str">
        <f t="shared" si="59"/>
        <v/>
      </c>
      <c r="AZ262" s="7" t="str">
        <f t="shared" si="59"/>
        <v/>
      </c>
      <c r="BA262" s="7" t="str">
        <f t="shared" si="59"/>
        <v/>
      </c>
      <c r="BB262" s="7" t="str">
        <f t="shared" si="59"/>
        <v/>
      </c>
      <c r="BC262" s="7" t="str">
        <f t="shared" si="59"/>
        <v/>
      </c>
      <c r="BD262" s="7" t="str">
        <f t="shared" si="59"/>
        <v/>
      </c>
      <c r="BE262" s="7" t="str">
        <f t="shared" si="59"/>
        <v/>
      </c>
    </row>
    <row r="263" spans="1:57">
      <c r="A263" t="s">
        <v>404</v>
      </c>
      <c r="B263" t="s">
        <v>404</v>
      </c>
      <c r="C263" t="s">
        <v>404</v>
      </c>
      <c r="E263">
        <v>19</v>
      </c>
      <c r="F263">
        <v>0</v>
      </c>
      <c r="G263">
        <v>1</v>
      </c>
      <c r="H263">
        <v>172731</v>
      </c>
      <c r="I263" s="1">
        <v>44761.875</v>
      </c>
      <c r="J263" t="s">
        <v>387</v>
      </c>
      <c r="K263">
        <v>0</v>
      </c>
      <c r="L263" s="1"/>
      <c r="M263" s="1">
        <v>44761.875</v>
      </c>
      <c r="N263" s="1">
        <v>36295.875</v>
      </c>
      <c r="O263" s="1">
        <v>44087.875</v>
      </c>
      <c r="P263" s="1">
        <v>44056.875</v>
      </c>
      <c r="Q263" s="1">
        <v>43418.916666666664</v>
      </c>
      <c r="R263">
        <v>74065879</v>
      </c>
      <c r="S263" s="22">
        <f>COUNTIF(affix_amil_mensalidade_bronze!$E$4:$E$140,R263)</f>
        <v>0</v>
      </c>
      <c r="U263" t="s">
        <v>885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389</v>
      </c>
      <c r="AC263">
        <v>43</v>
      </c>
      <c r="AD263" t="s">
        <v>476</v>
      </c>
      <c r="AE263">
        <v>154477</v>
      </c>
      <c r="AF263">
        <v>1297.6600000000001</v>
      </c>
      <c r="AG263">
        <v>1544.77</v>
      </c>
      <c r="AH263" t="s">
        <v>408</v>
      </c>
      <c r="AI263" t="str">
        <f t="shared" si="60"/>
        <v>SIMSIMSIM190117273144761.875FNEL044761.87536295.87544087.87544056.87543418.9166666667740658790MXLXXNX BRXXL LXMX000000AMIL43AMIL 400 QC NACIONAL1544771297.661544.77ATIVO</v>
      </c>
      <c r="AJ263">
        <f t="shared" si="61"/>
        <v>1</v>
      </c>
      <c r="AK263" t="s">
        <v>387</v>
      </c>
      <c r="AM263" s="8">
        <v>260</v>
      </c>
      <c r="AN263" s="8" t="str">
        <f t="shared" si="58"/>
        <v/>
      </c>
      <c r="AO263" s="8" t="str">
        <f t="shared" si="58"/>
        <v/>
      </c>
      <c r="AP263" s="8" t="str">
        <f t="shared" si="58"/>
        <v/>
      </c>
      <c r="AQ263" s="8" t="str">
        <f t="shared" si="58"/>
        <v/>
      </c>
      <c r="AR263" s="8" t="str">
        <f t="shared" si="58"/>
        <v/>
      </c>
      <c r="AS263" s="8" t="str">
        <f t="shared" si="58"/>
        <v/>
      </c>
      <c r="AT263" s="8" t="str">
        <f t="shared" si="58"/>
        <v/>
      </c>
      <c r="AU263" s="8" t="str">
        <f t="shared" si="58"/>
        <v/>
      </c>
      <c r="AV263" s="8" t="str">
        <f t="shared" si="58"/>
        <v/>
      </c>
      <c r="AW263" s="8" t="str">
        <f t="shared" si="58"/>
        <v/>
      </c>
      <c r="AX263" s="8" t="str">
        <f t="shared" si="59"/>
        <v/>
      </c>
      <c r="AY263" s="8" t="str">
        <f t="shared" si="59"/>
        <v/>
      </c>
      <c r="AZ263" s="8" t="str">
        <f t="shared" si="59"/>
        <v/>
      </c>
      <c r="BA263" s="8" t="str">
        <f t="shared" si="59"/>
        <v/>
      </c>
      <c r="BB263" s="8" t="str">
        <f t="shared" si="59"/>
        <v/>
      </c>
      <c r="BC263" s="8" t="str">
        <f t="shared" si="59"/>
        <v/>
      </c>
      <c r="BD263" s="8" t="str">
        <f t="shared" si="59"/>
        <v/>
      </c>
      <c r="BE263" s="8" t="str">
        <f t="shared" si="59"/>
        <v/>
      </c>
    </row>
    <row r="264" spans="1:57">
      <c r="A264" t="s">
        <v>404</v>
      </c>
      <c r="B264" t="s">
        <v>404</v>
      </c>
      <c r="C264" t="s">
        <v>404</v>
      </c>
      <c r="E264">
        <v>19</v>
      </c>
      <c r="F264">
        <v>0</v>
      </c>
      <c r="G264">
        <v>1</v>
      </c>
      <c r="H264">
        <v>172731</v>
      </c>
      <c r="I264" s="1">
        <v>44761.875</v>
      </c>
      <c r="J264" t="s">
        <v>387</v>
      </c>
      <c r="K264">
        <v>0</v>
      </c>
      <c r="L264" s="1"/>
      <c r="M264" s="1">
        <v>44761.875</v>
      </c>
      <c r="N264" s="1">
        <v>36295.875</v>
      </c>
      <c r="O264" s="1">
        <v>44087.875</v>
      </c>
      <c r="P264" s="1">
        <v>44056.875</v>
      </c>
      <c r="Q264" s="1">
        <v>43418.916666666664</v>
      </c>
      <c r="R264">
        <v>74065879</v>
      </c>
      <c r="S264" s="22">
        <f>COUNTIF(affix_amil_mensalidade_bronze!$E$4:$E$140,R264)</f>
        <v>0</v>
      </c>
      <c r="U264" t="s">
        <v>885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389</v>
      </c>
      <c r="AC264">
        <v>43</v>
      </c>
      <c r="AD264" t="s">
        <v>476</v>
      </c>
      <c r="AE264">
        <v>154477</v>
      </c>
      <c r="AF264">
        <v>1297.6600000000001</v>
      </c>
      <c r="AG264">
        <v>1544.77</v>
      </c>
      <c r="AH264" t="s">
        <v>408</v>
      </c>
      <c r="AI264" t="str">
        <f t="shared" si="60"/>
        <v>SIMSIMSIM190117273144761.875FNEL044761.87536295.87544087.87544056.87543418.9166666667740658790MXLXXNX BRXXL LXMX000000AMIL43AMIL 400 QC NACIONAL1544771297.661544.77ATIVO</v>
      </c>
      <c r="AJ264">
        <f t="shared" si="61"/>
        <v>1</v>
      </c>
      <c r="AK264" t="s">
        <v>387</v>
      </c>
      <c r="AM264" s="7">
        <v>261</v>
      </c>
      <c r="AN264" s="7" t="str">
        <f t="shared" ref="AN264:AW273" si="62">IF(AN$3=$D264,$AM264,"")</f>
        <v/>
      </c>
      <c r="AO264" s="7" t="str">
        <f t="shared" si="62"/>
        <v/>
      </c>
      <c r="AP264" s="7" t="str">
        <f t="shared" si="62"/>
        <v/>
      </c>
      <c r="AQ264" s="7" t="str">
        <f t="shared" si="62"/>
        <v/>
      </c>
      <c r="AR264" s="7" t="str">
        <f t="shared" si="62"/>
        <v/>
      </c>
      <c r="AS264" s="7" t="str">
        <f t="shared" si="62"/>
        <v/>
      </c>
      <c r="AT264" s="7" t="str">
        <f t="shared" si="62"/>
        <v/>
      </c>
      <c r="AU264" s="7" t="str">
        <f t="shared" si="62"/>
        <v/>
      </c>
      <c r="AV264" s="7" t="str">
        <f t="shared" si="62"/>
        <v/>
      </c>
      <c r="AW264" s="7" t="str">
        <f t="shared" si="62"/>
        <v/>
      </c>
      <c r="AX264" s="7" t="str">
        <f t="shared" ref="AX264:BE273" si="63">IF(AX$3=$D264,$AM264,"")</f>
        <v/>
      </c>
      <c r="AY264" s="7" t="str">
        <f t="shared" si="63"/>
        <v/>
      </c>
      <c r="AZ264" s="7" t="str">
        <f t="shared" si="63"/>
        <v/>
      </c>
      <c r="BA264" s="7" t="str">
        <f t="shared" si="63"/>
        <v/>
      </c>
      <c r="BB264" s="7" t="str">
        <f t="shared" si="63"/>
        <v/>
      </c>
      <c r="BC264" s="7" t="str">
        <f t="shared" si="63"/>
        <v/>
      </c>
      <c r="BD264" s="7" t="str">
        <f t="shared" si="63"/>
        <v/>
      </c>
      <c r="BE264" s="7" t="str">
        <f t="shared" si="63"/>
        <v/>
      </c>
    </row>
    <row r="265" spans="1:57">
      <c r="A265" t="s">
        <v>404</v>
      </c>
      <c r="B265" t="s">
        <v>386</v>
      </c>
      <c r="C265" t="s">
        <v>386</v>
      </c>
      <c r="E265">
        <v>19</v>
      </c>
      <c r="F265">
        <v>0</v>
      </c>
      <c r="G265">
        <v>1</v>
      </c>
      <c r="H265">
        <v>172756</v>
      </c>
      <c r="I265" s="1">
        <v>44761.875</v>
      </c>
      <c r="J265" t="s">
        <v>387</v>
      </c>
      <c r="K265">
        <v>0</v>
      </c>
      <c r="L265" s="1"/>
      <c r="M265" s="1">
        <v>44761.875</v>
      </c>
      <c r="N265" s="1">
        <v>35751.916666666664</v>
      </c>
      <c r="O265" s="1">
        <v>44725.875</v>
      </c>
      <c r="P265" s="1">
        <v>44633.875</v>
      </c>
      <c r="Q265" s="1">
        <v>43418.916666666664</v>
      </c>
      <c r="R265">
        <v>74065884</v>
      </c>
      <c r="S265" s="23">
        <f>COUNTIF(affix_amil_mensalidade_bronze!$E$4:$E$140,R265)</f>
        <v>0</v>
      </c>
      <c r="U265" t="s">
        <v>888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389</v>
      </c>
      <c r="AC265">
        <v>43</v>
      </c>
      <c r="AD265" t="s">
        <v>390</v>
      </c>
      <c r="AE265">
        <v>782</v>
      </c>
      <c r="AF265">
        <v>1844.17</v>
      </c>
      <c r="AG265">
        <v>782</v>
      </c>
      <c r="AH265" t="s">
        <v>408</v>
      </c>
      <c r="AI265" t="str">
        <f t="shared" si="60"/>
        <v>SIMNÃONÃO190117275644761.875FNEL044761.87535751.916666666744725.87544633.87543418.9166666667740658840JULXXNX DX XPXRXTX XNTX MXXX000000AMIL43AMIL 400 QP NACIONAL7821844.17782ATIVO</v>
      </c>
      <c r="AJ265">
        <f t="shared" si="61"/>
        <v>0</v>
      </c>
      <c r="AK265" t="s">
        <v>387</v>
      </c>
      <c r="AM265" s="8">
        <v>262</v>
      </c>
      <c r="AN265" s="8" t="str">
        <f t="shared" si="62"/>
        <v/>
      </c>
      <c r="AO265" s="8" t="str">
        <f t="shared" si="62"/>
        <v/>
      </c>
      <c r="AP265" s="8" t="str">
        <f t="shared" si="62"/>
        <v/>
      </c>
      <c r="AQ265" s="8" t="str">
        <f t="shared" si="62"/>
        <v/>
      </c>
      <c r="AR265" s="8" t="str">
        <f t="shared" si="62"/>
        <v/>
      </c>
      <c r="AS265" s="8" t="str">
        <f t="shared" si="62"/>
        <v/>
      </c>
      <c r="AT265" s="8" t="str">
        <f t="shared" si="62"/>
        <v/>
      </c>
      <c r="AU265" s="8" t="str">
        <f t="shared" si="62"/>
        <v/>
      </c>
      <c r="AV265" s="8" t="str">
        <f t="shared" si="62"/>
        <v/>
      </c>
      <c r="AW265" s="8" t="str">
        <f t="shared" si="62"/>
        <v/>
      </c>
      <c r="AX265" s="8" t="str">
        <f t="shared" si="63"/>
        <v/>
      </c>
      <c r="AY265" s="8" t="str">
        <f t="shared" si="63"/>
        <v/>
      </c>
      <c r="AZ265" s="8" t="str">
        <f t="shared" si="63"/>
        <v/>
      </c>
      <c r="BA265" s="8" t="str">
        <f t="shared" si="63"/>
        <v/>
      </c>
      <c r="BB265" s="8" t="str">
        <f t="shared" si="63"/>
        <v/>
      </c>
      <c r="BC265" s="8" t="str">
        <f t="shared" si="63"/>
        <v/>
      </c>
      <c r="BD265" s="8" t="str">
        <f t="shared" si="63"/>
        <v/>
      </c>
      <c r="BE265" s="8" t="str">
        <f t="shared" si="63"/>
        <v/>
      </c>
    </row>
    <row r="266" spans="1:57">
      <c r="A266" t="s">
        <v>404</v>
      </c>
      <c r="B266" t="s">
        <v>386</v>
      </c>
      <c r="C266" t="s">
        <v>386</v>
      </c>
      <c r="E266">
        <v>19</v>
      </c>
      <c r="F266">
        <v>0</v>
      </c>
      <c r="G266">
        <v>1</v>
      </c>
      <c r="H266">
        <v>172756</v>
      </c>
      <c r="I266" s="1">
        <v>44761.875</v>
      </c>
      <c r="J266" t="s">
        <v>387</v>
      </c>
      <c r="K266">
        <v>0</v>
      </c>
      <c r="L266" s="1"/>
      <c r="M266" s="1">
        <v>44761.875</v>
      </c>
      <c r="N266" s="1">
        <v>35751.916666666664</v>
      </c>
      <c r="O266" s="1">
        <v>44725.875</v>
      </c>
      <c r="P266" s="1">
        <v>44633.875</v>
      </c>
      <c r="Q266" s="1">
        <v>43418.916666666664</v>
      </c>
      <c r="R266">
        <v>74065884</v>
      </c>
      <c r="S266" s="23">
        <f>COUNTIF(affix_amil_mensalidade_bronze!$E$4:$E$140,R266)</f>
        <v>0</v>
      </c>
      <c r="U266" t="s">
        <v>888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389</v>
      </c>
      <c r="AC266">
        <v>43</v>
      </c>
      <c r="AD266" t="s">
        <v>390</v>
      </c>
      <c r="AE266">
        <v>782</v>
      </c>
      <c r="AF266">
        <v>1844.17</v>
      </c>
      <c r="AG266">
        <v>782</v>
      </c>
      <c r="AH266" t="s">
        <v>408</v>
      </c>
      <c r="AI266" t="str">
        <f t="shared" si="60"/>
        <v>SIMNÃONÃO190117275644761.875FNEL044761.87535751.916666666744725.87544633.87543418.9166666667740658840JULXXNX DX XPXRXTX XNTX MXXX000000AMIL43AMIL 400 QP NACIONAL7821844.17782ATIVO</v>
      </c>
      <c r="AJ266">
        <f t="shared" si="61"/>
        <v>1</v>
      </c>
      <c r="AK266" t="s">
        <v>387</v>
      </c>
      <c r="AM266" s="7">
        <v>263</v>
      </c>
      <c r="AN266" s="7" t="str">
        <f t="shared" si="62"/>
        <v/>
      </c>
      <c r="AO266" s="7" t="str">
        <f t="shared" si="62"/>
        <v/>
      </c>
      <c r="AP266" s="7" t="str">
        <f t="shared" si="62"/>
        <v/>
      </c>
      <c r="AQ266" s="7" t="str">
        <f t="shared" si="62"/>
        <v/>
      </c>
      <c r="AR266" s="7" t="str">
        <f t="shared" si="62"/>
        <v/>
      </c>
      <c r="AS266" s="7" t="str">
        <f t="shared" si="62"/>
        <v/>
      </c>
      <c r="AT266" s="7" t="str">
        <f t="shared" si="62"/>
        <v/>
      </c>
      <c r="AU266" s="7" t="str">
        <f t="shared" si="62"/>
        <v/>
      </c>
      <c r="AV266" s="7" t="str">
        <f t="shared" si="62"/>
        <v/>
      </c>
      <c r="AW266" s="7" t="str">
        <f t="shared" si="62"/>
        <v/>
      </c>
      <c r="AX266" s="7" t="str">
        <f t="shared" si="63"/>
        <v/>
      </c>
      <c r="AY266" s="7" t="str">
        <f t="shared" si="63"/>
        <v/>
      </c>
      <c r="AZ266" s="7" t="str">
        <f t="shared" si="63"/>
        <v/>
      </c>
      <c r="BA266" s="7" t="str">
        <f t="shared" si="63"/>
        <v/>
      </c>
      <c r="BB266" s="7" t="str">
        <f t="shared" si="63"/>
        <v/>
      </c>
      <c r="BC266" s="7" t="str">
        <f t="shared" si="63"/>
        <v/>
      </c>
      <c r="BD266" s="7" t="str">
        <f t="shared" si="63"/>
        <v/>
      </c>
      <c r="BE266" s="7" t="str">
        <f t="shared" si="63"/>
        <v/>
      </c>
    </row>
    <row r="267" spans="1:57">
      <c r="A267" t="s">
        <v>404</v>
      </c>
      <c r="B267" t="s">
        <v>386</v>
      </c>
      <c r="C267" t="s">
        <v>386</v>
      </c>
      <c r="E267">
        <v>19</v>
      </c>
      <c r="F267">
        <v>0</v>
      </c>
      <c r="G267">
        <v>1</v>
      </c>
      <c r="H267">
        <v>172756</v>
      </c>
      <c r="I267" s="1">
        <v>44761.875</v>
      </c>
      <c r="J267" t="s">
        <v>387</v>
      </c>
      <c r="K267">
        <v>0</v>
      </c>
      <c r="L267" s="1"/>
      <c r="M267" s="1">
        <v>44761.875</v>
      </c>
      <c r="N267" s="1">
        <v>35751.916666666664</v>
      </c>
      <c r="O267" s="1">
        <v>44725.875</v>
      </c>
      <c r="P267" s="1">
        <v>44633.875</v>
      </c>
      <c r="Q267" s="1">
        <v>43418.916666666664</v>
      </c>
      <c r="R267">
        <v>74065884</v>
      </c>
      <c r="S267" s="23">
        <f>COUNTIF(affix_amil_mensalidade_bronze!$E$4:$E$140,R267)</f>
        <v>0</v>
      </c>
      <c r="U267" t="s">
        <v>888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389</v>
      </c>
      <c r="AC267">
        <v>43</v>
      </c>
      <c r="AD267" t="s">
        <v>390</v>
      </c>
      <c r="AE267">
        <v>782</v>
      </c>
      <c r="AF267">
        <v>1844.17</v>
      </c>
      <c r="AG267">
        <v>782</v>
      </c>
      <c r="AH267" t="s">
        <v>408</v>
      </c>
      <c r="AI267" t="str">
        <f t="shared" si="60"/>
        <v>SIMNÃONÃO190117275644761.875FNEL044761.87535751.916666666744725.87544633.87543418.9166666667740658840JULXXNX DX XPXRXTX XNTX MXXX000000AMIL43AMIL 400 QP NACIONAL7821844.17782ATIVO</v>
      </c>
      <c r="AJ267">
        <f t="shared" si="61"/>
        <v>1</v>
      </c>
      <c r="AK267" t="s">
        <v>387</v>
      </c>
      <c r="AM267" s="8">
        <v>264</v>
      </c>
      <c r="AN267" s="8" t="str">
        <f t="shared" si="62"/>
        <v/>
      </c>
      <c r="AO267" s="8" t="str">
        <f t="shared" si="62"/>
        <v/>
      </c>
      <c r="AP267" s="8" t="str">
        <f t="shared" si="62"/>
        <v/>
      </c>
      <c r="AQ267" s="8" t="str">
        <f t="shared" si="62"/>
        <v/>
      </c>
      <c r="AR267" s="8" t="str">
        <f t="shared" si="62"/>
        <v/>
      </c>
      <c r="AS267" s="8" t="str">
        <f t="shared" si="62"/>
        <v/>
      </c>
      <c r="AT267" s="8" t="str">
        <f t="shared" si="62"/>
        <v/>
      </c>
      <c r="AU267" s="8" t="str">
        <f t="shared" si="62"/>
        <v/>
      </c>
      <c r="AV267" s="8" t="str">
        <f t="shared" si="62"/>
        <v/>
      </c>
      <c r="AW267" s="8" t="str">
        <f t="shared" si="62"/>
        <v/>
      </c>
      <c r="AX267" s="8" t="str">
        <f t="shared" si="63"/>
        <v/>
      </c>
      <c r="AY267" s="8" t="str">
        <f t="shared" si="63"/>
        <v/>
      </c>
      <c r="AZ267" s="8" t="str">
        <f t="shared" si="63"/>
        <v/>
      </c>
      <c r="BA267" s="8" t="str">
        <f t="shared" si="63"/>
        <v/>
      </c>
      <c r="BB267" s="8" t="str">
        <f t="shared" si="63"/>
        <v/>
      </c>
      <c r="BC267" s="8" t="str">
        <f t="shared" si="63"/>
        <v/>
      </c>
      <c r="BD267" s="8" t="str">
        <f t="shared" si="63"/>
        <v/>
      </c>
      <c r="BE267" s="8" t="str">
        <f t="shared" si="63"/>
        <v/>
      </c>
    </row>
    <row r="268" spans="1:57">
      <c r="A268" t="s">
        <v>404</v>
      </c>
      <c r="B268" t="s">
        <v>404</v>
      </c>
      <c r="C268" t="s">
        <v>404</v>
      </c>
      <c r="E268">
        <v>19</v>
      </c>
      <c r="F268">
        <v>0</v>
      </c>
      <c r="G268">
        <v>1</v>
      </c>
      <c r="H268">
        <v>172645</v>
      </c>
      <c r="I268" s="1">
        <v>44761.875</v>
      </c>
      <c r="J268" t="s">
        <v>387</v>
      </c>
      <c r="K268">
        <v>0</v>
      </c>
      <c r="L268" s="1"/>
      <c r="M268" s="1">
        <v>44761.875</v>
      </c>
      <c r="N268" s="1">
        <v>30085.875</v>
      </c>
      <c r="O268" s="1">
        <v>44755.875</v>
      </c>
      <c r="P268" s="1">
        <v>44755.875</v>
      </c>
      <c r="Q268" s="1">
        <v>43418.916666666664</v>
      </c>
      <c r="R268">
        <v>74067073</v>
      </c>
      <c r="S268" s="23">
        <f>COUNTIF(affix_amil_mensalidade_bronze!$E$4:$E$140,R268)</f>
        <v>0</v>
      </c>
      <c r="U268" t="s">
        <v>749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389</v>
      </c>
      <c r="AC268">
        <v>43</v>
      </c>
      <c r="AD268" t="s">
        <v>476</v>
      </c>
      <c r="AE268">
        <v>245335</v>
      </c>
      <c r="AF268">
        <v>2060.81</v>
      </c>
      <c r="AG268">
        <v>2453.35</v>
      </c>
      <c r="AH268" t="s">
        <v>480</v>
      </c>
      <c r="AI268" t="str">
        <f t="shared" si="60"/>
        <v>SIMSIMSIM190117264544761.875FNEL044761.87530085.87544755.87544755.87543418.9166666667740670730MXRWX FXXLHX LXPX000000AMIL43AMIL 400 QC NACIONAL2453352060.812453.35SUSPENSÃO</v>
      </c>
      <c r="AJ268">
        <f t="shared" si="61"/>
        <v>0</v>
      </c>
      <c r="AK268" t="s">
        <v>387</v>
      </c>
      <c r="AM268" s="7">
        <v>265</v>
      </c>
      <c r="AN268" s="7" t="str">
        <f t="shared" si="62"/>
        <v/>
      </c>
      <c r="AO268" s="7" t="str">
        <f t="shared" si="62"/>
        <v/>
      </c>
      <c r="AP268" s="7" t="str">
        <f t="shared" si="62"/>
        <v/>
      </c>
      <c r="AQ268" s="7" t="str">
        <f t="shared" si="62"/>
        <v/>
      </c>
      <c r="AR268" s="7" t="str">
        <f t="shared" si="62"/>
        <v/>
      </c>
      <c r="AS268" s="7" t="str">
        <f t="shared" si="62"/>
        <v/>
      </c>
      <c r="AT268" s="7" t="str">
        <f t="shared" si="62"/>
        <v/>
      </c>
      <c r="AU268" s="7" t="str">
        <f t="shared" si="62"/>
        <v/>
      </c>
      <c r="AV268" s="7" t="str">
        <f t="shared" si="62"/>
        <v/>
      </c>
      <c r="AW268" s="7" t="str">
        <f t="shared" si="62"/>
        <v/>
      </c>
      <c r="AX268" s="7" t="str">
        <f t="shared" si="63"/>
        <v/>
      </c>
      <c r="AY268" s="7" t="str">
        <f t="shared" si="63"/>
        <v/>
      </c>
      <c r="AZ268" s="7" t="str">
        <f t="shared" si="63"/>
        <v/>
      </c>
      <c r="BA268" s="7" t="str">
        <f t="shared" si="63"/>
        <v/>
      </c>
      <c r="BB268" s="7" t="str">
        <f t="shared" si="63"/>
        <v/>
      </c>
      <c r="BC268" s="7" t="str">
        <f t="shared" si="63"/>
        <v/>
      </c>
      <c r="BD268" s="7" t="str">
        <f t="shared" si="63"/>
        <v/>
      </c>
      <c r="BE268" s="7" t="str">
        <f t="shared" si="63"/>
        <v/>
      </c>
    </row>
    <row r="269" spans="1:57">
      <c r="A269" t="s">
        <v>404</v>
      </c>
      <c r="B269" t="s">
        <v>404</v>
      </c>
      <c r="C269" t="s">
        <v>404</v>
      </c>
      <c r="E269">
        <v>19</v>
      </c>
      <c r="F269">
        <v>0</v>
      </c>
      <c r="G269">
        <v>1</v>
      </c>
      <c r="H269">
        <v>172645</v>
      </c>
      <c r="I269" s="1">
        <v>44761.875</v>
      </c>
      <c r="J269" t="s">
        <v>387</v>
      </c>
      <c r="K269">
        <v>0</v>
      </c>
      <c r="L269" s="1"/>
      <c r="M269" s="1">
        <v>44761.875</v>
      </c>
      <c r="N269" s="1">
        <v>30085.875</v>
      </c>
      <c r="O269" s="1">
        <v>44755.875</v>
      </c>
      <c r="P269" s="1">
        <v>44755.875</v>
      </c>
      <c r="Q269" s="1">
        <v>43418.916666666664</v>
      </c>
      <c r="R269">
        <v>74067073</v>
      </c>
      <c r="S269" s="22">
        <f>COUNTIF(affix_amil_mensalidade_bronze!$E$4:$E$140,R269)</f>
        <v>0</v>
      </c>
      <c r="U269" t="s">
        <v>749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389</v>
      </c>
      <c r="AC269">
        <v>43</v>
      </c>
      <c r="AD269" t="s">
        <v>476</v>
      </c>
      <c r="AE269">
        <v>245335</v>
      </c>
      <c r="AF269">
        <v>2060.81</v>
      </c>
      <c r="AG269">
        <v>2453.35</v>
      </c>
      <c r="AH269" t="s">
        <v>480</v>
      </c>
      <c r="AI269" t="str">
        <f t="shared" si="60"/>
        <v>SIMSIMSIM190117264544761.875FNEL044761.87530085.87544755.87544755.87543418.9166666667740670730MXRWX FXXLHX LXPX000000AMIL43AMIL 400 QC NACIONAL2453352060.812453.35SUSPENSÃO</v>
      </c>
      <c r="AJ269">
        <f t="shared" si="61"/>
        <v>1</v>
      </c>
      <c r="AK269" t="s">
        <v>387</v>
      </c>
      <c r="AM269" s="8">
        <v>266</v>
      </c>
      <c r="AN269" s="8" t="str">
        <f t="shared" si="62"/>
        <v/>
      </c>
      <c r="AO269" s="8" t="str">
        <f t="shared" si="62"/>
        <v/>
      </c>
      <c r="AP269" s="8" t="str">
        <f t="shared" si="62"/>
        <v/>
      </c>
      <c r="AQ269" s="8" t="str">
        <f t="shared" si="62"/>
        <v/>
      </c>
      <c r="AR269" s="8" t="str">
        <f t="shared" si="62"/>
        <v/>
      </c>
      <c r="AS269" s="8" t="str">
        <f t="shared" si="62"/>
        <v/>
      </c>
      <c r="AT269" s="8" t="str">
        <f t="shared" si="62"/>
        <v/>
      </c>
      <c r="AU269" s="8" t="str">
        <f t="shared" si="62"/>
        <v/>
      </c>
      <c r="AV269" s="8" t="str">
        <f t="shared" si="62"/>
        <v/>
      </c>
      <c r="AW269" s="8" t="str">
        <f t="shared" si="62"/>
        <v/>
      </c>
      <c r="AX269" s="8" t="str">
        <f t="shared" si="63"/>
        <v/>
      </c>
      <c r="AY269" s="8" t="str">
        <f t="shared" si="63"/>
        <v/>
      </c>
      <c r="AZ269" s="8" t="str">
        <f t="shared" si="63"/>
        <v/>
      </c>
      <c r="BA269" s="8" t="str">
        <f t="shared" si="63"/>
        <v/>
      </c>
      <c r="BB269" s="8" t="str">
        <f t="shared" si="63"/>
        <v/>
      </c>
      <c r="BC269" s="8" t="str">
        <f t="shared" si="63"/>
        <v/>
      </c>
      <c r="BD269" s="8" t="str">
        <f t="shared" si="63"/>
        <v/>
      </c>
      <c r="BE269" s="8" t="str">
        <f t="shared" si="63"/>
        <v/>
      </c>
    </row>
    <row r="270" spans="1:57">
      <c r="A270" t="s">
        <v>404</v>
      </c>
      <c r="B270" t="s">
        <v>404</v>
      </c>
      <c r="C270" t="s">
        <v>404</v>
      </c>
      <c r="E270">
        <v>19</v>
      </c>
      <c r="F270">
        <v>0</v>
      </c>
      <c r="G270">
        <v>1</v>
      </c>
      <c r="H270">
        <v>172645</v>
      </c>
      <c r="I270" s="1">
        <v>44761.875</v>
      </c>
      <c r="J270" t="s">
        <v>387</v>
      </c>
      <c r="K270">
        <v>0</v>
      </c>
      <c r="L270" s="1"/>
      <c r="M270" s="1">
        <v>44761.875</v>
      </c>
      <c r="N270" s="1">
        <v>30085.875</v>
      </c>
      <c r="O270" s="1">
        <v>44755.875</v>
      </c>
      <c r="P270" s="1">
        <v>44755.875</v>
      </c>
      <c r="Q270" s="1">
        <v>43418.916666666664</v>
      </c>
      <c r="R270">
        <v>74067073</v>
      </c>
      <c r="S270" s="22">
        <f>COUNTIF(affix_amil_mensalidade_bronze!$E$4:$E$140,R270)</f>
        <v>0</v>
      </c>
      <c r="U270" t="s">
        <v>749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389</v>
      </c>
      <c r="AC270">
        <v>43</v>
      </c>
      <c r="AD270" t="s">
        <v>476</v>
      </c>
      <c r="AE270">
        <v>245335</v>
      </c>
      <c r="AF270">
        <v>2060.81</v>
      </c>
      <c r="AG270">
        <v>2453.35</v>
      </c>
      <c r="AH270" t="s">
        <v>480</v>
      </c>
      <c r="AI270" t="str">
        <f t="shared" si="60"/>
        <v>SIMSIMSIM190117264544761.875FNEL044761.87530085.87544755.87544755.87543418.9166666667740670730MXRWX FXXLHX LXPX000000AMIL43AMIL 400 QC NACIONAL2453352060.812453.35SUSPENSÃO</v>
      </c>
      <c r="AJ270">
        <f t="shared" si="61"/>
        <v>1</v>
      </c>
      <c r="AK270" t="s">
        <v>387</v>
      </c>
      <c r="AM270" s="7">
        <v>267</v>
      </c>
      <c r="AN270" s="7" t="str">
        <f t="shared" si="62"/>
        <v/>
      </c>
      <c r="AO270" s="7" t="str">
        <f t="shared" si="62"/>
        <v/>
      </c>
      <c r="AP270" s="7" t="str">
        <f t="shared" si="62"/>
        <v/>
      </c>
      <c r="AQ270" s="7" t="str">
        <f t="shared" si="62"/>
        <v/>
      </c>
      <c r="AR270" s="7" t="str">
        <f t="shared" si="62"/>
        <v/>
      </c>
      <c r="AS270" s="7" t="str">
        <f t="shared" si="62"/>
        <v/>
      </c>
      <c r="AT270" s="7" t="str">
        <f t="shared" si="62"/>
        <v/>
      </c>
      <c r="AU270" s="7" t="str">
        <f t="shared" si="62"/>
        <v/>
      </c>
      <c r="AV270" s="7" t="str">
        <f t="shared" si="62"/>
        <v/>
      </c>
      <c r="AW270" s="7" t="str">
        <f t="shared" si="62"/>
        <v/>
      </c>
      <c r="AX270" s="7" t="str">
        <f t="shared" si="63"/>
        <v/>
      </c>
      <c r="AY270" s="7" t="str">
        <f t="shared" si="63"/>
        <v/>
      </c>
      <c r="AZ270" s="7" t="str">
        <f t="shared" si="63"/>
        <v/>
      </c>
      <c r="BA270" s="7" t="str">
        <f t="shared" si="63"/>
        <v/>
      </c>
      <c r="BB270" s="7" t="str">
        <f t="shared" si="63"/>
        <v/>
      </c>
      <c r="BC270" s="7" t="str">
        <f t="shared" si="63"/>
        <v/>
      </c>
      <c r="BD270" s="7" t="str">
        <f t="shared" si="63"/>
        <v/>
      </c>
      <c r="BE270" s="7" t="str">
        <f t="shared" si="63"/>
        <v/>
      </c>
    </row>
    <row r="271" spans="1:57">
      <c r="A271" t="s">
        <v>404</v>
      </c>
      <c r="B271" t="s">
        <v>404</v>
      </c>
      <c r="C271" t="s">
        <v>404</v>
      </c>
      <c r="E271">
        <v>19</v>
      </c>
      <c r="F271">
        <v>0</v>
      </c>
      <c r="G271">
        <v>1</v>
      </c>
      <c r="H271">
        <v>172645</v>
      </c>
      <c r="I271" s="1">
        <v>44761.875</v>
      </c>
      <c r="J271" t="s">
        <v>387</v>
      </c>
      <c r="K271">
        <v>1</v>
      </c>
      <c r="L271" s="1"/>
      <c r="M271" s="1">
        <v>44761.875</v>
      </c>
      <c r="N271" s="1">
        <v>41732.875</v>
      </c>
      <c r="O271" s="1">
        <v>44755.875</v>
      </c>
      <c r="P271" s="1"/>
      <c r="Q271" s="1">
        <v>43418.916666666664</v>
      </c>
      <c r="R271">
        <v>74067074</v>
      </c>
      <c r="S271" s="23">
        <f>COUNTIF(affix_amil_mensalidade_bronze!$E$4:$E$140,R271)</f>
        <v>0</v>
      </c>
      <c r="U271" t="s">
        <v>880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389</v>
      </c>
      <c r="AC271">
        <v>43</v>
      </c>
      <c r="AD271" t="s">
        <v>476</v>
      </c>
      <c r="AE271">
        <v>123586</v>
      </c>
      <c r="AF271">
        <v>1038.1099999999999</v>
      </c>
      <c r="AG271">
        <v>1235.8599999999999</v>
      </c>
      <c r="AH271" t="s">
        <v>480</v>
      </c>
      <c r="AI271" t="str">
        <f t="shared" si="60"/>
        <v>SIMSIMSIM190117264544761.875FNEL144761.87541732.87544755.87543418.9166666667740670740MXRXX GXBRXXLLY DX XUX RXBXXRX FXXLHX LXPX000000AMIL43AMIL 400 QC NACIONAL1235861038.111235.86SUSPENSÃO</v>
      </c>
      <c r="AJ271">
        <f t="shared" si="61"/>
        <v>0</v>
      </c>
      <c r="AK271" t="s">
        <v>387</v>
      </c>
      <c r="AM271" s="8">
        <v>268</v>
      </c>
      <c r="AN271" s="8" t="str">
        <f t="shared" si="62"/>
        <v/>
      </c>
      <c r="AO271" s="8" t="str">
        <f t="shared" si="62"/>
        <v/>
      </c>
      <c r="AP271" s="8" t="str">
        <f t="shared" si="62"/>
        <v/>
      </c>
      <c r="AQ271" s="8" t="str">
        <f t="shared" si="62"/>
        <v/>
      </c>
      <c r="AR271" s="8" t="str">
        <f t="shared" si="62"/>
        <v/>
      </c>
      <c r="AS271" s="8" t="str">
        <f t="shared" si="62"/>
        <v/>
      </c>
      <c r="AT271" s="8" t="str">
        <f t="shared" si="62"/>
        <v/>
      </c>
      <c r="AU271" s="8" t="str">
        <f t="shared" si="62"/>
        <v/>
      </c>
      <c r="AV271" s="8" t="str">
        <f t="shared" si="62"/>
        <v/>
      </c>
      <c r="AW271" s="8" t="str">
        <f t="shared" si="62"/>
        <v/>
      </c>
      <c r="AX271" s="8" t="str">
        <f t="shared" si="63"/>
        <v/>
      </c>
      <c r="AY271" s="8" t="str">
        <f t="shared" si="63"/>
        <v/>
      </c>
      <c r="AZ271" s="8" t="str">
        <f t="shared" si="63"/>
        <v/>
      </c>
      <c r="BA271" s="8" t="str">
        <f t="shared" si="63"/>
        <v/>
      </c>
      <c r="BB271" s="8" t="str">
        <f t="shared" si="63"/>
        <v/>
      </c>
      <c r="BC271" s="8" t="str">
        <f t="shared" si="63"/>
        <v/>
      </c>
      <c r="BD271" s="8" t="str">
        <f t="shared" si="63"/>
        <v/>
      </c>
      <c r="BE271" s="8" t="str">
        <f t="shared" si="63"/>
        <v/>
      </c>
    </row>
    <row r="272" spans="1:57">
      <c r="A272" t="s">
        <v>404</v>
      </c>
      <c r="B272" t="s">
        <v>404</v>
      </c>
      <c r="C272" t="s">
        <v>404</v>
      </c>
      <c r="E272">
        <v>19</v>
      </c>
      <c r="F272">
        <v>0</v>
      </c>
      <c r="G272">
        <v>1</v>
      </c>
      <c r="H272">
        <v>172645</v>
      </c>
      <c r="I272" s="1">
        <v>44761.875</v>
      </c>
      <c r="J272" t="s">
        <v>387</v>
      </c>
      <c r="K272">
        <v>1</v>
      </c>
      <c r="L272" s="1"/>
      <c r="M272" s="1">
        <v>44761.875</v>
      </c>
      <c r="N272" s="1">
        <v>41732.875</v>
      </c>
      <c r="O272" s="1">
        <v>44755.875</v>
      </c>
      <c r="P272" s="1"/>
      <c r="Q272" s="1">
        <v>43418.916666666664</v>
      </c>
      <c r="R272">
        <v>74067074</v>
      </c>
      <c r="S272" s="23">
        <f>COUNTIF(affix_amil_mensalidade_bronze!$E$4:$E$140,R272)</f>
        <v>0</v>
      </c>
      <c r="U272" t="s">
        <v>880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389</v>
      </c>
      <c r="AC272">
        <v>43</v>
      </c>
      <c r="AD272" t="s">
        <v>476</v>
      </c>
      <c r="AE272">
        <v>123586</v>
      </c>
      <c r="AF272">
        <v>1038.1099999999999</v>
      </c>
      <c r="AG272">
        <v>1235.8599999999999</v>
      </c>
      <c r="AH272" t="s">
        <v>480</v>
      </c>
      <c r="AI272" t="str">
        <f t="shared" si="60"/>
        <v>SIMSIMSIM190117264544761.875FNEL144761.87541732.87544755.87543418.9166666667740670740MXRXX GXBRXXLLY DX XUX RXBXXRX FXXLHX LXPX000000AMIL43AMIL 400 QC NACIONAL1235861038.111235.86SUSPENSÃO</v>
      </c>
      <c r="AJ272">
        <f t="shared" si="61"/>
        <v>1</v>
      </c>
      <c r="AK272" t="s">
        <v>387</v>
      </c>
      <c r="AM272" s="7">
        <v>269</v>
      </c>
      <c r="AN272" s="7" t="str">
        <f t="shared" si="62"/>
        <v/>
      </c>
      <c r="AO272" s="7" t="str">
        <f t="shared" si="62"/>
        <v/>
      </c>
      <c r="AP272" s="7" t="str">
        <f t="shared" si="62"/>
        <v/>
      </c>
      <c r="AQ272" s="7" t="str">
        <f t="shared" si="62"/>
        <v/>
      </c>
      <c r="AR272" s="7" t="str">
        <f t="shared" si="62"/>
        <v/>
      </c>
      <c r="AS272" s="7" t="str">
        <f t="shared" si="62"/>
        <v/>
      </c>
      <c r="AT272" s="7" t="str">
        <f t="shared" si="62"/>
        <v/>
      </c>
      <c r="AU272" s="7" t="str">
        <f t="shared" si="62"/>
        <v/>
      </c>
      <c r="AV272" s="7" t="str">
        <f t="shared" si="62"/>
        <v/>
      </c>
      <c r="AW272" s="7" t="str">
        <f t="shared" si="62"/>
        <v/>
      </c>
      <c r="AX272" s="7" t="str">
        <f t="shared" si="63"/>
        <v/>
      </c>
      <c r="AY272" s="7" t="str">
        <f t="shared" si="63"/>
        <v/>
      </c>
      <c r="AZ272" s="7" t="str">
        <f t="shared" si="63"/>
        <v/>
      </c>
      <c r="BA272" s="7" t="str">
        <f t="shared" si="63"/>
        <v/>
      </c>
      <c r="BB272" s="7" t="str">
        <f t="shared" si="63"/>
        <v/>
      </c>
      <c r="BC272" s="7" t="str">
        <f t="shared" si="63"/>
        <v/>
      </c>
      <c r="BD272" s="7" t="str">
        <f t="shared" si="63"/>
        <v/>
      </c>
      <c r="BE272" s="7" t="str">
        <f t="shared" si="63"/>
        <v/>
      </c>
    </row>
    <row r="273" spans="1:57">
      <c r="A273" t="s">
        <v>404</v>
      </c>
      <c r="B273" t="s">
        <v>404</v>
      </c>
      <c r="C273" t="s">
        <v>404</v>
      </c>
      <c r="E273">
        <v>19</v>
      </c>
      <c r="F273">
        <v>0</v>
      </c>
      <c r="G273">
        <v>1</v>
      </c>
      <c r="H273">
        <v>172645</v>
      </c>
      <c r="I273" s="1">
        <v>44761.875</v>
      </c>
      <c r="J273" t="s">
        <v>387</v>
      </c>
      <c r="K273">
        <v>1</v>
      </c>
      <c r="L273" s="1"/>
      <c r="M273" s="1">
        <v>44761.875</v>
      </c>
      <c r="N273" s="1">
        <v>41732.875</v>
      </c>
      <c r="O273" s="1">
        <v>44755.875</v>
      </c>
      <c r="P273" s="1"/>
      <c r="Q273" s="1">
        <v>43418.916666666664</v>
      </c>
      <c r="R273">
        <v>74067074</v>
      </c>
      <c r="S273" s="23">
        <f>COUNTIF(affix_amil_mensalidade_bronze!$E$4:$E$140,R273)</f>
        <v>0</v>
      </c>
      <c r="U273" t="s">
        <v>880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389</v>
      </c>
      <c r="AC273">
        <v>43</v>
      </c>
      <c r="AD273" t="s">
        <v>476</v>
      </c>
      <c r="AE273">
        <v>123586</v>
      </c>
      <c r="AF273">
        <v>1038.1099999999999</v>
      </c>
      <c r="AG273">
        <v>1235.8599999999999</v>
      </c>
      <c r="AH273" t="s">
        <v>480</v>
      </c>
      <c r="AI273" t="str">
        <f t="shared" si="60"/>
        <v>SIMSIMSIM190117264544761.875FNEL144761.87541732.87544755.87543418.9166666667740670740MXRXX GXBRXXLLY DX XUX RXBXXRX FXXLHX LXPX000000AMIL43AMIL 400 QC NACIONAL1235861038.111235.86SUSPENSÃO</v>
      </c>
      <c r="AJ273">
        <f t="shared" si="61"/>
        <v>1</v>
      </c>
      <c r="AK273" t="s">
        <v>387</v>
      </c>
      <c r="AM273" s="8">
        <v>270</v>
      </c>
      <c r="AN273" s="8" t="str">
        <f t="shared" si="62"/>
        <v/>
      </c>
      <c r="AO273" s="8" t="str">
        <f t="shared" si="62"/>
        <v/>
      </c>
      <c r="AP273" s="8" t="str">
        <f t="shared" si="62"/>
        <v/>
      </c>
      <c r="AQ273" s="8" t="str">
        <f t="shared" si="62"/>
        <v/>
      </c>
      <c r="AR273" s="8" t="str">
        <f t="shared" si="62"/>
        <v/>
      </c>
      <c r="AS273" s="8" t="str">
        <f t="shared" si="62"/>
        <v/>
      </c>
      <c r="AT273" s="8" t="str">
        <f t="shared" si="62"/>
        <v/>
      </c>
      <c r="AU273" s="8" t="str">
        <f t="shared" si="62"/>
        <v/>
      </c>
      <c r="AV273" s="8" t="str">
        <f t="shared" si="62"/>
        <v/>
      </c>
      <c r="AW273" s="8" t="str">
        <f t="shared" si="62"/>
        <v/>
      </c>
      <c r="AX273" s="8" t="str">
        <f t="shared" si="63"/>
        <v/>
      </c>
      <c r="AY273" s="8" t="str">
        <f t="shared" si="63"/>
        <v/>
      </c>
      <c r="AZ273" s="8" t="str">
        <f t="shared" si="63"/>
        <v/>
      </c>
      <c r="BA273" s="8" t="str">
        <f t="shared" si="63"/>
        <v/>
      </c>
      <c r="BB273" s="8" t="str">
        <f t="shared" si="63"/>
        <v/>
      </c>
      <c r="BC273" s="8" t="str">
        <f t="shared" si="63"/>
        <v/>
      </c>
      <c r="BD273" s="8" t="str">
        <f t="shared" si="63"/>
        <v/>
      </c>
      <c r="BE273" s="8" t="str">
        <f t="shared" si="63"/>
        <v/>
      </c>
    </row>
    <row r="274" spans="1:57">
      <c r="A274" t="s">
        <v>404</v>
      </c>
      <c r="B274" t="s">
        <v>404</v>
      </c>
      <c r="C274" t="s">
        <v>404</v>
      </c>
      <c r="E274">
        <v>57</v>
      </c>
      <c r="F274">
        <v>0</v>
      </c>
      <c r="G274">
        <v>1</v>
      </c>
      <c r="H274">
        <v>172591</v>
      </c>
      <c r="I274" s="1">
        <v>44761.875</v>
      </c>
      <c r="J274" t="s">
        <v>392</v>
      </c>
      <c r="K274">
        <v>0</v>
      </c>
      <c r="L274" s="1"/>
      <c r="M274" s="1">
        <v>44761.875</v>
      </c>
      <c r="N274" s="1">
        <v>22250.916666666668</v>
      </c>
      <c r="O274" s="1">
        <v>43416.916666666664</v>
      </c>
      <c r="P274" s="1"/>
      <c r="Q274" s="1">
        <v>43418.916666666664</v>
      </c>
      <c r="R274">
        <v>74071040</v>
      </c>
      <c r="S274" s="22">
        <f>COUNTIF(affix_amil_mensalidade_bronze!$E$4:$E$140,R274)</f>
        <v>0</v>
      </c>
      <c r="U274" t="s">
        <v>748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389</v>
      </c>
      <c r="AC274">
        <v>43</v>
      </c>
      <c r="AD274" t="s">
        <v>478</v>
      </c>
      <c r="AE274">
        <v>229786</v>
      </c>
      <c r="AF274">
        <v>5268.93</v>
      </c>
      <c r="AG274">
        <v>2297.86</v>
      </c>
      <c r="AH274" t="s">
        <v>408</v>
      </c>
      <c r="AI274" t="str">
        <f t="shared" si="60"/>
        <v>SIMSIMSIM570117259144761.875ANMEP044761.87522250.916666666743416.916666666743418.9166666667740710400MXRXX DX LXURDX BXRBXX TXXXXXRX000000AMIL43AMIL 400 QC NACIONAL COPART2297865268.932297.86ATIVO</v>
      </c>
      <c r="AJ274">
        <f t="shared" si="61"/>
        <v>0</v>
      </c>
      <c r="AK274" t="s">
        <v>392</v>
      </c>
      <c r="AM274" s="7">
        <v>271</v>
      </c>
      <c r="AN274" s="7" t="str">
        <f t="shared" ref="AN274:AW283" si="64">IF(AN$3=$D274,$AM274,"")</f>
        <v/>
      </c>
      <c r="AO274" s="7" t="str">
        <f t="shared" si="64"/>
        <v/>
      </c>
      <c r="AP274" s="7" t="str">
        <f t="shared" si="64"/>
        <v/>
      </c>
      <c r="AQ274" s="7" t="str">
        <f t="shared" si="64"/>
        <v/>
      </c>
      <c r="AR274" s="7" t="str">
        <f t="shared" si="64"/>
        <v/>
      </c>
      <c r="AS274" s="7" t="str">
        <f t="shared" si="64"/>
        <v/>
      </c>
      <c r="AT274" s="7" t="str">
        <f t="shared" si="64"/>
        <v/>
      </c>
      <c r="AU274" s="7" t="str">
        <f t="shared" si="64"/>
        <v/>
      </c>
      <c r="AV274" s="7" t="str">
        <f t="shared" si="64"/>
        <v/>
      </c>
      <c r="AW274" s="7" t="str">
        <f t="shared" si="64"/>
        <v/>
      </c>
      <c r="AX274" s="7" t="str">
        <f t="shared" ref="AX274:BE283" si="65">IF(AX$3=$D274,$AM274,"")</f>
        <v/>
      </c>
      <c r="AY274" s="7" t="str">
        <f t="shared" si="65"/>
        <v/>
      </c>
      <c r="AZ274" s="7" t="str">
        <f t="shared" si="65"/>
        <v/>
      </c>
      <c r="BA274" s="7" t="str">
        <f t="shared" si="65"/>
        <v/>
      </c>
      <c r="BB274" s="7" t="str">
        <f t="shared" si="65"/>
        <v/>
      </c>
      <c r="BC274" s="7" t="str">
        <f t="shared" si="65"/>
        <v/>
      </c>
      <c r="BD274" s="7" t="str">
        <f t="shared" si="65"/>
        <v/>
      </c>
      <c r="BE274" s="7" t="str">
        <f t="shared" si="65"/>
        <v/>
      </c>
    </row>
    <row r="275" spans="1:57">
      <c r="A275" t="s">
        <v>404</v>
      </c>
      <c r="B275" t="s">
        <v>404</v>
      </c>
      <c r="C275" t="s">
        <v>404</v>
      </c>
      <c r="E275">
        <v>57</v>
      </c>
      <c r="F275">
        <v>0</v>
      </c>
      <c r="G275">
        <v>1</v>
      </c>
      <c r="H275">
        <v>172591</v>
      </c>
      <c r="I275" s="1">
        <v>44761.875</v>
      </c>
      <c r="J275" t="s">
        <v>392</v>
      </c>
      <c r="K275">
        <v>0</v>
      </c>
      <c r="L275" s="1"/>
      <c r="M275" s="1">
        <v>44761.875</v>
      </c>
      <c r="N275" s="1">
        <v>22250.916666666668</v>
      </c>
      <c r="O275" s="1">
        <v>43416.916666666664</v>
      </c>
      <c r="P275" s="1"/>
      <c r="Q275" s="1">
        <v>43418.916666666664</v>
      </c>
      <c r="R275">
        <v>74071040</v>
      </c>
      <c r="S275" s="23">
        <f>COUNTIF(affix_amil_mensalidade_bronze!$E$4:$E$140,R275)</f>
        <v>0</v>
      </c>
      <c r="U275" t="s">
        <v>748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389</v>
      </c>
      <c r="AC275">
        <v>43</v>
      </c>
      <c r="AD275" t="s">
        <v>478</v>
      </c>
      <c r="AE275">
        <v>229786</v>
      </c>
      <c r="AF275">
        <v>5268.93</v>
      </c>
      <c r="AG275">
        <v>2297.86</v>
      </c>
      <c r="AH275" t="s">
        <v>408</v>
      </c>
      <c r="AI275" t="str">
        <f t="shared" si="60"/>
        <v>SIMSIMSIM570117259144761.875ANMEP044761.87522250.916666666743416.916666666743418.9166666667740710400MXRXX DX LXURDX BXRBXX TXXXXXRX000000AMIL43AMIL 400 QC NACIONAL COPART2297865268.932297.86ATIVO</v>
      </c>
      <c r="AJ275">
        <f t="shared" si="61"/>
        <v>1</v>
      </c>
      <c r="AK275" t="s">
        <v>392</v>
      </c>
      <c r="AM275" s="8">
        <v>272</v>
      </c>
      <c r="AN275" s="8" t="str">
        <f t="shared" si="64"/>
        <v/>
      </c>
      <c r="AO275" s="8" t="str">
        <f t="shared" si="64"/>
        <v/>
      </c>
      <c r="AP275" s="8" t="str">
        <f t="shared" si="64"/>
        <v/>
      </c>
      <c r="AQ275" s="8" t="str">
        <f t="shared" si="64"/>
        <v/>
      </c>
      <c r="AR275" s="8" t="str">
        <f t="shared" si="64"/>
        <v/>
      </c>
      <c r="AS275" s="8" t="str">
        <f t="shared" si="64"/>
        <v/>
      </c>
      <c r="AT275" s="8" t="str">
        <f t="shared" si="64"/>
        <v/>
      </c>
      <c r="AU275" s="8" t="str">
        <f t="shared" si="64"/>
        <v/>
      </c>
      <c r="AV275" s="8" t="str">
        <f t="shared" si="64"/>
        <v/>
      </c>
      <c r="AW275" s="8" t="str">
        <f t="shared" si="64"/>
        <v/>
      </c>
      <c r="AX275" s="8" t="str">
        <f t="shared" si="65"/>
        <v/>
      </c>
      <c r="AY275" s="8" t="str">
        <f t="shared" si="65"/>
        <v/>
      </c>
      <c r="AZ275" s="8" t="str">
        <f t="shared" si="65"/>
        <v/>
      </c>
      <c r="BA275" s="8" t="str">
        <f t="shared" si="65"/>
        <v/>
      </c>
      <c r="BB275" s="8" t="str">
        <f t="shared" si="65"/>
        <v/>
      </c>
      <c r="BC275" s="8" t="str">
        <f t="shared" si="65"/>
        <v/>
      </c>
      <c r="BD275" s="8" t="str">
        <f t="shared" si="65"/>
        <v/>
      </c>
      <c r="BE275" s="8" t="str">
        <f t="shared" si="65"/>
        <v/>
      </c>
    </row>
    <row r="276" spans="1:57">
      <c r="A276" t="s">
        <v>404</v>
      </c>
      <c r="B276" t="s">
        <v>404</v>
      </c>
      <c r="C276" t="s">
        <v>404</v>
      </c>
      <c r="E276">
        <v>57</v>
      </c>
      <c r="F276">
        <v>0</v>
      </c>
      <c r="G276">
        <v>1</v>
      </c>
      <c r="H276">
        <v>172591</v>
      </c>
      <c r="I276" s="1">
        <v>44761.875</v>
      </c>
      <c r="J276" t="s">
        <v>392</v>
      </c>
      <c r="K276">
        <v>0</v>
      </c>
      <c r="L276" s="1"/>
      <c r="M276" s="1">
        <v>44761.875</v>
      </c>
      <c r="N276" s="1">
        <v>22250.916666666668</v>
      </c>
      <c r="O276" s="1">
        <v>43416.916666666664</v>
      </c>
      <c r="P276" s="1"/>
      <c r="Q276" s="1">
        <v>43418.916666666664</v>
      </c>
      <c r="R276">
        <v>74071040</v>
      </c>
      <c r="S276" s="23">
        <f>COUNTIF(affix_amil_mensalidade_bronze!$E$4:$E$140,R276)</f>
        <v>0</v>
      </c>
      <c r="U276" t="s">
        <v>748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389</v>
      </c>
      <c r="AC276">
        <v>43</v>
      </c>
      <c r="AD276" t="s">
        <v>478</v>
      </c>
      <c r="AE276">
        <v>229786</v>
      </c>
      <c r="AF276">
        <v>5268.93</v>
      </c>
      <c r="AG276">
        <v>2297.86</v>
      </c>
      <c r="AH276" t="s">
        <v>408</v>
      </c>
      <c r="AI276" t="str">
        <f t="shared" si="60"/>
        <v>SIMSIMSIM570117259144761.875ANMEP044761.87522250.916666666743416.916666666743418.9166666667740710400MXRXX DX LXURDX BXRBXX TXXXXXRX000000AMIL43AMIL 400 QC NACIONAL COPART2297865268.932297.86ATIVO</v>
      </c>
      <c r="AJ276">
        <f t="shared" si="61"/>
        <v>1</v>
      </c>
      <c r="AK276" t="s">
        <v>392</v>
      </c>
      <c r="AM276" s="7">
        <v>273</v>
      </c>
      <c r="AN276" s="7" t="str">
        <f t="shared" si="64"/>
        <v/>
      </c>
      <c r="AO276" s="7" t="str">
        <f t="shared" si="64"/>
        <v/>
      </c>
      <c r="AP276" s="7" t="str">
        <f t="shared" si="64"/>
        <v/>
      </c>
      <c r="AQ276" s="7" t="str">
        <f t="shared" si="64"/>
        <v/>
      </c>
      <c r="AR276" s="7" t="str">
        <f t="shared" si="64"/>
        <v/>
      </c>
      <c r="AS276" s="7" t="str">
        <f t="shared" si="64"/>
        <v/>
      </c>
      <c r="AT276" s="7" t="str">
        <f t="shared" si="64"/>
        <v/>
      </c>
      <c r="AU276" s="7" t="str">
        <f t="shared" si="64"/>
        <v/>
      </c>
      <c r="AV276" s="7" t="str">
        <f t="shared" si="64"/>
        <v/>
      </c>
      <c r="AW276" s="7" t="str">
        <f t="shared" si="64"/>
        <v/>
      </c>
      <c r="AX276" s="7" t="str">
        <f t="shared" si="65"/>
        <v/>
      </c>
      <c r="AY276" s="7" t="str">
        <f t="shared" si="65"/>
        <v/>
      </c>
      <c r="AZ276" s="7" t="str">
        <f t="shared" si="65"/>
        <v/>
      </c>
      <c r="BA276" s="7" t="str">
        <f t="shared" si="65"/>
        <v/>
      </c>
      <c r="BB276" s="7" t="str">
        <f t="shared" si="65"/>
        <v/>
      </c>
      <c r="BC276" s="7" t="str">
        <f t="shared" si="65"/>
        <v/>
      </c>
      <c r="BD276" s="7" t="str">
        <f t="shared" si="65"/>
        <v/>
      </c>
      <c r="BE276" s="7" t="str">
        <f t="shared" si="65"/>
        <v/>
      </c>
    </row>
    <row r="277" spans="1:57">
      <c r="A277" t="s">
        <v>404</v>
      </c>
      <c r="B277" t="s">
        <v>404</v>
      </c>
      <c r="C277" t="s">
        <v>404</v>
      </c>
      <c r="E277">
        <v>220</v>
      </c>
      <c r="F277">
        <v>0</v>
      </c>
      <c r="G277">
        <v>1</v>
      </c>
      <c r="H277">
        <v>173180</v>
      </c>
      <c r="I277" s="1">
        <v>44761.875</v>
      </c>
      <c r="J277" t="s">
        <v>473</v>
      </c>
      <c r="K277">
        <v>0</v>
      </c>
      <c r="L277" s="1"/>
      <c r="M277" s="1">
        <v>44761.875</v>
      </c>
      <c r="N277" s="1">
        <v>32691.875</v>
      </c>
      <c r="O277" s="1">
        <v>44697.875</v>
      </c>
      <c r="P277" s="1">
        <v>44693.875</v>
      </c>
      <c r="Q277" s="1">
        <v>43418.916666666664</v>
      </c>
      <c r="R277">
        <v>74081697</v>
      </c>
      <c r="S277" s="22">
        <f>COUNTIF(affix_amil_mensalidade_bronze!$E$4:$E$140,R277)</f>
        <v>1</v>
      </c>
      <c r="U277" t="s">
        <v>889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389</v>
      </c>
      <c r="AC277">
        <v>43</v>
      </c>
      <c r="AD277" t="s">
        <v>394</v>
      </c>
      <c r="AE277">
        <v>83251</v>
      </c>
      <c r="AF277">
        <v>699.32</v>
      </c>
      <c r="AG277">
        <v>832.51</v>
      </c>
      <c r="AH277" t="s">
        <v>408</v>
      </c>
      <c r="AI277" t="str">
        <f t="shared" si="60"/>
        <v>SIMSIMSIM2200117318044761.875ABREC044761.87532691.87544697.87544693.87543418.9166666667740816971PRXWXLLX XLBXNX XLVX PXMXNTX000000AMIL43NEXT PLUS RM RJ83251699.32832.51ATIVO</v>
      </c>
      <c r="AJ277">
        <f t="shared" si="61"/>
        <v>0</v>
      </c>
      <c r="AK277" t="s">
        <v>473</v>
      </c>
      <c r="AM277" s="8">
        <v>274</v>
      </c>
      <c r="AN277" s="8" t="str">
        <f t="shared" si="64"/>
        <v/>
      </c>
      <c r="AO277" s="8" t="str">
        <f t="shared" si="64"/>
        <v/>
      </c>
      <c r="AP277" s="8" t="str">
        <f t="shared" si="64"/>
        <v/>
      </c>
      <c r="AQ277" s="8" t="str">
        <f t="shared" si="64"/>
        <v/>
      </c>
      <c r="AR277" s="8" t="str">
        <f t="shared" si="64"/>
        <v/>
      </c>
      <c r="AS277" s="8" t="str">
        <f t="shared" si="64"/>
        <v/>
      </c>
      <c r="AT277" s="8" t="str">
        <f t="shared" si="64"/>
        <v/>
      </c>
      <c r="AU277" s="8" t="str">
        <f t="shared" si="64"/>
        <v/>
      </c>
      <c r="AV277" s="8" t="str">
        <f t="shared" si="64"/>
        <v/>
      </c>
      <c r="AW277" s="8" t="str">
        <f t="shared" si="64"/>
        <v/>
      </c>
      <c r="AX277" s="8" t="str">
        <f t="shared" si="65"/>
        <v/>
      </c>
      <c r="AY277" s="8" t="str">
        <f t="shared" si="65"/>
        <v/>
      </c>
      <c r="AZ277" s="8" t="str">
        <f t="shared" si="65"/>
        <v/>
      </c>
      <c r="BA277" s="8" t="str">
        <f t="shared" si="65"/>
        <v/>
      </c>
      <c r="BB277" s="8" t="str">
        <f t="shared" si="65"/>
        <v/>
      </c>
      <c r="BC277" s="8" t="str">
        <f t="shared" si="65"/>
        <v/>
      </c>
      <c r="BD277" s="8" t="str">
        <f t="shared" si="65"/>
        <v/>
      </c>
      <c r="BE277" s="8" t="str">
        <f t="shared" si="65"/>
        <v/>
      </c>
    </row>
    <row r="278" spans="1:57">
      <c r="A278" t="s">
        <v>404</v>
      </c>
      <c r="B278" t="s">
        <v>404</v>
      </c>
      <c r="C278" t="s">
        <v>404</v>
      </c>
      <c r="E278">
        <v>220</v>
      </c>
      <c r="F278">
        <v>0</v>
      </c>
      <c r="G278">
        <v>1</v>
      </c>
      <c r="H278">
        <v>173180</v>
      </c>
      <c r="I278" s="1">
        <v>44761.875</v>
      </c>
      <c r="J278" t="s">
        <v>473</v>
      </c>
      <c r="K278">
        <v>0</v>
      </c>
      <c r="L278" s="1"/>
      <c r="M278" s="1">
        <v>44761.875</v>
      </c>
      <c r="N278" s="1">
        <v>32691.875</v>
      </c>
      <c r="O278" s="1">
        <v>44697.875</v>
      </c>
      <c r="P278" s="1">
        <v>44693.875</v>
      </c>
      <c r="Q278" s="1">
        <v>43418.916666666664</v>
      </c>
      <c r="R278">
        <v>74081697</v>
      </c>
      <c r="S278" s="22">
        <f>COUNTIF(affix_amil_mensalidade_bronze!$E$4:$E$140,R278)</f>
        <v>1</v>
      </c>
      <c r="U278" t="s">
        <v>889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389</v>
      </c>
      <c r="AC278">
        <v>43</v>
      </c>
      <c r="AD278" t="s">
        <v>394</v>
      </c>
      <c r="AE278">
        <v>83251</v>
      </c>
      <c r="AF278">
        <v>699.32</v>
      </c>
      <c r="AG278">
        <v>832.51</v>
      </c>
      <c r="AH278" t="s">
        <v>408</v>
      </c>
      <c r="AI278" t="str">
        <f t="shared" si="60"/>
        <v>SIMSIMSIM2200117318044761.875ABREC044761.87532691.87544697.87544693.87543418.9166666667740816971PRXWXLLX XLBXNX XLVX PXMXNTX000000AMIL43NEXT PLUS RM RJ83251699.32832.51ATIVO</v>
      </c>
      <c r="AJ278">
        <f t="shared" si="61"/>
        <v>1</v>
      </c>
      <c r="AK278" t="s">
        <v>473</v>
      </c>
      <c r="AM278" s="7">
        <v>275</v>
      </c>
      <c r="AN278" s="7" t="str">
        <f t="shared" si="64"/>
        <v/>
      </c>
      <c r="AO278" s="7" t="str">
        <f t="shared" si="64"/>
        <v/>
      </c>
      <c r="AP278" s="7" t="str">
        <f t="shared" si="64"/>
        <v/>
      </c>
      <c r="AQ278" s="7" t="str">
        <f t="shared" si="64"/>
        <v/>
      </c>
      <c r="AR278" s="7" t="str">
        <f t="shared" si="64"/>
        <v/>
      </c>
      <c r="AS278" s="7" t="str">
        <f t="shared" si="64"/>
        <v/>
      </c>
      <c r="AT278" s="7" t="str">
        <f t="shared" si="64"/>
        <v/>
      </c>
      <c r="AU278" s="7" t="str">
        <f t="shared" si="64"/>
        <v/>
      </c>
      <c r="AV278" s="7" t="str">
        <f t="shared" si="64"/>
        <v/>
      </c>
      <c r="AW278" s="7" t="str">
        <f t="shared" si="64"/>
        <v/>
      </c>
      <c r="AX278" s="7" t="str">
        <f t="shared" si="65"/>
        <v/>
      </c>
      <c r="AY278" s="7" t="str">
        <f t="shared" si="65"/>
        <v/>
      </c>
      <c r="AZ278" s="7" t="str">
        <f t="shared" si="65"/>
        <v/>
      </c>
      <c r="BA278" s="7" t="str">
        <f t="shared" si="65"/>
        <v/>
      </c>
      <c r="BB278" s="7" t="str">
        <f t="shared" si="65"/>
        <v/>
      </c>
      <c r="BC278" s="7" t="str">
        <f t="shared" si="65"/>
        <v/>
      </c>
      <c r="BD278" s="7" t="str">
        <f t="shared" si="65"/>
        <v/>
      </c>
      <c r="BE278" s="7" t="str">
        <f t="shared" si="65"/>
        <v/>
      </c>
    </row>
    <row r="279" spans="1:57">
      <c r="A279" t="s">
        <v>404</v>
      </c>
      <c r="B279" t="s">
        <v>404</v>
      </c>
      <c r="C279" t="s">
        <v>404</v>
      </c>
      <c r="E279">
        <v>220</v>
      </c>
      <c r="F279">
        <v>0</v>
      </c>
      <c r="G279">
        <v>1</v>
      </c>
      <c r="H279">
        <v>173180</v>
      </c>
      <c r="I279" s="1">
        <v>44761.875</v>
      </c>
      <c r="J279" t="s">
        <v>473</v>
      </c>
      <c r="K279">
        <v>0</v>
      </c>
      <c r="L279" s="1"/>
      <c r="M279" s="1">
        <v>44761.875</v>
      </c>
      <c r="N279" s="1">
        <v>32691.875</v>
      </c>
      <c r="O279" s="1">
        <v>44697.875</v>
      </c>
      <c r="P279" s="1">
        <v>44693.875</v>
      </c>
      <c r="Q279" s="1">
        <v>43418.916666666664</v>
      </c>
      <c r="R279">
        <v>74081697</v>
      </c>
      <c r="S279" s="22">
        <f>COUNTIF(affix_amil_mensalidade_bronze!$E$4:$E$140,R279)</f>
        <v>1</v>
      </c>
      <c r="U279" t="s">
        <v>889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389</v>
      </c>
      <c r="AC279">
        <v>43</v>
      </c>
      <c r="AD279" t="s">
        <v>394</v>
      </c>
      <c r="AE279">
        <v>83251</v>
      </c>
      <c r="AF279">
        <v>699.32</v>
      </c>
      <c r="AG279">
        <v>832.51</v>
      </c>
      <c r="AH279" t="s">
        <v>408</v>
      </c>
      <c r="AI279" t="str">
        <f t="shared" si="60"/>
        <v>SIMSIMSIM2200117318044761.875ABREC044761.87532691.87544697.87544693.87543418.9166666667740816971PRXWXLLX XLBXNX XLVX PXMXNTX000000AMIL43NEXT PLUS RM RJ83251699.32832.51ATIVO</v>
      </c>
      <c r="AJ279">
        <f t="shared" si="61"/>
        <v>1</v>
      </c>
      <c r="AK279" t="s">
        <v>473</v>
      </c>
      <c r="AM279" s="8">
        <v>276</v>
      </c>
      <c r="AN279" s="8" t="str">
        <f t="shared" si="64"/>
        <v/>
      </c>
      <c r="AO279" s="8" t="str">
        <f t="shared" si="64"/>
        <v/>
      </c>
      <c r="AP279" s="8" t="str">
        <f t="shared" si="64"/>
        <v/>
      </c>
      <c r="AQ279" s="8" t="str">
        <f t="shared" si="64"/>
        <v/>
      </c>
      <c r="AR279" s="8" t="str">
        <f t="shared" si="64"/>
        <v/>
      </c>
      <c r="AS279" s="8" t="str">
        <f t="shared" si="64"/>
        <v/>
      </c>
      <c r="AT279" s="8" t="str">
        <f t="shared" si="64"/>
        <v/>
      </c>
      <c r="AU279" s="8" t="str">
        <f t="shared" si="64"/>
        <v/>
      </c>
      <c r="AV279" s="8" t="str">
        <f t="shared" si="64"/>
        <v/>
      </c>
      <c r="AW279" s="8" t="str">
        <f t="shared" si="64"/>
        <v/>
      </c>
      <c r="AX279" s="8" t="str">
        <f t="shared" si="65"/>
        <v/>
      </c>
      <c r="AY279" s="8" t="str">
        <f t="shared" si="65"/>
        <v/>
      </c>
      <c r="AZ279" s="8" t="str">
        <f t="shared" si="65"/>
        <v/>
      </c>
      <c r="BA279" s="8" t="str">
        <f t="shared" si="65"/>
        <v/>
      </c>
      <c r="BB279" s="8" t="str">
        <f t="shared" si="65"/>
        <v/>
      </c>
      <c r="BC279" s="8" t="str">
        <f t="shared" si="65"/>
        <v/>
      </c>
      <c r="BD279" s="8" t="str">
        <f t="shared" si="65"/>
        <v/>
      </c>
      <c r="BE279" s="8" t="str">
        <f t="shared" si="65"/>
        <v/>
      </c>
    </row>
    <row r="280" spans="1:57">
      <c r="A280" t="s">
        <v>404</v>
      </c>
      <c r="B280" t="s">
        <v>404</v>
      </c>
      <c r="C280" t="s">
        <v>404</v>
      </c>
      <c r="E280">
        <v>57</v>
      </c>
      <c r="F280">
        <v>0</v>
      </c>
      <c r="G280">
        <v>1</v>
      </c>
      <c r="H280">
        <v>173225</v>
      </c>
      <c r="I280" s="1">
        <v>44761.875</v>
      </c>
      <c r="J280" t="s">
        <v>392</v>
      </c>
      <c r="K280">
        <v>0</v>
      </c>
      <c r="L280" s="1"/>
      <c r="M280" s="1">
        <v>44761.875</v>
      </c>
      <c r="N280" s="1">
        <v>30371.875</v>
      </c>
      <c r="O280" s="1">
        <v>43416.916666666664</v>
      </c>
      <c r="P280" s="1"/>
      <c r="Q280" s="1">
        <v>43418.916666666664</v>
      </c>
      <c r="R280">
        <v>74081703</v>
      </c>
      <c r="S280" s="22">
        <f>COUNTIF(affix_amil_mensalidade_bronze!$E$4:$E$140,R280)</f>
        <v>0</v>
      </c>
      <c r="U280" t="s">
        <v>891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389</v>
      </c>
      <c r="AC280">
        <v>43</v>
      </c>
      <c r="AD280" t="s">
        <v>394</v>
      </c>
      <c r="AE280">
        <v>96155</v>
      </c>
      <c r="AF280">
        <v>807.71</v>
      </c>
      <c r="AG280">
        <v>961.55</v>
      </c>
      <c r="AH280" t="s">
        <v>408</v>
      </c>
      <c r="AI280" t="str">
        <f t="shared" si="60"/>
        <v>SIMSIMSIM570117322544761.875ANMEP044761.87530371.87543416.916666666743418.9166666667740817030FXBXXNX PXRXXRX DX XLVX000000AMIL43NEXT PLUS RM RJ96155807.71961.55ATIVO</v>
      </c>
      <c r="AJ280">
        <f t="shared" si="61"/>
        <v>0</v>
      </c>
      <c r="AK280" t="s">
        <v>392</v>
      </c>
      <c r="AM280" s="7">
        <v>277</v>
      </c>
      <c r="AN280" s="7" t="str">
        <f t="shared" si="64"/>
        <v/>
      </c>
      <c r="AO280" s="7" t="str">
        <f t="shared" si="64"/>
        <v/>
      </c>
      <c r="AP280" s="7" t="str">
        <f t="shared" si="64"/>
        <v/>
      </c>
      <c r="AQ280" s="7" t="str">
        <f t="shared" si="64"/>
        <v/>
      </c>
      <c r="AR280" s="7" t="str">
        <f t="shared" si="64"/>
        <v/>
      </c>
      <c r="AS280" s="7" t="str">
        <f t="shared" si="64"/>
        <v/>
      </c>
      <c r="AT280" s="7" t="str">
        <f t="shared" si="64"/>
        <v/>
      </c>
      <c r="AU280" s="7" t="str">
        <f t="shared" si="64"/>
        <v/>
      </c>
      <c r="AV280" s="7" t="str">
        <f t="shared" si="64"/>
        <v/>
      </c>
      <c r="AW280" s="7" t="str">
        <f t="shared" si="64"/>
        <v/>
      </c>
      <c r="AX280" s="7" t="str">
        <f t="shared" si="65"/>
        <v/>
      </c>
      <c r="AY280" s="7" t="str">
        <f t="shared" si="65"/>
        <v/>
      </c>
      <c r="AZ280" s="7" t="str">
        <f t="shared" si="65"/>
        <v/>
      </c>
      <c r="BA280" s="7" t="str">
        <f t="shared" si="65"/>
        <v/>
      </c>
      <c r="BB280" s="7" t="str">
        <f t="shared" si="65"/>
        <v/>
      </c>
      <c r="BC280" s="7" t="str">
        <f t="shared" si="65"/>
        <v/>
      </c>
      <c r="BD280" s="7" t="str">
        <f t="shared" si="65"/>
        <v/>
      </c>
      <c r="BE280" s="7" t="str">
        <f t="shared" si="65"/>
        <v/>
      </c>
    </row>
    <row r="281" spans="1:57">
      <c r="A281" t="s">
        <v>404</v>
      </c>
      <c r="B281" t="s">
        <v>404</v>
      </c>
      <c r="C281" t="s">
        <v>404</v>
      </c>
      <c r="E281">
        <v>57</v>
      </c>
      <c r="F281">
        <v>0</v>
      </c>
      <c r="G281">
        <v>1</v>
      </c>
      <c r="H281">
        <v>173225</v>
      </c>
      <c r="I281" s="1">
        <v>44761.875</v>
      </c>
      <c r="J281" t="s">
        <v>392</v>
      </c>
      <c r="K281">
        <v>0</v>
      </c>
      <c r="L281" s="1"/>
      <c r="M281" s="1">
        <v>44761.875</v>
      </c>
      <c r="N281" s="1">
        <v>30371.875</v>
      </c>
      <c r="O281" s="1">
        <v>43416.916666666664</v>
      </c>
      <c r="P281" s="1"/>
      <c r="Q281" s="1">
        <v>43418.916666666664</v>
      </c>
      <c r="R281">
        <v>74081703</v>
      </c>
      <c r="S281" s="22">
        <f>COUNTIF(affix_amil_mensalidade_bronze!$E$4:$E$140,R281)</f>
        <v>0</v>
      </c>
      <c r="U281" t="s">
        <v>891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389</v>
      </c>
      <c r="AC281">
        <v>43</v>
      </c>
      <c r="AD281" t="s">
        <v>394</v>
      </c>
      <c r="AE281">
        <v>96155</v>
      </c>
      <c r="AF281">
        <v>807.71</v>
      </c>
      <c r="AG281">
        <v>961.55</v>
      </c>
      <c r="AH281" t="s">
        <v>408</v>
      </c>
      <c r="AI281" t="str">
        <f t="shared" si="60"/>
        <v>SIMSIMSIM570117322544761.875ANMEP044761.87530371.87543416.916666666743418.9166666667740817030FXBXXNX PXRXXRX DX XLVX000000AMIL43NEXT PLUS RM RJ96155807.71961.55ATIVO</v>
      </c>
      <c r="AJ281">
        <f t="shared" si="61"/>
        <v>1</v>
      </c>
      <c r="AK281" t="s">
        <v>392</v>
      </c>
      <c r="AM281" s="8">
        <v>278</v>
      </c>
      <c r="AN281" s="8" t="str">
        <f t="shared" si="64"/>
        <v/>
      </c>
      <c r="AO281" s="8" t="str">
        <f t="shared" si="64"/>
        <v/>
      </c>
      <c r="AP281" s="8" t="str">
        <f t="shared" si="64"/>
        <v/>
      </c>
      <c r="AQ281" s="8" t="str">
        <f t="shared" si="64"/>
        <v/>
      </c>
      <c r="AR281" s="8" t="str">
        <f t="shared" si="64"/>
        <v/>
      </c>
      <c r="AS281" s="8" t="str">
        <f t="shared" si="64"/>
        <v/>
      </c>
      <c r="AT281" s="8" t="str">
        <f t="shared" si="64"/>
        <v/>
      </c>
      <c r="AU281" s="8" t="str">
        <f t="shared" si="64"/>
        <v/>
      </c>
      <c r="AV281" s="8" t="str">
        <f t="shared" si="64"/>
        <v/>
      </c>
      <c r="AW281" s="8" t="str">
        <f t="shared" si="64"/>
        <v/>
      </c>
      <c r="AX281" s="8" t="str">
        <f t="shared" si="65"/>
        <v/>
      </c>
      <c r="AY281" s="8" t="str">
        <f t="shared" si="65"/>
        <v/>
      </c>
      <c r="AZ281" s="8" t="str">
        <f t="shared" si="65"/>
        <v/>
      </c>
      <c r="BA281" s="8" t="str">
        <f t="shared" si="65"/>
        <v/>
      </c>
      <c r="BB281" s="8" t="str">
        <f t="shared" si="65"/>
        <v/>
      </c>
      <c r="BC281" s="8" t="str">
        <f t="shared" si="65"/>
        <v/>
      </c>
      <c r="BD281" s="8" t="str">
        <f t="shared" si="65"/>
        <v/>
      </c>
      <c r="BE281" s="8" t="str">
        <f t="shared" si="65"/>
        <v/>
      </c>
    </row>
    <row r="282" spans="1:57">
      <c r="A282" t="s">
        <v>404</v>
      </c>
      <c r="B282" t="s">
        <v>404</v>
      </c>
      <c r="C282" t="s">
        <v>404</v>
      </c>
      <c r="E282">
        <v>57</v>
      </c>
      <c r="F282">
        <v>0</v>
      </c>
      <c r="G282">
        <v>1</v>
      </c>
      <c r="H282">
        <v>173225</v>
      </c>
      <c r="I282" s="1">
        <v>44761.875</v>
      </c>
      <c r="J282" t="s">
        <v>392</v>
      </c>
      <c r="K282">
        <v>0</v>
      </c>
      <c r="L282" s="1"/>
      <c r="M282" s="1">
        <v>44761.875</v>
      </c>
      <c r="N282" s="1">
        <v>30371.875</v>
      </c>
      <c r="O282" s="1">
        <v>43416.916666666664</v>
      </c>
      <c r="P282" s="1"/>
      <c r="Q282" s="1">
        <v>43418.916666666664</v>
      </c>
      <c r="R282">
        <v>74081703</v>
      </c>
      <c r="S282" s="22">
        <f>COUNTIF(affix_amil_mensalidade_bronze!$E$4:$E$140,R282)</f>
        <v>0</v>
      </c>
      <c r="U282" t="s">
        <v>891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389</v>
      </c>
      <c r="AC282">
        <v>43</v>
      </c>
      <c r="AD282" t="s">
        <v>394</v>
      </c>
      <c r="AE282">
        <v>96155</v>
      </c>
      <c r="AF282">
        <v>807.71</v>
      </c>
      <c r="AG282">
        <v>961.55</v>
      </c>
      <c r="AH282" t="s">
        <v>408</v>
      </c>
      <c r="AI282" t="str">
        <f t="shared" si="60"/>
        <v>SIMSIMSIM570117322544761.875ANMEP044761.87530371.87543416.916666666743418.9166666667740817030FXBXXNX PXRXXRX DX XLVX000000AMIL43NEXT PLUS RM RJ96155807.71961.55ATIVO</v>
      </c>
      <c r="AJ282">
        <f t="shared" si="61"/>
        <v>1</v>
      </c>
      <c r="AK282" t="s">
        <v>392</v>
      </c>
      <c r="AM282" s="7">
        <v>279</v>
      </c>
      <c r="AN282" s="7" t="str">
        <f t="shared" si="64"/>
        <v/>
      </c>
      <c r="AO282" s="7" t="str">
        <f t="shared" si="64"/>
        <v/>
      </c>
      <c r="AP282" s="7" t="str">
        <f t="shared" si="64"/>
        <v/>
      </c>
      <c r="AQ282" s="7" t="str">
        <f t="shared" si="64"/>
        <v/>
      </c>
      <c r="AR282" s="7" t="str">
        <f t="shared" si="64"/>
        <v/>
      </c>
      <c r="AS282" s="7" t="str">
        <f t="shared" si="64"/>
        <v/>
      </c>
      <c r="AT282" s="7" t="str">
        <f t="shared" si="64"/>
        <v/>
      </c>
      <c r="AU282" s="7" t="str">
        <f t="shared" si="64"/>
        <v/>
      </c>
      <c r="AV282" s="7" t="str">
        <f t="shared" si="64"/>
        <v/>
      </c>
      <c r="AW282" s="7" t="str">
        <f t="shared" si="64"/>
        <v/>
      </c>
      <c r="AX282" s="7" t="str">
        <f t="shared" si="65"/>
        <v/>
      </c>
      <c r="AY282" s="7" t="str">
        <f t="shared" si="65"/>
        <v/>
      </c>
      <c r="AZ282" s="7" t="str">
        <f t="shared" si="65"/>
        <v/>
      </c>
      <c r="BA282" s="7" t="str">
        <f t="shared" si="65"/>
        <v/>
      </c>
      <c r="BB282" s="7" t="str">
        <f t="shared" si="65"/>
        <v/>
      </c>
      <c r="BC282" s="7" t="str">
        <f t="shared" si="65"/>
        <v/>
      </c>
      <c r="BD282" s="7" t="str">
        <f t="shared" si="65"/>
        <v/>
      </c>
      <c r="BE282" s="7" t="str">
        <f t="shared" si="65"/>
        <v/>
      </c>
    </row>
    <row r="283" spans="1:57">
      <c r="A283" t="s">
        <v>404</v>
      </c>
      <c r="B283" t="s">
        <v>404</v>
      </c>
      <c r="C283" t="s">
        <v>404</v>
      </c>
      <c r="E283">
        <v>19</v>
      </c>
      <c r="F283">
        <v>0</v>
      </c>
      <c r="G283">
        <v>1</v>
      </c>
      <c r="H283">
        <v>173293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38751.916666666664</v>
      </c>
      <c r="O283" s="1">
        <v>43416.916666666664</v>
      </c>
      <c r="P283" s="1"/>
      <c r="Q283" s="1">
        <v>43418.916666666664</v>
      </c>
      <c r="R283">
        <v>74081768</v>
      </c>
      <c r="S283" s="22">
        <f>COUNTIF(affix_amil_mensalidade_bronze!$E$4:$E$140,R283)</f>
        <v>1</v>
      </c>
      <c r="U283" t="s">
        <v>893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389</v>
      </c>
      <c r="AC283">
        <v>43</v>
      </c>
      <c r="AD283" t="s">
        <v>400</v>
      </c>
      <c r="AE283">
        <v>49621</v>
      </c>
      <c r="AF283">
        <v>416.82</v>
      </c>
      <c r="AG283">
        <v>496.21</v>
      </c>
      <c r="AH283" t="s">
        <v>408</v>
      </c>
      <c r="AI283" t="str">
        <f t="shared" si="60"/>
        <v>SIMSIMSIM190117329344761.875FNEL044761.87538751.916666666743416.916666666743418.9166666667740817681FXBRXWXX HXRNXNDXZ DX XLXVXXRX000000AMIL43NEXT MUNICIPAL SÃO PAULO49621416.82496.21ATIVO</v>
      </c>
      <c r="AJ283">
        <f t="shared" si="61"/>
        <v>0</v>
      </c>
      <c r="AK283" t="s">
        <v>387</v>
      </c>
      <c r="AM283" s="8">
        <v>280</v>
      </c>
      <c r="AN283" s="8" t="str">
        <f t="shared" si="64"/>
        <v/>
      </c>
      <c r="AO283" s="8" t="str">
        <f t="shared" si="64"/>
        <v/>
      </c>
      <c r="AP283" s="8" t="str">
        <f t="shared" si="64"/>
        <v/>
      </c>
      <c r="AQ283" s="8" t="str">
        <f t="shared" si="64"/>
        <v/>
      </c>
      <c r="AR283" s="8" t="str">
        <f t="shared" si="64"/>
        <v/>
      </c>
      <c r="AS283" s="8" t="str">
        <f t="shared" si="64"/>
        <v/>
      </c>
      <c r="AT283" s="8" t="str">
        <f t="shared" si="64"/>
        <v/>
      </c>
      <c r="AU283" s="8" t="str">
        <f t="shared" si="64"/>
        <v/>
      </c>
      <c r="AV283" s="8" t="str">
        <f t="shared" si="64"/>
        <v/>
      </c>
      <c r="AW283" s="8" t="str">
        <f t="shared" si="64"/>
        <v/>
      </c>
      <c r="AX283" s="8" t="str">
        <f t="shared" si="65"/>
        <v/>
      </c>
      <c r="AY283" s="8" t="str">
        <f t="shared" si="65"/>
        <v/>
      </c>
      <c r="AZ283" s="8" t="str">
        <f t="shared" si="65"/>
        <v/>
      </c>
      <c r="BA283" s="8" t="str">
        <f t="shared" si="65"/>
        <v/>
      </c>
      <c r="BB283" s="8" t="str">
        <f t="shared" si="65"/>
        <v/>
      </c>
      <c r="BC283" s="8" t="str">
        <f t="shared" si="65"/>
        <v/>
      </c>
      <c r="BD283" s="8" t="str">
        <f t="shared" si="65"/>
        <v/>
      </c>
      <c r="BE283" s="8" t="str">
        <f t="shared" si="65"/>
        <v/>
      </c>
    </row>
    <row r="284" spans="1:57">
      <c r="A284" t="s">
        <v>404</v>
      </c>
      <c r="B284" t="s">
        <v>404</v>
      </c>
      <c r="C284" t="s">
        <v>404</v>
      </c>
      <c r="E284">
        <v>19</v>
      </c>
      <c r="F284">
        <v>0</v>
      </c>
      <c r="G284">
        <v>1</v>
      </c>
      <c r="H284">
        <v>173293</v>
      </c>
      <c r="I284" s="1">
        <v>44761.875</v>
      </c>
      <c r="J284" t="s">
        <v>387</v>
      </c>
      <c r="K284">
        <v>0</v>
      </c>
      <c r="L284" s="1"/>
      <c r="M284" s="1">
        <v>44761.875</v>
      </c>
      <c r="N284" s="1">
        <v>38751.916666666664</v>
      </c>
      <c r="O284" s="1">
        <v>43416.916666666664</v>
      </c>
      <c r="P284" s="1"/>
      <c r="Q284" s="1">
        <v>43418.916666666664</v>
      </c>
      <c r="R284">
        <v>74081768</v>
      </c>
      <c r="S284" s="22">
        <f>COUNTIF(affix_amil_mensalidade_bronze!$E$4:$E$140,R284)</f>
        <v>1</v>
      </c>
      <c r="U284" t="s">
        <v>893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389</v>
      </c>
      <c r="AC284">
        <v>43</v>
      </c>
      <c r="AD284" t="s">
        <v>400</v>
      </c>
      <c r="AE284">
        <v>49621</v>
      </c>
      <c r="AF284">
        <v>416.82</v>
      </c>
      <c r="AG284">
        <v>496.21</v>
      </c>
      <c r="AH284" t="s">
        <v>408</v>
      </c>
      <c r="AI284" t="str">
        <f t="shared" si="60"/>
        <v>SIMSIMSIM190117329344761.875FNEL044761.87538751.916666666743416.916666666743418.9166666667740817681FXBRXWXX HXRNXNDXZ DX XLXVXXRX000000AMIL43NEXT MUNICIPAL SÃO PAULO49621416.82496.21ATIVO</v>
      </c>
      <c r="AJ284">
        <f t="shared" si="61"/>
        <v>1</v>
      </c>
      <c r="AK284" t="s">
        <v>387</v>
      </c>
      <c r="AM284" s="7">
        <v>281</v>
      </c>
      <c r="AN284" s="7" t="str">
        <f t="shared" ref="AN284:AW293" si="66">IF(AN$3=$D284,$AM284,"")</f>
        <v/>
      </c>
      <c r="AO284" s="7" t="str">
        <f t="shared" si="66"/>
        <v/>
      </c>
      <c r="AP284" s="7" t="str">
        <f t="shared" si="66"/>
        <v/>
      </c>
      <c r="AQ284" s="7" t="str">
        <f t="shared" si="66"/>
        <v/>
      </c>
      <c r="AR284" s="7" t="str">
        <f t="shared" si="66"/>
        <v/>
      </c>
      <c r="AS284" s="7" t="str">
        <f t="shared" si="66"/>
        <v/>
      </c>
      <c r="AT284" s="7" t="str">
        <f t="shared" si="66"/>
        <v/>
      </c>
      <c r="AU284" s="7" t="str">
        <f t="shared" si="66"/>
        <v/>
      </c>
      <c r="AV284" s="7" t="str">
        <f t="shared" si="66"/>
        <v/>
      </c>
      <c r="AW284" s="7" t="str">
        <f t="shared" si="66"/>
        <v/>
      </c>
      <c r="AX284" s="7" t="str">
        <f t="shared" ref="AX284:BE293" si="67">IF(AX$3=$D284,$AM284,"")</f>
        <v/>
      </c>
      <c r="AY284" s="7" t="str">
        <f t="shared" si="67"/>
        <v/>
      </c>
      <c r="AZ284" s="7" t="str">
        <f t="shared" si="67"/>
        <v/>
      </c>
      <c r="BA284" s="7" t="str">
        <f t="shared" si="67"/>
        <v/>
      </c>
      <c r="BB284" s="7" t="str">
        <f t="shared" si="67"/>
        <v/>
      </c>
      <c r="BC284" s="7" t="str">
        <f t="shared" si="67"/>
        <v/>
      </c>
      <c r="BD284" s="7" t="str">
        <f t="shared" si="67"/>
        <v/>
      </c>
      <c r="BE284" s="7" t="str">
        <f t="shared" si="67"/>
        <v/>
      </c>
    </row>
    <row r="285" spans="1:57">
      <c r="A285" t="s">
        <v>404</v>
      </c>
      <c r="B285" t="s">
        <v>404</v>
      </c>
      <c r="C285" t="s">
        <v>404</v>
      </c>
      <c r="E285">
        <v>19</v>
      </c>
      <c r="F285">
        <v>0</v>
      </c>
      <c r="G285">
        <v>1</v>
      </c>
      <c r="H285">
        <v>173293</v>
      </c>
      <c r="I285" s="1">
        <v>44761.875</v>
      </c>
      <c r="J285" t="s">
        <v>387</v>
      </c>
      <c r="K285">
        <v>0</v>
      </c>
      <c r="L285" s="1"/>
      <c r="M285" s="1">
        <v>44761.875</v>
      </c>
      <c r="N285" s="1">
        <v>38751.916666666664</v>
      </c>
      <c r="O285" s="1">
        <v>43416.916666666664</v>
      </c>
      <c r="P285" s="1"/>
      <c r="Q285" s="1">
        <v>43418.916666666664</v>
      </c>
      <c r="R285">
        <v>74081768</v>
      </c>
      <c r="S285" s="22">
        <f>COUNTIF(affix_amil_mensalidade_bronze!$E$4:$E$140,R285)</f>
        <v>1</v>
      </c>
      <c r="U285" t="s">
        <v>893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389</v>
      </c>
      <c r="AC285">
        <v>43</v>
      </c>
      <c r="AD285" t="s">
        <v>400</v>
      </c>
      <c r="AE285">
        <v>49621</v>
      </c>
      <c r="AF285">
        <v>416.82</v>
      </c>
      <c r="AG285">
        <v>496.21</v>
      </c>
      <c r="AH285" t="s">
        <v>408</v>
      </c>
      <c r="AI285" t="str">
        <f t="shared" si="60"/>
        <v>SIMSIMSIM190117329344761.875FNEL044761.87538751.916666666743416.916666666743418.9166666667740817681FXBRXWXX HXRNXNDXZ DX XLXVXXRX000000AMIL43NEXT MUNICIPAL SÃO PAULO49621416.82496.21ATIVO</v>
      </c>
      <c r="AJ285">
        <f t="shared" si="61"/>
        <v>1</v>
      </c>
      <c r="AK285" t="s">
        <v>387</v>
      </c>
      <c r="AM285" s="8">
        <v>282</v>
      </c>
      <c r="AN285" s="8" t="str">
        <f t="shared" si="66"/>
        <v/>
      </c>
      <c r="AO285" s="8" t="str">
        <f t="shared" si="66"/>
        <v/>
      </c>
      <c r="AP285" s="8" t="str">
        <f t="shared" si="66"/>
        <v/>
      </c>
      <c r="AQ285" s="8" t="str">
        <f t="shared" si="66"/>
        <v/>
      </c>
      <c r="AR285" s="8" t="str">
        <f t="shared" si="66"/>
        <v/>
      </c>
      <c r="AS285" s="8" t="str">
        <f t="shared" si="66"/>
        <v/>
      </c>
      <c r="AT285" s="8" t="str">
        <f t="shared" si="66"/>
        <v/>
      </c>
      <c r="AU285" s="8" t="str">
        <f t="shared" si="66"/>
        <v/>
      </c>
      <c r="AV285" s="8" t="str">
        <f t="shared" si="66"/>
        <v/>
      </c>
      <c r="AW285" s="8" t="str">
        <f t="shared" si="66"/>
        <v/>
      </c>
      <c r="AX285" s="8" t="str">
        <f t="shared" si="67"/>
        <v/>
      </c>
      <c r="AY285" s="8" t="str">
        <f t="shared" si="67"/>
        <v/>
      </c>
      <c r="AZ285" s="8" t="str">
        <f t="shared" si="67"/>
        <v/>
      </c>
      <c r="BA285" s="8" t="str">
        <f t="shared" si="67"/>
        <v/>
      </c>
      <c r="BB285" s="8" t="str">
        <f t="shared" si="67"/>
        <v/>
      </c>
      <c r="BC285" s="8" t="str">
        <f t="shared" si="67"/>
        <v/>
      </c>
      <c r="BD285" s="8" t="str">
        <f t="shared" si="67"/>
        <v/>
      </c>
      <c r="BE285" s="8" t="str">
        <f t="shared" si="67"/>
        <v/>
      </c>
    </row>
    <row r="286" spans="1:57">
      <c r="A286" t="s">
        <v>404</v>
      </c>
      <c r="B286" t="s">
        <v>404</v>
      </c>
      <c r="C286" t="s">
        <v>386</v>
      </c>
      <c r="E286">
        <v>19</v>
      </c>
      <c r="F286">
        <v>0</v>
      </c>
      <c r="G286">
        <v>1</v>
      </c>
      <c r="H286">
        <v>172716</v>
      </c>
      <c r="I286" s="1">
        <v>44761.875</v>
      </c>
      <c r="J286" t="s">
        <v>387</v>
      </c>
      <c r="K286">
        <v>0</v>
      </c>
      <c r="L286" s="1">
        <v>44720.875</v>
      </c>
      <c r="M286" s="1">
        <v>44761.875</v>
      </c>
      <c r="N286" s="1">
        <v>33548.916666666664</v>
      </c>
      <c r="O286" s="1">
        <v>44720.875</v>
      </c>
      <c r="P286" s="1"/>
      <c r="Q286" s="1">
        <v>43418.916666666664</v>
      </c>
      <c r="R286">
        <v>74081819</v>
      </c>
      <c r="S286" s="23">
        <f>COUNTIF(affix_amil_mensalidade_bronze!$E$4:$E$140,R286)</f>
        <v>0</v>
      </c>
      <c r="T286">
        <v>74081820</v>
      </c>
      <c r="U286" t="s">
        <v>882</v>
      </c>
      <c r="V286">
        <v>368</v>
      </c>
      <c r="W286">
        <v>3022</v>
      </c>
      <c r="X286">
        <v>30.22</v>
      </c>
      <c r="Y286">
        <v>3022</v>
      </c>
      <c r="Z286">
        <v>36.799999999999997</v>
      </c>
      <c r="AA286">
        <v>3680</v>
      </c>
      <c r="AB286" t="s">
        <v>389</v>
      </c>
      <c r="AC286">
        <v>43</v>
      </c>
      <c r="AD286" t="s">
        <v>476</v>
      </c>
      <c r="AE286">
        <v>132923</v>
      </c>
      <c r="AF286">
        <v>1116.54</v>
      </c>
      <c r="AG286">
        <v>1329.23</v>
      </c>
      <c r="AH286" t="s">
        <v>391</v>
      </c>
      <c r="AI286" t="str">
        <f t="shared" si="60"/>
        <v>SIMSIMNÃO190117271644761.875FNEL044720.87544761.87533548.916666666744720.87543418.916666666774081819074081820DXNXXLX PXRXXRX LXPX368302230.22302236.83680AMIL43AMIL 400 QC NACIONAL1329231116.541329.23INATIVO</v>
      </c>
      <c r="AJ286">
        <f t="shared" si="61"/>
        <v>0</v>
      </c>
      <c r="AK286" t="s">
        <v>387</v>
      </c>
      <c r="AM286" s="7">
        <v>283</v>
      </c>
      <c r="AN286" s="7" t="str">
        <f t="shared" si="66"/>
        <v/>
      </c>
      <c r="AO286" s="7" t="str">
        <f t="shared" si="66"/>
        <v/>
      </c>
      <c r="AP286" s="7" t="str">
        <f t="shared" si="66"/>
        <v/>
      </c>
      <c r="AQ286" s="7" t="str">
        <f t="shared" si="66"/>
        <v/>
      </c>
      <c r="AR286" s="7" t="str">
        <f t="shared" si="66"/>
        <v/>
      </c>
      <c r="AS286" s="7" t="str">
        <f t="shared" si="66"/>
        <v/>
      </c>
      <c r="AT286" s="7" t="str">
        <f t="shared" si="66"/>
        <v/>
      </c>
      <c r="AU286" s="7" t="str">
        <f t="shared" si="66"/>
        <v/>
      </c>
      <c r="AV286" s="7" t="str">
        <f t="shared" si="66"/>
        <v/>
      </c>
      <c r="AW286" s="7" t="str">
        <f t="shared" si="66"/>
        <v/>
      </c>
      <c r="AX286" s="7" t="str">
        <f t="shared" si="67"/>
        <v/>
      </c>
      <c r="AY286" s="7" t="str">
        <f t="shared" si="67"/>
        <v/>
      </c>
      <c r="AZ286" s="7" t="str">
        <f t="shared" si="67"/>
        <v/>
      </c>
      <c r="BA286" s="7" t="str">
        <f t="shared" si="67"/>
        <v/>
      </c>
      <c r="BB286" s="7" t="str">
        <f t="shared" si="67"/>
        <v/>
      </c>
      <c r="BC286" s="7" t="str">
        <f t="shared" si="67"/>
        <v/>
      </c>
      <c r="BD286" s="7" t="str">
        <f t="shared" si="67"/>
        <v/>
      </c>
      <c r="BE286" s="7" t="str">
        <f t="shared" si="67"/>
        <v/>
      </c>
    </row>
    <row r="287" spans="1:57">
      <c r="A287" t="s">
        <v>404</v>
      </c>
      <c r="B287" t="s">
        <v>404</v>
      </c>
      <c r="C287" t="s">
        <v>386</v>
      </c>
      <c r="E287">
        <v>19</v>
      </c>
      <c r="F287">
        <v>0</v>
      </c>
      <c r="G287">
        <v>1</v>
      </c>
      <c r="H287">
        <v>172716</v>
      </c>
      <c r="I287" s="1">
        <v>44761.875</v>
      </c>
      <c r="J287" t="s">
        <v>387</v>
      </c>
      <c r="K287">
        <v>0</v>
      </c>
      <c r="L287" s="1">
        <v>44720.875</v>
      </c>
      <c r="M287" s="1">
        <v>44761.875</v>
      </c>
      <c r="N287" s="1">
        <v>33548.916666666664</v>
      </c>
      <c r="O287" s="1">
        <v>44720.875</v>
      </c>
      <c r="P287" s="1"/>
      <c r="Q287" s="1">
        <v>43418.916666666664</v>
      </c>
      <c r="R287">
        <v>74081819</v>
      </c>
      <c r="S287" s="23">
        <f>COUNTIF(affix_amil_mensalidade_bronze!$E$4:$E$140,R287)</f>
        <v>0</v>
      </c>
      <c r="T287">
        <v>74081820</v>
      </c>
      <c r="U287" t="s">
        <v>882</v>
      </c>
      <c r="V287">
        <v>368</v>
      </c>
      <c r="W287">
        <v>3022</v>
      </c>
      <c r="X287">
        <v>30.22</v>
      </c>
      <c r="Y287">
        <v>3022</v>
      </c>
      <c r="Z287">
        <v>36.799999999999997</v>
      </c>
      <c r="AA287">
        <v>3680</v>
      </c>
      <c r="AB287" t="s">
        <v>389</v>
      </c>
      <c r="AC287">
        <v>43</v>
      </c>
      <c r="AD287" t="s">
        <v>476</v>
      </c>
      <c r="AE287">
        <v>132923</v>
      </c>
      <c r="AF287">
        <v>1116.54</v>
      </c>
      <c r="AG287">
        <v>1329.23</v>
      </c>
      <c r="AH287" t="s">
        <v>391</v>
      </c>
      <c r="AI287" t="str">
        <f t="shared" si="60"/>
        <v>SIMSIMNÃO190117271644761.875FNEL044720.87544761.87533548.916666666744720.87543418.916666666774081819074081820DXNXXLX PXRXXRX LXPX368302230.22302236.83680AMIL43AMIL 400 QC NACIONAL1329231116.541329.23INATIVO</v>
      </c>
      <c r="AJ287">
        <f t="shared" si="61"/>
        <v>1</v>
      </c>
      <c r="AK287" t="s">
        <v>387</v>
      </c>
      <c r="AM287" s="8">
        <v>284</v>
      </c>
      <c r="AN287" s="8" t="str">
        <f t="shared" si="66"/>
        <v/>
      </c>
      <c r="AO287" s="8" t="str">
        <f t="shared" si="66"/>
        <v/>
      </c>
      <c r="AP287" s="8" t="str">
        <f t="shared" si="66"/>
        <v/>
      </c>
      <c r="AQ287" s="8" t="str">
        <f t="shared" si="66"/>
        <v/>
      </c>
      <c r="AR287" s="8" t="str">
        <f t="shared" si="66"/>
        <v/>
      </c>
      <c r="AS287" s="8" t="str">
        <f t="shared" si="66"/>
        <v/>
      </c>
      <c r="AT287" s="8" t="str">
        <f t="shared" si="66"/>
        <v/>
      </c>
      <c r="AU287" s="8" t="str">
        <f t="shared" si="66"/>
        <v/>
      </c>
      <c r="AV287" s="8" t="str">
        <f t="shared" si="66"/>
        <v/>
      </c>
      <c r="AW287" s="8" t="str">
        <f t="shared" si="66"/>
        <v/>
      </c>
      <c r="AX287" s="8" t="str">
        <f t="shared" si="67"/>
        <v/>
      </c>
      <c r="AY287" s="8" t="str">
        <f t="shared" si="67"/>
        <v/>
      </c>
      <c r="AZ287" s="8" t="str">
        <f t="shared" si="67"/>
        <v/>
      </c>
      <c r="BA287" s="8" t="str">
        <f t="shared" si="67"/>
        <v/>
      </c>
      <c r="BB287" s="8" t="str">
        <f t="shared" si="67"/>
        <v/>
      </c>
      <c r="BC287" s="8" t="str">
        <f t="shared" si="67"/>
        <v/>
      </c>
      <c r="BD287" s="8" t="str">
        <f t="shared" si="67"/>
        <v/>
      </c>
      <c r="BE287" s="8" t="str">
        <f t="shared" si="67"/>
        <v/>
      </c>
    </row>
    <row r="288" spans="1:57">
      <c r="A288" t="s">
        <v>404</v>
      </c>
      <c r="B288" t="s">
        <v>404</v>
      </c>
      <c r="C288" t="s">
        <v>386</v>
      </c>
      <c r="E288">
        <v>19</v>
      </c>
      <c r="F288">
        <v>0</v>
      </c>
      <c r="G288">
        <v>1</v>
      </c>
      <c r="H288">
        <v>172716</v>
      </c>
      <c r="I288" s="1">
        <v>44761.875</v>
      </c>
      <c r="J288" t="s">
        <v>387</v>
      </c>
      <c r="K288">
        <v>0</v>
      </c>
      <c r="L288" s="1">
        <v>44720.875</v>
      </c>
      <c r="M288" s="1">
        <v>44761.875</v>
      </c>
      <c r="N288" s="1">
        <v>33548.916666666664</v>
      </c>
      <c r="O288" s="1">
        <v>44720.875</v>
      </c>
      <c r="P288" s="1"/>
      <c r="Q288" s="1">
        <v>43418.916666666664</v>
      </c>
      <c r="R288">
        <v>74081819</v>
      </c>
      <c r="S288" s="23">
        <f>COUNTIF(affix_amil_mensalidade_bronze!$E$4:$E$140,R288)</f>
        <v>0</v>
      </c>
      <c r="T288">
        <v>74081820</v>
      </c>
      <c r="U288" t="s">
        <v>882</v>
      </c>
      <c r="V288">
        <v>368</v>
      </c>
      <c r="W288">
        <v>3022</v>
      </c>
      <c r="X288">
        <v>30.22</v>
      </c>
      <c r="Y288">
        <v>3022</v>
      </c>
      <c r="Z288">
        <v>36.799999999999997</v>
      </c>
      <c r="AA288">
        <v>3680</v>
      </c>
      <c r="AB288" t="s">
        <v>389</v>
      </c>
      <c r="AC288">
        <v>43</v>
      </c>
      <c r="AD288" t="s">
        <v>476</v>
      </c>
      <c r="AE288">
        <v>132923</v>
      </c>
      <c r="AF288">
        <v>1116.54</v>
      </c>
      <c r="AG288">
        <v>1329.23</v>
      </c>
      <c r="AH288" t="s">
        <v>391</v>
      </c>
      <c r="AI288" t="str">
        <f t="shared" si="60"/>
        <v>SIMSIMNÃO190117271644761.875FNEL044720.87544761.87533548.916666666744720.87543418.916666666774081819074081820DXNXXLX PXRXXRX LXPX368302230.22302236.83680AMIL43AMIL 400 QC NACIONAL1329231116.541329.23INATIVO</v>
      </c>
      <c r="AJ288">
        <f t="shared" si="61"/>
        <v>1</v>
      </c>
      <c r="AK288" t="s">
        <v>387</v>
      </c>
      <c r="AM288" s="7">
        <v>285</v>
      </c>
      <c r="AN288" s="7" t="str">
        <f t="shared" si="66"/>
        <v/>
      </c>
      <c r="AO288" s="7" t="str">
        <f t="shared" si="66"/>
        <v/>
      </c>
      <c r="AP288" s="7" t="str">
        <f t="shared" si="66"/>
        <v/>
      </c>
      <c r="AQ288" s="7" t="str">
        <f t="shared" si="66"/>
        <v/>
      </c>
      <c r="AR288" s="7" t="str">
        <f t="shared" si="66"/>
        <v/>
      </c>
      <c r="AS288" s="7" t="str">
        <f t="shared" si="66"/>
        <v/>
      </c>
      <c r="AT288" s="7" t="str">
        <f t="shared" si="66"/>
        <v/>
      </c>
      <c r="AU288" s="7" t="str">
        <f t="shared" si="66"/>
        <v/>
      </c>
      <c r="AV288" s="7" t="str">
        <f t="shared" si="66"/>
        <v/>
      </c>
      <c r="AW288" s="7" t="str">
        <f t="shared" si="66"/>
        <v/>
      </c>
      <c r="AX288" s="7" t="str">
        <f t="shared" si="67"/>
        <v/>
      </c>
      <c r="AY288" s="7" t="str">
        <f t="shared" si="67"/>
        <v/>
      </c>
      <c r="AZ288" s="7" t="str">
        <f t="shared" si="67"/>
        <v/>
      </c>
      <c r="BA288" s="7" t="str">
        <f t="shared" si="67"/>
        <v/>
      </c>
      <c r="BB288" s="7" t="str">
        <f t="shared" si="67"/>
        <v/>
      </c>
      <c r="BC288" s="7" t="str">
        <f t="shared" si="67"/>
        <v/>
      </c>
      <c r="BD288" s="7" t="str">
        <f t="shared" si="67"/>
        <v/>
      </c>
      <c r="BE288" s="7" t="str">
        <f t="shared" si="67"/>
        <v/>
      </c>
    </row>
    <row r="289" spans="1:57">
      <c r="A289" t="s">
        <v>404</v>
      </c>
      <c r="B289" t="s">
        <v>404</v>
      </c>
      <c r="C289" t="s">
        <v>404</v>
      </c>
      <c r="E289">
        <v>57</v>
      </c>
      <c r="F289">
        <v>0</v>
      </c>
      <c r="G289">
        <v>1</v>
      </c>
      <c r="H289">
        <v>172749</v>
      </c>
      <c r="I289" s="1">
        <v>44761.875</v>
      </c>
      <c r="J289" t="s">
        <v>392</v>
      </c>
      <c r="K289">
        <v>0</v>
      </c>
      <c r="L289" s="1"/>
      <c r="M289" s="1">
        <v>44761.875</v>
      </c>
      <c r="N289" s="1">
        <v>28688.875</v>
      </c>
      <c r="O289" s="1">
        <v>43416.916666666664</v>
      </c>
      <c r="P289" s="1"/>
      <c r="Q289" s="1">
        <v>43418.916666666664</v>
      </c>
      <c r="R289">
        <v>74081822</v>
      </c>
      <c r="S289" s="22">
        <f>COUNTIF(affix_amil_mensalidade_bronze!$E$4:$E$140,R289)</f>
        <v>0</v>
      </c>
      <c r="U289" t="s">
        <v>887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389</v>
      </c>
      <c r="AC289">
        <v>43</v>
      </c>
      <c r="AD289" t="s">
        <v>390</v>
      </c>
      <c r="AE289">
        <v>278937</v>
      </c>
      <c r="AF289">
        <v>2343.0700000000002</v>
      </c>
      <c r="AG289">
        <v>2789.37</v>
      </c>
      <c r="AH289" t="s">
        <v>408</v>
      </c>
      <c r="AI289" t="str">
        <f t="shared" si="60"/>
        <v>SIMSIMSIM570117274944761.875ANMEP044761.87528688.87543416.916666666743418.9166666667740818220TXLXTX GUXMXRXX RXX MXXRXLLX000000AMIL43AMIL 400 QP NACIONAL2789372343.072789.37ATIVO</v>
      </c>
      <c r="AJ289">
        <f t="shared" si="61"/>
        <v>0</v>
      </c>
      <c r="AK289" t="s">
        <v>392</v>
      </c>
      <c r="AM289" s="8">
        <v>286</v>
      </c>
      <c r="AN289" s="8" t="str">
        <f t="shared" si="66"/>
        <v/>
      </c>
      <c r="AO289" s="8" t="str">
        <f t="shared" si="66"/>
        <v/>
      </c>
      <c r="AP289" s="8" t="str">
        <f t="shared" si="66"/>
        <v/>
      </c>
      <c r="AQ289" s="8" t="str">
        <f t="shared" si="66"/>
        <v/>
      </c>
      <c r="AR289" s="8" t="str">
        <f t="shared" si="66"/>
        <v/>
      </c>
      <c r="AS289" s="8" t="str">
        <f t="shared" si="66"/>
        <v/>
      </c>
      <c r="AT289" s="8" t="str">
        <f t="shared" si="66"/>
        <v/>
      </c>
      <c r="AU289" s="8" t="str">
        <f t="shared" si="66"/>
        <v/>
      </c>
      <c r="AV289" s="8" t="str">
        <f t="shared" si="66"/>
        <v/>
      </c>
      <c r="AW289" s="8" t="str">
        <f t="shared" si="66"/>
        <v/>
      </c>
      <c r="AX289" s="8" t="str">
        <f t="shared" si="67"/>
        <v/>
      </c>
      <c r="AY289" s="8" t="str">
        <f t="shared" si="67"/>
        <v/>
      </c>
      <c r="AZ289" s="8" t="str">
        <f t="shared" si="67"/>
        <v/>
      </c>
      <c r="BA289" s="8" t="str">
        <f t="shared" si="67"/>
        <v/>
      </c>
      <c r="BB289" s="8" t="str">
        <f t="shared" si="67"/>
        <v/>
      </c>
      <c r="BC289" s="8" t="str">
        <f t="shared" si="67"/>
        <v/>
      </c>
      <c r="BD289" s="8" t="str">
        <f t="shared" si="67"/>
        <v/>
      </c>
      <c r="BE289" s="8" t="str">
        <f t="shared" si="67"/>
        <v/>
      </c>
    </row>
    <row r="290" spans="1:57">
      <c r="A290" t="s">
        <v>404</v>
      </c>
      <c r="B290" t="s">
        <v>404</v>
      </c>
      <c r="C290" t="s">
        <v>404</v>
      </c>
      <c r="E290">
        <v>57</v>
      </c>
      <c r="F290">
        <v>0</v>
      </c>
      <c r="G290">
        <v>1</v>
      </c>
      <c r="H290">
        <v>172749</v>
      </c>
      <c r="I290" s="1">
        <v>44761.875</v>
      </c>
      <c r="J290" t="s">
        <v>392</v>
      </c>
      <c r="K290">
        <v>0</v>
      </c>
      <c r="L290" s="1"/>
      <c r="M290" s="1">
        <v>44761.875</v>
      </c>
      <c r="N290" s="1">
        <v>28688.875</v>
      </c>
      <c r="O290" s="1">
        <v>43416.916666666664</v>
      </c>
      <c r="P290" s="1"/>
      <c r="Q290" s="1">
        <v>43418.916666666664</v>
      </c>
      <c r="R290">
        <v>74081822</v>
      </c>
      <c r="S290" s="22">
        <f>COUNTIF(affix_amil_mensalidade_bronze!$E$4:$E$140,R290)</f>
        <v>0</v>
      </c>
      <c r="U290" t="s">
        <v>887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389</v>
      </c>
      <c r="AC290">
        <v>43</v>
      </c>
      <c r="AD290" t="s">
        <v>390</v>
      </c>
      <c r="AE290">
        <v>278937</v>
      </c>
      <c r="AF290">
        <v>2343.0700000000002</v>
      </c>
      <c r="AG290">
        <v>2789.37</v>
      </c>
      <c r="AH290" t="s">
        <v>408</v>
      </c>
      <c r="AI290" t="str">
        <f t="shared" si="60"/>
        <v>SIMSIMSIM570117274944761.875ANMEP044761.87528688.87543416.916666666743418.9166666667740818220TXLXTX GUXMXRXX RXX MXXRXLLX000000AMIL43AMIL 400 QP NACIONAL2789372343.072789.37ATIVO</v>
      </c>
      <c r="AJ290">
        <f t="shared" si="61"/>
        <v>1</v>
      </c>
      <c r="AK290" t="s">
        <v>392</v>
      </c>
      <c r="AM290" s="7">
        <v>287</v>
      </c>
      <c r="AN290" s="7" t="str">
        <f t="shared" si="66"/>
        <v/>
      </c>
      <c r="AO290" s="7" t="str">
        <f t="shared" si="66"/>
        <v/>
      </c>
      <c r="AP290" s="7" t="str">
        <f t="shared" si="66"/>
        <v/>
      </c>
      <c r="AQ290" s="7" t="str">
        <f t="shared" si="66"/>
        <v/>
      </c>
      <c r="AR290" s="7" t="str">
        <f t="shared" si="66"/>
        <v/>
      </c>
      <c r="AS290" s="7" t="str">
        <f t="shared" si="66"/>
        <v/>
      </c>
      <c r="AT290" s="7" t="str">
        <f t="shared" si="66"/>
        <v/>
      </c>
      <c r="AU290" s="7" t="str">
        <f t="shared" si="66"/>
        <v/>
      </c>
      <c r="AV290" s="7" t="str">
        <f t="shared" si="66"/>
        <v/>
      </c>
      <c r="AW290" s="7" t="str">
        <f t="shared" si="66"/>
        <v/>
      </c>
      <c r="AX290" s="7" t="str">
        <f t="shared" si="67"/>
        <v/>
      </c>
      <c r="AY290" s="7" t="str">
        <f t="shared" si="67"/>
        <v/>
      </c>
      <c r="AZ290" s="7" t="str">
        <f t="shared" si="67"/>
        <v/>
      </c>
      <c r="BA290" s="7" t="str">
        <f t="shared" si="67"/>
        <v/>
      </c>
      <c r="BB290" s="7" t="str">
        <f t="shared" si="67"/>
        <v/>
      </c>
      <c r="BC290" s="7" t="str">
        <f t="shared" si="67"/>
        <v/>
      </c>
      <c r="BD290" s="7" t="str">
        <f t="shared" si="67"/>
        <v/>
      </c>
      <c r="BE290" s="7" t="str">
        <f t="shared" si="67"/>
        <v/>
      </c>
    </row>
    <row r="291" spans="1:57">
      <c r="A291" t="s">
        <v>404</v>
      </c>
      <c r="B291" t="s">
        <v>404</v>
      </c>
      <c r="C291" t="s">
        <v>404</v>
      </c>
      <c r="E291">
        <v>57</v>
      </c>
      <c r="F291">
        <v>0</v>
      </c>
      <c r="G291">
        <v>1</v>
      </c>
      <c r="H291">
        <v>172749</v>
      </c>
      <c r="I291" s="1">
        <v>44761.875</v>
      </c>
      <c r="J291" t="s">
        <v>392</v>
      </c>
      <c r="K291">
        <v>0</v>
      </c>
      <c r="L291" s="1"/>
      <c r="M291" s="1">
        <v>44761.875</v>
      </c>
      <c r="N291" s="1">
        <v>28688.875</v>
      </c>
      <c r="O291" s="1">
        <v>43416.916666666664</v>
      </c>
      <c r="P291" s="1"/>
      <c r="Q291" s="1">
        <v>43418.916666666664</v>
      </c>
      <c r="R291">
        <v>74081822</v>
      </c>
      <c r="S291" s="22">
        <f>COUNTIF(affix_amil_mensalidade_bronze!$E$4:$E$140,R291)</f>
        <v>0</v>
      </c>
      <c r="U291" t="s">
        <v>887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389</v>
      </c>
      <c r="AC291">
        <v>43</v>
      </c>
      <c r="AD291" t="s">
        <v>390</v>
      </c>
      <c r="AE291">
        <v>278937</v>
      </c>
      <c r="AF291">
        <v>2343.0700000000002</v>
      </c>
      <c r="AG291">
        <v>2789.37</v>
      </c>
      <c r="AH291" t="s">
        <v>408</v>
      </c>
      <c r="AI291" t="str">
        <f t="shared" si="60"/>
        <v>SIMSIMSIM570117274944761.875ANMEP044761.87528688.87543416.916666666743418.9166666667740818220TXLXTX GUXMXRXX RXX MXXRXLLX000000AMIL43AMIL 400 QP NACIONAL2789372343.072789.37ATIVO</v>
      </c>
      <c r="AJ291">
        <f t="shared" si="61"/>
        <v>1</v>
      </c>
      <c r="AK291" t="s">
        <v>392</v>
      </c>
      <c r="AM291" s="8">
        <v>288</v>
      </c>
      <c r="AN291" s="8" t="str">
        <f t="shared" si="66"/>
        <v/>
      </c>
      <c r="AO291" s="8" t="str">
        <f t="shared" si="66"/>
        <v/>
      </c>
      <c r="AP291" s="8" t="str">
        <f t="shared" si="66"/>
        <v/>
      </c>
      <c r="AQ291" s="8" t="str">
        <f t="shared" si="66"/>
        <v/>
      </c>
      <c r="AR291" s="8" t="str">
        <f t="shared" si="66"/>
        <v/>
      </c>
      <c r="AS291" s="8" t="str">
        <f t="shared" si="66"/>
        <v/>
      </c>
      <c r="AT291" s="8" t="str">
        <f t="shared" si="66"/>
        <v/>
      </c>
      <c r="AU291" s="8" t="str">
        <f t="shared" si="66"/>
        <v/>
      </c>
      <c r="AV291" s="8" t="str">
        <f t="shared" si="66"/>
        <v/>
      </c>
      <c r="AW291" s="8" t="str">
        <f t="shared" si="66"/>
        <v/>
      </c>
      <c r="AX291" s="8" t="str">
        <f t="shared" si="67"/>
        <v/>
      </c>
      <c r="AY291" s="8" t="str">
        <f t="shared" si="67"/>
        <v/>
      </c>
      <c r="AZ291" s="8" t="str">
        <f t="shared" si="67"/>
        <v/>
      </c>
      <c r="BA291" s="8" t="str">
        <f t="shared" si="67"/>
        <v/>
      </c>
      <c r="BB291" s="8" t="str">
        <f t="shared" si="67"/>
        <v/>
      </c>
      <c r="BC291" s="8" t="str">
        <f t="shared" si="67"/>
        <v/>
      </c>
      <c r="BD291" s="8" t="str">
        <f t="shared" si="67"/>
        <v/>
      </c>
      <c r="BE291" s="8" t="str">
        <f t="shared" si="67"/>
        <v/>
      </c>
    </row>
    <row r="292" spans="1:57">
      <c r="A292" t="s">
        <v>404</v>
      </c>
      <c r="B292" t="s">
        <v>404</v>
      </c>
      <c r="C292" t="s">
        <v>404</v>
      </c>
      <c r="E292">
        <v>19</v>
      </c>
      <c r="F292">
        <v>0</v>
      </c>
      <c r="G292">
        <v>1</v>
      </c>
      <c r="H292">
        <v>172748</v>
      </c>
      <c r="I292" s="1">
        <v>44761.875</v>
      </c>
      <c r="J292" t="s">
        <v>387</v>
      </c>
      <c r="K292">
        <v>0</v>
      </c>
      <c r="L292" s="1">
        <v>44749.875</v>
      </c>
      <c r="M292" s="1">
        <v>44761.875</v>
      </c>
      <c r="N292" s="1">
        <v>39104.916666666664</v>
      </c>
      <c r="O292" s="1">
        <v>44749.875</v>
      </c>
      <c r="P292" s="1">
        <v>43478.916666666664</v>
      </c>
      <c r="Q292" s="1">
        <v>43418.916666666664</v>
      </c>
      <c r="R292">
        <v>74081876</v>
      </c>
      <c r="S292" s="23">
        <f>COUNTIF(affix_amil_mensalidade_bronze!$E$4:$E$140,R292)</f>
        <v>0</v>
      </c>
      <c r="U292" t="s">
        <v>886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389</v>
      </c>
      <c r="AC292">
        <v>43</v>
      </c>
      <c r="AD292" t="s">
        <v>476</v>
      </c>
      <c r="AE292">
        <v>123586</v>
      </c>
      <c r="AF292">
        <v>1038.1099999999999</v>
      </c>
      <c r="AG292">
        <v>1235.8599999999999</v>
      </c>
      <c r="AH292" t="s">
        <v>391</v>
      </c>
      <c r="AI292" t="str">
        <f t="shared" si="60"/>
        <v>SIMSIMSIM190117274844761.875FNEL044749.87544761.87539104.916666666744749.87543478.916666666743418.9166666667740818760DXVX MXDXTX DX NXWXMXNTX000000AMIL43AMIL 400 QC NACIONAL1235861038.111235.86INATIVO</v>
      </c>
      <c r="AJ292">
        <f t="shared" si="61"/>
        <v>0</v>
      </c>
      <c r="AK292" t="s">
        <v>387</v>
      </c>
      <c r="AM292" s="7">
        <v>289</v>
      </c>
      <c r="AN292" s="7" t="str">
        <f t="shared" si="66"/>
        <v/>
      </c>
      <c r="AO292" s="7" t="str">
        <f t="shared" si="66"/>
        <v/>
      </c>
      <c r="AP292" s="7" t="str">
        <f t="shared" si="66"/>
        <v/>
      </c>
      <c r="AQ292" s="7" t="str">
        <f t="shared" si="66"/>
        <v/>
      </c>
      <c r="AR292" s="7" t="str">
        <f t="shared" si="66"/>
        <v/>
      </c>
      <c r="AS292" s="7" t="str">
        <f t="shared" si="66"/>
        <v/>
      </c>
      <c r="AT292" s="7" t="str">
        <f t="shared" si="66"/>
        <v/>
      </c>
      <c r="AU292" s="7" t="str">
        <f t="shared" si="66"/>
        <v/>
      </c>
      <c r="AV292" s="7" t="str">
        <f t="shared" si="66"/>
        <v/>
      </c>
      <c r="AW292" s="7" t="str">
        <f t="shared" si="66"/>
        <v/>
      </c>
      <c r="AX292" s="7" t="str">
        <f t="shared" si="67"/>
        <v/>
      </c>
      <c r="AY292" s="7" t="str">
        <f t="shared" si="67"/>
        <v/>
      </c>
      <c r="AZ292" s="7" t="str">
        <f t="shared" si="67"/>
        <v/>
      </c>
      <c r="BA292" s="7" t="str">
        <f t="shared" si="67"/>
        <v/>
      </c>
      <c r="BB292" s="7" t="str">
        <f t="shared" si="67"/>
        <v/>
      </c>
      <c r="BC292" s="7" t="str">
        <f t="shared" si="67"/>
        <v/>
      </c>
      <c r="BD292" s="7" t="str">
        <f t="shared" si="67"/>
        <v/>
      </c>
      <c r="BE292" s="7" t="str">
        <f t="shared" si="67"/>
        <v/>
      </c>
    </row>
    <row r="293" spans="1:57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172748</v>
      </c>
      <c r="I293" s="1">
        <v>44761.875</v>
      </c>
      <c r="J293" t="s">
        <v>387</v>
      </c>
      <c r="K293">
        <v>0</v>
      </c>
      <c r="L293" s="1">
        <v>44749.875</v>
      </c>
      <c r="M293" s="1">
        <v>44761.875</v>
      </c>
      <c r="N293" s="1">
        <v>39104.916666666664</v>
      </c>
      <c r="O293" s="1">
        <v>44749.875</v>
      </c>
      <c r="P293" s="1">
        <v>43478.916666666664</v>
      </c>
      <c r="Q293" s="1">
        <v>43418.916666666664</v>
      </c>
      <c r="R293">
        <v>74081876</v>
      </c>
      <c r="S293" s="23">
        <f>COUNTIF(affix_amil_mensalidade_bronze!$E$4:$E$140,R293)</f>
        <v>0</v>
      </c>
      <c r="U293" t="s">
        <v>886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389</v>
      </c>
      <c r="AC293">
        <v>43</v>
      </c>
      <c r="AD293" t="s">
        <v>476</v>
      </c>
      <c r="AE293">
        <v>123586</v>
      </c>
      <c r="AF293">
        <v>1038.1099999999999</v>
      </c>
      <c r="AG293">
        <v>1235.8599999999999</v>
      </c>
      <c r="AH293" t="s">
        <v>391</v>
      </c>
      <c r="AI293" t="str">
        <f t="shared" si="60"/>
        <v>SIMSIMSIM190117274844761.875FNEL044749.87544761.87539104.916666666744749.87543478.916666666743418.9166666667740818760DXVX MXDXTX DX NXWXMXNTX000000AMIL43AMIL 400 QC NACIONAL1235861038.111235.86INATIVO</v>
      </c>
      <c r="AJ293">
        <f t="shared" si="61"/>
        <v>1</v>
      </c>
      <c r="AK293" t="s">
        <v>387</v>
      </c>
      <c r="AM293" s="8">
        <v>290</v>
      </c>
      <c r="AN293" s="8" t="str">
        <f t="shared" si="66"/>
        <v/>
      </c>
      <c r="AO293" s="8" t="str">
        <f t="shared" si="66"/>
        <v/>
      </c>
      <c r="AP293" s="8" t="str">
        <f t="shared" si="66"/>
        <v/>
      </c>
      <c r="AQ293" s="8" t="str">
        <f t="shared" si="66"/>
        <v/>
      </c>
      <c r="AR293" s="8" t="str">
        <f t="shared" si="66"/>
        <v/>
      </c>
      <c r="AS293" s="8" t="str">
        <f t="shared" si="66"/>
        <v/>
      </c>
      <c r="AT293" s="8" t="str">
        <f t="shared" si="66"/>
        <v/>
      </c>
      <c r="AU293" s="8" t="str">
        <f t="shared" si="66"/>
        <v/>
      </c>
      <c r="AV293" s="8" t="str">
        <f t="shared" si="66"/>
        <v/>
      </c>
      <c r="AW293" s="8" t="str">
        <f t="shared" si="66"/>
        <v/>
      </c>
      <c r="AX293" s="8" t="str">
        <f t="shared" si="67"/>
        <v/>
      </c>
      <c r="AY293" s="8" t="str">
        <f t="shared" si="67"/>
        <v/>
      </c>
      <c r="AZ293" s="8" t="str">
        <f t="shared" si="67"/>
        <v/>
      </c>
      <c r="BA293" s="8" t="str">
        <f t="shared" si="67"/>
        <v/>
      </c>
      <c r="BB293" s="8" t="str">
        <f t="shared" si="67"/>
        <v/>
      </c>
      <c r="BC293" s="8" t="str">
        <f t="shared" si="67"/>
        <v/>
      </c>
      <c r="BD293" s="8" t="str">
        <f t="shared" si="67"/>
        <v/>
      </c>
      <c r="BE293" s="8" t="str">
        <f t="shared" si="67"/>
        <v/>
      </c>
    </row>
    <row r="294" spans="1:57">
      <c r="A294" t="s">
        <v>404</v>
      </c>
      <c r="B294" t="s">
        <v>404</v>
      </c>
      <c r="C294" t="s">
        <v>404</v>
      </c>
      <c r="E294">
        <v>19</v>
      </c>
      <c r="F294">
        <v>0</v>
      </c>
      <c r="G294">
        <v>1</v>
      </c>
      <c r="H294">
        <v>172748</v>
      </c>
      <c r="I294" s="1">
        <v>44761.875</v>
      </c>
      <c r="J294" t="s">
        <v>387</v>
      </c>
      <c r="K294">
        <v>0</v>
      </c>
      <c r="L294" s="1">
        <v>44749.875</v>
      </c>
      <c r="M294" s="1">
        <v>44761.875</v>
      </c>
      <c r="N294" s="1">
        <v>39104.916666666664</v>
      </c>
      <c r="O294" s="1">
        <v>44749.875</v>
      </c>
      <c r="P294" s="1">
        <v>43478.916666666664</v>
      </c>
      <c r="Q294" s="1">
        <v>43418.916666666664</v>
      </c>
      <c r="R294">
        <v>74081876</v>
      </c>
      <c r="S294" s="23">
        <f>COUNTIF(affix_amil_mensalidade_bronze!$E$4:$E$140,R294)</f>
        <v>0</v>
      </c>
      <c r="U294" t="s">
        <v>886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389</v>
      </c>
      <c r="AC294">
        <v>43</v>
      </c>
      <c r="AD294" t="s">
        <v>476</v>
      </c>
      <c r="AE294">
        <v>123586</v>
      </c>
      <c r="AF294">
        <v>1038.1099999999999</v>
      </c>
      <c r="AG294">
        <v>1235.8599999999999</v>
      </c>
      <c r="AH294" t="s">
        <v>391</v>
      </c>
      <c r="AI294" t="str">
        <f t="shared" si="60"/>
        <v>SIMSIMSIM190117274844761.875FNEL044749.87544761.87539104.916666666744749.87543478.916666666743418.9166666667740818760DXVX MXDXTX DX NXWXMXNTX000000AMIL43AMIL 400 QC NACIONAL1235861038.111235.86INATIVO</v>
      </c>
      <c r="AJ294">
        <f t="shared" si="61"/>
        <v>1</v>
      </c>
      <c r="AK294" t="s">
        <v>387</v>
      </c>
      <c r="AM294" s="7">
        <v>291</v>
      </c>
      <c r="AN294" s="7" t="str">
        <f t="shared" ref="AN294:AW303" si="68">IF(AN$3=$D294,$AM294,"")</f>
        <v/>
      </c>
      <c r="AO294" s="7" t="str">
        <f t="shared" si="68"/>
        <v/>
      </c>
      <c r="AP294" s="7" t="str">
        <f t="shared" si="68"/>
        <v/>
      </c>
      <c r="AQ294" s="7" t="str">
        <f t="shared" si="68"/>
        <v/>
      </c>
      <c r="AR294" s="7" t="str">
        <f t="shared" si="68"/>
        <v/>
      </c>
      <c r="AS294" s="7" t="str">
        <f t="shared" si="68"/>
        <v/>
      </c>
      <c r="AT294" s="7" t="str">
        <f t="shared" si="68"/>
        <v/>
      </c>
      <c r="AU294" s="7" t="str">
        <f t="shared" si="68"/>
        <v/>
      </c>
      <c r="AV294" s="7" t="str">
        <f t="shared" si="68"/>
        <v/>
      </c>
      <c r="AW294" s="7" t="str">
        <f t="shared" si="68"/>
        <v/>
      </c>
      <c r="AX294" s="7" t="str">
        <f t="shared" ref="AX294:BE303" si="69">IF(AX$3=$D294,$AM294,"")</f>
        <v/>
      </c>
      <c r="AY294" s="7" t="str">
        <f t="shared" si="69"/>
        <v/>
      </c>
      <c r="AZ294" s="7" t="str">
        <f t="shared" si="69"/>
        <v/>
      </c>
      <c r="BA294" s="7" t="str">
        <f t="shared" si="69"/>
        <v/>
      </c>
      <c r="BB294" s="7" t="str">
        <f t="shared" si="69"/>
        <v/>
      </c>
      <c r="BC294" s="7" t="str">
        <f t="shared" si="69"/>
        <v/>
      </c>
      <c r="BD294" s="7" t="str">
        <f t="shared" si="69"/>
        <v/>
      </c>
      <c r="BE294" s="7" t="str">
        <f t="shared" si="69"/>
        <v/>
      </c>
    </row>
    <row r="295" spans="1:57">
      <c r="A295" t="s">
        <v>404</v>
      </c>
      <c r="B295" t="s">
        <v>404</v>
      </c>
      <c r="C295" t="s">
        <v>404</v>
      </c>
      <c r="E295">
        <v>19</v>
      </c>
      <c r="F295">
        <v>0</v>
      </c>
      <c r="G295">
        <v>1</v>
      </c>
      <c r="H295">
        <v>173335</v>
      </c>
      <c r="I295" s="1">
        <v>44761.875</v>
      </c>
      <c r="J295" t="s">
        <v>387</v>
      </c>
      <c r="K295">
        <v>0</v>
      </c>
      <c r="L295" s="1"/>
      <c r="M295" s="1">
        <v>44761.875</v>
      </c>
      <c r="N295" s="1">
        <v>33160.875</v>
      </c>
      <c r="O295" s="1">
        <v>43417.916666666664</v>
      </c>
      <c r="P295" s="1"/>
      <c r="Q295" s="1">
        <v>43418.916666666664</v>
      </c>
      <c r="R295">
        <v>74090462</v>
      </c>
      <c r="S295" s="23">
        <f>COUNTIF(affix_amil_mensalidade_bronze!$E$4:$E$140,R295)</f>
        <v>1</v>
      </c>
      <c r="U295" t="s">
        <v>894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389</v>
      </c>
      <c r="AC295">
        <v>43</v>
      </c>
      <c r="AD295" t="s">
        <v>400</v>
      </c>
      <c r="AE295">
        <v>79106</v>
      </c>
      <c r="AF295">
        <v>664.5</v>
      </c>
      <c r="AG295">
        <v>791.06</v>
      </c>
      <c r="AH295" t="s">
        <v>408</v>
      </c>
      <c r="AI295" t="str">
        <f t="shared" si="60"/>
        <v>SIMSIMSIM190117333544761.875FNEL044761.87533160.87543417.916666666743418.9166666667740904621DXXGX XLVX DX XUZX000000AMIL43NEXT MUNICIPAL SÃO PAULO79106664.5791.06ATIVO</v>
      </c>
      <c r="AJ295">
        <f t="shared" si="61"/>
        <v>0</v>
      </c>
      <c r="AK295" t="s">
        <v>387</v>
      </c>
      <c r="AM295" s="8">
        <v>292</v>
      </c>
      <c r="AN295" s="8" t="str">
        <f t="shared" si="68"/>
        <v/>
      </c>
      <c r="AO295" s="8" t="str">
        <f t="shared" si="68"/>
        <v/>
      </c>
      <c r="AP295" s="8" t="str">
        <f t="shared" si="68"/>
        <v/>
      </c>
      <c r="AQ295" s="8" t="str">
        <f t="shared" si="68"/>
        <v/>
      </c>
      <c r="AR295" s="8" t="str">
        <f t="shared" si="68"/>
        <v/>
      </c>
      <c r="AS295" s="8" t="str">
        <f t="shared" si="68"/>
        <v/>
      </c>
      <c r="AT295" s="8" t="str">
        <f t="shared" si="68"/>
        <v/>
      </c>
      <c r="AU295" s="8" t="str">
        <f t="shared" si="68"/>
        <v/>
      </c>
      <c r="AV295" s="8" t="str">
        <f t="shared" si="68"/>
        <v/>
      </c>
      <c r="AW295" s="8" t="str">
        <f t="shared" si="68"/>
        <v/>
      </c>
      <c r="AX295" s="8" t="str">
        <f t="shared" si="69"/>
        <v/>
      </c>
      <c r="AY295" s="8" t="str">
        <f t="shared" si="69"/>
        <v/>
      </c>
      <c r="AZ295" s="8" t="str">
        <f t="shared" si="69"/>
        <v/>
      </c>
      <c r="BA295" s="8" t="str">
        <f t="shared" si="69"/>
        <v/>
      </c>
      <c r="BB295" s="8" t="str">
        <f t="shared" si="69"/>
        <v/>
      </c>
      <c r="BC295" s="8" t="str">
        <f t="shared" si="69"/>
        <v/>
      </c>
      <c r="BD295" s="8" t="str">
        <f t="shared" si="69"/>
        <v/>
      </c>
      <c r="BE295" s="8" t="str">
        <f t="shared" si="69"/>
        <v/>
      </c>
    </row>
    <row r="296" spans="1:57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173335</v>
      </c>
      <c r="I296" s="1">
        <v>44761.875</v>
      </c>
      <c r="J296" t="s">
        <v>387</v>
      </c>
      <c r="K296">
        <v>0</v>
      </c>
      <c r="L296" s="1"/>
      <c r="M296" s="1">
        <v>44761.875</v>
      </c>
      <c r="N296" s="1">
        <v>33160.875</v>
      </c>
      <c r="O296" s="1">
        <v>43417.916666666664</v>
      </c>
      <c r="P296" s="1"/>
      <c r="Q296" s="1">
        <v>43418.916666666664</v>
      </c>
      <c r="R296">
        <v>74090462</v>
      </c>
      <c r="S296" s="23">
        <f>COUNTIF(affix_amil_mensalidade_bronze!$E$4:$E$140,R296)</f>
        <v>1</v>
      </c>
      <c r="U296" t="s">
        <v>894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389</v>
      </c>
      <c r="AC296">
        <v>43</v>
      </c>
      <c r="AD296" t="s">
        <v>400</v>
      </c>
      <c r="AE296">
        <v>79106</v>
      </c>
      <c r="AF296">
        <v>664.5</v>
      </c>
      <c r="AG296">
        <v>791.06</v>
      </c>
      <c r="AH296" t="s">
        <v>408</v>
      </c>
      <c r="AI296" t="str">
        <f t="shared" si="60"/>
        <v>SIMSIMSIM190117333544761.875FNEL044761.87533160.87543417.916666666743418.9166666667740904621DXXGX XLVX DX XUZX000000AMIL43NEXT MUNICIPAL SÃO PAULO79106664.5791.06ATIVO</v>
      </c>
      <c r="AJ296">
        <f t="shared" si="61"/>
        <v>1</v>
      </c>
      <c r="AK296" t="s">
        <v>387</v>
      </c>
      <c r="AM296" s="7">
        <v>293</v>
      </c>
      <c r="AN296" s="7" t="str">
        <f t="shared" si="68"/>
        <v/>
      </c>
      <c r="AO296" s="7" t="str">
        <f t="shared" si="68"/>
        <v/>
      </c>
      <c r="AP296" s="7" t="str">
        <f t="shared" si="68"/>
        <v/>
      </c>
      <c r="AQ296" s="7" t="str">
        <f t="shared" si="68"/>
        <v/>
      </c>
      <c r="AR296" s="7" t="str">
        <f t="shared" si="68"/>
        <v/>
      </c>
      <c r="AS296" s="7" t="str">
        <f t="shared" si="68"/>
        <v/>
      </c>
      <c r="AT296" s="7" t="str">
        <f t="shared" si="68"/>
        <v/>
      </c>
      <c r="AU296" s="7" t="str">
        <f t="shared" si="68"/>
        <v/>
      </c>
      <c r="AV296" s="7" t="str">
        <f t="shared" si="68"/>
        <v/>
      </c>
      <c r="AW296" s="7" t="str">
        <f t="shared" si="68"/>
        <v/>
      </c>
      <c r="AX296" s="7" t="str">
        <f t="shared" si="69"/>
        <v/>
      </c>
      <c r="AY296" s="7" t="str">
        <f t="shared" si="69"/>
        <v/>
      </c>
      <c r="AZ296" s="7" t="str">
        <f t="shared" si="69"/>
        <v/>
      </c>
      <c r="BA296" s="7" t="str">
        <f t="shared" si="69"/>
        <v/>
      </c>
      <c r="BB296" s="7" t="str">
        <f t="shared" si="69"/>
        <v/>
      </c>
      <c r="BC296" s="7" t="str">
        <f t="shared" si="69"/>
        <v/>
      </c>
      <c r="BD296" s="7" t="str">
        <f t="shared" si="69"/>
        <v/>
      </c>
      <c r="BE296" s="7" t="str">
        <f t="shared" si="69"/>
        <v/>
      </c>
    </row>
    <row r="297" spans="1:57">
      <c r="A297" t="s">
        <v>404</v>
      </c>
      <c r="B297" t="s">
        <v>404</v>
      </c>
      <c r="C297" t="s">
        <v>404</v>
      </c>
      <c r="E297">
        <v>19</v>
      </c>
      <c r="F297">
        <v>0</v>
      </c>
      <c r="G297">
        <v>1</v>
      </c>
      <c r="H297">
        <v>173335</v>
      </c>
      <c r="I297" s="1">
        <v>44761.875</v>
      </c>
      <c r="J297" t="s">
        <v>387</v>
      </c>
      <c r="K297">
        <v>0</v>
      </c>
      <c r="L297" s="1"/>
      <c r="M297" s="1">
        <v>44761.875</v>
      </c>
      <c r="N297" s="1">
        <v>33160.875</v>
      </c>
      <c r="O297" s="1">
        <v>43417.916666666664</v>
      </c>
      <c r="P297" s="1"/>
      <c r="Q297" s="1">
        <v>43418.916666666664</v>
      </c>
      <c r="R297">
        <v>74090462</v>
      </c>
      <c r="S297" s="23">
        <f>COUNTIF(affix_amil_mensalidade_bronze!$E$4:$E$140,R297)</f>
        <v>1</v>
      </c>
      <c r="U297" t="s">
        <v>894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389</v>
      </c>
      <c r="AC297">
        <v>43</v>
      </c>
      <c r="AD297" t="s">
        <v>400</v>
      </c>
      <c r="AE297">
        <v>79106</v>
      </c>
      <c r="AF297">
        <v>664.5</v>
      </c>
      <c r="AG297">
        <v>791.06</v>
      </c>
      <c r="AH297" t="s">
        <v>408</v>
      </c>
      <c r="AI297" t="str">
        <f t="shared" si="60"/>
        <v>SIMSIMSIM190117333544761.875FNEL044761.87533160.87543417.916666666743418.9166666667740904621DXXGX XLVX DX XUZX000000AMIL43NEXT MUNICIPAL SÃO PAULO79106664.5791.06ATIVO</v>
      </c>
      <c r="AJ297">
        <f t="shared" si="61"/>
        <v>1</v>
      </c>
      <c r="AK297" t="s">
        <v>387</v>
      </c>
      <c r="AM297" s="8">
        <v>294</v>
      </c>
      <c r="AN297" s="8" t="str">
        <f t="shared" si="68"/>
        <v/>
      </c>
      <c r="AO297" s="8" t="str">
        <f t="shared" si="68"/>
        <v/>
      </c>
      <c r="AP297" s="8" t="str">
        <f t="shared" si="68"/>
        <v/>
      </c>
      <c r="AQ297" s="8" t="str">
        <f t="shared" si="68"/>
        <v/>
      </c>
      <c r="AR297" s="8" t="str">
        <f t="shared" si="68"/>
        <v/>
      </c>
      <c r="AS297" s="8" t="str">
        <f t="shared" si="68"/>
        <v/>
      </c>
      <c r="AT297" s="8" t="str">
        <f t="shared" si="68"/>
        <v/>
      </c>
      <c r="AU297" s="8" t="str">
        <f t="shared" si="68"/>
        <v/>
      </c>
      <c r="AV297" s="8" t="str">
        <f t="shared" si="68"/>
        <v/>
      </c>
      <c r="AW297" s="8" t="str">
        <f t="shared" si="68"/>
        <v/>
      </c>
      <c r="AX297" s="8" t="str">
        <f t="shared" si="69"/>
        <v/>
      </c>
      <c r="AY297" s="8" t="str">
        <f t="shared" si="69"/>
        <v/>
      </c>
      <c r="AZ297" s="8" t="str">
        <f t="shared" si="69"/>
        <v/>
      </c>
      <c r="BA297" s="8" t="str">
        <f t="shared" si="69"/>
        <v/>
      </c>
      <c r="BB297" s="8" t="str">
        <f t="shared" si="69"/>
        <v/>
      </c>
      <c r="BC297" s="8" t="str">
        <f t="shared" si="69"/>
        <v/>
      </c>
      <c r="BD297" s="8" t="str">
        <f t="shared" si="69"/>
        <v/>
      </c>
      <c r="BE297" s="8" t="str">
        <f t="shared" si="69"/>
        <v/>
      </c>
    </row>
    <row r="298" spans="1:57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173335</v>
      </c>
      <c r="I298" s="1">
        <v>44761.875</v>
      </c>
      <c r="J298" t="s">
        <v>387</v>
      </c>
      <c r="K298">
        <v>1</v>
      </c>
      <c r="L298" s="1"/>
      <c r="M298" s="1">
        <v>44761.875</v>
      </c>
      <c r="N298" s="1">
        <v>43165.875</v>
      </c>
      <c r="O298" s="1">
        <v>43417.916666666664</v>
      </c>
      <c r="P298" s="1"/>
      <c r="Q298" s="1">
        <v>43418.916666666664</v>
      </c>
      <c r="R298">
        <v>74090463</v>
      </c>
      <c r="S298" s="22">
        <f>COUNTIF(affix_amil_mensalidade_bronze!$E$4:$E$140,R298)</f>
        <v>1</v>
      </c>
      <c r="U298" t="s">
        <v>213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389</v>
      </c>
      <c r="AC298">
        <v>43</v>
      </c>
      <c r="AD298" t="s">
        <v>400</v>
      </c>
      <c r="AE298">
        <v>49621</v>
      </c>
      <c r="AF298">
        <v>416.82</v>
      </c>
      <c r="AG298">
        <v>496.21</v>
      </c>
      <c r="AH298" t="s">
        <v>408</v>
      </c>
      <c r="AI298" t="str">
        <f t="shared" si="60"/>
        <v>SIMSIMSIM190117333544761.875FNEL144761.87543165.87543417.916666666743418.9166666667740904631HXLXNX BXRTX DX XUZX000000AMIL43NEXT MUNICIPAL SÃO PAULO49621416.82496.21ATIVO</v>
      </c>
      <c r="AJ298">
        <f t="shared" si="61"/>
        <v>0</v>
      </c>
      <c r="AK298" t="s">
        <v>387</v>
      </c>
      <c r="AM298" s="7">
        <v>295</v>
      </c>
      <c r="AN298" s="7" t="str">
        <f t="shared" si="68"/>
        <v/>
      </c>
      <c r="AO298" s="7" t="str">
        <f t="shared" si="68"/>
        <v/>
      </c>
      <c r="AP298" s="7" t="str">
        <f t="shared" si="68"/>
        <v/>
      </c>
      <c r="AQ298" s="7" t="str">
        <f t="shared" si="68"/>
        <v/>
      </c>
      <c r="AR298" s="7" t="str">
        <f t="shared" si="68"/>
        <v/>
      </c>
      <c r="AS298" s="7" t="str">
        <f t="shared" si="68"/>
        <v/>
      </c>
      <c r="AT298" s="7" t="str">
        <f t="shared" si="68"/>
        <v/>
      </c>
      <c r="AU298" s="7" t="str">
        <f t="shared" si="68"/>
        <v/>
      </c>
      <c r="AV298" s="7" t="str">
        <f t="shared" si="68"/>
        <v/>
      </c>
      <c r="AW298" s="7" t="str">
        <f t="shared" si="68"/>
        <v/>
      </c>
      <c r="AX298" s="7" t="str">
        <f t="shared" si="69"/>
        <v/>
      </c>
      <c r="AY298" s="7" t="str">
        <f t="shared" si="69"/>
        <v/>
      </c>
      <c r="AZ298" s="7" t="str">
        <f t="shared" si="69"/>
        <v/>
      </c>
      <c r="BA298" s="7" t="str">
        <f t="shared" si="69"/>
        <v/>
      </c>
      <c r="BB298" s="7" t="str">
        <f t="shared" si="69"/>
        <v/>
      </c>
      <c r="BC298" s="7" t="str">
        <f t="shared" si="69"/>
        <v/>
      </c>
      <c r="BD298" s="7" t="str">
        <f t="shared" si="69"/>
        <v/>
      </c>
      <c r="BE298" s="7" t="str">
        <f t="shared" si="69"/>
        <v/>
      </c>
    </row>
    <row r="299" spans="1:57">
      <c r="A299" t="s">
        <v>404</v>
      </c>
      <c r="B299" t="s">
        <v>404</v>
      </c>
      <c r="C299" t="s">
        <v>404</v>
      </c>
      <c r="E299">
        <v>19</v>
      </c>
      <c r="F299">
        <v>0</v>
      </c>
      <c r="G299">
        <v>1</v>
      </c>
      <c r="H299">
        <v>173335</v>
      </c>
      <c r="I299" s="1">
        <v>44761.875</v>
      </c>
      <c r="J299" t="s">
        <v>387</v>
      </c>
      <c r="K299">
        <v>1</v>
      </c>
      <c r="L299" s="1"/>
      <c r="M299" s="1">
        <v>44761.875</v>
      </c>
      <c r="N299" s="1">
        <v>43165.875</v>
      </c>
      <c r="O299" s="1">
        <v>43417.916666666664</v>
      </c>
      <c r="P299" s="1"/>
      <c r="Q299" s="1">
        <v>43418.916666666664</v>
      </c>
      <c r="R299">
        <v>74090463</v>
      </c>
      <c r="S299" s="22">
        <f>COUNTIF(affix_amil_mensalidade_bronze!$E$4:$E$140,R299)</f>
        <v>1</v>
      </c>
      <c r="U299" t="s">
        <v>213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389</v>
      </c>
      <c r="AC299">
        <v>43</v>
      </c>
      <c r="AD299" t="s">
        <v>400</v>
      </c>
      <c r="AE299">
        <v>49621</v>
      </c>
      <c r="AF299">
        <v>416.82</v>
      </c>
      <c r="AG299">
        <v>496.21</v>
      </c>
      <c r="AH299" t="s">
        <v>408</v>
      </c>
      <c r="AI299" t="str">
        <f t="shared" si="60"/>
        <v>SIMSIMSIM190117333544761.875FNEL144761.87543165.87543417.916666666743418.9166666667740904631HXLXNX BXRTX DX XUZX000000AMIL43NEXT MUNICIPAL SÃO PAULO49621416.82496.21ATIVO</v>
      </c>
      <c r="AJ299">
        <f t="shared" si="61"/>
        <v>1</v>
      </c>
      <c r="AK299" t="s">
        <v>387</v>
      </c>
      <c r="AM299" s="8">
        <v>296</v>
      </c>
      <c r="AN299" s="8" t="str">
        <f t="shared" si="68"/>
        <v/>
      </c>
      <c r="AO299" s="8" t="str">
        <f t="shared" si="68"/>
        <v/>
      </c>
      <c r="AP299" s="8" t="str">
        <f t="shared" si="68"/>
        <v/>
      </c>
      <c r="AQ299" s="8" t="str">
        <f t="shared" si="68"/>
        <v/>
      </c>
      <c r="AR299" s="8" t="str">
        <f t="shared" si="68"/>
        <v/>
      </c>
      <c r="AS299" s="8" t="str">
        <f t="shared" si="68"/>
        <v/>
      </c>
      <c r="AT299" s="8" t="str">
        <f t="shared" si="68"/>
        <v/>
      </c>
      <c r="AU299" s="8" t="str">
        <f t="shared" si="68"/>
        <v/>
      </c>
      <c r="AV299" s="8" t="str">
        <f t="shared" si="68"/>
        <v/>
      </c>
      <c r="AW299" s="8" t="str">
        <f t="shared" si="68"/>
        <v/>
      </c>
      <c r="AX299" s="8" t="str">
        <f t="shared" si="69"/>
        <v/>
      </c>
      <c r="AY299" s="8" t="str">
        <f t="shared" si="69"/>
        <v/>
      </c>
      <c r="AZ299" s="8" t="str">
        <f t="shared" si="69"/>
        <v/>
      </c>
      <c r="BA299" s="8" t="str">
        <f t="shared" si="69"/>
        <v/>
      </c>
      <c r="BB299" s="8" t="str">
        <f t="shared" si="69"/>
        <v/>
      </c>
      <c r="BC299" s="8" t="str">
        <f t="shared" si="69"/>
        <v/>
      </c>
      <c r="BD299" s="8" t="str">
        <f t="shared" si="69"/>
        <v/>
      </c>
      <c r="BE299" s="8" t="str">
        <f t="shared" si="69"/>
        <v/>
      </c>
    </row>
    <row r="300" spans="1:57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173335</v>
      </c>
      <c r="I300" s="1">
        <v>44761.875</v>
      </c>
      <c r="J300" t="s">
        <v>387</v>
      </c>
      <c r="K300">
        <v>1</v>
      </c>
      <c r="L300" s="1"/>
      <c r="M300" s="1">
        <v>44761.875</v>
      </c>
      <c r="N300" s="1">
        <v>43165.875</v>
      </c>
      <c r="O300" s="1">
        <v>43417.916666666664</v>
      </c>
      <c r="P300" s="1"/>
      <c r="Q300" s="1">
        <v>43418.916666666664</v>
      </c>
      <c r="R300">
        <v>74090463</v>
      </c>
      <c r="S300" s="22">
        <f>COUNTIF(affix_amil_mensalidade_bronze!$E$4:$E$140,R300)</f>
        <v>1</v>
      </c>
      <c r="U300" t="s">
        <v>213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389</v>
      </c>
      <c r="AC300">
        <v>43</v>
      </c>
      <c r="AD300" t="s">
        <v>400</v>
      </c>
      <c r="AE300">
        <v>49621</v>
      </c>
      <c r="AF300">
        <v>416.82</v>
      </c>
      <c r="AG300">
        <v>496.21</v>
      </c>
      <c r="AH300" t="s">
        <v>408</v>
      </c>
      <c r="AI300" t="str">
        <f t="shared" si="60"/>
        <v>SIMSIMSIM190117333544761.875FNEL144761.87543165.87543417.916666666743418.9166666667740904631HXLXNX BXRTX DX XUZX000000AMIL43NEXT MUNICIPAL SÃO PAULO49621416.82496.21ATIVO</v>
      </c>
      <c r="AJ300">
        <f t="shared" si="61"/>
        <v>1</v>
      </c>
      <c r="AK300" t="s">
        <v>387</v>
      </c>
      <c r="AM300" s="7">
        <v>297</v>
      </c>
      <c r="AN300" s="7" t="str">
        <f t="shared" si="68"/>
        <v/>
      </c>
      <c r="AO300" s="7" t="str">
        <f t="shared" si="68"/>
        <v/>
      </c>
      <c r="AP300" s="7" t="str">
        <f t="shared" si="68"/>
        <v/>
      </c>
      <c r="AQ300" s="7" t="str">
        <f t="shared" si="68"/>
        <v/>
      </c>
      <c r="AR300" s="7" t="str">
        <f t="shared" si="68"/>
        <v/>
      </c>
      <c r="AS300" s="7" t="str">
        <f t="shared" si="68"/>
        <v/>
      </c>
      <c r="AT300" s="7" t="str">
        <f t="shared" si="68"/>
        <v/>
      </c>
      <c r="AU300" s="7" t="str">
        <f t="shared" si="68"/>
        <v/>
      </c>
      <c r="AV300" s="7" t="str">
        <f t="shared" si="68"/>
        <v/>
      </c>
      <c r="AW300" s="7" t="str">
        <f t="shared" si="68"/>
        <v/>
      </c>
      <c r="AX300" s="7" t="str">
        <f t="shared" si="69"/>
        <v/>
      </c>
      <c r="AY300" s="7" t="str">
        <f t="shared" si="69"/>
        <v/>
      </c>
      <c r="AZ300" s="7" t="str">
        <f t="shared" si="69"/>
        <v/>
      </c>
      <c r="BA300" s="7" t="str">
        <f t="shared" si="69"/>
        <v/>
      </c>
      <c r="BB300" s="7" t="str">
        <f t="shared" si="69"/>
        <v/>
      </c>
      <c r="BC300" s="7" t="str">
        <f t="shared" si="69"/>
        <v/>
      </c>
      <c r="BD300" s="7" t="str">
        <f t="shared" si="69"/>
        <v/>
      </c>
      <c r="BE300" s="7" t="str">
        <f t="shared" si="69"/>
        <v/>
      </c>
    </row>
    <row r="301" spans="1:57">
      <c r="A301" t="s">
        <v>404</v>
      </c>
      <c r="B301" t="s">
        <v>404</v>
      </c>
      <c r="C301" t="s">
        <v>404</v>
      </c>
      <c r="E301">
        <v>19</v>
      </c>
      <c r="F301">
        <v>0</v>
      </c>
      <c r="G301">
        <v>1</v>
      </c>
      <c r="H301">
        <v>173290</v>
      </c>
      <c r="I301" s="1">
        <v>44761.875</v>
      </c>
      <c r="J301" t="s">
        <v>387</v>
      </c>
      <c r="K301">
        <v>0</v>
      </c>
      <c r="L301" s="1"/>
      <c r="M301" s="1">
        <v>44761.875</v>
      </c>
      <c r="N301" s="1">
        <v>38799.875</v>
      </c>
      <c r="O301" s="1">
        <v>43997.875</v>
      </c>
      <c r="P301" s="1">
        <v>43993.875</v>
      </c>
      <c r="Q301" s="1">
        <v>43418.916666666664</v>
      </c>
      <c r="R301">
        <v>74090737</v>
      </c>
      <c r="S301" s="23">
        <f>COUNTIF(affix_amil_mensalidade_bronze!$E$4:$E$140,R301)</f>
        <v>1</v>
      </c>
      <c r="U301" t="s">
        <v>892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389</v>
      </c>
      <c r="AC301">
        <v>43</v>
      </c>
      <c r="AD301" t="s">
        <v>574</v>
      </c>
      <c r="AE301">
        <v>49621</v>
      </c>
      <c r="AF301">
        <v>416.82</v>
      </c>
      <c r="AG301">
        <v>496.21</v>
      </c>
      <c r="AH301" t="s">
        <v>408</v>
      </c>
      <c r="AI301" t="str">
        <f t="shared" si="60"/>
        <v>SIMSIMSIM190117329044761.875FNEL044761.87538799.87543997.87543993.87543418.9166666667740907371WXMXLX FRXNWXWX PXX DX XNTX000000AMIL43NEXT 1049621416.82496.21ATIVO</v>
      </c>
      <c r="AJ301">
        <f t="shared" si="61"/>
        <v>0</v>
      </c>
      <c r="AK301" t="s">
        <v>387</v>
      </c>
      <c r="AM301" s="8">
        <v>298</v>
      </c>
      <c r="AN301" s="8" t="str">
        <f t="shared" si="68"/>
        <v/>
      </c>
      <c r="AO301" s="8" t="str">
        <f t="shared" si="68"/>
        <v/>
      </c>
      <c r="AP301" s="8" t="str">
        <f t="shared" si="68"/>
        <v/>
      </c>
      <c r="AQ301" s="8" t="str">
        <f t="shared" si="68"/>
        <v/>
      </c>
      <c r="AR301" s="8" t="str">
        <f t="shared" si="68"/>
        <v/>
      </c>
      <c r="AS301" s="8" t="str">
        <f t="shared" si="68"/>
        <v/>
      </c>
      <c r="AT301" s="8" t="str">
        <f t="shared" si="68"/>
        <v/>
      </c>
      <c r="AU301" s="8" t="str">
        <f t="shared" si="68"/>
        <v/>
      </c>
      <c r="AV301" s="8" t="str">
        <f t="shared" si="68"/>
        <v/>
      </c>
      <c r="AW301" s="8" t="str">
        <f t="shared" si="68"/>
        <v/>
      </c>
      <c r="AX301" s="8" t="str">
        <f t="shared" si="69"/>
        <v/>
      </c>
      <c r="AY301" s="8" t="str">
        <f t="shared" si="69"/>
        <v/>
      </c>
      <c r="AZ301" s="8" t="str">
        <f t="shared" si="69"/>
        <v/>
      </c>
      <c r="BA301" s="8" t="str">
        <f t="shared" si="69"/>
        <v/>
      </c>
      <c r="BB301" s="8" t="str">
        <f t="shared" si="69"/>
        <v/>
      </c>
      <c r="BC301" s="8" t="str">
        <f t="shared" si="69"/>
        <v/>
      </c>
      <c r="BD301" s="8" t="str">
        <f t="shared" si="69"/>
        <v/>
      </c>
      <c r="BE301" s="8" t="str">
        <f t="shared" si="69"/>
        <v/>
      </c>
    </row>
    <row r="302" spans="1:57">
      <c r="A302" t="s">
        <v>404</v>
      </c>
      <c r="B302" t="s">
        <v>404</v>
      </c>
      <c r="C302" t="s">
        <v>404</v>
      </c>
      <c r="E302">
        <v>19</v>
      </c>
      <c r="F302">
        <v>0</v>
      </c>
      <c r="G302">
        <v>1</v>
      </c>
      <c r="H302">
        <v>173290</v>
      </c>
      <c r="I302" s="1">
        <v>44761.875</v>
      </c>
      <c r="J302" t="s">
        <v>387</v>
      </c>
      <c r="K302">
        <v>0</v>
      </c>
      <c r="L302" s="1"/>
      <c r="M302" s="1">
        <v>44761.875</v>
      </c>
      <c r="N302" s="1">
        <v>38799.875</v>
      </c>
      <c r="O302" s="1">
        <v>43997.875</v>
      </c>
      <c r="P302" s="1">
        <v>43993.875</v>
      </c>
      <c r="Q302" s="1">
        <v>43418.916666666664</v>
      </c>
      <c r="R302">
        <v>74090737</v>
      </c>
      <c r="S302" s="23">
        <f>COUNTIF(affix_amil_mensalidade_bronze!$E$4:$E$140,R302)</f>
        <v>1</v>
      </c>
      <c r="U302" t="s">
        <v>892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389</v>
      </c>
      <c r="AC302">
        <v>43</v>
      </c>
      <c r="AD302" t="s">
        <v>574</v>
      </c>
      <c r="AE302">
        <v>49621</v>
      </c>
      <c r="AF302">
        <v>416.82</v>
      </c>
      <c r="AG302">
        <v>496.21</v>
      </c>
      <c r="AH302" t="s">
        <v>408</v>
      </c>
      <c r="AI302" t="str">
        <f t="shared" si="60"/>
        <v>SIMSIMSIM190117329044761.875FNEL044761.87538799.87543997.87543993.87543418.9166666667740907371WXMXLX FRXNWXWX PXX DX XNTX000000AMIL43NEXT 1049621416.82496.21ATIVO</v>
      </c>
      <c r="AJ302">
        <f t="shared" si="61"/>
        <v>1</v>
      </c>
      <c r="AK302" t="s">
        <v>387</v>
      </c>
      <c r="AM302" s="7">
        <v>299</v>
      </c>
      <c r="AN302" s="7" t="str">
        <f t="shared" si="68"/>
        <v/>
      </c>
      <c r="AO302" s="7" t="str">
        <f t="shared" si="68"/>
        <v/>
      </c>
      <c r="AP302" s="7" t="str">
        <f t="shared" si="68"/>
        <v/>
      </c>
      <c r="AQ302" s="7" t="str">
        <f t="shared" si="68"/>
        <v/>
      </c>
      <c r="AR302" s="7" t="str">
        <f t="shared" si="68"/>
        <v/>
      </c>
      <c r="AS302" s="7" t="str">
        <f t="shared" si="68"/>
        <v/>
      </c>
      <c r="AT302" s="7" t="str">
        <f t="shared" si="68"/>
        <v/>
      </c>
      <c r="AU302" s="7" t="str">
        <f t="shared" si="68"/>
        <v/>
      </c>
      <c r="AV302" s="7" t="str">
        <f t="shared" si="68"/>
        <v/>
      </c>
      <c r="AW302" s="7" t="str">
        <f t="shared" si="68"/>
        <v/>
      </c>
      <c r="AX302" s="7" t="str">
        <f t="shared" si="69"/>
        <v/>
      </c>
      <c r="AY302" s="7" t="str">
        <f t="shared" si="69"/>
        <v/>
      </c>
      <c r="AZ302" s="7" t="str">
        <f t="shared" si="69"/>
        <v/>
      </c>
      <c r="BA302" s="7" t="str">
        <f t="shared" si="69"/>
        <v/>
      </c>
      <c r="BB302" s="7" t="str">
        <f t="shared" si="69"/>
        <v/>
      </c>
      <c r="BC302" s="7" t="str">
        <f t="shared" si="69"/>
        <v/>
      </c>
      <c r="BD302" s="7" t="str">
        <f t="shared" si="69"/>
        <v/>
      </c>
      <c r="BE302" s="7" t="str">
        <f t="shared" si="69"/>
        <v/>
      </c>
    </row>
    <row r="303" spans="1:57">
      <c r="A303" t="s">
        <v>404</v>
      </c>
      <c r="B303" t="s">
        <v>404</v>
      </c>
      <c r="C303" t="s">
        <v>404</v>
      </c>
      <c r="E303">
        <v>19</v>
      </c>
      <c r="F303">
        <v>0</v>
      </c>
      <c r="G303">
        <v>1</v>
      </c>
      <c r="H303">
        <v>173290</v>
      </c>
      <c r="I303" s="1">
        <v>44761.875</v>
      </c>
      <c r="J303" t="s">
        <v>387</v>
      </c>
      <c r="K303">
        <v>0</v>
      </c>
      <c r="L303" s="1"/>
      <c r="M303" s="1">
        <v>44761.875</v>
      </c>
      <c r="N303" s="1">
        <v>38799.875</v>
      </c>
      <c r="O303" s="1">
        <v>43997.875</v>
      </c>
      <c r="P303" s="1">
        <v>43993.875</v>
      </c>
      <c r="Q303" s="1">
        <v>43418.916666666664</v>
      </c>
      <c r="R303">
        <v>74090737</v>
      </c>
      <c r="S303" s="23">
        <f>COUNTIF(affix_amil_mensalidade_bronze!$E$4:$E$140,R303)</f>
        <v>1</v>
      </c>
      <c r="U303" t="s">
        <v>892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389</v>
      </c>
      <c r="AC303">
        <v>43</v>
      </c>
      <c r="AD303" t="s">
        <v>574</v>
      </c>
      <c r="AE303">
        <v>49621</v>
      </c>
      <c r="AF303">
        <v>416.82</v>
      </c>
      <c r="AG303">
        <v>496.21</v>
      </c>
      <c r="AH303" t="s">
        <v>408</v>
      </c>
      <c r="AI303" t="str">
        <f t="shared" si="60"/>
        <v>SIMSIMSIM190117329044761.875FNEL044761.87538799.87543997.87543993.87543418.9166666667740907371WXMXLX FRXNWXWX PXX DX XNTX000000AMIL43NEXT 1049621416.82496.21ATIVO</v>
      </c>
      <c r="AJ303">
        <f t="shared" si="61"/>
        <v>1</v>
      </c>
      <c r="AK303" t="s">
        <v>387</v>
      </c>
      <c r="AM303" s="8">
        <v>300</v>
      </c>
      <c r="AN303" s="8" t="str">
        <f t="shared" si="68"/>
        <v/>
      </c>
      <c r="AO303" s="8" t="str">
        <f t="shared" si="68"/>
        <v/>
      </c>
      <c r="AP303" s="8" t="str">
        <f t="shared" si="68"/>
        <v/>
      </c>
      <c r="AQ303" s="8" t="str">
        <f t="shared" si="68"/>
        <v/>
      </c>
      <c r="AR303" s="8" t="str">
        <f t="shared" si="68"/>
        <v/>
      </c>
      <c r="AS303" s="8" t="str">
        <f t="shared" si="68"/>
        <v/>
      </c>
      <c r="AT303" s="8" t="str">
        <f t="shared" si="68"/>
        <v/>
      </c>
      <c r="AU303" s="8" t="str">
        <f t="shared" si="68"/>
        <v/>
      </c>
      <c r="AV303" s="8" t="str">
        <f t="shared" si="68"/>
        <v/>
      </c>
      <c r="AW303" s="8" t="str">
        <f t="shared" si="68"/>
        <v/>
      </c>
      <c r="AX303" s="8" t="str">
        <f t="shared" si="69"/>
        <v/>
      </c>
      <c r="AY303" s="8" t="str">
        <f t="shared" si="69"/>
        <v/>
      </c>
      <c r="AZ303" s="8" t="str">
        <f t="shared" si="69"/>
        <v/>
      </c>
      <c r="BA303" s="8" t="str">
        <f t="shared" si="69"/>
        <v/>
      </c>
      <c r="BB303" s="8" t="str">
        <f t="shared" si="69"/>
        <v/>
      </c>
      <c r="BC303" s="8" t="str">
        <f t="shared" si="69"/>
        <v/>
      </c>
      <c r="BD303" s="8" t="str">
        <f t="shared" si="69"/>
        <v/>
      </c>
      <c r="BE303" s="8" t="str">
        <f t="shared" si="69"/>
        <v/>
      </c>
    </row>
    <row r="304" spans="1:57">
      <c r="A304" t="s">
        <v>404</v>
      </c>
      <c r="B304" t="s">
        <v>404</v>
      </c>
      <c r="C304" t="s">
        <v>404</v>
      </c>
      <c r="D304">
        <v>0</v>
      </c>
      <c r="E304">
        <v>57</v>
      </c>
      <c r="F304">
        <v>0</v>
      </c>
      <c r="G304">
        <v>1</v>
      </c>
      <c r="H304">
        <v>173205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32645.875</v>
      </c>
      <c r="O304" s="1">
        <v>43417.916666666664</v>
      </c>
      <c r="P304" s="1"/>
      <c r="Q304" s="1">
        <v>43418.916666666664</v>
      </c>
      <c r="R304">
        <v>74090917</v>
      </c>
      <c r="S304" s="23">
        <f>COUNTIF(affix_amil_mensalidade_bronze!$E$4:$E$140,R304)</f>
        <v>0</v>
      </c>
      <c r="U304" t="s">
        <v>890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389</v>
      </c>
      <c r="AC304">
        <v>43</v>
      </c>
      <c r="AD304" t="s">
        <v>400</v>
      </c>
      <c r="AE304">
        <v>79106</v>
      </c>
      <c r="AF304">
        <v>664.5</v>
      </c>
      <c r="AG304">
        <v>791.06</v>
      </c>
      <c r="AH304" t="s">
        <v>408</v>
      </c>
      <c r="AI304" t="str">
        <f t="shared" si="60"/>
        <v>SIMSIMSIM0570117320544761.875ANMEP044761.87532645.87543417.916666666743418.9166666667740909170JULXXNX XUZX DX XLVX000000AMIL43NEXT MUNICIPAL SÃO PAULO79106664.5791.06ATIVO</v>
      </c>
      <c r="AJ304">
        <f t="shared" si="61"/>
        <v>0</v>
      </c>
      <c r="AK304" t="s">
        <v>392</v>
      </c>
      <c r="AM304" s="7">
        <v>301</v>
      </c>
      <c r="AN304" s="7" t="str">
        <f t="shared" ref="AN304:AW313" si="70">IF(AN$3=$D304,$AM304,"")</f>
        <v/>
      </c>
      <c r="AO304" s="7" t="str">
        <f t="shared" si="70"/>
        <v/>
      </c>
      <c r="AP304" s="7" t="str">
        <f t="shared" si="70"/>
        <v/>
      </c>
      <c r="AQ304" s="7" t="str">
        <f t="shared" si="70"/>
        <v/>
      </c>
      <c r="AR304" s="7" t="str">
        <f t="shared" si="70"/>
        <v/>
      </c>
      <c r="AS304" s="7" t="str">
        <f t="shared" si="70"/>
        <v/>
      </c>
      <c r="AT304" s="7" t="str">
        <f t="shared" si="70"/>
        <v/>
      </c>
      <c r="AU304" s="7" t="str">
        <f t="shared" si="70"/>
        <v/>
      </c>
      <c r="AV304" s="7" t="str">
        <f t="shared" si="70"/>
        <v/>
      </c>
      <c r="AW304" s="7" t="str">
        <f t="shared" si="70"/>
        <v/>
      </c>
      <c r="AX304" s="7" t="str">
        <f t="shared" ref="AX304:BE313" si="71">IF(AX$3=$D304,$AM304,"")</f>
        <v/>
      </c>
      <c r="AY304" s="7" t="str">
        <f t="shared" si="71"/>
        <v/>
      </c>
      <c r="AZ304" s="7" t="str">
        <f t="shared" si="71"/>
        <v/>
      </c>
      <c r="BA304" s="7" t="str">
        <f t="shared" si="71"/>
        <v/>
      </c>
      <c r="BB304" s="7" t="str">
        <f t="shared" si="71"/>
        <v/>
      </c>
      <c r="BC304" s="7" t="str">
        <f t="shared" si="71"/>
        <v/>
      </c>
      <c r="BD304" s="7" t="str">
        <f t="shared" si="71"/>
        <v/>
      </c>
      <c r="BE304" s="7" t="str">
        <f t="shared" si="71"/>
        <v/>
      </c>
    </row>
    <row r="305" spans="1:57">
      <c r="A305" t="s">
        <v>404</v>
      </c>
      <c r="B305" t="s">
        <v>404</v>
      </c>
      <c r="C305" t="s">
        <v>404</v>
      </c>
      <c r="D305">
        <v>0</v>
      </c>
      <c r="E305">
        <v>57</v>
      </c>
      <c r="F305">
        <v>0</v>
      </c>
      <c r="G305">
        <v>1</v>
      </c>
      <c r="H305">
        <v>173205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32645.875</v>
      </c>
      <c r="O305" s="1">
        <v>43417.916666666664</v>
      </c>
      <c r="P305" s="1"/>
      <c r="Q305" s="1">
        <v>43418.916666666664</v>
      </c>
      <c r="R305">
        <v>74090917</v>
      </c>
      <c r="S305" s="23">
        <f>COUNTIF(affix_amil_mensalidade_bronze!$E$4:$E$140,R305)</f>
        <v>0</v>
      </c>
      <c r="U305" t="s">
        <v>890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389</v>
      </c>
      <c r="AC305">
        <v>43</v>
      </c>
      <c r="AD305" t="s">
        <v>400</v>
      </c>
      <c r="AE305">
        <v>79106</v>
      </c>
      <c r="AF305">
        <v>664.5</v>
      </c>
      <c r="AG305">
        <v>791.06</v>
      </c>
      <c r="AH305" t="s">
        <v>408</v>
      </c>
      <c r="AI305" t="str">
        <f t="shared" si="60"/>
        <v>SIMSIMSIM0570117320544761.875ANMEP044761.87532645.87543417.916666666743418.9166666667740909170JULXXNX XUZX DX XLVX000000AMIL43NEXT MUNICIPAL SÃO PAULO79106664.5791.06ATIVO</v>
      </c>
      <c r="AJ305">
        <f t="shared" si="61"/>
        <v>1</v>
      </c>
      <c r="AK305" t="s">
        <v>392</v>
      </c>
      <c r="AM305" s="8">
        <v>302</v>
      </c>
      <c r="AN305" s="8" t="str">
        <f t="shared" si="70"/>
        <v/>
      </c>
      <c r="AO305" s="8" t="str">
        <f t="shared" si="70"/>
        <v/>
      </c>
      <c r="AP305" s="8" t="str">
        <f t="shared" si="70"/>
        <v/>
      </c>
      <c r="AQ305" s="8" t="str">
        <f t="shared" si="70"/>
        <v/>
      </c>
      <c r="AR305" s="8" t="str">
        <f t="shared" si="70"/>
        <v/>
      </c>
      <c r="AS305" s="8" t="str">
        <f t="shared" si="70"/>
        <v/>
      </c>
      <c r="AT305" s="8" t="str">
        <f t="shared" si="70"/>
        <v/>
      </c>
      <c r="AU305" s="8" t="str">
        <f t="shared" si="70"/>
        <v/>
      </c>
      <c r="AV305" s="8" t="str">
        <f t="shared" si="70"/>
        <v/>
      </c>
      <c r="AW305" s="8" t="str">
        <f t="shared" si="70"/>
        <v/>
      </c>
      <c r="AX305" s="8" t="str">
        <f t="shared" si="71"/>
        <v/>
      </c>
      <c r="AY305" s="8" t="str">
        <f t="shared" si="71"/>
        <v/>
      </c>
      <c r="AZ305" s="8" t="str">
        <f t="shared" si="71"/>
        <v/>
      </c>
      <c r="BA305" s="8" t="str">
        <f t="shared" si="71"/>
        <v/>
      </c>
      <c r="BB305" s="8" t="str">
        <f t="shared" si="71"/>
        <v/>
      </c>
      <c r="BC305" s="8" t="str">
        <f t="shared" si="71"/>
        <v/>
      </c>
      <c r="BD305" s="8" t="str">
        <f t="shared" si="71"/>
        <v/>
      </c>
      <c r="BE305" s="8" t="str">
        <f t="shared" si="71"/>
        <v/>
      </c>
    </row>
    <row r="306" spans="1:57">
      <c r="A306" t="s">
        <v>404</v>
      </c>
      <c r="B306" t="s">
        <v>404</v>
      </c>
      <c r="C306" t="s">
        <v>404</v>
      </c>
      <c r="D306">
        <v>0</v>
      </c>
      <c r="E306">
        <v>57</v>
      </c>
      <c r="F306">
        <v>0</v>
      </c>
      <c r="G306">
        <v>1</v>
      </c>
      <c r="H306">
        <v>173205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32645.875</v>
      </c>
      <c r="O306" s="1">
        <v>43417.916666666664</v>
      </c>
      <c r="P306" s="1"/>
      <c r="Q306" s="1">
        <v>43418.916666666664</v>
      </c>
      <c r="R306">
        <v>74090917</v>
      </c>
      <c r="S306" s="23">
        <f>COUNTIF(affix_amil_mensalidade_bronze!$E$4:$E$140,R306)</f>
        <v>0</v>
      </c>
      <c r="U306" t="s">
        <v>890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389</v>
      </c>
      <c r="AC306">
        <v>43</v>
      </c>
      <c r="AD306" t="s">
        <v>400</v>
      </c>
      <c r="AE306">
        <v>79106</v>
      </c>
      <c r="AF306">
        <v>664.5</v>
      </c>
      <c r="AG306">
        <v>791.06</v>
      </c>
      <c r="AH306" t="s">
        <v>408</v>
      </c>
      <c r="AI306" t="str">
        <f t="shared" si="60"/>
        <v>SIMSIMSIM0570117320544761.875ANMEP044761.87532645.87543417.916666666743418.9166666667740909170JULXXNX XUZX DX XLVX000000AMIL43NEXT MUNICIPAL SÃO PAULO79106664.5791.06ATIVO</v>
      </c>
      <c r="AJ306">
        <f t="shared" si="61"/>
        <v>1</v>
      </c>
      <c r="AK306" t="s">
        <v>392</v>
      </c>
      <c r="AM306" s="7">
        <v>303</v>
      </c>
      <c r="AN306" s="7" t="str">
        <f t="shared" si="70"/>
        <v/>
      </c>
      <c r="AO306" s="7" t="str">
        <f t="shared" si="70"/>
        <v/>
      </c>
      <c r="AP306" s="7" t="str">
        <f t="shared" si="70"/>
        <v/>
      </c>
      <c r="AQ306" s="7" t="str">
        <f t="shared" si="70"/>
        <v/>
      </c>
      <c r="AR306" s="7" t="str">
        <f t="shared" si="70"/>
        <v/>
      </c>
      <c r="AS306" s="7" t="str">
        <f t="shared" si="70"/>
        <v/>
      </c>
      <c r="AT306" s="7" t="str">
        <f t="shared" si="70"/>
        <v/>
      </c>
      <c r="AU306" s="7" t="str">
        <f t="shared" si="70"/>
        <v/>
      </c>
      <c r="AV306" s="7" t="str">
        <f t="shared" si="70"/>
        <v/>
      </c>
      <c r="AW306" s="7" t="str">
        <f t="shared" si="70"/>
        <v/>
      </c>
      <c r="AX306" s="7" t="str">
        <f t="shared" si="71"/>
        <v/>
      </c>
      <c r="AY306" s="7" t="str">
        <f t="shared" si="71"/>
        <v/>
      </c>
      <c r="AZ306" s="7" t="str">
        <f t="shared" si="71"/>
        <v/>
      </c>
      <c r="BA306" s="7" t="str">
        <f t="shared" si="71"/>
        <v/>
      </c>
      <c r="BB306" s="7" t="str">
        <f t="shared" si="71"/>
        <v/>
      </c>
      <c r="BC306" s="7" t="str">
        <f t="shared" si="71"/>
        <v/>
      </c>
      <c r="BD306" s="7" t="str">
        <f t="shared" si="71"/>
        <v/>
      </c>
      <c r="BE306" s="7" t="str">
        <f t="shared" si="71"/>
        <v/>
      </c>
    </row>
    <row r="307" spans="1:57">
      <c r="A307" t="s">
        <v>404</v>
      </c>
      <c r="B307" t="s">
        <v>386</v>
      </c>
      <c r="C307" t="s">
        <v>386</v>
      </c>
      <c r="E307">
        <v>19</v>
      </c>
      <c r="F307">
        <v>0</v>
      </c>
      <c r="G307">
        <v>1</v>
      </c>
      <c r="H307">
        <v>173358</v>
      </c>
      <c r="I307" s="1">
        <v>44761.875</v>
      </c>
      <c r="J307" t="s">
        <v>387</v>
      </c>
      <c r="K307">
        <v>0</v>
      </c>
      <c r="L307" s="1">
        <v>44641.875</v>
      </c>
      <c r="M307" s="1">
        <v>44761.875</v>
      </c>
      <c r="N307" s="1">
        <v>34266.875</v>
      </c>
      <c r="O307" s="1">
        <v>44689.875</v>
      </c>
      <c r="P307" s="1"/>
      <c r="Q307" s="1">
        <v>43418.916666666664</v>
      </c>
      <c r="R307">
        <v>74091931</v>
      </c>
      <c r="S307" s="23">
        <f>COUNTIF(affix_amil_mensalidade_bronze!$E$4:$E$140,R307)</f>
        <v>0</v>
      </c>
      <c r="U307" t="s">
        <v>895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389</v>
      </c>
      <c r="AC307">
        <v>43</v>
      </c>
      <c r="AD307" t="s">
        <v>494</v>
      </c>
      <c r="AE307">
        <v>11678</v>
      </c>
      <c r="AF307">
        <v>980.93</v>
      </c>
      <c r="AG307">
        <v>1167.8</v>
      </c>
      <c r="AH307" t="s">
        <v>391</v>
      </c>
      <c r="AI307" t="str">
        <f t="shared" si="60"/>
        <v>SIMNÃONÃO190117335844761.875FNEL044641.87544761.87534266.87544689.87543418.9166666667740919310BXRBXRX XQUXR XZXVXDX000000AMIL43AMIL 400 QP NACIONAL COPART11678980.931167.8INATIVO</v>
      </c>
      <c r="AJ307">
        <f t="shared" si="61"/>
        <v>0</v>
      </c>
      <c r="AK307" t="s">
        <v>387</v>
      </c>
      <c r="AM307" s="8">
        <v>304</v>
      </c>
      <c r="AN307" s="8" t="str">
        <f t="shared" si="70"/>
        <v/>
      </c>
      <c r="AO307" s="8" t="str">
        <f t="shared" si="70"/>
        <v/>
      </c>
      <c r="AP307" s="8" t="str">
        <f t="shared" si="70"/>
        <v/>
      </c>
      <c r="AQ307" s="8" t="str">
        <f t="shared" si="70"/>
        <v/>
      </c>
      <c r="AR307" s="8" t="str">
        <f t="shared" si="70"/>
        <v/>
      </c>
      <c r="AS307" s="8" t="str">
        <f t="shared" si="70"/>
        <v/>
      </c>
      <c r="AT307" s="8" t="str">
        <f t="shared" si="70"/>
        <v/>
      </c>
      <c r="AU307" s="8" t="str">
        <f t="shared" si="70"/>
        <v/>
      </c>
      <c r="AV307" s="8" t="str">
        <f t="shared" si="70"/>
        <v/>
      </c>
      <c r="AW307" s="8" t="str">
        <f t="shared" si="70"/>
        <v/>
      </c>
      <c r="AX307" s="8" t="str">
        <f t="shared" si="71"/>
        <v/>
      </c>
      <c r="AY307" s="8" t="str">
        <f t="shared" si="71"/>
        <v/>
      </c>
      <c r="AZ307" s="8" t="str">
        <f t="shared" si="71"/>
        <v/>
      </c>
      <c r="BA307" s="8" t="str">
        <f t="shared" si="71"/>
        <v/>
      </c>
      <c r="BB307" s="8" t="str">
        <f t="shared" si="71"/>
        <v/>
      </c>
      <c r="BC307" s="8" t="str">
        <f t="shared" si="71"/>
        <v/>
      </c>
      <c r="BD307" s="8" t="str">
        <f t="shared" si="71"/>
        <v/>
      </c>
      <c r="BE307" s="8" t="str">
        <f t="shared" si="71"/>
        <v/>
      </c>
    </row>
    <row r="308" spans="1:57">
      <c r="A308" t="s">
        <v>404</v>
      </c>
      <c r="B308" t="s">
        <v>386</v>
      </c>
      <c r="C308" t="s">
        <v>386</v>
      </c>
      <c r="E308">
        <v>19</v>
      </c>
      <c r="F308">
        <v>0</v>
      </c>
      <c r="G308">
        <v>1</v>
      </c>
      <c r="H308">
        <v>173358</v>
      </c>
      <c r="I308" s="1">
        <v>44761.875</v>
      </c>
      <c r="J308" t="s">
        <v>387</v>
      </c>
      <c r="K308">
        <v>0</v>
      </c>
      <c r="L308" s="1">
        <v>44641.875</v>
      </c>
      <c r="M308" s="1">
        <v>44761.875</v>
      </c>
      <c r="N308" s="1">
        <v>34266.875</v>
      </c>
      <c r="O308" s="1">
        <v>44689.875</v>
      </c>
      <c r="P308" s="1"/>
      <c r="Q308" s="1">
        <v>43418.916666666664</v>
      </c>
      <c r="R308">
        <v>74091931</v>
      </c>
      <c r="S308" s="23">
        <f>COUNTIF(affix_amil_mensalidade_bronze!$E$4:$E$140,R308)</f>
        <v>0</v>
      </c>
      <c r="U308" t="s">
        <v>895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389</v>
      </c>
      <c r="AC308">
        <v>43</v>
      </c>
      <c r="AD308" t="s">
        <v>494</v>
      </c>
      <c r="AE308">
        <v>11678</v>
      </c>
      <c r="AF308">
        <v>980.93</v>
      </c>
      <c r="AG308">
        <v>1167.8</v>
      </c>
      <c r="AH308" t="s">
        <v>391</v>
      </c>
      <c r="AI308" t="str">
        <f t="shared" si="60"/>
        <v>SIMNÃONÃO190117335844761.875FNEL044641.87544761.87534266.87544689.87543418.9166666667740919310BXRBXRX XQUXR XZXVXDX000000AMIL43AMIL 400 QP NACIONAL COPART11678980.931167.8INATIVO</v>
      </c>
      <c r="AJ308">
        <f t="shared" si="61"/>
        <v>1</v>
      </c>
      <c r="AK308" t="s">
        <v>387</v>
      </c>
      <c r="AM308" s="7">
        <v>305</v>
      </c>
      <c r="AN308" s="7" t="str">
        <f t="shared" si="70"/>
        <v/>
      </c>
      <c r="AO308" s="7" t="str">
        <f t="shared" si="70"/>
        <v/>
      </c>
      <c r="AP308" s="7" t="str">
        <f t="shared" si="70"/>
        <v/>
      </c>
      <c r="AQ308" s="7" t="str">
        <f t="shared" si="70"/>
        <v/>
      </c>
      <c r="AR308" s="7" t="str">
        <f t="shared" si="70"/>
        <v/>
      </c>
      <c r="AS308" s="7" t="str">
        <f t="shared" si="70"/>
        <v/>
      </c>
      <c r="AT308" s="7" t="str">
        <f t="shared" si="70"/>
        <v/>
      </c>
      <c r="AU308" s="7" t="str">
        <f t="shared" si="70"/>
        <v/>
      </c>
      <c r="AV308" s="7" t="str">
        <f t="shared" si="70"/>
        <v/>
      </c>
      <c r="AW308" s="7" t="str">
        <f t="shared" si="70"/>
        <v/>
      </c>
      <c r="AX308" s="7" t="str">
        <f t="shared" si="71"/>
        <v/>
      </c>
      <c r="AY308" s="7" t="str">
        <f t="shared" si="71"/>
        <v/>
      </c>
      <c r="AZ308" s="7" t="str">
        <f t="shared" si="71"/>
        <v/>
      </c>
      <c r="BA308" s="7" t="str">
        <f t="shared" si="71"/>
        <v/>
      </c>
      <c r="BB308" s="7" t="str">
        <f t="shared" si="71"/>
        <v/>
      </c>
      <c r="BC308" s="7" t="str">
        <f t="shared" si="71"/>
        <v/>
      </c>
      <c r="BD308" s="7" t="str">
        <f t="shared" si="71"/>
        <v/>
      </c>
      <c r="BE308" s="7" t="str">
        <f t="shared" si="71"/>
        <v/>
      </c>
    </row>
    <row r="309" spans="1:57">
      <c r="A309" t="s">
        <v>404</v>
      </c>
      <c r="B309" t="s">
        <v>386</v>
      </c>
      <c r="C309" t="s">
        <v>386</v>
      </c>
      <c r="E309">
        <v>19</v>
      </c>
      <c r="F309">
        <v>0</v>
      </c>
      <c r="G309">
        <v>1</v>
      </c>
      <c r="H309">
        <v>173358</v>
      </c>
      <c r="I309" s="1">
        <v>44761.875</v>
      </c>
      <c r="J309" t="s">
        <v>387</v>
      </c>
      <c r="K309">
        <v>0</v>
      </c>
      <c r="L309" s="1">
        <v>44641.875</v>
      </c>
      <c r="M309" s="1">
        <v>44761.875</v>
      </c>
      <c r="N309" s="1">
        <v>34266.875</v>
      </c>
      <c r="O309" s="1">
        <v>44689.875</v>
      </c>
      <c r="P309" s="1"/>
      <c r="Q309" s="1">
        <v>43418.916666666664</v>
      </c>
      <c r="R309">
        <v>74091931</v>
      </c>
      <c r="S309" s="23">
        <f>COUNTIF(affix_amil_mensalidade_bronze!$E$4:$E$140,R309)</f>
        <v>0</v>
      </c>
      <c r="U309" t="s">
        <v>895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389</v>
      </c>
      <c r="AC309">
        <v>43</v>
      </c>
      <c r="AD309" t="s">
        <v>494</v>
      </c>
      <c r="AE309">
        <v>11678</v>
      </c>
      <c r="AF309">
        <v>980.93</v>
      </c>
      <c r="AG309">
        <v>1167.8</v>
      </c>
      <c r="AH309" t="s">
        <v>391</v>
      </c>
      <c r="AI309" t="str">
        <f t="shared" si="60"/>
        <v>SIMNÃONÃO190117335844761.875FNEL044641.87544761.87534266.87544689.87543418.9166666667740919310BXRBXRX XQUXR XZXVXDX000000AMIL43AMIL 400 QP NACIONAL COPART11678980.931167.8INATIVO</v>
      </c>
      <c r="AJ309">
        <f t="shared" si="61"/>
        <v>1</v>
      </c>
      <c r="AK309" t="s">
        <v>387</v>
      </c>
      <c r="AM309" s="8">
        <v>306</v>
      </c>
      <c r="AN309" s="8" t="str">
        <f t="shared" si="70"/>
        <v/>
      </c>
      <c r="AO309" s="8" t="str">
        <f t="shared" si="70"/>
        <v/>
      </c>
      <c r="AP309" s="8" t="str">
        <f t="shared" si="70"/>
        <v/>
      </c>
      <c r="AQ309" s="8" t="str">
        <f t="shared" si="70"/>
        <v/>
      </c>
      <c r="AR309" s="8" t="str">
        <f t="shared" si="70"/>
        <v/>
      </c>
      <c r="AS309" s="8" t="str">
        <f t="shared" si="70"/>
        <v/>
      </c>
      <c r="AT309" s="8" t="str">
        <f t="shared" si="70"/>
        <v/>
      </c>
      <c r="AU309" s="8" t="str">
        <f t="shared" si="70"/>
        <v/>
      </c>
      <c r="AV309" s="8" t="str">
        <f t="shared" si="70"/>
        <v/>
      </c>
      <c r="AW309" s="8" t="str">
        <f t="shared" si="70"/>
        <v/>
      </c>
      <c r="AX309" s="8" t="str">
        <f t="shared" si="71"/>
        <v/>
      </c>
      <c r="AY309" s="8" t="str">
        <f t="shared" si="71"/>
        <v/>
      </c>
      <c r="AZ309" s="8" t="str">
        <f t="shared" si="71"/>
        <v/>
      </c>
      <c r="BA309" s="8" t="str">
        <f t="shared" si="71"/>
        <v/>
      </c>
      <c r="BB309" s="8" t="str">
        <f t="shared" si="71"/>
        <v/>
      </c>
      <c r="BC309" s="8" t="str">
        <f t="shared" si="71"/>
        <v/>
      </c>
      <c r="BD309" s="8" t="str">
        <f t="shared" si="71"/>
        <v/>
      </c>
      <c r="BE309" s="8" t="str">
        <f t="shared" si="71"/>
        <v/>
      </c>
    </row>
    <row r="310" spans="1:57">
      <c r="A310" t="s">
        <v>404</v>
      </c>
      <c r="B310" t="s">
        <v>404</v>
      </c>
      <c r="C310" t="s">
        <v>404</v>
      </c>
      <c r="E310">
        <v>57</v>
      </c>
      <c r="F310">
        <v>0</v>
      </c>
      <c r="G310">
        <v>1</v>
      </c>
      <c r="H310">
        <v>173366</v>
      </c>
      <c r="I310" s="1">
        <v>44761.875</v>
      </c>
      <c r="J310" t="s">
        <v>392</v>
      </c>
      <c r="K310">
        <v>0</v>
      </c>
      <c r="L310" s="1">
        <v>44759.875</v>
      </c>
      <c r="M310" s="1">
        <v>44761.875</v>
      </c>
      <c r="N310" s="1">
        <v>27101.875</v>
      </c>
      <c r="O310" s="1">
        <v>44759.875</v>
      </c>
      <c r="P310" s="1">
        <v>44693.875</v>
      </c>
      <c r="Q310" s="1">
        <v>43418.916666666664</v>
      </c>
      <c r="R310">
        <v>74092017</v>
      </c>
      <c r="S310" s="22">
        <f>COUNTIF(affix_amil_mensalidade_bronze!$E$4:$E$140,R310)</f>
        <v>0</v>
      </c>
      <c r="T310">
        <v>74092018</v>
      </c>
      <c r="U310" t="s">
        <v>896</v>
      </c>
      <c r="V310">
        <v>3882</v>
      </c>
      <c r="W310">
        <v>3188</v>
      </c>
      <c r="X310">
        <v>31.88</v>
      </c>
      <c r="Y310">
        <v>3188</v>
      </c>
      <c r="Z310">
        <v>38.82</v>
      </c>
      <c r="AA310">
        <v>3882</v>
      </c>
      <c r="AB310" t="s">
        <v>389</v>
      </c>
      <c r="AC310">
        <v>43</v>
      </c>
      <c r="AD310" t="s">
        <v>398</v>
      </c>
      <c r="AE310">
        <v>380353</v>
      </c>
      <c r="AF310">
        <v>3194.98</v>
      </c>
      <c r="AG310">
        <v>3803.53</v>
      </c>
      <c r="AH310" t="s">
        <v>391</v>
      </c>
      <c r="AI310" t="str">
        <f t="shared" si="60"/>
        <v>SIMSIMSIM570117336644761.875ANMEP044759.87544761.87527101.87544759.87544693.87543418.916666666774092017074092018JXXMX ZXWXNXTX VXLXNWXX FXLHX3882318831.88318838.823882AMIL43AMIL 500 QP NACIONAL3803533194.983803.53INATIVO</v>
      </c>
      <c r="AJ310">
        <f t="shared" si="61"/>
        <v>0</v>
      </c>
      <c r="AK310" t="s">
        <v>392</v>
      </c>
      <c r="AM310" s="7">
        <v>307</v>
      </c>
      <c r="AN310" s="7" t="str">
        <f t="shared" si="70"/>
        <v/>
      </c>
      <c r="AO310" s="7" t="str">
        <f t="shared" si="70"/>
        <v/>
      </c>
      <c r="AP310" s="7" t="str">
        <f t="shared" si="70"/>
        <v/>
      </c>
      <c r="AQ310" s="7" t="str">
        <f t="shared" si="70"/>
        <v/>
      </c>
      <c r="AR310" s="7" t="str">
        <f t="shared" si="70"/>
        <v/>
      </c>
      <c r="AS310" s="7" t="str">
        <f t="shared" si="70"/>
        <v/>
      </c>
      <c r="AT310" s="7" t="str">
        <f t="shared" si="70"/>
        <v/>
      </c>
      <c r="AU310" s="7" t="str">
        <f t="shared" si="70"/>
        <v/>
      </c>
      <c r="AV310" s="7" t="str">
        <f t="shared" si="70"/>
        <v/>
      </c>
      <c r="AW310" s="7" t="str">
        <f t="shared" si="70"/>
        <v/>
      </c>
      <c r="AX310" s="7" t="str">
        <f t="shared" si="71"/>
        <v/>
      </c>
      <c r="AY310" s="7" t="str">
        <f t="shared" si="71"/>
        <v/>
      </c>
      <c r="AZ310" s="7" t="str">
        <f t="shared" si="71"/>
        <v/>
      </c>
      <c r="BA310" s="7" t="str">
        <f t="shared" si="71"/>
        <v/>
      </c>
      <c r="BB310" s="7" t="str">
        <f t="shared" si="71"/>
        <v/>
      </c>
      <c r="BC310" s="7" t="str">
        <f t="shared" si="71"/>
        <v/>
      </c>
      <c r="BD310" s="7" t="str">
        <f t="shared" si="71"/>
        <v/>
      </c>
      <c r="BE310" s="7" t="str">
        <f t="shared" si="71"/>
        <v/>
      </c>
    </row>
    <row r="311" spans="1:57">
      <c r="A311" t="s">
        <v>404</v>
      </c>
      <c r="B311" t="s">
        <v>404</v>
      </c>
      <c r="C311" t="s">
        <v>404</v>
      </c>
      <c r="E311">
        <v>57</v>
      </c>
      <c r="F311">
        <v>0</v>
      </c>
      <c r="G311">
        <v>1</v>
      </c>
      <c r="H311">
        <v>173366</v>
      </c>
      <c r="I311" s="1">
        <v>44761.875</v>
      </c>
      <c r="J311" t="s">
        <v>392</v>
      </c>
      <c r="K311">
        <v>0</v>
      </c>
      <c r="L311" s="1">
        <v>44759.875</v>
      </c>
      <c r="M311" s="1">
        <v>44761.875</v>
      </c>
      <c r="N311" s="1">
        <v>27101.875</v>
      </c>
      <c r="O311" s="1">
        <v>44759.875</v>
      </c>
      <c r="P311" s="1">
        <v>44693.875</v>
      </c>
      <c r="Q311" s="1">
        <v>43418.916666666664</v>
      </c>
      <c r="R311">
        <v>74092017</v>
      </c>
      <c r="S311" s="22">
        <f>COUNTIF(affix_amil_mensalidade_bronze!$E$4:$E$140,R311)</f>
        <v>0</v>
      </c>
      <c r="T311">
        <v>74092018</v>
      </c>
      <c r="U311" t="s">
        <v>896</v>
      </c>
      <c r="V311">
        <v>3882</v>
      </c>
      <c r="W311">
        <v>3188</v>
      </c>
      <c r="X311">
        <v>31.88</v>
      </c>
      <c r="Y311">
        <v>3188</v>
      </c>
      <c r="Z311">
        <v>38.82</v>
      </c>
      <c r="AA311">
        <v>3882</v>
      </c>
      <c r="AB311" t="s">
        <v>389</v>
      </c>
      <c r="AC311">
        <v>43</v>
      </c>
      <c r="AD311" t="s">
        <v>398</v>
      </c>
      <c r="AE311">
        <v>380353</v>
      </c>
      <c r="AF311">
        <v>3194.98</v>
      </c>
      <c r="AG311">
        <v>3803.53</v>
      </c>
      <c r="AH311" t="s">
        <v>391</v>
      </c>
      <c r="AI311" t="str">
        <f t="shared" si="60"/>
        <v>SIMSIMSIM570117336644761.875ANMEP044759.87544761.87527101.87544759.87544693.87543418.916666666774092017074092018JXXMX ZXWXNXTX VXLXNWXX FXLHX3882318831.88318838.823882AMIL43AMIL 500 QP NACIONAL3803533194.983803.53INATIVO</v>
      </c>
      <c r="AJ311">
        <f t="shared" si="61"/>
        <v>1</v>
      </c>
      <c r="AK311" t="s">
        <v>392</v>
      </c>
      <c r="AM311" s="8">
        <v>308</v>
      </c>
      <c r="AN311" s="8" t="str">
        <f t="shared" si="70"/>
        <v/>
      </c>
      <c r="AO311" s="8" t="str">
        <f t="shared" si="70"/>
        <v/>
      </c>
      <c r="AP311" s="8" t="str">
        <f t="shared" si="70"/>
        <v/>
      </c>
      <c r="AQ311" s="8" t="str">
        <f t="shared" si="70"/>
        <v/>
      </c>
      <c r="AR311" s="8" t="str">
        <f t="shared" si="70"/>
        <v/>
      </c>
      <c r="AS311" s="8" t="str">
        <f t="shared" si="70"/>
        <v/>
      </c>
      <c r="AT311" s="8" t="str">
        <f t="shared" si="70"/>
        <v/>
      </c>
      <c r="AU311" s="8" t="str">
        <f t="shared" si="70"/>
        <v/>
      </c>
      <c r="AV311" s="8" t="str">
        <f t="shared" si="70"/>
        <v/>
      </c>
      <c r="AW311" s="8" t="str">
        <f t="shared" si="70"/>
        <v/>
      </c>
      <c r="AX311" s="8" t="str">
        <f t="shared" si="71"/>
        <v/>
      </c>
      <c r="AY311" s="8" t="str">
        <f t="shared" si="71"/>
        <v/>
      </c>
      <c r="AZ311" s="8" t="str">
        <f t="shared" si="71"/>
        <v/>
      </c>
      <c r="BA311" s="8" t="str">
        <f t="shared" si="71"/>
        <v/>
      </c>
      <c r="BB311" s="8" t="str">
        <f t="shared" si="71"/>
        <v/>
      </c>
      <c r="BC311" s="8" t="str">
        <f t="shared" si="71"/>
        <v/>
      </c>
      <c r="BD311" s="8" t="str">
        <f t="shared" si="71"/>
        <v/>
      </c>
      <c r="BE311" s="8" t="str">
        <f t="shared" si="71"/>
        <v/>
      </c>
    </row>
    <row r="312" spans="1:57">
      <c r="A312" t="s">
        <v>404</v>
      </c>
      <c r="B312" t="s">
        <v>404</v>
      </c>
      <c r="C312" t="s">
        <v>404</v>
      </c>
      <c r="E312">
        <v>57</v>
      </c>
      <c r="F312">
        <v>0</v>
      </c>
      <c r="G312">
        <v>1</v>
      </c>
      <c r="H312">
        <v>173366</v>
      </c>
      <c r="I312" s="1">
        <v>44761.875</v>
      </c>
      <c r="J312" t="s">
        <v>392</v>
      </c>
      <c r="K312">
        <v>0</v>
      </c>
      <c r="L312" s="1">
        <v>44759.875</v>
      </c>
      <c r="M312" s="1">
        <v>44761.875</v>
      </c>
      <c r="N312" s="1">
        <v>27101.875</v>
      </c>
      <c r="O312" s="1">
        <v>44759.875</v>
      </c>
      <c r="P312" s="1">
        <v>44693.875</v>
      </c>
      <c r="Q312" s="1">
        <v>43418.916666666664</v>
      </c>
      <c r="R312">
        <v>74092017</v>
      </c>
      <c r="S312" s="22">
        <f>COUNTIF(affix_amil_mensalidade_bronze!$E$4:$E$140,R312)</f>
        <v>0</v>
      </c>
      <c r="T312">
        <v>74092018</v>
      </c>
      <c r="U312" t="s">
        <v>896</v>
      </c>
      <c r="V312">
        <v>3882</v>
      </c>
      <c r="W312">
        <v>3188</v>
      </c>
      <c r="X312">
        <v>31.88</v>
      </c>
      <c r="Y312">
        <v>3188</v>
      </c>
      <c r="Z312">
        <v>38.82</v>
      </c>
      <c r="AA312">
        <v>3882</v>
      </c>
      <c r="AB312" t="s">
        <v>389</v>
      </c>
      <c r="AC312">
        <v>43</v>
      </c>
      <c r="AD312" t="s">
        <v>398</v>
      </c>
      <c r="AE312">
        <v>380353</v>
      </c>
      <c r="AF312">
        <v>3194.98</v>
      </c>
      <c r="AG312">
        <v>3803.53</v>
      </c>
      <c r="AH312" t="s">
        <v>391</v>
      </c>
      <c r="AI312" t="str">
        <f t="shared" si="60"/>
        <v>SIMSIMSIM570117336644761.875ANMEP044759.87544761.87527101.87544759.87544693.87543418.916666666774092017074092018JXXMX ZXWXNXTX VXLXNWXX FXLHX3882318831.88318838.823882AMIL43AMIL 500 QP NACIONAL3803533194.983803.53INATIVO</v>
      </c>
      <c r="AJ312">
        <f t="shared" si="61"/>
        <v>1</v>
      </c>
      <c r="AK312" t="s">
        <v>392</v>
      </c>
      <c r="AM312" s="7">
        <v>309</v>
      </c>
      <c r="AN312" s="7" t="str">
        <f t="shared" si="70"/>
        <v/>
      </c>
      <c r="AO312" s="7" t="str">
        <f t="shared" si="70"/>
        <v/>
      </c>
      <c r="AP312" s="7" t="str">
        <f t="shared" si="70"/>
        <v/>
      </c>
      <c r="AQ312" s="7" t="str">
        <f t="shared" si="70"/>
        <v/>
      </c>
      <c r="AR312" s="7" t="str">
        <f t="shared" si="70"/>
        <v/>
      </c>
      <c r="AS312" s="7" t="str">
        <f t="shared" si="70"/>
        <v/>
      </c>
      <c r="AT312" s="7" t="str">
        <f t="shared" si="70"/>
        <v/>
      </c>
      <c r="AU312" s="7" t="str">
        <f t="shared" si="70"/>
        <v/>
      </c>
      <c r="AV312" s="7" t="str">
        <f t="shared" si="70"/>
        <v/>
      </c>
      <c r="AW312" s="7" t="str">
        <f t="shared" si="70"/>
        <v/>
      </c>
      <c r="AX312" s="7" t="str">
        <f t="shared" si="71"/>
        <v/>
      </c>
      <c r="AY312" s="7" t="str">
        <f t="shared" si="71"/>
        <v/>
      </c>
      <c r="AZ312" s="7" t="str">
        <f t="shared" si="71"/>
        <v/>
      </c>
      <c r="BA312" s="7" t="str">
        <f t="shared" si="71"/>
        <v/>
      </c>
      <c r="BB312" s="7" t="str">
        <f t="shared" si="71"/>
        <v/>
      </c>
      <c r="BC312" s="7" t="str">
        <f t="shared" si="71"/>
        <v/>
      </c>
      <c r="BD312" s="7" t="str">
        <f t="shared" si="71"/>
        <v/>
      </c>
      <c r="BE312" s="7" t="str">
        <f t="shared" si="71"/>
        <v/>
      </c>
    </row>
    <row r="313" spans="1:57">
      <c r="A313" t="s">
        <v>404</v>
      </c>
      <c r="B313" t="s">
        <v>404</v>
      </c>
      <c r="C313" t="s">
        <v>404</v>
      </c>
      <c r="E313">
        <v>57</v>
      </c>
      <c r="F313">
        <v>0</v>
      </c>
      <c r="G313">
        <v>1</v>
      </c>
      <c r="H313">
        <v>173470</v>
      </c>
      <c r="I313" s="1">
        <v>44761.875</v>
      </c>
      <c r="J313" t="s">
        <v>392</v>
      </c>
      <c r="K313">
        <v>0</v>
      </c>
      <c r="L313" s="1"/>
      <c r="M313" s="1">
        <v>44761.875</v>
      </c>
      <c r="N313" s="1">
        <v>30582.875</v>
      </c>
      <c r="O313" s="1">
        <v>43419.916666666664</v>
      </c>
      <c r="P313" s="1"/>
      <c r="Q313" s="1">
        <v>43418.916666666664</v>
      </c>
      <c r="R313">
        <v>74100530</v>
      </c>
      <c r="S313" s="22">
        <f>COUNTIF(affix_amil_mensalidade_bronze!$E$4:$E$140,R313)</f>
        <v>0</v>
      </c>
      <c r="U313" t="s">
        <v>898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389</v>
      </c>
      <c r="AC313">
        <v>43</v>
      </c>
      <c r="AD313" t="s">
        <v>398</v>
      </c>
      <c r="AE313">
        <v>276623</v>
      </c>
      <c r="AF313">
        <v>2323.64</v>
      </c>
      <c r="AG313">
        <v>2766.23</v>
      </c>
      <c r="AH313" t="s">
        <v>408</v>
      </c>
      <c r="AI313" t="str">
        <f t="shared" si="60"/>
        <v>SIMSIMSIM570117347044761.875ANMEP044761.87530582.87543419.916666666743418.9166666667741005300UXLXN DX XRXUJX XLVX000000AMIL43AMIL 500 QP NACIONAL2766232323.642766.23ATIVO</v>
      </c>
      <c r="AJ313">
        <f t="shared" si="61"/>
        <v>0</v>
      </c>
      <c r="AK313" t="s">
        <v>392</v>
      </c>
      <c r="AM313" s="8">
        <v>310</v>
      </c>
      <c r="AN313" s="8" t="str">
        <f t="shared" si="70"/>
        <v/>
      </c>
      <c r="AO313" s="8" t="str">
        <f t="shared" si="70"/>
        <v/>
      </c>
      <c r="AP313" s="8" t="str">
        <f t="shared" si="70"/>
        <v/>
      </c>
      <c r="AQ313" s="8" t="str">
        <f t="shared" si="70"/>
        <v/>
      </c>
      <c r="AR313" s="8" t="str">
        <f t="shared" si="70"/>
        <v/>
      </c>
      <c r="AS313" s="8" t="str">
        <f t="shared" si="70"/>
        <v/>
      </c>
      <c r="AT313" s="8" t="str">
        <f t="shared" si="70"/>
        <v/>
      </c>
      <c r="AU313" s="8" t="str">
        <f t="shared" si="70"/>
        <v/>
      </c>
      <c r="AV313" s="8" t="str">
        <f t="shared" si="70"/>
        <v/>
      </c>
      <c r="AW313" s="8" t="str">
        <f t="shared" si="70"/>
        <v/>
      </c>
      <c r="AX313" s="8" t="str">
        <f t="shared" si="71"/>
        <v/>
      </c>
      <c r="AY313" s="8" t="str">
        <f t="shared" si="71"/>
        <v/>
      </c>
      <c r="AZ313" s="8" t="str">
        <f t="shared" si="71"/>
        <v/>
      </c>
      <c r="BA313" s="8" t="str">
        <f t="shared" si="71"/>
        <v/>
      </c>
      <c r="BB313" s="8" t="str">
        <f t="shared" si="71"/>
        <v/>
      </c>
      <c r="BC313" s="8" t="str">
        <f t="shared" si="71"/>
        <v/>
      </c>
      <c r="BD313" s="8" t="str">
        <f t="shared" si="71"/>
        <v/>
      </c>
      <c r="BE313" s="8" t="str">
        <f t="shared" si="71"/>
        <v/>
      </c>
    </row>
    <row r="314" spans="1:57">
      <c r="A314" t="s">
        <v>404</v>
      </c>
      <c r="B314" t="s">
        <v>404</v>
      </c>
      <c r="C314" t="s">
        <v>404</v>
      </c>
      <c r="E314">
        <v>57</v>
      </c>
      <c r="F314">
        <v>0</v>
      </c>
      <c r="G314">
        <v>1</v>
      </c>
      <c r="H314">
        <v>173470</v>
      </c>
      <c r="I314" s="1">
        <v>44761.875</v>
      </c>
      <c r="J314" t="s">
        <v>392</v>
      </c>
      <c r="K314">
        <v>0</v>
      </c>
      <c r="L314" s="1"/>
      <c r="M314" s="1">
        <v>44761.875</v>
      </c>
      <c r="N314" s="1">
        <v>30582.875</v>
      </c>
      <c r="O314" s="1">
        <v>43419.916666666664</v>
      </c>
      <c r="P314" s="1"/>
      <c r="Q314" s="1">
        <v>43418.916666666664</v>
      </c>
      <c r="R314">
        <v>74100530</v>
      </c>
      <c r="S314" s="22">
        <f>COUNTIF(affix_amil_mensalidade_bronze!$E$4:$E$140,R314)</f>
        <v>0</v>
      </c>
      <c r="U314" t="s">
        <v>898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389</v>
      </c>
      <c r="AC314">
        <v>43</v>
      </c>
      <c r="AD314" t="s">
        <v>398</v>
      </c>
      <c r="AE314">
        <v>276623</v>
      </c>
      <c r="AF314">
        <v>2323.64</v>
      </c>
      <c r="AG314">
        <v>2766.23</v>
      </c>
      <c r="AH314" t="s">
        <v>408</v>
      </c>
      <c r="AI314" t="str">
        <f t="shared" si="60"/>
        <v>SIMSIMSIM570117347044761.875ANMEP044761.87530582.87543419.916666666743418.9166666667741005300UXLXN DX XRXUJX XLVX000000AMIL43AMIL 500 QP NACIONAL2766232323.642766.23ATIVO</v>
      </c>
      <c r="AJ314">
        <f t="shared" si="61"/>
        <v>1</v>
      </c>
      <c r="AK314" t="s">
        <v>392</v>
      </c>
      <c r="AM314" s="7">
        <v>311</v>
      </c>
      <c r="AN314" s="7" t="str">
        <f t="shared" ref="AN314:AW323" si="72">IF(AN$3=$D314,$AM314,"")</f>
        <v/>
      </c>
      <c r="AO314" s="7" t="str">
        <f t="shared" si="72"/>
        <v/>
      </c>
      <c r="AP314" s="7" t="str">
        <f t="shared" si="72"/>
        <v/>
      </c>
      <c r="AQ314" s="7" t="str">
        <f t="shared" si="72"/>
        <v/>
      </c>
      <c r="AR314" s="7" t="str">
        <f t="shared" si="72"/>
        <v/>
      </c>
      <c r="AS314" s="7" t="str">
        <f t="shared" si="72"/>
        <v/>
      </c>
      <c r="AT314" s="7" t="str">
        <f t="shared" si="72"/>
        <v/>
      </c>
      <c r="AU314" s="7" t="str">
        <f t="shared" si="72"/>
        <v/>
      </c>
      <c r="AV314" s="7" t="str">
        <f t="shared" si="72"/>
        <v/>
      </c>
      <c r="AW314" s="7" t="str">
        <f t="shared" si="72"/>
        <v/>
      </c>
      <c r="AX314" s="7" t="str">
        <f t="shared" ref="AX314:BE323" si="73">IF(AX$3=$D314,$AM314,"")</f>
        <v/>
      </c>
      <c r="AY314" s="7" t="str">
        <f t="shared" si="73"/>
        <v/>
      </c>
      <c r="AZ314" s="7" t="str">
        <f t="shared" si="73"/>
        <v/>
      </c>
      <c r="BA314" s="7" t="str">
        <f t="shared" si="73"/>
        <v/>
      </c>
      <c r="BB314" s="7" t="str">
        <f t="shared" si="73"/>
        <v/>
      </c>
      <c r="BC314" s="7" t="str">
        <f t="shared" si="73"/>
        <v/>
      </c>
      <c r="BD314" s="7" t="str">
        <f t="shared" si="73"/>
        <v/>
      </c>
      <c r="BE314" s="7" t="str">
        <f t="shared" si="73"/>
        <v/>
      </c>
    </row>
    <row r="315" spans="1:57">
      <c r="A315" t="s">
        <v>404</v>
      </c>
      <c r="B315" t="s">
        <v>404</v>
      </c>
      <c r="C315" t="s">
        <v>404</v>
      </c>
      <c r="E315">
        <v>57</v>
      </c>
      <c r="F315">
        <v>0</v>
      </c>
      <c r="G315">
        <v>1</v>
      </c>
      <c r="H315">
        <v>173470</v>
      </c>
      <c r="I315" s="1">
        <v>44761.875</v>
      </c>
      <c r="J315" t="s">
        <v>392</v>
      </c>
      <c r="K315">
        <v>0</v>
      </c>
      <c r="L315" s="1"/>
      <c r="M315" s="1">
        <v>44761.875</v>
      </c>
      <c r="N315" s="1">
        <v>30582.875</v>
      </c>
      <c r="O315" s="1">
        <v>43419.916666666664</v>
      </c>
      <c r="P315" s="1"/>
      <c r="Q315" s="1">
        <v>43418.916666666664</v>
      </c>
      <c r="R315">
        <v>74100530</v>
      </c>
      <c r="S315" s="22">
        <f>COUNTIF(affix_amil_mensalidade_bronze!$E$4:$E$140,R315)</f>
        <v>0</v>
      </c>
      <c r="U315" t="s">
        <v>898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389</v>
      </c>
      <c r="AC315">
        <v>43</v>
      </c>
      <c r="AD315" t="s">
        <v>398</v>
      </c>
      <c r="AE315">
        <v>276623</v>
      </c>
      <c r="AF315">
        <v>2323.64</v>
      </c>
      <c r="AG315">
        <v>2766.23</v>
      </c>
      <c r="AH315" t="s">
        <v>408</v>
      </c>
      <c r="AI315" t="str">
        <f t="shared" si="60"/>
        <v>SIMSIMSIM570117347044761.875ANMEP044761.87530582.87543419.916666666743418.9166666667741005300UXLXN DX XRXUJX XLVX000000AMIL43AMIL 500 QP NACIONAL2766232323.642766.23ATIVO</v>
      </c>
      <c r="AJ315">
        <f t="shared" si="61"/>
        <v>1</v>
      </c>
      <c r="AK315" t="s">
        <v>392</v>
      </c>
      <c r="AM315" s="8">
        <v>312</v>
      </c>
      <c r="AN315" s="8" t="str">
        <f t="shared" si="72"/>
        <v/>
      </c>
      <c r="AO315" s="8" t="str">
        <f t="shared" si="72"/>
        <v/>
      </c>
      <c r="AP315" s="8" t="str">
        <f t="shared" si="72"/>
        <v/>
      </c>
      <c r="AQ315" s="8" t="str">
        <f t="shared" si="72"/>
        <v/>
      </c>
      <c r="AR315" s="8" t="str">
        <f t="shared" si="72"/>
        <v/>
      </c>
      <c r="AS315" s="8" t="str">
        <f t="shared" si="72"/>
        <v/>
      </c>
      <c r="AT315" s="8" t="str">
        <f t="shared" si="72"/>
        <v/>
      </c>
      <c r="AU315" s="8" t="str">
        <f t="shared" si="72"/>
        <v/>
      </c>
      <c r="AV315" s="8" t="str">
        <f t="shared" si="72"/>
        <v/>
      </c>
      <c r="AW315" s="8" t="str">
        <f t="shared" si="72"/>
        <v/>
      </c>
      <c r="AX315" s="8" t="str">
        <f t="shared" si="73"/>
        <v/>
      </c>
      <c r="AY315" s="8" t="str">
        <f t="shared" si="73"/>
        <v/>
      </c>
      <c r="AZ315" s="8" t="str">
        <f t="shared" si="73"/>
        <v/>
      </c>
      <c r="BA315" s="8" t="str">
        <f t="shared" si="73"/>
        <v/>
      </c>
      <c r="BB315" s="8" t="str">
        <f t="shared" si="73"/>
        <v/>
      </c>
      <c r="BC315" s="8" t="str">
        <f t="shared" si="73"/>
        <v/>
      </c>
      <c r="BD315" s="8" t="str">
        <f t="shared" si="73"/>
        <v/>
      </c>
      <c r="BE315" s="8" t="str">
        <f t="shared" si="73"/>
        <v/>
      </c>
    </row>
    <row r="316" spans="1:57">
      <c r="A316" t="s">
        <v>404</v>
      </c>
      <c r="B316" t="s">
        <v>404</v>
      </c>
      <c r="C316" t="s">
        <v>404</v>
      </c>
      <c r="E316">
        <v>57</v>
      </c>
      <c r="F316">
        <v>0</v>
      </c>
      <c r="G316">
        <v>1</v>
      </c>
      <c r="H316">
        <v>173467</v>
      </c>
      <c r="I316" s="1">
        <v>44761.875</v>
      </c>
      <c r="J316" t="s">
        <v>392</v>
      </c>
      <c r="K316">
        <v>0</v>
      </c>
      <c r="L316" s="1"/>
      <c r="M316" s="1">
        <v>44761.875</v>
      </c>
      <c r="N316" s="1">
        <v>30759.875</v>
      </c>
      <c r="O316" s="1">
        <v>44361.875</v>
      </c>
      <c r="P316" s="1">
        <v>44361.875</v>
      </c>
      <c r="Q316" s="1">
        <v>43418.916666666664</v>
      </c>
      <c r="R316">
        <v>74100532</v>
      </c>
      <c r="S316" s="23">
        <f>COUNTIF(affix_amil_mensalidade_bronze!$E$4:$E$140,R316)</f>
        <v>0</v>
      </c>
      <c r="U316" t="s">
        <v>897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389</v>
      </c>
      <c r="AC316">
        <v>43</v>
      </c>
      <c r="AD316" t="s">
        <v>476</v>
      </c>
      <c r="AE316">
        <v>134417</v>
      </c>
      <c r="AF316">
        <v>1873.43</v>
      </c>
      <c r="AG316">
        <v>1344.17</v>
      </c>
      <c r="AH316" t="s">
        <v>408</v>
      </c>
      <c r="AI316" t="str">
        <f t="shared" si="60"/>
        <v>SIMSIMSIM570117346744761.875ANMEP044761.87530759.87544361.87544361.87543418.9166666667741005320XRXWXLMX XNTXNX DX JXU000000AMIL43AMIL 400 QC NACIONAL1344171873.431344.17ATIVO</v>
      </c>
      <c r="AJ316">
        <f t="shared" si="61"/>
        <v>0</v>
      </c>
      <c r="AK316" t="s">
        <v>392</v>
      </c>
      <c r="AM316" s="7">
        <v>313</v>
      </c>
      <c r="AN316" s="7" t="str">
        <f t="shared" si="72"/>
        <v/>
      </c>
      <c r="AO316" s="7" t="str">
        <f t="shared" si="72"/>
        <v/>
      </c>
      <c r="AP316" s="7" t="str">
        <f t="shared" si="72"/>
        <v/>
      </c>
      <c r="AQ316" s="7" t="str">
        <f t="shared" si="72"/>
        <v/>
      </c>
      <c r="AR316" s="7" t="str">
        <f t="shared" si="72"/>
        <v/>
      </c>
      <c r="AS316" s="7" t="str">
        <f t="shared" si="72"/>
        <v/>
      </c>
      <c r="AT316" s="7" t="str">
        <f t="shared" si="72"/>
        <v/>
      </c>
      <c r="AU316" s="7" t="str">
        <f t="shared" si="72"/>
        <v/>
      </c>
      <c r="AV316" s="7" t="str">
        <f t="shared" si="72"/>
        <v/>
      </c>
      <c r="AW316" s="7" t="str">
        <f t="shared" si="72"/>
        <v/>
      </c>
      <c r="AX316" s="7" t="str">
        <f t="shared" si="73"/>
        <v/>
      </c>
      <c r="AY316" s="7" t="str">
        <f t="shared" si="73"/>
        <v/>
      </c>
      <c r="AZ316" s="7" t="str">
        <f t="shared" si="73"/>
        <v/>
      </c>
      <c r="BA316" s="7" t="str">
        <f t="shared" si="73"/>
        <v/>
      </c>
      <c r="BB316" s="7" t="str">
        <f t="shared" si="73"/>
        <v/>
      </c>
      <c r="BC316" s="7" t="str">
        <f t="shared" si="73"/>
        <v/>
      </c>
      <c r="BD316" s="7" t="str">
        <f t="shared" si="73"/>
        <v/>
      </c>
      <c r="BE316" s="7" t="str">
        <f t="shared" si="73"/>
        <v/>
      </c>
    </row>
    <row r="317" spans="1:57">
      <c r="A317" t="s">
        <v>404</v>
      </c>
      <c r="B317" t="s">
        <v>404</v>
      </c>
      <c r="C317" t="s">
        <v>404</v>
      </c>
      <c r="E317">
        <v>57</v>
      </c>
      <c r="F317">
        <v>0</v>
      </c>
      <c r="G317">
        <v>1</v>
      </c>
      <c r="H317">
        <v>173467</v>
      </c>
      <c r="I317" s="1">
        <v>44761.875</v>
      </c>
      <c r="J317" t="s">
        <v>392</v>
      </c>
      <c r="K317">
        <v>0</v>
      </c>
      <c r="L317" s="1"/>
      <c r="M317" s="1">
        <v>44761.875</v>
      </c>
      <c r="N317" s="1">
        <v>30759.875</v>
      </c>
      <c r="O317" s="1">
        <v>44361.875</v>
      </c>
      <c r="P317" s="1">
        <v>44361.875</v>
      </c>
      <c r="Q317" s="1">
        <v>43418.916666666664</v>
      </c>
      <c r="R317">
        <v>74100532</v>
      </c>
      <c r="S317" s="23">
        <f>COUNTIF(affix_amil_mensalidade_bronze!$E$4:$E$140,R317)</f>
        <v>0</v>
      </c>
      <c r="U317" t="s">
        <v>897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389</v>
      </c>
      <c r="AC317">
        <v>43</v>
      </c>
      <c r="AD317" t="s">
        <v>476</v>
      </c>
      <c r="AE317">
        <v>134417</v>
      </c>
      <c r="AF317">
        <v>1873.43</v>
      </c>
      <c r="AG317">
        <v>1344.17</v>
      </c>
      <c r="AH317" t="s">
        <v>408</v>
      </c>
      <c r="AI317" t="str">
        <f t="shared" si="60"/>
        <v>SIMSIMSIM570117346744761.875ANMEP044761.87530759.87544361.87544361.87543418.9166666667741005320XRXWXLMX XNTXNX DX JXU000000AMIL43AMIL 400 QC NACIONAL1344171873.431344.17ATIVO</v>
      </c>
      <c r="AJ317">
        <f t="shared" si="61"/>
        <v>1</v>
      </c>
      <c r="AK317" t="s">
        <v>392</v>
      </c>
      <c r="AM317" s="8">
        <v>314</v>
      </c>
      <c r="AN317" s="8" t="str">
        <f t="shared" si="72"/>
        <v/>
      </c>
      <c r="AO317" s="8" t="str">
        <f t="shared" si="72"/>
        <v/>
      </c>
      <c r="AP317" s="8" t="str">
        <f t="shared" si="72"/>
        <v/>
      </c>
      <c r="AQ317" s="8" t="str">
        <f t="shared" si="72"/>
        <v/>
      </c>
      <c r="AR317" s="8" t="str">
        <f t="shared" si="72"/>
        <v/>
      </c>
      <c r="AS317" s="8" t="str">
        <f t="shared" si="72"/>
        <v/>
      </c>
      <c r="AT317" s="8" t="str">
        <f t="shared" si="72"/>
        <v/>
      </c>
      <c r="AU317" s="8" t="str">
        <f t="shared" si="72"/>
        <v/>
      </c>
      <c r="AV317" s="8" t="str">
        <f t="shared" si="72"/>
        <v/>
      </c>
      <c r="AW317" s="8" t="str">
        <f t="shared" si="72"/>
        <v/>
      </c>
      <c r="AX317" s="8" t="str">
        <f t="shared" si="73"/>
        <v/>
      </c>
      <c r="AY317" s="8" t="str">
        <f t="shared" si="73"/>
        <v/>
      </c>
      <c r="AZ317" s="8" t="str">
        <f t="shared" si="73"/>
        <v/>
      </c>
      <c r="BA317" s="8" t="str">
        <f t="shared" si="73"/>
        <v/>
      </c>
      <c r="BB317" s="8" t="str">
        <f t="shared" si="73"/>
        <v/>
      </c>
      <c r="BC317" s="8" t="str">
        <f t="shared" si="73"/>
        <v/>
      </c>
      <c r="BD317" s="8" t="str">
        <f t="shared" si="73"/>
        <v/>
      </c>
      <c r="BE317" s="8" t="str">
        <f t="shared" si="73"/>
        <v/>
      </c>
    </row>
    <row r="318" spans="1:57">
      <c r="A318" t="s">
        <v>404</v>
      </c>
      <c r="B318" t="s">
        <v>404</v>
      </c>
      <c r="C318" t="s">
        <v>404</v>
      </c>
      <c r="E318">
        <v>57</v>
      </c>
      <c r="F318">
        <v>0</v>
      </c>
      <c r="G318">
        <v>1</v>
      </c>
      <c r="H318">
        <v>173467</v>
      </c>
      <c r="I318" s="1">
        <v>44761.875</v>
      </c>
      <c r="J318" t="s">
        <v>392</v>
      </c>
      <c r="K318">
        <v>0</v>
      </c>
      <c r="L318" s="1"/>
      <c r="M318" s="1">
        <v>44761.875</v>
      </c>
      <c r="N318" s="1">
        <v>30759.875</v>
      </c>
      <c r="O318" s="1">
        <v>44361.875</v>
      </c>
      <c r="P318" s="1">
        <v>44361.875</v>
      </c>
      <c r="Q318" s="1">
        <v>43418.916666666664</v>
      </c>
      <c r="R318">
        <v>74100532</v>
      </c>
      <c r="S318" s="23">
        <f>COUNTIF(affix_amil_mensalidade_bronze!$E$4:$E$140,R318)</f>
        <v>0</v>
      </c>
      <c r="U318" t="s">
        <v>897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389</v>
      </c>
      <c r="AC318">
        <v>43</v>
      </c>
      <c r="AD318" t="s">
        <v>476</v>
      </c>
      <c r="AE318">
        <v>134417</v>
      </c>
      <c r="AF318">
        <v>1873.43</v>
      </c>
      <c r="AG318">
        <v>1344.17</v>
      </c>
      <c r="AH318" t="s">
        <v>408</v>
      </c>
      <c r="AI318" t="str">
        <f t="shared" si="60"/>
        <v>SIMSIMSIM570117346744761.875ANMEP044761.87530759.87544361.87544361.87543418.9166666667741005320XRXWXLMX XNTXNX DX JXU000000AMIL43AMIL 400 QC NACIONAL1344171873.431344.17ATIVO</v>
      </c>
      <c r="AJ318">
        <f t="shared" si="61"/>
        <v>1</v>
      </c>
      <c r="AK318" t="s">
        <v>392</v>
      </c>
      <c r="AM318" s="7">
        <v>315</v>
      </c>
      <c r="AN318" s="7" t="str">
        <f t="shared" si="72"/>
        <v/>
      </c>
      <c r="AO318" s="7" t="str">
        <f t="shared" si="72"/>
        <v/>
      </c>
      <c r="AP318" s="7" t="str">
        <f t="shared" si="72"/>
        <v/>
      </c>
      <c r="AQ318" s="7" t="str">
        <f t="shared" si="72"/>
        <v/>
      </c>
      <c r="AR318" s="7" t="str">
        <f t="shared" si="72"/>
        <v/>
      </c>
      <c r="AS318" s="7" t="str">
        <f t="shared" si="72"/>
        <v/>
      </c>
      <c r="AT318" s="7" t="str">
        <f t="shared" si="72"/>
        <v/>
      </c>
      <c r="AU318" s="7" t="str">
        <f t="shared" si="72"/>
        <v/>
      </c>
      <c r="AV318" s="7" t="str">
        <f t="shared" si="72"/>
        <v/>
      </c>
      <c r="AW318" s="7" t="str">
        <f t="shared" si="72"/>
        <v/>
      </c>
      <c r="AX318" s="7" t="str">
        <f t="shared" si="73"/>
        <v/>
      </c>
      <c r="AY318" s="7" t="str">
        <f t="shared" si="73"/>
        <v/>
      </c>
      <c r="AZ318" s="7" t="str">
        <f t="shared" si="73"/>
        <v/>
      </c>
      <c r="BA318" s="7" t="str">
        <f t="shared" si="73"/>
        <v/>
      </c>
      <c r="BB318" s="7" t="str">
        <f t="shared" si="73"/>
        <v/>
      </c>
      <c r="BC318" s="7" t="str">
        <f t="shared" si="73"/>
        <v/>
      </c>
      <c r="BD318" s="7" t="str">
        <f t="shared" si="73"/>
        <v/>
      </c>
      <c r="BE318" s="7" t="str">
        <f t="shared" si="73"/>
        <v/>
      </c>
    </row>
    <row r="319" spans="1:57">
      <c r="A319" t="s">
        <v>404</v>
      </c>
      <c r="B319" t="s">
        <v>404</v>
      </c>
      <c r="C319" t="s">
        <v>404</v>
      </c>
      <c r="E319">
        <v>19</v>
      </c>
      <c r="F319">
        <v>0</v>
      </c>
      <c r="G319">
        <v>1</v>
      </c>
      <c r="H319">
        <v>176392</v>
      </c>
      <c r="I319" s="1">
        <v>44761.875</v>
      </c>
      <c r="J319" t="s">
        <v>387</v>
      </c>
      <c r="K319">
        <v>0</v>
      </c>
      <c r="L319" s="1"/>
      <c r="M319" s="1">
        <v>44761.875</v>
      </c>
      <c r="N319" s="1">
        <v>35724.875</v>
      </c>
      <c r="O319" s="1">
        <v>43445.916666666664</v>
      </c>
      <c r="P319" s="1"/>
      <c r="Q319" s="1">
        <v>43448.916666666664</v>
      </c>
      <c r="R319">
        <v>74313928</v>
      </c>
      <c r="S319" s="22">
        <f>COUNTIF(affix_amil_mensalidade_bronze!$E$4:$E$140,R319)</f>
        <v>0</v>
      </c>
      <c r="U319" t="s">
        <v>907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389</v>
      </c>
      <c r="AC319">
        <v>42</v>
      </c>
      <c r="AD319" t="s">
        <v>476</v>
      </c>
      <c r="AE319">
        <v>193102</v>
      </c>
      <c r="AF319">
        <v>1622.05</v>
      </c>
      <c r="AG319">
        <v>1931.02</v>
      </c>
      <c r="AH319" t="s">
        <v>408</v>
      </c>
      <c r="AI319" t="str">
        <f t="shared" si="60"/>
        <v>SIMSIMSIM190117639244761.875FNEL044761.87535724.87543445.916666666743448.9166666667743139280XRXH DXMX MXRXXRX GXMX000000AMIL42AMIL 400 QC NACIONAL1931021622.051931.02ATIVO</v>
      </c>
      <c r="AJ319">
        <f t="shared" si="61"/>
        <v>0</v>
      </c>
      <c r="AK319" t="s">
        <v>387</v>
      </c>
      <c r="AM319" s="8">
        <v>316</v>
      </c>
      <c r="AN319" s="8" t="str">
        <f t="shared" si="72"/>
        <v/>
      </c>
      <c r="AO319" s="8" t="str">
        <f t="shared" si="72"/>
        <v/>
      </c>
      <c r="AP319" s="8" t="str">
        <f t="shared" si="72"/>
        <v/>
      </c>
      <c r="AQ319" s="8" t="str">
        <f t="shared" si="72"/>
        <v/>
      </c>
      <c r="AR319" s="8" t="str">
        <f t="shared" si="72"/>
        <v/>
      </c>
      <c r="AS319" s="8" t="str">
        <f t="shared" si="72"/>
        <v/>
      </c>
      <c r="AT319" s="8" t="str">
        <f t="shared" si="72"/>
        <v/>
      </c>
      <c r="AU319" s="8" t="str">
        <f t="shared" si="72"/>
        <v/>
      </c>
      <c r="AV319" s="8" t="str">
        <f t="shared" si="72"/>
        <v/>
      </c>
      <c r="AW319" s="8" t="str">
        <f t="shared" si="72"/>
        <v/>
      </c>
      <c r="AX319" s="8" t="str">
        <f t="shared" si="73"/>
        <v/>
      </c>
      <c r="AY319" s="8" t="str">
        <f t="shared" si="73"/>
        <v/>
      </c>
      <c r="AZ319" s="8" t="str">
        <f t="shared" si="73"/>
        <v/>
      </c>
      <c r="BA319" s="8" t="str">
        <f t="shared" si="73"/>
        <v/>
      </c>
      <c r="BB319" s="8" t="str">
        <f t="shared" si="73"/>
        <v/>
      </c>
      <c r="BC319" s="8" t="str">
        <f t="shared" si="73"/>
        <v/>
      </c>
      <c r="BD319" s="8" t="str">
        <f t="shared" si="73"/>
        <v/>
      </c>
      <c r="BE319" s="8" t="str">
        <f t="shared" si="73"/>
        <v/>
      </c>
    </row>
    <row r="320" spans="1:57">
      <c r="A320" t="s">
        <v>404</v>
      </c>
      <c r="B320" t="s">
        <v>404</v>
      </c>
      <c r="C320" t="s">
        <v>404</v>
      </c>
      <c r="E320">
        <v>19</v>
      </c>
      <c r="F320">
        <v>0</v>
      </c>
      <c r="G320">
        <v>1</v>
      </c>
      <c r="H320">
        <v>176392</v>
      </c>
      <c r="I320" s="1">
        <v>44761.875</v>
      </c>
      <c r="J320" t="s">
        <v>387</v>
      </c>
      <c r="K320">
        <v>0</v>
      </c>
      <c r="L320" s="1"/>
      <c r="M320" s="1">
        <v>44761.875</v>
      </c>
      <c r="N320" s="1">
        <v>35724.875</v>
      </c>
      <c r="O320" s="1">
        <v>43445.916666666664</v>
      </c>
      <c r="P320" s="1"/>
      <c r="Q320" s="1">
        <v>43448.916666666664</v>
      </c>
      <c r="R320">
        <v>74313928</v>
      </c>
      <c r="S320" s="22">
        <f>COUNTIF(affix_amil_mensalidade_bronze!$E$4:$E$140,R320)</f>
        <v>0</v>
      </c>
      <c r="U320" t="s">
        <v>907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389</v>
      </c>
      <c r="AC320">
        <v>42</v>
      </c>
      <c r="AD320" t="s">
        <v>476</v>
      </c>
      <c r="AE320">
        <v>193102</v>
      </c>
      <c r="AF320">
        <v>1622.05</v>
      </c>
      <c r="AG320">
        <v>1931.02</v>
      </c>
      <c r="AH320" t="s">
        <v>408</v>
      </c>
      <c r="AI320" t="str">
        <f t="shared" si="60"/>
        <v>SIMSIMSIM190117639244761.875FNEL044761.87535724.87543445.916666666743448.9166666667743139280XRXH DXMX MXRXXRX GXMX000000AMIL42AMIL 400 QC NACIONAL1931021622.051931.02ATIVO</v>
      </c>
      <c r="AJ320">
        <f t="shared" si="61"/>
        <v>1</v>
      </c>
      <c r="AK320" t="s">
        <v>387</v>
      </c>
      <c r="AM320" s="7">
        <v>317</v>
      </c>
      <c r="AN320" s="7" t="str">
        <f t="shared" si="72"/>
        <v/>
      </c>
      <c r="AO320" s="7" t="str">
        <f t="shared" si="72"/>
        <v/>
      </c>
      <c r="AP320" s="7" t="str">
        <f t="shared" si="72"/>
        <v/>
      </c>
      <c r="AQ320" s="7" t="str">
        <f t="shared" si="72"/>
        <v/>
      </c>
      <c r="AR320" s="7" t="str">
        <f t="shared" si="72"/>
        <v/>
      </c>
      <c r="AS320" s="7" t="str">
        <f t="shared" si="72"/>
        <v/>
      </c>
      <c r="AT320" s="7" t="str">
        <f t="shared" si="72"/>
        <v/>
      </c>
      <c r="AU320" s="7" t="str">
        <f t="shared" si="72"/>
        <v/>
      </c>
      <c r="AV320" s="7" t="str">
        <f t="shared" si="72"/>
        <v/>
      </c>
      <c r="AW320" s="7" t="str">
        <f t="shared" si="72"/>
        <v/>
      </c>
      <c r="AX320" s="7" t="str">
        <f t="shared" si="73"/>
        <v/>
      </c>
      <c r="AY320" s="7" t="str">
        <f t="shared" si="73"/>
        <v/>
      </c>
      <c r="AZ320" s="7" t="str">
        <f t="shared" si="73"/>
        <v/>
      </c>
      <c r="BA320" s="7" t="str">
        <f t="shared" si="73"/>
        <v/>
      </c>
      <c r="BB320" s="7" t="str">
        <f t="shared" si="73"/>
        <v/>
      </c>
      <c r="BC320" s="7" t="str">
        <f t="shared" si="73"/>
        <v/>
      </c>
      <c r="BD320" s="7" t="str">
        <f t="shared" si="73"/>
        <v/>
      </c>
      <c r="BE320" s="7" t="str">
        <f t="shared" si="73"/>
        <v/>
      </c>
    </row>
    <row r="321" spans="1:57">
      <c r="A321" t="s">
        <v>404</v>
      </c>
      <c r="B321" t="s">
        <v>404</v>
      </c>
      <c r="C321" t="s">
        <v>404</v>
      </c>
      <c r="E321">
        <v>19</v>
      </c>
      <c r="F321">
        <v>0</v>
      </c>
      <c r="G321">
        <v>1</v>
      </c>
      <c r="H321">
        <v>176392</v>
      </c>
      <c r="I321" s="1">
        <v>44761.875</v>
      </c>
      <c r="J321" t="s">
        <v>387</v>
      </c>
      <c r="K321">
        <v>0</v>
      </c>
      <c r="L321" s="1"/>
      <c r="M321" s="1">
        <v>44761.875</v>
      </c>
      <c r="N321" s="1">
        <v>35724.875</v>
      </c>
      <c r="O321" s="1">
        <v>43445.916666666664</v>
      </c>
      <c r="P321" s="1"/>
      <c r="Q321" s="1">
        <v>43448.916666666664</v>
      </c>
      <c r="R321">
        <v>74313928</v>
      </c>
      <c r="S321" s="22">
        <f>COUNTIF(affix_amil_mensalidade_bronze!$E$4:$E$140,R321)</f>
        <v>0</v>
      </c>
      <c r="U321" t="s">
        <v>907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389</v>
      </c>
      <c r="AC321">
        <v>42</v>
      </c>
      <c r="AD321" t="s">
        <v>476</v>
      </c>
      <c r="AE321">
        <v>193102</v>
      </c>
      <c r="AF321">
        <v>1622.05</v>
      </c>
      <c r="AG321">
        <v>1931.02</v>
      </c>
      <c r="AH321" t="s">
        <v>408</v>
      </c>
      <c r="AI321" t="str">
        <f t="shared" si="60"/>
        <v>SIMSIMSIM190117639244761.875FNEL044761.87535724.87543445.916666666743448.9166666667743139280XRXH DXMX MXRXXRX GXMX000000AMIL42AMIL 400 QC NACIONAL1931021622.051931.02ATIVO</v>
      </c>
      <c r="AJ321">
        <f t="shared" si="61"/>
        <v>1</v>
      </c>
      <c r="AK321" t="s">
        <v>387</v>
      </c>
      <c r="AM321" s="8">
        <v>318</v>
      </c>
      <c r="AN321" s="8" t="str">
        <f t="shared" si="72"/>
        <v/>
      </c>
      <c r="AO321" s="8" t="str">
        <f t="shared" si="72"/>
        <v/>
      </c>
      <c r="AP321" s="8" t="str">
        <f t="shared" si="72"/>
        <v/>
      </c>
      <c r="AQ321" s="8" t="str">
        <f t="shared" si="72"/>
        <v/>
      </c>
      <c r="AR321" s="8" t="str">
        <f t="shared" si="72"/>
        <v/>
      </c>
      <c r="AS321" s="8" t="str">
        <f t="shared" si="72"/>
        <v/>
      </c>
      <c r="AT321" s="8" t="str">
        <f t="shared" si="72"/>
        <v/>
      </c>
      <c r="AU321" s="8" t="str">
        <f t="shared" si="72"/>
        <v/>
      </c>
      <c r="AV321" s="8" t="str">
        <f t="shared" si="72"/>
        <v/>
      </c>
      <c r="AW321" s="8" t="str">
        <f t="shared" si="72"/>
        <v/>
      </c>
      <c r="AX321" s="8" t="str">
        <f t="shared" si="73"/>
        <v/>
      </c>
      <c r="AY321" s="8" t="str">
        <f t="shared" si="73"/>
        <v/>
      </c>
      <c r="AZ321" s="8" t="str">
        <f t="shared" si="73"/>
        <v/>
      </c>
      <c r="BA321" s="8" t="str">
        <f t="shared" si="73"/>
        <v/>
      </c>
      <c r="BB321" s="8" t="str">
        <f t="shared" si="73"/>
        <v/>
      </c>
      <c r="BC321" s="8" t="str">
        <f t="shared" si="73"/>
        <v/>
      </c>
      <c r="BD321" s="8" t="str">
        <f t="shared" si="73"/>
        <v/>
      </c>
      <c r="BE321" s="8" t="str">
        <f t="shared" si="73"/>
        <v/>
      </c>
    </row>
    <row r="322" spans="1:57">
      <c r="A322" t="s">
        <v>404</v>
      </c>
      <c r="B322" t="s">
        <v>404</v>
      </c>
      <c r="C322" t="s">
        <v>404</v>
      </c>
      <c r="E322">
        <v>57</v>
      </c>
      <c r="F322">
        <v>0</v>
      </c>
      <c r="G322">
        <v>1</v>
      </c>
      <c r="H322">
        <v>176370</v>
      </c>
      <c r="I322" s="1">
        <v>44761.875</v>
      </c>
      <c r="J322" t="s">
        <v>392</v>
      </c>
      <c r="K322">
        <v>0</v>
      </c>
      <c r="L322" s="1"/>
      <c r="M322" s="1">
        <v>44761.875</v>
      </c>
      <c r="N322" s="1">
        <v>27287.875</v>
      </c>
      <c r="O322" s="1">
        <v>43447.916666666664</v>
      </c>
      <c r="P322" s="1"/>
      <c r="Q322" s="1">
        <v>43448.916666666664</v>
      </c>
      <c r="R322">
        <v>74313957</v>
      </c>
      <c r="S322" s="23">
        <f>COUNTIF(affix_amil_mensalidade_bronze!$E$4:$E$140,R322)</f>
        <v>0</v>
      </c>
      <c r="U322" t="s">
        <v>904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389</v>
      </c>
      <c r="AC322">
        <v>42</v>
      </c>
      <c r="AD322" t="s">
        <v>476</v>
      </c>
      <c r="AE322">
        <v>306664</v>
      </c>
      <c r="AF322">
        <v>2575.9899999999998</v>
      </c>
      <c r="AG322">
        <v>3066.64</v>
      </c>
      <c r="AH322" t="s">
        <v>408</v>
      </c>
      <c r="AI322" t="str">
        <f t="shared" si="60"/>
        <v>SIMSIMSIM570117637044761.875ANMEP044761.87527287.87543447.916666666743448.9166666667743139570TXRXX WRXTXNX XLVX DX XLXVXXRX VXXNX000000AMIL42AMIL 400 QC NACIONAL3066642575.993066.64ATIVO</v>
      </c>
      <c r="AJ322">
        <f t="shared" si="61"/>
        <v>0</v>
      </c>
      <c r="AK322" t="s">
        <v>392</v>
      </c>
      <c r="AM322" s="7">
        <v>319</v>
      </c>
      <c r="AN322" s="7" t="str">
        <f t="shared" si="72"/>
        <v/>
      </c>
      <c r="AO322" s="7" t="str">
        <f t="shared" si="72"/>
        <v/>
      </c>
      <c r="AP322" s="7" t="str">
        <f t="shared" si="72"/>
        <v/>
      </c>
      <c r="AQ322" s="7" t="str">
        <f t="shared" si="72"/>
        <v/>
      </c>
      <c r="AR322" s="7" t="str">
        <f t="shared" si="72"/>
        <v/>
      </c>
      <c r="AS322" s="7" t="str">
        <f t="shared" si="72"/>
        <v/>
      </c>
      <c r="AT322" s="7" t="str">
        <f t="shared" si="72"/>
        <v/>
      </c>
      <c r="AU322" s="7" t="str">
        <f t="shared" si="72"/>
        <v/>
      </c>
      <c r="AV322" s="7" t="str">
        <f t="shared" si="72"/>
        <v/>
      </c>
      <c r="AW322" s="7" t="str">
        <f t="shared" si="72"/>
        <v/>
      </c>
      <c r="AX322" s="7" t="str">
        <f t="shared" si="73"/>
        <v/>
      </c>
      <c r="AY322" s="7" t="str">
        <f t="shared" si="73"/>
        <v/>
      </c>
      <c r="AZ322" s="7" t="str">
        <f t="shared" si="73"/>
        <v/>
      </c>
      <c r="BA322" s="7" t="str">
        <f t="shared" si="73"/>
        <v/>
      </c>
      <c r="BB322" s="7" t="str">
        <f t="shared" si="73"/>
        <v/>
      </c>
      <c r="BC322" s="7" t="str">
        <f t="shared" si="73"/>
        <v/>
      </c>
      <c r="BD322" s="7" t="str">
        <f t="shared" si="73"/>
        <v/>
      </c>
      <c r="BE322" s="7" t="str">
        <f t="shared" si="73"/>
        <v/>
      </c>
    </row>
    <row r="323" spans="1:57">
      <c r="A323" t="s">
        <v>404</v>
      </c>
      <c r="B323" t="s">
        <v>404</v>
      </c>
      <c r="C323" t="s">
        <v>404</v>
      </c>
      <c r="E323">
        <v>57</v>
      </c>
      <c r="F323">
        <v>0</v>
      </c>
      <c r="G323">
        <v>1</v>
      </c>
      <c r="H323">
        <v>176370</v>
      </c>
      <c r="I323" s="1">
        <v>44761.875</v>
      </c>
      <c r="J323" t="s">
        <v>392</v>
      </c>
      <c r="K323">
        <v>0</v>
      </c>
      <c r="L323" s="1"/>
      <c r="M323" s="1">
        <v>44761.875</v>
      </c>
      <c r="N323" s="1">
        <v>27287.875</v>
      </c>
      <c r="O323" s="1">
        <v>43447.916666666664</v>
      </c>
      <c r="P323" s="1"/>
      <c r="Q323" s="1">
        <v>43448.916666666664</v>
      </c>
      <c r="R323">
        <v>74313957</v>
      </c>
      <c r="S323" s="23">
        <f>COUNTIF(affix_amil_mensalidade_bronze!$E$4:$E$140,R323)</f>
        <v>0</v>
      </c>
      <c r="U323" t="s">
        <v>904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389</v>
      </c>
      <c r="AC323">
        <v>42</v>
      </c>
      <c r="AD323" t="s">
        <v>476</v>
      </c>
      <c r="AE323">
        <v>306664</v>
      </c>
      <c r="AF323">
        <v>2575.9899999999998</v>
      </c>
      <c r="AG323">
        <v>3066.64</v>
      </c>
      <c r="AH323" t="s">
        <v>408</v>
      </c>
      <c r="AI323" t="str">
        <f t="shared" si="60"/>
        <v>SIMSIMSIM570117637044761.875ANMEP044761.87527287.87543447.916666666743448.9166666667743139570TXRXX WRXTXNX XLVX DX XLXVXXRX VXXNX000000AMIL42AMIL 400 QC NACIONAL3066642575.993066.64ATIVO</v>
      </c>
      <c r="AJ323">
        <f t="shared" si="61"/>
        <v>1</v>
      </c>
      <c r="AK323" t="s">
        <v>392</v>
      </c>
      <c r="AM323" s="8">
        <v>320</v>
      </c>
      <c r="AN323" s="8" t="str">
        <f t="shared" si="72"/>
        <v/>
      </c>
      <c r="AO323" s="8" t="str">
        <f t="shared" si="72"/>
        <v/>
      </c>
      <c r="AP323" s="8" t="str">
        <f t="shared" si="72"/>
        <v/>
      </c>
      <c r="AQ323" s="8" t="str">
        <f t="shared" si="72"/>
        <v/>
      </c>
      <c r="AR323" s="8" t="str">
        <f t="shared" si="72"/>
        <v/>
      </c>
      <c r="AS323" s="8" t="str">
        <f t="shared" si="72"/>
        <v/>
      </c>
      <c r="AT323" s="8" t="str">
        <f t="shared" si="72"/>
        <v/>
      </c>
      <c r="AU323" s="8" t="str">
        <f t="shared" si="72"/>
        <v/>
      </c>
      <c r="AV323" s="8" t="str">
        <f t="shared" si="72"/>
        <v/>
      </c>
      <c r="AW323" s="8" t="str">
        <f t="shared" si="72"/>
        <v/>
      </c>
      <c r="AX323" s="8" t="str">
        <f t="shared" si="73"/>
        <v/>
      </c>
      <c r="AY323" s="8" t="str">
        <f t="shared" si="73"/>
        <v/>
      </c>
      <c r="AZ323" s="8" t="str">
        <f t="shared" si="73"/>
        <v/>
      </c>
      <c r="BA323" s="8" t="str">
        <f t="shared" si="73"/>
        <v/>
      </c>
      <c r="BB323" s="8" t="str">
        <f t="shared" si="73"/>
        <v/>
      </c>
      <c r="BC323" s="8" t="str">
        <f t="shared" si="73"/>
        <v/>
      </c>
      <c r="BD323" s="8" t="str">
        <f t="shared" si="73"/>
        <v/>
      </c>
      <c r="BE323" s="8" t="str">
        <f t="shared" si="73"/>
        <v/>
      </c>
    </row>
    <row r="324" spans="1:57">
      <c r="A324" t="s">
        <v>404</v>
      </c>
      <c r="B324" t="s">
        <v>404</v>
      </c>
      <c r="C324" t="s">
        <v>404</v>
      </c>
      <c r="E324">
        <v>57</v>
      </c>
      <c r="F324">
        <v>0</v>
      </c>
      <c r="G324">
        <v>1</v>
      </c>
      <c r="H324">
        <v>176370</v>
      </c>
      <c r="I324" s="1">
        <v>44761.875</v>
      </c>
      <c r="J324" t="s">
        <v>392</v>
      </c>
      <c r="K324">
        <v>0</v>
      </c>
      <c r="L324" s="1"/>
      <c r="M324" s="1">
        <v>44761.875</v>
      </c>
      <c r="N324" s="1">
        <v>27287.875</v>
      </c>
      <c r="O324" s="1">
        <v>43447.916666666664</v>
      </c>
      <c r="P324" s="1"/>
      <c r="Q324" s="1">
        <v>43448.916666666664</v>
      </c>
      <c r="R324">
        <v>74313957</v>
      </c>
      <c r="S324" s="23">
        <f>COUNTIF(affix_amil_mensalidade_bronze!$E$4:$E$140,R324)</f>
        <v>0</v>
      </c>
      <c r="U324" t="s">
        <v>904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389</v>
      </c>
      <c r="AC324">
        <v>42</v>
      </c>
      <c r="AD324" t="s">
        <v>476</v>
      </c>
      <c r="AE324">
        <v>306664</v>
      </c>
      <c r="AF324">
        <v>2575.9899999999998</v>
      </c>
      <c r="AG324">
        <v>3066.64</v>
      </c>
      <c r="AH324" t="s">
        <v>408</v>
      </c>
      <c r="AI324" t="str">
        <f t="shared" ref="AI324:AI387" si="74">CONCATENATE(A324,B324,C324,D324,E324,F324,G324,H324,I324,J324,K324,L324,M324,N324,O324,P324,Q324,R324,S324,T324,U324,V324,W324,X324,Y324,Z324,AA324,AB324,AC324,AD324,AE324,AF324,AG324,AH324)</f>
        <v>SIMSIMSIM570117637044761.875ANMEP044761.87527287.87543447.916666666743448.9166666667743139570TXRXX WRXTXNX XLVX DX XLXVXXRX VXXNX000000AMIL42AMIL 400 QC NACIONAL3066642575.993066.64ATIVO</v>
      </c>
      <c r="AJ324">
        <f t="shared" ref="AJ324:AJ387" si="75">IF(AI324=AI323,1,0)</f>
        <v>1</v>
      </c>
      <c r="AK324" t="s">
        <v>392</v>
      </c>
      <c r="AM324" s="7">
        <v>321</v>
      </c>
      <c r="AN324" s="7" t="str">
        <f t="shared" ref="AN324:AW333" si="76">IF(AN$3=$D324,$AM324,"")</f>
        <v/>
      </c>
      <c r="AO324" s="7" t="str">
        <f t="shared" si="76"/>
        <v/>
      </c>
      <c r="AP324" s="7" t="str">
        <f t="shared" si="76"/>
        <v/>
      </c>
      <c r="AQ324" s="7" t="str">
        <f t="shared" si="76"/>
        <v/>
      </c>
      <c r="AR324" s="7" t="str">
        <f t="shared" si="76"/>
        <v/>
      </c>
      <c r="AS324" s="7" t="str">
        <f t="shared" si="76"/>
        <v/>
      </c>
      <c r="AT324" s="7" t="str">
        <f t="shared" si="76"/>
        <v/>
      </c>
      <c r="AU324" s="7" t="str">
        <f t="shared" si="76"/>
        <v/>
      </c>
      <c r="AV324" s="7" t="str">
        <f t="shared" si="76"/>
        <v/>
      </c>
      <c r="AW324" s="7" t="str">
        <f t="shared" si="76"/>
        <v/>
      </c>
      <c r="AX324" s="7" t="str">
        <f t="shared" ref="AX324:BE333" si="77">IF(AX$3=$D324,$AM324,"")</f>
        <v/>
      </c>
      <c r="AY324" s="7" t="str">
        <f t="shared" si="77"/>
        <v/>
      </c>
      <c r="AZ324" s="7" t="str">
        <f t="shared" si="77"/>
        <v/>
      </c>
      <c r="BA324" s="7" t="str">
        <f t="shared" si="77"/>
        <v/>
      </c>
      <c r="BB324" s="7" t="str">
        <f t="shared" si="77"/>
        <v/>
      </c>
      <c r="BC324" s="7" t="str">
        <f t="shared" si="77"/>
        <v/>
      </c>
      <c r="BD324" s="7" t="str">
        <f t="shared" si="77"/>
        <v/>
      </c>
      <c r="BE324" s="7" t="str">
        <f t="shared" si="77"/>
        <v/>
      </c>
    </row>
    <row r="325" spans="1:57">
      <c r="A325" t="s">
        <v>404</v>
      </c>
      <c r="B325" t="s">
        <v>404</v>
      </c>
      <c r="C325" t="s">
        <v>404</v>
      </c>
      <c r="E325">
        <v>57</v>
      </c>
      <c r="F325">
        <v>0</v>
      </c>
      <c r="G325">
        <v>1</v>
      </c>
      <c r="H325">
        <v>176370</v>
      </c>
      <c r="I325" s="1">
        <v>44761.875</v>
      </c>
      <c r="J325" t="s">
        <v>392</v>
      </c>
      <c r="K325">
        <v>1</v>
      </c>
      <c r="L325" s="1"/>
      <c r="M325" s="1">
        <v>44761.875</v>
      </c>
      <c r="N325" s="1">
        <v>41370.875</v>
      </c>
      <c r="O325" s="1">
        <v>43447.916666666664</v>
      </c>
      <c r="P325" s="1"/>
      <c r="Q325" s="1">
        <v>43448.916666666664</v>
      </c>
      <c r="R325">
        <v>74313958</v>
      </c>
      <c r="S325" s="22">
        <f>COUNTIF(affix_amil_mensalidade_bronze!$E$4:$E$140,R325)</f>
        <v>0</v>
      </c>
      <c r="U325" t="s">
        <v>905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389</v>
      </c>
      <c r="AC325">
        <v>42</v>
      </c>
      <c r="AD325" t="s">
        <v>476</v>
      </c>
      <c r="AE325">
        <v>123586</v>
      </c>
      <c r="AF325">
        <v>1038.1099999999999</v>
      </c>
      <c r="AG325">
        <v>1235.8599999999999</v>
      </c>
      <c r="AH325" t="s">
        <v>408</v>
      </c>
      <c r="AI325" t="str">
        <f t="shared" si="74"/>
        <v>SIMSIMSIM570117637044761.875ANMEP144761.87541370.87543447.916666666743448.9166666667743139580LUXX WRXTXNX XLXVXXRX VXXNX000000AMIL42AMIL 400 QC NACIONAL1235861038.111235.86ATIVO</v>
      </c>
      <c r="AJ325">
        <f t="shared" si="75"/>
        <v>0</v>
      </c>
      <c r="AK325" t="s">
        <v>392</v>
      </c>
      <c r="AM325" s="8">
        <v>322</v>
      </c>
      <c r="AN325" s="8" t="str">
        <f t="shared" si="76"/>
        <v/>
      </c>
      <c r="AO325" s="8" t="str">
        <f t="shared" si="76"/>
        <v/>
      </c>
      <c r="AP325" s="8" t="str">
        <f t="shared" si="76"/>
        <v/>
      </c>
      <c r="AQ325" s="8" t="str">
        <f t="shared" si="76"/>
        <v/>
      </c>
      <c r="AR325" s="8" t="str">
        <f t="shared" si="76"/>
        <v/>
      </c>
      <c r="AS325" s="8" t="str">
        <f t="shared" si="76"/>
        <v/>
      </c>
      <c r="AT325" s="8" t="str">
        <f t="shared" si="76"/>
        <v/>
      </c>
      <c r="AU325" s="8" t="str">
        <f t="shared" si="76"/>
        <v/>
      </c>
      <c r="AV325" s="8" t="str">
        <f t="shared" si="76"/>
        <v/>
      </c>
      <c r="AW325" s="8" t="str">
        <f t="shared" si="76"/>
        <v/>
      </c>
      <c r="AX325" s="8" t="str">
        <f t="shared" si="77"/>
        <v/>
      </c>
      <c r="AY325" s="8" t="str">
        <f t="shared" si="77"/>
        <v/>
      </c>
      <c r="AZ325" s="8" t="str">
        <f t="shared" si="77"/>
        <v/>
      </c>
      <c r="BA325" s="8" t="str">
        <f t="shared" si="77"/>
        <v/>
      </c>
      <c r="BB325" s="8" t="str">
        <f t="shared" si="77"/>
        <v/>
      </c>
      <c r="BC325" s="8" t="str">
        <f t="shared" si="77"/>
        <v/>
      </c>
      <c r="BD325" s="8" t="str">
        <f t="shared" si="77"/>
        <v/>
      </c>
      <c r="BE325" s="8" t="str">
        <f t="shared" si="77"/>
        <v/>
      </c>
    </row>
    <row r="326" spans="1:57">
      <c r="A326" t="s">
        <v>404</v>
      </c>
      <c r="B326" t="s">
        <v>404</v>
      </c>
      <c r="C326" t="s">
        <v>404</v>
      </c>
      <c r="E326">
        <v>57</v>
      </c>
      <c r="F326">
        <v>0</v>
      </c>
      <c r="G326">
        <v>1</v>
      </c>
      <c r="H326">
        <v>176370</v>
      </c>
      <c r="I326" s="1">
        <v>44761.875</v>
      </c>
      <c r="J326" t="s">
        <v>392</v>
      </c>
      <c r="K326">
        <v>1</v>
      </c>
      <c r="L326" s="1"/>
      <c r="M326" s="1">
        <v>44761.875</v>
      </c>
      <c r="N326" s="1">
        <v>41370.875</v>
      </c>
      <c r="O326" s="1">
        <v>43447.916666666664</v>
      </c>
      <c r="P326" s="1"/>
      <c r="Q326" s="1">
        <v>43448.916666666664</v>
      </c>
      <c r="R326">
        <v>74313958</v>
      </c>
      <c r="S326" s="22">
        <f>COUNTIF(affix_amil_mensalidade_bronze!$E$4:$E$140,R326)</f>
        <v>0</v>
      </c>
      <c r="U326" t="s">
        <v>905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389</v>
      </c>
      <c r="AC326">
        <v>42</v>
      </c>
      <c r="AD326" t="s">
        <v>476</v>
      </c>
      <c r="AE326">
        <v>123586</v>
      </c>
      <c r="AF326">
        <v>1038.1099999999999</v>
      </c>
      <c r="AG326">
        <v>1235.8599999999999</v>
      </c>
      <c r="AH326" t="s">
        <v>408</v>
      </c>
      <c r="AI326" t="str">
        <f t="shared" si="74"/>
        <v>SIMSIMSIM570117637044761.875ANMEP144761.87541370.87543447.916666666743448.9166666667743139580LUXX WRXTXNX XLXVXXRX VXXNX000000AMIL42AMIL 400 QC NACIONAL1235861038.111235.86ATIVO</v>
      </c>
      <c r="AJ326">
        <f t="shared" si="75"/>
        <v>1</v>
      </c>
      <c r="AK326" t="s">
        <v>392</v>
      </c>
      <c r="AM326" s="7">
        <v>323</v>
      </c>
      <c r="AN326" s="7" t="str">
        <f t="shared" si="76"/>
        <v/>
      </c>
      <c r="AO326" s="7" t="str">
        <f t="shared" si="76"/>
        <v/>
      </c>
      <c r="AP326" s="7" t="str">
        <f t="shared" si="76"/>
        <v/>
      </c>
      <c r="AQ326" s="7" t="str">
        <f t="shared" si="76"/>
        <v/>
      </c>
      <c r="AR326" s="7" t="str">
        <f t="shared" si="76"/>
        <v/>
      </c>
      <c r="AS326" s="7" t="str">
        <f t="shared" si="76"/>
        <v/>
      </c>
      <c r="AT326" s="7" t="str">
        <f t="shared" si="76"/>
        <v/>
      </c>
      <c r="AU326" s="7" t="str">
        <f t="shared" si="76"/>
        <v/>
      </c>
      <c r="AV326" s="7" t="str">
        <f t="shared" si="76"/>
        <v/>
      </c>
      <c r="AW326" s="7" t="str">
        <f t="shared" si="76"/>
        <v/>
      </c>
      <c r="AX326" s="7" t="str">
        <f t="shared" si="77"/>
        <v/>
      </c>
      <c r="AY326" s="7" t="str">
        <f t="shared" si="77"/>
        <v/>
      </c>
      <c r="AZ326" s="7" t="str">
        <f t="shared" si="77"/>
        <v/>
      </c>
      <c r="BA326" s="7" t="str">
        <f t="shared" si="77"/>
        <v/>
      </c>
      <c r="BB326" s="7" t="str">
        <f t="shared" si="77"/>
        <v/>
      </c>
      <c r="BC326" s="7" t="str">
        <f t="shared" si="77"/>
        <v/>
      </c>
      <c r="BD326" s="7" t="str">
        <f t="shared" si="77"/>
        <v/>
      </c>
      <c r="BE326" s="7" t="str">
        <f t="shared" si="77"/>
        <v/>
      </c>
    </row>
    <row r="327" spans="1:57">
      <c r="A327" t="s">
        <v>404</v>
      </c>
      <c r="B327" t="s">
        <v>404</v>
      </c>
      <c r="C327" t="s">
        <v>404</v>
      </c>
      <c r="E327">
        <v>57</v>
      </c>
      <c r="F327">
        <v>0</v>
      </c>
      <c r="G327">
        <v>1</v>
      </c>
      <c r="H327">
        <v>176370</v>
      </c>
      <c r="I327" s="1">
        <v>44761.875</v>
      </c>
      <c r="J327" t="s">
        <v>392</v>
      </c>
      <c r="K327">
        <v>1</v>
      </c>
      <c r="L327" s="1"/>
      <c r="M327" s="1">
        <v>44761.875</v>
      </c>
      <c r="N327" s="1">
        <v>41370.875</v>
      </c>
      <c r="O327" s="1">
        <v>43447.916666666664</v>
      </c>
      <c r="P327" s="1"/>
      <c r="Q327" s="1">
        <v>43448.916666666664</v>
      </c>
      <c r="R327">
        <v>74313958</v>
      </c>
      <c r="S327" s="22">
        <f>COUNTIF(affix_amil_mensalidade_bronze!$E$4:$E$140,R327)</f>
        <v>0</v>
      </c>
      <c r="U327" t="s">
        <v>905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389</v>
      </c>
      <c r="AC327">
        <v>42</v>
      </c>
      <c r="AD327" t="s">
        <v>476</v>
      </c>
      <c r="AE327">
        <v>123586</v>
      </c>
      <c r="AF327">
        <v>1038.1099999999999</v>
      </c>
      <c r="AG327">
        <v>1235.8599999999999</v>
      </c>
      <c r="AH327" t="s">
        <v>408</v>
      </c>
      <c r="AI327" t="str">
        <f t="shared" si="74"/>
        <v>SIMSIMSIM570117637044761.875ANMEP144761.87541370.87543447.916666666743448.9166666667743139580LUXX WRXTXNX XLXVXXRX VXXNX000000AMIL42AMIL 400 QC NACIONAL1235861038.111235.86ATIVO</v>
      </c>
      <c r="AJ327">
        <f t="shared" si="75"/>
        <v>1</v>
      </c>
      <c r="AK327" t="s">
        <v>392</v>
      </c>
      <c r="AM327" s="8">
        <v>324</v>
      </c>
      <c r="AN327" s="8" t="str">
        <f t="shared" si="76"/>
        <v/>
      </c>
      <c r="AO327" s="8" t="str">
        <f t="shared" si="76"/>
        <v/>
      </c>
      <c r="AP327" s="8" t="str">
        <f t="shared" si="76"/>
        <v/>
      </c>
      <c r="AQ327" s="8" t="str">
        <f t="shared" si="76"/>
        <v/>
      </c>
      <c r="AR327" s="8" t="str">
        <f t="shared" si="76"/>
        <v/>
      </c>
      <c r="AS327" s="8" t="str">
        <f t="shared" si="76"/>
        <v/>
      </c>
      <c r="AT327" s="8" t="str">
        <f t="shared" si="76"/>
        <v/>
      </c>
      <c r="AU327" s="8" t="str">
        <f t="shared" si="76"/>
        <v/>
      </c>
      <c r="AV327" s="8" t="str">
        <f t="shared" si="76"/>
        <v/>
      </c>
      <c r="AW327" s="8" t="str">
        <f t="shared" si="76"/>
        <v/>
      </c>
      <c r="AX327" s="8" t="str">
        <f t="shared" si="77"/>
        <v/>
      </c>
      <c r="AY327" s="8" t="str">
        <f t="shared" si="77"/>
        <v/>
      </c>
      <c r="AZ327" s="8" t="str">
        <f t="shared" si="77"/>
        <v/>
      </c>
      <c r="BA327" s="8" t="str">
        <f t="shared" si="77"/>
        <v/>
      </c>
      <c r="BB327" s="8" t="str">
        <f t="shared" si="77"/>
        <v/>
      </c>
      <c r="BC327" s="8" t="str">
        <f t="shared" si="77"/>
        <v/>
      </c>
      <c r="BD327" s="8" t="str">
        <f t="shared" si="77"/>
        <v/>
      </c>
      <c r="BE327" s="8" t="str">
        <f t="shared" si="77"/>
        <v/>
      </c>
    </row>
    <row r="328" spans="1:57">
      <c r="A328" t="s">
        <v>404</v>
      </c>
      <c r="B328" t="s">
        <v>404</v>
      </c>
      <c r="C328" t="s">
        <v>404</v>
      </c>
      <c r="E328">
        <v>57</v>
      </c>
      <c r="F328">
        <v>0</v>
      </c>
      <c r="G328">
        <v>1</v>
      </c>
      <c r="H328">
        <v>176377</v>
      </c>
      <c r="I328" s="1">
        <v>44761.875</v>
      </c>
      <c r="J328" t="s">
        <v>392</v>
      </c>
      <c r="K328">
        <v>0</v>
      </c>
      <c r="L328" s="1"/>
      <c r="M328" s="1">
        <v>44761.875</v>
      </c>
      <c r="N328" s="1">
        <v>26599.875</v>
      </c>
      <c r="O328" s="1">
        <v>44403.875</v>
      </c>
      <c r="P328" s="1">
        <v>44390.875</v>
      </c>
      <c r="Q328" s="1">
        <v>43448.916666666664</v>
      </c>
      <c r="R328">
        <v>74313959</v>
      </c>
      <c r="S328" s="23">
        <f>COUNTIF(affix_amil_mensalidade_bronze!$E$4:$E$140,R328)</f>
        <v>0</v>
      </c>
      <c r="U328" t="s">
        <v>906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389</v>
      </c>
      <c r="AC328">
        <v>42</v>
      </c>
      <c r="AD328" t="s">
        <v>390</v>
      </c>
      <c r="AE328">
        <v>383539</v>
      </c>
      <c r="AF328">
        <v>3221.73</v>
      </c>
      <c r="AG328">
        <v>3835.39</v>
      </c>
      <c r="AH328" t="s">
        <v>408</v>
      </c>
      <c r="AI328" t="str">
        <f t="shared" si="74"/>
        <v>SIMSIMSIM570117637744761.875ANMEP044761.87526599.87544403.87544390.87543448.9166666667743139590VXLXRXX PXNTX PXRXXRX000000AMIL42AMIL 400 QP NACIONAL3835393221.733835.39ATIVO</v>
      </c>
      <c r="AJ328">
        <f t="shared" si="75"/>
        <v>0</v>
      </c>
      <c r="AK328" t="s">
        <v>392</v>
      </c>
      <c r="AM328" s="7">
        <v>325</v>
      </c>
      <c r="AN328" s="7" t="str">
        <f t="shared" si="76"/>
        <v/>
      </c>
      <c r="AO328" s="7" t="str">
        <f t="shared" si="76"/>
        <v/>
      </c>
      <c r="AP328" s="7" t="str">
        <f t="shared" si="76"/>
        <v/>
      </c>
      <c r="AQ328" s="7" t="str">
        <f t="shared" si="76"/>
        <v/>
      </c>
      <c r="AR328" s="7" t="str">
        <f t="shared" si="76"/>
        <v/>
      </c>
      <c r="AS328" s="7" t="str">
        <f t="shared" si="76"/>
        <v/>
      </c>
      <c r="AT328" s="7" t="str">
        <f t="shared" si="76"/>
        <v/>
      </c>
      <c r="AU328" s="7" t="str">
        <f t="shared" si="76"/>
        <v/>
      </c>
      <c r="AV328" s="7" t="str">
        <f t="shared" si="76"/>
        <v/>
      </c>
      <c r="AW328" s="7" t="str">
        <f t="shared" si="76"/>
        <v/>
      </c>
      <c r="AX328" s="7" t="str">
        <f t="shared" si="77"/>
        <v/>
      </c>
      <c r="AY328" s="7" t="str">
        <f t="shared" si="77"/>
        <v/>
      </c>
      <c r="AZ328" s="7" t="str">
        <f t="shared" si="77"/>
        <v/>
      </c>
      <c r="BA328" s="7" t="str">
        <f t="shared" si="77"/>
        <v/>
      </c>
      <c r="BB328" s="7" t="str">
        <f t="shared" si="77"/>
        <v/>
      </c>
      <c r="BC328" s="7" t="str">
        <f t="shared" si="77"/>
        <v/>
      </c>
      <c r="BD328" s="7" t="str">
        <f t="shared" si="77"/>
        <v/>
      </c>
      <c r="BE328" s="7" t="str">
        <f t="shared" si="77"/>
        <v/>
      </c>
    </row>
    <row r="329" spans="1:57">
      <c r="A329" t="s">
        <v>404</v>
      </c>
      <c r="B329" t="s">
        <v>404</v>
      </c>
      <c r="C329" t="s">
        <v>404</v>
      </c>
      <c r="E329">
        <v>57</v>
      </c>
      <c r="F329">
        <v>0</v>
      </c>
      <c r="G329">
        <v>1</v>
      </c>
      <c r="H329">
        <v>176377</v>
      </c>
      <c r="I329" s="1">
        <v>44761.875</v>
      </c>
      <c r="J329" t="s">
        <v>392</v>
      </c>
      <c r="K329">
        <v>0</v>
      </c>
      <c r="L329" s="1"/>
      <c r="M329" s="1">
        <v>44761.875</v>
      </c>
      <c r="N329" s="1">
        <v>26599.875</v>
      </c>
      <c r="O329" s="1">
        <v>44403.875</v>
      </c>
      <c r="P329" s="1">
        <v>44390.875</v>
      </c>
      <c r="Q329" s="1">
        <v>43448.916666666664</v>
      </c>
      <c r="R329">
        <v>74313959</v>
      </c>
      <c r="S329" s="23">
        <f>COUNTIF(affix_amil_mensalidade_bronze!$E$4:$E$140,R329)</f>
        <v>0</v>
      </c>
      <c r="U329" t="s">
        <v>906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389</v>
      </c>
      <c r="AC329">
        <v>42</v>
      </c>
      <c r="AD329" t="s">
        <v>390</v>
      </c>
      <c r="AE329">
        <v>383539</v>
      </c>
      <c r="AF329">
        <v>3221.73</v>
      </c>
      <c r="AG329">
        <v>3835.39</v>
      </c>
      <c r="AH329" t="s">
        <v>408</v>
      </c>
      <c r="AI329" t="str">
        <f t="shared" si="74"/>
        <v>SIMSIMSIM570117637744761.875ANMEP044761.87526599.87544403.87544390.87543448.9166666667743139590VXLXRXX PXNTX PXRXXRX000000AMIL42AMIL 400 QP NACIONAL3835393221.733835.39ATIVO</v>
      </c>
      <c r="AJ329">
        <f t="shared" si="75"/>
        <v>1</v>
      </c>
      <c r="AK329" t="s">
        <v>392</v>
      </c>
      <c r="AM329" s="8">
        <v>326</v>
      </c>
      <c r="AN329" s="8" t="str">
        <f t="shared" si="76"/>
        <v/>
      </c>
      <c r="AO329" s="8" t="str">
        <f t="shared" si="76"/>
        <v/>
      </c>
      <c r="AP329" s="8" t="str">
        <f t="shared" si="76"/>
        <v/>
      </c>
      <c r="AQ329" s="8" t="str">
        <f t="shared" si="76"/>
        <v/>
      </c>
      <c r="AR329" s="8" t="str">
        <f t="shared" si="76"/>
        <v/>
      </c>
      <c r="AS329" s="8" t="str">
        <f t="shared" si="76"/>
        <v/>
      </c>
      <c r="AT329" s="8" t="str">
        <f t="shared" si="76"/>
        <v/>
      </c>
      <c r="AU329" s="8" t="str">
        <f t="shared" si="76"/>
        <v/>
      </c>
      <c r="AV329" s="8" t="str">
        <f t="shared" si="76"/>
        <v/>
      </c>
      <c r="AW329" s="8" t="str">
        <f t="shared" si="76"/>
        <v/>
      </c>
      <c r="AX329" s="8" t="str">
        <f t="shared" si="77"/>
        <v/>
      </c>
      <c r="AY329" s="8" t="str">
        <f t="shared" si="77"/>
        <v/>
      </c>
      <c r="AZ329" s="8" t="str">
        <f t="shared" si="77"/>
        <v/>
      </c>
      <c r="BA329" s="8" t="str">
        <f t="shared" si="77"/>
        <v/>
      </c>
      <c r="BB329" s="8" t="str">
        <f t="shared" si="77"/>
        <v/>
      </c>
      <c r="BC329" s="8" t="str">
        <f t="shared" si="77"/>
        <v/>
      </c>
      <c r="BD329" s="8" t="str">
        <f t="shared" si="77"/>
        <v/>
      </c>
      <c r="BE329" s="8" t="str">
        <f t="shared" si="77"/>
        <v/>
      </c>
    </row>
    <row r="330" spans="1:57">
      <c r="A330" t="s">
        <v>404</v>
      </c>
      <c r="B330" t="s">
        <v>404</v>
      </c>
      <c r="C330" t="s">
        <v>404</v>
      </c>
      <c r="E330">
        <v>57</v>
      </c>
      <c r="F330">
        <v>0</v>
      </c>
      <c r="G330">
        <v>1</v>
      </c>
      <c r="H330">
        <v>176377</v>
      </c>
      <c r="I330" s="1">
        <v>44761.875</v>
      </c>
      <c r="J330" t="s">
        <v>392</v>
      </c>
      <c r="K330">
        <v>0</v>
      </c>
      <c r="L330" s="1"/>
      <c r="M330" s="1">
        <v>44761.875</v>
      </c>
      <c r="N330" s="1">
        <v>26599.875</v>
      </c>
      <c r="O330" s="1">
        <v>44403.875</v>
      </c>
      <c r="P330" s="1">
        <v>44390.875</v>
      </c>
      <c r="Q330" s="1">
        <v>43448.916666666664</v>
      </c>
      <c r="R330">
        <v>74313959</v>
      </c>
      <c r="S330" s="23">
        <f>COUNTIF(affix_amil_mensalidade_bronze!$E$4:$E$140,R330)</f>
        <v>0</v>
      </c>
      <c r="U330" t="s">
        <v>906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389</v>
      </c>
      <c r="AC330">
        <v>42</v>
      </c>
      <c r="AD330" t="s">
        <v>390</v>
      </c>
      <c r="AE330">
        <v>383539</v>
      </c>
      <c r="AF330">
        <v>3221.73</v>
      </c>
      <c r="AG330">
        <v>3835.39</v>
      </c>
      <c r="AH330" t="s">
        <v>408</v>
      </c>
      <c r="AI330" t="str">
        <f t="shared" si="74"/>
        <v>SIMSIMSIM570117637744761.875ANMEP044761.87526599.87544403.87544390.87543448.9166666667743139590VXLXRXX PXNTX PXRXXRX000000AMIL42AMIL 400 QP NACIONAL3835393221.733835.39ATIVO</v>
      </c>
      <c r="AJ330">
        <f t="shared" si="75"/>
        <v>1</v>
      </c>
      <c r="AK330" t="s">
        <v>392</v>
      </c>
      <c r="AM330" s="7">
        <v>327</v>
      </c>
      <c r="AN330" s="7" t="str">
        <f t="shared" si="76"/>
        <v/>
      </c>
      <c r="AO330" s="7" t="str">
        <f t="shared" si="76"/>
        <v/>
      </c>
      <c r="AP330" s="7" t="str">
        <f t="shared" si="76"/>
        <v/>
      </c>
      <c r="AQ330" s="7" t="str">
        <f t="shared" si="76"/>
        <v/>
      </c>
      <c r="AR330" s="7" t="str">
        <f t="shared" si="76"/>
        <v/>
      </c>
      <c r="AS330" s="7" t="str">
        <f t="shared" si="76"/>
        <v/>
      </c>
      <c r="AT330" s="7" t="str">
        <f t="shared" si="76"/>
        <v/>
      </c>
      <c r="AU330" s="7" t="str">
        <f t="shared" si="76"/>
        <v/>
      </c>
      <c r="AV330" s="7" t="str">
        <f t="shared" si="76"/>
        <v/>
      </c>
      <c r="AW330" s="7" t="str">
        <f t="shared" si="76"/>
        <v/>
      </c>
      <c r="AX330" s="7" t="str">
        <f t="shared" si="77"/>
        <v/>
      </c>
      <c r="AY330" s="7" t="str">
        <f t="shared" si="77"/>
        <v/>
      </c>
      <c r="AZ330" s="7" t="str">
        <f t="shared" si="77"/>
        <v/>
      </c>
      <c r="BA330" s="7" t="str">
        <f t="shared" si="77"/>
        <v/>
      </c>
      <c r="BB330" s="7" t="str">
        <f t="shared" si="77"/>
        <v/>
      </c>
      <c r="BC330" s="7" t="str">
        <f t="shared" si="77"/>
        <v/>
      </c>
      <c r="BD330" s="7" t="str">
        <f t="shared" si="77"/>
        <v/>
      </c>
      <c r="BE330" s="7" t="str">
        <f t="shared" si="77"/>
        <v/>
      </c>
    </row>
    <row r="331" spans="1:57">
      <c r="A331" t="s">
        <v>404</v>
      </c>
      <c r="B331" t="s">
        <v>404</v>
      </c>
      <c r="C331" t="s">
        <v>404</v>
      </c>
      <c r="E331">
        <v>57</v>
      </c>
      <c r="F331">
        <v>0</v>
      </c>
      <c r="G331">
        <v>1</v>
      </c>
      <c r="H331">
        <v>176312</v>
      </c>
      <c r="I331" s="1">
        <v>44761.875</v>
      </c>
      <c r="J331" t="s">
        <v>392</v>
      </c>
      <c r="K331">
        <v>0</v>
      </c>
      <c r="L331" s="1"/>
      <c r="M331" s="1">
        <v>44761.875</v>
      </c>
      <c r="N331" s="1">
        <v>33241.916666666664</v>
      </c>
      <c r="O331" s="1">
        <v>44755.875</v>
      </c>
      <c r="P331" s="1">
        <v>44755.875</v>
      </c>
      <c r="Q331" s="1">
        <v>43448.916666666664</v>
      </c>
      <c r="R331">
        <v>74313981</v>
      </c>
      <c r="S331" s="22">
        <f>COUNTIF(affix_amil_mensalidade_bronze!$E$4:$E$140,R331)</f>
        <v>0</v>
      </c>
      <c r="U331" t="s">
        <v>900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389</v>
      </c>
      <c r="AC331">
        <v>42</v>
      </c>
      <c r="AD331" t="s">
        <v>390</v>
      </c>
      <c r="AE331">
        <v>241499</v>
      </c>
      <c r="AF331">
        <v>2028.6</v>
      </c>
      <c r="AG331">
        <v>2414.9899999999998</v>
      </c>
      <c r="AH331" t="s">
        <v>480</v>
      </c>
      <c r="AI331" t="str">
        <f t="shared" si="74"/>
        <v>SIMSIMSIM570117631244761.875ANMEP044761.87533241.916666666744755.87544755.87543448.9166666667743139810LUXN LXXL XLXVXXRX000000AMIL42AMIL 400 QP NACIONAL2414992028.62414.99SUSPENSÃO</v>
      </c>
      <c r="AJ331">
        <f t="shared" si="75"/>
        <v>0</v>
      </c>
      <c r="AK331" t="s">
        <v>392</v>
      </c>
      <c r="AM331" s="8">
        <v>328</v>
      </c>
      <c r="AN331" s="8" t="str">
        <f t="shared" si="76"/>
        <v/>
      </c>
      <c r="AO331" s="8" t="str">
        <f t="shared" si="76"/>
        <v/>
      </c>
      <c r="AP331" s="8" t="str">
        <f t="shared" si="76"/>
        <v/>
      </c>
      <c r="AQ331" s="8" t="str">
        <f t="shared" si="76"/>
        <v/>
      </c>
      <c r="AR331" s="8" t="str">
        <f t="shared" si="76"/>
        <v/>
      </c>
      <c r="AS331" s="8" t="str">
        <f t="shared" si="76"/>
        <v/>
      </c>
      <c r="AT331" s="8" t="str">
        <f t="shared" si="76"/>
        <v/>
      </c>
      <c r="AU331" s="8" t="str">
        <f t="shared" si="76"/>
        <v/>
      </c>
      <c r="AV331" s="8" t="str">
        <f t="shared" si="76"/>
        <v/>
      </c>
      <c r="AW331" s="8" t="str">
        <f t="shared" si="76"/>
        <v/>
      </c>
      <c r="AX331" s="8" t="str">
        <f t="shared" si="77"/>
        <v/>
      </c>
      <c r="AY331" s="8" t="str">
        <f t="shared" si="77"/>
        <v/>
      </c>
      <c r="AZ331" s="8" t="str">
        <f t="shared" si="77"/>
        <v/>
      </c>
      <c r="BA331" s="8" t="str">
        <f t="shared" si="77"/>
        <v/>
      </c>
      <c r="BB331" s="8" t="str">
        <f t="shared" si="77"/>
        <v/>
      </c>
      <c r="BC331" s="8" t="str">
        <f t="shared" si="77"/>
        <v/>
      </c>
      <c r="BD331" s="8" t="str">
        <f t="shared" si="77"/>
        <v/>
      </c>
      <c r="BE331" s="8" t="str">
        <f t="shared" si="77"/>
        <v/>
      </c>
    </row>
    <row r="332" spans="1:57">
      <c r="A332" t="s">
        <v>404</v>
      </c>
      <c r="B332" t="s">
        <v>404</v>
      </c>
      <c r="C332" t="s">
        <v>404</v>
      </c>
      <c r="E332">
        <v>57</v>
      </c>
      <c r="F332">
        <v>0</v>
      </c>
      <c r="G332">
        <v>1</v>
      </c>
      <c r="H332">
        <v>176312</v>
      </c>
      <c r="I332" s="1">
        <v>44761.875</v>
      </c>
      <c r="J332" t="s">
        <v>392</v>
      </c>
      <c r="K332">
        <v>0</v>
      </c>
      <c r="L332" s="1"/>
      <c r="M332" s="1">
        <v>44761.875</v>
      </c>
      <c r="N332" s="1">
        <v>33241.916666666664</v>
      </c>
      <c r="O332" s="1">
        <v>44755.875</v>
      </c>
      <c r="P332" s="1">
        <v>44755.875</v>
      </c>
      <c r="Q332" s="1">
        <v>43448.916666666664</v>
      </c>
      <c r="R332">
        <v>74313981</v>
      </c>
      <c r="S332" s="22">
        <f>COUNTIF(affix_amil_mensalidade_bronze!$E$4:$E$140,R332)</f>
        <v>0</v>
      </c>
      <c r="U332" t="s">
        <v>900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389</v>
      </c>
      <c r="AC332">
        <v>42</v>
      </c>
      <c r="AD332" t="s">
        <v>390</v>
      </c>
      <c r="AE332">
        <v>241499</v>
      </c>
      <c r="AF332">
        <v>2028.6</v>
      </c>
      <c r="AG332">
        <v>2414.9899999999998</v>
      </c>
      <c r="AH332" t="s">
        <v>480</v>
      </c>
      <c r="AI332" t="str">
        <f t="shared" si="74"/>
        <v>SIMSIMSIM570117631244761.875ANMEP044761.87533241.916666666744755.87544755.87543448.9166666667743139810LUXN LXXL XLXVXXRX000000AMIL42AMIL 400 QP NACIONAL2414992028.62414.99SUSPENSÃO</v>
      </c>
      <c r="AJ332">
        <f t="shared" si="75"/>
        <v>1</v>
      </c>
      <c r="AK332" t="s">
        <v>392</v>
      </c>
      <c r="AM332" s="7">
        <v>329</v>
      </c>
      <c r="AN332" s="7" t="str">
        <f t="shared" si="76"/>
        <v/>
      </c>
      <c r="AO332" s="7" t="str">
        <f t="shared" si="76"/>
        <v/>
      </c>
      <c r="AP332" s="7" t="str">
        <f t="shared" si="76"/>
        <v/>
      </c>
      <c r="AQ332" s="7" t="str">
        <f t="shared" si="76"/>
        <v/>
      </c>
      <c r="AR332" s="7" t="str">
        <f t="shared" si="76"/>
        <v/>
      </c>
      <c r="AS332" s="7" t="str">
        <f t="shared" si="76"/>
        <v/>
      </c>
      <c r="AT332" s="7" t="str">
        <f t="shared" si="76"/>
        <v/>
      </c>
      <c r="AU332" s="7" t="str">
        <f t="shared" si="76"/>
        <v/>
      </c>
      <c r="AV332" s="7" t="str">
        <f t="shared" si="76"/>
        <v/>
      </c>
      <c r="AW332" s="7" t="str">
        <f t="shared" si="76"/>
        <v/>
      </c>
      <c r="AX332" s="7" t="str">
        <f t="shared" si="77"/>
        <v/>
      </c>
      <c r="AY332" s="7" t="str">
        <f t="shared" si="77"/>
        <v/>
      </c>
      <c r="AZ332" s="7" t="str">
        <f t="shared" si="77"/>
        <v/>
      </c>
      <c r="BA332" s="7" t="str">
        <f t="shared" si="77"/>
        <v/>
      </c>
      <c r="BB332" s="7" t="str">
        <f t="shared" si="77"/>
        <v/>
      </c>
      <c r="BC332" s="7" t="str">
        <f t="shared" si="77"/>
        <v/>
      </c>
      <c r="BD332" s="7" t="str">
        <f t="shared" si="77"/>
        <v/>
      </c>
      <c r="BE332" s="7" t="str">
        <f t="shared" si="77"/>
        <v/>
      </c>
    </row>
    <row r="333" spans="1:57">
      <c r="A333" t="s">
        <v>404</v>
      </c>
      <c r="B333" t="s">
        <v>404</v>
      </c>
      <c r="C333" t="s">
        <v>404</v>
      </c>
      <c r="E333">
        <v>57</v>
      </c>
      <c r="F333">
        <v>0</v>
      </c>
      <c r="G333">
        <v>1</v>
      </c>
      <c r="H333">
        <v>176312</v>
      </c>
      <c r="I333" s="1">
        <v>44761.875</v>
      </c>
      <c r="J333" t="s">
        <v>392</v>
      </c>
      <c r="K333">
        <v>0</v>
      </c>
      <c r="L333" s="1"/>
      <c r="M333" s="1">
        <v>44761.875</v>
      </c>
      <c r="N333" s="1">
        <v>33241.916666666664</v>
      </c>
      <c r="O333" s="1">
        <v>44755.875</v>
      </c>
      <c r="P333" s="1">
        <v>44755.875</v>
      </c>
      <c r="Q333" s="1">
        <v>43448.916666666664</v>
      </c>
      <c r="R333">
        <v>74313981</v>
      </c>
      <c r="S333" s="22">
        <f>COUNTIF(affix_amil_mensalidade_bronze!$E$4:$E$140,R333)</f>
        <v>0</v>
      </c>
      <c r="U333" t="s">
        <v>900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389</v>
      </c>
      <c r="AC333">
        <v>42</v>
      </c>
      <c r="AD333" t="s">
        <v>390</v>
      </c>
      <c r="AE333">
        <v>241499</v>
      </c>
      <c r="AF333">
        <v>2028.6</v>
      </c>
      <c r="AG333">
        <v>2414.9899999999998</v>
      </c>
      <c r="AH333" t="s">
        <v>480</v>
      </c>
      <c r="AI333" t="str">
        <f t="shared" si="74"/>
        <v>SIMSIMSIM570117631244761.875ANMEP044761.87533241.916666666744755.87544755.87543448.9166666667743139810LUXN LXXL XLXVXXRX000000AMIL42AMIL 400 QP NACIONAL2414992028.62414.99SUSPENSÃO</v>
      </c>
      <c r="AJ333">
        <f t="shared" si="75"/>
        <v>1</v>
      </c>
      <c r="AK333" t="s">
        <v>392</v>
      </c>
      <c r="AM333" s="8">
        <v>330</v>
      </c>
      <c r="AN333" s="8" t="str">
        <f t="shared" si="76"/>
        <v/>
      </c>
      <c r="AO333" s="8" t="str">
        <f t="shared" si="76"/>
        <v/>
      </c>
      <c r="AP333" s="8" t="str">
        <f t="shared" si="76"/>
        <v/>
      </c>
      <c r="AQ333" s="8" t="str">
        <f t="shared" si="76"/>
        <v/>
      </c>
      <c r="AR333" s="8" t="str">
        <f t="shared" si="76"/>
        <v/>
      </c>
      <c r="AS333" s="8" t="str">
        <f t="shared" si="76"/>
        <v/>
      </c>
      <c r="AT333" s="8" t="str">
        <f t="shared" si="76"/>
        <v/>
      </c>
      <c r="AU333" s="8" t="str">
        <f t="shared" si="76"/>
        <v/>
      </c>
      <c r="AV333" s="8" t="str">
        <f t="shared" si="76"/>
        <v/>
      </c>
      <c r="AW333" s="8" t="str">
        <f t="shared" si="76"/>
        <v/>
      </c>
      <c r="AX333" s="8" t="str">
        <f t="shared" si="77"/>
        <v/>
      </c>
      <c r="AY333" s="8" t="str">
        <f t="shared" si="77"/>
        <v/>
      </c>
      <c r="AZ333" s="8" t="str">
        <f t="shared" si="77"/>
        <v/>
      </c>
      <c r="BA333" s="8" t="str">
        <f t="shared" si="77"/>
        <v/>
      </c>
      <c r="BB333" s="8" t="str">
        <f t="shared" si="77"/>
        <v/>
      </c>
      <c r="BC333" s="8" t="str">
        <f t="shared" si="77"/>
        <v/>
      </c>
      <c r="BD333" s="8" t="str">
        <f t="shared" si="77"/>
        <v/>
      </c>
      <c r="BE333" s="8" t="str">
        <f t="shared" si="77"/>
        <v/>
      </c>
    </row>
    <row r="334" spans="1:57">
      <c r="A334" t="s">
        <v>404</v>
      </c>
      <c r="B334" t="s">
        <v>404</v>
      </c>
      <c r="C334" t="s">
        <v>404</v>
      </c>
      <c r="E334">
        <v>232</v>
      </c>
      <c r="F334">
        <v>0</v>
      </c>
      <c r="G334">
        <v>1</v>
      </c>
      <c r="H334">
        <v>176345</v>
      </c>
      <c r="I334" s="1">
        <v>44761.875</v>
      </c>
      <c r="J334" t="s">
        <v>499</v>
      </c>
      <c r="K334">
        <v>0</v>
      </c>
      <c r="L334" s="1"/>
      <c r="M334" s="1">
        <v>44761.875</v>
      </c>
      <c r="N334" s="1">
        <v>30372.875</v>
      </c>
      <c r="O334" s="1">
        <v>43445.916666666664</v>
      </c>
      <c r="P334" s="1"/>
      <c r="Q334" s="1">
        <v>43448.916666666664</v>
      </c>
      <c r="R334">
        <v>74313991</v>
      </c>
      <c r="S334" s="23">
        <f>COUNTIF(affix_amil_mensalidade_bronze!$E$4:$E$140,R334)</f>
        <v>0</v>
      </c>
      <c r="U334" t="s">
        <v>901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389</v>
      </c>
      <c r="AC334">
        <v>42</v>
      </c>
      <c r="AD334" t="s">
        <v>595</v>
      </c>
      <c r="AE334">
        <v>145742</v>
      </c>
      <c r="AF334">
        <v>2261.44</v>
      </c>
      <c r="AG334">
        <v>1457.42</v>
      </c>
      <c r="AH334" t="s">
        <v>408</v>
      </c>
      <c r="AI334" t="str">
        <f t="shared" si="74"/>
        <v>SIMSIMSIM2320117634544761.875SEEB - BA044761.87530372.87543445.916666666743448.9166666667743139910WXRLX TXTXXNX XUZX NXWXMXNTX000000AMIL42AMIL 700 QP NACIONAL COPART1457422261.441457.42ATIVO</v>
      </c>
      <c r="AJ334">
        <f t="shared" si="75"/>
        <v>0</v>
      </c>
      <c r="AK334" t="s">
        <v>499</v>
      </c>
      <c r="AM334" s="7">
        <v>331</v>
      </c>
      <c r="AN334" s="7" t="str">
        <f t="shared" ref="AN334:AW343" si="78">IF(AN$3=$D334,$AM334,"")</f>
        <v/>
      </c>
      <c r="AO334" s="7" t="str">
        <f t="shared" si="78"/>
        <v/>
      </c>
      <c r="AP334" s="7" t="str">
        <f t="shared" si="78"/>
        <v/>
      </c>
      <c r="AQ334" s="7" t="str">
        <f t="shared" si="78"/>
        <v/>
      </c>
      <c r="AR334" s="7" t="str">
        <f t="shared" si="78"/>
        <v/>
      </c>
      <c r="AS334" s="7" t="str">
        <f t="shared" si="78"/>
        <v/>
      </c>
      <c r="AT334" s="7" t="str">
        <f t="shared" si="78"/>
        <v/>
      </c>
      <c r="AU334" s="7" t="str">
        <f t="shared" si="78"/>
        <v/>
      </c>
      <c r="AV334" s="7" t="str">
        <f t="shared" si="78"/>
        <v/>
      </c>
      <c r="AW334" s="7" t="str">
        <f t="shared" si="78"/>
        <v/>
      </c>
      <c r="AX334" s="7" t="str">
        <f t="shared" ref="AX334:BE343" si="79">IF(AX$3=$D334,$AM334,"")</f>
        <v/>
      </c>
      <c r="AY334" s="7" t="str">
        <f t="shared" si="79"/>
        <v/>
      </c>
      <c r="AZ334" s="7" t="str">
        <f t="shared" si="79"/>
        <v/>
      </c>
      <c r="BA334" s="7" t="str">
        <f t="shared" si="79"/>
        <v/>
      </c>
      <c r="BB334" s="7" t="str">
        <f t="shared" si="79"/>
        <v/>
      </c>
      <c r="BC334" s="7" t="str">
        <f t="shared" si="79"/>
        <v/>
      </c>
      <c r="BD334" s="7" t="str">
        <f t="shared" si="79"/>
        <v/>
      </c>
      <c r="BE334" s="7" t="str">
        <f t="shared" si="79"/>
        <v/>
      </c>
    </row>
    <row r="335" spans="1:57">
      <c r="A335" t="s">
        <v>404</v>
      </c>
      <c r="B335" t="s">
        <v>404</v>
      </c>
      <c r="C335" t="s">
        <v>404</v>
      </c>
      <c r="E335">
        <v>232</v>
      </c>
      <c r="F335">
        <v>0</v>
      </c>
      <c r="G335">
        <v>1</v>
      </c>
      <c r="H335">
        <v>176345</v>
      </c>
      <c r="I335" s="1">
        <v>44761.875</v>
      </c>
      <c r="J335" t="s">
        <v>499</v>
      </c>
      <c r="K335">
        <v>0</v>
      </c>
      <c r="L335" s="1"/>
      <c r="M335" s="1">
        <v>44761.875</v>
      </c>
      <c r="N335" s="1">
        <v>30372.875</v>
      </c>
      <c r="O335" s="1">
        <v>43445.916666666664</v>
      </c>
      <c r="P335" s="1"/>
      <c r="Q335" s="1">
        <v>43448.916666666664</v>
      </c>
      <c r="R335">
        <v>74313991</v>
      </c>
      <c r="S335" s="23">
        <f>COUNTIF(affix_amil_mensalidade_bronze!$E$4:$E$140,R335)</f>
        <v>0</v>
      </c>
      <c r="U335" t="s">
        <v>901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389</v>
      </c>
      <c r="AC335">
        <v>42</v>
      </c>
      <c r="AD335" t="s">
        <v>595</v>
      </c>
      <c r="AE335">
        <v>145742</v>
      </c>
      <c r="AF335">
        <v>2261.44</v>
      </c>
      <c r="AG335">
        <v>1457.42</v>
      </c>
      <c r="AH335" t="s">
        <v>408</v>
      </c>
      <c r="AI335" t="str">
        <f t="shared" si="74"/>
        <v>SIMSIMSIM2320117634544761.875SEEB - BA044761.87530372.87543445.916666666743448.9166666667743139910WXRLX TXTXXNX XUZX NXWXMXNTX000000AMIL42AMIL 700 QP NACIONAL COPART1457422261.441457.42ATIVO</v>
      </c>
      <c r="AJ335">
        <f t="shared" si="75"/>
        <v>1</v>
      </c>
      <c r="AK335" t="s">
        <v>499</v>
      </c>
      <c r="AM335" s="8">
        <v>332</v>
      </c>
      <c r="AN335" s="8" t="str">
        <f t="shared" si="78"/>
        <v/>
      </c>
      <c r="AO335" s="8" t="str">
        <f t="shared" si="78"/>
        <v/>
      </c>
      <c r="AP335" s="8" t="str">
        <f t="shared" si="78"/>
        <v/>
      </c>
      <c r="AQ335" s="8" t="str">
        <f t="shared" si="78"/>
        <v/>
      </c>
      <c r="AR335" s="8" t="str">
        <f t="shared" si="78"/>
        <v/>
      </c>
      <c r="AS335" s="8" t="str">
        <f t="shared" si="78"/>
        <v/>
      </c>
      <c r="AT335" s="8" t="str">
        <f t="shared" si="78"/>
        <v/>
      </c>
      <c r="AU335" s="8" t="str">
        <f t="shared" si="78"/>
        <v/>
      </c>
      <c r="AV335" s="8" t="str">
        <f t="shared" si="78"/>
        <v/>
      </c>
      <c r="AW335" s="8" t="str">
        <f t="shared" si="78"/>
        <v/>
      </c>
      <c r="AX335" s="8" t="str">
        <f t="shared" si="79"/>
        <v/>
      </c>
      <c r="AY335" s="8" t="str">
        <f t="shared" si="79"/>
        <v/>
      </c>
      <c r="AZ335" s="8" t="str">
        <f t="shared" si="79"/>
        <v/>
      </c>
      <c r="BA335" s="8" t="str">
        <f t="shared" si="79"/>
        <v/>
      </c>
      <c r="BB335" s="8" t="str">
        <f t="shared" si="79"/>
        <v/>
      </c>
      <c r="BC335" s="8" t="str">
        <f t="shared" si="79"/>
        <v/>
      </c>
      <c r="BD335" s="8" t="str">
        <f t="shared" si="79"/>
        <v/>
      </c>
      <c r="BE335" s="8" t="str">
        <f t="shared" si="79"/>
        <v/>
      </c>
    </row>
    <row r="336" spans="1:57">
      <c r="A336" t="s">
        <v>404</v>
      </c>
      <c r="B336" t="s">
        <v>404</v>
      </c>
      <c r="C336" t="s">
        <v>404</v>
      </c>
      <c r="E336">
        <v>232</v>
      </c>
      <c r="F336">
        <v>0</v>
      </c>
      <c r="G336">
        <v>1</v>
      </c>
      <c r="H336">
        <v>176345</v>
      </c>
      <c r="I336" s="1">
        <v>44761.875</v>
      </c>
      <c r="J336" t="s">
        <v>499</v>
      </c>
      <c r="K336">
        <v>0</v>
      </c>
      <c r="L336" s="1"/>
      <c r="M336" s="1">
        <v>44761.875</v>
      </c>
      <c r="N336" s="1">
        <v>30372.875</v>
      </c>
      <c r="O336" s="1">
        <v>43445.916666666664</v>
      </c>
      <c r="P336" s="1"/>
      <c r="Q336" s="1">
        <v>43448.916666666664</v>
      </c>
      <c r="R336">
        <v>74313991</v>
      </c>
      <c r="S336" s="23">
        <f>COUNTIF(affix_amil_mensalidade_bronze!$E$4:$E$140,R336)</f>
        <v>0</v>
      </c>
      <c r="U336" t="s">
        <v>901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389</v>
      </c>
      <c r="AC336">
        <v>42</v>
      </c>
      <c r="AD336" t="s">
        <v>595</v>
      </c>
      <c r="AE336">
        <v>145742</v>
      </c>
      <c r="AF336">
        <v>2261.44</v>
      </c>
      <c r="AG336">
        <v>1457.42</v>
      </c>
      <c r="AH336" t="s">
        <v>408</v>
      </c>
      <c r="AI336" t="str">
        <f t="shared" si="74"/>
        <v>SIMSIMSIM2320117634544761.875SEEB - BA044761.87530372.87543445.916666666743448.9166666667743139910WXRLX TXTXXNX XUZX NXWXMXNTX000000AMIL42AMIL 700 QP NACIONAL COPART1457422261.441457.42ATIVO</v>
      </c>
      <c r="AJ336">
        <f t="shared" si="75"/>
        <v>1</v>
      </c>
      <c r="AK336" t="s">
        <v>499</v>
      </c>
      <c r="AM336" s="7">
        <v>333</v>
      </c>
      <c r="AN336" s="7" t="str">
        <f t="shared" si="78"/>
        <v/>
      </c>
      <c r="AO336" s="7" t="str">
        <f t="shared" si="78"/>
        <v/>
      </c>
      <c r="AP336" s="7" t="str">
        <f t="shared" si="78"/>
        <v/>
      </c>
      <c r="AQ336" s="7" t="str">
        <f t="shared" si="78"/>
        <v/>
      </c>
      <c r="AR336" s="7" t="str">
        <f t="shared" si="78"/>
        <v/>
      </c>
      <c r="AS336" s="7" t="str">
        <f t="shared" si="78"/>
        <v/>
      </c>
      <c r="AT336" s="7" t="str">
        <f t="shared" si="78"/>
        <v/>
      </c>
      <c r="AU336" s="7" t="str">
        <f t="shared" si="78"/>
        <v/>
      </c>
      <c r="AV336" s="7" t="str">
        <f t="shared" si="78"/>
        <v/>
      </c>
      <c r="AW336" s="7" t="str">
        <f t="shared" si="78"/>
        <v/>
      </c>
      <c r="AX336" s="7" t="str">
        <f t="shared" si="79"/>
        <v/>
      </c>
      <c r="AY336" s="7" t="str">
        <f t="shared" si="79"/>
        <v/>
      </c>
      <c r="AZ336" s="7" t="str">
        <f t="shared" si="79"/>
        <v/>
      </c>
      <c r="BA336" s="7" t="str">
        <f t="shared" si="79"/>
        <v/>
      </c>
      <c r="BB336" s="7" t="str">
        <f t="shared" si="79"/>
        <v/>
      </c>
      <c r="BC336" s="7" t="str">
        <f t="shared" si="79"/>
        <v/>
      </c>
      <c r="BD336" s="7" t="str">
        <f t="shared" si="79"/>
        <v/>
      </c>
      <c r="BE336" s="7" t="str">
        <f t="shared" si="79"/>
        <v/>
      </c>
    </row>
    <row r="337" spans="1:57">
      <c r="A337" t="s">
        <v>404</v>
      </c>
      <c r="B337" t="s">
        <v>404</v>
      </c>
      <c r="C337" t="s">
        <v>404</v>
      </c>
      <c r="E337">
        <v>252</v>
      </c>
      <c r="F337">
        <v>0</v>
      </c>
      <c r="G337">
        <v>1</v>
      </c>
      <c r="H337">
        <v>176359</v>
      </c>
      <c r="I337" s="1">
        <v>44761.875</v>
      </c>
      <c r="J337" t="s">
        <v>902</v>
      </c>
      <c r="K337">
        <v>0</v>
      </c>
      <c r="L337" s="1"/>
      <c r="M337" s="1">
        <v>44761.875</v>
      </c>
      <c r="N337" s="1">
        <v>29839.875</v>
      </c>
      <c r="O337" s="1">
        <v>43445.916666666664</v>
      </c>
      <c r="P337" s="1"/>
      <c r="Q337" s="1">
        <v>43448.916666666664</v>
      </c>
      <c r="R337">
        <v>74313992</v>
      </c>
      <c r="S337" s="22">
        <f>COUNTIF(affix_amil_mensalidade_bronze!$E$4:$E$140,R337)</f>
        <v>0</v>
      </c>
      <c r="U337" t="s">
        <v>903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389</v>
      </c>
      <c r="AC337">
        <v>42</v>
      </c>
      <c r="AD337" t="s">
        <v>476</v>
      </c>
      <c r="AE337">
        <v>205281</v>
      </c>
      <c r="AF337">
        <v>1703.84</v>
      </c>
      <c r="AG337">
        <v>2052.81</v>
      </c>
      <c r="AH337" t="s">
        <v>408</v>
      </c>
      <c r="AI337" t="str">
        <f t="shared" si="74"/>
        <v>SIMSIMSIM2520117635944761.875SINSERCON SIND DOS SERV DE CONS E ORDENS AUTARQUIC044761.87529839.87543445.916666666743448.9166666667743139920VXNXX XLXVXXRX GXRRXDX000000AMIL42AMIL 400 QC NACIONAL2052811703.842052.81ATIVO</v>
      </c>
      <c r="AJ337">
        <f t="shared" si="75"/>
        <v>0</v>
      </c>
      <c r="AK337" t="s">
        <v>902</v>
      </c>
      <c r="AM337" s="8">
        <v>334</v>
      </c>
      <c r="AN337" s="8" t="str">
        <f t="shared" si="78"/>
        <v/>
      </c>
      <c r="AO337" s="8" t="str">
        <f t="shared" si="78"/>
        <v/>
      </c>
      <c r="AP337" s="8" t="str">
        <f t="shared" si="78"/>
        <v/>
      </c>
      <c r="AQ337" s="8" t="str">
        <f t="shared" si="78"/>
        <v/>
      </c>
      <c r="AR337" s="8" t="str">
        <f t="shared" si="78"/>
        <v/>
      </c>
      <c r="AS337" s="8" t="str">
        <f t="shared" si="78"/>
        <v/>
      </c>
      <c r="AT337" s="8" t="str">
        <f t="shared" si="78"/>
        <v/>
      </c>
      <c r="AU337" s="8" t="str">
        <f t="shared" si="78"/>
        <v/>
      </c>
      <c r="AV337" s="8" t="str">
        <f t="shared" si="78"/>
        <v/>
      </c>
      <c r="AW337" s="8" t="str">
        <f t="shared" si="78"/>
        <v/>
      </c>
      <c r="AX337" s="8" t="str">
        <f t="shared" si="79"/>
        <v/>
      </c>
      <c r="AY337" s="8" t="str">
        <f t="shared" si="79"/>
        <v/>
      </c>
      <c r="AZ337" s="8" t="str">
        <f t="shared" si="79"/>
        <v/>
      </c>
      <c r="BA337" s="8" t="str">
        <f t="shared" si="79"/>
        <v/>
      </c>
      <c r="BB337" s="8" t="str">
        <f t="shared" si="79"/>
        <v/>
      </c>
      <c r="BC337" s="8" t="str">
        <f t="shared" si="79"/>
        <v/>
      </c>
      <c r="BD337" s="8" t="str">
        <f t="shared" si="79"/>
        <v/>
      </c>
      <c r="BE337" s="8" t="str">
        <f t="shared" si="79"/>
        <v/>
      </c>
    </row>
    <row r="338" spans="1:57">
      <c r="A338" t="s">
        <v>404</v>
      </c>
      <c r="B338" t="s">
        <v>404</v>
      </c>
      <c r="C338" t="s">
        <v>404</v>
      </c>
      <c r="E338">
        <v>252</v>
      </c>
      <c r="F338">
        <v>0</v>
      </c>
      <c r="G338">
        <v>1</v>
      </c>
      <c r="H338">
        <v>176359</v>
      </c>
      <c r="I338" s="1">
        <v>44761.875</v>
      </c>
      <c r="J338" t="s">
        <v>902</v>
      </c>
      <c r="K338">
        <v>0</v>
      </c>
      <c r="L338" s="1"/>
      <c r="M338" s="1">
        <v>44761.875</v>
      </c>
      <c r="N338" s="1">
        <v>29839.875</v>
      </c>
      <c r="O338" s="1">
        <v>43445.916666666664</v>
      </c>
      <c r="P338" s="1"/>
      <c r="Q338" s="1">
        <v>43448.916666666664</v>
      </c>
      <c r="R338">
        <v>74313992</v>
      </c>
      <c r="S338" s="22">
        <f>COUNTIF(affix_amil_mensalidade_bronze!$E$4:$E$140,R338)</f>
        <v>0</v>
      </c>
      <c r="U338" t="s">
        <v>903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389</v>
      </c>
      <c r="AC338">
        <v>42</v>
      </c>
      <c r="AD338" t="s">
        <v>476</v>
      </c>
      <c r="AE338">
        <v>205281</v>
      </c>
      <c r="AF338">
        <v>1703.84</v>
      </c>
      <c r="AG338">
        <v>2052.81</v>
      </c>
      <c r="AH338" t="s">
        <v>408</v>
      </c>
      <c r="AI338" t="str">
        <f t="shared" si="74"/>
        <v>SIMSIMSIM2520117635944761.875SINSERCON SIND DOS SERV DE CONS E ORDENS AUTARQUIC044761.87529839.87543445.916666666743448.9166666667743139920VXNXX XLXVXXRX GXRRXDX000000AMIL42AMIL 400 QC NACIONAL2052811703.842052.81ATIVO</v>
      </c>
      <c r="AJ338">
        <f t="shared" si="75"/>
        <v>1</v>
      </c>
      <c r="AK338" t="s">
        <v>902</v>
      </c>
      <c r="AM338" s="7">
        <v>335</v>
      </c>
      <c r="AN338" s="7" t="str">
        <f t="shared" si="78"/>
        <v/>
      </c>
      <c r="AO338" s="7" t="str">
        <f t="shared" si="78"/>
        <v/>
      </c>
      <c r="AP338" s="7" t="str">
        <f t="shared" si="78"/>
        <v/>
      </c>
      <c r="AQ338" s="7" t="str">
        <f t="shared" si="78"/>
        <v/>
      </c>
      <c r="AR338" s="7" t="str">
        <f t="shared" si="78"/>
        <v/>
      </c>
      <c r="AS338" s="7" t="str">
        <f t="shared" si="78"/>
        <v/>
      </c>
      <c r="AT338" s="7" t="str">
        <f t="shared" si="78"/>
        <v/>
      </c>
      <c r="AU338" s="7" t="str">
        <f t="shared" si="78"/>
        <v/>
      </c>
      <c r="AV338" s="7" t="str">
        <f t="shared" si="78"/>
        <v/>
      </c>
      <c r="AW338" s="7" t="str">
        <f t="shared" si="78"/>
        <v/>
      </c>
      <c r="AX338" s="7" t="str">
        <f t="shared" si="79"/>
        <v/>
      </c>
      <c r="AY338" s="7" t="str">
        <f t="shared" si="79"/>
        <v/>
      </c>
      <c r="AZ338" s="7" t="str">
        <f t="shared" si="79"/>
        <v/>
      </c>
      <c r="BA338" s="7" t="str">
        <f t="shared" si="79"/>
        <v/>
      </c>
      <c r="BB338" s="7" t="str">
        <f t="shared" si="79"/>
        <v/>
      </c>
      <c r="BC338" s="7" t="str">
        <f t="shared" si="79"/>
        <v/>
      </c>
      <c r="BD338" s="7" t="str">
        <f t="shared" si="79"/>
        <v/>
      </c>
      <c r="BE338" s="7" t="str">
        <f t="shared" si="79"/>
        <v/>
      </c>
    </row>
    <row r="339" spans="1:57">
      <c r="A339" t="s">
        <v>404</v>
      </c>
      <c r="B339" t="s">
        <v>404</v>
      </c>
      <c r="C339" t="s">
        <v>404</v>
      </c>
      <c r="E339">
        <v>252</v>
      </c>
      <c r="F339">
        <v>0</v>
      </c>
      <c r="G339">
        <v>1</v>
      </c>
      <c r="H339">
        <v>176359</v>
      </c>
      <c r="I339" s="1">
        <v>44761.875</v>
      </c>
      <c r="J339" t="s">
        <v>902</v>
      </c>
      <c r="K339">
        <v>0</v>
      </c>
      <c r="L339" s="1"/>
      <c r="M339" s="1">
        <v>44761.875</v>
      </c>
      <c r="N339" s="1">
        <v>29839.875</v>
      </c>
      <c r="O339" s="1">
        <v>43445.916666666664</v>
      </c>
      <c r="P339" s="1"/>
      <c r="Q339" s="1">
        <v>43448.916666666664</v>
      </c>
      <c r="R339">
        <v>74313992</v>
      </c>
      <c r="S339" s="22">
        <f>COUNTIF(affix_amil_mensalidade_bronze!$E$4:$E$140,R339)</f>
        <v>0</v>
      </c>
      <c r="U339" t="s">
        <v>903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389</v>
      </c>
      <c r="AC339">
        <v>42</v>
      </c>
      <c r="AD339" t="s">
        <v>476</v>
      </c>
      <c r="AE339">
        <v>205281</v>
      </c>
      <c r="AF339">
        <v>1703.84</v>
      </c>
      <c r="AG339">
        <v>2052.81</v>
      </c>
      <c r="AH339" t="s">
        <v>408</v>
      </c>
      <c r="AI339" t="str">
        <f t="shared" si="74"/>
        <v>SIMSIMSIM2520117635944761.875SINSERCON SIND DOS SERV DE CONS E ORDENS AUTARQUIC044761.87529839.87543445.916666666743448.9166666667743139920VXNXX XLXVXXRX GXRRXDX000000AMIL42AMIL 400 QC NACIONAL2052811703.842052.81ATIVO</v>
      </c>
      <c r="AJ339">
        <f t="shared" si="75"/>
        <v>1</v>
      </c>
      <c r="AK339" t="s">
        <v>902</v>
      </c>
      <c r="AM339" s="8">
        <v>336</v>
      </c>
      <c r="AN339" s="8" t="str">
        <f t="shared" si="78"/>
        <v/>
      </c>
      <c r="AO339" s="8" t="str">
        <f t="shared" si="78"/>
        <v/>
      </c>
      <c r="AP339" s="8" t="str">
        <f t="shared" si="78"/>
        <v/>
      </c>
      <c r="AQ339" s="8" t="str">
        <f t="shared" si="78"/>
        <v/>
      </c>
      <c r="AR339" s="8" t="str">
        <f t="shared" si="78"/>
        <v/>
      </c>
      <c r="AS339" s="8" t="str">
        <f t="shared" si="78"/>
        <v/>
      </c>
      <c r="AT339" s="8" t="str">
        <f t="shared" si="78"/>
        <v/>
      </c>
      <c r="AU339" s="8" t="str">
        <f t="shared" si="78"/>
        <v/>
      </c>
      <c r="AV339" s="8" t="str">
        <f t="shared" si="78"/>
        <v/>
      </c>
      <c r="AW339" s="8" t="str">
        <f t="shared" si="78"/>
        <v/>
      </c>
      <c r="AX339" s="8" t="str">
        <f t="shared" si="79"/>
        <v/>
      </c>
      <c r="AY339" s="8" t="str">
        <f t="shared" si="79"/>
        <v/>
      </c>
      <c r="AZ339" s="8" t="str">
        <f t="shared" si="79"/>
        <v/>
      </c>
      <c r="BA339" s="8" t="str">
        <f t="shared" si="79"/>
        <v/>
      </c>
      <c r="BB339" s="8" t="str">
        <f t="shared" si="79"/>
        <v/>
      </c>
      <c r="BC339" s="8" t="str">
        <f t="shared" si="79"/>
        <v/>
      </c>
      <c r="BD339" s="8" t="str">
        <f t="shared" si="79"/>
        <v/>
      </c>
      <c r="BE339" s="8" t="str">
        <f t="shared" si="79"/>
        <v/>
      </c>
    </row>
    <row r="340" spans="1:57">
      <c r="A340" t="s">
        <v>386</v>
      </c>
      <c r="B340" t="s">
        <v>386</v>
      </c>
      <c r="C340" t="s">
        <v>386</v>
      </c>
      <c r="E340">
        <v>220</v>
      </c>
      <c r="F340">
        <v>0</v>
      </c>
      <c r="G340">
        <v>1</v>
      </c>
      <c r="H340">
        <v>176556</v>
      </c>
      <c r="I340" s="1">
        <v>44761.875</v>
      </c>
      <c r="J340" t="s">
        <v>473</v>
      </c>
      <c r="K340">
        <v>0</v>
      </c>
      <c r="L340" s="1">
        <v>44657.875</v>
      </c>
      <c r="M340" s="1">
        <v>44761.875</v>
      </c>
      <c r="N340" s="1">
        <v>25024.875</v>
      </c>
      <c r="O340" s="1">
        <v>44657.875</v>
      </c>
      <c r="P340" s="1">
        <v>44633.875</v>
      </c>
      <c r="Q340" s="1">
        <v>43448.916666666664</v>
      </c>
      <c r="R340">
        <v>74314014</v>
      </c>
      <c r="S340" s="23">
        <f>COUNTIF(affix_amil_mensalidade_bronze!$E$4:$E$140,R340)</f>
        <v>0</v>
      </c>
      <c r="U340" t="s">
        <v>739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389</v>
      </c>
      <c r="AD340" t="s">
        <v>476</v>
      </c>
      <c r="AE340">
        <v>211099</v>
      </c>
      <c r="AF340">
        <v>1773.23</v>
      </c>
      <c r="AG340">
        <v>2110.9899999999998</v>
      </c>
      <c r="AH340" t="s">
        <v>391</v>
      </c>
      <c r="AI340" t="str">
        <f t="shared" si="74"/>
        <v>NÃONÃONÃO2200117655644761.875ABREC044657.87544761.87525024.87544657.87544633.87543448.9166666667743140140XNDRX LUX XMPXXX RXWHX000000AMILAMIL 400 QC NACIONAL2110991773.232110.99INATIVO</v>
      </c>
      <c r="AJ340">
        <f t="shared" si="75"/>
        <v>0</v>
      </c>
      <c r="AK340" t="s">
        <v>473</v>
      </c>
      <c r="AM340" s="7">
        <v>337</v>
      </c>
      <c r="AN340" s="7" t="str">
        <f t="shared" si="78"/>
        <v/>
      </c>
      <c r="AO340" s="7" t="str">
        <f t="shared" si="78"/>
        <v/>
      </c>
      <c r="AP340" s="7" t="str">
        <f t="shared" si="78"/>
        <v/>
      </c>
      <c r="AQ340" s="7" t="str">
        <f t="shared" si="78"/>
        <v/>
      </c>
      <c r="AR340" s="7" t="str">
        <f t="shared" si="78"/>
        <v/>
      </c>
      <c r="AS340" s="7" t="str">
        <f t="shared" si="78"/>
        <v/>
      </c>
      <c r="AT340" s="7" t="str">
        <f t="shared" si="78"/>
        <v/>
      </c>
      <c r="AU340" s="7" t="str">
        <f t="shared" si="78"/>
        <v/>
      </c>
      <c r="AV340" s="7" t="str">
        <f t="shared" si="78"/>
        <v/>
      </c>
      <c r="AW340" s="7" t="str">
        <f t="shared" si="78"/>
        <v/>
      </c>
      <c r="AX340" s="7" t="str">
        <f t="shared" si="79"/>
        <v/>
      </c>
      <c r="AY340" s="7" t="str">
        <f t="shared" si="79"/>
        <v/>
      </c>
      <c r="AZ340" s="7" t="str">
        <f t="shared" si="79"/>
        <v/>
      </c>
      <c r="BA340" s="7" t="str">
        <f t="shared" si="79"/>
        <v/>
      </c>
      <c r="BB340" s="7" t="str">
        <f t="shared" si="79"/>
        <v/>
      </c>
      <c r="BC340" s="7" t="str">
        <f t="shared" si="79"/>
        <v/>
      </c>
      <c r="BD340" s="7" t="str">
        <f t="shared" si="79"/>
        <v/>
      </c>
      <c r="BE340" s="7" t="str">
        <f t="shared" si="79"/>
        <v/>
      </c>
    </row>
    <row r="341" spans="1:57">
      <c r="A341" t="s">
        <v>386</v>
      </c>
      <c r="B341" t="s">
        <v>386</v>
      </c>
      <c r="C341" t="s">
        <v>386</v>
      </c>
      <c r="E341">
        <v>220</v>
      </c>
      <c r="F341">
        <v>0</v>
      </c>
      <c r="G341">
        <v>1</v>
      </c>
      <c r="H341">
        <v>176556</v>
      </c>
      <c r="I341" s="1">
        <v>44761.875</v>
      </c>
      <c r="J341" t="s">
        <v>473</v>
      </c>
      <c r="K341">
        <v>0</v>
      </c>
      <c r="L341" s="1">
        <v>44657.875</v>
      </c>
      <c r="M341" s="1">
        <v>44761.875</v>
      </c>
      <c r="N341" s="1">
        <v>25024.875</v>
      </c>
      <c r="O341" s="1">
        <v>44657.875</v>
      </c>
      <c r="P341" s="1">
        <v>44633.875</v>
      </c>
      <c r="Q341" s="1">
        <v>43448.916666666664</v>
      </c>
      <c r="R341">
        <v>74314014</v>
      </c>
      <c r="S341" s="23">
        <f>COUNTIF(affix_amil_mensalidade_bronze!$E$4:$E$140,R341)</f>
        <v>0</v>
      </c>
      <c r="U341" t="s">
        <v>739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389</v>
      </c>
      <c r="AD341" t="s">
        <v>476</v>
      </c>
      <c r="AE341">
        <v>211099</v>
      </c>
      <c r="AF341">
        <v>1773.23</v>
      </c>
      <c r="AG341">
        <v>2110.9899999999998</v>
      </c>
      <c r="AH341" t="s">
        <v>391</v>
      </c>
      <c r="AI341" t="str">
        <f t="shared" si="74"/>
        <v>NÃONÃONÃO2200117655644761.875ABREC044657.87544761.87525024.87544657.87544633.87543448.9166666667743140140XNDRX LUX XMPXXX RXWHX000000AMILAMIL 400 QC NACIONAL2110991773.232110.99INATIVO</v>
      </c>
      <c r="AJ341">
        <f t="shared" si="75"/>
        <v>1</v>
      </c>
      <c r="AK341" t="s">
        <v>473</v>
      </c>
      <c r="AM341" s="8">
        <v>338</v>
      </c>
      <c r="AN341" s="8" t="str">
        <f t="shared" si="78"/>
        <v/>
      </c>
      <c r="AO341" s="8" t="str">
        <f t="shared" si="78"/>
        <v/>
      </c>
      <c r="AP341" s="8" t="str">
        <f t="shared" si="78"/>
        <v/>
      </c>
      <c r="AQ341" s="8" t="str">
        <f t="shared" si="78"/>
        <v/>
      </c>
      <c r="AR341" s="8" t="str">
        <f t="shared" si="78"/>
        <v/>
      </c>
      <c r="AS341" s="8" t="str">
        <f t="shared" si="78"/>
        <v/>
      </c>
      <c r="AT341" s="8" t="str">
        <f t="shared" si="78"/>
        <v/>
      </c>
      <c r="AU341" s="8" t="str">
        <f t="shared" si="78"/>
        <v/>
      </c>
      <c r="AV341" s="8" t="str">
        <f t="shared" si="78"/>
        <v/>
      </c>
      <c r="AW341" s="8" t="str">
        <f t="shared" si="78"/>
        <v/>
      </c>
      <c r="AX341" s="8" t="str">
        <f t="shared" si="79"/>
        <v/>
      </c>
      <c r="AY341" s="8" t="str">
        <f t="shared" si="79"/>
        <v/>
      </c>
      <c r="AZ341" s="8" t="str">
        <f t="shared" si="79"/>
        <v/>
      </c>
      <c r="BA341" s="8" t="str">
        <f t="shared" si="79"/>
        <v/>
      </c>
      <c r="BB341" s="8" t="str">
        <f t="shared" si="79"/>
        <v/>
      </c>
      <c r="BC341" s="8" t="str">
        <f t="shared" si="79"/>
        <v/>
      </c>
      <c r="BD341" s="8" t="str">
        <f t="shared" si="79"/>
        <v/>
      </c>
      <c r="BE341" s="8" t="str">
        <f t="shared" si="79"/>
        <v/>
      </c>
    </row>
    <row r="342" spans="1:57">
      <c r="A342" t="s">
        <v>386</v>
      </c>
      <c r="B342" t="s">
        <v>386</v>
      </c>
      <c r="C342" t="s">
        <v>386</v>
      </c>
      <c r="E342">
        <v>220</v>
      </c>
      <c r="F342">
        <v>0</v>
      </c>
      <c r="G342">
        <v>1</v>
      </c>
      <c r="H342">
        <v>176556</v>
      </c>
      <c r="I342" s="1">
        <v>44761.875</v>
      </c>
      <c r="J342" t="s">
        <v>473</v>
      </c>
      <c r="K342">
        <v>0</v>
      </c>
      <c r="L342" s="1">
        <v>44657.875</v>
      </c>
      <c r="M342" s="1">
        <v>44761.875</v>
      </c>
      <c r="N342" s="1">
        <v>25024.875</v>
      </c>
      <c r="O342" s="1">
        <v>44657.875</v>
      </c>
      <c r="P342" s="1">
        <v>44633.875</v>
      </c>
      <c r="Q342" s="1">
        <v>43448.916666666664</v>
      </c>
      <c r="R342">
        <v>74314014</v>
      </c>
      <c r="S342" s="22">
        <f>COUNTIF(affix_amil_mensalidade_bronze!$E$4:$E$140,R342)</f>
        <v>0</v>
      </c>
      <c r="U342" t="s">
        <v>739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389</v>
      </c>
      <c r="AD342" t="s">
        <v>476</v>
      </c>
      <c r="AE342">
        <v>211099</v>
      </c>
      <c r="AF342">
        <v>1773.23</v>
      </c>
      <c r="AG342">
        <v>2110.9899999999998</v>
      </c>
      <c r="AH342" t="s">
        <v>391</v>
      </c>
      <c r="AI342" t="str">
        <f t="shared" si="74"/>
        <v>NÃONÃONÃO2200117655644761.875ABREC044657.87544761.87525024.87544657.87544633.87543448.9166666667743140140XNDRX LUX XMPXXX RXWHX000000AMILAMIL 400 QC NACIONAL2110991773.232110.99INATIVO</v>
      </c>
      <c r="AJ342">
        <f t="shared" si="75"/>
        <v>1</v>
      </c>
      <c r="AK342" t="s">
        <v>473</v>
      </c>
      <c r="AM342" s="7">
        <v>339</v>
      </c>
      <c r="AN342" s="7" t="str">
        <f t="shared" si="78"/>
        <v/>
      </c>
      <c r="AO342" s="7" t="str">
        <f t="shared" si="78"/>
        <v/>
      </c>
      <c r="AP342" s="7" t="str">
        <f t="shared" si="78"/>
        <v/>
      </c>
      <c r="AQ342" s="7" t="str">
        <f t="shared" si="78"/>
        <v/>
      </c>
      <c r="AR342" s="7" t="str">
        <f t="shared" si="78"/>
        <v/>
      </c>
      <c r="AS342" s="7" t="str">
        <f t="shared" si="78"/>
        <v/>
      </c>
      <c r="AT342" s="7" t="str">
        <f t="shared" si="78"/>
        <v/>
      </c>
      <c r="AU342" s="7" t="str">
        <f t="shared" si="78"/>
        <v/>
      </c>
      <c r="AV342" s="7" t="str">
        <f t="shared" si="78"/>
        <v/>
      </c>
      <c r="AW342" s="7" t="str">
        <f t="shared" si="78"/>
        <v/>
      </c>
      <c r="AX342" s="7" t="str">
        <f t="shared" si="79"/>
        <v/>
      </c>
      <c r="AY342" s="7" t="str">
        <f t="shared" si="79"/>
        <v/>
      </c>
      <c r="AZ342" s="7" t="str">
        <f t="shared" si="79"/>
        <v/>
      </c>
      <c r="BA342" s="7" t="str">
        <f t="shared" si="79"/>
        <v/>
      </c>
      <c r="BB342" s="7" t="str">
        <f t="shared" si="79"/>
        <v/>
      </c>
      <c r="BC342" s="7" t="str">
        <f t="shared" si="79"/>
        <v/>
      </c>
      <c r="BD342" s="7" t="str">
        <f t="shared" si="79"/>
        <v/>
      </c>
      <c r="BE342" s="7" t="str">
        <f t="shared" si="79"/>
        <v/>
      </c>
    </row>
    <row r="343" spans="1:57">
      <c r="A343" t="s">
        <v>404</v>
      </c>
      <c r="B343" t="s">
        <v>404</v>
      </c>
      <c r="C343" t="s">
        <v>404</v>
      </c>
      <c r="E343">
        <v>19</v>
      </c>
      <c r="F343">
        <v>0</v>
      </c>
      <c r="G343">
        <v>1</v>
      </c>
      <c r="H343">
        <v>176562</v>
      </c>
      <c r="I343" s="1">
        <v>44761.875</v>
      </c>
      <c r="J343" t="s">
        <v>387</v>
      </c>
      <c r="K343">
        <v>0</v>
      </c>
      <c r="L343" s="1"/>
      <c r="M343" s="1">
        <v>44761.875</v>
      </c>
      <c r="N343" s="1">
        <v>38327.916666666664</v>
      </c>
      <c r="O343" s="1">
        <v>43445.916666666664</v>
      </c>
      <c r="P343" s="1"/>
      <c r="Q343" s="1">
        <v>43448.916666666664</v>
      </c>
      <c r="R343">
        <v>74314016</v>
      </c>
      <c r="S343" s="23">
        <f>COUNTIF(affix_amil_mensalidade_bronze!$E$4:$E$140,R343)</f>
        <v>0</v>
      </c>
      <c r="U343" t="s">
        <v>910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389</v>
      </c>
      <c r="AC343">
        <v>42</v>
      </c>
      <c r="AD343" t="s">
        <v>476</v>
      </c>
      <c r="AE343">
        <v>123586</v>
      </c>
      <c r="AF343">
        <v>1038.1099999999999</v>
      </c>
      <c r="AG343">
        <v>1235.8599999999999</v>
      </c>
      <c r="AH343" t="s">
        <v>408</v>
      </c>
      <c r="AI343" t="str">
        <f t="shared" si="74"/>
        <v>SIMSIMSIM190117656244761.875FNEL044761.87538327.916666666743445.916666666743448.9166666667743140160XNX LUWXX XNTXNX MXRXNHX000000AMIL42AMIL 400 QC NACIONAL1235861038.111235.86ATIVO</v>
      </c>
      <c r="AJ343">
        <f t="shared" si="75"/>
        <v>0</v>
      </c>
      <c r="AK343" t="s">
        <v>387</v>
      </c>
      <c r="AM343" s="8">
        <v>340</v>
      </c>
      <c r="AN343" s="8" t="str">
        <f t="shared" si="78"/>
        <v/>
      </c>
      <c r="AO343" s="8" t="str">
        <f t="shared" si="78"/>
        <v/>
      </c>
      <c r="AP343" s="8" t="str">
        <f t="shared" si="78"/>
        <v/>
      </c>
      <c r="AQ343" s="8" t="str">
        <f t="shared" si="78"/>
        <v/>
      </c>
      <c r="AR343" s="8" t="str">
        <f t="shared" si="78"/>
        <v/>
      </c>
      <c r="AS343" s="8" t="str">
        <f t="shared" si="78"/>
        <v/>
      </c>
      <c r="AT343" s="8" t="str">
        <f t="shared" si="78"/>
        <v/>
      </c>
      <c r="AU343" s="8" t="str">
        <f t="shared" si="78"/>
        <v/>
      </c>
      <c r="AV343" s="8" t="str">
        <f t="shared" si="78"/>
        <v/>
      </c>
      <c r="AW343" s="8" t="str">
        <f t="shared" si="78"/>
        <v/>
      </c>
      <c r="AX343" s="8" t="str">
        <f t="shared" si="79"/>
        <v/>
      </c>
      <c r="AY343" s="8" t="str">
        <f t="shared" si="79"/>
        <v/>
      </c>
      <c r="AZ343" s="8" t="str">
        <f t="shared" si="79"/>
        <v/>
      </c>
      <c r="BA343" s="8" t="str">
        <f t="shared" si="79"/>
        <v/>
      </c>
      <c r="BB343" s="8" t="str">
        <f t="shared" si="79"/>
        <v/>
      </c>
      <c r="BC343" s="8" t="str">
        <f t="shared" si="79"/>
        <v/>
      </c>
      <c r="BD343" s="8" t="str">
        <f t="shared" si="79"/>
        <v/>
      </c>
      <c r="BE343" s="8" t="str">
        <f t="shared" si="79"/>
        <v/>
      </c>
    </row>
    <row r="344" spans="1:57">
      <c r="A344" t="s">
        <v>404</v>
      </c>
      <c r="B344" t="s">
        <v>404</v>
      </c>
      <c r="C344" t="s">
        <v>404</v>
      </c>
      <c r="E344">
        <v>19</v>
      </c>
      <c r="F344">
        <v>0</v>
      </c>
      <c r="G344">
        <v>1</v>
      </c>
      <c r="H344">
        <v>176562</v>
      </c>
      <c r="I344" s="1">
        <v>44761.875</v>
      </c>
      <c r="J344" t="s">
        <v>387</v>
      </c>
      <c r="K344">
        <v>0</v>
      </c>
      <c r="L344" s="1"/>
      <c r="M344" s="1">
        <v>44761.875</v>
      </c>
      <c r="N344" s="1">
        <v>38327.916666666664</v>
      </c>
      <c r="O344" s="1">
        <v>43445.916666666664</v>
      </c>
      <c r="P344" s="1"/>
      <c r="Q344" s="1">
        <v>43448.916666666664</v>
      </c>
      <c r="R344">
        <v>74314016</v>
      </c>
      <c r="S344" s="23">
        <f>COUNTIF(affix_amil_mensalidade_bronze!$E$4:$E$140,R344)</f>
        <v>0</v>
      </c>
      <c r="U344" t="s">
        <v>910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389</v>
      </c>
      <c r="AC344">
        <v>42</v>
      </c>
      <c r="AD344" t="s">
        <v>476</v>
      </c>
      <c r="AE344">
        <v>123586</v>
      </c>
      <c r="AF344">
        <v>1038.1099999999999</v>
      </c>
      <c r="AG344">
        <v>1235.8599999999999</v>
      </c>
      <c r="AH344" t="s">
        <v>408</v>
      </c>
      <c r="AI344" t="str">
        <f t="shared" si="74"/>
        <v>SIMSIMSIM190117656244761.875FNEL044761.87538327.916666666743445.916666666743448.9166666667743140160XNX LUWXX XNTXNX MXRXNHX000000AMIL42AMIL 400 QC NACIONAL1235861038.111235.86ATIVO</v>
      </c>
      <c r="AJ344">
        <f t="shared" si="75"/>
        <v>1</v>
      </c>
      <c r="AK344" t="s">
        <v>387</v>
      </c>
      <c r="AM344" s="7">
        <v>341</v>
      </c>
      <c r="AN344" s="7" t="str">
        <f t="shared" ref="AN344:AW353" si="80">IF(AN$3=$D344,$AM344,"")</f>
        <v/>
      </c>
      <c r="AO344" s="7" t="str">
        <f t="shared" si="80"/>
        <v/>
      </c>
      <c r="AP344" s="7" t="str">
        <f t="shared" si="80"/>
        <v/>
      </c>
      <c r="AQ344" s="7" t="str">
        <f t="shared" si="80"/>
        <v/>
      </c>
      <c r="AR344" s="7" t="str">
        <f t="shared" si="80"/>
        <v/>
      </c>
      <c r="AS344" s="7" t="str">
        <f t="shared" si="80"/>
        <v/>
      </c>
      <c r="AT344" s="7" t="str">
        <f t="shared" si="80"/>
        <v/>
      </c>
      <c r="AU344" s="7" t="str">
        <f t="shared" si="80"/>
        <v/>
      </c>
      <c r="AV344" s="7" t="str">
        <f t="shared" si="80"/>
        <v/>
      </c>
      <c r="AW344" s="7" t="str">
        <f t="shared" si="80"/>
        <v/>
      </c>
      <c r="AX344" s="7" t="str">
        <f t="shared" ref="AX344:BE353" si="81">IF(AX$3=$D344,$AM344,"")</f>
        <v/>
      </c>
      <c r="AY344" s="7" t="str">
        <f t="shared" si="81"/>
        <v/>
      </c>
      <c r="AZ344" s="7" t="str">
        <f t="shared" si="81"/>
        <v/>
      </c>
      <c r="BA344" s="7" t="str">
        <f t="shared" si="81"/>
        <v/>
      </c>
      <c r="BB344" s="7" t="str">
        <f t="shared" si="81"/>
        <v/>
      </c>
      <c r="BC344" s="7" t="str">
        <f t="shared" si="81"/>
        <v/>
      </c>
      <c r="BD344" s="7" t="str">
        <f t="shared" si="81"/>
        <v/>
      </c>
      <c r="BE344" s="7" t="str">
        <f t="shared" si="81"/>
        <v/>
      </c>
    </row>
    <row r="345" spans="1:57">
      <c r="A345" t="s">
        <v>404</v>
      </c>
      <c r="B345" t="s">
        <v>404</v>
      </c>
      <c r="C345" t="s">
        <v>404</v>
      </c>
      <c r="E345">
        <v>19</v>
      </c>
      <c r="F345">
        <v>0</v>
      </c>
      <c r="G345">
        <v>1</v>
      </c>
      <c r="H345">
        <v>176562</v>
      </c>
      <c r="I345" s="1">
        <v>44761.875</v>
      </c>
      <c r="J345" t="s">
        <v>387</v>
      </c>
      <c r="K345">
        <v>0</v>
      </c>
      <c r="L345" s="1"/>
      <c r="M345" s="1">
        <v>44761.875</v>
      </c>
      <c r="N345" s="1">
        <v>38327.916666666664</v>
      </c>
      <c r="O345" s="1">
        <v>43445.916666666664</v>
      </c>
      <c r="P345" s="1"/>
      <c r="Q345" s="1">
        <v>43448.916666666664</v>
      </c>
      <c r="R345">
        <v>74314016</v>
      </c>
      <c r="S345" s="23">
        <f>COUNTIF(affix_amil_mensalidade_bronze!$E$4:$E$140,R345)</f>
        <v>0</v>
      </c>
      <c r="U345" t="s">
        <v>910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389</v>
      </c>
      <c r="AC345">
        <v>42</v>
      </c>
      <c r="AD345" t="s">
        <v>476</v>
      </c>
      <c r="AE345">
        <v>123586</v>
      </c>
      <c r="AF345">
        <v>1038.1099999999999</v>
      </c>
      <c r="AG345">
        <v>1235.8599999999999</v>
      </c>
      <c r="AH345" t="s">
        <v>408</v>
      </c>
      <c r="AI345" t="str">
        <f t="shared" si="74"/>
        <v>SIMSIMSIM190117656244761.875FNEL044761.87538327.916666666743445.916666666743448.9166666667743140160XNX LUWXX XNTXNX MXRXNHX000000AMIL42AMIL 400 QC NACIONAL1235861038.111235.86ATIVO</v>
      </c>
      <c r="AJ345">
        <f t="shared" si="75"/>
        <v>1</v>
      </c>
      <c r="AK345" t="s">
        <v>387</v>
      </c>
      <c r="AM345" s="8">
        <v>342</v>
      </c>
      <c r="AN345" s="8" t="str">
        <f t="shared" si="80"/>
        <v/>
      </c>
      <c r="AO345" s="8" t="str">
        <f t="shared" si="80"/>
        <v/>
      </c>
      <c r="AP345" s="8" t="str">
        <f t="shared" si="80"/>
        <v/>
      </c>
      <c r="AQ345" s="8" t="str">
        <f t="shared" si="80"/>
        <v/>
      </c>
      <c r="AR345" s="8" t="str">
        <f t="shared" si="80"/>
        <v/>
      </c>
      <c r="AS345" s="8" t="str">
        <f t="shared" si="80"/>
        <v/>
      </c>
      <c r="AT345" s="8" t="str">
        <f t="shared" si="80"/>
        <v/>
      </c>
      <c r="AU345" s="8" t="str">
        <f t="shared" si="80"/>
        <v/>
      </c>
      <c r="AV345" s="8" t="str">
        <f t="shared" si="80"/>
        <v/>
      </c>
      <c r="AW345" s="8" t="str">
        <f t="shared" si="80"/>
        <v/>
      </c>
      <c r="AX345" s="8" t="str">
        <f t="shared" si="81"/>
        <v/>
      </c>
      <c r="AY345" s="8" t="str">
        <f t="shared" si="81"/>
        <v/>
      </c>
      <c r="AZ345" s="8" t="str">
        <f t="shared" si="81"/>
        <v/>
      </c>
      <c r="BA345" s="8" t="str">
        <f t="shared" si="81"/>
        <v/>
      </c>
      <c r="BB345" s="8" t="str">
        <f t="shared" si="81"/>
        <v/>
      </c>
      <c r="BC345" s="8" t="str">
        <f t="shared" si="81"/>
        <v/>
      </c>
      <c r="BD345" s="8" t="str">
        <f t="shared" si="81"/>
        <v/>
      </c>
      <c r="BE345" s="8" t="str">
        <f t="shared" si="81"/>
        <v/>
      </c>
    </row>
    <row r="346" spans="1:57">
      <c r="A346" t="s">
        <v>404</v>
      </c>
      <c r="B346" t="s">
        <v>404</v>
      </c>
      <c r="C346" t="s">
        <v>404</v>
      </c>
      <c r="E346">
        <v>19</v>
      </c>
      <c r="F346">
        <v>0</v>
      </c>
      <c r="G346">
        <v>1</v>
      </c>
      <c r="H346">
        <v>176576</v>
      </c>
      <c r="I346" s="1">
        <v>44761.875</v>
      </c>
      <c r="J346" t="s">
        <v>387</v>
      </c>
      <c r="K346">
        <v>0</v>
      </c>
      <c r="L346" s="1"/>
      <c r="M346" s="1">
        <v>44761.875</v>
      </c>
      <c r="N346" s="1">
        <v>34059.875</v>
      </c>
      <c r="O346" s="1">
        <v>43445.916666666664</v>
      </c>
      <c r="P346" s="1"/>
      <c r="Q346" s="1">
        <v>43448.916666666664</v>
      </c>
      <c r="R346">
        <v>74314019</v>
      </c>
      <c r="S346" s="22">
        <f>COUNTIF(affix_amil_mensalidade_bronze!$E$4:$E$140,R346)</f>
        <v>0</v>
      </c>
      <c r="U346" t="s">
        <v>911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389</v>
      </c>
      <c r="AC346">
        <v>42</v>
      </c>
      <c r="AD346" t="s">
        <v>398</v>
      </c>
      <c r="AE346">
        <v>140921</v>
      </c>
      <c r="AF346">
        <v>2212.9899999999998</v>
      </c>
      <c r="AG346">
        <v>1409.21</v>
      </c>
      <c r="AH346" t="s">
        <v>408</v>
      </c>
      <c r="AI346" t="str">
        <f t="shared" si="74"/>
        <v>SIMSIMSIM190117657644761.875FNEL044761.87534059.87543445.916666666743448.9166666667743140190YXNNX WRXTXNX RXBXXRX XUZX000000AMIL42AMIL 500 QP NACIONAL1409212212.991409.21ATIVO</v>
      </c>
      <c r="AJ346">
        <f t="shared" si="75"/>
        <v>0</v>
      </c>
      <c r="AK346" t="s">
        <v>387</v>
      </c>
      <c r="AM346" s="7">
        <v>343</v>
      </c>
      <c r="AN346" s="7" t="str">
        <f t="shared" si="80"/>
        <v/>
      </c>
      <c r="AO346" s="7" t="str">
        <f t="shared" si="80"/>
        <v/>
      </c>
      <c r="AP346" s="7" t="str">
        <f t="shared" si="80"/>
        <v/>
      </c>
      <c r="AQ346" s="7" t="str">
        <f t="shared" si="80"/>
        <v/>
      </c>
      <c r="AR346" s="7" t="str">
        <f t="shared" si="80"/>
        <v/>
      </c>
      <c r="AS346" s="7" t="str">
        <f t="shared" si="80"/>
        <v/>
      </c>
      <c r="AT346" s="7" t="str">
        <f t="shared" si="80"/>
        <v/>
      </c>
      <c r="AU346" s="7" t="str">
        <f t="shared" si="80"/>
        <v/>
      </c>
      <c r="AV346" s="7" t="str">
        <f t="shared" si="80"/>
        <v/>
      </c>
      <c r="AW346" s="7" t="str">
        <f t="shared" si="80"/>
        <v/>
      </c>
      <c r="AX346" s="7" t="str">
        <f t="shared" si="81"/>
        <v/>
      </c>
      <c r="AY346" s="7" t="str">
        <f t="shared" si="81"/>
        <v/>
      </c>
      <c r="AZ346" s="7" t="str">
        <f t="shared" si="81"/>
        <v/>
      </c>
      <c r="BA346" s="7" t="str">
        <f t="shared" si="81"/>
        <v/>
      </c>
      <c r="BB346" s="7" t="str">
        <f t="shared" si="81"/>
        <v/>
      </c>
      <c r="BC346" s="7" t="str">
        <f t="shared" si="81"/>
        <v/>
      </c>
      <c r="BD346" s="7" t="str">
        <f t="shared" si="81"/>
        <v/>
      </c>
      <c r="BE346" s="7" t="str">
        <f t="shared" si="81"/>
        <v/>
      </c>
    </row>
    <row r="347" spans="1:57">
      <c r="A347" t="s">
        <v>404</v>
      </c>
      <c r="B347" t="s">
        <v>404</v>
      </c>
      <c r="C347" t="s">
        <v>404</v>
      </c>
      <c r="E347">
        <v>19</v>
      </c>
      <c r="F347">
        <v>0</v>
      </c>
      <c r="G347">
        <v>1</v>
      </c>
      <c r="H347">
        <v>176576</v>
      </c>
      <c r="I347" s="1">
        <v>44761.875</v>
      </c>
      <c r="J347" t="s">
        <v>387</v>
      </c>
      <c r="K347">
        <v>0</v>
      </c>
      <c r="L347" s="1"/>
      <c r="M347" s="1">
        <v>44761.875</v>
      </c>
      <c r="N347" s="1">
        <v>34059.875</v>
      </c>
      <c r="O347" s="1">
        <v>43445.916666666664</v>
      </c>
      <c r="P347" s="1"/>
      <c r="Q347" s="1">
        <v>43448.916666666664</v>
      </c>
      <c r="R347">
        <v>74314019</v>
      </c>
      <c r="S347" s="22">
        <f>COUNTIF(affix_amil_mensalidade_bronze!$E$4:$E$140,R347)</f>
        <v>0</v>
      </c>
      <c r="U347" t="s">
        <v>911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389</v>
      </c>
      <c r="AC347">
        <v>42</v>
      </c>
      <c r="AD347" t="s">
        <v>398</v>
      </c>
      <c r="AE347">
        <v>140921</v>
      </c>
      <c r="AF347">
        <v>2212.9899999999998</v>
      </c>
      <c r="AG347">
        <v>1409.21</v>
      </c>
      <c r="AH347" t="s">
        <v>408</v>
      </c>
      <c r="AI347" t="str">
        <f t="shared" si="74"/>
        <v>SIMSIMSIM190117657644761.875FNEL044761.87534059.87543445.916666666743448.9166666667743140190YXNNX WRXTXNX RXBXXRX XUZX000000AMIL42AMIL 500 QP NACIONAL1409212212.991409.21ATIVO</v>
      </c>
      <c r="AJ347">
        <f t="shared" si="75"/>
        <v>1</v>
      </c>
      <c r="AK347" t="s">
        <v>387</v>
      </c>
      <c r="AM347" s="8">
        <v>344</v>
      </c>
      <c r="AN347" s="8" t="str">
        <f t="shared" si="80"/>
        <v/>
      </c>
      <c r="AO347" s="8" t="str">
        <f t="shared" si="80"/>
        <v/>
      </c>
      <c r="AP347" s="8" t="str">
        <f t="shared" si="80"/>
        <v/>
      </c>
      <c r="AQ347" s="8" t="str">
        <f t="shared" si="80"/>
        <v/>
      </c>
      <c r="AR347" s="8" t="str">
        <f t="shared" si="80"/>
        <v/>
      </c>
      <c r="AS347" s="8" t="str">
        <f t="shared" si="80"/>
        <v/>
      </c>
      <c r="AT347" s="8" t="str">
        <f t="shared" si="80"/>
        <v/>
      </c>
      <c r="AU347" s="8" t="str">
        <f t="shared" si="80"/>
        <v/>
      </c>
      <c r="AV347" s="8" t="str">
        <f t="shared" si="80"/>
        <v/>
      </c>
      <c r="AW347" s="8" t="str">
        <f t="shared" si="80"/>
        <v/>
      </c>
      <c r="AX347" s="8" t="str">
        <f t="shared" si="81"/>
        <v/>
      </c>
      <c r="AY347" s="8" t="str">
        <f t="shared" si="81"/>
        <v/>
      </c>
      <c r="AZ347" s="8" t="str">
        <f t="shared" si="81"/>
        <v/>
      </c>
      <c r="BA347" s="8" t="str">
        <f t="shared" si="81"/>
        <v/>
      </c>
      <c r="BB347" s="8" t="str">
        <f t="shared" si="81"/>
        <v/>
      </c>
      <c r="BC347" s="8" t="str">
        <f t="shared" si="81"/>
        <v/>
      </c>
      <c r="BD347" s="8" t="str">
        <f t="shared" si="81"/>
        <v/>
      </c>
      <c r="BE347" s="8" t="str">
        <f t="shared" si="81"/>
        <v/>
      </c>
    </row>
    <row r="348" spans="1:57">
      <c r="A348" t="s">
        <v>404</v>
      </c>
      <c r="B348" t="s">
        <v>404</v>
      </c>
      <c r="C348" t="s">
        <v>404</v>
      </c>
      <c r="E348">
        <v>19</v>
      </c>
      <c r="F348">
        <v>0</v>
      </c>
      <c r="G348">
        <v>1</v>
      </c>
      <c r="H348">
        <v>176576</v>
      </c>
      <c r="I348" s="1">
        <v>44761.875</v>
      </c>
      <c r="J348" t="s">
        <v>387</v>
      </c>
      <c r="K348">
        <v>0</v>
      </c>
      <c r="L348" s="1"/>
      <c r="M348" s="1">
        <v>44761.875</v>
      </c>
      <c r="N348" s="1">
        <v>34059.875</v>
      </c>
      <c r="O348" s="1">
        <v>43445.916666666664</v>
      </c>
      <c r="P348" s="1"/>
      <c r="Q348" s="1">
        <v>43448.916666666664</v>
      </c>
      <c r="R348">
        <v>74314019</v>
      </c>
      <c r="S348" s="22">
        <f>COUNTIF(affix_amil_mensalidade_bronze!$E$4:$E$140,R348)</f>
        <v>0</v>
      </c>
      <c r="U348" t="s">
        <v>911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389</v>
      </c>
      <c r="AC348">
        <v>42</v>
      </c>
      <c r="AD348" t="s">
        <v>398</v>
      </c>
      <c r="AE348">
        <v>140921</v>
      </c>
      <c r="AF348">
        <v>2212.9899999999998</v>
      </c>
      <c r="AG348">
        <v>1409.21</v>
      </c>
      <c r="AH348" t="s">
        <v>408</v>
      </c>
      <c r="AI348" t="str">
        <f t="shared" si="74"/>
        <v>SIMSIMSIM190117657644761.875FNEL044761.87534059.87543445.916666666743448.9166666667743140190YXNNX WRXTXNX RXBXXRX XUZX000000AMIL42AMIL 500 QP NACIONAL1409212212.991409.21ATIVO</v>
      </c>
      <c r="AJ348">
        <f t="shared" si="75"/>
        <v>1</v>
      </c>
      <c r="AK348" t="s">
        <v>387</v>
      </c>
      <c r="AM348" s="7">
        <v>345</v>
      </c>
      <c r="AN348" s="7" t="str">
        <f t="shared" si="80"/>
        <v/>
      </c>
      <c r="AO348" s="7" t="str">
        <f t="shared" si="80"/>
        <v/>
      </c>
      <c r="AP348" s="7" t="str">
        <f t="shared" si="80"/>
        <v/>
      </c>
      <c r="AQ348" s="7" t="str">
        <f t="shared" si="80"/>
        <v/>
      </c>
      <c r="AR348" s="7" t="str">
        <f t="shared" si="80"/>
        <v/>
      </c>
      <c r="AS348" s="7" t="str">
        <f t="shared" si="80"/>
        <v/>
      </c>
      <c r="AT348" s="7" t="str">
        <f t="shared" si="80"/>
        <v/>
      </c>
      <c r="AU348" s="7" t="str">
        <f t="shared" si="80"/>
        <v/>
      </c>
      <c r="AV348" s="7" t="str">
        <f t="shared" si="80"/>
        <v/>
      </c>
      <c r="AW348" s="7" t="str">
        <f t="shared" si="80"/>
        <v/>
      </c>
      <c r="AX348" s="7" t="str">
        <f t="shared" si="81"/>
        <v/>
      </c>
      <c r="AY348" s="7" t="str">
        <f t="shared" si="81"/>
        <v/>
      </c>
      <c r="AZ348" s="7" t="str">
        <f t="shared" si="81"/>
        <v/>
      </c>
      <c r="BA348" s="7" t="str">
        <f t="shared" si="81"/>
        <v/>
      </c>
      <c r="BB348" s="7" t="str">
        <f t="shared" si="81"/>
        <v/>
      </c>
      <c r="BC348" s="7" t="str">
        <f t="shared" si="81"/>
        <v/>
      </c>
      <c r="BD348" s="7" t="str">
        <f t="shared" si="81"/>
        <v/>
      </c>
      <c r="BE348" s="7" t="str">
        <f t="shared" si="81"/>
        <v/>
      </c>
    </row>
    <row r="349" spans="1:57">
      <c r="A349" t="s">
        <v>404</v>
      </c>
      <c r="B349" t="s">
        <v>404</v>
      </c>
      <c r="C349" t="s">
        <v>404</v>
      </c>
      <c r="E349">
        <v>19</v>
      </c>
      <c r="F349">
        <v>0</v>
      </c>
      <c r="G349">
        <v>1</v>
      </c>
      <c r="H349">
        <v>176698</v>
      </c>
      <c r="I349" s="1">
        <v>44761.875</v>
      </c>
      <c r="J349" t="s">
        <v>387</v>
      </c>
      <c r="K349">
        <v>0</v>
      </c>
      <c r="L349" s="1"/>
      <c r="M349" s="1">
        <v>44761.875</v>
      </c>
      <c r="N349" s="1">
        <v>38859.875</v>
      </c>
      <c r="O349" s="1">
        <v>43445.916666666664</v>
      </c>
      <c r="P349" s="1"/>
      <c r="Q349" s="1">
        <v>43448.916666666664</v>
      </c>
      <c r="R349">
        <v>74314049</v>
      </c>
      <c r="S349" s="22">
        <f>COUNTIF(affix_amil_mensalidade_bronze!$E$4:$E$140,R349)</f>
        <v>0</v>
      </c>
      <c r="U349" t="s">
        <v>915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389</v>
      </c>
      <c r="AC349">
        <v>42</v>
      </c>
      <c r="AD349" t="s">
        <v>476</v>
      </c>
      <c r="AE349">
        <v>123586</v>
      </c>
      <c r="AF349">
        <v>1038.1099999999999</v>
      </c>
      <c r="AG349">
        <v>1235.8599999999999</v>
      </c>
      <c r="AH349" t="s">
        <v>408</v>
      </c>
      <c r="AI349" t="str">
        <f t="shared" si="74"/>
        <v>SIMSIMSIM190117669844761.875FNEL044761.87538859.87543445.916666666743448.9166666667743140490MXRXX WLXRX PXRXXRX XNTX000000AMIL42AMIL 400 QC NACIONAL1235861038.111235.86ATIVO</v>
      </c>
      <c r="AJ349">
        <f t="shared" si="75"/>
        <v>0</v>
      </c>
      <c r="AK349" t="s">
        <v>387</v>
      </c>
      <c r="AM349" s="8">
        <v>346</v>
      </c>
      <c r="AN349" s="8" t="str">
        <f t="shared" si="80"/>
        <v/>
      </c>
      <c r="AO349" s="8" t="str">
        <f t="shared" si="80"/>
        <v/>
      </c>
      <c r="AP349" s="8" t="str">
        <f t="shared" si="80"/>
        <v/>
      </c>
      <c r="AQ349" s="8" t="str">
        <f t="shared" si="80"/>
        <v/>
      </c>
      <c r="AR349" s="8" t="str">
        <f t="shared" si="80"/>
        <v/>
      </c>
      <c r="AS349" s="8" t="str">
        <f t="shared" si="80"/>
        <v/>
      </c>
      <c r="AT349" s="8" t="str">
        <f t="shared" si="80"/>
        <v/>
      </c>
      <c r="AU349" s="8" t="str">
        <f t="shared" si="80"/>
        <v/>
      </c>
      <c r="AV349" s="8" t="str">
        <f t="shared" si="80"/>
        <v/>
      </c>
      <c r="AW349" s="8" t="str">
        <f t="shared" si="80"/>
        <v/>
      </c>
      <c r="AX349" s="8" t="str">
        <f t="shared" si="81"/>
        <v/>
      </c>
      <c r="AY349" s="8" t="str">
        <f t="shared" si="81"/>
        <v/>
      </c>
      <c r="AZ349" s="8" t="str">
        <f t="shared" si="81"/>
        <v/>
      </c>
      <c r="BA349" s="8" t="str">
        <f t="shared" si="81"/>
        <v/>
      </c>
      <c r="BB349" s="8" t="str">
        <f t="shared" si="81"/>
        <v/>
      </c>
      <c r="BC349" s="8" t="str">
        <f t="shared" si="81"/>
        <v/>
      </c>
      <c r="BD349" s="8" t="str">
        <f t="shared" si="81"/>
        <v/>
      </c>
      <c r="BE349" s="8" t="str">
        <f t="shared" si="81"/>
        <v/>
      </c>
    </row>
    <row r="350" spans="1:57">
      <c r="A350" t="s">
        <v>404</v>
      </c>
      <c r="B350" t="s">
        <v>404</v>
      </c>
      <c r="C350" t="s">
        <v>404</v>
      </c>
      <c r="E350">
        <v>19</v>
      </c>
      <c r="F350">
        <v>0</v>
      </c>
      <c r="G350">
        <v>1</v>
      </c>
      <c r="H350">
        <v>176698</v>
      </c>
      <c r="I350" s="1">
        <v>44761.875</v>
      </c>
      <c r="J350" t="s">
        <v>387</v>
      </c>
      <c r="K350">
        <v>0</v>
      </c>
      <c r="L350" s="1"/>
      <c r="M350" s="1">
        <v>44761.875</v>
      </c>
      <c r="N350" s="1">
        <v>38859.875</v>
      </c>
      <c r="O350" s="1">
        <v>43445.916666666664</v>
      </c>
      <c r="P350" s="1"/>
      <c r="Q350" s="1">
        <v>43448.916666666664</v>
      </c>
      <c r="R350">
        <v>74314049</v>
      </c>
      <c r="S350" s="22">
        <f>COUNTIF(affix_amil_mensalidade_bronze!$E$4:$E$140,R350)</f>
        <v>0</v>
      </c>
      <c r="U350" t="s">
        <v>915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389</v>
      </c>
      <c r="AC350">
        <v>42</v>
      </c>
      <c r="AD350" t="s">
        <v>476</v>
      </c>
      <c r="AE350">
        <v>123586</v>
      </c>
      <c r="AF350">
        <v>1038.1099999999999</v>
      </c>
      <c r="AG350">
        <v>1235.8599999999999</v>
      </c>
      <c r="AH350" t="s">
        <v>408</v>
      </c>
      <c r="AI350" t="str">
        <f t="shared" si="74"/>
        <v>SIMSIMSIM190117669844761.875FNEL044761.87538859.87543445.916666666743448.9166666667743140490MXRXX WLXRX PXRXXRX XNTX000000AMIL42AMIL 400 QC NACIONAL1235861038.111235.86ATIVO</v>
      </c>
      <c r="AJ350">
        <f t="shared" si="75"/>
        <v>1</v>
      </c>
      <c r="AK350" t="s">
        <v>387</v>
      </c>
      <c r="AM350" s="7">
        <v>347</v>
      </c>
      <c r="AN350" s="7" t="str">
        <f t="shared" si="80"/>
        <v/>
      </c>
      <c r="AO350" s="7" t="str">
        <f t="shared" si="80"/>
        <v/>
      </c>
      <c r="AP350" s="7" t="str">
        <f t="shared" si="80"/>
        <v/>
      </c>
      <c r="AQ350" s="7" t="str">
        <f t="shared" si="80"/>
        <v/>
      </c>
      <c r="AR350" s="7" t="str">
        <f t="shared" si="80"/>
        <v/>
      </c>
      <c r="AS350" s="7" t="str">
        <f t="shared" si="80"/>
        <v/>
      </c>
      <c r="AT350" s="7" t="str">
        <f t="shared" si="80"/>
        <v/>
      </c>
      <c r="AU350" s="7" t="str">
        <f t="shared" si="80"/>
        <v/>
      </c>
      <c r="AV350" s="7" t="str">
        <f t="shared" si="80"/>
        <v/>
      </c>
      <c r="AW350" s="7" t="str">
        <f t="shared" si="80"/>
        <v/>
      </c>
      <c r="AX350" s="7" t="str">
        <f t="shared" si="81"/>
        <v/>
      </c>
      <c r="AY350" s="7" t="str">
        <f t="shared" si="81"/>
        <v/>
      </c>
      <c r="AZ350" s="7" t="str">
        <f t="shared" si="81"/>
        <v/>
      </c>
      <c r="BA350" s="7" t="str">
        <f t="shared" si="81"/>
        <v/>
      </c>
      <c r="BB350" s="7" t="str">
        <f t="shared" si="81"/>
        <v/>
      </c>
      <c r="BC350" s="7" t="str">
        <f t="shared" si="81"/>
        <v/>
      </c>
      <c r="BD350" s="7" t="str">
        <f t="shared" si="81"/>
        <v/>
      </c>
      <c r="BE350" s="7" t="str">
        <f t="shared" si="81"/>
        <v/>
      </c>
    </row>
    <row r="351" spans="1:57">
      <c r="A351" t="s">
        <v>404</v>
      </c>
      <c r="B351" t="s">
        <v>404</v>
      </c>
      <c r="C351" t="s">
        <v>404</v>
      </c>
      <c r="E351">
        <v>19</v>
      </c>
      <c r="F351">
        <v>0</v>
      </c>
      <c r="G351">
        <v>1</v>
      </c>
      <c r="H351">
        <v>176698</v>
      </c>
      <c r="I351" s="1">
        <v>44761.875</v>
      </c>
      <c r="J351" t="s">
        <v>387</v>
      </c>
      <c r="K351">
        <v>0</v>
      </c>
      <c r="L351" s="1"/>
      <c r="M351" s="1">
        <v>44761.875</v>
      </c>
      <c r="N351" s="1">
        <v>38859.875</v>
      </c>
      <c r="O351" s="1">
        <v>43445.916666666664</v>
      </c>
      <c r="P351" s="1"/>
      <c r="Q351" s="1">
        <v>43448.916666666664</v>
      </c>
      <c r="R351">
        <v>74314049</v>
      </c>
      <c r="S351" s="22">
        <f>COUNTIF(affix_amil_mensalidade_bronze!$E$4:$E$140,R351)</f>
        <v>0</v>
      </c>
      <c r="U351" t="s">
        <v>915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389</v>
      </c>
      <c r="AC351">
        <v>42</v>
      </c>
      <c r="AD351" t="s">
        <v>476</v>
      </c>
      <c r="AE351">
        <v>123586</v>
      </c>
      <c r="AF351">
        <v>1038.1099999999999</v>
      </c>
      <c r="AG351">
        <v>1235.8599999999999</v>
      </c>
      <c r="AH351" t="s">
        <v>408</v>
      </c>
      <c r="AI351" t="str">
        <f t="shared" si="74"/>
        <v>SIMSIMSIM190117669844761.875FNEL044761.87538859.87543445.916666666743448.9166666667743140490MXRXX WLXRX PXRXXRX XNTX000000AMIL42AMIL 400 QC NACIONAL1235861038.111235.86ATIVO</v>
      </c>
      <c r="AJ351">
        <f t="shared" si="75"/>
        <v>1</v>
      </c>
      <c r="AK351" t="s">
        <v>387</v>
      </c>
      <c r="AM351" s="8">
        <v>348</v>
      </c>
      <c r="AN351" s="8" t="str">
        <f t="shared" si="80"/>
        <v/>
      </c>
      <c r="AO351" s="8" t="str">
        <f t="shared" si="80"/>
        <v/>
      </c>
      <c r="AP351" s="8" t="str">
        <f t="shared" si="80"/>
        <v/>
      </c>
      <c r="AQ351" s="8" t="str">
        <f t="shared" si="80"/>
        <v/>
      </c>
      <c r="AR351" s="8" t="str">
        <f t="shared" si="80"/>
        <v/>
      </c>
      <c r="AS351" s="8" t="str">
        <f t="shared" si="80"/>
        <v/>
      </c>
      <c r="AT351" s="8" t="str">
        <f t="shared" si="80"/>
        <v/>
      </c>
      <c r="AU351" s="8" t="str">
        <f t="shared" si="80"/>
        <v/>
      </c>
      <c r="AV351" s="8" t="str">
        <f t="shared" si="80"/>
        <v/>
      </c>
      <c r="AW351" s="8" t="str">
        <f t="shared" si="80"/>
        <v/>
      </c>
      <c r="AX351" s="8" t="str">
        <f t="shared" si="81"/>
        <v/>
      </c>
      <c r="AY351" s="8" t="str">
        <f t="shared" si="81"/>
        <v/>
      </c>
      <c r="AZ351" s="8" t="str">
        <f t="shared" si="81"/>
        <v/>
      </c>
      <c r="BA351" s="8" t="str">
        <f t="shared" si="81"/>
        <v/>
      </c>
      <c r="BB351" s="8" t="str">
        <f t="shared" si="81"/>
        <v/>
      </c>
      <c r="BC351" s="8" t="str">
        <f t="shared" si="81"/>
        <v/>
      </c>
      <c r="BD351" s="8" t="str">
        <f t="shared" si="81"/>
        <v/>
      </c>
      <c r="BE351" s="8" t="str">
        <f t="shared" si="81"/>
        <v/>
      </c>
    </row>
    <row r="352" spans="1:57">
      <c r="A352" t="s">
        <v>404</v>
      </c>
      <c r="B352" t="s">
        <v>404</v>
      </c>
      <c r="C352" t="s">
        <v>404</v>
      </c>
      <c r="E352">
        <v>19</v>
      </c>
      <c r="F352">
        <v>0</v>
      </c>
      <c r="G352">
        <v>1</v>
      </c>
      <c r="H352">
        <v>176707</v>
      </c>
      <c r="I352" s="1">
        <v>44761.875</v>
      </c>
      <c r="J352" t="s">
        <v>387</v>
      </c>
      <c r="K352">
        <v>0</v>
      </c>
      <c r="L352" s="1"/>
      <c r="M352" s="1">
        <v>44761.875</v>
      </c>
      <c r="N352" s="1">
        <v>36857.916666666664</v>
      </c>
      <c r="O352" s="1">
        <v>43445.916666666664</v>
      </c>
      <c r="P352" s="1"/>
      <c r="Q352" s="1">
        <v>43448.916666666664</v>
      </c>
      <c r="R352">
        <v>74314055</v>
      </c>
      <c r="S352" s="23">
        <f>COUNTIF(affix_amil_mensalidade_bronze!$E$4:$E$140,R352)</f>
        <v>0</v>
      </c>
      <c r="U352" t="s">
        <v>916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389</v>
      </c>
      <c r="AC352">
        <v>42</v>
      </c>
      <c r="AD352" t="s">
        <v>476</v>
      </c>
      <c r="AE352">
        <v>154477</v>
      </c>
      <c r="AF352">
        <v>1297.6600000000001</v>
      </c>
      <c r="AG352">
        <v>1544.77</v>
      </c>
      <c r="AH352" t="s">
        <v>408</v>
      </c>
      <c r="AI352" t="str">
        <f t="shared" si="74"/>
        <v>SIMSIMSIM190117670744761.875FNEL044761.87536857.916666666743445.916666666743448.9166666667743140550QUXZXX WXTX XNTXNX000000AMIL42AMIL 400 QC NACIONAL1544771297.661544.77ATIVO</v>
      </c>
      <c r="AJ352">
        <f t="shared" si="75"/>
        <v>0</v>
      </c>
      <c r="AK352" t="s">
        <v>387</v>
      </c>
      <c r="AM352" s="7">
        <v>349</v>
      </c>
      <c r="AN352" s="7" t="str">
        <f t="shared" si="80"/>
        <v/>
      </c>
      <c r="AO352" s="7" t="str">
        <f t="shared" si="80"/>
        <v/>
      </c>
      <c r="AP352" s="7" t="str">
        <f t="shared" si="80"/>
        <v/>
      </c>
      <c r="AQ352" s="7" t="str">
        <f t="shared" si="80"/>
        <v/>
      </c>
      <c r="AR352" s="7" t="str">
        <f t="shared" si="80"/>
        <v/>
      </c>
      <c r="AS352" s="7" t="str">
        <f t="shared" si="80"/>
        <v/>
      </c>
      <c r="AT352" s="7" t="str">
        <f t="shared" si="80"/>
        <v/>
      </c>
      <c r="AU352" s="7" t="str">
        <f t="shared" si="80"/>
        <v/>
      </c>
      <c r="AV352" s="7" t="str">
        <f t="shared" si="80"/>
        <v/>
      </c>
      <c r="AW352" s="7" t="str">
        <f t="shared" si="80"/>
        <v/>
      </c>
      <c r="AX352" s="7" t="str">
        <f t="shared" si="81"/>
        <v/>
      </c>
      <c r="AY352" s="7" t="str">
        <f t="shared" si="81"/>
        <v/>
      </c>
      <c r="AZ352" s="7" t="str">
        <f t="shared" si="81"/>
        <v/>
      </c>
      <c r="BA352" s="7" t="str">
        <f t="shared" si="81"/>
        <v/>
      </c>
      <c r="BB352" s="7" t="str">
        <f t="shared" si="81"/>
        <v/>
      </c>
      <c r="BC352" s="7" t="str">
        <f t="shared" si="81"/>
        <v/>
      </c>
      <c r="BD352" s="7" t="str">
        <f t="shared" si="81"/>
        <v/>
      </c>
      <c r="BE352" s="7" t="str">
        <f t="shared" si="81"/>
        <v/>
      </c>
    </row>
    <row r="353" spans="1:57">
      <c r="A353" t="s">
        <v>404</v>
      </c>
      <c r="B353" t="s">
        <v>404</v>
      </c>
      <c r="C353" t="s">
        <v>404</v>
      </c>
      <c r="E353">
        <v>19</v>
      </c>
      <c r="F353">
        <v>0</v>
      </c>
      <c r="G353">
        <v>1</v>
      </c>
      <c r="H353">
        <v>176707</v>
      </c>
      <c r="I353" s="1">
        <v>44761.875</v>
      </c>
      <c r="J353" t="s">
        <v>387</v>
      </c>
      <c r="K353">
        <v>0</v>
      </c>
      <c r="L353" s="1"/>
      <c r="M353" s="1">
        <v>44761.875</v>
      </c>
      <c r="N353" s="1">
        <v>36857.916666666664</v>
      </c>
      <c r="O353" s="1">
        <v>43445.916666666664</v>
      </c>
      <c r="P353" s="1"/>
      <c r="Q353" s="1">
        <v>43448.916666666664</v>
      </c>
      <c r="R353">
        <v>74314055</v>
      </c>
      <c r="S353" s="23">
        <f>COUNTIF(affix_amil_mensalidade_bronze!$E$4:$E$140,R353)</f>
        <v>0</v>
      </c>
      <c r="U353" t="s">
        <v>916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389</v>
      </c>
      <c r="AC353">
        <v>42</v>
      </c>
      <c r="AD353" t="s">
        <v>476</v>
      </c>
      <c r="AE353">
        <v>154477</v>
      </c>
      <c r="AF353">
        <v>1297.6600000000001</v>
      </c>
      <c r="AG353">
        <v>1544.77</v>
      </c>
      <c r="AH353" t="s">
        <v>408</v>
      </c>
      <c r="AI353" t="str">
        <f t="shared" si="74"/>
        <v>SIMSIMSIM190117670744761.875FNEL044761.87536857.916666666743445.916666666743448.9166666667743140550QUXZXX WXTX XNTXNX000000AMIL42AMIL 400 QC NACIONAL1544771297.661544.77ATIVO</v>
      </c>
      <c r="AJ353">
        <f t="shared" si="75"/>
        <v>1</v>
      </c>
      <c r="AK353" t="s">
        <v>387</v>
      </c>
      <c r="AM353" s="8">
        <v>350</v>
      </c>
      <c r="AN353" s="8" t="str">
        <f t="shared" si="80"/>
        <v/>
      </c>
      <c r="AO353" s="8" t="str">
        <f t="shared" si="80"/>
        <v/>
      </c>
      <c r="AP353" s="8" t="str">
        <f t="shared" si="80"/>
        <v/>
      </c>
      <c r="AQ353" s="8" t="str">
        <f t="shared" si="80"/>
        <v/>
      </c>
      <c r="AR353" s="8" t="str">
        <f t="shared" si="80"/>
        <v/>
      </c>
      <c r="AS353" s="8" t="str">
        <f t="shared" si="80"/>
        <v/>
      </c>
      <c r="AT353" s="8" t="str">
        <f t="shared" si="80"/>
        <v/>
      </c>
      <c r="AU353" s="8" t="str">
        <f t="shared" si="80"/>
        <v/>
      </c>
      <c r="AV353" s="8" t="str">
        <f t="shared" si="80"/>
        <v/>
      </c>
      <c r="AW353" s="8" t="str">
        <f t="shared" si="80"/>
        <v/>
      </c>
      <c r="AX353" s="8" t="str">
        <f t="shared" si="81"/>
        <v/>
      </c>
      <c r="AY353" s="8" t="str">
        <f t="shared" si="81"/>
        <v/>
      </c>
      <c r="AZ353" s="8" t="str">
        <f t="shared" si="81"/>
        <v/>
      </c>
      <c r="BA353" s="8" t="str">
        <f t="shared" si="81"/>
        <v/>
      </c>
      <c r="BB353" s="8" t="str">
        <f t="shared" si="81"/>
        <v/>
      </c>
      <c r="BC353" s="8" t="str">
        <f t="shared" si="81"/>
        <v/>
      </c>
      <c r="BD353" s="8" t="str">
        <f t="shared" si="81"/>
        <v/>
      </c>
      <c r="BE353" s="8" t="str">
        <f t="shared" si="81"/>
        <v/>
      </c>
    </row>
    <row r="354" spans="1:57">
      <c r="A354" t="s">
        <v>404</v>
      </c>
      <c r="B354" t="s">
        <v>404</v>
      </c>
      <c r="C354" t="s">
        <v>404</v>
      </c>
      <c r="E354">
        <v>19</v>
      </c>
      <c r="F354">
        <v>0</v>
      </c>
      <c r="G354">
        <v>1</v>
      </c>
      <c r="H354">
        <v>176707</v>
      </c>
      <c r="I354" s="1">
        <v>44761.875</v>
      </c>
      <c r="J354" t="s">
        <v>387</v>
      </c>
      <c r="K354">
        <v>0</v>
      </c>
      <c r="L354" s="1"/>
      <c r="M354" s="1">
        <v>44761.875</v>
      </c>
      <c r="N354" s="1">
        <v>36857.916666666664</v>
      </c>
      <c r="O354" s="1">
        <v>43445.916666666664</v>
      </c>
      <c r="P354" s="1"/>
      <c r="Q354" s="1">
        <v>43448.916666666664</v>
      </c>
      <c r="R354">
        <v>74314055</v>
      </c>
      <c r="S354" s="23">
        <f>COUNTIF(affix_amil_mensalidade_bronze!$E$4:$E$140,R354)</f>
        <v>0</v>
      </c>
      <c r="U354" t="s">
        <v>916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389</v>
      </c>
      <c r="AC354">
        <v>42</v>
      </c>
      <c r="AD354" t="s">
        <v>476</v>
      </c>
      <c r="AE354">
        <v>154477</v>
      </c>
      <c r="AF354">
        <v>1297.6600000000001</v>
      </c>
      <c r="AG354">
        <v>1544.77</v>
      </c>
      <c r="AH354" t="s">
        <v>408</v>
      </c>
      <c r="AI354" t="str">
        <f t="shared" si="74"/>
        <v>SIMSIMSIM190117670744761.875FNEL044761.87536857.916666666743445.916666666743448.9166666667743140550QUXZXX WXTX XNTXNX000000AMIL42AMIL 400 QC NACIONAL1544771297.661544.77ATIVO</v>
      </c>
      <c r="AJ354">
        <f t="shared" si="75"/>
        <v>1</v>
      </c>
      <c r="AK354" t="s">
        <v>387</v>
      </c>
      <c r="AM354" s="7">
        <v>351</v>
      </c>
      <c r="AN354" s="7" t="str">
        <f t="shared" ref="AN354:AW363" si="82">IF(AN$3=$D354,$AM354,"")</f>
        <v/>
      </c>
      <c r="AO354" s="7" t="str">
        <f t="shared" si="82"/>
        <v/>
      </c>
      <c r="AP354" s="7" t="str">
        <f t="shared" si="82"/>
        <v/>
      </c>
      <c r="AQ354" s="7" t="str">
        <f t="shared" si="82"/>
        <v/>
      </c>
      <c r="AR354" s="7" t="str">
        <f t="shared" si="82"/>
        <v/>
      </c>
      <c r="AS354" s="7" t="str">
        <f t="shared" si="82"/>
        <v/>
      </c>
      <c r="AT354" s="7" t="str">
        <f t="shared" si="82"/>
        <v/>
      </c>
      <c r="AU354" s="7" t="str">
        <f t="shared" si="82"/>
        <v/>
      </c>
      <c r="AV354" s="7" t="str">
        <f t="shared" si="82"/>
        <v/>
      </c>
      <c r="AW354" s="7" t="str">
        <f t="shared" si="82"/>
        <v/>
      </c>
      <c r="AX354" s="7" t="str">
        <f t="shared" ref="AX354:BE363" si="83">IF(AX$3=$D354,$AM354,"")</f>
        <v/>
      </c>
      <c r="AY354" s="7" t="str">
        <f t="shared" si="83"/>
        <v/>
      </c>
      <c r="AZ354" s="7" t="str">
        <f t="shared" si="83"/>
        <v/>
      </c>
      <c r="BA354" s="7" t="str">
        <f t="shared" si="83"/>
        <v/>
      </c>
      <c r="BB354" s="7" t="str">
        <f t="shared" si="83"/>
        <v/>
      </c>
      <c r="BC354" s="7" t="str">
        <f t="shared" si="83"/>
        <v/>
      </c>
      <c r="BD354" s="7" t="str">
        <f t="shared" si="83"/>
        <v/>
      </c>
      <c r="BE354" s="7" t="str">
        <f t="shared" si="83"/>
        <v/>
      </c>
    </row>
    <row r="355" spans="1:57">
      <c r="A355" t="s">
        <v>404</v>
      </c>
      <c r="B355" t="s">
        <v>404</v>
      </c>
      <c r="C355" t="s">
        <v>404</v>
      </c>
      <c r="E355">
        <v>19</v>
      </c>
      <c r="F355">
        <v>0</v>
      </c>
      <c r="G355">
        <v>1</v>
      </c>
      <c r="H355">
        <v>176770</v>
      </c>
      <c r="I355" s="1">
        <v>44761.875</v>
      </c>
      <c r="J355" t="s">
        <v>387</v>
      </c>
      <c r="K355">
        <v>0</v>
      </c>
      <c r="L355" s="1"/>
      <c r="M355" s="1">
        <v>44761.875</v>
      </c>
      <c r="N355" s="1">
        <v>29550.916666666668</v>
      </c>
      <c r="O355" s="1">
        <v>44031.875</v>
      </c>
      <c r="P355" s="1">
        <v>44025.875</v>
      </c>
      <c r="Q355" s="1">
        <v>43448.916666666664</v>
      </c>
      <c r="R355">
        <v>74314061</v>
      </c>
      <c r="S355" s="22">
        <f>COUNTIF(affix_amil_mensalidade_bronze!$E$4:$E$140,R355)</f>
        <v>0</v>
      </c>
      <c r="U355" t="s">
        <v>917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389</v>
      </c>
      <c r="AC355">
        <v>42</v>
      </c>
      <c r="AD355" t="s">
        <v>398</v>
      </c>
      <c r="AE355">
        <v>104369</v>
      </c>
      <c r="AF355">
        <v>2555.9499999999998</v>
      </c>
      <c r="AG355">
        <v>1043.69</v>
      </c>
      <c r="AH355" t="s">
        <v>408</v>
      </c>
      <c r="AI355" t="str">
        <f t="shared" si="74"/>
        <v>SIMSIMSIM190117677044761.875FNEL044761.87529550.916666666744031.87544025.87543448.9166666667743140610GXBRXXLX LXBX DX XLXVXXRX000000AMIL42AMIL 500 QP NACIONAL1043692555.951043.69ATIVO</v>
      </c>
      <c r="AJ355">
        <f t="shared" si="75"/>
        <v>0</v>
      </c>
      <c r="AK355" t="s">
        <v>387</v>
      </c>
      <c r="AM355" s="8">
        <v>352</v>
      </c>
      <c r="AN355" s="8" t="str">
        <f t="shared" si="82"/>
        <v/>
      </c>
      <c r="AO355" s="8" t="str">
        <f t="shared" si="82"/>
        <v/>
      </c>
      <c r="AP355" s="8" t="str">
        <f t="shared" si="82"/>
        <v/>
      </c>
      <c r="AQ355" s="8" t="str">
        <f t="shared" si="82"/>
        <v/>
      </c>
      <c r="AR355" s="8" t="str">
        <f t="shared" si="82"/>
        <v/>
      </c>
      <c r="AS355" s="8" t="str">
        <f t="shared" si="82"/>
        <v/>
      </c>
      <c r="AT355" s="8" t="str">
        <f t="shared" si="82"/>
        <v/>
      </c>
      <c r="AU355" s="8" t="str">
        <f t="shared" si="82"/>
        <v/>
      </c>
      <c r="AV355" s="8" t="str">
        <f t="shared" si="82"/>
        <v/>
      </c>
      <c r="AW355" s="8" t="str">
        <f t="shared" si="82"/>
        <v/>
      </c>
      <c r="AX355" s="8" t="str">
        <f t="shared" si="83"/>
        <v/>
      </c>
      <c r="AY355" s="8" t="str">
        <f t="shared" si="83"/>
        <v/>
      </c>
      <c r="AZ355" s="8" t="str">
        <f t="shared" si="83"/>
        <v/>
      </c>
      <c r="BA355" s="8" t="str">
        <f t="shared" si="83"/>
        <v/>
      </c>
      <c r="BB355" s="8" t="str">
        <f t="shared" si="83"/>
        <v/>
      </c>
      <c r="BC355" s="8" t="str">
        <f t="shared" si="83"/>
        <v/>
      </c>
      <c r="BD355" s="8" t="str">
        <f t="shared" si="83"/>
        <v/>
      </c>
      <c r="BE355" s="8" t="str">
        <f t="shared" si="83"/>
        <v/>
      </c>
    </row>
    <row r="356" spans="1:57">
      <c r="A356" t="s">
        <v>404</v>
      </c>
      <c r="B356" t="s">
        <v>404</v>
      </c>
      <c r="C356" t="s">
        <v>404</v>
      </c>
      <c r="E356">
        <v>19</v>
      </c>
      <c r="F356">
        <v>0</v>
      </c>
      <c r="G356">
        <v>1</v>
      </c>
      <c r="H356">
        <v>176770</v>
      </c>
      <c r="I356" s="1">
        <v>44761.875</v>
      </c>
      <c r="J356" t="s">
        <v>387</v>
      </c>
      <c r="K356">
        <v>0</v>
      </c>
      <c r="L356" s="1"/>
      <c r="M356" s="1">
        <v>44761.875</v>
      </c>
      <c r="N356" s="1">
        <v>29550.916666666668</v>
      </c>
      <c r="O356" s="1">
        <v>44031.875</v>
      </c>
      <c r="P356" s="1">
        <v>44025.875</v>
      </c>
      <c r="Q356" s="1">
        <v>43448.916666666664</v>
      </c>
      <c r="R356">
        <v>74314061</v>
      </c>
      <c r="S356" s="22">
        <f>COUNTIF(affix_amil_mensalidade_bronze!$E$4:$E$140,R356)</f>
        <v>0</v>
      </c>
      <c r="U356" t="s">
        <v>917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389</v>
      </c>
      <c r="AC356">
        <v>42</v>
      </c>
      <c r="AD356" t="s">
        <v>398</v>
      </c>
      <c r="AE356">
        <v>104369</v>
      </c>
      <c r="AF356">
        <v>2555.9499999999998</v>
      </c>
      <c r="AG356">
        <v>1043.69</v>
      </c>
      <c r="AH356" t="s">
        <v>408</v>
      </c>
      <c r="AI356" t="str">
        <f t="shared" si="74"/>
        <v>SIMSIMSIM190117677044761.875FNEL044761.87529550.916666666744031.87544025.87543448.9166666667743140610GXBRXXLX LXBX DX XLXVXXRX000000AMIL42AMIL 500 QP NACIONAL1043692555.951043.69ATIVO</v>
      </c>
      <c r="AJ356">
        <f t="shared" si="75"/>
        <v>1</v>
      </c>
      <c r="AK356" t="s">
        <v>387</v>
      </c>
      <c r="AM356" s="7">
        <v>353</v>
      </c>
      <c r="AN356" s="7" t="str">
        <f t="shared" si="82"/>
        <v/>
      </c>
      <c r="AO356" s="7" t="str">
        <f t="shared" si="82"/>
        <v/>
      </c>
      <c r="AP356" s="7" t="str">
        <f t="shared" si="82"/>
        <v/>
      </c>
      <c r="AQ356" s="7" t="str">
        <f t="shared" si="82"/>
        <v/>
      </c>
      <c r="AR356" s="7" t="str">
        <f t="shared" si="82"/>
        <v/>
      </c>
      <c r="AS356" s="7" t="str">
        <f t="shared" si="82"/>
        <v/>
      </c>
      <c r="AT356" s="7" t="str">
        <f t="shared" si="82"/>
        <v/>
      </c>
      <c r="AU356" s="7" t="str">
        <f t="shared" si="82"/>
        <v/>
      </c>
      <c r="AV356" s="7" t="str">
        <f t="shared" si="82"/>
        <v/>
      </c>
      <c r="AW356" s="7" t="str">
        <f t="shared" si="82"/>
        <v/>
      </c>
      <c r="AX356" s="7" t="str">
        <f t="shared" si="83"/>
        <v/>
      </c>
      <c r="AY356" s="7" t="str">
        <f t="shared" si="83"/>
        <v/>
      </c>
      <c r="AZ356" s="7" t="str">
        <f t="shared" si="83"/>
        <v/>
      </c>
      <c r="BA356" s="7" t="str">
        <f t="shared" si="83"/>
        <v/>
      </c>
      <c r="BB356" s="7" t="str">
        <f t="shared" si="83"/>
        <v/>
      </c>
      <c r="BC356" s="7" t="str">
        <f t="shared" si="83"/>
        <v/>
      </c>
      <c r="BD356" s="7" t="str">
        <f t="shared" si="83"/>
        <v/>
      </c>
      <c r="BE356" s="7" t="str">
        <f t="shared" si="83"/>
        <v/>
      </c>
    </row>
    <row r="357" spans="1:57">
      <c r="A357" t="s">
        <v>404</v>
      </c>
      <c r="B357" t="s">
        <v>404</v>
      </c>
      <c r="C357" t="s">
        <v>404</v>
      </c>
      <c r="E357">
        <v>19</v>
      </c>
      <c r="F357">
        <v>0</v>
      </c>
      <c r="G357">
        <v>1</v>
      </c>
      <c r="H357">
        <v>176770</v>
      </c>
      <c r="I357" s="1">
        <v>44761.875</v>
      </c>
      <c r="J357" t="s">
        <v>387</v>
      </c>
      <c r="K357">
        <v>0</v>
      </c>
      <c r="L357" s="1"/>
      <c r="M357" s="1">
        <v>44761.875</v>
      </c>
      <c r="N357" s="1">
        <v>29550.916666666668</v>
      </c>
      <c r="O357" s="1">
        <v>44031.875</v>
      </c>
      <c r="P357" s="1">
        <v>44025.875</v>
      </c>
      <c r="Q357" s="1">
        <v>43448.916666666664</v>
      </c>
      <c r="R357">
        <v>74314061</v>
      </c>
      <c r="S357" s="22">
        <f>COUNTIF(affix_amil_mensalidade_bronze!$E$4:$E$140,R357)</f>
        <v>0</v>
      </c>
      <c r="U357" t="s">
        <v>917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389</v>
      </c>
      <c r="AC357">
        <v>42</v>
      </c>
      <c r="AD357" t="s">
        <v>398</v>
      </c>
      <c r="AE357">
        <v>104369</v>
      </c>
      <c r="AF357">
        <v>2555.9499999999998</v>
      </c>
      <c r="AG357">
        <v>1043.69</v>
      </c>
      <c r="AH357" t="s">
        <v>408</v>
      </c>
      <c r="AI357" t="str">
        <f t="shared" si="74"/>
        <v>SIMSIMSIM190117677044761.875FNEL044761.87529550.916666666744031.87544025.87543448.9166666667743140610GXBRXXLX LXBX DX XLXVXXRX000000AMIL42AMIL 500 QP NACIONAL1043692555.951043.69ATIVO</v>
      </c>
      <c r="AJ357">
        <f t="shared" si="75"/>
        <v>1</v>
      </c>
      <c r="AK357" t="s">
        <v>387</v>
      </c>
      <c r="AM357" s="8">
        <v>354</v>
      </c>
      <c r="AN357" s="8" t="str">
        <f t="shared" si="82"/>
        <v/>
      </c>
      <c r="AO357" s="8" t="str">
        <f t="shared" si="82"/>
        <v/>
      </c>
      <c r="AP357" s="8" t="str">
        <f t="shared" si="82"/>
        <v/>
      </c>
      <c r="AQ357" s="8" t="str">
        <f t="shared" si="82"/>
        <v/>
      </c>
      <c r="AR357" s="8" t="str">
        <f t="shared" si="82"/>
        <v/>
      </c>
      <c r="AS357" s="8" t="str">
        <f t="shared" si="82"/>
        <v/>
      </c>
      <c r="AT357" s="8" t="str">
        <f t="shared" si="82"/>
        <v/>
      </c>
      <c r="AU357" s="8" t="str">
        <f t="shared" si="82"/>
        <v/>
      </c>
      <c r="AV357" s="8" t="str">
        <f t="shared" si="82"/>
        <v/>
      </c>
      <c r="AW357" s="8" t="str">
        <f t="shared" si="82"/>
        <v/>
      </c>
      <c r="AX357" s="8" t="str">
        <f t="shared" si="83"/>
        <v/>
      </c>
      <c r="AY357" s="8" t="str">
        <f t="shared" si="83"/>
        <v/>
      </c>
      <c r="AZ357" s="8" t="str">
        <f t="shared" si="83"/>
        <v/>
      </c>
      <c r="BA357" s="8" t="str">
        <f t="shared" si="83"/>
        <v/>
      </c>
      <c r="BB357" s="8" t="str">
        <f t="shared" si="83"/>
        <v/>
      </c>
      <c r="BC357" s="8" t="str">
        <f t="shared" si="83"/>
        <v/>
      </c>
      <c r="BD357" s="8" t="str">
        <f t="shared" si="83"/>
        <v/>
      </c>
      <c r="BE357" s="8" t="str">
        <f t="shared" si="83"/>
        <v/>
      </c>
    </row>
    <row r="358" spans="1:57">
      <c r="A358" t="s">
        <v>404</v>
      </c>
      <c r="B358" t="s">
        <v>404</v>
      </c>
      <c r="C358" t="s">
        <v>386</v>
      </c>
      <c r="E358">
        <v>220</v>
      </c>
      <c r="F358">
        <v>0</v>
      </c>
      <c r="G358">
        <v>1</v>
      </c>
      <c r="H358">
        <v>176527</v>
      </c>
      <c r="I358" s="1">
        <v>44761.875</v>
      </c>
      <c r="J358" t="s">
        <v>473</v>
      </c>
      <c r="K358">
        <v>0</v>
      </c>
      <c r="L358" s="1">
        <v>44755.875</v>
      </c>
      <c r="M358" s="1">
        <v>44761.875</v>
      </c>
      <c r="N358" s="1">
        <v>30019.875</v>
      </c>
      <c r="O358" s="1">
        <v>44755.875</v>
      </c>
      <c r="P358" s="1">
        <v>44725.875</v>
      </c>
      <c r="Q358" s="1">
        <v>43448.916666666664</v>
      </c>
      <c r="R358">
        <v>74314159</v>
      </c>
      <c r="S358" s="22">
        <f>COUNTIF(affix_amil_mensalidade_bronze!$E$4:$E$140,R358)</f>
        <v>0</v>
      </c>
      <c r="U358" t="s">
        <v>909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389</v>
      </c>
      <c r="AC358">
        <v>42</v>
      </c>
      <c r="AD358" t="s">
        <v>398</v>
      </c>
      <c r="AE358">
        <v>30428</v>
      </c>
      <c r="AF358">
        <v>2555.9499999999998</v>
      </c>
      <c r="AG358">
        <v>3042.8</v>
      </c>
      <c r="AH358" t="s">
        <v>391</v>
      </c>
      <c r="AI358" t="str">
        <f t="shared" si="74"/>
        <v>SIMSIMNÃO2200117652744761.875ABREC044755.87544761.87530019.87544755.87544725.87543448.9166666667743141590PXULX VXWTXR FXNTX DX JXU000000AMIL42AMIL 500 QP NACIONAL304282555.953042.8INATIVO</v>
      </c>
      <c r="AJ358">
        <f t="shared" si="75"/>
        <v>0</v>
      </c>
      <c r="AK358" t="s">
        <v>473</v>
      </c>
      <c r="AM358" s="7">
        <v>355</v>
      </c>
      <c r="AN358" s="7" t="str">
        <f t="shared" si="82"/>
        <v/>
      </c>
      <c r="AO358" s="7" t="str">
        <f t="shared" si="82"/>
        <v/>
      </c>
      <c r="AP358" s="7" t="str">
        <f t="shared" si="82"/>
        <v/>
      </c>
      <c r="AQ358" s="7" t="str">
        <f t="shared" si="82"/>
        <v/>
      </c>
      <c r="AR358" s="7" t="str">
        <f t="shared" si="82"/>
        <v/>
      </c>
      <c r="AS358" s="7" t="str">
        <f t="shared" si="82"/>
        <v/>
      </c>
      <c r="AT358" s="7" t="str">
        <f t="shared" si="82"/>
        <v/>
      </c>
      <c r="AU358" s="7" t="str">
        <f t="shared" si="82"/>
        <v/>
      </c>
      <c r="AV358" s="7" t="str">
        <f t="shared" si="82"/>
        <v/>
      </c>
      <c r="AW358" s="7" t="str">
        <f t="shared" si="82"/>
        <v/>
      </c>
      <c r="AX358" s="7" t="str">
        <f t="shared" si="83"/>
        <v/>
      </c>
      <c r="AY358" s="7" t="str">
        <f t="shared" si="83"/>
        <v/>
      </c>
      <c r="AZ358" s="7" t="str">
        <f t="shared" si="83"/>
        <v/>
      </c>
      <c r="BA358" s="7" t="str">
        <f t="shared" si="83"/>
        <v/>
      </c>
      <c r="BB358" s="7" t="str">
        <f t="shared" si="83"/>
        <v/>
      </c>
      <c r="BC358" s="7" t="str">
        <f t="shared" si="83"/>
        <v/>
      </c>
      <c r="BD358" s="7" t="str">
        <f t="shared" si="83"/>
        <v/>
      </c>
      <c r="BE358" s="7" t="str">
        <f t="shared" si="83"/>
        <v/>
      </c>
    </row>
    <row r="359" spans="1:57">
      <c r="A359" t="s">
        <v>404</v>
      </c>
      <c r="B359" t="s">
        <v>404</v>
      </c>
      <c r="C359" t="s">
        <v>386</v>
      </c>
      <c r="E359">
        <v>220</v>
      </c>
      <c r="F359">
        <v>0</v>
      </c>
      <c r="G359">
        <v>1</v>
      </c>
      <c r="H359">
        <v>176527</v>
      </c>
      <c r="I359" s="1">
        <v>44761.875</v>
      </c>
      <c r="J359" t="s">
        <v>473</v>
      </c>
      <c r="K359">
        <v>0</v>
      </c>
      <c r="L359" s="1">
        <v>44755.875</v>
      </c>
      <c r="M359" s="1">
        <v>44761.875</v>
      </c>
      <c r="N359" s="1">
        <v>30019.875</v>
      </c>
      <c r="O359" s="1">
        <v>44755.875</v>
      </c>
      <c r="P359" s="1">
        <v>44725.875</v>
      </c>
      <c r="Q359" s="1">
        <v>43448.916666666664</v>
      </c>
      <c r="R359">
        <v>74314159</v>
      </c>
      <c r="S359" s="22">
        <f>COUNTIF(affix_amil_mensalidade_bronze!$E$4:$E$140,R359)</f>
        <v>0</v>
      </c>
      <c r="U359" t="s">
        <v>909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389</v>
      </c>
      <c r="AC359">
        <v>42</v>
      </c>
      <c r="AD359" t="s">
        <v>398</v>
      </c>
      <c r="AE359">
        <v>30428</v>
      </c>
      <c r="AF359">
        <v>2555.9499999999998</v>
      </c>
      <c r="AG359">
        <v>3042.8</v>
      </c>
      <c r="AH359" t="s">
        <v>391</v>
      </c>
      <c r="AI359" t="str">
        <f t="shared" si="74"/>
        <v>SIMSIMNÃO2200117652744761.875ABREC044755.87544761.87530019.87544755.87544725.87543448.9166666667743141590PXULX VXWTXR FXNTX DX JXU000000AMIL42AMIL 500 QP NACIONAL304282555.953042.8INATIVO</v>
      </c>
      <c r="AJ359">
        <f t="shared" si="75"/>
        <v>1</v>
      </c>
      <c r="AK359" t="s">
        <v>473</v>
      </c>
      <c r="AM359" s="8">
        <v>356</v>
      </c>
      <c r="AN359" s="8" t="str">
        <f t="shared" si="82"/>
        <v/>
      </c>
      <c r="AO359" s="8" t="str">
        <f t="shared" si="82"/>
        <v/>
      </c>
      <c r="AP359" s="8" t="str">
        <f t="shared" si="82"/>
        <v/>
      </c>
      <c r="AQ359" s="8" t="str">
        <f t="shared" si="82"/>
        <v/>
      </c>
      <c r="AR359" s="8" t="str">
        <f t="shared" si="82"/>
        <v/>
      </c>
      <c r="AS359" s="8" t="str">
        <f t="shared" si="82"/>
        <v/>
      </c>
      <c r="AT359" s="8" t="str">
        <f t="shared" si="82"/>
        <v/>
      </c>
      <c r="AU359" s="8" t="str">
        <f t="shared" si="82"/>
        <v/>
      </c>
      <c r="AV359" s="8" t="str">
        <f t="shared" si="82"/>
        <v/>
      </c>
      <c r="AW359" s="8" t="str">
        <f t="shared" si="82"/>
        <v/>
      </c>
      <c r="AX359" s="8" t="str">
        <f t="shared" si="83"/>
        <v/>
      </c>
      <c r="AY359" s="8" t="str">
        <f t="shared" si="83"/>
        <v/>
      </c>
      <c r="AZ359" s="8" t="str">
        <f t="shared" si="83"/>
        <v/>
      </c>
      <c r="BA359" s="8" t="str">
        <f t="shared" si="83"/>
        <v/>
      </c>
      <c r="BB359" s="8" t="str">
        <f t="shared" si="83"/>
        <v/>
      </c>
      <c r="BC359" s="8" t="str">
        <f t="shared" si="83"/>
        <v/>
      </c>
      <c r="BD359" s="8" t="str">
        <f t="shared" si="83"/>
        <v/>
      </c>
      <c r="BE359" s="8" t="str">
        <f t="shared" si="83"/>
        <v/>
      </c>
    </row>
    <row r="360" spans="1:57">
      <c r="A360" t="s">
        <v>404</v>
      </c>
      <c r="B360" t="s">
        <v>404</v>
      </c>
      <c r="C360" t="s">
        <v>386</v>
      </c>
      <c r="E360">
        <v>220</v>
      </c>
      <c r="F360">
        <v>0</v>
      </c>
      <c r="G360">
        <v>1</v>
      </c>
      <c r="H360">
        <v>176527</v>
      </c>
      <c r="I360" s="1">
        <v>44761.875</v>
      </c>
      <c r="J360" t="s">
        <v>473</v>
      </c>
      <c r="K360">
        <v>0</v>
      </c>
      <c r="L360" s="1">
        <v>44755.875</v>
      </c>
      <c r="M360" s="1">
        <v>44761.875</v>
      </c>
      <c r="N360" s="1">
        <v>30019.875</v>
      </c>
      <c r="O360" s="1">
        <v>44755.875</v>
      </c>
      <c r="P360" s="1">
        <v>44725.875</v>
      </c>
      <c r="Q360" s="1">
        <v>43448.916666666664</v>
      </c>
      <c r="R360">
        <v>74314159</v>
      </c>
      <c r="S360" s="22">
        <f>COUNTIF(affix_amil_mensalidade_bronze!$E$4:$E$140,R360)</f>
        <v>0</v>
      </c>
      <c r="U360" t="s">
        <v>909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389</v>
      </c>
      <c r="AC360">
        <v>42</v>
      </c>
      <c r="AD360" t="s">
        <v>398</v>
      </c>
      <c r="AE360">
        <v>30428</v>
      </c>
      <c r="AF360">
        <v>2555.9499999999998</v>
      </c>
      <c r="AG360">
        <v>3042.8</v>
      </c>
      <c r="AH360" t="s">
        <v>391</v>
      </c>
      <c r="AI360" t="str">
        <f t="shared" si="74"/>
        <v>SIMSIMNÃO2200117652744761.875ABREC044755.87544761.87530019.87544755.87544725.87543448.9166666667743141590PXULX VXWTXR FXNTX DX JXU000000AMIL42AMIL 500 QP NACIONAL304282555.953042.8INATIVO</v>
      </c>
      <c r="AJ360">
        <f t="shared" si="75"/>
        <v>1</v>
      </c>
      <c r="AK360" t="s">
        <v>473</v>
      </c>
      <c r="AM360" s="7">
        <v>357</v>
      </c>
      <c r="AN360" s="7" t="str">
        <f t="shared" si="82"/>
        <v/>
      </c>
      <c r="AO360" s="7" t="str">
        <f t="shared" si="82"/>
        <v/>
      </c>
      <c r="AP360" s="7" t="str">
        <f t="shared" si="82"/>
        <v/>
      </c>
      <c r="AQ360" s="7" t="str">
        <f t="shared" si="82"/>
        <v/>
      </c>
      <c r="AR360" s="7" t="str">
        <f t="shared" si="82"/>
        <v/>
      </c>
      <c r="AS360" s="7" t="str">
        <f t="shared" si="82"/>
        <v/>
      </c>
      <c r="AT360" s="7" t="str">
        <f t="shared" si="82"/>
        <v/>
      </c>
      <c r="AU360" s="7" t="str">
        <f t="shared" si="82"/>
        <v/>
      </c>
      <c r="AV360" s="7" t="str">
        <f t="shared" si="82"/>
        <v/>
      </c>
      <c r="AW360" s="7" t="str">
        <f t="shared" si="82"/>
        <v/>
      </c>
      <c r="AX360" s="7" t="str">
        <f t="shared" si="83"/>
        <v/>
      </c>
      <c r="AY360" s="7" t="str">
        <f t="shared" si="83"/>
        <v/>
      </c>
      <c r="AZ360" s="7" t="str">
        <f t="shared" si="83"/>
        <v/>
      </c>
      <c r="BA360" s="7" t="str">
        <f t="shared" si="83"/>
        <v/>
      </c>
      <c r="BB360" s="7" t="str">
        <f t="shared" si="83"/>
        <v/>
      </c>
      <c r="BC360" s="7" t="str">
        <f t="shared" si="83"/>
        <v/>
      </c>
      <c r="BD360" s="7" t="str">
        <f t="shared" si="83"/>
        <v/>
      </c>
      <c r="BE360" s="7" t="str">
        <f t="shared" si="83"/>
        <v/>
      </c>
    </row>
    <row r="361" spans="1:57">
      <c r="A361" t="s">
        <v>404</v>
      </c>
      <c r="B361" t="s">
        <v>404</v>
      </c>
      <c r="C361" t="s">
        <v>404</v>
      </c>
      <c r="E361">
        <v>19</v>
      </c>
      <c r="F361">
        <v>0</v>
      </c>
      <c r="G361">
        <v>1</v>
      </c>
      <c r="H361">
        <v>176667</v>
      </c>
      <c r="I361" s="1">
        <v>44761.875</v>
      </c>
      <c r="J361" t="s">
        <v>387</v>
      </c>
      <c r="K361">
        <v>0</v>
      </c>
      <c r="L361" s="1"/>
      <c r="M361" s="1">
        <v>44761.875</v>
      </c>
      <c r="N361" s="1">
        <v>30554.875</v>
      </c>
      <c r="O361" s="1">
        <v>43445.916666666664</v>
      </c>
      <c r="P361" s="1"/>
      <c r="Q361" s="1">
        <v>43448.916666666664</v>
      </c>
      <c r="R361">
        <v>74314667</v>
      </c>
      <c r="S361" s="22">
        <f>COUNTIF(affix_amil_mensalidade_bronze!$E$4:$E$140,R361)</f>
        <v>0</v>
      </c>
      <c r="U361" t="s">
        <v>913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389</v>
      </c>
      <c r="AC361">
        <v>42</v>
      </c>
      <c r="AD361" t="s">
        <v>398</v>
      </c>
      <c r="AE361">
        <v>276623</v>
      </c>
      <c r="AF361">
        <v>2323.64</v>
      </c>
      <c r="AG361">
        <v>2766.23</v>
      </c>
      <c r="AH361" t="s">
        <v>408</v>
      </c>
      <c r="AI361" t="str">
        <f t="shared" si="74"/>
        <v>SIMSIMSIM190117666744761.875FNEL044761.87530554.87543445.916666666743448.9166666667743146670XLXVXX GXRWXX XNTXXGX XNTX000000AMIL42AMIL 500 QP NACIONAL2766232323.642766.23ATIVO</v>
      </c>
      <c r="AJ361">
        <f t="shared" si="75"/>
        <v>0</v>
      </c>
      <c r="AK361" t="s">
        <v>387</v>
      </c>
      <c r="AM361" s="8">
        <v>358</v>
      </c>
      <c r="AN361" s="8" t="str">
        <f t="shared" si="82"/>
        <v/>
      </c>
      <c r="AO361" s="8" t="str">
        <f t="shared" si="82"/>
        <v/>
      </c>
      <c r="AP361" s="8" t="str">
        <f t="shared" si="82"/>
        <v/>
      </c>
      <c r="AQ361" s="8" t="str">
        <f t="shared" si="82"/>
        <v/>
      </c>
      <c r="AR361" s="8" t="str">
        <f t="shared" si="82"/>
        <v/>
      </c>
      <c r="AS361" s="8" t="str">
        <f t="shared" si="82"/>
        <v/>
      </c>
      <c r="AT361" s="8" t="str">
        <f t="shared" si="82"/>
        <v/>
      </c>
      <c r="AU361" s="8" t="str">
        <f t="shared" si="82"/>
        <v/>
      </c>
      <c r="AV361" s="8" t="str">
        <f t="shared" si="82"/>
        <v/>
      </c>
      <c r="AW361" s="8" t="str">
        <f t="shared" si="82"/>
        <v/>
      </c>
      <c r="AX361" s="8" t="str">
        <f t="shared" si="83"/>
        <v/>
      </c>
      <c r="AY361" s="8" t="str">
        <f t="shared" si="83"/>
        <v/>
      </c>
      <c r="AZ361" s="8" t="str">
        <f t="shared" si="83"/>
        <v/>
      </c>
      <c r="BA361" s="8" t="str">
        <f t="shared" si="83"/>
        <v/>
      </c>
      <c r="BB361" s="8" t="str">
        <f t="shared" si="83"/>
        <v/>
      </c>
      <c r="BC361" s="8" t="str">
        <f t="shared" si="83"/>
        <v/>
      </c>
      <c r="BD361" s="8" t="str">
        <f t="shared" si="83"/>
        <v/>
      </c>
      <c r="BE361" s="8" t="str">
        <f t="shared" si="83"/>
        <v/>
      </c>
    </row>
    <row r="362" spans="1:57">
      <c r="A362" t="s">
        <v>404</v>
      </c>
      <c r="B362" t="s">
        <v>404</v>
      </c>
      <c r="C362" t="s">
        <v>404</v>
      </c>
      <c r="E362">
        <v>19</v>
      </c>
      <c r="F362">
        <v>0</v>
      </c>
      <c r="G362">
        <v>1</v>
      </c>
      <c r="H362">
        <v>176667</v>
      </c>
      <c r="I362" s="1">
        <v>44761.875</v>
      </c>
      <c r="J362" t="s">
        <v>387</v>
      </c>
      <c r="K362">
        <v>0</v>
      </c>
      <c r="L362" s="1"/>
      <c r="M362" s="1">
        <v>44761.875</v>
      </c>
      <c r="N362" s="1">
        <v>30554.875</v>
      </c>
      <c r="O362" s="1">
        <v>43445.916666666664</v>
      </c>
      <c r="P362" s="1"/>
      <c r="Q362" s="1">
        <v>43448.916666666664</v>
      </c>
      <c r="R362">
        <v>74314667</v>
      </c>
      <c r="S362" s="22">
        <f>COUNTIF(affix_amil_mensalidade_bronze!$E$4:$E$140,R362)</f>
        <v>0</v>
      </c>
      <c r="U362" t="s">
        <v>913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389</v>
      </c>
      <c r="AC362">
        <v>42</v>
      </c>
      <c r="AD362" t="s">
        <v>398</v>
      </c>
      <c r="AE362">
        <v>276623</v>
      </c>
      <c r="AF362">
        <v>2323.64</v>
      </c>
      <c r="AG362">
        <v>2766.23</v>
      </c>
      <c r="AH362" t="s">
        <v>408</v>
      </c>
      <c r="AI362" t="str">
        <f t="shared" si="74"/>
        <v>SIMSIMSIM190117666744761.875FNEL044761.87530554.87543445.916666666743448.9166666667743146670XLXVXX GXRWXX XNTXXGX XNTX000000AMIL42AMIL 500 QP NACIONAL2766232323.642766.23ATIVO</v>
      </c>
      <c r="AJ362">
        <f t="shared" si="75"/>
        <v>1</v>
      </c>
      <c r="AK362" t="s">
        <v>387</v>
      </c>
      <c r="AM362" s="7">
        <v>359</v>
      </c>
      <c r="AN362" s="7" t="str">
        <f t="shared" si="82"/>
        <v/>
      </c>
      <c r="AO362" s="7" t="str">
        <f t="shared" si="82"/>
        <v/>
      </c>
      <c r="AP362" s="7" t="str">
        <f t="shared" si="82"/>
        <v/>
      </c>
      <c r="AQ362" s="7" t="str">
        <f t="shared" si="82"/>
        <v/>
      </c>
      <c r="AR362" s="7" t="str">
        <f t="shared" si="82"/>
        <v/>
      </c>
      <c r="AS362" s="7" t="str">
        <f t="shared" si="82"/>
        <v/>
      </c>
      <c r="AT362" s="7" t="str">
        <f t="shared" si="82"/>
        <v/>
      </c>
      <c r="AU362" s="7" t="str">
        <f t="shared" si="82"/>
        <v/>
      </c>
      <c r="AV362" s="7" t="str">
        <f t="shared" si="82"/>
        <v/>
      </c>
      <c r="AW362" s="7" t="str">
        <f t="shared" si="82"/>
        <v/>
      </c>
      <c r="AX362" s="7" t="str">
        <f t="shared" si="83"/>
        <v/>
      </c>
      <c r="AY362" s="7" t="str">
        <f t="shared" si="83"/>
        <v/>
      </c>
      <c r="AZ362" s="7" t="str">
        <f t="shared" si="83"/>
        <v/>
      </c>
      <c r="BA362" s="7" t="str">
        <f t="shared" si="83"/>
        <v/>
      </c>
      <c r="BB362" s="7" t="str">
        <f t="shared" si="83"/>
        <v/>
      </c>
      <c r="BC362" s="7" t="str">
        <f t="shared" si="83"/>
        <v/>
      </c>
      <c r="BD362" s="7" t="str">
        <f t="shared" si="83"/>
        <v/>
      </c>
      <c r="BE362" s="7" t="str">
        <f t="shared" si="83"/>
        <v/>
      </c>
    </row>
    <row r="363" spans="1:57">
      <c r="A363" t="s">
        <v>404</v>
      </c>
      <c r="B363" t="s">
        <v>404</v>
      </c>
      <c r="C363" t="s">
        <v>404</v>
      </c>
      <c r="E363">
        <v>19</v>
      </c>
      <c r="F363">
        <v>0</v>
      </c>
      <c r="G363">
        <v>1</v>
      </c>
      <c r="H363">
        <v>176667</v>
      </c>
      <c r="I363" s="1">
        <v>44761.875</v>
      </c>
      <c r="J363" t="s">
        <v>387</v>
      </c>
      <c r="K363">
        <v>0</v>
      </c>
      <c r="L363" s="1"/>
      <c r="M363" s="1">
        <v>44761.875</v>
      </c>
      <c r="N363" s="1">
        <v>30554.875</v>
      </c>
      <c r="O363" s="1">
        <v>43445.916666666664</v>
      </c>
      <c r="P363" s="1"/>
      <c r="Q363" s="1">
        <v>43448.916666666664</v>
      </c>
      <c r="R363">
        <v>74314667</v>
      </c>
      <c r="S363" s="22">
        <f>COUNTIF(affix_amil_mensalidade_bronze!$E$4:$E$140,R363)</f>
        <v>0</v>
      </c>
      <c r="U363" t="s">
        <v>913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389</v>
      </c>
      <c r="AC363">
        <v>42</v>
      </c>
      <c r="AD363" t="s">
        <v>398</v>
      </c>
      <c r="AE363">
        <v>276623</v>
      </c>
      <c r="AF363">
        <v>2323.64</v>
      </c>
      <c r="AG363">
        <v>2766.23</v>
      </c>
      <c r="AH363" t="s">
        <v>408</v>
      </c>
      <c r="AI363" t="str">
        <f t="shared" si="74"/>
        <v>SIMSIMSIM190117666744761.875FNEL044761.87530554.87543445.916666666743448.9166666667743146670XLXVXX GXRWXX XNTXXGX XNTX000000AMIL42AMIL 500 QP NACIONAL2766232323.642766.23ATIVO</v>
      </c>
      <c r="AJ363">
        <f t="shared" si="75"/>
        <v>1</v>
      </c>
      <c r="AK363" t="s">
        <v>387</v>
      </c>
      <c r="AM363" s="8">
        <v>360</v>
      </c>
      <c r="AN363" s="8" t="str">
        <f t="shared" si="82"/>
        <v/>
      </c>
      <c r="AO363" s="8" t="str">
        <f t="shared" si="82"/>
        <v/>
      </c>
      <c r="AP363" s="8" t="str">
        <f t="shared" si="82"/>
        <v/>
      </c>
      <c r="AQ363" s="8" t="str">
        <f t="shared" si="82"/>
        <v/>
      </c>
      <c r="AR363" s="8" t="str">
        <f t="shared" si="82"/>
        <v/>
      </c>
      <c r="AS363" s="8" t="str">
        <f t="shared" si="82"/>
        <v/>
      </c>
      <c r="AT363" s="8" t="str">
        <f t="shared" si="82"/>
        <v/>
      </c>
      <c r="AU363" s="8" t="str">
        <f t="shared" si="82"/>
        <v/>
      </c>
      <c r="AV363" s="8" t="str">
        <f t="shared" si="82"/>
        <v/>
      </c>
      <c r="AW363" s="8" t="str">
        <f t="shared" si="82"/>
        <v/>
      </c>
      <c r="AX363" s="8" t="str">
        <f t="shared" si="83"/>
        <v/>
      </c>
      <c r="AY363" s="8" t="str">
        <f t="shared" si="83"/>
        <v/>
      </c>
      <c r="AZ363" s="8" t="str">
        <f t="shared" si="83"/>
        <v/>
      </c>
      <c r="BA363" s="8" t="str">
        <f t="shared" si="83"/>
        <v/>
      </c>
      <c r="BB363" s="8" t="str">
        <f t="shared" si="83"/>
        <v/>
      </c>
      <c r="BC363" s="8" t="str">
        <f t="shared" si="83"/>
        <v/>
      </c>
      <c r="BD363" s="8" t="str">
        <f t="shared" si="83"/>
        <v/>
      </c>
      <c r="BE363" s="8" t="str">
        <f t="shared" si="83"/>
        <v/>
      </c>
    </row>
    <row r="364" spans="1:57">
      <c r="A364" t="s">
        <v>404</v>
      </c>
      <c r="B364" t="s">
        <v>404</v>
      </c>
      <c r="C364" t="s">
        <v>404</v>
      </c>
      <c r="E364">
        <v>19</v>
      </c>
      <c r="F364">
        <v>0</v>
      </c>
      <c r="G364">
        <v>1</v>
      </c>
      <c r="H364">
        <v>176657</v>
      </c>
      <c r="I364" s="1">
        <v>44761.875</v>
      </c>
      <c r="J364" t="s">
        <v>387</v>
      </c>
      <c r="K364">
        <v>0</v>
      </c>
      <c r="L364" s="1"/>
      <c r="M364" s="1">
        <v>44761.875</v>
      </c>
      <c r="N364" s="1">
        <v>35531.875</v>
      </c>
      <c r="O364" s="1">
        <v>43445.916666666664</v>
      </c>
      <c r="P364" s="1"/>
      <c r="Q364" s="1">
        <v>43448.916666666664</v>
      </c>
      <c r="R364">
        <v>74315455</v>
      </c>
      <c r="S364" s="23">
        <f>COUNTIF(affix_amil_mensalidade_bronze!$E$4:$E$140,R364)</f>
        <v>0</v>
      </c>
      <c r="U364" t="s">
        <v>912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389</v>
      </c>
      <c r="AC364">
        <v>42</v>
      </c>
      <c r="AD364" t="s">
        <v>398</v>
      </c>
      <c r="AE364">
        <v>239502</v>
      </c>
      <c r="AF364">
        <v>2011.8</v>
      </c>
      <c r="AG364">
        <v>2395.02</v>
      </c>
      <c r="AH364" t="s">
        <v>408</v>
      </c>
      <c r="AI364" t="str">
        <f t="shared" si="74"/>
        <v>SIMSIMSIM190117665744761.875FNEL044761.87535531.87543445.916666666743448.9166666667743154550JXXWX WXNWXXWXX RXX XNTX000000AMIL42AMIL 500 QP NACIONAL2395022011.82395.02ATIVO</v>
      </c>
      <c r="AJ364">
        <f t="shared" si="75"/>
        <v>0</v>
      </c>
      <c r="AK364" t="s">
        <v>387</v>
      </c>
      <c r="AM364" s="7">
        <v>361</v>
      </c>
      <c r="AN364" s="7" t="str">
        <f t="shared" ref="AN364:AW373" si="84">IF(AN$3=$D364,$AM364,"")</f>
        <v/>
      </c>
      <c r="AO364" s="7" t="str">
        <f t="shared" si="84"/>
        <v/>
      </c>
      <c r="AP364" s="7" t="str">
        <f t="shared" si="84"/>
        <v/>
      </c>
      <c r="AQ364" s="7" t="str">
        <f t="shared" si="84"/>
        <v/>
      </c>
      <c r="AR364" s="7" t="str">
        <f t="shared" si="84"/>
        <v/>
      </c>
      <c r="AS364" s="7" t="str">
        <f t="shared" si="84"/>
        <v/>
      </c>
      <c r="AT364" s="7" t="str">
        <f t="shared" si="84"/>
        <v/>
      </c>
      <c r="AU364" s="7" t="str">
        <f t="shared" si="84"/>
        <v/>
      </c>
      <c r="AV364" s="7" t="str">
        <f t="shared" si="84"/>
        <v/>
      </c>
      <c r="AW364" s="7" t="str">
        <f t="shared" si="84"/>
        <v/>
      </c>
      <c r="AX364" s="7" t="str">
        <f t="shared" ref="AX364:BE373" si="85">IF(AX$3=$D364,$AM364,"")</f>
        <v/>
      </c>
      <c r="AY364" s="7" t="str">
        <f t="shared" si="85"/>
        <v/>
      </c>
      <c r="AZ364" s="7" t="str">
        <f t="shared" si="85"/>
        <v/>
      </c>
      <c r="BA364" s="7" t="str">
        <f t="shared" si="85"/>
        <v/>
      </c>
      <c r="BB364" s="7" t="str">
        <f t="shared" si="85"/>
        <v/>
      </c>
      <c r="BC364" s="7" t="str">
        <f t="shared" si="85"/>
        <v/>
      </c>
      <c r="BD364" s="7" t="str">
        <f t="shared" si="85"/>
        <v/>
      </c>
      <c r="BE364" s="7" t="str">
        <f t="shared" si="85"/>
        <v/>
      </c>
    </row>
    <row r="365" spans="1:57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176657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35531.875</v>
      </c>
      <c r="O365" s="1">
        <v>43445.916666666664</v>
      </c>
      <c r="P365" s="1"/>
      <c r="Q365" s="1">
        <v>43448.916666666664</v>
      </c>
      <c r="R365">
        <v>74315455</v>
      </c>
      <c r="S365" s="23">
        <f>COUNTIF(affix_amil_mensalidade_bronze!$E$4:$E$140,R365)</f>
        <v>0</v>
      </c>
      <c r="U365" t="s">
        <v>912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389</v>
      </c>
      <c r="AC365">
        <v>42</v>
      </c>
      <c r="AD365" t="s">
        <v>398</v>
      </c>
      <c r="AE365">
        <v>239502</v>
      </c>
      <c r="AF365">
        <v>2011.8</v>
      </c>
      <c r="AG365">
        <v>2395.02</v>
      </c>
      <c r="AH365" t="s">
        <v>408</v>
      </c>
      <c r="AI365" t="str">
        <f t="shared" si="74"/>
        <v>SIMSIMSIM190117665744761.875FNEL044761.87535531.87543445.916666666743448.9166666667743154550JXXWX WXNWXXWXX RXX XNTX000000AMIL42AMIL 500 QP NACIONAL2395022011.82395.02ATIVO</v>
      </c>
      <c r="AJ365">
        <f t="shared" si="75"/>
        <v>1</v>
      </c>
      <c r="AK365" t="s">
        <v>387</v>
      </c>
      <c r="AM365" s="8">
        <v>362</v>
      </c>
      <c r="AN365" s="8" t="str">
        <f t="shared" si="84"/>
        <v/>
      </c>
      <c r="AO365" s="8" t="str">
        <f t="shared" si="84"/>
        <v/>
      </c>
      <c r="AP365" s="8" t="str">
        <f t="shared" si="84"/>
        <v/>
      </c>
      <c r="AQ365" s="8" t="str">
        <f t="shared" si="84"/>
        <v/>
      </c>
      <c r="AR365" s="8" t="str">
        <f t="shared" si="84"/>
        <v/>
      </c>
      <c r="AS365" s="8" t="str">
        <f t="shared" si="84"/>
        <v/>
      </c>
      <c r="AT365" s="8" t="str">
        <f t="shared" si="84"/>
        <v/>
      </c>
      <c r="AU365" s="8" t="str">
        <f t="shared" si="84"/>
        <v/>
      </c>
      <c r="AV365" s="8" t="str">
        <f t="shared" si="84"/>
        <v/>
      </c>
      <c r="AW365" s="8" t="str">
        <f t="shared" si="84"/>
        <v/>
      </c>
      <c r="AX365" s="8" t="str">
        <f t="shared" si="85"/>
        <v/>
      </c>
      <c r="AY365" s="8" t="str">
        <f t="shared" si="85"/>
        <v/>
      </c>
      <c r="AZ365" s="8" t="str">
        <f t="shared" si="85"/>
        <v/>
      </c>
      <c r="BA365" s="8" t="str">
        <f t="shared" si="85"/>
        <v/>
      </c>
      <c r="BB365" s="8" t="str">
        <f t="shared" si="85"/>
        <v/>
      </c>
      <c r="BC365" s="8" t="str">
        <f t="shared" si="85"/>
        <v/>
      </c>
      <c r="BD365" s="8" t="str">
        <f t="shared" si="85"/>
        <v/>
      </c>
      <c r="BE365" s="8" t="str">
        <f t="shared" si="85"/>
        <v/>
      </c>
    </row>
    <row r="366" spans="1:57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176657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35531.875</v>
      </c>
      <c r="O366" s="1">
        <v>43445.916666666664</v>
      </c>
      <c r="P366" s="1"/>
      <c r="Q366" s="1">
        <v>43448.916666666664</v>
      </c>
      <c r="R366">
        <v>74315455</v>
      </c>
      <c r="S366" s="23">
        <f>COUNTIF(affix_amil_mensalidade_bronze!$E$4:$E$140,R366)</f>
        <v>0</v>
      </c>
      <c r="U366" t="s">
        <v>912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389</v>
      </c>
      <c r="AC366">
        <v>42</v>
      </c>
      <c r="AD366" t="s">
        <v>398</v>
      </c>
      <c r="AE366">
        <v>239502</v>
      </c>
      <c r="AF366">
        <v>2011.8</v>
      </c>
      <c r="AG366">
        <v>2395.02</v>
      </c>
      <c r="AH366" t="s">
        <v>408</v>
      </c>
      <c r="AI366" t="str">
        <f t="shared" si="74"/>
        <v>SIMSIMSIM190117665744761.875FNEL044761.87535531.87543445.916666666743448.9166666667743154550JXXWX WXNWXXWXX RXX XNTX000000AMIL42AMIL 500 QP NACIONAL2395022011.82395.02ATIVO</v>
      </c>
      <c r="AJ366">
        <f t="shared" si="75"/>
        <v>1</v>
      </c>
      <c r="AK366" t="s">
        <v>387</v>
      </c>
      <c r="AM366" s="7">
        <v>363</v>
      </c>
      <c r="AN366" s="7" t="str">
        <f t="shared" si="84"/>
        <v/>
      </c>
      <c r="AO366" s="7" t="str">
        <f t="shared" si="84"/>
        <v/>
      </c>
      <c r="AP366" s="7" t="str">
        <f t="shared" si="84"/>
        <v/>
      </c>
      <c r="AQ366" s="7" t="str">
        <f t="shared" si="84"/>
        <v/>
      </c>
      <c r="AR366" s="7" t="str">
        <f t="shared" si="84"/>
        <v/>
      </c>
      <c r="AS366" s="7" t="str">
        <f t="shared" si="84"/>
        <v/>
      </c>
      <c r="AT366" s="7" t="str">
        <f t="shared" si="84"/>
        <v/>
      </c>
      <c r="AU366" s="7" t="str">
        <f t="shared" si="84"/>
        <v/>
      </c>
      <c r="AV366" s="7" t="str">
        <f t="shared" si="84"/>
        <v/>
      </c>
      <c r="AW366" s="7" t="str">
        <f t="shared" si="84"/>
        <v/>
      </c>
      <c r="AX366" s="7" t="str">
        <f t="shared" si="85"/>
        <v/>
      </c>
      <c r="AY366" s="7" t="str">
        <f t="shared" si="85"/>
        <v/>
      </c>
      <c r="AZ366" s="7" t="str">
        <f t="shared" si="85"/>
        <v/>
      </c>
      <c r="BA366" s="7" t="str">
        <f t="shared" si="85"/>
        <v/>
      </c>
      <c r="BB366" s="7" t="str">
        <f t="shared" si="85"/>
        <v/>
      </c>
      <c r="BC366" s="7" t="str">
        <f t="shared" si="85"/>
        <v/>
      </c>
      <c r="BD366" s="7" t="str">
        <f t="shared" si="85"/>
        <v/>
      </c>
      <c r="BE366" s="7" t="str">
        <f t="shared" si="85"/>
        <v/>
      </c>
    </row>
    <row r="367" spans="1:57">
      <c r="A367" t="s">
        <v>404</v>
      </c>
      <c r="B367" t="s">
        <v>404</v>
      </c>
      <c r="C367" t="s">
        <v>404</v>
      </c>
      <c r="E367">
        <v>57</v>
      </c>
      <c r="F367">
        <v>0</v>
      </c>
      <c r="G367">
        <v>1</v>
      </c>
      <c r="H367">
        <v>176444</v>
      </c>
      <c r="I367" s="1">
        <v>44761.875</v>
      </c>
      <c r="J367" t="s">
        <v>392</v>
      </c>
      <c r="K367">
        <v>0</v>
      </c>
      <c r="L367" s="1"/>
      <c r="M367" s="1">
        <v>44761.875</v>
      </c>
      <c r="N367" s="1">
        <v>29656.875</v>
      </c>
      <c r="O367" s="1">
        <v>43445.916666666664</v>
      </c>
      <c r="P367" s="1"/>
      <c r="Q367" s="1">
        <v>43448.916666666664</v>
      </c>
      <c r="R367">
        <v>74316526</v>
      </c>
      <c r="S367" s="23">
        <f>COUNTIF(affix_amil_mensalidade_bronze!$E$4:$E$140,R367)</f>
        <v>0</v>
      </c>
      <c r="U367" t="s">
        <v>908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389</v>
      </c>
      <c r="AC367">
        <v>42</v>
      </c>
      <c r="AD367" t="s">
        <v>476</v>
      </c>
      <c r="AE367">
        <v>245335</v>
      </c>
      <c r="AF367">
        <v>2060.81</v>
      </c>
      <c r="AG367">
        <v>2453.35</v>
      </c>
      <c r="AH367" t="s">
        <v>408</v>
      </c>
      <c r="AI367" t="str">
        <f t="shared" si="74"/>
        <v>SIMSIMSIM570117644444761.875ANMEP044761.87529656.87543445.916666666743448.9166666667743165260JXX JXRGX MXTX PXRXXRX000000AMIL42AMIL 400 QC NACIONAL2453352060.812453.35ATIVO</v>
      </c>
      <c r="AJ367">
        <f t="shared" si="75"/>
        <v>0</v>
      </c>
      <c r="AK367" t="s">
        <v>392</v>
      </c>
      <c r="AM367" s="8">
        <v>364</v>
      </c>
      <c r="AN367" s="8" t="str">
        <f t="shared" si="84"/>
        <v/>
      </c>
      <c r="AO367" s="8" t="str">
        <f t="shared" si="84"/>
        <v/>
      </c>
      <c r="AP367" s="8" t="str">
        <f t="shared" si="84"/>
        <v/>
      </c>
      <c r="AQ367" s="8" t="str">
        <f t="shared" si="84"/>
        <v/>
      </c>
      <c r="AR367" s="8" t="str">
        <f t="shared" si="84"/>
        <v/>
      </c>
      <c r="AS367" s="8" t="str">
        <f t="shared" si="84"/>
        <v/>
      </c>
      <c r="AT367" s="8" t="str">
        <f t="shared" si="84"/>
        <v/>
      </c>
      <c r="AU367" s="8" t="str">
        <f t="shared" si="84"/>
        <v/>
      </c>
      <c r="AV367" s="8" t="str">
        <f t="shared" si="84"/>
        <v/>
      </c>
      <c r="AW367" s="8" t="str">
        <f t="shared" si="84"/>
        <v/>
      </c>
      <c r="AX367" s="8" t="str">
        <f t="shared" si="85"/>
        <v/>
      </c>
      <c r="AY367" s="8" t="str">
        <f t="shared" si="85"/>
        <v/>
      </c>
      <c r="AZ367" s="8" t="str">
        <f t="shared" si="85"/>
        <v/>
      </c>
      <c r="BA367" s="8" t="str">
        <f t="shared" si="85"/>
        <v/>
      </c>
      <c r="BB367" s="8" t="str">
        <f t="shared" si="85"/>
        <v/>
      </c>
      <c r="BC367" s="8" t="str">
        <f t="shared" si="85"/>
        <v/>
      </c>
      <c r="BD367" s="8" t="str">
        <f t="shared" si="85"/>
        <v/>
      </c>
      <c r="BE367" s="8" t="str">
        <f t="shared" si="85"/>
        <v/>
      </c>
    </row>
    <row r="368" spans="1:57">
      <c r="A368" t="s">
        <v>404</v>
      </c>
      <c r="B368" t="s">
        <v>404</v>
      </c>
      <c r="C368" t="s">
        <v>404</v>
      </c>
      <c r="E368">
        <v>57</v>
      </c>
      <c r="F368">
        <v>0</v>
      </c>
      <c r="G368">
        <v>1</v>
      </c>
      <c r="H368">
        <v>176444</v>
      </c>
      <c r="I368" s="1">
        <v>44761.875</v>
      </c>
      <c r="J368" t="s">
        <v>392</v>
      </c>
      <c r="K368">
        <v>0</v>
      </c>
      <c r="L368" s="1"/>
      <c r="M368" s="1">
        <v>44761.875</v>
      </c>
      <c r="N368" s="1">
        <v>29656.875</v>
      </c>
      <c r="O368" s="1">
        <v>43445.916666666664</v>
      </c>
      <c r="P368" s="1"/>
      <c r="Q368" s="1">
        <v>43448.916666666664</v>
      </c>
      <c r="R368">
        <v>74316526</v>
      </c>
      <c r="S368" s="23">
        <f>COUNTIF(affix_amil_mensalidade_bronze!$E$4:$E$140,R368)</f>
        <v>0</v>
      </c>
      <c r="U368" t="s">
        <v>908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389</v>
      </c>
      <c r="AC368">
        <v>42</v>
      </c>
      <c r="AD368" t="s">
        <v>476</v>
      </c>
      <c r="AE368">
        <v>245335</v>
      </c>
      <c r="AF368">
        <v>2060.81</v>
      </c>
      <c r="AG368">
        <v>2453.35</v>
      </c>
      <c r="AH368" t="s">
        <v>408</v>
      </c>
      <c r="AI368" t="str">
        <f t="shared" si="74"/>
        <v>SIMSIMSIM570117644444761.875ANMEP044761.87529656.87543445.916666666743448.9166666667743165260JXX JXRGX MXTX PXRXXRX000000AMIL42AMIL 400 QC NACIONAL2453352060.812453.35ATIVO</v>
      </c>
      <c r="AJ368">
        <f t="shared" si="75"/>
        <v>1</v>
      </c>
      <c r="AK368" t="s">
        <v>392</v>
      </c>
      <c r="AM368" s="7">
        <v>365</v>
      </c>
      <c r="AN368" s="7" t="str">
        <f t="shared" si="84"/>
        <v/>
      </c>
      <c r="AO368" s="7" t="str">
        <f t="shared" si="84"/>
        <v/>
      </c>
      <c r="AP368" s="7" t="str">
        <f t="shared" si="84"/>
        <v/>
      </c>
      <c r="AQ368" s="7" t="str">
        <f t="shared" si="84"/>
        <v/>
      </c>
      <c r="AR368" s="7" t="str">
        <f t="shared" si="84"/>
        <v/>
      </c>
      <c r="AS368" s="7" t="str">
        <f t="shared" si="84"/>
        <v/>
      </c>
      <c r="AT368" s="7" t="str">
        <f t="shared" si="84"/>
        <v/>
      </c>
      <c r="AU368" s="7" t="str">
        <f t="shared" si="84"/>
        <v/>
      </c>
      <c r="AV368" s="7" t="str">
        <f t="shared" si="84"/>
        <v/>
      </c>
      <c r="AW368" s="7" t="str">
        <f t="shared" si="84"/>
        <v/>
      </c>
      <c r="AX368" s="7" t="str">
        <f t="shared" si="85"/>
        <v/>
      </c>
      <c r="AY368" s="7" t="str">
        <f t="shared" si="85"/>
        <v/>
      </c>
      <c r="AZ368" s="7" t="str">
        <f t="shared" si="85"/>
        <v/>
      </c>
      <c r="BA368" s="7" t="str">
        <f t="shared" si="85"/>
        <v/>
      </c>
      <c r="BB368" s="7" t="str">
        <f t="shared" si="85"/>
        <v/>
      </c>
      <c r="BC368" s="7" t="str">
        <f t="shared" si="85"/>
        <v/>
      </c>
      <c r="BD368" s="7" t="str">
        <f t="shared" si="85"/>
        <v/>
      </c>
      <c r="BE368" s="7" t="str">
        <f t="shared" si="85"/>
        <v/>
      </c>
    </row>
    <row r="369" spans="1:57">
      <c r="A369" t="s">
        <v>404</v>
      </c>
      <c r="B369" t="s">
        <v>404</v>
      </c>
      <c r="C369" t="s">
        <v>404</v>
      </c>
      <c r="E369">
        <v>57</v>
      </c>
      <c r="F369">
        <v>0</v>
      </c>
      <c r="G369">
        <v>1</v>
      </c>
      <c r="H369">
        <v>176444</v>
      </c>
      <c r="I369" s="1">
        <v>44761.875</v>
      </c>
      <c r="J369" t="s">
        <v>392</v>
      </c>
      <c r="K369">
        <v>0</v>
      </c>
      <c r="L369" s="1"/>
      <c r="M369" s="1">
        <v>44761.875</v>
      </c>
      <c r="N369" s="1">
        <v>29656.875</v>
      </c>
      <c r="O369" s="1">
        <v>43445.916666666664</v>
      </c>
      <c r="P369" s="1"/>
      <c r="Q369" s="1">
        <v>43448.916666666664</v>
      </c>
      <c r="R369">
        <v>74316526</v>
      </c>
      <c r="S369" s="23">
        <f>COUNTIF(affix_amil_mensalidade_bronze!$E$4:$E$140,R369)</f>
        <v>0</v>
      </c>
      <c r="U369" t="s">
        <v>908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389</v>
      </c>
      <c r="AC369">
        <v>42</v>
      </c>
      <c r="AD369" t="s">
        <v>476</v>
      </c>
      <c r="AE369">
        <v>245335</v>
      </c>
      <c r="AF369">
        <v>2060.81</v>
      </c>
      <c r="AG369">
        <v>2453.35</v>
      </c>
      <c r="AH369" t="s">
        <v>408</v>
      </c>
      <c r="AI369" t="str">
        <f t="shared" si="74"/>
        <v>SIMSIMSIM570117644444761.875ANMEP044761.87529656.87543445.916666666743448.9166666667743165260JXX JXRGX MXTX PXRXXRX000000AMIL42AMIL 400 QC NACIONAL2453352060.812453.35ATIVO</v>
      </c>
      <c r="AJ369">
        <f t="shared" si="75"/>
        <v>1</v>
      </c>
      <c r="AK369" t="s">
        <v>392</v>
      </c>
      <c r="AM369" s="8">
        <v>366</v>
      </c>
      <c r="AN369" s="8" t="str">
        <f t="shared" si="84"/>
        <v/>
      </c>
      <c r="AO369" s="8" t="str">
        <f t="shared" si="84"/>
        <v/>
      </c>
      <c r="AP369" s="8" t="str">
        <f t="shared" si="84"/>
        <v/>
      </c>
      <c r="AQ369" s="8" t="str">
        <f t="shared" si="84"/>
        <v/>
      </c>
      <c r="AR369" s="8" t="str">
        <f t="shared" si="84"/>
        <v/>
      </c>
      <c r="AS369" s="8" t="str">
        <f t="shared" si="84"/>
        <v/>
      </c>
      <c r="AT369" s="8" t="str">
        <f t="shared" si="84"/>
        <v/>
      </c>
      <c r="AU369" s="8" t="str">
        <f t="shared" si="84"/>
        <v/>
      </c>
      <c r="AV369" s="8" t="str">
        <f t="shared" si="84"/>
        <v/>
      </c>
      <c r="AW369" s="8" t="str">
        <f t="shared" si="84"/>
        <v/>
      </c>
      <c r="AX369" s="8" t="str">
        <f t="shared" si="85"/>
        <v/>
      </c>
      <c r="AY369" s="8" t="str">
        <f t="shared" si="85"/>
        <v/>
      </c>
      <c r="AZ369" s="8" t="str">
        <f t="shared" si="85"/>
        <v/>
      </c>
      <c r="BA369" s="8" t="str">
        <f t="shared" si="85"/>
        <v/>
      </c>
      <c r="BB369" s="8" t="str">
        <f t="shared" si="85"/>
        <v/>
      </c>
      <c r="BC369" s="8" t="str">
        <f t="shared" si="85"/>
        <v/>
      </c>
      <c r="BD369" s="8" t="str">
        <f t="shared" si="85"/>
        <v/>
      </c>
      <c r="BE369" s="8" t="str">
        <f t="shared" si="85"/>
        <v/>
      </c>
    </row>
    <row r="370" spans="1:57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176697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35584.875</v>
      </c>
      <c r="O370" s="1">
        <v>43445.916666666664</v>
      </c>
      <c r="P370" s="1"/>
      <c r="Q370" s="1">
        <v>43448.916666666664</v>
      </c>
      <c r="R370">
        <v>74316914</v>
      </c>
      <c r="S370" s="23">
        <f>COUNTIF(affix_amil_mensalidade_bronze!$E$4:$E$140,R370)</f>
        <v>0</v>
      </c>
      <c r="U370" t="s">
        <v>914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389</v>
      </c>
      <c r="AC370">
        <v>42</v>
      </c>
      <c r="AD370" t="s">
        <v>390</v>
      </c>
      <c r="AE370">
        <v>219548</v>
      </c>
      <c r="AF370">
        <v>1844.17</v>
      </c>
      <c r="AG370">
        <v>2195.48</v>
      </c>
      <c r="AH370" t="s">
        <v>408</v>
      </c>
      <c r="AI370" t="str">
        <f t="shared" si="74"/>
        <v>SIMSIMSIM190117669744761.875FNEL044761.87535584.87543445.916666666743448.9166666667743169140RXNXTX XLXVXXRX BXRRXTX000000AMIL42AMIL 400 QP NACIONAL2195481844.172195.48ATIVO</v>
      </c>
      <c r="AJ370">
        <f t="shared" si="75"/>
        <v>0</v>
      </c>
      <c r="AK370" t="s">
        <v>387</v>
      </c>
      <c r="AM370" s="7">
        <v>367</v>
      </c>
      <c r="AN370" s="7" t="str">
        <f t="shared" si="84"/>
        <v/>
      </c>
      <c r="AO370" s="7" t="str">
        <f t="shared" si="84"/>
        <v/>
      </c>
      <c r="AP370" s="7" t="str">
        <f t="shared" si="84"/>
        <v/>
      </c>
      <c r="AQ370" s="7" t="str">
        <f t="shared" si="84"/>
        <v/>
      </c>
      <c r="AR370" s="7" t="str">
        <f t="shared" si="84"/>
        <v/>
      </c>
      <c r="AS370" s="7" t="str">
        <f t="shared" si="84"/>
        <v/>
      </c>
      <c r="AT370" s="7" t="str">
        <f t="shared" si="84"/>
        <v/>
      </c>
      <c r="AU370" s="7" t="str">
        <f t="shared" si="84"/>
        <v/>
      </c>
      <c r="AV370" s="7" t="str">
        <f t="shared" si="84"/>
        <v/>
      </c>
      <c r="AW370" s="7" t="str">
        <f t="shared" si="84"/>
        <v/>
      </c>
      <c r="AX370" s="7" t="str">
        <f t="shared" si="85"/>
        <v/>
      </c>
      <c r="AY370" s="7" t="str">
        <f t="shared" si="85"/>
        <v/>
      </c>
      <c r="AZ370" s="7" t="str">
        <f t="shared" si="85"/>
        <v/>
      </c>
      <c r="BA370" s="7" t="str">
        <f t="shared" si="85"/>
        <v/>
      </c>
      <c r="BB370" s="7" t="str">
        <f t="shared" si="85"/>
        <v/>
      </c>
      <c r="BC370" s="7" t="str">
        <f t="shared" si="85"/>
        <v/>
      </c>
      <c r="BD370" s="7" t="str">
        <f t="shared" si="85"/>
        <v/>
      </c>
      <c r="BE370" s="7" t="str">
        <f t="shared" si="85"/>
        <v/>
      </c>
    </row>
    <row r="371" spans="1:57">
      <c r="A371" t="s">
        <v>404</v>
      </c>
      <c r="B371" t="s">
        <v>404</v>
      </c>
      <c r="C371" t="s">
        <v>404</v>
      </c>
      <c r="E371">
        <v>19</v>
      </c>
      <c r="F371">
        <v>0</v>
      </c>
      <c r="G371">
        <v>1</v>
      </c>
      <c r="H371">
        <v>176697</v>
      </c>
      <c r="I371" s="1">
        <v>44761.875</v>
      </c>
      <c r="J371" t="s">
        <v>387</v>
      </c>
      <c r="K371">
        <v>0</v>
      </c>
      <c r="L371" s="1"/>
      <c r="M371" s="1">
        <v>44761.875</v>
      </c>
      <c r="N371" s="1">
        <v>35584.875</v>
      </c>
      <c r="O371" s="1">
        <v>43445.916666666664</v>
      </c>
      <c r="P371" s="1"/>
      <c r="Q371" s="1">
        <v>43448.916666666664</v>
      </c>
      <c r="R371">
        <v>74316914</v>
      </c>
      <c r="S371" s="23">
        <f>COUNTIF(affix_amil_mensalidade_bronze!$E$4:$E$140,R371)</f>
        <v>0</v>
      </c>
      <c r="U371" t="s">
        <v>914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389</v>
      </c>
      <c r="AC371">
        <v>42</v>
      </c>
      <c r="AD371" t="s">
        <v>390</v>
      </c>
      <c r="AE371">
        <v>219548</v>
      </c>
      <c r="AF371">
        <v>1844.17</v>
      </c>
      <c r="AG371">
        <v>2195.48</v>
      </c>
      <c r="AH371" t="s">
        <v>408</v>
      </c>
      <c r="AI371" t="str">
        <f t="shared" si="74"/>
        <v>SIMSIMSIM190117669744761.875FNEL044761.87535584.87543445.916666666743448.9166666667743169140RXNXTX XLXVXXRX BXRRXTX000000AMIL42AMIL 400 QP NACIONAL2195481844.172195.48ATIVO</v>
      </c>
      <c r="AJ371">
        <f t="shared" si="75"/>
        <v>1</v>
      </c>
      <c r="AK371" t="s">
        <v>387</v>
      </c>
      <c r="AM371" s="8">
        <v>368</v>
      </c>
      <c r="AN371" s="8" t="str">
        <f t="shared" si="84"/>
        <v/>
      </c>
      <c r="AO371" s="8" t="str">
        <f t="shared" si="84"/>
        <v/>
      </c>
      <c r="AP371" s="8" t="str">
        <f t="shared" si="84"/>
        <v/>
      </c>
      <c r="AQ371" s="8" t="str">
        <f t="shared" si="84"/>
        <v/>
      </c>
      <c r="AR371" s="8" t="str">
        <f t="shared" si="84"/>
        <v/>
      </c>
      <c r="AS371" s="8" t="str">
        <f t="shared" si="84"/>
        <v/>
      </c>
      <c r="AT371" s="8" t="str">
        <f t="shared" si="84"/>
        <v/>
      </c>
      <c r="AU371" s="8" t="str">
        <f t="shared" si="84"/>
        <v/>
      </c>
      <c r="AV371" s="8" t="str">
        <f t="shared" si="84"/>
        <v/>
      </c>
      <c r="AW371" s="8" t="str">
        <f t="shared" si="84"/>
        <v/>
      </c>
      <c r="AX371" s="8" t="str">
        <f t="shared" si="85"/>
        <v/>
      </c>
      <c r="AY371" s="8" t="str">
        <f t="shared" si="85"/>
        <v/>
      </c>
      <c r="AZ371" s="8" t="str">
        <f t="shared" si="85"/>
        <v/>
      </c>
      <c r="BA371" s="8" t="str">
        <f t="shared" si="85"/>
        <v/>
      </c>
      <c r="BB371" s="8" t="str">
        <f t="shared" si="85"/>
        <v/>
      </c>
      <c r="BC371" s="8" t="str">
        <f t="shared" si="85"/>
        <v/>
      </c>
      <c r="BD371" s="8" t="str">
        <f t="shared" si="85"/>
        <v/>
      </c>
      <c r="BE371" s="8" t="str">
        <f t="shared" si="85"/>
        <v/>
      </c>
    </row>
    <row r="372" spans="1:57">
      <c r="A372" t="s">
        <v>404</v>
      </c>
      <c r="B372" t="s">
        <v>404</v>
      </c>
      <c r="C372" t="s">
        <v>404</v>
      </c>
      <c r="E372">
        <v>19</v>
      </c>
      <c r="F372">
        <v>0</v>
      </c>
      <c r="G372">
        <v>1</v>
      </c>
      <c r="H372">
        <v>176697</v>
      </c>
      <c r="I372" s="1">
        <v>44761.875</v>
      </c>
      <c r="J372" t="s">
        <v>387</v>
      </c>
      <c r="K372">
        <v>0</v>
      </c>
      <c r="L372" s="1"/>
      <c r="M372" s="1">
        <v>44761.875</v>
      </c>
      <c r="N372" s="1">
        <v>35584.875</v>
      </c>
      <c r="O372" s="1">
        <v>43445.916666666664</v>
      </c>
      <c r="P372" s="1"/>
      <c r="Q372" s="1">
        <v>43448.916666666664</v>
      </c>
      <c r="R372">
        <v>74316914</v>
      </c>
      <c r="S372" s="23">
        <f>COUNTIF(affix_amil_mensalidade_bronze!$E$4:$E$140,R372)</f>
        <v>0</v>
      </c>
      <c r="U372" t="s">
        <v>914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389</v>
      </c>
      <c r="AC372">
        <v>42</v>
      </c>
      <c r="AD372" t="s">
        <v>390</v>
      </c>
      <c r="AE372">
        <v>219548</v>
      </c>
      <c r="AF372">
        <v>1844.17</v>
      </c>
      <c r="AG372">
        <v>2195.48</v>
      </c>
      <c r="AH372" t="s">
        <v>408</v>
      </c>
      <c r="AI372" t="str">
        <f t="shared" si="74"/>
        <v>SIMSIMSIM190117669744761.875FNEL044761.87535584.87543445.916666666743448.9166666667743169140RXNXTX XLXVXXRX BXRRXTX000000AMIL42AMIL 400 QP NACIONAL2195481844.172195.48ATIVO</v>
      </c>
      <c r="AJ372">
        <f t="shared" si="75"/>
        <v>1</v>
      </c>
      <c r="AK372" t="s">
        <v>387</v>
      </c>
      <c r="AM372" s="7">
        <v>369</v>
      </c>
      <c r="AN372" s="7" t="str">
        <f t="shared" si="84"/>
        <v/>
      </c>
      <c r="AO372" s="7" t="str">
        <f t="shared" si="84"/>
        <v/>
      </c>
      <c r="AP372" s="7" t="str">
        <f t="shared" si="84"/>
        <v/>
      </c>
      <c r="AQ372" s="7" t="str">
        <f t="shared" si="84"/>
        <v/>
      </c>
      <c r="AR372" s="7" t="str">
        <f t="shared" si="84"/>
        <v/>
      </c>
      <c r="AS372" s="7" t="str">
        <f t="shared" si="84"/>
        <v/>
      </c>
      <c r="AT372" s="7" t="str">
        <f t="shared" si="84"/>
        <v/>
      </c>
      <c r="AU372" s="7" t="str">
        <f t="shared" si="84"/>
        <v/>
      </c>
      <c r="AV372" s="7" t="str">
        <f t="shared" si="84"/>
        <v/>
      </c>
      <c r="AW372" s="7" t="str">
        <f t="shared" si="84"/>
        <v/>
      </c>
      <c r="AX372" s="7" t="str">
        <f t="shared" si="85"/>
        <v/>
      </c>
      <c r="AY372" s="7" t="str">
        <f t="shared" si="85"/>
        <v/>
      </c>
      <c r="AZ372" s="7" t="str">
        <f t="shared" si="85"/>
        <v/>
      </c>
      <c r="BA372" s="7" t="str">
        <f t="shared" si="85"/>
        <v/>
      </c>
      <c r="BB372" s="7" t="str">
        <f t="shared" si="85"/>
        <v/>
      </c>
      <c r="BC372" s="7" t="str">
        <f t="shared" si="85"/>
        <v/>
      </c>
      <c r="BD372" s="7" t="str">
        <f t="shared" si="85"/>
        <v/>
      </c>
      <c r="BE372" s="7" t="str">
        <f t="shared" si="85"/>
        <v/>
      </c>
    </row>
    <row r="373" spans="1:57">
      <c r="A373" t="s">
        <v>404</v>
      </c>
      <c r="B373" t="s">
        <v>404</v>
      </c>
      <c r="C373" t="s">
        <v>404</v>
      </c>
      <c r="E373">
        <v>57</v>
      </c>
      <c r="F373">
        <v>0</v>
      </c>
      <c r="G373">
        <v>1</v>
      </c>
      <c r="H373">
        <v>176034</v>
      </c>
      <c r="I373" s="1">
        <v>44761.875</v>
      </c>
      <c r="J373" t="s">
        <v>392</v>
      </c>
      <c r="K373">
        <v>0</v>
      </c>
      <c r="L373" s="1"/>
      <c r="M373" s="1">
        <v>44761.875</v>
      </c>
      <c r="N373" s="1">
        <v>25603.916666666668</v>
      </c>
      <c r="O373" s="1">
        <v>43445.916666666664</v>
      </c>
      <c r="P373" s="1"/>
      <c r="Q373" s="1">
        <v>43448.916666666664</v>
      </c>
      <c r="R373">
        <v>74322318</v>
      </c>
      <c r="S373" s="23">
        <f>COUNTIF(affix_amil_mensalidade_bronze!$E$4:$E$140,R373)</f>
        <v>0</v>
      </c>
      <c r="U373" t="s">
        <v>899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389</v>
      </c>
      <c r="AC373">
        <v>42</v>
      </c>
      <c r="AD373" t="s">
        <v>394</v>
      </c>
      <c r="AE373">
        <v>132214</v>
      </c>
      <c r="AF373">
        <v>1110.5899999999999</v>
      </c>
      <c r="AG373">
        <v>1322.14</v>
      </c>
      <c r="AH373" t="s">
        <v>408</v>
      </c>
      <c r="AI373" t="str">
        <f t="shared" si="74"/>
        <v>SIMSIMSIM570117603444761.875ANMEP044761.87525603.916666666743445.916666666743448.9166666667743223180JXQUXLXNX LXXL WXRRXX000000AMIL42NEXT PLUS RM RJ1322141110.591322.14ATIVO</v>
      </c>
      <c r="AJ373">
        <f t="shared" si="75"/>
        <v>0</v>
      </c>
      <c r="AK373" t="s">
        <v>392</v>
      </c>
      <c r="AM373" s="8">
        <v>370</v>
      </c>
      <c r="AN373" s="8" t="str">
        <f t="shared" si="84"/>
        <v/>
      </c>
      <c r="AO373" s="8" t="str">
        <f t="shared" si="84"/>
        <v/>
      </c>
      <c r="AP373" s="8" t="str">
        <f t="shared" si="84"/>
        <v/>
      </c>
      <c r="AQ373" s="8" t="str">
        <f t="shared" si="84"/>
        <v/>
      </c>
      <c r="AR373" s="8" t="str">
        <f t="shared" si="84"/>
        <v/>
      </c>
      <c r="AS373" s="8" t="str">
        <f t="shared" si="84"/>
        <v/>
      </c>
      <c r="AT373" s="8" t="str">
        <f t="shared" si="84"/>
        <v/>
      </c>
      <c r="AU373" s="8" t="str">
        <f t="shared" si="84"/>
        <v/>
      </c>
      <c r="AV373" s="8" t="str">
        <f t="shared" si="84"/>
        <v/>
      </c>
      <c r="AW373" s="8" t="str">
        <f t="shared" si="84"/>
        <v/>
      </c>
      <c r="AX373" s="8" t="str">
        <f t="shared" si="85"/>
        <v/>
      </c>
      <c r="AY373" s="8" t="str">
        <f t="shared" si="85"/>
        <v/>
      </c>
      <c r="AZ373" s="8" t="str">
        <f t="shared" si="85"/>
        <v/>
      </c>
      <c r="BA373" s="8" t="str">
        <f t="shared" si="85"/>
        <v/>
      </c>
      <c r="BB373" s="8" t="str">
        <f t="shared" si="85"/>
        <v/>
      </c>
      <c r="BC373" s="8" t="str">
        <f t="shared" si="85"/>
        <v/>
      </c>
      <c r="BD373" s="8" t="str">
        <f t="shared" si="85"/>
        <v/>
      </c>
      <c r="BE373" s="8" t="str">
        <f t="shared" si="85"/>
        <v/>
      </c>
    </row>
    <row r="374" spans="1:57">
      <c r="A374" t="s">
        <v>404</v>
      </c>
      <c r="B374" t="s">
        <v>404</v>
      </c>
      <c r="C374" t="s">
        <v>404</v>
      </c>
      <c r="E374">
        <v>57</v>
      </c>
      <c r="F374">
        <v>0</v>
      </c>
      <c r="G374">
        <v>1</v>
      </c>
      <c r="H374">
        <v>176034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25603.916666666668</v>
      </c>
      <c r="O374" s="1">
        <v>43445.916666666664</v>
      </c>
      <c r="P374" s="1"/>
      <c r="Q374" s="1">
        <v>43448.916666666664</v>
      </c>
      <c r="R374">
        <v>74322318</v>
      </c>
      <c r="S374" s="23">
        <f>COUNTIF(affix_amil_mensalidade_bronze!$E$4:$E$140,R374)</f>
        <v>0</v>
      </c>
      <c r="U374" t="s">
        <v>899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389</v>
      </c>
      <c r="AC374">
        <v>42</v>
      </c>
      <c r="AD374" t="s">
        <v>394</v>
      </c>
      <c r="AE374">
        <v>132214</v>
      </c>
      <c r="AF374">
        <v>1110.5899999999999</v>
      </c>
      <c r="AG374">
        <v>1322.14</v>
      </c>
      <c r="AH374" t="s">
        <v>408</v>
      </c>
      <c r="AI374" t="str">
        <f t="shared" si="74"/>
        <v>SIMSIMSIM570117603444761.875ANMEP044761.87525603.916666666743445.916666666743448.9166666667743223180JXQUXLXNX LXXL WXRRXX000000AMIL42NEXT PLUS RM RJ1322141110.591322.14ATIVO</v>
      </c>
      <c r="AJ374">
        <f t="shared" si="75"/>
        <v>1</v>
      </c>
      <c r="AK374" t="s">
        <v>392</v>
      </c>
      <c r="AM374" s="7">
        <v>371</v>
      </c>
      <c r="AN374" s="7" t="str">
        <f t="shared" ref="AN374:AW383" si="86">IF(AN$3=$D374,$AM374,"")</f>
        <v/>
      </c>
      <c r="AO374" s="7" t="str">
        <f t="shared" si="86"/>
        <v/>
      </c>
      <c r="AP374" s="7" t="str">
        <f t="shared" si="86"/>
        <v/>
      </c>
      <c r="AQ374" s="7" t="str">
        <f t="shared" si="86"/>
        <v/>
      </c>
      <c r="AR374" s="7" t="str">
        <f t="shared" si="86"/>
        <v/>
      </c>
      <c r="AS374" s="7" t="str">
        <f t="shared" si="86"/>
        <v/>
      </c>
      <c r="AT374" s="7" t="str">
        <f t="shared" si="86"/>
        <v/>
      </c>
      <c r="AU374" s="7" t="str">
        <f t="shared" si="86"/>
        <v/>
      </c>
      <c r="AV374" s="7" t="str">
        <f t="shared" si="86"/>
        <v/>
      </c>
      <c r="AW374" s="7" t="str">
        <f t="shared" si="86"/>
        <v/>
      </c>
      <c r="AX374" s="7" t="str">
        <f t="shared" ref="AX374:BE383" si="87">IF(AX$3=$D374,$AM374,"")</f>
        <v/>
      </c>
      <c r="AY374" s="7" t="str">
        <f t="shared" si="87"/>
        <v/>
      </c>
      <c r="AZ374" s="7" t="str">
        <f t="shared" si="87"/>
        <v/>
      </c>
      <c r="BA374" s="7" t="str">
        <f t="shared" si="87"/>
        <v/>
      </c>
      <c r="BB374" s="7" t="str">
        <f t="shared" si="87"/>
        <v/>
      </c>
      <c r="BC374" s="7" t="str">
        <f t="shared" si="87"/>
        <v/>
      </c>
      <c r="BD374" s="7" t="str">
        <f t="shared" si="87"/>
        <v/>
      </c>
      <c r="BE374" s="7" t="str">
        <f t="shared" si="87"/>
        <v/>
      </c>
    </row>
    <row r="375" spans="1:57">
      <c r="A375" t="s">
        <v>404</v>
      </c>
      <c r="B375" t="s">
        <v>404</v>
      </c>
      <c r="C375" t="s">
        <v>404</v>
      </c>
      <c r="E375">
        <v>57</v>
      </c>
      <c r="F375">
        <v>0</v>
      </c>
      <c r="G375">
        <v>1</v>
      </c>
      <c r="H375">
        <v>176034</v>
      </c>
      <c r="I375" s="1">
        <v>44761.875</v>
      </c>
      <c r="J375" t="s">
        <v>392</v>
      </c>
      <c r="K375">
        <v>0</v>
      </c>
      <c r="L375" s="1"/>
      <c r="M375" s="1">
        <v>44761.875</v>
      </c>
      <c r="N375" s="1">
        <v>25603.916666666668</v>
      </c>
      <c r="O375" s="1">
        <v>43445.916666666664</v>
      </c>
      <c r="P375" s="1"/>
      <c r="Q375" s="1">
        <v>43448.916666666664</v>
      </c>
      <c r="R375">
        <v>74322318</v>
      </c>
      <c r="S375" s="23">
        <f>COUNTIF(affix_amil_mensalidade_bronze!$E$4:$E$140,R375)</f>
        <v>0</v>
      </c>
      <c r="U375" t="s">
        <v>899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389</v>
      </c>
      <c r="AC375">
        <v>42</v>
      </c>
      <c r="AD375" t="s">
        <v>394</v>
      </c>
      <c r="AE375">
        <v>132214</v>
      </c>
      <c r="AF375">
        <v>1110.5899999999999</v>
      </c>
      <c r="AG375">
        <v>1322.14</v>
      </c>
      <c r="AH375" t="s">
        <v>408</v>
      </c>
      <c r="AI375" t="str">
        <f t="shared" si="74"/>
        <v>SIMSIMSIM570117603444761.875ANMEP044761.87525603.916666666743445.916666666743448.9166666667743223180JXQUXLXNX LXXL WXRRXX000000AMIL42NEXT PLUS RM RJ1322141110.591322.14ATIVO</v>
      </c>
      <c r="AJ375">
        <f t="shared" si="75"/>
        <v>1</v>
      </c>
      <c r="AK375" t="s">
        <v>392</v>
      </c>
      <c r="AM375" s="8">
        <v>372</v>
      </c>
      <c r="AN375" s="8" t="str">
        <f t="shared" si="86"/>
        <v/>
      </c>
      <c r="AO375" s="8" t="str">
        <f t="shared" si="86"/>
        <v/>
      </c>
      <c r="AP375" s="8" t="str">
        <f t="shared" si="86"/>
        <v/>
      </c>
      <c r="AQ375" s="8" t="str">
        <f t="shared" si="86"/>
        <v/>
      </c>
      <c r="AR375" s="8" t="str">
        <f t="shared" si="86"/>
        <v/>
      </c>
      <c r="AS375" s="8" t="str">
        <f t="shared" si="86"/>
        <v/>
      </c>
      <c r="AT375" s="8" t="str">
        <f t="shared" si="86"/>
        <v/>
      </c>
      <c r="AU375" s="8" t="str">
        <f t="shared" si="86"/>
        <v/>
      </c>
      <c r="AV375" s="8" t="str">
        <f t="shared" si="86"/>
        <v/>
      </c>
      <c r="AW375" s="8" t="str">
        <f t="shared" si="86"/>
        <v/>
      </c>
      <c r="AX375" s="8" t="str">
        <f t="shared" si="87"/>
        <v/>
      </c>
      <c r="AY375" s="8" t="str">
        <f t="shared" si="87"/>
        <v/>
      </c>
      <c r="AZ375" s="8" t="str">
        <f t="shared" si="87"/>
        <v/>
      </c>
      <c r="BA375" s="8" t="str">
        <f t="shared" si="87"/>
        <v/>
      </c>
      <c r="BB375" s="8" t="str">
        <f t="shared" si="87"/>
        <v/>
      </c>
      <c r="BC375" s="8" t="str">
        <f t="shared" si="87"/>
        <v/>
      </c>
      <c r="BD375" s="8" t="str">
        <f t="shared" si="87"/>
        <v/>
      </c>
      <c r="BE375" s="8" t="str">
        <f t="shared" si="87"/>
        <v/>
      </c>
    </row>
    <row r="376" spans="1:57">
      <c r="A376" t="s">
        <v>404</v>
      </c>
      <c r="B376" t="s">
        <v>404</v>
      </c>
      <c r="C376" t="s">
        <v>404</v>
      </c>
      <c r="E376">
        <v>19</v>
      </c>
      <c r="F376">
        <v>0</v>
      </c>
      <c r="G376">
        <v>1</v>
      </c>
      <c r="H376">
        <v>176925</v>
      </c>
      <c r="I376" s="1">
        <v>44761.875</v>
      </c>
      <c r="J376" t="s">
        <v>387</v>
      </c>
      <c r="K376">
        <v>0</v>
      </c>
      <c r="L376" s="1">
        <v>44755.875</v>
      </c>
      <c r="M376" s="1">
        <v>44761.875</v>
      </c>
      <c r="N376" s="1">
        <v>23427.875</v>
      </c>
      <c r="O376" s="1">
        <v>44755.875</v>
      </c>
      <c r="P376" s="1">
        <v>44574.875</v>
      </c>
      <c r="Q376" s="1">
        <v>43448.916666666664</v>
      </c>
      <c r="R376">
        <v>74322328</v>
      </c>
      <c r="S376" s="22">
        <f>COUNTIF(affix_amil_mensalidade_bronze!$E$4:$E$140,R376)</f>
        <v>0</v>
      </c>
      <c r="U376" t="s">
        <v>919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389</v>
      </c>
      <c r="AC376">
        <v>42</v>
      </c>
      <c r="AD376" t="s">
        <v>394</v>
      </c>
      <c r="AE376">
        <v>165267</v>
      </c>
      <c r="AF376">
        <v>1388.25</v>
      </c>
      <c r="AG376">
        <v>1652.67</v>
      </c>
      <c r="AH376" t="s">
        <v>391</v>
      </c>
      <c r="AI376" t="str">
        <f t="shared" si="74"/>
        <v>SIMSIMSIM190117692544761.875FNEL044755.87544761.87523427.87544755.87544574.87543448.9166666667743223280DXVX WXMPX MXRXNHX000000AMIL42NEXT PLUS RM RJ1652671388.251652.67INATIVO</v>
      </c>
      <c r="AJ376">
        <f t="shared" si="75"/>
        <v>0</v>
      </c>
      <c r="AK376" t="s">
        <v>387</v>
      </c>
      <c r="AM376" s="7">
        <v>373</v>
      </c>
      <c r="AN376" s="7" t="str">
        <f t="shared" si="86"/>
        <v/>
      </c>
      <c r="AO376" s="7" t="str">
        <f t="shared" si="86"/>
        <v/>
      </c>
      <c r="AP376" s="7" t="str">
        <f t="shared" si="86"/>
        <v/>
      </c>
      <c r="AQ376" s="7" t="str">
        <f t="shared" si="86"/>
        <v/>
      </c>
      <c r="AR376" s="7" t="str">
        <f t="shared" si="86"/>
        <v/>
      </c>
      <c r="AS376" s="7" t="str">
        <f t="shared" si="86"/>
        <v/>
      </c>
      <c r="AT376" s="7" t="str">
        <f t="shared" si="86"/>
        <v/>
      </c>
      <c r="AU376" s="7" t="str">
        <f t="shared" si="86"/>
        <v/>
      </c>
      <c r="AV376" s="7" t="str">
        <f t="shared" si="86"/>
        <v/>
      </c>
      <c r="AW376" s="7" t="str">
        <f t="shared" si="86"/>
        <v/>
      </c>
      <c r="AX376" s="7" t="str">
        <f t="shared" si="87"/>
        <v/>
      </c>
      <c r="AY376" s="7" t="str">
        <f t="shared" si="87"/>
        <v/>
      </c>
      <c r="AZ376" s="7" t="str">
        <f t="shared" si="87"/>
        <v/>
      </c>
      <c r="BA376" s="7" t="str">
        <f t="shared" si="87"/>
        <v/>
      </c>
      <c r="BB376" s="7" t="str">
        <f t="shared" si="87"/>
        <v/>
      </c>
      <c r="BC376" s="7" t="str">
        <f t="shared" si="87"/>
        <v/>
      </c>
      <c r="BD376" s="7" t="str">
        <f t="shared" si="87"/>
        <v/>
      </c>
      <c r="BE376" s="7" t="str">
        <f t="shared" si="87"/>
        <v/>
      </c>
    </row>
    <row r="377" spans="1:57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176925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23427.875</v>
      </c>
      <c r="O377" s="1">
        <v>44755.875</v>
      </c>
      <c r="P377" s="1">
        <v>44574.875</v>
      </c>
      <c r="Q377" s="1">
        <v>43448.916666666664</v>
      </c>
      <c r="R377">
        <v>74322328</v>
      </c>
      <c r="S377" s="22">
        <f>COUNTIF(affix_amil_mensalidade_bronze!$E$4:$E$140,R377)</f>
        <v>0</v>
      </c>
      <c r="U377" t="s">
        <v>919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389</v>
      </c>
      <c r="AC377">
        <v>42</v>
      </c>
      <c r="AD377" t="s">
        <v>394</v>
      </c>
      <c r="AE377">
        <v>165267</v>
      </c>
      <c r="AF377">
        <v>1388.25</v>
      </c>
      <c r="AG377">
        <v>1652.67</v>
      </c>
      <c r="AH377" t="s">
        <v>391</v>
      </c>
      <c r="AI377" t="str">
        <f t="shared" si="74"/>
        <v>SIMSIMSIM190117692544761.875FNEL044755.87544761.87523427.87544755.87544574.87543448.9166666667743223280DXVX WXMPX MXRXNHX000000AMIL42NEXT PLUS RM RJ1652671388.251652.67INATIVO</v>
      </c>
      <c r="AJ377">
        <f t="shared" si="75"/>
        <v>1</v>
      </c>
      <c r="AK377" t="s">
        <v>387</v>
      </c>
      <c r="AM377" s="8">
        <v>374</v>
      </c>
      <c r="AN377" s="8" t="str">
        <f t="shared" si="86"/>
        <v/>
      </c>
      <c r="AO377" s="8" t="str">
        <f t="shared" si="86"/>
        <v/>
      </c>
      <c r="AP377" s="8" t="str">
        <f t="shared" si="86"/>
        <v/>
      </c>
      <c r="AQ377" s="8" t="str">
        <f t="shared" si="86"/>
        <v/>
      </c>
      <c r="AR377" s="8" t="str">
        <f t="shared" si="86"/>
        <v/>
      </c>
      <c r="AS377" s="8" t="str">
        <f t="shared" si="86"/>
        <v/>
      </c>
      <c r="AT377" s="8" t="str">
        <f t="shared" si="86"/>
        <v/>
      </c>
      <c r="AU377" s="8" t="str">
        <f t="shared" si="86"/>
        <v/>
      </c>
      <c r="AV377" s="8" t="str">
        <f t="shared" si="86"/>
        <v/>
      </c>
      <c r="AW377" s="8" t="str">
        <f t="shared" si="86"/>
        <v/>
      </c>
      <c r="AX377" s="8" t="str">
        <f t="shared" si="87"/>
        <v/>
      </c>
      <c r="AY377" s="8" t="str">
        <f t="shared" si="87"/>
        <v/>
      </c>
      <c r="AZ377" s="8" t="str">
        <f t="shared" si="87"/>
        <v/>
      </c>
      <c r="BA377" s="8" t="str">
        <f t="shared" si="87"/>
        <v/>
      </c>
      <c r="BB377" s="8" t="str">
        <f t="shared" si="87"/>
        <v/>
      </c>
      <c r="BC377" s="8" t="str">
        <f t="shared" si="87"/>
        <v/>
      </c>
      <c r="BD377" s="8" t="str">
        <f t="shared" si="87"/>
        <v/>
      </c>
      <c r="BE377" s="8" t="str">
        <f t="shared" si="87"/>
        <v/>
      </c>
    </row>
    <row r="378" spans="1:57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176925</v>
      </c>
      <c r="I378" s="1">
        <v>44761.875</v>
      </c>
      <c r="J378" t="s">
        <v>387</v>
      </c>
      <c r="K378">
        <v>0</v>
      </c>
      <c r="L378" s="1">
        <v>44755.875</v>
      </c>
      <c r="M378" s="1">
        <v>44761.875</v>
      </c>
      <c r="N378" s="1">
        <v>23427.875</v>
      </c>
      <c r="O378" s="1">
        <v>44755.875</v>
      </c>
      <c r="P378" s="1">
        <v>44574.875</v>
      </c>
      <c r="Q378" s="1">
        <v>43448.916666666664</v>
      </c>
      <c r="R378">
        <v>74322328</v>
      </c>
      <c r="S378" s="22">
        <f>COUNTIF(affix_amil_mensalidade_bronze!$E$4:$E$140,R378)</f>
        <v>0</v>
      </c>
      <c r="U378" t="s">
        <v>919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389</v>
      </c>
      <c r="AC378">
        <v>42</v>
      </c>
      <c r="AD378" t="s">
        <v>394</v>
      </c>
      <c r="AE378">
        <v>165267</v>
      </c>
      <c r="AF378">
        <v>1388.25</v>
      </c>
      <c r="AG378">
        <v>1652.67</v>
      </c>
      <c r="AH378" t="s">
        <v>391</v>
      </c>
      <c r="AI378" t="str">
        <f t="shared" si="74"/>
        <v>SIMSIMSIM190117692544761.875FNEL044755.87544761.87523427.87544755.87544574.87543448.9166666667743223280DXVX WXMPX MXRXNHX000000AMIL42NEXT PLUS RM RJ1652671388.251652.67INATIVO</v>
      </c>
      <c r="AJ378">
        <f t="shared" si="75"/>
        <v>1</v>
      </c>
      <c r="AK378" t="s">
        <v>387</v>
      </c>
      <c r="AM378" s="7">
        <v>375</v>
      </c>
      <c r="AN378" s="7" t="str">
        <f t="shared" si="86"/>
        <v/>
      </c>
      <c r="AO378" s="7" t="str">
        <f t="shared" si="86"/>
        <v/>
      </c>
      <c r="AP378" s="7" t="str">
        <f t="shared" si="86"/>
        <v/>
      </c>
      <c r="AQ378" s="7" t="str">
        <f t="shared" si="86"/>
        <v/>
      </c>
      <c r="AR378" s="7" t="str">
        <f t="shared" si="86"/>
        <v/>
      </c>
      <c r="AS378" s="7" t="str">
        <f t="shared" si="86"/>
        <v/>
      </c>
      <c r="AT378" s="7" t="str">
        <f t="shared" si="86"/>
        <v/>
      </c>
      <c r="AU378" s="7" t="str">
        <f t="shared" si="86"/>
        <v/>
      </c>
      <c r="AV378" s="7" t="str">
        <f t="shared" si="86"/>
        <v/>
      </c>
      <c r="AW378" s="7" t="str">
        <f t="shared" si="86"/>
        <v/>
      </c>
      <c r="AX378" s="7" t="str">
        <f t="shared" si="87"/>
        <v/>
      </c>
      <c r="AY378" s="7" t="str">
        <f t="shared" si="87"/>
        <v/>
      </c>
      <c r="AZ378" s="7" t="str">
        <f t="shared" si="87"/>
        <v/>
      </c>
      <c r="BA378" s="7" t="str">
        <f t="shared" si="87"/>
        <v/>
      </c>
      <c r="BB378" s="7" t="str">
        <f t="shared" si="87"/>
        <v/>
      </c>
      <c r="BC378" s="7" t="str">
        <f t="shared" si="87"/>
        <v/>
      </c>
      <c r="BD378" s="7" t="str">
        <f t="shared" si="87"/>
        <v/>
      </c>
      <c r="BE378" s="7" t="str">
        <f t="shared" si="87"/>
        <v/>
      </c>
    </row>
    <row r="379" spans="1:57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176925</v>
      </c>
      <c r="I379" s="1">
        <v>44761.875</v>
      </c>
      <c r="J379" t="s">
        <v>387</v>
      </c>
      <c r="K379">
        <v>1</v>
      </c>
      <c r="L379" s="1">
        <v>44755.875</v>
      </c>
      <c r="M379" s="1">
        <v>44761.875</v>
      </c>
      <c r="N379" s="1">
        <v>25706.875</v>
      </c>
      <c r="O379" s="1">
        <v>44755.875</v>
      </c>
      <c r="P379" s="1"/>
      <c r="Q379" s="1">
        <v>43448.916666666664</v>
      </c>
      <c r="R379">
        <v>74322329</v>
      </c>
      <c r="S379" s="23">
        <f>COUNTIF(affix_amil_mensalidade_bronze!$E$4:$E$140,R379)</f>
        <v>0</v>
      </c>
      <c r="U379" t="s">
        <v>920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389</v>
      </c>
      <c r="AC379">
        <v>42</v>
      </c>
      <c r="AD379" t="s">
        <v>394</v>
      </c>
      <c r="AE379">
        <v>132214</v>
      </c>
      <c r="AF379">
        <v>1110.5899999999999</v>
      </c>
      <c r="AG379">
        <v>1322.14</v>
      </c>
      <c r="AH379" t="s">
        <v>391</v>
      </c>
      <c r="AI379" t="str">
        <f t="shared" si="74"/>
        <v>SIMSIMSIM190117692544761.875FNEL144755.87544761.87525706.87544755.87543448.9166666667743223290XDXLXNX RXXNXLDX DX WRUZ000000AMIL42NEXT PLUS RM RJ1322141110.591322.14INATIVO</v>
      </c>
      <c r="AJ379">
        <f t="shared" si="75"/>
        <v>0</v>
      </c>
      <c r="AK379" t="s">
        <v>387</v>
      </c>
      <c r="AM379" s="8">
        <v>376</v>
      </c>
      <c r="AN379" s="8" t="str">
        <f t="shared" si="86"/>
        <v/>
      </c>
      <c r="AO379" s="8" t="str">
        <f t="shared" si="86"/>
        <v/>
      </c>
      <c r="AP379" s="8" t="str">
        <f t="shared" si="86"/>
        <v/>
      </c>
      <c r="AQ379" s="8" t="str">
        <f t="shared" si="86"/>
        <v/>
      </c>
      <c r="AR379" s="8" t="str">
        <f t="shared" si="86"/>
        <v/>
      </c>
      <c r="AS379" s="8" t="str">
        <f t="shared" si="86"/>
        <v/>
      </c>
      <c r="AT379" s="8" t="str">
        <f t="shared" si="86"/>
        <v/>
      </c>
      <c r="AU379" s="8" t="str">
        <f t="shared" si="86"/>
        <v/>
      </c>
      <c r="AV379" s="8" t="str">
        <f t="shared" si="86"/>
        <v/>
      </c>
      <c r="AW379" s="8" t="str">
        <f t="shared" si="86"/>
        <v/>
      </c>
      <c r="AX379" s="8" t="str">
        <f t="shared" si="87"/>
        <v/>
      </c>
      <c r="AY379" s="8" t="str">
        <f t="shared" si="87"/>
        <v/>
      </c>
      <c r="AZ379" s="8" t="str">
        <f t="shared" si="87"/>
        <v/>
      </c>
      <c r="BA379" s="8" t="str">
        <f t="shared" si="87"/>
        <v/>
      </c>
      <c r="BB379" s="8" t="str">
        <f t="shared" si="87"/>
        <v/>
      </c>
      <c r="BC379" s="8" t="str">
        <f t="shared" si="87"/>
        <v/>
      </c>
      <c r="BD379" s="8" t="str">
        <f t="shared" si="87"/>
        <v/>
      </c>
      <c r="BE379" s="8" t="str">
        <f t="shared" si="87"/>
        <v/>
      </c>
    </row>
    <row r="380" spans="1:57">
      <c r="A380" t="s">
        <v>404</v>
      </c>
      <c r="B380" t="s">
        <v>404</v>
      </c>
      <c r="C380" t="s">
        <v>404</v>
      </c>
      <c r="E380">
        <v>19</v>
      </c>
      <c r="F380">
        <v>0</v>
      </c>
      <c r="G380">
        <v>1</v>
      </c>
      <c r="H380">
        <v>176925</v>
      </c>
      <c r="I380" s="1">
        <v>44761.875</v>
      </c>
      <c r="J380" t="s">
        <v>387</v>
      </c>
      <c r="K380">
        <v>1</v>
      </c>
      <c r="L380" s="1">
        <v>44755.875</v>
      </c>
      <c r="M380" s="1">
        <v>44761.875</v>
      </c>
      <c r="N380" s="1">
        <v>25706.875</v>
      </c>
      <c r="O380" s="1">
        <v>44755.875</v>
      </c>
      <c r="P380" s="1"/>
      <c r="Q380" s="1">
        <v>43448.916666666664</v>
      </c>
      <c r="R380">
        <v>74322329</v>
      </c>
      <c r="S380" s="23">
        <f>COUNTIF(affix_amil_mensalidade_bronze!$E$4:$E$140,R380)</f>
        <v>0</v>
      </c>
      <c r="U380" t="s">
        <v>920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389</v>
      </c>
      <c r="AC380">
        <v>42</v>
      </c>
      <c r="AD380" t="s">
        <v>394</v>
      </c>
      <c r="AE380">
        <v>132214</v>
      </c>
      <c r="AF380">
        <v>1110.5899999999999</v>
      </c>
      <c r="AG380">
        <v>1322.14</v>
      </c>
      <c r="AH380" t="s">
        <v>391</v>
      </c>
      <c r="AI380" t="str">
        <f t="shared" si="74"/>
        <v>SIMSIMSIM190117692544761.875FNEL144755.87544761.87525706.87544755.87543448.9166666667743223290XDXLXNX RXXNXLDX DX WRUZ000000AMIL42NEXT PLUS RM RJ1322141110.591322.14INATIVO</v>
      </c>
      <c r="AJ380">
        <f t="shared" si="75"/>
        <v>1</v>
      </c>
      <c r="AK380" t="s">
        <v>387</v>
      </c>
      <c r="AM380" s="7">
        <v>377</v>
      </c>
      <c r="AN380" s="7" t="str">
        <f t="shared" si="86"/>
        <v/>
      </c>
      <c r="AO380" s="7" t="str">
        <f t="shared" si="86"/>
        <v/>
      </c>
      <c r="AP380" s="7" t="str">
        <f t="shared" si="86"/>
        <v/>
      </c>
      <c r="AQ380" s="7" t="str">
        <f t="shared" si="86"/>
        <v/>
      </c>
      <c r="AR380" s="7" t="str">
        <f t="shared" si="86"/>
        <v/>
      </c>
      <c r="AS380" s="7" t="str">
        <f t="shared" si="86"/>
        <v/>
      </c>
      <c r="AT380" s="7" t="str">
        <f t="shared" si="86"/>
        <v/>
      </c>
      <c r="AU380" s="7" t="str">
        <f t="shared" si="86"/>
        <v/>
      </c>
      <c r="AV380" s="7" t="str">
        <f t="shared" si="86"/>
        <v/>
      </c>
      <c r="AW380" s="7" t="str">
        <f t="shared" si="86"/>
        <v/>
      </c>
      <c r="AX380" s="7" t="str">
        <f t="shared" si="87"/>
        <v/>
      </c>
      <c r="AY380" s="7" t="str">
        <f t="shared" si="87"/>
        <v/>
      </c>
      <c r="AZ380" s="7" t="str">
        <f t="shared" si="87"/>
        <v/>
      </c>
      <c r="BA380" s="7" t="str">
        <f t="shared" si="87"/>
        <v/>
      </c>
      <c r="BB380" s="7" t="str">
        <f t="shared" si="87"/>
        <v/>
      </c>
      <c r="BC380" s="7" t="str">
        <f t="shared" si="87"/>
        <v/>
      </c>
      <c r="BD380" s="7" t="str">
        <f t="shared" si="87"/>
        <v/>
      </c>
      <c r="BE380" s="7" t="str">
        <f t="shared" si="87"/>
        <v/>
      </c>
    </row>
    <row r="381" spans="1:57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176925</v>
      </c>
      <c r="I381" s="1">
        <v>44761.875</v>
      </c>
      <c r="J381" t="s">
        <v>387</v>
      </c>
      <c r="K381">
        <v>1</v>
      </c>
      <c r="L381" s="1">
        <v>44755.875</v>
      </c>
      <c r="M381" s="1">
        <v>44761.875</v>
      </c>
      <c r="N381" s="1">
        <v>25706.875</v>
      </c>
      <c r="O381" s="1">
        <v>44755.875</v>
      </c>
      <c r="P381" s="1"/>
      <c r="Q381" s="1">
        <v>43448.916666666664</v>
      </c>
      <c r="R381">
        <v>74322329</v>
      </c>
      <c r="S381" s="23">
        <f>COUNTIF(affix_amil_mensalidade_bronze!$E$4:$E$140,R381)</f>
        <v>0</v>
      </c>
      <c r="U381" t="s">
        <v>920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389</v>
      </c>
      <c r="AC381">
        <v>42</v>
      </c>
      <c r="AD381" t="s">
        <v>394</v>
      </c>
      <c r="AE381">
        <v>132214</v>
      </c>
      <c r="AF381">
        <v>1110.5899999999999</v>
      </c>
      <c r="AG381">
        <v>1322.14</v>
      </c>
      <c r="AH381" t="s">
        <v>391</v>
      </c>
      <c r="AI381" t="str">
        <f t="shared" si="74"/>
        <v>SIMSIMSIM190117692544761.875FNEL144755.87544761.87525706.87544755.87543448.9166666667743223290XDXLXNX RXXNXLDX DX WRUZ000000AMIL42NEXT PLUS RM RJ1322141110.591322.14INATIVO</v>
      </c>
      <c r="AJ381">
        <f t="shared" si="75"/>
        <v>1</v>
      </c>
      <c r="AK381" t="s">
        <v>387</v>
      </c>
      <c r="AM381" s="8">
        <v>378</v>
      </c>
      <c r="AN381" s="8" t="str">
        <f t="shared" si="86"/>
        <v/>
      </c>
      <c r="AO381" s="8" t="str">
        <f t="shared" si="86"/>
        <v/>
      </c>
      <c r="AP381" s="8" t="str">
        <f t="shared" si="86"/>
        <v/>
      </c>
      <c r="AQ381" s="8" t="str">
        <f t="shared" si="86"/>
        <v/>
      </c>
      <c r="AR381" s="8" t="str">
        <f t="shared" si="86"/>
        <v/>
      </c>
      <c r="AS381" s="8" t="str">
        <f t="shared" si="86"/>
        <v/>
      </c>
      <c r="AT381" s="8" t="str">
        <f t="shared" si="86"/>
        <v/>
      </c>
      <c r="AU381" s="8" t="str">
        <f t="shared" si="86"/>
        <v/>
      </c>
      <c r="AV381" s="8" t="str">
        <f t="shared" si="86"/>
        <v/>
      </c>
      <c r="AW381" s="8" t="str">
        <f t="shared" si="86"/>
        <v/>
      </c>
      <c r="AX381" s="8" t="str">
        <f t="shared" si="87"/>
        <v/>
      </c>
      <c r="AY381" s="8" t="str">
        <f t="shared" si="87"/>
        <v/>
      </c>
      <c r="AZ381" s="8" t="str">
        <f t="shared" si="87"/>
        <v/>
      </c>
      <c r="BA381" s="8" t="str">
        <f t="shared" si="87"/>
        <v/>
      </c>
      <c r="BB381" s="8" t="str">
        <f t="shared" si="87"/>
        <v/>
      </c>
      <c r="BC381" s="8" t="str">
        <f t="shared" si="87"/>
        <v/>
      </c>
      <c r="BD381" s="8" t="str">
        <f t="shared" si="87"/>
        <v/>
      </c>
      <c r="BE381" s="8" t="str">
        <f t="shared" si="87"/>
        <v/>
      </c>
    </row>
    <row r="382" spans="1:57">
      <c r="A382" t="s">
        <v>404</v>
      </c>
      <c r="B382" t="s">
        <v>404</v>
      </c>
      <c r="C382" t="s">
        <v>386</v>
      </c>
      <c r="E382">
        <v>19</v>
      </c>
      <c r="F382">
        <v>0</v>
      </c>
      <c r="G382">
        <v>1</v>
      </c>
      <c r="H382">
        <v>177016</v>
      </c>
      <c r="I382" s="1">
        <v>44761.875</v>
      </c>
      <c r="J382" t="s">
        <v>387</v>
      </c>
      <c r="K382">
        <v>0</v>
      </c>
      <c r="L382" s="1"/>
      <c r="M382" s="1">
        <v>44761.875</v>
      </c>
      <c r="N382" s="1">
        <v>40212.916666666664</v>
      </c>
      <c r="O382" s="1">
        <v>44755.875</v>
      </c>
      <c r="P382" s="1">
        <v>44755.875</v>
      </c>
      <c r="Q382" s="1">
        <v>43448.916666666664</v>
      </c>
      <c r="R382">
        <v>74327975</v>
      </c>
      <c r="S382" s="22">
        <f>COUNTIF(affix_amil_mensalidade_bronze!$E$4:$E$140,R382)</f>
        <v>0</v>
      </c>
      <c r="U382" t="s">
        <v>921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389</v>
      </c>
      <c r="AC382">
        <v>42</v>
      </c>
      <c r="AD382" t="s">
        <v>400</v>
      </c>
      <c r="AE382">
        <v>49621</v>
      </c>
      <c r="AF382">
        <v>416.82</v>
      </c>
      <c r="AG382">
        <v>496.21</v>
      </c>
      <c r="AH382" t="s">
        <v>480</v>
      </c>
      <c r="AI382" t="str">
        <f t="shared" si="74"/>
        <v>SIMSIMNÃO190117701644761.875FNEL044761.87540212.916666666744755.87544755.87543448.9166666667743279750PXDRX MXGUXL XLVX XRXUJX000000AMIL42NEXT MUNICIPAL SÃO PAULO49621416.82496.21SUSPENSÃO</v>
      </c>
      <c r="AJ382">
        <f t="shared" si="75"/>
        <v>0</v>
      </c>
      <c r="AK382" t="s">
        <v>387</v>
      </c>
      <c r="AM382" s="7">
        <v>379</v>
      </c>
      <c r="AN382" s="7" t="str">
        <f t="shared" si="86"/>
        <v/>
      </c>
      <c r="AO382" s="7" t="str">
        <f t="shared" si="86"/>
        <v/>
      </c>
      <c r="AP382" s="7" t="str">
        <f t="shared" si="86"/>
        <v/>
      </c>
      <c r="AQ382" s="7" t="str">
        <f t="shared" si="86"/>
        <v/>
      </c>
      <c r="AR382" s="7" t="str">
        <f t="shared" si="86"/>
        <v/>
      </c>
      <c r="AS382" s="7" t="str">
        <f t="shared" si="86"/>
        <v/>
      </c>
      <c r="AT382" s="7" t="str">
        <f t="shared" si="86"/>
        <v/>
      </c>
      <c r="AU382" s="7" t="str">
        <f t="shared" si="86"/>
        <v/>
      </c>
      <c r="AV382" s="7" t="str">
        <f t="shared" si="86"/>
        <v/>
      </c>
      <c r="AW382" s="7" t="str">
        <f t="shared" si="86"/>
        <v/>
      </c>
      <c r="AX382" s="7" t="str">
        <f t="shared" si="87"/>
        <v/>
      </c>
      <c r="AY382" s="7" t="str">
        <f t="shared" si="87"/>
        <v/>
      </c>
      <c r="AZ382" s="7" t="str">
        <f t="shared" si="87"/>
        <v/>
      </c>
      <c r="BA382" s="7" t="str">
        <f t="shared" si="87"/>
        <v/>
      </c>
      <c r="BB382" s="7" t="str">
        <f t="shared" si="87"/>
        <v/>
      </c>
      <c r="BC382" s="7" t="str">
        <f t="shared" si="87"/>
        <v/>
      </c>
      <c r="BD382" s="7" t="str">
        <f t="shared" si="87"/>
        <v/>
      </c>
      <c r="BE382" s="7" t="str">
        <f t="shared" si="87"/>
        <v/>
      </c>
    </row>
    <row r="383" spans="1:57">
      <c r="A383" t="s">
        <v>404</v>
      </c>
      <c r="B383" t="s">
        <v>404</v>
      </c>
      <c r="C383" t="s">
        <v>386</v>
      </c>
      <c r="E383">
        <v>19</v>
      </c>
      <c r="F383">
        <v>0</v>
      </c>
      <c r="G383">
        <v>1</v>
      </c>
      <c r="H383">
        <v>177016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40212.916666666664</v>
      </c>
      <c r="O383" s="1">
        <v>44755.875</v>
      </c>
      <c r="P383" s="1">
        <v>44755.875</v>
      </c>
      <c r="Q383" s="1">
        <v>43448.916666666664</v>
      </c>
      <c r="R383">
        <v>74327975</v>
      </c>
      <c r="S383" s="22">
        <f>COUNTIF(affix_amil_mensalidade_bronze!$E$4:$E$140,R383)</f>
        <v>0</v>
      </c>
      <c r="U383" t="s">
        <v>921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389</v>
      </c>
      <c r="AC383">
        <v>42</v>
      </c>
      <c r="AD383" t="s">
        <v>400</v>
      </c>
      <c r="AE383">
        <v>49621</v>
      </c>
      <c r="AF383">
        <v>416.82</v>
      </c>
      <c r="AG383">
        <v>496.21</v>
      </c>
      <c r="AH383" t="s">
        <v>480</v>
      </c>
      <c r="AI383" t="str">
        <f t="shared" si="74"/>
        <v>SIMSIMNÃO190117701644761.875FNEL044761.87540212.916666666744755.87544755.87543448.9166666667743279750PXDRX MXGUXL XLVX XRXUJX000000AMIL42NEXT MUNICIPAL SÃO PAULO49621416.82496.21SUSPENSÃO</v>
      </c>
      <c r="AJ383">
        <f t="shared" si="75"/>
        <v>1</v>
      </c>
      <c r="AK383" t="s">
        <v>387</v>
      </c>
      <c r="AM383" s="8">
        <v>380</v>
      </c>
      <c r="AN383" s="8" t="str">
        <f t="shared" si="86"/>
        <v/>
      </c>
      <c r="AO383" s="8" t="str">
        <f t="shared" si="86"/>
        <v/>
      </c>
      <c r="AP383" s="8" t="str">
        <f t="shared" si="86"/>
        <v/>
      </c>
      <c r="AQ383" s="8" t="str">
        <f t="shared" si="86"/>
        <v/>
      </c>
      <c r="AR383" s="8" t="str">
        <f t="shared" si="86"/>
        <v/>
      </c>
      <c r="AS383" s="8" t="str">
        <f t="shared" si="86"/>
        <v/>
      </c>
      <c r="AT383" s="8" t="str">
        <f t="shared" si="86"/>
        <v/>
      </c>
      <c r="AU383" s="8" t="str">
        <f t="shared" si="86"/>
        <v/>
      </c>
      <c r="AV383" s="8" t="str">
        <f t="shared" si="86"/>
        <v/>
      </c>
      <c r="AW383" s="8" t="str">
        <f t="shared" si="86"/>
        <v/>
      </c>
      <c r="AX383" s="8" t="str">
        <f t="shared" si="87"/>
        <v/>
      </c>
      <c r="AY383" s="8" t="str">
        <f t="shared" si="87"/>
        <v/>
      </c>
      <c r="AZ383" s="8" t="str">
        <f t="shared" si="87"/>
        <v/>
      </c>
      <c r="BA383" s="8" t="str">
        <f t="shared" si="87"/>
        <v/>
      </c>
      <c r="BB383" s="8" t="str">
        <f t="shared" si="87"/>
        <v/>
      </c>
      <c r="BC383" s="8" t="str">
        <f t="shared" si="87"/>
        <v/>
      </c>
      <c r="BD383" s="8" t="str">
        <f t="shared" si="87"/>
        <v/>
      </c>
      <c r="BE383" s="8" t="str">
        <f t="shared" si="87"/>
        <v/>
      </c>
    </row>
    <row r="384" spans="1:57">
      <c r="A384" t="s">
        <v>404</v>
      </c>
      <c r="B384" t="s">
        <v>404</v>
      </c>
      <c r="C384" t="s">
        <v>386</v>
      </c>
      <c r="E384">
        <v>19</v>
      </c>
      <c r="F384">
        <v>0</v>
      </c>
      <c r="G384">
        <v>1</v>
      </c>
      <c r="H384">
        <v>177016</v>
      </c>
      <c r="I384" s="1">
        <v>44761.875</v>
      </c>
      <c r="J384" t="s">
        <v>387</v>
      </c>
      <c r="K384">
        <v>0</v>
      </c>
      <c r="L384" s="1"/>
      <c r="M384" s="1">
        <v>44761.875</v>
      </c>
      <c r="N384" s="1">
        <v>40212.916666666664</v>
      </c>
      <c r="O384" s="1">
        <v>44755.875</v>
      </c>
      <c r="P384" s="1">
        <v>44755.875</v>
      </c>
      <c r="Q384" s="1">
        <v>43448.916666666664</v>
      </c>
      <c r="R384">
        <v>74327975</v>
      </c>
      <c r="S384" s="22">
        <f>COUNTIF(affix_amil_mensalidade_bronze!$E$4:$E$140,R384)</f>
        <v>0</v>
      </c>
      <c r="U384" t="s">
        <v>921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389</v>
      </c>
      <c r="AC384">
        <v>42</v>
      </c>
      <c r="AD384" t="s">
        <v>400</v>
      </c>
      <c r="AE384">
        <v>49621</v>
      </c>
      <c r="AF384">
        <v>416.82</v>
      </c>
      <c r="AG384">
        <v>496.21</v>
      </c>
      <c r="AH384" t="s">
        <v>480</v>
      </c>
      <c r="AI384" t="str">
        <f t="shared" si="74"/>
        <v>SIMSIMNÃO190117701644761.875FNEL044761.87540212.916666666744755.87544755.87543448.9166666667743279750PXDRX MXGUXL XLVX XRXUJX000000AMIL42NEXT MUNICIPAL SÃO PAULO49621416.82496.21SUSPENSÃO</v>
      </c>
      <c r="AJ384">
        <f t="shared" si="75"/>
        <v>1</v>
      </c>
      <c r="AK384" t="s">
        <v>387</v>
      </c>
      <c r="AM384" s="7">
        <v>381</v>
      </c>
      <c r="AN384" s="7" t="str">
        <f t="shared" ref="AN384:AW393" si="88">IF(AN$3=$D384,$AM384,"")</f>
        <v/>
      </c>
      <c r="AO384" s="7" t="str">
        <f t="shared" si="88"/>
        <v/>
      </c>
      <c r="AP384" s="7" t="str">
        <f t="shared" si="88"/>
        <v/>
      </c>
      <c r="AQ384" s="7" t="str">
        <f t="shared" si="88"/>
        <v/>
      </c>
      <c r="AR384" s="7" t="str">
        <f t="shared" si="88"/>
        <v/>
      </c>
      <c r="AS384" s="7" t="str">
        <f t="shared" si="88"/>
        <v/>
      </c>
      <c r="AT384" s="7" t="str">
        <f t="shared" si="88"/>
        <v/>
      </c>
      <c r="AU384" s="7" t="str">
        <f t="shared" si="88"/>
        <v/>
      </c>
      <c r="AV384" s="7" t="str">
        <f t="shared" si="88"/>
        <v/>
      </c>
      <c r="AW384" s="7" t="str">
        <f t="shared" si="88"/>
        <v/>
      </c>
      <c r="AX384" s="7" t="str">
        <f t="shared" ref="AX384:BE393" si="89">IF(AX$3=$D384,$AM384,"")</f>
        <v/>
      </c>
      <c r="AY384" s="7" t="str">
        <f t="shared" si="89"/>
        <v/>
      </c>
      <c r="AZ384" s="7" t="str">
        <f t="shared" si="89"/>
        <v/>
      </c>
      <c r="BA384" s="7" t="str">
        <f t="shared" si="89"/>
        <v/>
      </c>
      <c r="BB384" s="7" t="str">
        <f t="shared" si="89"/>
        <v/>
      </c>
      <c r="BC384" s="7" t="str">
        <f t="shared" si="89"/>
        <v/>
      </c>
      <c r="BD384" s="7" t="str">
        <f t="shared" si="89"/>
        <v/>
      </c>
      <c r="BE384" s="7" t="str">
        <f t="shared" si="89"/>
        <v/>
      </c>
    </row>
    <row r="385" spans="1:57">
      <c r="A385" t="s">
        <v>404</v>
      </c>
      <c r="B385" t="s">
        <v>404</v>
      </c>
      <c r="C385" t="s">
        <v>404</v>
      </c>
      <c r="E385">
        <v>19</v>
      </c>
      <c r="F385">
        <v>0</v>
      </c>
      <c r="G385">
        <v>1</v>
      </c>
      <c r="H385">
        <v>176779</v>
      </c>
      <c r="I385" s="1">
        <v>44761.875</v>
      </c>
      <c r="J385" t="s">
        <v>387</v>
      </c>
      <c r="K385">
        <v>0</v>
      </c>
      <c r="L385" s="1"/>
      <c r="M385" s="1">
        <v>44761.875</v>
      </c>
      <c r="N385" s="1">
        <v>40400.875</v>
      </c>
      <c r="O385" s="1">
        <v>43454.916666666664</v>
      </c>
      <c r="P385" s="1"/>
      <c r="Q385" s="1">
        <v>43448.916666666664</v>
      </c>
      <c r="R385">
        <v>74348481</v>
      </c>
      <c r="S385" s="23">
        <f>COUNTIF(affix_amil_mensalidade_bronze!$E$4:$E$140,R385)</f>
        <v>0</v>
      </c>
      <c r="U385" t="s">
        <v>918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389</v>
      </c>
      <c r="AC385">
        <v>42</v>
      </c>
      <c r="AD385" t="s">
        <v>476</v>
      </c>
      <c r="AE385">
        <v>123586</v>
      </c>
      <c r="AF385">
        <v>1038.1099999999999</v>
      </c>
      <c r="AG385">
        <v>1235.8599999999999</v>
      </c>
      <c r="AH385" t="s">
        <v>408</v>
      </c>
      <c r="AI385" t="str">
        <f t="shared" si="74"/>
        <v>SIMSIMSIM190117677944761.875FNEL044761.87540400.87543454.916666666743448.9166666667743484810XXXW RXVX BXNFXM BRXTX000000AMIL42AMIL 400 QC NACIONAL1235861038.111235.86ATIVO</v>
      </c>
      <c r="AJ385">
        <f t="shared" si="75"/>
        <v>0</v>
      </c>
      <c r="AK385" t="s">
        <v>387</v>
      </c>
      <c r="AM385" s="8">
        <v>382</v>
      </c>
      <c r="AN385" s="8" t="str">
        <f t="shared" si="88"/>
        <v/>
      </c>
      <c r="AO385" s="8" t="str">
        <f t="shared" si="88"/>
        <v/>
      </c>
      <c r="AP385" s="8" t="str">
        <f t="shared" si="88"/>
        <v/>
      </c>
      <c r="AQ385" s="8" t="str">
        <f t="shared" si="88"/>
        <v/>
      </c>
      <c r="AR385" s="8" t="str">
        <f t="shared" si="88"/>
        <v/>
      </c>
      <c r="AS385" s="8" t="str">
        <f t="shared" si="88"/>
        <v/>
      </c>
      <c r="AT385" s="8" t="str">
        <f t="shared" si="88"/>
        <v/>
      </c>
      <c r="AU385" s="8" t="str">
        <f t="shared" si="88"/>
        <v/>
      </c>
      <c r="AV385" s="8" t="str">
        <f t="shared" si="88"/>
        <v/>
      </c>
      <c r="AW385" s="8" t="str">
        <f t="shared" si="88"/>
        <v/>
      </c>
      <c r="AX385" s="8" t="str">
        <f t="shared" si="89"/>
        <v/>
      </c>
      <c r="AY385" s="8" t="str">
        <f t="shared" si="89"/>
        <v/>
      </c>
      <c r="AZ385" s="8" t="str">
        <f t="shared" si="89"/>
        <v/>
      </c>
      <c r="BA385" s="8" t="str">
        <f t="shared" si="89"/>
        <v/>
      </c>
      <c r="BB385" s="8" t="str">
        <f t="shared" si="89"/>
        <v/>
      </c>
      <c r="BC385" s="8" t="str">
        <f t="shared" si="89"/>
        <v/>
      </c>
      <c r="BD385" s="8" t="str">
        <f t="shared" si="89"/>
        <v/>
      </c>
      <c r="BE385" s="8" t="str">
        <f t="shared" si="89"/>
        <v/>
      </c>
    </row>
    <row r="386" spans="1:57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176779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40400.875</v>
      </c>
      <c r="O386" s="1">
        <v>43454.916666666664</v>
      </c>
      <c r="P386" s="1"/>
      <c r="Q386" s="1">
        <v>43448.916666666664</v>
      </c>
      <c r="R386">
        <v>74348481</v>
      </c>
      <c r="S386" s="23">
        <f>COUNTIF(affix_amil_mensalidade_bronze!$E$4:$E$140,R386)</f>
        <v>0</v>
      </c>
      <c r="U386" t="s">
        <v>918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389</v>
      </c>
      <c r="AC386">
        <v>42</v>
      </c>
      <c r="AD386" t="s">
        <v>476</v>
      </c>
      <c r="AE386">
        <v>123586</v>
      </c>
      <c r="AF386">
        <v>1038.1099999999999</v>
      </c>
      <c r="AG386">
        <v>1235.8599999999999</v>
      </c>
      <c r="AH386" t="s">
        <v>408</v>
      </c>
      <c r="AI386" t="str">
        <f t="shared" si="74"/>
        <v>SIMSIMSIM190117677944761.875FNEL044761.87540400.87543454.916666666743448.9166666667743484810XXXW RXVX BXNFXM BRXTX000000AMIL42AMIL 400 QC NACIONAL1235861038.111235.86ATIVO</v>
      </c>
      <c r="AJ386">
        <f t="shared" si="75"/>
        <v>1</v>
      </c>
      <c r="AK386" t="s">
        <v>387</v>
      </c>
      <c r="AM386" s="7">
        <v>383</v>
      </c>
      <c r="AN386" s="7" t="str">
        <f t="shared" si="88"/>
        <v/>
      </c>
      <c r="AO386" s="7" t="str">
        <f t="shared" si="88"/>
        <v/>
      </c>
      <c r="AP386" s="7" t="str">
        <f t="shared" si="88"/>
        <v/>
      </c>
      <c r="AQ386" s="7" t="str">
        <f t="shared" si="88"/>
        <v/>
      </c>
      <c r="AR386" s="7" t="str">
        <f t="shared" si="88"/>
        <v/>
      </c>
      <c r="AS386" s="7" t="str">
        <f t="shared" si="88"/>
        <v/>
      </c>
      <c r="AT386" s="7" t="str">
        <f t="shared" si="88"/>
        <v/>
      </c>
      <c r="AU386" s="7" t="str">
        <f t="shared" si="88"/>
        <v/>
      </c>
      <c r="AV386" s="7" t="str">
        <f t="shared" si="88"/>
        <v/>
      </c>
      <c r="AW386" s="7" t="str">
        <f t="shared" si="88"/>
        <v/>
      </c>
      <c r="AX386" s="7" t="str">
        <f t="shared" si="89"/>
        <v/>
      </c>
      <c r="AY386" s="7" t="str">
        <f t="shared" si="89"/>
        <v/>
      </c>
      <c r="AZ386" s="7" t="str">
        <f t="shared" si="89"/>
        <v/>
      </c>
      <c r="BA386" s="7" t="str">
        <f t="shared" si="89"/>
        <v/>
      </c>
      <c r="BB386" s="7" t="str">
        <f t="shared" si="89"/>
        <v/>
      </c>
      <c r="BC386" s="7" t="str">
        <f t="shared" si="89"/>
        <v/>
      </c>
      <c r="BD386" s="7" t="str">
        <f t="shared" si="89"/>
        <v/>
      </c>
      <c r="BE386" s="7" t="str">
        <f t="shared" si="89"/>
        <v/>
      </c>
    </row>
    <row r="387" spans="1:57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176779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40400.875</v>
      </c>
      <c r="O387" s="1">
        <v>43454.916666666664</v>
      </c>
      <c r="P387" s="1"/>
      <c r="Q387" s="1">
        <v>43448.916666666664</v>
      </c>
      <c r="R387">
        <v>74348481</v>
      </c>
      <c r="S387" s="23">
        <f>COUNTIF(affix_amil_mensalidade_bronze!$E$4:$E$140,R387)</f>
        <v>0</v>
      </c>
      <c r="U387" t="s">
        <v>918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389</v>
      </c>
      <c r="AC387">
        <v>42</v>
      </c>
      <c r="AD387" t="s">
        <v>476</v>
      </c>
      <c r="AE387">
        <v>123586</v>
      </c>
      <c r="AF387">
        <v>1038.1099999999999</v>
      </c>
      <c r="AG387">
        <v>1235.8599999999999</v>
      </c>
      <c r="AH387" t="s">
        <v>408</v>
      </c>
      <c r="AI387" t="str">
        <f t="shared" si="74"/>
        <v>SIMSIMSIM190117677944761.875FNEL044761.87540400.87543454.916666666743448.9166666667743484810XXXW RXVX BXNFXM BRXTX000000AMIL42AMIL 400 QC NACIONAL1235861038.111235.86ATIVO</v>
      </c>
      <c r="AJ387">
        <f t="shared" si="75"/>
        <v>1</v>
      </c>
      <c r="AK387" t="s">
        <v>387</v>
      </c>
      <c r="AM387" s="8">
        <v>384</v>
      </c>
      <c r="AN387" s="8" t="str">
        <f t="shared" si="88"/>
        <v/>
      </c>
      <c r="AO387" s="8" t="str">
        <f t="shared" si="88"/>
        <v/>
      </c>
      <c r="AP387" s="8" t="str">
        <f t="shared" si="88"/>
        <v/>
      </c>
      <c r="AQ387" s="8" t="str">
        <f t="shared" si="88"/>
        <v/>
      </c>
      <c r="AR387" s="8" t="str">
        <f t="shared" si="88"/>
        <v/>
      </c>
      <c r="AS387" s="8" t="str">
        <f t="shared" si="88"/>
        <v/>
      </c>
      <c r="AT387" s="8" t="str">
        <f t="shared" si="88"/>
        <v/>
      </c>
      <c r="AU387" s="8" t="str">
        <f t="shared" si="88"/>
        <v/>
      </c>
      <c r="AV387" s="8" t="str">
        <f t="shared" si="88"/>
        <v/>
      </c>
      <c r="AW387" s="8" t="str">
        <f t="shared" si="88"/>
        <v/>
      </c>
      <c r="AX387" s="8" t="str">
        <f t="shared" si="89"/>
        <v/>
      </c>
      <c r="AY387" s="8" t="str">
        <f t="shared" si="89"/>
        <v/>
      </c>
      <c r="AZ387" s="8" t="str">
        <f t="shared" si="89"/>
        <v/>
      </c>
      <c r="BA387" s="8" t="str">
        <f t="shared" si="89"/>
        <v/>
      </c>
      <c r="BB387" s="8" t="str">
        <f t="shared" si="89"/>
        <v/>
      </c>
      <c r="BC387" s="8" t="str">
        <f t="shared" si="89"/>
        <v/>
      </c>
      <c r="BD387" s="8" t="str">
        <f t="shared" si="89"/>
        <v/>
      </c>
      <c r="BE387" s="8" t="str">
        <f t="shared" si="89"/>
        <v/>
      </c>
    </row>
    <row r="388" spans="1:57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185163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40057.875</v>
      </c>
      <c r="O388" s="1">
        <v>43793.875</v>
      </c>
      <c r="P388" s="1">
        <v>43751.875</v>
      </c>
      <c r="Q388" s="1">
        <v>43479.916666666664</v>
      </c>
      <c r="R388">
        <v>74543366</v>
      </c>
      <c r="S388" s="22">
        <f>COUNTIF(affix_amil_mensalidade_bronze!$E$4:$E$140,R388)</f>
        <v>0</v>
      </c>
      <c r="U388" t="s">
        <v>925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389</v>
      </c>
      <c r="AC388">
        <v>41</v>
      </c>
      <c r="AD388" t="s">
        <v>394</v>
      </c>
      <c r="AE388">
        <v>48439</v>
      </c>
      <c r="AF388">
        <v>406.85</v>
      </c>
      <c r="AG388">
        <v>484.39</v>
      </c>
      <c r="AH388" t="s">
        <v>408</v>
      </c>
      <c r="AI388" t="str">
        <f t="shared" ref="AI388:AI451" si="90">CONCATENATE(A388,B388,C388,D388,E388,F388,G388,H388,I388,J388,K388,L388,M388,N388,O388,P388,Q388,R388,S388,T388,U388,V388,W388,X388,Y388,Z388,AA388,AB388,AC388,AD388,AE388,AF388,AG388,AH388)</f>
        <v>SIMSIMSIM190118516344761.875FNEL044761.87540057.87543793.87543751.87543479.9166666667745433660MXRXX LUXZX DX XLMXXDX GXLVXX000000AMIL41NEXT PLUS RM RJ48439406.85484.39ATIVO</v>
      </c>
      <c r="AJ388">
        <f t="shared" ref="AJ388:AJ451" si="91">IF(AI388=AI387,1,0)</f>
        <v>0</v>
      </c>
      <c r="AK388" t="s">
        <v>387</v>
      </c>
      <c r="AM388" s="7">
        <v>385</v>
      </c>
      <c r="AN388" s="7" t="str">
        <f t="shared" si="88"/>
        <v/>
      </c>
      <c r="AO388" s="7" t="str">
        <f t="shared" si="88"/>
        <v/>
      </c>
      <c r="AP388" s="7" t="str">
        <f t="shared" si="88"/>
        <v/>
      </c>
      <c r="AQ388" s="7" t="str">
        <f t="shared" si="88"/>
        <v/>
      </c>
      <c r="AR388" s="7" t="str">
        <f t="shared" si="88"/>
        <v/>
      </c>
      <c r="AS388" s="7" t="str">
        <f t="shared" si="88"/>
        <v/>
      </c>
      <c r="AT388" s="7" t="str">
        <f t="shared" si="88"/>
        <v/>
      </c>
      <c r="AU388" s="7" t="str">
        <f t="shared" si="88"/>
        <v/>
      </c>
      <c r="AV388" s="7" t="str">
        <f t="shared" si="88"/>
        <v/>
      </c>
      <c r="AW388" s="7" t="str">
        <f t="shared" si="88"/>
        <v/>
      </c>
      <c r="AX388" s="7" t="str">
        <f t="shared" si="89"/>
        <v/>
      </c>
      <c r="AY388" s="7" t="str">
        <f t="shared" si="89"/>
        <v/>
      </c>
      <c r="AZ388" s="7" t="str">
        <f t="shared" si="89"/>
        <v/>
      </c>
      <c r="BA388" s="7" t="str">
        <f t="shared" si="89"/>
        <v/>
      </c>
      <c r="BB388" s="7" t="str">
        <f t="shared" si="89"/>
        <v/>
      </c>
      <c r="BC388" s="7" t="str">
        <f t="shared" si="89"/>
        <v/>
      </c>
      <c r="BD388" s="7" t="str">
        <f t="shared" si="89"/>
        <v/>
      </c>
      <c r="BE388" s="7" t="str">
        <f t="shared" si="89"/>
        <v/>
      </c>
    </row>
    <row r="389" spans="1:57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185163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40057.875</v>
      </c>
      <c r="O389" s="1">
        <v>43793.875</v>
      </c>
      <c r="P389" s="1">
        <v>43751.875</v>
      </c>
      <c r="Q389" s="1">
        <v>43479.916666666664</v>
      </c>
      <c r="R389">
        <v>74543366</v>
      </c>
      <c r="S389" s="22">
        <f>COUNTIF(affix_amil_mensalidade_bronze!$E$4:$E$140,R389)</f>
        <v>0</v>
      </c>
      <c r="U389" t="s">
        <v>925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389</v>
      </c>
      <c r="AC389">
        <v>41</v>
      </c>
      <c r="AD389" t="s">
        <v>394</v>
      </c>
      <c r="AE389">
        <v>48439</v>
      </c>
      <c r="AF389">
        <v>406.85</v>
      </c>
      <c r="AG389">
        <v>484.39</v>
      </c>
      <c r="AH389" t="s">
        <v>408</v>
      </c>
      <c r="AI389" t="str">
        <f t="shared" si="90"/>
        <v>SIMSIMSIM190118516344761.875FNEL044761.87540057.87543793.87543751.87543479.9166666667745433660MXRXX LUXZX DX XLMXXDX GXLVXX000000AMIL41NEXT PLUS RM RJ48439406.85484.39ATIVO</v>
      </c>
      <c r="AJ389">
        <f t="shared" si="91"/>
        <v>1</v>
      </c>
      <c r="AK389" t="s">
        <v>387</v>
      </c>
      <c r="AM389" s="8">
        <v>386</v>
      </c>
      <c r="AN389" s="8" t="str">
        <f t="shared" si="88"/>
        <v/>
      </c>
      <c r="AO389" s="8" t="str">
        <f t="shared" si="88"/>
        <v/>
      </c>
      <c r="AP389" s="8" t="str">
        <f t="shared" si="88"/>
        <v/>
      </c>
      <c r="AQ389" s="8" t="str">
        <f t="shared" si="88"/>
        <v/>
      </c>
      <c r="AR389" s="8" t="str">
        <f t="shared" si="88"/>
        <v/>
      </c>
      <c r="AS389" s="8" t="str">
        <f t="shared" si="88"/>
        <v/>
      </c>
      <c r="AT389" s="8" t="str">
        <f t="shared" si="88"/>
        <v/>
      </c>
      <c r="AU389" s="8" t="str">
        <f t="shared" si="88"/>
        <v/>
      </c>
      <c r="AV389" s="8" t="str">
        <f t="shared" si="88"/>
        <v/>
      </c>
      <c r="AW389" s="8" t="str">
        <f t="shared" si="88"/>
        <v/>
      </c>
      <c r="AX389" s="8" t="str">
        <f t="shared" si="89"/>
        <v/>
      </c>
      <c r="AY389" s="8" t="str">
        <f t="shared" si="89"/>
        <v/>
      </c>
      <c r="AZ389" s="8" t="str">
        <f t="shared" si="89"/>
        <v/>
      </c>
      <c r="BA389" s="8" t="str">
        <f t="shared" si="89"/>
        <v/>
      </c>
      <c r="BB389" s="8" t="str">
        <f t="shared" si="89"/>
        <v/>
      </c>
      <c r="BC389" s="8" t="str">
        <f t="shared" si="89"/>
        <v/>
      </c>
      <c r="BD389" s="8" t="str">
        <f t="shared" si="89"/>
        <v/>
      </c>
      <c r="BE389" s="8" t="str">
        <f t="shared" si="89"/>
        <v/>
      </c>
    </row>
    <row r="390" spans="1:57">
      <c r="A390" t="s">
        <v>404</v>
      </c>
      <c r="B390" t="s">
        <v>404</v>
      </c>
      <c r="C390" t="s">
        <v>404</v>
      </c>
      <c r="E390">
        <v>19</v>
      </c>
      <c r="F390">
        <v>0</v>
      </c>
      <c r="G390">
        <v>1</v>
      </c>
      <c r="H390">
        <v>185163</v>
      </c>
      <c r="I390" s="1">
        <v>44761.875</v>
      </c>
      <c r="J390" t="s">
        <v>387</v>
      </c>
      <c r="K390">
        <v>0</v>
      </c>
      <c r="L390" s="1"/>
      <c r="M390" s="1">
        <v>44761.875</v>
      </c>
      <c r="N390" s="1">
        <v>40057.875</v>
      </c>
      <c r="O390" s="1">
        <v>43793.875</v>
      </c>
      <c r="P390" s="1">
        <v>43751.875</v>
      </c>
      <c r="Q390" s="1">
        <v>43479.916666666664</v>
      </c>
      <c r="R390">
        <v>74543366</v>
      </c>
      <c r="S390" s="22">
        <f>COUNTIF(affix_amil_mensalidade_bronze!$E$4:$E$140,R390)</f>
        <v>0</v>
      </c>
      <c r="U390" t="s">
        <v>925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389</v>
      </c>
      <c r="AC390">
        <v>41</v>
      </c>
      <c r="AD390" t="s">
        <v>394</v>
      </c>
      <c r="AE390">
        <v>48439</v>
      </c>
      <c r="AF390">
        <v>406.85</v>
      </c>
      <c r="AG390">
        <v>484.39</v>
      </c>
      <c r="AH390" t="s">
        <v>408</v>
      </c>
      <c r="AI390" t="str">
        <f t="shared" si="90"/>
        <v>SIMSIMSIM190118516344761.875FNEL044761.87540057.87543793.87543751.87543479.9166666667745433660MXRXX LUXZX DX XLMXXDX GXLVXX000000AMIL41NEXT PLUS RM RJ48439406.85484.39ATIVO</v>
      </c>
      <c r="AJ390">
        <f t="shared" si="91"/>
        <v>1</v>
      </c>
      <c r="AK390" t="s">
        <v>387</v>
      </c>
      <c r="AM390" s="7">
        <v>387</v>
      </c>
      <c r="AN390" s="7" t="str">
        <f t="shared" si="88"/>
        <v/>
      </c>
      <c r="AO390" s="7" t="str">
        <f t="shared" si="88"/>
        <v/>
      </c>
      <c r="AP390" s="7" t="str">
        <f t="shared" si="88"/>
        <v/>
      </c>
      <c r="AQ390" s="7" t="str">
        <f t="shared" si="88"/>
        <v/>
      </c>
      <c r="AR390" s="7" t="str">
        <f t="shared" si="88"/>
        <v/>
      </c>
      <c r="AS390" s="7" t="str">
        <f t="shared" si="88"/>
        <v/>
      </c>
      <c r="AT390" s="7" t="str">
        <f t="shared" si="88"/>
        <v/>
      </c>
      <c r="AU390" s="7" t="str">
        <f t="shared" si="88"/>
        <v/>
      </c>
      <c r="AV390" s="7" t="str">
        <f t="shared" si="88"/>
        <v/>
      </c>
      <c r="AW390" s="7" t="str">
        <f t="shared" si="88"/>
        <v/>
      </c>
      <c r="AX390" s="7" t="str">
        <f t="shared" si="89"/>
        <v/>
      </c>
      <c r="AY390" s="7" t="str">
        <f t="shared" si="89"/>
        <v/>
      </c>
      <c r="AZ390" s="7" t="str">
        <f t="shared" si="89"/>
        <v/>
      </c>
      <c r="BA390" s="7" t="str">
        <f t="shared" si="89"/>
        <v/>
      </c>
      <c r="BB390" s="7" t="str">
        <f t="shared" si="89"/>
        <v/>
      </c>
      <c r="BC390" s="7" t="str">
        <f t="shared" si="89"/>
        <v/>
      </c>
      <c r="BD390" s="7" t="str">
        <f t="shared" si="89"/>
        <v/>
      </c>
      <c r="BE390" s="7" t="str">
        <f t="shared" si="89"/>
        <v/>
      </c>
    </row>
    <row r="391" spans="1:57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185163</v>
      </c>
      <c r="I391" s="1">
        <v>44761.875</v>
      </c>
      <c r="J391" t="s">
        <v>387</v>
      </c>
      <c r="K391">
        <v>1</v>
      </c>
      <c r="L391" s="1"/>
      <c r="M391" s="1">
        <v>44761.875</v>
      </c>
      <c r="N391" s="1">
        <v>40057.875</v>
      </c>
      <c r="O391" s="1">
        <v>43793.875</v>
      </c>
      <c r="P391" s="1"/>
      <c r="Q391" s="1">
        <v>43479.916666666664</v>
      </c>
      <c r="R391">
        <v>74543367</v>
      </c>
      <c r="S391" s="23">
        <f>COUNTIF(affix_amil_mensalidade_bronze!$E$4:$E$140,R391)</f>
        <v>0</v>
      </c>
      <c r="U391" t="s">
        <v>926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389</v>
      </c>
      <c r="AC391">
        <v>41</v>
      </c>
      <c r="AD391" t="s">
        <v>394</v>
      </c>
      <c r="AE391">
        <v>48439</v>
      </c>
      <c r="AF391">
        <v>406.85</v>
      </c>
      <c r="AG391">
        <v>484.39</v>
      </c>
      <c r="AH391" t="s">
        <v>408</v>
      </c>
      <c r="AI391" t="str">
        <f t="shared" si="90"/>
        <v>SIMSIMSIM190118516344761.875FNEL144761.87540057.87543793.87543479.9166666667745433670MXRXX WLXRX DX XLMXXDX GXLVXX000000AMIL41NEXT PLUS RM RJ48439406.85484.39ATIVO</v>
      </c>
      <c r="AJ391">
        <f t="shared" si="91"/>
        <v>0</v>
      </c>
      <c r="AK391" t="s">
        <v>387</v>
      </c>
      <c r="AM391" s="8">
        <v>388</v>
      </c>
      <c r="AN391" s="8" t="str">
        <f t="shared" si="88"/>
        <v/>
      </c>
      <c r="AO391" s="8" t="str">
        <f t="shared" si="88"/>
        <v/>
      </c>
      <c r="AP391" s="8" t="str">
        <f t="shared" si="88"/>
        <v/>
      </c>
      <c r="AQ391" s="8" t="str">
        <f t="shared" si="88"/>
        <v/>
      </c>
      <c r="AR391" s="8" t="str">
        <f t="shared" si="88"/>
        <v/>
      </c>
      <c r="AS391" s="8" t="str">
        <f t="shared" si="88"/>
        <v/>
      </c>
      <c r="AT391" s="8" t="str">
        <f t="shared" si="88"/>
        <v/>
      </c>
      <c r="AU391" s="8" t="str">
        <f t="shared" si="88"/>
        <v/>
      </c>
      <c r="AV391" s="8" t="str">
        <f t="shared" si="88"/>
        <v/>
      </c>
      <c r="AW391" s="8" t="str">
        <f t="shared" si="88"/>
        <v/>
      </c>
      <c r="AX391" s="8" t="str">
        <f t="shared" si="89"/>
        <v/>
      </c>
      <c r="AY391" s="8" t="str">
        <f t="shared" si="89"/>
        <v/>
      </c>
      <c r="AZ391" s="8" t="str">
        <f t="shared" si="89"/>
        <v/>
      </c>
      <c r="BA391" s="8" t="str">
        <f t="shared" si="89"/>
        <v/>
      </c>
      <c r="BB391" s="8" t="str">
        <f t="shared" si="89"/>
        <v/>
      </c>
      <c r="BC391" s="8" t="str">
        <f t="shared" si="89"/>
        <v/>
      </c>
      <c r="BD391" s="8" t="str">
        <f t="shared" si="89"/>
        <v/>
      </c>
      <c r="BE391" s="8" t="str">
        <f t="shared" si="89"/>
        <v/>
      </c>
    </row>
    <row r="392" spans="1:57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185163</v>
      </c>
      <c r="I392" s="1">
        <v>44761.875</v>
      </c>
      <c r="J392" t="s">
        <v>387</v>
      </c>
      <c r="K392">
        <v>1</v>
      </c>
      <c r="L392" s="1"/>
      <c r="M392" s="1">
        <v>44761.875</v>
      </c>
      <c r="N392" s="1">
        <v>40057.875</v>
      </c>
      <c r="O392" s="1">
        <v>43793.875</v>
      </c>
      <c r="P392" s="1"/>
      <c r="Q392" s="1">
        <v>43479.916666666664</v>
      </c>
      <c r="R392">
        <v>74543367</v>
      </c>
      <c r="S392" s="23">
        <f>COUNTIF(affix_amil_mensalidade_bronze!$E$4:$E$140,R392)</f>
        <v>0</v>
      </c>
      <c r="U392" t="s">
        <v>926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389</v>
      </c>
      <c r="AC392">
        <v>41</v>
      </c>
      <c r="AD392" t="s">
        <v>394</v>
      </c>
      <c r="AE392">
        <v>48439</v>
      </c>
      <c r="AF392">
        <v>406.85</v>
      </c>
      <c r="AG392">
        <v>484.39</v>
      </c>
      <c r="AH392" t="s">
        <v>408</v>
      </c>
      <c r="AI392" t="str">
        <f t="shared" si="90"/>
        <v>SIMSIMSIM190118516344761.875FNEL144761.87540057.87543793.87543479.9166666667745433670MXRXX WLXRX DX XLMXXDX GXLVXX000000AMIL41NEXT PLUS RM RJ48439406.85484.39ATIVO</v>
      </c>
      <c r="AJ392">
        <f t="shared" si="91"/>
        <v>1</v>
      </c>
      <c r="AK392" t="s">
        <v>387</v>
      </c>
      <c r="AM392" s="7">
        <v>389</v>
      </c>
      <c r="AN392" s="7" t="str">
        <f t="shared" si="88"/>
        <v/>
      </c>
      <c r="AO392" s="7" t="str">
        <f t="shared" si="88"/>
        <v/>
      </c>
      <c r="AP392" s="7" t="str">
        <f t="shared" si="88"/>
        <v/>
      </c>
      <c r="AQ392" s="7" t="str">
        <f t="shared" si="88"/>
        <v/>
      </c>
      <c r="AR392" s="7" t="str">
        <f t="shared" si="88"/>
        <v/>
      </c>
      <c r="AS392" s="7" t="str">
        <f t="shared" si="88"/>
        <v/>
      </c>
      <c r="AT392" s="7" t="str">
        <f t="shared" si="88"/>
        <v/>
      </c>
      <c r="AU392" s="7" t="str">
        <f t="shared" si="88"/>
        <v/>
      </c>
      <c r="AV392" s="7" t="str">
        <f t="shared" si="88"/>
        <v/>
      </c>
      <c r="AW392" s="7" t="str">
        <f t="shared" si="88"/>
        <v/>
      </c>
      <c r="AX392" s="7" t="str">
        <f t="shared" si="89"/>
        <v/>
      </c>
      <c r="AY392" s="7" t="str">
        <f t="shared" si="89"/>
        <v/>
      </c>
      <c r="AZ392" s="7" t="str">
        <f t="shared" si="89"/>
        <v/>
      </c>
      <c r="BA392" s="7" t="str">
        <f t="shared" si="89"/>
        <v/>
      </c>
      <c r="BB392" s="7" t="str">
        <f t="shared" si="89"/>
        <v/>
      </c>
      <c r="BC392" s="7" t="str">
        <f t="shared" si="89"/>
        <v/>
      </c>
      <c r="BD392" s="7" t="str">
        <f t="shared" si="89"/>
        <v/>
      </c>
      <c r="BE392" s="7" t="str">
        <f t="shared" si="89"/>
        <v/>
      </c>
    </row>
    <row r="393" spans="1:57">
      <c r="A393" t="s">
        <v>404</v>
      </c>
      <c r="B393" t="s">
        <v>404</v>
      </c>
      <c r="C393" t="s">
        <v>404</v>
      </c>
      <c r="E393">
        <v>19</v>
      </c>
      <c r="F393">
        <v>0</v>
      </c>
      <c r="G393">
        <v>1</v>
      </c>
      <c r="H393">
        <v>185163</v>
      </c>
      <c r="I393" s="1">
        <v>44761.875</v>
      </c>
      <c r="J393" t="s">
        <v>387</v>
      </c>
      <c r="K393">
        <v>1</v>
      </c>
      <c r="L393" s="1"/>
      <c r="M393" s="1">
        <v>44761.875</v>
      </c>
      <c r="N393" s="1">
        <v>40057.875</v>
      </c>
      <c r="O393" s="1">
        <v>43793.875</v>
      </c>
      <c r="P393" s="1"/>
      <c r="Q393" s="1">
        <v>43479.916666666664</v>
      </c>
      <c r="R393">
        <v>74543367</v>
      </c>
      <c r="S393" s="23">
        <f>COUNTIF(affix_amil_mensalidade_bronze!$E$4:$E$140,R393)</f>
        <v>0</v>
      </c>
      <c r="U393" t="s">
        <v>926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389</v>
      </c>
      <c r="AC393">
        <v>41</v>
      </c>
      <c r="AD393" t="s">
        <v>394</v>
      </c>
      <c r="AE393">
        <v>48439</v>
      </c>
      <c r="AF393">
        <v>406.85</v>
      </c>
      <c r="AG393">
        <v>484.39</v>
      </c>
      <c r="AH393" t="s">
        <v>408</v>
      </c>
      <c r="AI393" t="str">
        <f t="shared" si="90"/>
        <v>SIMSIMSIM190118516344761.875FNEL144761.87540057.87543793.87543479.9166666667745433670MXRXX WLXRX DX XLMXXDX GXLVXX000000AMIL41NEXT PLUS RM RJ48439406.85484.39ATIVO</v>
      </c>
      <c r="AJ393">
        <f t="shared" si="91"/>
        <v>1</v>
      </c>
      <c r="AK393" t="s">
        <v>387</v>
      </c>
      <c r="AM393" s="8">
        <v>390</v>
      </c>
      <c r="AN393" s="8" t="str">
        <f t="shared" si="88"/>
        <v/>
      </c>
      <c r="AO393" s="8" t="str">
        <f t="shared" si="88"/>
        <v/>
      </c>
      <c r="AP393" s="8" t="str">
        <f t="shared" si="88"/>
        <v/>
      </c>
      <c r="AQ393" s="8" t="str">
        <f t="shared" si="88"/>
        <v/>
      </c>
      <c r="AR393" s="8" t="str">
        <f t="shared" si="88"/>
        <v/>
      </c>
      <c r="AS393" s="8" t="str">
        <f t="shared" si="88"/>
        <v/>
      </c>
      <c r="AT393" s="8" t="str">
        <f t="shared" si="88"/>
        <v/>
      </c>
      <c r="AU393" s="8" t="str">
        <f t="shared" si="88"/>
        <v/>
      </c>
      <c r="AV393" s="8" t="str">
        <f t="shared" si="88"/>
        <v/>
      </c>
      <c r="AW393" s="8" t="str">
        <f t="shared" si="88"/>
        <v/>
      </c>
      <c r="AX393" s="8" t="str">
        <f t="shared" si="89"/>
        <v/>
      </c>
      <c r="AY393" s="8" t="str">
        <f t="shared" si="89"/>
        <v/>
      </c>
      <c r="AZ393" s="8" t="str">
        <f t="shared" si="89"/>
        <v/>
      </c>
      <c r="BA393" s="8" t="str">
        <f t="shared" si="89"/>
        <v/>
      </c>
      <c r="BB393" s="8" t="str">
        <f t="shared" si="89"/>
        <v/>
      </c>
      <c r="BC393" s="8" t="str">
        <f t="shared" si="89"/>
        <v/>
      </c>
      <c r="BD393" s="8" t="str">
        <f t="shared" si="89"/>
        <v/>
      </c>
      <c r="BE393" s="8" t="str">
        <f t="shared" si="89"/>
        <v/>
      </c>
    </row>
    <row r="394" spans="1:57">
      <c r="A394" t="s">
        <v>404</v>
      </c>
      <c r="B394" t="s">
        <v>404</v>
      </c>
      <c r="C394" t="s">
        <v>404</v>
      </c>
      <c r="E394">
        <v>220</v>
      </c>
      <c r="F394">
        <v>0</v>
      </c>
      <c r="G394">
        <v>1</v>
      </c>
      <c r="H394">
        <v>185184</v>
      </c>
      <c r="I394" s="1">
        <v>44761.875</v>
      </c>
      <c r="J394" t="s">
        <v>473</v>
      </c>
      <c r="K394">
        <v>0</v>
      </c>
      <c r="L394" s="1"/>
      <c r="M394" s="1">
        <v>44761.875</v>
      </c>
      <c r="N394" s="1">
        <v>30693.916666666668</v>
      </c>
      <c r="O394" s="1">
        <v>43478.916666666664</v>
      </c>
      <c r="P394" s="1"/>
      <c r="Q394" s="1">
        <v>43479.916666666664</v>
      </c>
      <c r="R394">
        <v>74543375</v>
      </c>
      <c r="S394" s="22">
        <f>COUNTIF(affix_amil_mensalidade_bronze!$E$4:$E$140,R394)</f>
        <v>1</v>
      </c>
      <c r="U394" t="s">
        <v>927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389</v>
      </c>
      <c r="AC394">
        <v>41</v>
      </c>
      <c r="AD394" t="s">
        <v>394</v>
      </c>
      <c r="AE394">
        <v>87415</v>
      </c>
      <c r="AF394">
        <v>734.27</v>
      </c>
      <c r="AG394">
        <v>874.15</v>
      </c>
      <c r="AH394" t="s">
        <v>408</v>
      </c>
      <c r="AI394" t="str">
        <f t="shared" si="90"/>
        <v>SIMSIMSIM2200118518444761.875ABREC044761.87530693.916666666743478.916666666743479.9166666667745433751GXXXXNX PXXX TRXNDXDX000000AMIL41NEXT PLUS RM RJ87415734.27874.15ATIVO</v>
      </c>
      <c r="AJ394">
        <f t="shared" si="91"/>
        <v>0</v>
      </c>
      <c r="AK394" t="s">
        <v>473</v>
      </c>
      <c r="AM394" s="7">
        <v>391</v>
      </c>
      <c r="AN394" s="7" t="str">
        <f t="shared" ref="AN394:AW403" si="92">IF(AN$3=$D394,$AM394,"")</f>
        <v/>
      </c>
      <c r="AO394" s="7" t="str">
        <f t="shared" si="92"/>
        <v/>
      </c>
      <c r="AP394" s="7" t="str">
        <f t="shared" si="92"/>
        <v/>
      </c>
      <c r="AQ394" s="7" t="str">
        <f t="shared" si="92"/>
        <v/>
      </c>
      <c r="AR394" s="7" t="str">
        <f t="shared" si="92"/>
        <v/>
      </c>
      <c r="AS394" s="7" t="str">
        <f t="shared" si="92"/>
        <v/>
      </c>
      <c r="AT394" s="7" t="str">
        <f t="shared" si="92"/>
        <v/>
      </c>
      <c r="AU394" s="7" t="str">
        <f t="shared" si="92"/>
        <v/>
      </c>
      <c r="AV394" s="7" t="str">
        <f t="shared" si="92"/>
        <v/>
      </c>
      <c r="AW394" s="7" t="str">
        <f t="shared" si="92"/>
        <v/>
      </c>
      <c r="AX394" s="7" t="str">
        <f t="shared" ref="AX394:BE403" si="93">IF(AX$3=$D394,$AM394,"")</f>
        <v/>
      </c>
      <c r="AY394" s="7" t="str">
        <f t="shared" si="93"/>
        <v/>
      </c>
      <c r="AZ394" s="7" t="str">
        <f t="shared" si="93"/>
        <v/>
      </c>
      <c r="BA394" s="7" t="str">
        <f t="shared" si="93"/>
        <v/>
      </c>
      <c r="BB394" s="7" t="str">
        <f t="shared" si="93"/>
        <v/>
      </c>
      <c r="BC394" s="7" t="str">
        <f t="shared" si="93"/>
        <v/>
      </c>
      <c r="BD394" s="7" t="str">
        <f t="shared" si="93"/>
        <v/>
      </c>
      <c r="BE394" s="7" t="str">
        <f t="shared" si="93"/>
        <v/>
      </c>
    </row>
    <row r="395" spans="1:57">
      <c r="A395" t="s">
        <v>404</v>
      </c>
      <c r="B395" t="s">
        <v>404</v>
      </c>
      <c r="C395" t="s">
        <v>404</v>
      </c>
      <c r="E395">
        <v>220</v>
      </c>
      <c r="F395">
        <v>0</v>
      </c>
      <c r="G395">
        <v>1</v>
      </c>
      <c r="H395">
        <v>185184</v>
      </c>
      <c r="I395" s="1">
        <v>44761.875</v>
      </c>
      <c r="J395" t="s">
        <v>473</v>
      </c>
      <c r="K395">
        <v>0</v>
      </c>
      <c r="L395" s="1"/>
      <c r="M395" s="1">
        <v>44761.875</v>
      </c>
      <c r="N395" s="1">
        <v>30693.916666666668</v>
      </c>
      <c r="O395" s="1">
        <v>43478.916666666664</v>
      </c>
      <c r="P395" s="1"/>
      <c r="Q395" s="1">
        <v>43479.916666666664</v>
      </c>
      <c r="R395">
        <v>74543375</v>
      </c>
      <c r="S395" s="22">
        <f>COUNTIF(affix_amil_mensalidade_bronze!$E$4:$E$140,R395)</f>
        <v>1</v>
      </c>
      <c r="U395" t="s">
        <v>927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389</v>
      </c>
      <c r="AC395">
        <v>41</v>
      </c>
      <c r="AD395" t="s">
        <v>394</v>
      </c>
      <c r="AE395">
        <v>87415</v>
      </c>
      <c r="AF395">
        <v>734.27</v>
      </c>
      <c r="AG395">
        <v>874.15</v>
      </c>
      <c r="AH395" t="s">
        <v>408</v>
      </c>
      <c r="AI395" t="str">
        <f t="shared" si="90"/>
        <v>SIMSIMSIM2200118518444761.875ABREC044761.87530693.916666666743478.916666666743479.9166666667745433751GXXXXNX PXXX TRXNDXDX000000AMIL41NEXT PLUS RM RJ87415734.27874.15ATIVO</v>
      </c>
      <c r="AJ395">
        <f t="shared" si="91"/>
        <v>1</v>
      </c>
      <c r="AK395" t="s">
        <v>473</v>
      </c>
      <c r="AM395" s="8">
        <v>392</v>
      </c>
      <c r="AN395" s="8" t="str">
        <f t="shared" si="92"/>
        <v/>
      </c>
      <c r="AO395" s="8" t="str">
        <f t="shared" si="92"/>
        <v/>
      </c>
      <c r="AP395" s="8" t="str">
        <f t="shared" si="92"/>
        <v/>
      </c>
      <c r="AQ395" s="8" t="str">
        <f t="shared" si="92"/>
        <v/>
      </c>
      <c r="AR395" s="8" t="str">
        <f t="shared" si="92"/>
        <v/>
      </c>
      <c r="AS395" s="8" t="str">
        <f t="shared" si="92"/>
        <v/>
      </c>
      <c r="AT395" s="8" t="str">
        <f t="shared" si="92"/>
        <v/>
      </c>
      <c r="AU395" s="8" t="str">
        <f t="shared" si="92"/>
        <v/>
      </c>
      <c r="AV395" s="8" t="str">
        <f t="shared" si="92"/>
        <v/>
      </c>
      <c r="AW395" s="8" t="str">
        <f t="shared" si="92"/>
        <v/>
      </c>
      <c r="AX395" s="8" t="str">
        <f t="shared" si="93"/>
        <v/>
      </c>
      <c r="AY395" s="8" t="str">
        <f t="shared" si="93"/>
        <v/>
      </c>
      <c r="AZ395" s="8" t="str">
        <f t="shared" si="93"/>
        <v/>
      </c>
      <c r="BA395" s="8" t="str">
        <f t="shared" si="93"/>
        <v/>
      </c>
      <c r="BB395" s="8" t="str">
        <f t="shared" si="93"/>
        <v/>
      </c>
      <c r="BC395" s="8" t="str">
        <f t="shared" si="93"/>
        <v/>
      </c>
      <c r="BD395" s="8" t="str">
        <f t="shared" si="93"/>
        <v/>
      </c>
      <c r="BE395" s="8" t="str">
        <f t="shared" si="93"/>
        <v/>
      </c>
    </row>
    <row r="396" spans="1:57">
      <c r="A396" t="s">
        <v>404</v>
      </c>
      <c r="B396" t="s">
        <v>404</v>
      </c>
      <c r="C396" t="s">
        <v>404</v>
      </c>
      <c r="E396">
        <v>220</v>
      </c>
      <c r="F396">
        <v>0</v>
      </c>
      <c r="G396">
        <v>1</v>
      </c>
      <c r="H396">
        <v>185184</v>
      </c>
      <c r="I396" s="1">
        <v>44761.875</v>
      </c>
      <c r="J396" t="s">
        <v>473</v>
      </c>
      <c r="K396">
        <v>0</v>
      </c>
      <c r="L396" s="1"/>
      <c r="M396" s="1">
        <v>44761.875</v>
      </c>
      <c r="N396" s="1">
        <v>30693.916666666668</v>
      </c>
      <c r="O396" s="1">
        <v>43478.916666666664</v>
      </c>
      <c r="P396" s="1"/>
      <c r="Q396" s="1">
        <v>43479.916666666664</v>
      </c>
      <c r="R396">
        <v>74543375</v>
      </c>
      <c r="S396" s="22">
        <f>COUNTIF(affix_amil_mensalidade_bronze!$E$4:$E$140,R396)</f>
        <v>1</v>
      </c>
      <c r="U396" t="s">
        <v>927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389</v>
      </c>
      <c r="AC396">
        <v>41</v>
      </c>
      <c r="AD396" t="s">
        <v>394</v>
      </c>
      <c r="AE396">
        <v>87415</v>
      </c>
      <c r="AF396">
        <v>734.27</v>
      </c>
      <c r="AG396">
        <v>874.15</v>
      </c>
      <c r="AH396" t="s">
        <v>408</v>
      </c>
      <c r="AI396" t="str">
        <f t="shared" si="90"/>
        <v>SIMSIMSIM2200118518444761.875ABREC044761.87530693.916666666743478.916666666743479.9166666667745433751GXXXXNX PXXX TRXNDXDX000000AMIL41NEXT PLUS RM RJ87415734.27874.15ATIVO</v>
      </c>
      <c r="AJ396">
        <f t="shared" si="91"/>
        <v>1</v>
      </c>
      <c r="AK396" t="s">
        <v>473</v>
      </c>
      <c r="AM396" s="7">
        <v>393</v>
      </c>
      <c r="AN396" s="7" t="str">
        <f t="shared" si="92"/>
        <v/>
      </c>
      <c r="AO396" s="7" t="str">
        <f t="shared" si="92"/>
        <v/>
      </c>
      <c r="AP396" s="7" t="str">
        <f t="shared" si="92"/>
        <v/>
      </c>
      <c r="AQ396" s="7" t="str">
        <f t="shared" si="92"/>
        <v/>
      </c>
      <c r="AR396" s="7" t="str">
        <f t="shared" si="92"/>
        <v/>
      </c>
      <c r="AS396" s="7" t="str">
        <f t="shared" si="92"/>
        <v/>
      </c>
      <c r="AT396" s="7" t="str">
        <f t="shared" si="92"/>
        <v/>
      </c>
      <c r="AU396" s="7" t="str">
        <f t="shared" si="92"/>
        <v/>
      </c>
      <c r="AV396" s="7" t="str">
        <f t="shared" si="92"/>
        <v/>
      </c>
      <c r="AW396" s="7" t="str">
        <f t="shared" si="92"/>
        <v/>
      </c>
      <c r="AX396" s="7" t="str">
        <f t="shared" si="93"/>
        <v/>
      </c>
      <c r="AY396" s="7" t="str">
        <f t="shared" si="93"/>
        <v/>
      </c>
      <c r="AZ396" s="7" t="str">
        <f t="shared" si="93"/>
        <v/>
      </c>
      <c r="BA396" s="7" t="str">
        <f t="shared" si="93"/>
        <v/>
      </c>
      <c r="BB396" s="7" t="str">
        <f t="shared" si="93"/>
        <v/>
      </c>
      <c r="BC396" s="7" t="str">
        <f t="shared" si="93"/>
        <v/>
      </c>
      <c r="BD396" s="7" t="str">
        <f t="shared" si="93"/>
        <v/>
      </c>
      <c r="BE396" s="7" t="str">
        <f t="shared" si="93"/>
        <v/>
      </c>
    </row>
    <row r="397" spans="1:57">
      <c r="A397" t="s">
        <v>404</v>
      </c>
      <c r="B397" t="s">
        <v>404</v>
      </c>
      <c r="C397" t="s">
        <v>404</v>
      </c>
      <c r="E397">
        <v>57</v>
      </c>
      <c r="F397">
        <v>0</v>
      </c>
      <c r="G397">
        <v>1</v>
      </c>
      <c r="H397">
        <v>184464</v>
      </c>
      <c r="I397" s="1">
        <v>44761.875</v>
      </c>
      <c r="J397" t="s">
        <v>392</v>
      </c>
      <c r="K397">
        <v>0</v>
      </c>
      <c r="L397" s="1"/>
      <c r="M397" s="1">
        <v>44761.875</v>
      </c>
      <c r="N397" s="1">
        <v>30798.875</v>
      </c>
      <c r="O397" s="1">
        <v>43513.875</v>
      </c>
      <c r="P397" s="1">
        <v>43509.916666666664</v>
      </c>
      <c r="Q397" s="1">
        <v>43479.916666666664</v>
      </c>
      <c r="R397">
        <v>74543403</v>
      </c>
      <c r="S397" s="23">
        <f>COUNTIF(affix_amil_mensalidade_bronze!$E$4:$E$140,R397)</f>
        <v>0</v>
      </c>
      <c r="U397" t="s">
        <v>922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389</v>
      </c>
      <c r="AC397">
        <v>41</v>
      </c>
      <c r="AD397" t="s">
        <v>398</v>
      </c>
      <c r="AE397">
        <v>276623</v>
      </c>
      <c r="AF397">
        <v>2323.64</v>
      </c>
      <c r="AG397">
        <v>2766.23</v>
      </c>
      <c r="AH397" t="s">
        <v>408</v>
      </c>
      <c r="AI397" t="str">
        <f t="shared" si="90"/>
        <v>SIMSIMSIM570118446444761.875ANMEP044761.87530798.87543513.87543509.916666666743479.9166666667745434030RUWXLLY FXNXMXRX DX XNTX000000AMIL41AMIL 500 QP NACIONAL2766232323.642766.23ATIVO</v>
      </c>
      <c r="AJ397">
        <f t="shared" si="91"/>
        <v>0</v>
      </c>
      <c r="AK397" t="s">
        <v>392</v>
      </c>
      <c r="AM397" s="8">
        <v>394</v>
      </c>
      <c r="AN397" s="8" t="str">
        <f t="shared" si="92"/>
        <v/>
      </c>
      <c r="AO397" s="8" t="str">
        <f t="shared" si="92"/>
        <v/>
      </c>
      <c r="AP397" s="8" t="str">
        <f t="shared" si="92"/>
        <v/>
      </c>
      <c r="AQ397" s="8" t="str">
        <f t="shared" si="92"/>
        <v/>
      </c>
      <c r="AR397" s="8" t="str">
        <f t="shared" si="92"/>
        <v/>
      </c>
      <c r="AS397" s="8" t="str">
        <f t="shared" si="92"/>
        <v/>
      </c>
      <c r="AT397" s="8" t="str">
        <f t="shared" si="92"/>
        <v/>
      </c>
      <c r="AU397" s="8" t="str">
        <f t="shared" si="92"/>
        <v/>
      </c>
      <c r="AV397" s="8" t="str">
        <f t="shared" si="92"/>
        <v/>
      </c>
      <c r="AW397" s="8" t="str">
        <f t="shared" si="92"/>
        <v/>
      </c>
      <c r="AX397" s="8" t="str">
        <f t="shared" si="93"/>
        <v/>
      </c>
      <c r="AY397" s="8" t="str">
        <f t="shared" si="93"/>
        <v/>
      </c>
      <c r="AZ397" s="8" t="str">
        <f t="shared" si="93"/>
        <v/>
      </c>
      <c r="BA397" s="8" t="str">
        <f t="shared" si="93"/>
        <v/>
      </c>
      <c r="BB397" s="8" t="str">
        <f t="shared" si="93"/>
        <v/>
      </c>
      <c r="BC397" s="8" t="str">
        <f t="shared" si="93"/>
        <v/>
      </c>
      <c r="BD397" s="8" t="str">
        <f t="shared" si="93"/>
        <v/>
      </c>
      <c r="BE397" s="8" t="str">
        <f t="shared" si="93"/>
        <v/>
      </c>
    </row>
    <row r="398" spans="1:57">
      <c r="A398" t="s">
        <v>404</v>
      </c>
      <c r="B398" t="s">
        <v>404</v>
      </c>
      <c r="C398" t="s">
        <v>404</v>
      </c>
      <c r="E398">
        <v>57</v>
      </c>
      <c r="F398">
        <v>0</v>
      </c>
      <c r="G398">
        <v>1</v>
      </c>
      <c r="H398">
        <v>184464</v>
      </c>
      <c r="I398" s="1">
        <v>44761.875</v>
      </c>
      <c r="J398" t="s">
        <v>392</v>
      </c>
      <c r="K398">
        <v>0</v>
      </c>
      <c r="L398" s="1"/>
      <c r="M398" s="1">
        <v>44761.875</v>
      </c>
      <c r="N398" s="1">
        <v>30798.875</v>
      </c>
      <c r="O398" s="1">
        <v>43513.875</v>
      </c>
      <c r="P398" s="1">
        <v>43509.916666666664</v>
      </c>
      <c r="Q398" s="1">
        <v>43479.916666666664</v>
      </c>
      <c r="R398">
        <v>74543403</v>
      </c>
      <c r="S398" s="23">
        <f>COUNTIF(affix_amil_mensalidade_bronze!$E$4:$E$140,R398)</f>
        <v>0</v>
      </c>
      <c r="U398" t="s">
        <v>922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389</v>
      </c>
      <c r="AC398">
        <v>41</v>
      </c>
      <c r="AD398" t="s">
        <v>398</v>
      </c>
      <c r="AE398">
        <v>276623</v>
      </c>
      <c r="AF398">
        <v>2323.64</v>
      </c>
      <c r="AG398">
        <v>2766.23</v>
      </c>
      <c r="AH398" t="s">
        <v>408</v>
      </c>
      <c r="AI398" t="str">
        <f t="shared" si="90"/>
        <v>SIMSIMSIM570118446444761.875ANMEP044761.87530798.87543513.87543509.916666666743479.9166666667745434030RUWXLLY FXNXMXRX DX XNTX000000AMIL41AMIL 500 QP NACIONAL2766232323.642766.23ATIVO</v>
      </c>
      <c r="AJ398">
        <f t="shared" si="91"/>
        <v>1</v>
      </c>
      <c r="AK398" t="s">
        <v>392</v>
      </c>
      <c r="AM398" s="7">
        <v>395</v>
      </c>
      <c r="AN398" s="7" t="str">
        <f t="shared" si="92"/>
        <v/>
      </c>
      <c r="AO398" s="7" t="str">
        <f t="shared" si="92"/>
        <v/>
      </c>
      <c r="AP398" s="7" t="str">
        <f t="shared" si="92"/>
        <v/>
      </c>
      <c r="AQ398" s="7" t="str">
        <f t="shared" si="92"/>
        <v/>
      </c>
      <c r="AR398" s="7" t="str">
        <f t="shared" si="92"/>
        <v/>
      </c>
      <c r="AS398" s="7" t="str">
        <f t="shared" si="92"/>
        <v/>
      </c>
      <c r="AT398" s="7" t="str">
        <f t="shared" si="92"/>
        <v/>
      </c>
      <c r="AU398" s="7" t="str">
        <f t="shared" si="92"/>
        <v/>
      </c>
      <c r="AV398" s="7" t="str">
        <f t="shared" si="92"/>
        <v/>
      </c>
      <c r="AW398" s="7" t="str">
        <f t="shared" si="92"/>
        <v/>
      </c>
      <c r="AX398" s="7" t="str">
        <f t="shared" si="93"/>
        <v/>
      </c>
      <c r="AY398" s="7" t="str">
        <f t="shared" si="93"/>
        <v/>
      </c>
      <c r="AZ398" s="7" t="str">
        <f t="shared" si="93"/>
        <v/>
      </c>
      <c r="BA398" s="7" t="str">
        <f t="shared" si="93"/>
        <v/>
      </c>
      <c r="BB398" s="7" t="str">
        <f t="shared" si="93"/>
        <v/>
      </c>
      <c r="BC398" s="7" t="str">
        <f t="shared" si="93"/>
        <v/>
      </c>
      <c r="BD398" s="7" t="str">
        <f t="shared" si="93"/>
        <v/>
      </c>
      <c r="BE398" s="7" t="str">
        <f t="shared" si="93"/>
        <v/>
      </c>
    </row>
    <row r="399" spans="1:57">
      <c r="A399" t="s">
        <v>404</v>
      </c>
      <c r="B399" t="s">
        <v>404</v>
      </c>
      <c r="C399" t="s">
        <v>404</v>
      </c>
      <c r="E399">
        <v>57</v>
      </c>
      <c r="F399">
        <v>0</v>
      </c>
      <c r="G399">
        <v>1</v>
      </c>
      <c r="H399">
        <v>184464</v>
      </c>
      <c r="I399" s="1">
        <v>44761.875</v>
      </c>
      <c r="J399" t="s">
        <v>392</v>
      </c>
      <c r="K399">
        <v>0</v>
      </c>
      <c r="L399" s="1"/>
      <c r="M399" s="1">
        <v>44761.875</v>
      </c>
      <c r="N399" s="1">
        <v>30798.875</v>
      </c>
      <c r="O399" s="1">
        <v>43513.875</v>
      </c>
      <c r="P399" s="1">
        <v>43509.916666666664</v>
      </c>
      <c r="Q399" s="1">
        <v>43479.916666666664</v>
      </c>
      <c r="R399">
        <v>74543403</v>
      </c>
      <c r="S399" s="23">
        <f>COUNTIF(affix_amil_mensalidade_bronze!$E$4:$E$140,R399)</f>
        <v>0</v>
      </c>
      <c r="U399" t="s">
        <v>922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389</v>
      </c>
      <c r="AC399">
        <v>41</v>
      </c>
      <c r="AD399" t="s">
        <v>398</v>
      </c>
      <c r="AE399">
        <v>276623</v>
      </c>
      <c r="AF399">
        <v>2323.64</v>
      </c>
      <c r="AG399">
        <v>2766.23</v>
      </c>
      <c r="AH399" t="s">
        <v>408</v>
      </c>
      <c r="AI399" t="str">
        <f t="shared" si="90"/>
        <v>SIMSIMSIM570118446444761.875ANMEP044761.87530798.87543513.87543509.916666666743479.9166666667745434030RUWXLLY FXNXMXRX DX XNTX000000AMIL41AMIL 500 QP NACIONAL2766232323.642766.23ATIVO</v>
      </c>
      <c r="AJ399">
        <f t="shared" si="91"/>
        <v>1</v>
      </c>
      <c r="AK399" t="s">
        <v>392</v>
      </c>
      <c r="AM399" s="8">
        <v>396</v>
      </c>
      <c r="AN399" s="8" t="str">
        <f t="shared" si="92"/>
        <v/>
      </c>
      <c r="AO399" s="8" t="str">
        <f t="shared" si="92"/>
        <v/>
      </c>
      <c r="AP399" s="8" t="str">
        <f t="shared" si="92"/>
        <v/>
      </c>
      <c r="AQ399" s="8" t="str">
        <f t="shared" si="92"/>
        <v/>
      </c>
      <c r="AR399" s="8" t="str">
        <f t="shared" si="92"/>
        <v/>
      </c>
      <c r="AS399" s="8" t="str">
        <f t="shared" si="92"/>
        <v/>
      </c>
      <c r="AT399" s="8" t="str">
        <f t="shared" si="92"/>
        <v/>
      </c>
      <c r="AU399" s="8" t="str">
        <f t="shared" si="92"/>
        <v/>
      </c>
      <c r="AV399" s="8" t="str">
        <f t="shared" si="92"/>
        <v/>
      </c>
      <c r="AW399" s="8" t="str">
        <f t="shared" si="92"/>
        <v/>
      </c>
      <c r="AX399" s="8" t="str">
        <f t="shared" si="93"/>
        <v/>
      </c>
      <c r="AY399" s="8" t="str">
        <f t="shared" si="93"/>
        <v/>
      </c>
      <c r="AZ399" s="8" t="str">
        <f t="shared" si="93"/>
        <v/>
      </c>
      <c r="BA399" s="8" t="str">
        <f t="shared" si="93"/>
        <v/>
      </c>
      <c r="BB399" s="8" t="str">
        <f t="shared" si="93"/>
        <v/>
      </c>
      <c r="BC399" s="8" t="str">
        <f t="shared" si="93"/>
        <v/>
      </c>
      <c r="BD399" s="8" t="str">
        <f t="shared" si="93"/>
        <v/>
      </c>
      <c r="BE399" s="8" t="str">
        <f t="shared" si="93"/>
        <v/>
      </c>
    </row>
    <row r="400" spans="1:57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184464</v>
      </c>
      <c r="I400" s="1">
        <v>44761.875</v>
      </c>
      <c r="J400" t="s">
        <v>392</v>
      </c>
      <c r="K400">
        <v>1</v>
      </c>
      <c r="L400" s="1"/>
      <c r="M400" s="1">
        <v>44761.875</v>
      </c>
      <c r="N400" s="1">
        <v>43414.916666666664</v>
      </c>
      <c r="O400" s="1">
        <v>43513.875</v>
      </c>
      <c r="P400" s="1"/>
      <c r="Q400" s="1">
        <v>43479.916666666664</v>
      </c>
      <c r="R400">
        <v>74543404</v>
      </c>
      <c r="S400" s="22">
        <f>COUNTIF(affix_amil_mensalidade_bronze!$E$4:$E$140,R400)</f>
        <v>0</v>
      </c>
      <c r="U400" t="s">
        <v>923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389</v>
      </c>
      <c r="AC400">
        <v>41</v>
      </c>
      <c r="AD400" t="s">
        <v>398</v>
      </c>
      <c r="AE400">
        <v>153282</v>
      </c>
      <c r="AF400">
        <v>1287.56</v>
      </c>
      <c r="AG400">
        <v>1532.82</v>
      </c>
      <c r="AH400" t="s">
        <v>408</v>
      </c>
      <c r="AI400" t="str">
        <f t="shared" si="90"/>
        <v>SIMSIMSIM570118446444761.875ANMEP144761.87543414.916666666743513.87543479.9166666667745434040BXRNXRDX FXNXMXRX VXXXRX000000AMIL41AMIL 500 QP NACIONAL1532821287.561532.82ATIVO</v>
      </c>
      <c r="AJ400">
        <f t="shared" si="91"/>
        <v>0</v>
      </c>
      <c r="AK400" t="s">
        <v>392</v>
      </c>
      <c r="AM400" s="7">
        <v>397</v>
      </c>
      <c r="AN400" s="7" t="str">
        <f t="shared" si="92"/>
        <v/>
      </c>
      <c r="AO400" s="7" t="str">
        <f t="shared" si="92"/>
        <v/>
      </c>
      <c r="AP400" s="7" t="str">
        <f t="shared" si="92"/>
        <v/>
      </c>
      <c r="AQ400" s="7" t="str">
        <f t="shared" si="92"/>
        <v/>
      </c>
      <c r="AR400" s="7" t="str">
        <f t="shared" si="92"/>
        <v/>
      </c>
      <c r="AS400" s="7" t="str">
        <f t="shared" si="92"/>
        <v/>
      </c>
      <c r="AT400" s="7" t="str">
        <f t="shared" si="92"/>
        <v/>
      </c>
      <c r="AU400" s="7" t="str">
        <f t="shared" si="92"/>
        <v/>
      </c>
      <c r="AV400" s="7" t="str">
        <f t="shared" si="92"/>
        <v/>
      </c>
      <c r="AW400" s="7" t="str">
        <f t="shared" si="92"/>
        <v/>
      </c>
      <c r="AX400" s="7" t="str">
        <f t="shared" si="93"/>
        <v/>
      </c>
      <c r="AY400" s="7" t="str">
        <f t="shared" si="93"/>
        <v/>
      </c>
      <c r="AZ400" s="7" t="str">
        <f t="shared" si="93"/>
        <v/>
      </c>
      <c r="BA400" s="7" t="str">
        <f t="shared" si="93"/>
        <v/>
      </c>
      <c r="BB400" s="7" t="str">
        <f t="shared" si="93"/>
        <v/>
      </c>
      <c r="BC400" s="7" t="str">
        <f t="shared" si="93"/>
        <v/>
      </c>
      <c r="BD400" s="7" t="str">
        <f t="shared" si="93"/>
        <v/>
      </c>
      <c r="BE400" s="7" t="str">
        <f t="shared" si="93"/>
        <v/>
      </c>
    </row>
    <row r="401" spans="1:57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184464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43414.916666666664</v>
      </c>
      <c r="O401" s="1">
        <v>43513.875</v>
      </c>
      <c r="P401" s="1"/>
      <c r="Q401" s="1">
        <v>43479.916666666664</v>
      </c>
      <c r="R401">
        <v>74543404</v>
      </c>
      <c r="S401" s="22">
        <f>COUNTIF(affix_amil_mensalidade_bronze!$E$4:$E$140,R401)</f>
        <v>0</v>
      </c>
      <c r="U401" t="s">
        <v>923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389</v>
      </c>
      <c r="AC401">
        <v>41</v>
      </c>
      <c r="AD401" t="s">
        <v>398</v>
      </c>
      <c r="AE401">
        <v>153282</v>
      </c>
      <c r="AF401">
        <v>1287.56</v>
      </c>
      <c r="AG401">
        <v>1532.82</v>
      </c>
      <c r="AH401" t="s">
        <v>408</v>
      </c>
      <c r="AI401" t="str">
        <f t="shared" si="90"/>
        <v>SIMSIMSIM570118446444761.875ANMEP144761.87543414.916666666743513.87543479.9166666667745434040BXRNXRDX FXNXMXRX VXXXRX000000AMIL41AMIL 500 QP NACIONAL1532821287.561532.82ATIVO</v>
      </c>
      <c r="AJ401">
        <f t="shared" si="91"/>
        <v>1</v>
      </c>
      <c r="AK401" t="s">
        <v>392</v>
      </c>
      <c r="AM401" s="8">
        <v>398</v>
      </c>
      <c r="AN401" s="8" t="str">
        <f t="shared" si="92"/>
        <v/>
      </c>
      <c r="AO401" s="8" t="str">
        <f t="shared" si="92"/>
        <v/>
      </c>
      <c r="AP401" s="8" t="str">
        <f t="shared" si="92"/>
        <v/>
      </c>
      <c r="AQ401" s="8" t="str">
        <f t="shared" si="92"/>
        <v/>
      </c>
      <c r="AR401" s="8" t="str">
        <f t="shared" si="92"/>
        <v/>
      </c>
      <c r="AS401" s="8" t="str">
        <f t="shared" si="92"/>
        <v/>
      </c>
      <c r="AT401" s="8" t="str">
        <f t="shared" si="92"/>
        <v/>
      </c>
      <c r="AU401" s="8" t="str">
        <f t="shared" si="92"/>
        <v/>
      </c>
      <c r="AV401" s="8" t="str">
        <f t="shared" si="92"/>
        <v/>
      </c>
      <c r="AW401" s="8" t="str">
        <f t="shared" si="92"/>
        <v/>
      </c>
      <c r="AX401" s="8" t="str">
        <f t="shared" si="93"/>
        <v/>
      </c>
      <c r="AY401" s="8" t="str">
        <f t="shared" si="93"/>
        <v/>
      </c>
      <c r="AZ401" s="8" t="str">
        <f t="shared" si="93"/>
        <v/>
      </c>
      <c r="BA401" s="8" t="str">
        <f t="shared" si="93"/>
        <v/>
      </c>
      <c r="BB401" s="8" t="str">
        <f t="shared" si="93"/>
        <v/>
      </c>
      <c r="BC401" s="8" t="str">
        <f t="shared" si="93"/>
        <v/>
      </c>
      <c r="BD401" s="8" t="str">
        <f t="shared" si="93"/>
        <v/>
      </c>
      <c r="BE401" s="8" t="str">
        <f t="shared" si="93"/>
        <v/>
      </c>
    </row>
    <row r="402" spans="1:57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184464</v>
      </c>
      <c r="I402" s="1">
        <v>44761.875</v>
      </c>
      <c r="J402" t="s">
        <v>392</v>
      </c>
      <c r="K402">
        <v>1</v>
      </c>
      <c r="L402" s="1"/>
      <c r="M402" s="1">
        <v>44761.875</v>
      </c>
      <c r="N402" s="1">
        <v>43414.916666666664</v>
      </c>
      <c r="O402" s="1">
        <v>43513.875</v>
      </c>
      <c r="P402" s="1"/>
      <c r="Q402" s="1">
        <v>43479.916666666664</v>
      </c>
      <c r="R402">
        <v>74543404</v>
      </c>
      <c r="S402" s="22">
        <f>COUNTIF(affix_amil_mensalidade_bronze!$E$4:$E$140,R402)</f>
        <v>0</v>
      </c>
      <c r="U402" t="s">
        <v>923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389</v>
      </c>
      <c r="AC402">
        <v>41</v>
      </c>
      <c r="AD402" t="s">
        <v>398</v>
      </c>
      <c r="AE402">
        <v>153282</v>
      </c>
      <c r="AF402">
        <v>1287.56</v>
      </c>
      <c r="AG402">
        <v>1532.82</v>
      </c>
      <c r="AH402" t="s">
        <v>408</v>
      </c>
      <c r="AI402" t="str">
        <f t="shared" si="90"/>
        <v>SIMSIMSIM570118446444761.875ANMEP144761.87543414.916666666743513.87543479.9166666667745434040BXRNXRDX FXNXMXRX VXXXRX000000AMIL41AMIL 500 QP NACIONAL1532821287.561532.82ATIVO</v>
      </c>
      <c r="AJ402">
        <f t="shared" si="91"/>
        <v>1</v>
      </c>
      <c r="AK402" t="s">
        <v>392</v>
      </c>
      <c r="AM402" s="7">
        <v>399</v>
      </c>
      <c r="AN402" s="7" t="str">
        <f t="shared" si="92"/>
        <v/>
      </c>
      <c r="AO402" s="7" t="str">
        <f t="shared" si="92"/>
        <v/>
      </c>
      <c r="AP402" s="7" t="str">
        <f t="shared" si="92"/>
        <v/>
      </c>
      <c r="AQ402" s="7" t="str">
        <f t="shared" si="92"/>
        <v/>
      </c>
      <c r="AR402" s="7" t="str">
        <f t="shared" si="92"/>
        <v/>
      </c>
      <c r="AS402" s="7" t="str">
        <f t="shared" si="92"/>
        <v/>
      </c>
      <c r="AT402" s="7" t="str">
        <f t="shared" si="92"/>
        <v/>
      </c>
      <c r="AU402" s="7" t="str">
        <f t="shared" si="92"/>
        <v/>
      </c>
      <c r="AV402" s="7" t="str">
        <f t="shared" si="92"/>
        <v/>
      </c>
      <c r="AW402" s="7" t="str">
        <f t="shared" si="92"/>
        <v/>
      </c>
      <c r="AX402" s="7" t="str">
        <f t="shared" si="93"/>
        <v/>
      </c>
      <c r="AY402" s="7" t="str">
        <f t="shared" si="93"/>
        <v/>
      </c>
      <c r="AZ402" s="7" t="str">
        <f t="shared" si="93"/>
        <v/>
      </c>
      <c r="BA402" s="7" t="str">
        <f t="shared" si="93"/>
        <v/>
      </c>
      <c r="BB402" s="7" t="str">
        <f t="shared" si="93"/>
        <v/>
      </c>
      <c r="BC402" s="7" t="str">
        <f t="shared" si="93"/>
        <v/>
      </c>
      <c r="BD402" s="7" t="str">
        <f t="shared" si="93"/>
        <v/>
      </c>
      <c r="BE402" s="7" t="str">
        <f t="shared" si="93"/>
        <v/>
      </c>
    </row>
    <row r="403" spans="1:57">
      <c r="A403" t="s">
        <v>404</v>
      </c>
      <c r="B403" t="s">
        <v>404</v>
      </c>
      <c r="C403" t="s">
        <v>404</v>
      </c>
      <c r="E403">
        <v>19</v>
      </c>
      <c r="F403">
        <v>0</v>
      </c>
      <c r="G403">
        <v>1</v>
      </c>
      <c r="H403">
        <v>184520</v>
      </c>
      <c r="I403" s="1">
        <v>44761.875</v>
      </c>
      <c r="J403" t="s">
        <v>387</v>
      </c>
      <c r="K403">
        <v>0</v>
      </c>
      <c r="L403" s="1"/>
      <c r="M403" s="1">
        <v>44761.875</v>
      </c>
      <c r="N403" s="1">
        <v>36295.875</v>
      </c>
      <c r="O403" s="1">
        <v>44056.875</v>
      </c>
      <c r="P403" s="1">
        <v>44025.875</v>
      </c>
      <c r="Q403" s="1">
        <v>43479.916666666664</v>
      </c>
      <c r="R403">
        <v>74546888</v>
      </c>
      <c r="S403" s="23">
        <f>COUNTIF(affix_amil_mensalidade_bronze!$E$4:$E$140,R403)</f>
        <v>0</v>
      </c>
      <c r="U403" t="s">
        <v>924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389</v>
      </c>
      <c r="AC403">
        <v>41</v>
      </c>
      <c r="AD403" t="s">
        <v>476</v>
      </c>
      <c r="AE403">
        <v>154477</v>
      </c>
      <c r="AF403">
        <v>1297.6600000000001</v>
      </c>
      <c r="AG403">
        <v>1544.77</v>
      </c>
      <c r="AH403" t="s">
        <v>408</v>
      </c>
      <c r="AI403" t="str">
        <f t="shared" si="90"/>
        <v>SIMSIMSIM190118452044761.875FNEL044761.87536295.87544056.87544025.87543479.9166666667745468880RXXVXLDX DX MXLX MXNXZX FXLHX000000AMIL41AMIL 400 QC NACIONAL1544771297.661544.77ATIVO</v>
      </c>
      <c r="AJ403">
        <f t="shared" si="91"/>
        <v>0</v>
      </c>
      <c r="AK403" t="s">
        <v>387</v>
      </c>
      <c r="AM403" s="8">
        <v>400</v>
      </c>
      <c r="AN403" s="8" t="str">
        <f t="shared" si="92"/>
        <v/>
      </c>
      <c r="AO403" s="8" t="str">
        <f t="shared" si="92"/>
        <v/>
      </c>
      <c r="AP403" s="8" t="str">
        <f t="shared" si="92"/>
        <v/>
      </c>
      <c r="AQ403" s="8" t="str">
        <f t="shared" si="92"/>
        <v/>
      </c>
      <c r="AR403" s="8" t="str">
        <f t="shared" si="92"/>
        <v/>
      </c>
      <c r="AS403" s="8" t="str">
        <f t="shared" si="92"/>
        <v/>
      </c>
      <c r="AT403" s="8" t="str">
        <f t="shared" si="92"/>
        <v/>
      </c>
      <c r="AU403" s="8" t="str">
        <f t="shared" si="92"/>
        <v/>
      </c>
      <c r="AV403" s="8" t="str">
        <f t="shared" si="92"/>
        <v/>
      </c>
      <c r="AW403" s="8" t="str">
        <f t="shared" si="92"/>
        <v/>
      </c>
      <c r="AX403" s="8" t="str">
        <f t="shared" si="93"/>
        <v/>
      </c>
      <c r="AY403" s="8" t="str">
        <f t="shared" si="93"/>
        <v/>
      </c>
      <c r="AZ403" s="8" t="str">
        <f t="shared" si="93"/>
        <v/>
      </c>
      <c r="BA403" s="8" t="str">
        <f t="shared" si="93"/>
        <v/>
      </c>
      <c r="BB403" s="8" t="str">
        <f t="shared" si="93"/>
        <v/>
      </c>
      <c r="BC403" s="8" t="str">
        <f t="shared" si="93"/>
        <v/>
      </c>
      <c r="BD403" s="8" t="str">
        <f t="shared" si="93"/>
        <v/>
      </c>
      <c r="BE403" s="8" t="str">
        <f t="shared" si="93"/>
        <v/>
      </c>
    </row>
    <row r="404" spans="1:57">
      <c r="A404" t="s">
        <v>404</v>
      </c>
      <c r="B404" t="s">
        <v>404</v>
      </c>
      <c r="C404" t="s">
        <v>404</v>
      </c>
      <c r="E404">
        <v>19</v>
      </c>
      <c r="F404">
        <v>0</v>
      </c>
      <c r="G404">
        <v>1</v>
      </c>
      <c r="H404">
        <v>184520</v>
      </c>
      <c r="I404" s="1">
        <v>44761.875</v>
      </c>
      <c r="J404" t="s">
        <v>387</v>
      </c>
      <c r="K404">
        <v>0</v>
      </c>
      <c r="L404" s="1"/>
      <c r="M404" s="1">
        <v>44761.875</v>
      </c>
      <c r="N404" s="1">
        <v>36295.875</v>
      </c>
      <c r="O404" s="1">
        <v>44056.875</v>
      </c>
      <c r="P404" s="1">
        <v>44025.875</v>
      </c>
      <c r="Q404" s="1">
        <v>43479.916666666664</v>
      </c>
      <c r="R404">
        <v>74546888</v>
      </c>
      <c r="S404" s="23">
        <f>COUNTIF(affix_amil_mensalidade_bronze!$E$4:$E$140,R404)</f>
        <v>0</v>
      </c>
      <c r="U404" t="s">
        <v>924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389</v>
      </c>
      <c r="AC404">
        <v>41</v>
      </c>
      <c r="AD404" t="s">
        <v>476</v>
      </c>
      <c r="AE404">
        <v>154477</v>
      </c>
      <c r="AF404">
        <v>1297.6600000000001</v>
      </c>
      <c r="AG404">
        <v>1544.77</v>
      </c>
      <c r="AH404" t="s">
        <v>408</v>
      </c>
      <c r="AI404" t="str">
        <f t="shared" si="90"/>
        <v>SIMSIMSIM190118452044761.875FNEL044761.87536295.87544056.87544025.87543479.9166666667745468880RXXVXLDX DX MXLX MXNXZX FXLHX000000AMIL41AMIL 400 QC NACIONAL1544771297.661544.77ATIVO</v>
      </c>
      <c r="AJ404">
        <f t="shared" si="91"/>
        <v>1</v>
      </c>
      <c r="AK404" t="s">
        <v>387</v>
      </c>
      <c r="AM404" s="7">
        <v>401</v>
      </c>
      <c r="AN404" s="7" t="str">
        <f t="shared" ref="AN404:AW413" si="94">IF(AN$3=$D404,$AM404,"")</f>
        <v/>
      </c>
      <c r="AO404" s="7" t="str">
        <f t="shared" si="94"/>
        <v/>
      </c>
      <c r="AP404" s="7" t="str">
        <f t="shared" si="94"/>
        <v/>
      </c>
      <c r="AQ404" s="7" t="str">
        <f t="shared" si="94"/>
        <v/>
      </c>
      <c r="AR404" s="7" t="str">
        <f t="shared" si="94"/>
        <v/>
      </c>
      <c r="AS404" s="7" t="str">
        <f t="shared" si="94"/>
        <v/>
      </c>
      <c r="AT404" s="7" t="str">
        <f t="shared" si="94"/>
        <v/>
      </c>
      <c r="AU404" s="7" t="str">
        <f t="shared" si="94"/>
        <v/>
      </c>
      <c r="AV404" s="7" t="str">
        <f t="shared" si="94"/>
        <v/>
      </c>
      <c r="AW404" s="7" t="str">
        <f t="shared" si="94"/>
        <v/>
      </c>
      <c r="AX404" s="7" t="str">
        <f t="shared" ref="AX404:BE413" si="95">IF(AX$3=$D404,$AM404,"")</f>
        <v/>
      </c>
      <c r="AY404" s="7" t="str">
        <f t="shared" si="95"/>
        <v/>
      </c>
      <c r="AZ404" s="7" t="str">
        <f t="shared" si="95"/>
        <v/>
      </c>
      <c r="BA404" s="7" t="str">
        <f t="shared" si="95"/>
        <v/>
      </c>
      <c r="BB404" s="7" t="str">
        <f t="shared" si="95"/>
        <v/>
      </c>
      <c r="BC404" s="7" t="str">
        <f t="shared" si="95"/>
        <v/>
      </c>
      <c r="BD404" s="7" t="str">
        <f t="shared" si="95"/>
        <v/>
      </c>
      <c r="BE404" s="7" t="str">
        <f t="shared" si="95"/>
        <v/>
      </c>
    </row>
    <row r="405" spans="1:57">
      <c r="A405" t="s">
        <v>404</v>
      </c>
      <c r="B405" t="s">
        <v>404</v>
      </c>
      <c r="C405" t="s">
        <v>404</v>
      </c>
      <c r="E405">
        <v>19</v>
      </c>
      <c r="F405">
        <v>0</v>
      </c>
      <c r="G405">
        <v>1</v>
      </c>
      <c r="H405">
        <v>184520</v>
      </c>
      <c r="I405" s="1">
        <v>44761.875</v>
      </c>
      <c r="J405" t="s">
        <v>387</v>
      </c>
      <c r="K405">
        <v>0</v>
      </c>
      <c r="L405" s="1"/>
      <c r="M405" s="1">
        <v>44761.875</v>
      </c>
      <c r="N405" s="1">
        <v>36295.875</v>
      </c>
      <c r="O405" s="1">
        <v>44056.875</v>
      </c>
      <c r="P405" s="1">
        <v>44025.875</v>
      </c>
      <c r="Q405" s="1">
        <v>43479.916666666664</v>
      </c>
      <c r="R405">
        <v>74546888</v>
      </c>
      <c r="S405" s="23">
        <f>COUNTIF(affix_amil_mensalidade_bronze!$E$4:$E$140,R405)</f>
        <v>0</v>
      </c>
      <c r="U405" t="s">
        <v>924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389</v>
      </c>
      <c r="AC405">
        <v>41</v>
      </c>
      <c r="AD405" t="s">
        <v>476</v>
      </c>
      <c r="AE405">
        <v>154477</v>
      </c>
      <c r="AF405">
        <v>1297.6600000000001</v>
      </c>
      <c r="AG405">
        <v>1544.77</v>
      </c>
      <c r="AH405" t="s">
        <v>408</v>
      </c>
      <c r="AI405" t="str">
        <f t="shared" si="90"/>
        <v>SIMSIMSIM190118452044761.875FNEL044761.87536295.87544056.87544025.87543479.9166666667745468880RXXVXLDX DX MXLX MXNXZX FXLHX000000AMIL41AMIL 400 QC NACIONAL1544771297.661544.77ATIVO</v>
      </c>
      <c r="AJ405">
        <f t="shared" si="91"/>
        <v>1</v>
      </c>
      <c r="AK405" t="s">
        <v>387</v>
      </c>
      <c r="AM405" s="8">
        <v>402</v>
      </c>
      <c r="AN405" s="8" t="str">
        <f t="shared" si="94"/>
        <v/>
      </c>
      <c r="AO405" s="8" t="str">
        <f t="shared" si="94"/>
        <v/>
      </c>
      <c r="AP405" s="8" t="str">
        <f t="shared" si="94"/>
        <v/>
      </c>
      <c r="AQ405" s="8" t="str">
        <f t="shared" si="94"/>
        <v/>
      </c>
      <c r="AR405" s="8" t="str">
        <f t="shared" si="94"/>
        <v/>
      </c>
      <c r="AS405" s="8" t="str">
        <f t="shared" si="94"/>
        <v/>
      </c>
      <c r="AT405" s="8" t="str">
        <f t="shared" si="94"/>
        <v/>
      </c>
      <c r="AU405" s="8" t="str">
        <f t="shared" si="94"/>
        <v/>
      </c>
      <c r="AV405" s="8" t="str">
        <f t="shared" si="94"/>
        <v/>
      </c>
      <c r="AW405" s="8" t="str">
        <f t="shared" si="94"/>
        <v/>
      </c>
      <c r="AX405" s="8" t="str">
        <f t="shared" si="95"/>
        <v/>
      </c>
      <c r="AY405" s="8" t="str">
        <f t="shared" si="95"/>
        <v/>
      </c>
      <c r="AZ405" s="8" t="str">
        <f t="shared" si="95"/>
        <v/>
      </c>
      <c r="BA405" s="8" t="str">
        <f t="shared" si="95"/>
        <v/>
      </c>
      <c r="BB405" s="8" t="str">
        <f t="shared" si="95"/>
        <v/>
      </c>
      <c r="BC405" s="8" t="str">
        <f t="shared" si="95"/>
        <v/>
      </c>
      <c r="BD405" s="8" t="str">
        <f t="shared" si="95"/>
        <v/>
      </c>
      <c r="BE405" s="8" t="str">
        <f t="shared" si="95"/>
        <v/>
      </c>
    </row>
    <row r="406" spans="1:57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187909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32440.875</v>
      </c>
      <c r="O406" s="1">
        <v>43997.875</v>
      </c>
      <c r="P406" s="1">
        <v>43993.875</v>
      </c>
      <c r="Q406" s="1">
        <v>43510.916666666664</v>
      </c>
      <c r="R406">
        <v>74766918</v>
      </c>
      <c r="S406" s="23">
        <f>COUNTIF(affix_amil_mensalidade_bronze!$E$4:$E$140,R406)</f>
        <v>0</v>
      </c>
      <c r="U406" t="s">
        <v>928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389</v>
      </c>
      <c r="AC406">
        <v>40</v>
      </c>
      <c r="AD406" t="s">
        <v>390</v>
      </c>
      <c r="AE406">
        <v>241499</v>
      </c>
      <c r="AF406">
        <v>2028.6</v>
      </c>
      <c r="AG406">
        <v>2414.9899999999998</v>
      </c>
      <c r="AH406" t="s">
        <v>408</v>
      </c>
      <c r="AI406" t="str">
        <f t="shared" si="90"/>
        <v>SIMSIMSIM190118790944761.875FNEL044761.87532440.87543997.87543993.87543510.9166666667747669180DXRXLDX FXRRXXRX WXTX000000AMIL40AMIL 400 QP NACIONAL2414992028.62414.99ATIVO</v>
      </c>
      <c r="AJ406">
        <f t="shared" si="91"/>
        <v>0</v>
      </c>
      <c r="AK406" t="s">
        <v>387</v>
      </c>
      <c r="AM406" s="7">
        <v>403</v>
      </c>
      <c r="AN406" s="7" t="str">
        <f t="shared" si="94"/>
        <v/>
      </c>
      <c r="AO406" s="7" t="str">
        <f t="shared" si="94"/>
        <v/>
      </c>
      <c r="AP406" s="7" t="str">
        <f t="shared" si="94"/>
        <v/>
      </c>
      <c r="AQ406" s="7" t="str">
        <f t="shared" si="94"/>
        <v/>
      </c>
      <c r="AR406" s="7" t="str">
        <f t="shared" si="94"/>
        <v/>
      </c>
      <c r="AS406" s="7" t="str">
        <f t="shared" si="94"/>
        <v/>
      </c>
      <c r="AT406" s="7" t="str">
        <f t="shared" si="94"/>
        <v/>
      </c>
      <c r="AU406" s="7" t="str">
        <f t="shared" si="94"/>
        <v/>
      </c>
      <c r="AV406" s="7" t="str">
        <f t="shared" si="94"/>
        <v/>
      </c>
      <c r="AW406" s="7" t="str">
        <f t="shared" si="94"/>
        <v/>
      </c>
      <c r="AX406" s="7" t="str">
        <f t="shared" si="95"/>
        <v/>
      </c>
      <c r="AY406" s="7" t="str">
        <f t="shared" si="95"/>
        <v/>
      </c>
      <c r="AZ406" s="7" t="str">
        <f t="shared" si="95"/>
        <v/>
      </c>
      <c r="BA406" s="7" t="str">
        <f t="shared" si="95"/>
        <v/>
      </c>
      <c r="BB406" s="7" t="str">
        <f t="shared" si="95"/>
        <v/>
      </c>
      <c r="BC406" s="7" t="str">
        <f t="shared" si="95"/>
        <v/>
      </c>
      <c r="BD406" s="7" t="str">
        <f t="shared" si="95"/>
        <v/>
      </c>
      <c r="BE406" s="7" t="str">
        <f t="shared" si="95"/>
        <v/>
      </c>
    </row>
    <row r="407" spans="1:57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187909</v>
      </c>
      <c r="I407" s="1">
        <v>44761.875</v>
      </c>
      <c r="J407" t="s">
        <v>387</v>
      </c>
      <c r="K407">
        <v>0</v>
      </c>
      <c r="L407" s="1"/>
      <c r="M407" s="1">
        <v>44761.875</v>
      </c>
      <c r="N407" s="1">
        <v>32440.875</v>
      </c>
      <c r="O407" s="1">
        <v>43997.875</v>
      </c>
      <c r="P407" s="1">
        <v>43993.875</v>
      </c>
      <c r="Q407" s="1">
        <v>43510.916666666664</v>
      </c>
      <c r="R407">
        <v>74766918</v>
      </c>
      <c r="S407" s="23">
        <f>COUNTIF(affix_amil_mensalidade_bronze!$E$4:$E$140,R407)</f>
        <v>0</v>
      </c>
      <c r="U407" t="s">
        <v>928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389</v>
      </c>
      <c r="AC407">
        <v>40</v>
      </c>
      <c r="AD407" t="s">
        <v>390</v>
      </c>
      <c r="AE407">
        <v>241499</v>
      </c>
      <c r="AF407">
        <v>2028.6</v>
      </c>
      <c r="AG407">
        <v>2414.9899999999998</v>
      </c>
      <c r="AH407" t="s">
        <v>408</v>
      </c>
      <c r="AI407" t="str">
        <f t="shared" si="90"/>
        <v>SIMSIMSIM190118790944761.875FNEL044761.87532440.87543997.87543993.87543510.9166666667747669180DXRXLDX FXRRXXRX WXTX000000AMIL40AMIL 400 QP NACIONAL2414992028.62414.99ATIVO</v>
      </c>
      <c r="AJ407">
        <f t="shared" si="91"/>
        <v>1</v>
      </c>
      <c r="AK407" t="s">
        <v>387</v>
      </c>
      <c r="AM407" s="8">
        <v>404</v>
      </c>
      <c r="AN407" s="8" t="str">
        <f t="shared" si="94"/>
        <v/>
      </c>
      <c r="AO407" s="8" t="str">
        <f t="shared" si="94"/>
        <v/>
      </c>
      <c r="AP407" s="8" t="str">
        <f t="shared" si="94"/>
        <v/>
      </c>
      <c r="AQ407" s="8" t="str">
        <f t="shared" si="94"/>
        <v/>
      </c>
      <c r="AR407" s="8" t="str">
        <f t="shared" si="94"/>
        <v/>
      </c>
      <c r="AS407" s="8" t="str">
        <f t="shared" si="94"/>
        <v/>
      </c>
      <c r="AT407" s="8" t="str">
        <f t="shared" si="94"/>
        <v/>
      </c>
      <c r="AU407" s="8" t="str">
        <f t="shared" si="94"/>
        <v/>
      </c>
      <c r="AV407" s="8" t="str">
        <f t="shared" si="94"/>
        <v/>
      </c>
      <c r="AW407" s="8" t="str">
        <f t="shared" si="94"/>
        <v/>
      </c>
      <c r="AX407" s="8" t="str">
        <f t="shared" si="95"/>
        <v/>
      </c>
      <c r="AY407" s="8" t="str">
        <f t="shared" si="95"/>
        <v/>
      </c>
      <c r="AZ407" s="8" t="str">
        <f t="shared" si="95"/>
        <v/>
      </c>
      <c r="BA407" s="8" t="str">
        <f t="shared" si="95"/>
        <v/>
      </c>
      <c r="BB407" s="8" t="str">
        <f t="shared" si="95"/>
        <v/>
      </c>
      <c r="BC407" s="8" t="str">
        <f t="shared" si="95"/>
        <v/>
      </c>
      <c r="BD407" s="8" t="str">
        <f t="shared" si="95"/>
        <v/>
      </c>
      <c r="BE407" s="8" t="str">
        <f t="shared" si="95"/>
        <v/>
      </c>
    </row>
    <row r="408" spans="1:57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187909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32440.875</v>
      </c>
      <c r="O408" s="1">
        <v>43997.875</v>
      </c>
      <c r="P408" s="1">
        <v>43993.875</v>
      </c>
      <c r="Q408" s="1">
        <v>43510.916666666664</v>
      </c>
      <c r="R408">
        <v>74766918</v>
      </c>
      <c r="S408" s="23">
        <f>COUNTIF(affix_amil_mensalidade_bronze!$E$4:$E$140,R408)</f>
        <v>0</v>
      </c>
      <c r="U408" t="s">
        <v>928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389</v>
      </c>
      <c r="AC408">
        <v>40</v>
      </c>
      <c r="AD408" t="s">
        <v>390</v>
      </c>
      <c r="AE408">
        <v>241499</v>
      </c>
      <c r="AF408">
        <v>2028.6</v>
      </c>
      <c r="AG408">
        <v>2414.9899999999998</v>
      </c>
      <c r="AH408" t="s">
        <v>408</v>
      </c>
      <c r="AI408" t="str">
        <f t="shared" si="90"/>
        <v>SIMSIMSIM190118790944761.875FNEL044761.87532440.87543997.87543993.87543510.9166666667747669180DXRXLDX FXRRXXRX WXTX000000AMIL40AMIL 400 QP NACIONAL2414992028.62414.99ATIVO</v>
      </c>
      <c r="AJ408">
        <f t="shared" si="91"/>
        <v>1</v>
      </c>
      <c r="AK408" t="s">
        <v>387</v>
      </c>
      <c r="AM408" s="7">
        <v>405</v>
      </c>
      <c r="AN408" s="7" t="str">
        <f t="shared" si="94"/>
        <v/>
      </c>
      <c r="AO408" s="7" t="str">
        <f t="shared" si="94"/>
        <v/>
      </c>
      <c r="AP408" s="7" t="str">
        <f t="shared" si="94"/>
        <v/>
      </c>
      <c r="AQ408" s="7" t="str">
        <f t="shared" si="94"/>
        <v/>
      </c>
      <c r="AR408" s="7" t="str">
        <f t="shared" si="94"/>
        <v/>
      </c>
      <c r="AS408" s="7" t="str">
        <f t="shared" si="94"/>
        <v/>
      </c>
      <c r="AT408" s="7" t="str">
        <f t="shared" si="94"/>
        <v/>
      </c>
      <c r="AU408" s="7" t="str">
        <f t="shared" si="94"/>
        <v/>
      </c>
      <c r="AV408" s="7" t="str">
        <f t="shared" si="94"/>
        <v/>
      </c>
      <c r="AW408" s="7" t="str">
        <f t="shared" si="94"/>
        <v/>
      </c>
      <c r="AX408" s="7" t="str">
        <f t="shared" si="95"/>
        <v/>
      </c>
      <c r="AY408" s="7" t="str">
        <f t="shared" si="95"/>
        <v/>
      </c>
      <c r="AZ408" s="7" t="str">
        <f t="shared" si="95"/>
        <v/>
      </c>
      <c r="BA408" s="7" t="str">
        <f t="shared" si="95"/>
        <v/>
      </c>
      <c r="BB408" s="7" t="str">
        <f t="shared" si="95"/>
        <v/>
      </c>
      <c r="BC408" s="7" t="str">
        <f t="shared" si="95"/>
        <v/>
      </c>
      <c r="BD408" s="7" t="str">
        <f t="shared" si="95"/>
        <v/>
      </c>
      <c r="BE408" s="7" t="str">
        <f t="shared" si="95"/>
        <v/>
      </c>
    </row>
    <row r="409" spans="1:57">
      <c r="A409" t="s">
        <v>404</v>
      </c>
      <c r="B409" t="s">
        <v>404</v>
      </c>
      <c r="C409" t="s">
        <v>386</v>
      </c>
      <c r="E409">
        <v>57</v>
      </c>
      <c r="F409">
        <v>0</v>
      </c>
      <c r="G409">
        <v>1</v>
      </c>
      <c r="H409">
        <v>187926</v>
      </c>
      <c r="I409" s="1">
        <v>44761.875</v>
      </c>
      <c r="J409" t="s">
        <v>392</v>
      </c>
      <c r="K409">
        <v>0</v>
      </c>
      <c r="L409" s="1">
        <v>44693.875</v>
      </c>
      <c r="M409" s="1">
        <v>44761.875</v>
      </c>
      <c r="N409" s="1">
        <v>31106.875</v>
      </c>
      <c r="O409" s="1">
        <v>44693.875</v>
      </c>
      <c r="P409" s="1"/>
      <c r="Q409" s="1">
        <v>43510.916666666664</v>
      </c>
      <c r="R409">
        <v>74766926</v>
      </c>
      <c r="S409" s="22">
        <f>COUNTIF(affix_amil_mensalidade_bronze!$E$4:$E$140,R409)</f>
        <v>0</v>
      </c>
      <c r="U409" t="s">
        <v>929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389</v>
      </c>
      <c r="AC409">
        <v>40</v>
      </c>
      <c r="AD409" t="s">
        <v>398</v>
      </c>
      <c r="AE409">
        <v>173106</v>
      </c>
      <c r="AF409">
        <v>1454.09</v>
      </c>
      <c r="AG409">
        <v>1731.06</v>
      </c>
      <c r="AH409" t="s">
        <v>391</v>
      </c>
      <c r="AI409" t="str">
        <f t="shared" si="90"/>
        <v>SIMSIMNÃO570118792644761.875ANMEP044693.87544761.87531106.87544693.87543510.9166666667747669260XMXNTX BXTX NUNX000000AMIL40AMIL 500 QP NACIONAL1731061454.091731.06INATIVO</v>
      </c>
      <c r="AJ409">
        <f t="shared" si="91"/>
        <v>0</v>
      </c>
      <c r="AK409" t="s">
        <v>392</v>
      </c>
      <c r="AM409" s="8">
        <v>406</v>
      </c>
      <c r="AN409" s="8" t="str">
        <f t="shared" si="94"/>
        <v/>
      </c>
      <c r="AO409" s="8" t="str">
        <f t="shared" si="94"/>
        <v/>
      </c>
      <c r="AP409" s="8" t="str">
        <f t="shared" si="94"/>
        <v/>
      </c>
      <c r="AQ409" s="8" t="str">
        <f t="shared" si="94"/>
        <v/>
      </c>
      <c r="AR409" s="8" t="str">
        <f t="shared" si="94"/>
        <v/>
      </c>
      <c r="AS409" s="8" t="str">
        <f t="shared" si="94"/>
        <v/>
      </c>
      <c r="AT409" s="8" t="str">
        <f t="shared" si="94"/>
        <v/>
      </c>
      <c r="AU409" s="8" t="str">
        <f t="shared" si="94"/>
        <v/>
      </c>
      <c r="AV409" s="8" t="str">
        <f t="shared" si="94"/>
        <v/>
      </c>
      <c r="AW409" s="8" t="str">
        <f t="shared" si="94"/>
        <v/>
      </c>
      <c r="AX409" s="8" t="str">
        <f t="shared" si="95"/>
        <v/>
      </c>
      <c r="AY409" s="8" t="str">
        <f t="shared" si="95"/>
        <v/>
      </c>
      <c r="AZ409" s="8" t="str">
        <f t="shared" si="95"/>
        <v/>
      </c>
      <c r="BA409" s="8" t="str">
        <f t="shared" si="95"/>
        <v/>
      </c>
      <c r="BB409" s="8" t="str">
        <f t="shared" si="95"/>
        <v/>
      </c>
      <c r="BC409" s="8" t="str">
        <f t="shared" si="95"/>
        <v/>
      </c>
      <c r="BD409" s="8" t="str">
        <f t="shared" si="95"/>
        <v/>
      </c>
      <c r="BE409" s="8" t="str">
        <f t="shared" si="95"/>
        <v/>
      </c>
    </row>
    <row r="410" spans="1:57">
      <c r="A410" t="s">
        <v>404</v>
      </c>
      <c r="B410" t="s">
        <v>404</v>
      </c>
      <c r="C410" t="s">
        <v>386</v>
      </c>
      <c r="E410">
        <v>57</v>
      </c>
      <c r="F410">
        <v>0</v>
      </c>
      <c r="G410">
        <v>1</v>
      </c>
      <c r="H410">
        <v>187926</v>
      </c>
      <c r="I410" s="1">
        <v>44761.875</v>
      </c>
      <c r="J410" t="s">
        <v>392</v>
      </c>
      <c r="K410">
        <v>0</v>
      </c>
      <c r="L410" s="1">
        <v>44693.875</v>
      </c>
      <c r="M410" s="1">
        <v>44761.875</v>
      </c>
      <c r="N410" s="1">
        <v>31106.875</v>
      </c>
      <c r="O410" s="1">
        <v>44693.875</v>
      </c>
      <c r="P410" s="1"/>
      <c r="Q410" s="1">
        <v>43510.916666666664</v>
      </c>
      <c r="R410">
        <v>74766926</v>
      </c>
      <c r="S410" s="22">
        <f>COUNTIF(affix_amil_mensalidade_bronze!$E$4:$E$140,R410)</f>
        <v>0</v>
      </c>
      <c r="U410" t="s">
        <v>929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389</v>
      </c>
      <c r="AC410">
        <v>40</v>
      </c>
      <c r="AD410" t="s">
        <v>398</v>
      </c>
      <c r="AE410">
        <v>173106</v>
      </c>
      <c r="AF410">
        <v>1454.09</v>
      </c>
      <c r="AG410">
        <v>1731.06</v>
      </c>
      <c r="AH410" t="s">
        <v>391</v>
      </c>
      <c r="AI410" t="str">
        <f t="shared" si="90"/>
        <v>SIMSIMNÃO570118792644761.875ANMEP044693.87544761.87531106.87544693.87543510.9166666667747669260XMXNTX BXTX NUNX000000AMIL40AMIL 500 QP NACIONAL1731061454.091731.06INATIVO</v>
      </c>
      <c r="AJ410">
        <f t="shared" si="91"/>
        <v>1</v>
      </c>
      <c r="AK410" t="s">
        <v>392</v>
      </c>
      <c r="AM410" s="7">
        <v>407</v>
      </c>
      <c r="AN410" s="7" t="str">
        <f t="shared" si="94"/>
        <v/>
      </c>
      <c r="AO410" s="7" t="str">
        <f t="shared" si="94"/>
        <v/>
      </c>
      <c r="AP410" s="7" t="str">
        <f t="shared" si="94"/>
        <v/>
      </c>
      <c r="AQ410" s="7" t="str">
        <f t="shared" si="94"/>
        <v/>
      </c>
      <c r="AR410" s="7" t="str">
        <f t="shared" si="94"/>
        <v/>
      </c>
      <c r="AS410" s="7" t="str">
        <f t="shared" si="94"/>
        <v/>
      </c>
      <c r="AT410" s="7" t="str">
        <f t="shared" si="94"/>
        <v/>
      </c>
      <c r="AU410" s="7" t="str">
        <f t="shared" si="94"/>
        <v/>
      </c>
      <c r="AV410" s="7" t="str">
        <f t="shared" si="94"/>
        <v/>
      </c>
      <c r="AW410" s="7" t="str">
        <f t="shared" si="94"/>
        <v/>
      </c>
      <c r="AX410" s="7" t="str">
        <f t="shared" si="95"/>
        <v/>
      </c>
      <c r="AY410" s="7" t="str">
        <f t="shared" si="95"/>
        <v/>
      </c>
      <c r="AZ410" s="7" t="str">
        <f t="shared" si="95"/>
        <v/>
      </c>
      <c r="BA410" s="7" t="str">
        <f t="shared" si="95"/>
        <v/>
      </c>
      <c r="BB410" s="7" t="str">
        <f t="shared" si="95"/>
        <v/>
      </c>
      <c r="BC410" s="7" t="str">
        <f t="shared" si="95"/>
        <v/>
      </c>
      <c r="BD410" s="7" t="str">
        <f t="shared" si="95"/>
        <v/>
      </c>
      <c r="BE410" s="7" t="str">
        <f t="shared" si="95"/>
        <v/>
      </c>
    </row>
    <row r="411" spans="1:57">
      <c r="A411" t="s">
        <v>404</v>
      </c>
      <c r="B411" t="s">
        <v>404</v>
      </c>
      <c r="C411" t="s">
        <v>386</v>
      </c>
      <c r="E411">
        <v>57</v>
      </c>
      <c r="F411">
        <v>0</v>
      </c>
      <c r="G411">
        <v>1</v>
      </c>
      <c r="H411">
        <v>187926</v>
      </c>
      <c r="I411" s="1">
        <v>44761.875</v>
      </c>
      <c r="J411" t="s">
        <v>392</v>
      </c>
      <c r="K411">
        <v>0</v>
      </c>
      <c r="L411" s="1">
        <v>44693.875</v>
      </c>
      <c r="M411" s="1">
        <v>44761.875</v>
      </c>
      <c r="N411" s="1">
        <v>31106.875</v>
      </c>
      <c r="O411" s="1">
        <v>44693.875</v>
      </c>
      <c r="P411" s="1"/>
      <c r="Q411" s="1">
        <v>43510.916666666664</v>
      </c>
      <c r="R411">
        <v>74766926</v>
      </c>
      <c r="S411" s="22">
        <f>COUNTIF(affix_amil_mensalidade_bronze!$E$4:$E$140,R411)</f>
        <v>0</v>
      </c>
      <c r="U411" t="s">
        <v>929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389</v>
      </c>
      <c r="AC411">
        <v>40</v>
      </c>
      <c r="AD411" t="s">
        <v>398</v>
      </c>
      <c r="AE411">
        <v>173106</v>
      </c>
      <c r="AF411">
        <v>1454.09</v>
      </c>
      <c r="AG411">
        <v>1731.06</v>
      </c>
      <c r="AH411" t="s">
        <v>391</v>
      </c>
      <c r="AI411" t="str">
        <f t="shared" si="90"/>
        <v>SIMSIMNÃO570118792644761.875ANMEP044693.87544761.87531106.87544693.87543510.9166666667747669260XMXNTX BXTX NUNX000000AMIL40AMIL 500 QP NACIONAL1731061454.091731.06INATIVO</v>
      </c>
      <c r="AJ411">
        <f t="shared" si="91"/>
        <v>1</v>
      </c>
      <c r="AK411" t="s">
        <v>392</v>
      </c>
      <c r="AM411" s="8">
        <v>408</v>
      </c>
      <c r="AN411" s="8" t="str">
        <f t="shared" si="94"/>
        <v/>
      </c>
      <c r="AO411" s="8" t="str">
        <f t="shared" si="94"/>
        <v/>
      </c>
      <c r="AP411" s="8" t="str">
        <f t="shared" si="94"/>
        <v/>
      </c>
      <c r="AQ411" s="8" t="str">
        <f t="shared" si="94"/>
        <v/>
      </c>
      <c r="AR411" s="8" t="str">
        <f t="shared" si="94"/>
        <v/>
      </c>
      <c r="AS411" s="8" t="str">
        <f t="shared" si="94"/>
        <v/>
      </c>
      <c r="AT411" s="8" t="str">
        <f t="shared" si="94"/>
        <v/>
      </c>
      <c r="AU411" s="8" t="str">
        <f t="shared" si="94"/>
        <v/>
      </c>
      <c r="AV411" s="8" t="str">
        <f t="shared" si="94"/>
        <v/>
      </c>
      <c r="AW411" s="8" t="str">
        <f t="shared" si="94"/>
        <v/>
      </c>
      <c r="AX411" s="8" t="str">
        <f t="shared" si="95"/>
        <v/>
      </c>
      <c r="AY411" s="8" t="str">
        <f t="shared" si="95"/>
        <v/>
      </c>
      <c r="AZ411" s="8" t="str">
        <f t="shared" si="95"/>
        <v/>
      </c>
      <c r="BA411" s="8" t="str">
        <f t="shared" si="95"/>
        <v/>
      </c>
      <c r="BB411" s="8" t="str">
        <f t="shared" si="95"/>
        <v/>
      </c>
      <c r="BC411" s="8" t="str">
        <f t="shared" si="95"/>
        <v/>
      </c>
      <c r="BD411" s="8" t="str">
        <f t="shared" si="95"/>
        <v/>
      </c>
      <c r="BE411" s="8" t="str">
        <f t="shared" si="95"/>
        <v/>
      </c>
    </row>
    <row r="412" spans="1:57">
      <c r="A412" t="s">
        <v>404</v>
      </c>
      <c r="B412" t="s">
        <v>404</v>
      </c>
      <c r="C412" t="s">
        <v>404</v>
      </c>
      <c r="E412">
        <v>224</v>
      </c>
      <c r="F412">
        <v>0</v>
      </c>
      <c r="G412">
        <v>1</v>
      </c>
      <c r="H412">
        <v>187969</v>
      </c>
      <c r="I412" s="1">
        <v>44761.875</v>
      </c>
      <c r="J412" t="s">
        <v>535</v>
      </c>
      <c r="K412">
        <v>0</v>
      </c>
      <c r="L412" s="1"/>
      <c r="M412" s="1">
        <v>44761.875</v>
      </c>
      <c r="N412" s="1">
        <v>31605.875</v>
      </c>
      <c r="O412" s="1">
        <v>43507.916666666664</v>
      </c>
      <c r="P412" s="1"/>
      <c r="Q412" s="1">
        <v>43510.916666666664</v>
      </c>
      <c r="R412">
        <v>74766938</v>
      </c>
      <c r="S412" s="23">
        <f>COUNTIF(affix_amil_mensalidade_bronze!$E$4:$E$140,R412)</f>
        <v>0</v>
      </c>
      <c r="U412" t="s">
        <v>932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389</v>
      </c>
      <c r="AC412">
        <v>40</v>
      </c>
      <c r="AD412" t="s">
        <v>476</v>
      </c>
      <c r="AE412">
        <v>186621</v>
      </c>
      <c r="AF412">
        <v>1548.94</v>
      </c>
      <c r="AG412">
        <v>1866.21</v>
      </c>
      <c r="AH412" t="s">
        <v>408</v>
      </c>
      <c r="AI412" t="str">
        <f t="shared" si="90"/>
        <v>SIMSIMSIM2240118796944761.875CRA - BA044761.87531605.87543507.916666666743510.9166666667747669380GXBRXXLX PXRXXRX DX JXU XLVX000000AMIL40AMIL 400 QC NACIONAL1866211548.941866.21ATIVO</v>
      </c>
      <c r="AJ412">
        <f t="shared" si="91"/>
        <v>0</v>
      </c>
      <c r="AK412" t="s">
        <v>535</v>
      </c>
      <c r="AM412" s="7">
        <v>409</v>
      </c>
      <c r="AN412" s="7" t="str">
        <f t="shared" si="94"/>
        <v/>
      </c>
      <c r="AO412" s="7" t="str">
        <f t="shared" si="94"/>
        <v/>
      </c>
      <c r="AP412" s="7" t="str">
        <f t="shared" si="94"/>
        <v/>
      </c>
      <c r="AQ412" s="7" t="str">
        <f t="shared" si="94"/>
        <v/>
      </c>
      <c r="AR412" s="7" t="str">
        <f t="shared" si="94"/>
        <v/>
      </c>
      <c r="AS412" s="7" t="str">
        <f t="shared" si="94"/>
        <v/>
      </c>
      <c r="AT412" s="7" t="str">
        <f t="shared" si="94"/>
        <v/>
      </c>
      <c r="AU412" s="7" t="str">
        <f t="shared" si="94"/>
        <v/>
      </c>
      <c r="AV412" s="7" t="str">
        <f t="shared" si="94"/>
        <v/>
      </c>
      <c r="AW412" s="7" t="str">
        <f t="shared" si="94"/>
        <v/>
      </c>
      <c r="AX412" s="7" t="str">
        <f t="shared" si="95"/>
        <v/>
      </c>
      <c r="AY412" s="7" t="str">
        <f t="shared" si="95"/>
        <v/>
      </c>
      <c r="AZ412" s="7" t="str">
        <f t="shared" si="95"/>
        <v/>
      </c>
      <c r="BA412" s="7" t="str">
        <f t="shared" si="95"/>
        <v/>
      </c>
      <c r="BB412" s="7" t="str">
        <f t="shared" si="95"/>
        <v/>
      </c>
      <c r="BC412" s="7" t="str">
        <f t="shared" si="95"/>
        <v/>
      </c>
      <c r="BD412" s="7" t="str">
        <f t="shared" si="95"/>
        <v/>
      </c>
      <c r="BE412" s="7" t="str">
        <f t="shared" si="95"/>
        <v/>
      </c>
    </row>
    <row r="413" spans="1:57">
      <c r="A413" t="s">
        <v>404</v>
      </c>
      <c r="B413" t="s">
        <v>404</v>
      </c>
      <c r="C413" t="s">
        <v>404</v>
      </c>
      <c r="E413">
        <v>224</v>
      </c>
      <c r="F413">
        <v>0</v>
      </c>
      <c r="G413">
        <v>1</v>
      </c>
      <c r="H413">
        <v>187969</v>
      </c>
      <c r="I413" s="1">
        <v>44761.875</v>
      </c>
      <c r="J413" t="s">
        <v>535</v>
      </c>
      <c r="K413">
        <v>0</v>
      </c>
      <c r="L413" s="1"/>
      <c r="M413" s="1">
        <v>44761.875</v>
      </c>
      <c r="N413" s="1">
        <v>31605.875</v>
      </c>
      <c r="O413" s="1">
        <v>43507.916666666664</v>
      </c>
      <c r="P413" s="1"/>
      <c r="Q413" s="1">
        <v>43510.916666666664</v>
      </c>
      <c r="R413">
        <v>74766938</v>
      </c>
      <c r="S413" s="22">
        <f>COUNTIF(affix_amil_mensalidade_bronze!$E$4:$E$140,R413)</f>
        <v>0</v>
      </c>
      <c r="U413" t="s">
        <v>932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389</v>
      </c>
      <c r="AC413">
        <v>40</v>
      </c>
      <c r="AD413" t="s">
        <v>476</v>
      </c>
      <c r="AE413">
        <v>186621</v>
      </c>
      <c r="AF413">
        <v>1548.94</v>
      </c>
      <c r="AG413">
        <v>1866.21</v>
      </c>
      <c r="AH413" t="s">
        <v>408</v>
      </c>
      <c r="AI413" t="str">
        <f t="shared" si="90"/>
        <v>SIMSIMSIM2240118796944761.875CRA - BA044761.87531605.87543507.916666666743510.9166666667747669380GXBRXXLX PXRXXRX DX JXU XLVX000000AMIL40AMIL 400 QC NACIONAL1866211548.941866.21ATIVO</v>
      </c>
      <c r="AJ413">
        <f t="shared" si="91"/>
        <v>1</v>
      </c>
      <c r="AK413" t="s">
        <v>535</v>
      </c>
      <c r="AM413" s="8">
        <v>410</v>
      </c>
      <c r="AN413" s="8" t="str">
        <f t="shared" si="94"/>
        <v/>
      </c>
      <c r="AO413" s="8" t="str">
        <f t="shared" si="94"/>
        <v/>
      </c>
      <c r="AP413" s="8" t="str">
        <f t="shared" si="94"/>
        <v/>
      </c>
      <c r="AQ413" s="8" t="str">
        <f t="shared" si="94"/>
        <v/>
      </c>
      <c r="AR413" s="8" t="str">
        <f t="shared" si="94"/>
        <v/>
      </c>
      <c r="AS413" s="8" t="str">
        <f t="shared" si="94"/>
        <v/>
      </c>
      <c r="AT413" s="8" t="str">
        <f t="shared" si="94"/>
        <v/>
      </c>
      <c r="AU413" s="8" t="str">
        <f t="shared" si="94"/>
        <v/>
      </c>
      <c r="AV413" s="8" t="str">
        <f t="shared" si="94"/>
        <v/>
      </c>
      <c r="AW413" s="8" t="str">
        <f t="shared" si="94"/>
        <v/>
      </c>
      <c r="AX413" s="8" t="str">
        <f t="shared" si="95"/>
        <v/>
      </c>
      <c r="AY413" s="8" t="str">
        <f t="shared" si="95"/>
        <v/>
      </c>
      <c r="AZ413" s="8" t="str">
        <f t="shared" si="95"/>
        <v/>
      </c>
      <c r="BA413" s="8" t="str">
        <f t="shared" si="95"/>
        <v/>
      </c>
      <c r="BB413" s="8" t="str">
        <f t="shared" si="95"/>
        <v/>
      </c>
      <c r="BC413" s="8" t="str">
        <f t="shared" si="95"/>
        <v/>
      </c>
      <c r="BD413" s="8" t="str">
        <f t="shared" si="95"/>
        <v/>
      </c>
      <c r="BE413" s="8" t="str">
        <f t="shared" si="95"/>
        <v/>
      </c>
    </row>
    <row r="414" spans="1:57">
      <c r="A414" t="s">
        <v>404</v>
      </c>
      <c r="B414" t="s">
        <v>404</v>
      </c>
      <c r="C414" t="s">
        <v>404</v>
      </c>
      <c r="E414">
        <v>224</v>
      </c>
      <c r="F414">
        <v>0</v>
      </c>
      <c r="G414">
        <v>1</v>
      </c>
      <c r="H414">
        <v>187969</v>
      </c>
      <c r="I414" s="1">
        <v>44761.875</v>
      </c>
      <c r="J414" t="s">
        <v>535</v>
      </c>
      <c r="K414">
        <v>0</v>
      </c>
      <c r="L414" s="1"/>
      <c r="M414" s="1">
        <v>44761.875</v>
      </c>
      <c r="N414" s="1">
        <v>31605.875</v>
      </c>
      <c r="O414" s="1">
        <v>43507.916666666664</v>
      </c>
      <c r="P414" s="1"/>
      <c r="Q414" s="1">
        <v>43510.916666666664</v>
      </c>
      <c r="R414">
        <v>74766938</v>
      </c>
      <c r="S414" s="23">
        <f>COUNTIF(affix_amil_mensalidade_bronze!$E$4:$E$140,R414)</f>
        <v>0</v>
      </c>
      <c r="U414" t="s">
        <v>932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389</v>
      </c>
      <c r="AC414">
        <v>40</v>
      </c>
      <c r="AD414" t="s">
        <v>476</v>
      </c>
      <c r="AE414">
        <v>186621</v>
      </c>
      <c r="AF414">
        <v>1548.94</v>
      </c>
      <c r="AG414">
        <v>1866.21</v>
      </c>
      <c r="AH414" t="s">
        <v>408</v>
      </c>
      <c r="AI414" t="str">
        <f t="shared" si="90"/>
        <v>SIMSIMSIM2240118796944761.875CRA - BA044761.87531605.87543507.916666666743510.9166666667747669380GXBRXXLX PXRXXRX DX JXU XLVX000000AMIL40AMIL 400 QC NACIONAL1866211548.941866.21ATIVO</v>
      </c>
      <c r="AJ414">
        <f t="shared" si="91"/>
        <v>1</v>
      </c>
      <c r="AK414" t="s">
        <v>535</v>
      </c>
      <c r="AM414" s="7">
        <v>411</v>
      </c>
      <c r="AN414" s="7" t="str">
        <f t="shared" ref="AN414:AW423" si="96">IF(AN$3=$D414,$AM414,"")</f>
        <v/>
      </c>
      <c r="AO414" s="7" t="str">
        <f t="shared" si="96"/>
        <v/>
      </c>
      <c r="AP414" s="7" t="str">
        <f t="shared" si="96"/>
        <v/>
      </c>
      <c r="AQ414" s="7" t="str">
        <f t="shared" si="96"/>
        <v/>
      </c>
      <c r="AR414" s="7" t="str">
        <f t="shared" si="96"/>
        <v/>
      </c>
      <c r="AS414" s="7" t="str">
        <f t="shared" si="96"/>
        <v/>
      </c>
      <c r="AT414" s="7" t="str">
        <f t="shared" si="96"/>
        <v/>
      </c>
      <c r="AU414" s="7" t="str">
        <f t="shared" si="96"/>
        <v/>
      </c>
      <c r="AV414" s="7" t="str">
        <f t="shared" si="96"/>
        <v/>
      </c>
      <c r="AW414" s="7" t="str">
        <f t="shared" si="96"/>
        <v/>
      </c>
      <c r="AX414" s="7" t="str">
        <f t="shared" ref="AX414:BE423" si="97">IF(AX$3=$D414,$AM414,"")</f>
        <v/>
      </c>
      <c r="AY414" s="7" t="str">
        <f t="shared" si="97"/>
        <v/>
      </c>
      <c r="AZ414" s="7" t="str">
        <f t="shared" si="97"/>
        <v/>
      </c>
      <c r="BA414" s="7" t="str">
        <f t="shared" si="97"/>
        <v/>
      </c>
      <c r="BB414" s="7" t="str">
        <f t="shared" si="97"/>
        <v/>
      </c>
      <c r="BC414" s="7" t="str">
        <f t="shared" si="97"/>
        <v/>
      </c>
      <c r="BD414" s="7" t="str">
        <f t="shared" si="97"/>
        <v/>
      </c>
      <c r="BE414" s="7" t="str">
        <f t="shared" si="97"/>
        <v/>
      </c>
    </row>
    <row r="415" spans="1:57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188681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41463.875</v>
      </c>
      <c r="O415" s="1">
        <v>43507.916666666664</v>
      </c>
      <c r="P415" s="1"/>
      <c r="Q415" s="1">
        <v>43510.916666666664</v>
      </c>
      <c r="R415">
        <v>74766979</v>
      </c>
      <c r="S415" s="22">
        <f>COUNTIF(affix_amil_mensalidade_bronze!$E$4:$E$140,R415)</f>
        <v>1</v>
      </c>
      <c r="U415" t="s">
        <v>939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389</v>
      </c>
      <c r="AC415">
        <v>40</v>
      </c>
      <c r="AD415" t="s">
        <v>400</v>
      </c>
      <c r="AE415">
        <v>49621</v>
      </c>
      <c r="AF415">
        <v>416.82</v>
      </c>
      <c r="AG415">
        <v>496.21</v>
      </c>
      <c r="AH415" t="s">
        <v>408</v>
      </c>
      <c r="AI415" t="str">
        <f t="shared" si="90"/>
        <v>SIMSIMSIM190118868144761.875FNEL044761.87541463.87543507.916666666743510.9166666667747669791XXBXLLX MXDXXRX LXXNXTVXKX000000AMIL40NEXT MUNICIPAL SÃO PAULO49621416.82496.21ATIVO</v>
      </c>
      <c r="AJ415">
        <f t="shared" si="91"/>
        <v>0</v>
      </c>
      <c r="AK415" t="s">
        <v>387</v>
      </c>
      <c r="AM415" s="8">
        <v>412</v>
      </c>
      <c r="AN415" s="8" t="str">
        <f t="shared" si="96"/>
        <v/>
      </c>
      <c r="AO415" s="8" t="str">
        <f t="shared" si="96"/>
        <v/>
      </c>
      <c r="AP415" s="8" t="str">
        <f t="shared" si="96"/>
        <v/>
      </c>
      <c r="AQ415" s="8" t="str">
        <f t="shared" si="96"/>
        <v/>
      </c>
      <c r="AR415" s="8" t="str">
        <f t="shared" si="96"/>
        <v/>
      </c>
      <c r="AS415" s="8" t="str">
        <f t="shared" si="96"/>
        <v/>
      </c>
      <c r="AT415" s="8" t="str">
        <f t="shared" si="96"/>
        <v/>
      </c>
      <c r="AU415" s="8" t="str">
        <f t="shared" si="96"/>
        <v/>
      </c>
      <c r="AV415" s="8" t="str">
        <f t="shared" si="96"/>
        <v/>
      </c>
      <c r="AW415" s="8" t="str">
        <f t="shared" si="96"/>
        <v/>
      </c>
      <c r="AX415" s="8" t="str">
        <f t="shared" si="97"/>
        <v/>
      </c>
      <c r="AY415" s="8" t="str">
        <f t="shared" si="97"/>
        <v/>
      </c>
      <c r="AZ415" s="8" t="str">
        <f t="shared" si="97"/>
        <v/>
      </c>
      <c r="BA415" s="8" t="str">
        <f t="shared" si="97"/>
        <v/>
      </c>
      <c r="BB415" s="8" t="str">
        <f t="shared" si="97"/>
        <v/>
      </c>
      <c r="BC415" s="8" t="str">
        <f t="shared" si="97"/>
        <v/>
      </c>
      <c r="BD415" s="8" t="str">
        <f t="shared" si="97"/>
        <v/>
      </c>
      <c r="BE415" s="8" t="str">
        <f t="shared" si="97"/>
        <v/>
      </c>
    </row>
    <row r="416" spans="1:57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188681</v>
      </c>
      <c r="I416" s="1">
        <v>44761.875</v>
      </c>
      <c r="J416" t="s">
        <v>387</v>
      </c>
      <c r="K416">
        <v>0</v>
      </c>
      <c r="L416" s="1"/>
      <c r="M416" s="1">
        <v>44761.875</v>
      </c>
      <c r="N416" s="1">
        <v>41463.875</v>
      </c>
      <c r="O416" s="1">
        <v>43507.916666666664</v>
      </c>
      <c r="P416" s="1"/>
      <c r="Q416" s="1">
        <v>43510.916666666664</v>
      </c>
      <c r="R416">
        <v>74766979</v>
      </c>
      <c r="S416" s="23">
        <f>COUNTIF(affix_amil_mensalidade_bronze!$E$4:$E$140,R416)</f>
        <v>1</v>
      </c>
      <c r="U416" t="s">
        <v>939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389</v>
      </c>
      <c r="AC416">
        <v>40</v>
      </c>
      <c r="AD416" t="s">
        <v>400</v>
      </c>
      <c r="AE416">
        <v>49621</v>
      </c>
      <c r="AF416">
        <v>416.82</v>
      </c>
      <c r="AG416">
        <v>496.21</v>
      </c>
      <c r="AH416" t="s">
        <v>408</v>
      </c>
      <c r="AI416" t="str">
        <f t="shared" si="90"/>
        <v>SIMSIMSIM190118868144761.875FNEL044761.87541463.87543507.916666666743510.9166666667747669791XXBXLLX MXDXXRX LXXNXTVXKX000000AMIL40NEXT MUNICIPAL SÃO PAULO49621416.82496.21ATIVO</v>
      </c>
      <c r="AJ416">
        <f t="shared" si="91"/>
        <v>1</v>
      </c>
      <c r="AK416" t="s">
        <v>387</v>
      </c>
      <c r="AM416" s="7">
        <v>413</v>
      </c>
      <c r="AN416" s="7" t="str">
        <f t="shared" si="96"/>
        <v/>
      </c>
      <c r="AO416" s="7" t="str">
        <f t="shared" si="96"/>
        <v/>
      </c>
      <c r="AP416" s="7" t="str">
        <f t="shared" si="96"/>
        <v/>
      </c>
      <c r="AQ416" s="7" t="str">
        <f t="shared" si="96"/>
        <v/>
      </c>
      <c r="AR416" s="7" t="str">
        <f t="shared" si="96"/>
        <v/>
      </c>
      <c r="AS416" s="7" t="str">
        <f t="shared" si="96"/>
        <v/>
      </c>
      <c r="AT416" s="7" t="str">
        <f t="shared" si="96"/>
        <v/>
      </c>
      <c r="AU416" s="7" t="str">
        <f t="shared" si="96"/>
        <v/>
      </c>
      <c r="AV416" s="7" t="str">
        <f t="shared" si="96"/>
        <v/>
      </c>
      <c r="AW416" s="7" t="str">
        <f t="shared" si="96"/>
        <v/>
      </c>
      <c r="AX416" s="7" t="str">
        <f t="shared" si="97"/>
        <v/>
      </c>
      <c r="AY416" s="7" t="str">
        <f t="shared" si="97"/>
        <v/>
      </c>
      <c r="AZ416" s="7" t="str">
        <f t="shared" si="97"/>
        <v/>
      </c>
      <c r="BA416" s="7" t="str">
        <f t="shared" si="97"/>
        <v/>
      </c>
      <c r="BB416" s="7" t="str">
        <f t="shared" si="97"/>
        <v/>
      </c>
      <c r="BC416" s="7" t="str">
        <f t="shared" si="97"/>
        <v/>
      </c>
      <c r="BD416" s="7" t="str">
        <f t="shared" si="97"/>
        <v/>
      </c>
      <c r="BE416" s="7" t="str">
        <f t="shared" si="97"/>
        <v/>
      </c>
    </row>
    <row r="417" spans="1:57">
      <c r="A417" t="s">
        <v>404</v>
      </c>
      <c r="B417" t="s">
        <v>404</v>
      </c>
      <c r="C417" t="s">
        <v>404</v>
      </c>
      <c r="E417">
        <v>19</v>
      </c>
      <c r="F417">
        <v>0</v>
      </c>
      <c r="G417">
        <v>1</v>
      </c>
      <c r="H417">
        <v>188681</v>
      </c>
      <c r="I417" s="1">
        <v>44761.875</v>
      </c>
      <c r="J417" t="s">
        <v>387</v>
      </c>
      <c r="K417">
        <v>0</v>
      </c>
      <c r="L417" s="1"/>
      <c r="M417" s="1">
        <v>44761.875</v>
      </c>
      <c r="N417" s="1">
        <v>41463.875</v>
      </c>
      <c r="O417" s="1">
        <v>43507.916666666664</v>
      </c>
      <c r="P417" s="1"/>
      <c r="Q417" s="1">
        <v>43510.916666666664</v>
      </c>
      <c r="R417">
        <v>74766979</v>
      </c>
      <c r="S417" s="22">
        <f>COUNTIF(affix_amil_mensalidade_bronze!$E$4:$E$140,R417)</f>
        <v>1</v>
      </c>
      <c r="U417" t="s">
        <v>939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389</v>
      </c>
      <c r="AC417">
        <v>40</v>
      </c>
      <c r="AD417" t="s">
        <v>400</v>
      </c>
      <c r="AE417">
        <v>49621</v>
      </c>
      <c r="AF417">
        <v>416.82</v>
      </c>
      <c r="AG417">
        <v>496.21</v>
      </c>
      <c r="AH417" t="s">
        <v>408</v>
      </c>
      <c r="AI417" t="str">
        <f t="shared" si="90"/>
        <v>SIMSIMSIM190118868144761.875FNEL044761.87541463.87543507.916666666743510.9166666667747669791XXBXLLX MXDXXRX LXXNXTVXKX000000AMIL40NEXT MUNICIPAL SÃO PAULO49621416.82496.21ATIVO</v>
      </c>
      <c r="AJ417">
        <f t="shared" si="91"/>
        <v>1</v>
      </c>
      <c r="AK417" t="s">
        <v>387</v>
      </c>
      <c r="AM417" s="8">
        <v>414</v>
      </c>
      <c r="AN417" s="8" t="str">
        <f t="shared" si="96"/>
        <v/>
      </c>
      <c r="AO417" s="8" t="str">
        <f t="shared" si="96"/>
        <v/>
      </c>
      <c r="AP417" s="8" t="str">
        <f t="shared" si="96"/>
        <v/>
      </c>
      <c r="AQ417" s="8" t="str">
        <f t="shared" si="96"/>
        <v/>
      </c>
      <c r="AR417" s="8" t="str">
        <f t="shared" si="96"/>
        <v/>
      </c>
      <c r="AS417" s="8" t="str">
        <f t="shared" si="96"/>
        <v/>
      </c>
      <c r="AT417" s="8" t="str">
        <f t="shared" si="96"/>
        <v/>
      </c>
      <c r="AU417" s="8" t="str">
        <f t="shared" si="96"/>
        <v/>
      </c>
      <c r="AV417" s="8" t="str">
        <f t="shared" si="96"/>
        <v/>
      </c>
      <c r="AW417" s="8" t="str">
        <f t="shared" si="96"/>
        <v/>
      </c>
      <c r="AX417" s="8" t="str">
        <f t="shared" si="97"/>
        <v/>
      </c>
      <c r="AY417" s="8" t="str">
        <f t="shared" si="97"/>
        <v/>
      </c>
      <c r="AZ417" s="8" t="str">
        <f t="shared" si="97"/>
        <v/>
      </c>
      <c r="BA417" s="8" t="str">
        <f t="shared" si="97"/>
        <v/>
      </c>
      <c r="BB417" s="8" t="str">
        <f t="shared" si="97"/>
        <v/>
      </c>
      <c r="BC417" s="8" t="str">
        <f t="shared" si="97"/>
        <v/>
      </c>
      <c r="BD417" s="8" t="str">
        <f t="shared" si="97"/>
        <v/>
      </c>
      <c r="BE417" s="8" t="str">
        <f t="shared" si="97"/>
        <v/>
      </c>
    </row>
    <row r="418" spans="1:57">
      <c r="A418" t="s">
        <v>404</v>
      </c>
      <c r="B418" t="s">
        <v>404</v>
      </c>
      <c r="C418" t="s">
        <v>404</v>
      </c>
      <c r="E418">
        <v>19</v>
      </c>
      <c r="F418">
        <v>0</v>
      </c>
      <c r="G418">
        <v>1</v>
      </c>
      <c r="H418">
        <v>188681</v>
      </c>
      <c r="I418" s="1">
        <v>44761.875</v>
      </c>
      <c r="J418" t="s">
        <v>387</v>
      </c>
      <c r="K418">
        <v>1</v>
      </c>
      <c r="L418" s="1"/>
      <c r="M418" s="1">
        <v>44761.875</v>
      </c>
      <c r="N418" s="1">
        <v>43227.875</v>
      </c>
      <c r="O418" s="1">
        <v>43507.916666666664</v>
      </c>
      <c r="P418" s="1"/>
      <c r="Q418" s="1">
        <v>43510.916666666664</v>
      </c>
      <c r="R418">
        <v>74766980</v>
      </c>
      <c r="S418" s="23">
        <f>COUNTIF(affix_amil_mensalidade_bronze!$E$4:$E$140,R418)</f>
        <v>1</v>
      </c>
      <c r="U418" t="s">
        <v>940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389</v>
      </c>
      <c r="AC418">
        <v>40</v>
      </c>
      <c r="AD418" t="s">
        <v>400</v>
      </c>
      <c r="AE418">
        <v>49621</v>
      </c>
      <c r="AF418">
        <v>416.82</v>
      </c>
      <c r="AG418">
        <v>496.21</v>
      </c>
      <c r="AH418" t="s">
        <v>408</v>
      </c>
      <c r="AI418" t="str">
        <f t="shared" si="90"/>
        <v>SIMSIMSIM190118868144761.875FNEL144761.87543227.87543507.916666666743510.9166666667747669801HXXTXR MXDXXRX LXXNXTVXKX000000AMIL40NEXT MUNICIPAL SÃO PAULO49621416.82496.21ATIVO</v>
      </c>
      <c r="AJ418">
        <f t="shared" si="91"/>
        <v>0</v>
      </c>
      <c r="AK418" t="s">
        <v>387</v>
      </c>
      <c r="AM418" s="7">
        <v>415</v>
      </c>
      <c r="AN418" s="7" t="str">
        <f t="shared" si="96"/>
        <v/>
      </c>
      <c r="AO418" s="7" t="str">
        <f t="shared" si="96"/>
        <v/>
      </c>
      <c r="AP418" s="7" t="str">
        <f t="shared" si="96"/>
        <v/>
      </c>
      <c r="AQ418" s="7" t="str">
        <f t="shared" si="96"/>
        <v/>
      </c>
      <c r="AR418" s="7" t="str">
        <f t="shared" si="96"/>
        <v/>
      </c>
      <c r="AS418" s="7" t="str">
        <f t="shared" si="96"/>
        <v/>
      </c>
      <c r="AT418" s="7" t="str">
        <f t="shared" si="96"/>
        <v/>
      </c>
      <c r="AU418" s="7" t="str">
        <f t="shared" si="96"/>
        <v/>
      </c>
      <c r="AV418" s="7" t="str">
        <f t="shared" si="96"/>
        <v/>
      </c>
      <c r="AW418" s="7" t="str">
        <f t="shared" si="96"/>
        <v/>
      </c>
      <c r="AX418" s="7" t="str">
        <f t="shared" si="97"/>
        <v/>
      </c>
      <c r="AY418" s="7" t="str">
        <f t="shared" si="97"/>
        <v/>
      </c>
      <c r="AZ418" s="7" t="str">
        <f t="shared" si="97"/>
        <v/>
      </c>
      <c r="BA418" s="7" t="str">
        <f t="shared" si="97"/>
        <v/>
      </c>
      <c r="BB418" s="7" t="str">
        <f t="shared" si="97"/>
        <v/>
      </c>
      <c r="BC418" s="7" t="str">
        <f t="shared" si="97"/>
        <v/>
      </c>
      <c r="BD418" s="7" t="str">
        <f t="shared" si="97"/>
        <v/>
      </c>
      <c r="BE418" s="7" t="str">
        <f t="shared" si="97"/>
        <v/>
      </c>
    </row>
    <row r="419" spans="1:57">
      <c r="A419" t="s">
        <v>404</v>
      </c>
      <c r="B419" t="s">
        <v>404</v>
      </c>
      <c r="C419" t="s">
        <v>404</v>
      </c>
      <c r="E419">
        <v>19</v>
      </c>
      <c r="F419">
        <v>0</v>
      </c>
      <c r="G419">
        <v>1</v>
      </c>
      <c r="H419">
        <v>188681</v>
      </c>
      <c r="I419" s="1">
        <v>44761.875</v>
      </c>
      <c r="J419" t="s">
        <v>387</v>
      </c>
      <c r="K419">
        <v>1</v>
      </c>
      <c r="L419" s="1"/>
      <c r="M419" s="1">
        <v>44761.875</v>
      </c>
      <c r="N419" s="1">
        <v>43227.875</v>
      </c>
      <c r="O419" s="1">
        <v>43507.916666666664</v>
      </c>
      <c r="P419" s="1"/>
      <c r="Q419" s="1">
        <v>43510.916666666664</v>
      </c>
      <c r="R419">
        <v>74766980</v>
      </c>
      <c r="S419" s="22">
        <f>COUNTIF(affix_amil_mensalidade_bronze!$E$4:$E$140,R419)</f>
        <v>1</v>
      </c>
      <c r="U419" t="s">
        <v>940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389</v>
      </c>
      <c r="AC419">
        <v>40</v>
      </c>
      <c r="AD419" t="s">
        <v>400</v>
      </c>
      <c r="AE419">
        <v>49621</v>
      </c>
      <c r="AF419">
        <v>416.82</v>
      </c>
      <c r="AG419">
        <v>496.21</v>
      </c>
      <c r="AH419" t="s">
        <v>408</v>
      </c>
      <c r="AI419" t="str">
        <f t="shared" si="90"/>
        <v>SIMSIMSIM190118868144761.875FNEL144761.87543227.87543507.916666666743510.9166666667747669801HXXTXR MXDXXRX LXXNXTVXKX000000AMIL40NEXT MUNICIPAL SÃO PAULO49621416.82496.21ATIVO</v>
      </c>
      <c r="AJ419">
        <f t="shared" si="91"/>
        <v>1</v>
      </c>
      <c r="AK419" t="s">
        <v>387</v>
      </c>
      <c r="AM419" s="8">
        <v>416</v>
      </c>
      <c r="AN419" s="8" t="str">
        <f t="shared" si="96"/>
        <v/>
      </c>
      <c r="AO419" s="8" t="str">
        <f t="shared" si="96"/>
        <v/>
      </c>
      <c r="AP419" s="8" t="str">
        <f t="shared" si="96"/>
        <v/>
      </c>
      <c r="AQ419" s="8" t="str">
        <f t="shared" si="96"/>
        <v/>
      </c>
      <c r="AR419" s="8" t="str">
        <f t="shared" si="96"/>
        <v/>
      </c>
      <c r="AS419" s="8" t="str">
        <f t="shared" si="96"/>
        <v/>
      </c>
      <c r="AT419" s="8" t="str">
        <f t="shared" si="96"/>
        <v/>
      </c>
      <c r="AU419" s="8" t="str">
        <f t="shared" si="96"/>
        <v/>
      </c>
      <c r="AV419" s="8" t="str">
        <f t="shared" si="96"/>
        <v/>
      </c>
      <c r="AW419" s="8" t="str">
        <f t="shared" si="96"/>
        <v/>
      </c>
      <c r="AX419" s="8" t="str">
        <f t="shared" si="97"/>
        <v/>
      </c>
      <c r="AY419" s="8" t="str">
        <f t="shared" si="97"/>
        <v/>
      </c>
      <c r="AZ419" s="8" t="str">
        <f t="shared" si="97"/>
        <v/>
      </c>
      <c r="BA419" s="8" t="str">
        <f t="shared" si="97"/>
        <v/>
      </c>
      <c r="BB419" s="8" t="str">
        <f t="shared" si="97"/>
        <v/>
      </c>
      <c r="BC419" s="8" t="str">
        <f t="shared" si="97"/>
        <v/>
      </c>
      <c r="BD419" s="8" t="str">
        <f t="shared" si="97"/>
        <v/>
      </c>
      <c r="BE419" s="8" t="str">
        <f t="shared" si="97"/>
        <v/>
      </c>
    </row>
    <row r="420" spans="1:57">
      <c r="A420" t="s">
        <v>404</v>
      </c>
      <c r="B420" t="s">
        <v>404</v>
      </c>
      <c r="C420" t="s">
        <v>404</v>
      </c>
      <c r="E420">
        <v>19</v>
      </c>
      <c r="F420">
        <v>0</v>
      </c>
      <c r="G420">
        <v>1</v>
      </c>
      <c r="H420">
        <v>188681</v>
      </c>
      <c r="I420" s="1">
        <v>44761.875</v>
      </c>
      <c r="J420" t="s">
        <v>387</v>
      </c>
      <c r="K420">
        <v>1</v>
      </c>
      <c r="L420" s="1"/>
      <c r="M420" s="1">
        <v>44761.875</v>
      </c>
      <c r="N420" s="1">
        <v>43227.875</v>
      </c>
      <c r="O420" s="1">
        <v>43507.916666666664</v>
      </c>
      <c r="P420" s="1"/>
      <c r="Q420" s="1">
        <v>43510.916666666664</v>
      </c>
      <c r="R420">
        <v>74766980</v>
      </c>
      <c r="S420" s="23">
        <f>COUNTIF(affix_amil_mensalidade_bronze!$E$4:$E$140,R420)</f>
        <v>1</v>
      </c>
      <c r="U420" t="s">
        <v>940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389</v>
      </c>
      <c r="AC420">
        <v>40</v>
      </c>
      <c r="AD420" t="s">
        <v>400</v>
      </c>
      <c r="AE420">
        <v>49621</v>
      </c>
      <c r="AF420">
        <v>416.82</v>
      </c>
      <c r="AG420">
        <v>496.21</v>
      </c>
      <c r="AH420" t="s">
        <v>408</v>
      </c>
      <c r="AI420" t="str">
        <f t="shared" si="90"/>
        <v>SIMSIMSIM190118868144761.875FNEL144761.87543227.87543507.916666666743510.9166666667747669801HXXTXR MXDXXRX LXXNXTVXKX000000AMIL40NEXT MUNICIPAL SÃO PAULO49621416.82496.21ATIVO</v>
      </c>
      <c r="AJ420">
        <f t="shared" si="91"/>
        <v>1</v>
      </c>
      <c r="AK420" t="s">
        <v>387</v>
      </c>
      <c r="AM420" s="7">
        <v>417</v>
      </c>
      <c r="AN420" s="7" t="str">
        <f t="shared" si="96"/>
        <v/>
      </c>
      <c r="AO420" s="7" t="str">
        <f t="shared" si="96"/>
        <v/>
      </c>
      <c r="AP420" s="7" t="str">
        <f t="shared" si="96"/>
        <v/>
      </c>
      <c r="AQ420" s="7" t="str">
        <f t="shared" si="96"/>
        <v/>
      </c>
      <c r="AR420" s="7" t="str">
        <f t="shared" si="96"/>
        <v/>
      </c>
      <c r="AS420" s="7" t="str">
        <f t="shared" si="96"/>
        <v/>
      </c>
      <c r="AT420" s="7" t="str">
        <f t="shared" si="96"/>
        <v/>
      </c>
      <c r="AU420" s="7" t="str">
        <f t="shared" si="96"/>
        <v/>
      </c>
      <c r="AV420" s="7" t="str">
        <f t="shared" si="96"/>
        <v/>
      </c>
      <c r="AW420" s="7" t="str">
        <f t="shared" si="96"/>
        <v/>
      </c>
      <c r="AX420" s="7" t="str">
        <f t="shared" si="97"/>
        <v/>
      </c>
      <c r="AY420" s="7" t="str">
        <f t="shared" si="97"/>
        <v/>
      </c>
      <c r="AZ420" s="7" t="str">
        <f t="shared" si="97"/>
        <v/>
      </c>
      <c r="BA420" s="7" t="str">
        <f t="shared" si="97"/>
        <v/>
      </c>
      <c r="BB420" s="7" t="str">
        <f t="shared" si="97"/>
        <v/>
      </c>
      <c r="BC420" s="7" t="str">
        <f t="shared" si="97"/>
        <v/>
      </c>
      <c r="BD420" s="7" t="str">
        <f t="shared" si="97"/>
        <v/>
      </c>
      <c r="BE420" s="7" t="str">
        <f t="shared" si="97"/>
        <v/>
      </c>
    </row>
    <row r="421" spans="1:57">
      <c r="A421" t="s">
        <v>386</v>
      </c>
      <c r="B421" t="s">
        <v>386</v>
      </c>
      <c r="C421" t="s">
        <v>386</v>
      </c>
      <c r="E421">
        <v>19</v>
      </c>
      <c r="F421">
        <v>0</v>
      </c>
      <c r="G421">
        <v>1</v>
      </c>
      <c r="H421">
        <v>187992</v>
      </c>
      <c r="I421" s="1">
        <v>44761.875</v>
      </c>
      <c r="J421" t="s">
        <v>387</v>
      </c>
      <c r="K421">
        <v>0</v>
      </c>
      <c r="L421" s="1">
        <v>44693.875</v>
      </c>
      <c r="M421" s="1">
        <v>44761.875</v>
      </c>
      <c r="N421" s="1">
        <v>39853.916666666664</v>
      </c>
      <c r="O421" s="1">
        <v>44693.875</v>
      </c>
      <c r="P421" s="1">
        <v>44664.875</v>
      </c>
      <c r="Q421" s="1">
        <v>43510.916666666664</v>
      </c>
      <c r="R421">
        <v>74773032</v>
      </c>
      <c r="S421" s="22">
        <f>COUNTIF(affix_amil_mensalidade_bronze!$E$4:$E$140,R421)</f>
        <v>0</v>
      </c>
      <c r="U421" t="s">
        <v>933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389</v>
      </c>
      <c r="AD421" t="s">
        <v>476</v>
      </c>
      <c r="AE421">
        <v>77338</v>
      </c>
      <c r="AF421">
        <v>649.63</v>
      </c>
      <c r="AG421">
        <v>773.38</v>
      </c>
      <c r="AH421" t="s">
        <v>391</v>
      </c>
      <c r="AI421" t="str">
        <f t="shared" si="90"/>
        <v>NÃONÃONÃO190118799244761.875FNEL044693.87544761.87539853.916666666744693.87544664.87543510.9166666667747730320WXMXLX XNTX DX XLXVXXRX000000AMILAMIL 400 QC NACIONAL77338649.63773.38INATIVO</v>
      </c>
      <c r="AJ421">
        <f t="shared" si="91"/>
        <v>0</v>
      </c>
      <c r="AK421" t="s">
        <v>387</v>
      </c>
      <c r="AM421" s="8">
        <v>418</v>
      </c>
      <c r="AN421" s="8" t="str">
        <f t="shared" si="96"/>
        <v/>
      </c>
      <c r="AO421" s="8" t="str">
        <f t="shared" si="96"/>
        <v/>
      </c>
      <c r="AP421" s="8" t="str">
        <f t="shared" si="96"/>
        <v/>
      </c>
      <c r="AQ421" s="8" t="str">
        <f t="shared" si="96"/>
        <v/>
      </c>
      <c r="AR421" s="8" t="str">
        <f t="shared" si="96"/>
        <v/>
      </c>
      <c r="AS421" s="8" t="str">
        <f t="shared" si="96"/>
        <v/>
      </c>
      <c r="AT421" s="8" t="str">
        <f t="shared" si="96"/>
        <v/>
      </c>
      <c r="AU421" s="8" t="str">
        <f t="shared" si="96"/>
        <v/>
      </c>
      <c r="AV421" s="8" t="str">
        <f t="shared" si="96"/>
        <v/>
      </c>
      <c r="AW421" s="8" t="str">
        <f t="shared" si="96"/>
        <v/>
      </c>
      <c r="AX421" s="8" t="str">
        <f t="shared" si="97"/>
        <v/>
      </c>
      <c r="AY421" s="8" t="str">
        <f t="shared" si="97"/>
        <v/>
      </c>
      <c r="AZ421" s="8" t="str">
        <f t="shared" si="97"/>
        <v/>
      </c>
      <c r="BA421" s="8" t="str">
        <f t="shared" si="97"/>
        <v/>
      </c>
      <c r="BB421" s="8" t="str">
        <f t="shared" si="97"/>
        <v/>
      </c>
      <c r="BC421" s="8" t="str">
        <f t="shared" si="97"/>
        <v/>
      </c>
      <c r="BD421" s="8" t="str">
        <f t="shared" si="97"/>
        <v/>
      </c>
      <c r="BE421" s="8" t="str">
        <f t="shared" si="97"/>
        <v/>
      </c>
    </row>
    <row r="422" spans="1:57">
      <c r="A422" t="s">
        <v>386</v>
      </c>
      <c r="B422" t="s">
        <v>386</v>
      </c>
      <c r="C422" t="s">
        <v>386</v>
      </c>
      <c r="E422">
        <v>19</v>
      </c>
      <c r="F422">
        <v>0</v>
      </c>
      <c r="G422">
        <v>1</v>
      </c>
      <c r="H422">
        <v>187992</v>
      </c>
      <c r="I422" s="1">
        <v>44761.875</v>
      </c>
      <c r="J422" t="s">
        <v>387</v>
      </c>
      <c r="K422">
        <v>0</v>
      </c>
      <c r="L422" s="1">
        <v>44693.875</v>
      </c>
      <c r="M422" s="1">
        <v>44761.875</v>
      </c>
      <c r="N422" s="1">
        <v>39853.916666666664</v>
      </c>
      <c r="O422" s="1">
        <v>44693.875</v>
      </c>
      <c r="P422" s="1">
        <v>44664.875</v>
      </c>
      <c r="Q422" s="1">
        <v>43510.916666666664</v>
      </c>
      <c r="R422">
        <v>74773032</v>
      </c>
      <c r="S422" s="23">
        <f>COUNTIF(affix_amil_mensalidade_bronze!$E$4:$E$140,R422)</f>
        <v>0</v>
      </c>
      <c r="U422" t="s">
        <v>933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389</v>
      </c>
      <c r="AD422" t="s">
        <v>476</v>
      </c>
      <c r="AE422">
        <v>77338</v>
      </c>
      <c r="AF422">
        <v>649.63</v>
      </c>
      <c r="AG422">
        <v>773.38</v>
      </c>
      <c r="AH422" t="s">
        <v>391</v>
      </c>
      <c r="AI422" t="str">
        <f t="shared" si="90"/>
        <v>NÃONÃONÃO190118799244761.875FNEL044693.87544761.87539853.916666666744693.87544664.87543510.9166666667747730320WXMXLX XNTX DX XLXVXXRX000000AMILAMIL 400 QC NACIONAL77338649.63773.38INATIVO</v>
      </c>
      <c r="AJ422">
        <f t="shared" si="91"/>
        <v>1</v>
      </c>
      <c r="AK422" t="s">
        <v>387</v>
      </c>
      <c r="AM422" s="7">
        <v>419</v>
      </c>
      <c r="AN422" s="7" t="str">
        <f t="shared" si="96"/>
        <v/>
      </c>
      <c r="AO422" s="7" t="str">
        <f t="shared" si="96"/>
        <v/>
      </c>
      <c r="AP422" s="7" t="str">
        <f t="shared" si="96"/>
        <v/>
      </c>
      <c r="AQ422" s="7" t="str">
        <f t="shared" si="96"/>
        <v/>
      </c>
      <c r="AR422" s="7" t="str">
        <f t="shared" si="96"/>
        <v/>
      </c>
      <c r="AS422" s="7" t="str">
        <f t="shared" si="96"/>
        <v/>
      </c>
      <c r="AT422" s="7" t="str">
        <f t="shared" si="96"/>
        <v/>
      </c>
      <c r="AU422" s="7" t="str">
        <f t="shared" si="96"/>
        <v/>
      </c>
      <c r="AV422" s="7" t="str">
        <f t="shared" si="96"/>
        <v/>
      </c>
      <c r="AW422" s="7" t="str">
        <f t="shared" si="96"/>
        <v/>
      </c>
      <c r="AX422" s="7" t="str">
        <f t="shared" si="97"/>
        <v/>
      </c>
      <c r="AY422" s="7" t="str">
        <f t="shared" si="97"/>
        <v/>
      </c>
      <c r="AZ422" s="7" t="str">
        <f t="shared" si="97"/>
        <v/>
      </c>
      <c r="BA422" s="7" t="str">
        <f t="shared" si="97"/>
        <v/>
      </c>
      <c r="BB422" s="7" t="str">
        <f t="shared" si="97"/>
        <v/>
      </c>
      <c r="BC422" s="7" t="str">
        <f t="shared" si="97"/>
        <v/>
      </c>
      <c r="BD422" s="7" t="str">
        <f t="shared" si="97"/>
        <v/>
      </c>
      <c r="BE422" s="7" t="str">
        <f t="shared" si="97"/>
        <v/>
      </c>
    </row>
    <row r="423" spans="1:57">
      <c r="A423" t="s">
        <v>386</v>
      </c>
      <c r="B423" t="s">
        <v>386</v>
      </c>
      <c r="C423" t="s">
        <v>386</v>
      </c>
      <c r="E423">
        <v>19</v>
      </c>
      <c r="F423">
        <v>0</v>
      </c>
      <c r="G423">
        <v>1</v>
      </c>
      <c r="H423">
        <v>187992</v>
      </c>
      <c r="I423" s="1">
        <v>44761.875</v>
      </c>
      <c r="J423" t="s">
        <v>387</v>
      </c>
      <c r="K423">
        <v>0</v>
      </c>
      <c r="L423" s="1">
        <v>44693.875</v>
      </c>
      <c r="M423" s="1">
        <v>44761.875</v>
      </c>
      <c r="N423" s="1">
        <v>39853.916666666664</v>
      </c>
      <c r="O423" s="1">
        <v>44693.875</v>
      </c>
      <c r="P423" s="1">
        <v>44664.875</v>
      </c>
      <c r="Q423" s="1">
        <v>43510.916666666664</v>
      </c>
      <c r="R423">
        <v>74773032</v>
      </c>
      <c r="S423" s="22">
        <f>COUNTIF(affix_amil_mensalidade_bronze!$E$4:$E$140,R423)</f>
        <v>0</v>
      </c>
      <c r="U423" t="s">
        <v>933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389</v>
      </c>
      <c r="AD423" t="s">
        <v>476</v>
      </c>
      <c r="AE423">
        <v>77338</v>
      </c>
      <c r="AF423">
        <v>649.63</v>
      </c>
      <c r="AG423">
        <v>773.38</v>
      </c>
      <c r="AH423" t="s">
        <v>391</v>
      </c>
      <c r="AI423" t="str">
        <f t="shared" si="90"/>
        <v>NÃONÃONÃO190118799244761.875FNEL044693.87544761.87539853.916666666744693.87544664.87543510.9166666667747730320WXMXLX XNTX DX XLXVXXRX000000AMILAMIL 400 QC NACIONAL77338649.63773.38INATIVO</v>
      </c>
      <c r="AJ423">
        <f t="shared" si="91"/>
        <v>1</v>
      </c>
      <c r="AK423" t="s">
        <v>387</v>
      </c>
      <c r="AM423" s="8">
        <v>420</v>
      </c>
      <c r="AN423" s="8" t="str">
        <f t="shared" si="96"/>
        <v/>
      </c>
      <c r="AO423" s="8" t="str">
        <f t="shared" si="96"/>
        <v/>
      </c>
      <c r="AP423" s="8" t="str">
        <f t="shared" si="96"/>
        <v/>
      </c>
      <c r="AQ423" s="8" t="str">
        <f t="shared" si="96"/>
        <v/>
      </c>
      <c r="AR423" s="8" t="str">
        <f t="shared" si="96"/>
        <v/>
      </c>
      <c r="AS423" s="8" t="str">
        <f t="shared" si="96"/>
        <v/>
      </c>
      <c r="AT423" s="8" t="str">
        <f t="shared" si="96"/>
        <v/>
      </c>
      <c r="AU423" s="8" t="str">
        <f t="shared" si="96"/>
        <v/>
      </c>
      <c r="AV423" s="8" t="str">
        <f t="shared" si="96"/>
        <v/>
      </c>
      <c r="AW423" s="8" t="str">
        <f t="shared" si="96"/>
        <v/>
      </c>
      <c r="AX423" s="8" t="str">
        <f t="shared" si="97"/>
        <v/>
      </c>
      <c r="AY423" s="8" t="str">
        <f t="shared" si="97"/>
        <v/>
      </c>
      <c r="AZ423" s="8" t="str">
        <f t="shared" si="97"/>
        <v/>
      </c>
      <c r="BA423" s="8" t="str">
        <f t="shared" si="97"/>
        <v/>
      </c>
      <c r="BB423" s="8" t="str">
        <f t="shared" si="97"/>
        <v/>
      </c>
      <c r="BC423" s="8" t="str">
        <f t="shared" si="97"/>
        <v/>
      </c>
      <c r="BD423" s="8" t="str">
        <f t="shared" si="97"/>
        <v/>
      </c>
      <c r="BE423" s="8" t="str">
        <f t="shared" si="97"/>
        <v/>
      </c>
    </row>
    <row r="424" spans="1:57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188015</v>
      </c>
      <c r="I424" s="1">
        <v>44761.875</v>
      </c>
      <c r="J424" t="s">
        <v>387</v>
      </c>
      <c r="K424">
        <v>0</v>
      </c>
      <c r="L424" s="1">
        <v>44760.875</v>
      </c>
      <c r="M424" s="1">
        <v>44761.875</v>
      </c>
      <c r="N424" s="1">
        <v>30298.916666666668</v>
      </c>
      <c r="O424" s="1">
        <v>44760.875</v>
      </c>
      <c r="P424" s="1">
        <v>43657.875</v>
      </c>
      <c r="Q424" s="1">
        <v>43510.916666666664</v>
      </c>
      <c r="R424">
        <v>74773106</v>
      </c>
      <c r="S424" s="23">
        <f>COUNTIF(affix_amil_mensalidade_bronze!$E$4:$E$140,R424)</f>
        <v>0</v>
      </c>
      <c r="U424" t="s">
        <v>934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389</v>
      </c>
      <c r="AC424">
        <v>40</v>
      </c>
      <c r="AD424" t="s">
        <v>398</v>
      </c>
      <c r="AE424">
        <v>30428</v>
      </c>
      <c r="AF424">
        <v>2555.9499999999998</v>
      </c>
      <c r="AG424">
        <v>3042.8</v>
      </c>
      <c r="AH424" t="s">
        <v>391</v>
      </c>
      <c r="AI424" t="str">
        <f t="shared" si="90"/>
        <v>SIMSIMSIM190118801544761.875FNEL044760.87544761.87530298.916666666744760.87543657.87543510.9166666667747731060NXTXLXX DX XNTX WXRVXLHX000000AMIL40AMIL 500 QP NACIONAL304282555.953042.8INATIVO</v>
      </c>
      <c r="AJ424">
        <f t="shared" si="91"/>
        <v>0</v>
      </c>
      <c r="AK424" t="s">
        <v>387</v>
      </c>
      <c r="AM424" s="7">
        <v>421</v>
      </c>
      <c r="AN424" s="7" t="str">
        <f t="shared" ref="AN424:AW433" si="98">IF(AN$3=$D424,$AM424,"")</f>
        <v/>
      </c>
      <c r="AO424" s="7" t="str">
        <f t="shared" si="98"/>
        <v/>
      </c>
      <c r="AP424" s="7" t="str">
        <f t="shared" si="98"/>
        <v/>
      </c>
      <c r="AQ424" s="7" t="str">
        <f t="shared" si="98"/>
        <v/>
      </c>
      <c r="AR424" s="7" t="str">
        <f t="shared" si="98"/>
        <v/>
      </c>
      <c r="AS424" s="7" t="str">
        <f t="shared" si="98"/>
        <v/>
      </c>
      <c r="AT424" s="7" t="str">
        <f t="shared" si="98"/>
        <v/>
      </c>
      <c r="AU424" s="7" t="str">
        <f t="shared" si="98"/>
        <v/>
      </c>
      <c r="AV424" s="7" t="str">
        <f t="shared" si="98"/>
        <v/>
      </c>
      <c r="AW424" s="7" t="str">
        <f t="shared" si="98"/>
        <v/>
      </c>
      <c r="AX424" s="7" t="str">
        <f t="shared" ref="AX424:BE433" si="99">IF(AX$3=$D424,$AM424,"")</f>
        <v/>
      </c>
      <c r="AY424" s="7" t="str">
        <f t="shared" si="99"/>
        <v/>
      </c>
      <c r="AZ424" s="7" t="str">
        <f t="shared" si="99"/>
        <v/>
      </c>
      <c r="BA424" s="7" t="str">
        <f t="shared" si="99"/>
        <v/>
      </c>
      <c r="BB424" s="7" t="str">
        <f t="shared" si="99"/>
        <v/>
      </c>
      <c r="BC424" s="7" t="str">
        <f t="shared" si="99"/>
        <v/>
      </c>
      <c r="BD424" s="7" t="str">
        <f t="shared" si="99"/>
        <v/>
      </c>
      <c r="BE424" s="7" t="str">
        <f t="shared" si="99"/>
        <v/>
      </c>
    </row>
    <row r="425" spans="1:57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188015</v>
      </c>
      <c r="I425" s="1">
        <v>44761.875</v>
      </c>
      <c r="J425" t="s">
        <v>387</v>
      </c>
      <c r="K425">
        <v>0</v>
      </c>
      <c r="L425" s="1">
        <v>44760.875</v>
      </c>
      <c r="M425" s="1">
        <v>44761.875</v>
      </c>
      <c r="N425" s="1">
        <v>30298.916666666668</v>
      </c>
      <c r="O425" s="1">
        <v>44760.875</v>
      </c>
      <c r="P425" s="1">
        <v>43657.875</v>
      </c>
      <c r="Q425" s="1">
        <v>43510.916666666664</v>
      </c>
      <c r="R425">
        <v>74773106</v>
      </c>
      <c r="S425" s="22">
        <f>COUNTIF(affix_amil_mensalidade_bronze!$E$4:$E$140,R425)</f>
        <v>0</v>
      </c>
      <c r="U425" t="s">
        <v>934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389</v>
      </c>
      <c r="AC425">
        <v>40</v>
      </c>
      <c r="AD425" t="s">
        <v>398</v>
      </c>
      <c r="AE425">
        <v>30428</v>
      </c>
      <c r="AF425">
        <v>2555.9499999999998</v>
      </c>
      <c r="AG425">
        <v>3042.8</v>
      </c>
      <c r="AH425" t="s">
        <v>391</v>
      </c>
      <c r="AI425" t="str">
        <f t="shared" si="90"/>
        <v>SIMSIMSIM190118801544761.875FNEL044760.87544761.87530298.916666666744760.87543657.87543510.9166666667747731060NXTXLXX DX XNTX WXRVXLHX000000AMIL40AMIL 500 QP NACIONAL304282555.953042.8INATIVO</v>
      </c>
      <c r="AJ425">
        <f t="shared" si="91"/>
        <v>1</v>
      </c>
      <c r="AK425" t="s">
        <v>387</v>
      </c>
      <c r="AM425" s="8">
        <v>422</v>
      </c>
      <c r="AN425" s="8" t="str">
        <f t="shared" si="98"/>
        <v/>
      </c>
      <c r="AO425" s="8" t="str">
        <f t="shared" si="98"/>
        <v/>
      </c>
      <c r="AP425" s="8" t="str">
        <f t="shared" si="98"/>
        <v/>
      </c>
      <c r="AQ425" s="8" t="str">
        <f t="shared" si="98"/>
        <v/>
      </c>
      <c r="AR425" s="8" t="str">
        <f t="shared" si="98"/>
        <v/>
      </c>
      <c r="AS425" s="8" t="str">
        <f t="shared" si="98"/>
        <v/>
      </c>
      <c r="AT425" s="8" t="str">
        <f t="shared" si="98"/>
        <v/>
      </c>
      <c r="AU425" s="8" t="str">
        <f t="shared" si="98"/>
        <v/>
      </c>
      <c r="AV425" s="8" t="str">
        <f t="shared" si="98"/>
        <v/>
      </c>
      <c r="AW425" s="8" t="str">
        <f t="shared" si="98"/>
        <v/>
      </c>
      <c r="AX425" s="8" t="str">
        <f t="shared" si="99"/>
        <v/>
      </c>
      <c r="AY425" s="8" t="str">
        <f t="shared" si="99"/>
        <v/>
      </c>
      <c r="AZ425" s="8" t="str">
        <f t="shared" si="99"/>
        <v/>
      </c>
      <c r="BA425" s="8" t="str">
        <f t="shared" si="99"/>
        <v/>
      </c>
      <c r="BB425" s="8" t="str">
        <f t="shared" si="99"/>
        <v/>
      </c>
      <c r="BC425" s="8" t="str">
        <f t="shared" si="99"/>
        <v/>
      </c>
      <c r="BD425" s="8" t="str">
        <f t="shared" si="99"/>
        <v/>
      </c>
      <c r="BE425" s="8" t="str">
        <f t="shared" si="99"/>
        <v/>
      </c>
    </row>
    <row r="426" spans="1:57">
      <c r="A426" t="s">
        <v>404</v>
      </c>
      <c r="B426" t="s">
        <v>404</v>
      </c>
      <c r="C426" t="s">
        <v>404</v>
      </c>
      <c r="E426">
        <v>19</v>
      </c>
      <c r="F426">
        <v>0</v>
      </c>
      <c r="G426">
        <v>1</v>
      </c>
      <c r="H426">
        <v>188015</v>
      </c>
      <c r="I426" s="1">
        <v>44761.875</v>
      </c>
      <c r="J426" t="s">
        <v>387</v>
      </c>
      <c r="K426">
        <v>0</v>
      </c>
      <c r="L426" s="1">
        <v>44760.875</v>
      </c>
      <c r="M426" s="1">
        <v>44761.875</v>
      </c>
      <c r="N426" s="1">
        <v>30298.916666666668</v>
      </c>
      <c r="O426" s="1">
        <v>44760.875</v>
      </c>
      <c r="P426" s="1">
        <v>43657.875</v>
      </c>
      <c r="Q426" s="1">
        <v>43510.916666666664</v>
      </c>
      <c r="R426">
        <v>74773106</v>
      </c>
      <c r="S426" s="23">
        <f>COUNTIF(affix_amil_mensalidade_bronze!$E$4:$E$140,R426)</f>
        <v>0</v>
      </c>
      <c r="U426" t="s">
        <v>934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389</v>
      </c>
      <c r="AC426">
        <v>40</v>
      </c>
      <c r="AD426" t="s">
        <v>398</v>
      </c>
      <c r="AE426">
        <v>30428</v>
      </c>
      <c r="AF426">
        <v>2555.9499999999998</v>
      </c>
      <c r="AG426">
        <v>3042.8</v>
      </c>
      <c r="AH426" t="s">
        <v>391</v>
      </c>
      <c r="AI426" t="str">
        <f t="shared" si="90"/>
        <v>SIMSIMSIM190118801544761.875FNEL044760.87544761.87530298.916666666744760.87543657.87543510.9166666667747731060NXTXLXX DX XNTX WXRVXLHX000000AMIL40AMIL 500 QP NACIONAL304282555.953042.8INATIVO</v>
      </c>
      <c r="AJ426">
        <f t="shared" si="91"/>
        <v>1</v>
      </c>
      <c r="AK426" t="s">
        <v>387</v>
      </c>
      <c r="AM426" s="7">
        <v>423</v>
      </c>
      <c r="AN426" s="7" t="str">
        <f t="shared" si="98"/>
        <v/>
      </c>
      <c r="AO426" s="7" t="str">
        <f t="shared" si="98"/>
        <v/>
      </c>
      <c r="AP426" s="7" t="str">
        <f t="shared" si="98"/>
        <v/>
      </c>
      <c r="AQ426" s="7" t="str">
        <f t="shared" si="98"/>
        <v/>
      </c>
      <c r="AR426" s="7" t="str">
        <f t="shared" si="98"/>
        <v/>
      </c>
      <c r="AS426" s="7" t="str">
        <f t="shared" si="98"/>
        <v/>
      </c>
      <c r="AT426" s="7" t="str">
        <f t="shared" si="98"/>
        <v/>
      </c>
      <c r="AU426" s="7" t="str">
        <f t="shared" si="98"/>
        <v/>
      </c>
      <c r="AV426" s="7" t="str">
        <f t="shared" si="98"/>
        <v/>
      </c>
      <c r="AW426" s="7" t="str">
        <f t="shared" si="98"/>
        <v/>
      </c>
      <c r="AX426" s="7" t="str">
        <f t="shared" si="99"/>
        <v/>
      </c>
      <c r="AY426" s="7" t="str">
        <f t="shared" si="99"/>
        <v/>
      </c>
      <c r="AZ426" s="7" t="str">
        <f t="shared" si="99"/>
        <v/>
      </c>
      <c r="BA426" s="7" t="str">
        <f t="shared" si="99"/>
        <v/>
      </c>
      <c r="BB426" s="7" t="str">
        <f t="shared" si="99"/>
        <v/>
      </c>
      <c r="BC426" s="7" t="str">
        <f t="shared" si="99"/>
        <v/>
      </c>
      <c r="BD426" s="7" t="str">
        <f t="shared" si="99"/>
        <v/>
      </c>
      <c r="BE426" s="7" t="str">
        <f t="shared" si="99"/>
        <v/>
      </c>
    </row>
    <row r="427" spans="1:57">
      <c r="A427" t="s">
        <v>404</v>
      </c>
      <c r="B427" t="s">
        <v>404</v>
      </c>
      <c r="C427" t="s">
        <v>404</v>
      </c>
      <c r="E427">
        <v>278</v>
      </c>
      <c r="F427">
        <v>0</v>
      </c>
      <c r="G427">
        <v>1</v>
      </c>
      <c r="H427">
        <v>188601</v>
      </c>
      <c r="I427" s="1">
        <v>44761.875</v>
      </c>
      <c r="J427" t="s">
        <v>396</v>
      </c>
      <c r="K427">
        <v>0</v>
      </c>
      <c r="L427" s="1"/>
      <c r="M427" s="1">
        <v>44761.875</v>
      </c>
      <c r="N427" s="1">
        <v>31172.875</v>
      </c>
      <c r="O427" s="1">
        <v>43509.916666666664</v>
      </c>
      <c r="P427" s="1"/>
      <c r="Q427" s="1">
        <v>43510.916666666664</v>
      </c>
      <c r="R427">
        <v>74773192</v>
      </c>
      <c r="S427" s="22">
        <f>COUNTIF(affix_amil_mensalidade_bronze!$E$4:$E$140,R427)</f>
        <v>0</v>
      </c>
      <c r="U427" t="s">
        <v>935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389</v>
      </c>
      <c r="AC427">
        <v>40</v>
      </c>
      <c r="AD427" t="s">
        <v>483</v>
      </c>
      <c r="AE427">
        <v>2914</v>
      </c>
      <c r="AF427">
        <v>2418.62</v>
      </c>
      <c r="AG427">
        <v>2914</v>
      </c>
      <c r="AH427" t="s">
        <v>408</v>
      </c>
      <c r="AI427" t="str">
        <f t="shared" si="90"/>
        <v>SIMSIMSIM2780118860144761.875SINDSIME -SINDICATO DOS EMPREENDEDORES INDIVIDUAIS044761.87531172.87543509.916666666743510.9166666667747731920XDXRLY XUDMXLY XUZX PRXZXRX000000AMIL40AMIL 700 QP NACIONAL29142418.622914ATIVO</v>
      </c>
      <c r="AJ427">
        <f t="shared" si="91"/>
        <v>0</v>
      </c>
      <c r="AK427" t="s">
        <v>396</v>
      </c>
      <c r="AM427" s="8">
        <v>424</v>
      </c>
      <c r="AN427" s="8" t="str">
        <f t="shared" si="98"/>
        <v/>
      </c>
      <c r="AO427" s="8" t="str">
        <f t="shared" si="98"/>
        <v/>
      </c>
      <c r="AP427" s="8" t="str">
        <f t="shared" si="98"/>
        <v/>
      </c>
      <c r="AQ427" s="8" t="str">
        <f t="shared" si="98"/>
        <v/>
      </c>
      <c r="AR427" s="8" t="str">
        <f t="shared" si="98"/>
        <v/>
      </c>
      <c r="AS427" s="8" t="str">
        <f t="shared" si="98"/>
        <v/>
      </c>
      <c r="AT427" s="8" t="str">
        <f t="shared" si="98"/>
        <v/>
      </c>
      <c r="AU427" s="8" t="str">
        <f t="shared" si="98"/>
        <v/>
      </c>
      <c r="AV427" s="8" t="str">
        <f t="shared" si="98"/>
        <v/>
      </c>
      <c r="AW427" s="8" t="str">
        <f t="shared" si="98"/>
        <v/>
      </c>
      <c r="AX427" s="8" t="str">
        <f t="shared" si="99"/>
        <v/>
      </c>
      <c r="AY427" s="8" t="str">
        <f t="shared" si="99"/>
        <v/>
      </c>
      <c r="AZ427" s="8" t="str">
        <f t="shared" si="99"/>
        <v/>
      </c>
      <c r="BA427" s="8" t="str">
        <f t="shared" si="99"/>
        <v/>
      </c>
      <c r="BB427" s="8" t="str">
        <f t="shared" si="99"/>
        <v/>
      </c>
      <c r="BC427" s="8" t="str">
        <f t="shared" si="99"/>
        <v/>
      </c>
      <c r="BD427" s="8" t="str">
        <f t="shared" si="99"/>
        <v/>
      </c>
      <c r="BE427" s="8" t="str">
        <f t="shared" si="99"/>
        <v/>
      </c>
    </row>
    <row r="428" spans="1:57">
      <c r="A428" t="s">
        <v>404</v>
      </c>
      <c r="B428" t="s">
        <v>404</v>
      </c>
      <c r="C428" t="s">
        <v>404</v>
      </c>
      <c r="E428">
        <v>278</v>
      </c>
      <c r="F428">
        <v>0</v>
      </c>
      <c r="G428">
        <v>1</v>
      </c>
      <c r="H428">
        <v>188601</v>
      </c>
      <c r="I428" s="1">
        <v>44761.875</v>
      </c>
      <c r="J428" t="s">
        <v>396</v>
      </c>
      <c r="K428">
        <v>0</v>
      </c>
      <c r="L428" s="1"/>
      <c r="M428" s="1">
        <v>44761.875</v>
      </c>
      <c r="N428" s="1">
        <v>31172.875</v>
      </c>
      <c r="O428" s="1">
        <v>43509.916666666664</v>
      </c>
      <c r="P428" s="1"/>
      <c r="Q428" s="1">
        <v>43510.916666666664</v>
      </c>
      <c r="R428">
        <v>74773192</v>
      </c>
      <c r="S428" s="23">
        <f>COUNTIF(affix_amil_mensalidade_bronze!$E$4:$E$140,R428)</f>
        <v>0</v>
      </c>
      <c r="U428" t="s">
        <v>935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389</v>
      </c>
      <c r="AC428">
        <v>40</v>
      </c>
      <c r="AD428" t="s">
        <v>483</v>
      </c>
      <c r="AE428">
        <v>2914</v>
      </c>
      <c r="AF428">
        <v>2418.62</v>
      </c>
      <c r="AG428">
        <v>2914</v>
      </c>
      <c r="AH428" t="s">
        <v>408</v>
      </c>
      <c r="AI428" t="str">
        <f t="shared" si="90"/>
        <v>SIMSIMSIM2780118860144761.875SINDSIME -SINDICATO DOS EMPREENDEDORES INDIVIDUAIS044761.87531172.87543509.916666666743510.9166666667747731920XDXRLY XUDMXLY XUZX PRXZXRX000000AMIL40AMIL 700 QP NACIONAL29142418.622914ATIVO</v>
      </c>
      <c r="AJ428">
        <f t="shared" si="91"/>
        <v>1</v>
      </c>
      <c r="AK428" t="s">
        <v>396</v>
      </c>
      <c r="AM428" s="7">
        <v>425</v>
      </c>
      <c r="AN428" s="7" t="str">
        <f t="shared" si="98"/>
        <v/>
      </c>
      <c r="AO428" s="7" t="str">
        <f t="shared" si="98"/>
        <v/>
      </c>
      <c r="AP428" s="7" t="str">
        <f t="shared" si="98"/>
        <v/>
      </c>
      <c r="AQ428" s="7" t="str">
        <f t="shared" si="98"/>
        <v/>
      </c>
      <c r="AR428" s="7" t="str">
        <f t="shared" si="98"/>
        <v/>
      </c>
      <c r="AS428" s="7" t="str">
        <f t="shared" si="98"/>
        <v/>
      </c>
      <c r="AT428" s="7" t="str">
        <f t="shared" si="98"/>
        <v/>
      </c>
      <c r="AU428" s="7" t="str">
        <f t="shared" si="98"/>
        <v/>
      </c>
      <c r="AV428" s="7" t="str">
        <f t="shared" si="98"/>
        <v/>
      </c>
      <c r="AW428" s="7" t="str">
        <f t="shared" si="98"/>
        <v/>
      </c>
      <c r="AX428" s="7" t="str">
        <f t="shared" si="99"/>
        <v/>
      </c>
      <c r="AY428" s="7" t="str">
        <f t="shared" si="99"/>
        <v/>
      </c>
      <c r="AZ428" s="7" t="str">
        <f t="shared" si="99"/>
        <v/>
      </c>
      <c r="BA428" s="7" t="str">
        <f t="shared" si="99"/>
        <v/>
      </c>
      <c r="BB428" s="7" t="str">
        <f t="shared" si="99"/>
        <v/>
      </c>
      <c r="BC428" s="7" t="str">
        <f t="shared" si="99"/>
        <v/>
      </c>
      <c r="BD428" s="7" t="str">
        <f t="shared" si="99"/>
        <v/>
      </c>
      <c r="BE428" s="7" t="str">
        <f t="shared" si="99"/>
        <v/>
      </c>
    </row>
    <row r="429" spans="1:57">
      <c r="A429" t="s">
        <v>404</v>
      </c>
      <c r="B429" t="s">
        <v>404</v>
      </c>
      <c r="C429" t="s">
        <v>404</v>
      </c>
      <c r="E429">
        <v>278</v>
      </c>
      <c r="F429">
        <v>0</v>
      </c>
      <c r="G429">
        <v>1</v>
      </c>
      <c r="H429">
        <v>188601</v>
      </c>
      <c r="I429" s="1">
        <v>44761.875</v>
      </c>
      <c r="J429" t="s">
        <v>396</v>
      </c>
      <c r="K429">
        <v>0</v>
      </c>
      <c r="L429" s="1"/>
      <c r="M429" s="1">
        <v>44761.875</v>
      </c>
      <c r="N429" s="1">
        <v>31172.875</v>
      </c>
      <c r="O429" s="1">
        <v>43509.916666666664</v>
      </c>
      <c r="P429" s="1"/>
      <c r="Q429" s="1">
        <v>43510.916666666664</v>
      </c>
      <c r="R429">
        <v>74773192</v>
      </c>
      <c r="S429" s="22">
        <f>COUNTIF(affix_amil_mensalidade_bronze!$E$4:$E$140,R429)</f>
        <v>0</v>
      </c>
      <c r="U429" t="s">
        <v>935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389</v>
      </c>
      <c r="AC429">
        <v>40</v>
      </c>
      <c r="AD429" t="s">
        <v>483</v>
      </c>
      <c r="AE429">
        <v>2914</v>
      </c>
      <c r="AF429">
        <v>2418.62</v>
      </c>
      <c r="AG429">
        <v>2914</v>
      </c>
      <c r="AH429" t="s">
        <v>408</v>
      </c>
      <c r="AI429" t="str">
        <f t="shared" si="90"/>
        <v>SIMSIMSIM2780118860144761.875SINDSIME -SINDICATO DOS EMPREENDEDORES INDIVIDUAIS044761.87531172.87543509.916666666743510.9166666667747731920XDXRLY XUDMXLY XUZX PRXZXRX000000AMIL40AMIL 700 QP NACIONAL29142418.622914ATIVO</v>
      </c>
      <c r="AJ429">
        <f t="shared" si="91"/>
        <v>1</v>
      </c>
      <c r="AK429" t="s">
        <v>396</v>
      </c>
      <c r="AM429" s="8">
        <v>426</v>
      </c>
      <c r="AN429" s="8" t="str">
        <f t="shared" si="98"/>
        <v/>
      </c>
      <c r="AO429" s="8" t="str">
        <f t="shared" si="98"/>
        <v/>
      </c>
      <c r="AP429" s="8" t="str">
        <f t="shared" si="98"/>
        <v/>
      </c>
      <c r="AQ429" s="8" t="str">
        <f t="shared" si="98"/>
        <v/>
      </c>
      <c r="AR429" s="8" t="str">
        <f t="shared" si="98"/>
        <v/>
      </c>
      <c r="AS429" s="8" t="str">
        <f t="shared" si="98"/>
        <v/>
      </c>
      <c r="AT429" s="8" t="str">
        <f t="shared" si="98"/>
        <v/>
      </c>
      <c r="AU429" s="8" t="str">
        <f t="shared" si="98"/>
        <v/>
      </c>
      <c r="AV429" s="8" t="str">
        <f t="shared" si="98"/>
        <v/>
      </c>
      <c r="AW429" s="8" t="str">
        <f t="shared" si="98"/>
        <v/>
      </c>
      <c r="AX429" s="8" t="str">
        <f t="shared" si="99"/>
        <v/>
      </c>
      <c r="AY429" s="8" t="str">
        <f t="shared" si="99"/>
        <v/>
      </c>
      <c r="AZ429" s="8" t="str">
        <f t="shared" si="99"/>
        <v/>
      </c>
      <c r="BA429" s="8" t="str">
        <f t="shared" si="99"/>
        <v/>
      </c>
      <c r="BB429" s="8" t="str">
        <f t="shared" si="99"/>
        <v/>
      </c>
      <c r="BC429" s="8" t="str">
        <f t="shared" si="99"/>
        <v/>
      </c>
      <c r="BD429" s="8" t="str">
        <f t="shared" si="99"/>
        <v/>
      </c>
      <c r="BE429" s="8" t="str">
        <f t="shared" si="99"/>
        <v/>
      </c>
    </row>
    <row r="430" spans="1:57">
      <c r="A430" t="s">
        <v>404</v>
      </c>
      <c r="B430" t="s">
        <v>404</v>
      </c>
      <c r="C430" t="s">
        <v>404</v>
      </c>
      <c r="E430">
        <v>278</v>
      </c>
      <c r="F430">
        <v>0</v>
      </c>
      <c r="G430">
        <v>1</v>
      </c>
      <c r="H430">
        <v>188601</v>
      </c>
      <c r="I430" s="1">
        <v>44761.875</v>
      </c>
      <c r="J430" t="s">
        <v>396</v>
      </c>
      <c r="K430">
        <v>1</v>
      </c>
      <c r="L430" s="1"/>
      <c r="M430" s="1">
        <v>44761.875</v>
      </c>
      <c r="N430" s="1">
        <v>43472.916666666664</v>
      </c>
      <c r="O430" s="1">
        <v>43509.916666666664</v>
      </c>
      <c r="P430" s="1"/>
      <c r="Q430" s="1">
        <v>43510.916666666664</v>
      </c>
      <c r="R430">
        <v>74773193</v>
      </c>
      <c r="S430" s="23">
        <f>COUNTIF(affix_amil_mensalidade_bronze!$E$4:$E$140,R430)</f>
        <v>0</v>
      </c>
      <c r="U430" t="s">
        <v>936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389</v>
      </c>
      <c r="AC430">
        <v>40</v>
      </c>
      <c r="AD430" t="s">
        <v>483</v>
      </c>
      <c r="AE430">
        <v>161465</v>
      </c>
      <c r="AF430">
        <v>1340.16</v>
      </c>
      <c r="AG430">
        <v>1614.65</v>
      </c>
      <c r="AH430" t="s">
        <v>408</v>
      </c>
      <c r="AI430" t="str">
        <f t="shared" si="90"/>
        <v>SIMSIMSIM2780118860144761.875SINDSIME -SINDICATO DOS EMPREENDEDORES INDIVIDUAIS144761.87543472.916666666743509.916666666743510.9166666667747731930XRTUR PRXZXRX RXDRXGUX000000AMIL40AMIL 700 QP NACIONAL1614651340.161614.65ATIVO</v>
      </c>
      <c r="AJ430">
        <f t="shared" si="91"/>
        <v>0</v>
      </c>
      <c r="AK430" t="s">
        <v>396</v>
      </c>
      <c r="AM430" s="7">
        <v>427</v>
      </c>
      <c r="AN430" s="7" t="str">
        <f t="shared" si="98"/>
        <v/>
      </c>
      <c r="AO430" s="7" t="str">
        <f t="shared" si="98"/>
        <v/>
      </c>
      <c r="AP430" s="7" t="str">
        <f t="shared" si="98"/>
        <v/>
      </c>
      <c r="AQ430" s="7" t="str">
        <f t="shared" si="98"/>
        <v/>
      </c>
      <c r="AR430" s="7" t="str">
        <f t="shared" si="98"/>
        <v/>
      </c>
      <c r="AS430" s="7" t="str">
        <f t="shared" si="98"/>
        <v/>
      </c>
      <c r="AT430" s="7" t="str">
        <f t="shared" si="98"/>
        <v/>
      </c>
      <c r="AU430" s="7" t="str">
        <f t="shared" si="98"/>
        <v/>
      </c>
      <c r="AV430" s="7" t="str">
        <f t="shared" si="98"/>
        <v/>
      </c>
      <c r="AW430" s="7" t="str">
        <f t="shared" si="98"/>
        <v/>
      </c>
      <c r="AX430" s="7" t="str">
        <f t="shared" si="99"/>
        <v/>
      </c>
      <c r="AY430" s="7" t="str">
        <f t="shared" si="99"/>
        <v/>
      </c>
      <c r="AZ430" s="7" t="str">
        <f t="shared" si="99"/>
        <v/>
      </c>
      <c r="BA430" s="7" t="str">
        <f t="shared" si="99"/>
        <v/>
      </c>
      <c r="BB430" s="7" t="str">
        <f t="shared" si="99"/>
        <v/>
      </c>
      <c r="BC430" s="7" t="str">
        <f t="shared" si="99"/>
        <v/>
      </c>
      <c r="BD430" s="7" t="str">
        <f t="shared" si="99"/>
        <v/>
      </c>
      <c r="BE430" s="7" t="str">
        <f t="shared" si="99"/>
        <v/>
      </c>
    </row>
    <row r="431" spans="1:57">
      <c r="A431" t="s">
        <v>404</v>
      </c>
      <c r="B431" t="s">
        <v>404</v>
      </c>
      <c r="C431" t="s">
        <v>404</v>
      </c>
      <c r="E431">
        <v>278</v>
      </c>
      <c r="F431">
        <v>0</v>
      </c>
      <c r="G431">
        <v>1</v>
      </c>
      <c r="H431">
        <v>188601</v>
      </c>
      <c r="I431" s="1">
        <v>44761.875</v>
      </c>
      <c r="J431" t="s">
        <v>396</v>
      </c>
      <c r="K431">
        <v>1</v>
      </c>
      <c r="L431" s="1"/>
      <c r="M431" s="1">
        <v>44761.875</v>
      </c>
      <c r="N431" s="1">
        <v>43472.916666666664</v>
      </c>
      <c r="O431" s="1">
        <v>43509.916666666664</v>
      </c>
      <c r="P431" s="1"/>
      <c r="Q431" s="1">
        <v>43510.916666666664</v>
      </c>
      <c r="R431">
        <v>74773193</v>
      </c>
      <c r="S431" s="22">
        <f>COUNTIF(affix_amil_mensalidade_bronze!$E$4:$E$140,R431)</f>
        <v>0</v>
      </c>
      <c r="U431" t="s">
        <v>936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389</v>
      </c>
      <c r="AC431">
        <v>40</v>
      </c>
      <c r="AD431" t="s">
        <v>483</v>
      </c>
      <c r="AE431">
        <v>161465</v>
      </c>
      <c r="AF431">
        <v>1340.16</v>
      </c>
      <c r="AG431">
        <v>1614.65</v>
      </c>
      <c r="AH431" t="s">
        <v>408</v>
      </c>
      <c r="AI431" t="str">
        <f t="shared" si="90"/>
        <v>SIMSIMSIM2780118860144761.875SINDSIME -SINDICATO DOS EMPREENDEDORES INDIVIDUAIS144761.87543472.916666666743509.916666666743510.9166666667747731930XRTUR PRXZXRX RXDRXGUX000000AMIL40AMIL 700 QP NACIONAL1614651340.161614.65ATIVO</v>
      </c>
      <c r="AJ431">
        <f t="shared" si="91"/>
        <v>1</v>
      </c>
      <c r="AK431" t="s">
        <v>396</v>
      </c>
      <c r="AM431" s="8">
        <v>428</v>
      </c>
      <c r="AN431" s="8" t="str">
        <f t="shared" si="98"/>
        <v/>
      </c>
      <c r="AO431" s="8" t="str">
        <f t="shared" si="98"/>
        <v/>
      </c>
      <c r="AP431" s="8" t="str">
        <f t="shared" si="98"/>
        <v/>
      </c>
      <c r="AQ431" s="8" t="str">
        <f t="shared" si="98"/>
        <v/>
      </c>
      <c r="AR431" s="8" t="str">
        <f t="shared" si="98"/>
        <v/>
      </c>
      <c r="AS431" s="8" t="str">
        <f t="shared" si="98"/>
        <v/>
      </c>
      <c r="AT431" s="8" t="str">
        <f t="shared" si="98"/>
        <v/>
      </c>
      <c r="AU431" s="8" t="str">
        <f t="shared" si="98"/>
        <v/>
      </c>
      <c r="AV431" s="8" t="str">
        <f t="shared" si="98"/>
        <v/>
      </c>
      <c r="AW431" s="8" t="str">
        <f t="shared" si="98"/>
        <v/>
      </c>
      <c r="AX431" s="8" t="str">
        <f t="shared" si="99"/>
        <v/>
      </c>
      <c r="AY431" s="8" t="str">
        <f t="shared" si="99"/>
        <v/>
      </c>
      <c r="AZ431" s="8" t="str">
        <f t="shared" si="99"/>
        <v/>
      </c>
      <c r="BA431" s="8" t="str">
        <f t="shared" si="99"/>
        <v/>
      </c>
      <c r="BB431" s="8" t="str">
        <f t="shared" si="99"/>
        <v/>
      </c>
      <c r="BC431" s="8" t="str">
        <f t="shared" si="99"/>
        <v/>
      </c>
      <c r="BD431" s="8" t="str">
        <f t="shared" si="99"/>
        <v/>
      </c>
      <c r="BE431" s="8" t="str">
        <f t="shared" si="99"/>
        <v/>
      </c>
    </row>
    <row r="432" spans="1:57">
      <c r="A432" t="s">
        <v>404</v>
      </c>
      <c r="B432" t="s">
        <v>404</v>
      </c>
      <c r="C432" t="s">
        <v>404</v>
      </c>
      <c r="E432">
        <v>278</v>
      </c>
      <c r="F432">
        <v>0</v>
      </c>
      <c r="G432">
        <v>1</v>
      </c>
      <c r="H432">
        <v>188601</v>
      </c>
      <c r="I432" s="1">
        <v>44761.875</v>
      </c>
      <c r="J432" t="s">
        <v>396</v>
      </c>
      <c r="K432">
        <v>1</v>
      </c>
      <c r="L432" s="1"/>
      <c r="M432" s="1">
        <v>44761.875</v>
      </c>
      <c r="N432" s="1">
        <v>43472.916666666664</v>
      </c>
      <c r="O432" s="1">
        <v>43509.916666666664</v>
      </c>
      <c r="P432" s="1"/>
      <c r="Q432" s="1">
        <v>43510.916666666664</v>
      </c>
      <c r="R432">
        <v>74773193</v>
      </c>
      <c r="S432" s="23">
        <f>COUNTIF(affix_amil_mensalidade_bronze!$E$4:$E$140,R432)</f>
        <v>0</v>
      </c>
      <c r="U432" t="s">
        <v>936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389</v>
      </c>
      <c r="AC432">
        <v>40</v>
      </c>
      <c r="AD432" t="s">
        <v>483</v>
      </c>
      <c r="AE432">
        <v>161465</v>
      </c>
      <c r="AF432">
        <v>1340.16</v>
      </c>
      <c r="AG432">
        <v>1614.65</v>
      </c>
      <c r="AH432" t="s">
        <v>408</v>
      </c>
      <c r="AI432" t="str">
        <f t="shared" si="90"/>
        <v>SIMSIMSIM2780118860144761.875SINDSIME -SINDICATO DOS EMPREENDEDORES INDIVIDUAIS144761.87543472.916666666743509.916666666743510.9166666667747731930XRTUR PRXZXRX RXDRXGUX000000AMIL40AMIL 700 QP NACIONAL1614651340.161614.65ATIVO</v>
      </c>
      <c r="AJ432">
        <f t="shared" si="91"/>
        <v>1</v>
      </c>
      <c r="AK432" t="s">
        <v>396</v>
      </c>
      <c r="AM432" s="7">
        <v>429</v>
      </c>
      <c r="AN432" s="7" t="str">
        <f t="shared" si="98"/>
        <v/>
      </c>
      <c r="AO432" s="7" t="str">
        <f t="shared" si="98"/>
        <v/>
      </c>
      <c r="AP432" s="7" t="str">
        <f t="shared" si="98"/>
        <v/>
      </c>
      <c r="AQ432" s="7" t="str">
        <f t="shared" si="98"/>
        <v/>
      </c>
      <c r="AR432" s="7" t="str">
        <f t="shared" si="98"/>
        <v/>
      </c>
      <c r="AS432" s="7" t="str">
        <f t="shared" si="98"/>
        <v/>
      </c>
      <c r="AT432" s="7" t="str">
        <f t="shared" si="98"/>
        <v/>
      </c>
      <c r="AU432" s="7" t="str">
        <f t="shared" si="98"/>
        <v/>
      </c>
      <c r="AV432" s="7" t="str">
        <f t="shared" si="98"/>
        <v/>
      </c>
      <c r="AW432" s="7" t="str">
        <f t="shared" si="98"/>
        <v/>
      </c>
      <c r="AX432" s="7" t="str">
        <f t="shared" si="99"/>
        <v/>
      </c>
      <c r="AY432" s="7" t="str">
        <f t="shared" si="99"/>
        <v/>
      </c>
      <c r="AZ432" s="7" t="str">
        <f t="shared" si="99"/>
        <v/>
      </c>
      <c r="BA432" s="7" t="str">
        <f t="shared" si="99"/>
        <v/>
      </c>
      <c r="BB432" s="7" t="str">
        <f t="shared" si="99"/>
        <v/>
      </c>
      <c r="BC432" s="7" t="str">
        <f t="shared" si="99"/>
        <v/>
      </c>
      <c r="BD432" s="7" t="str">
        <f t="shared" si="99"/>
        <v/>
      </c>
      <c r="BE432" s="7" t="str">
        <f t="shared" si="99"/>
        <v/>
      </c>
    </row>
    <row r="433" spans="1:57">
      <c r="A433" t="s">
        <v>404</v>
      </c>
      <c r="B433" t="s">
        <v>404</v>
      </c>
      <c r="C433" t="s">
        <v>404</v>
      </c>
      <c r="E433">
        <v>19</v>
      </c>
      <c r="F433">
        <v>0</v>
      </c>
      <c r="G433">
        <v>1</v>
      </c>
      <c r="H433">
        <v>188621</v>
      </c>
      <c r="I433" s="1">
        <v>44761.875</v>
      </c>
      <c r="J433" t="s">
        <v>387</v>
      </c>
      <c r="K433">
        <v>0</v>
      </c>
      <c r="L433" s="1"/>
      <c r="M433" s="1">
        <v>44761.875</v>
      </c>
      <c r="N433" s="1">
        <v>39547.875</v>
      </c>
      <c r="O433" s="1">
        <v>43509.916666666664</v>
      </c>
      <c r="P433" s="1"/>
      <c r="Q433" s="1">
        <v>43510.916666666664</v>
      </c>
      <c r="R433">
        <v>74773590</v>
      </c>
      <c r="S433" s="22">
        <f>COUNTIF(affix_amil_mensalidade_bronze!$E$4:$E$140,R433)</f>
        <v>0</v>
      </c>
      <c r="U433" t="s">
        <v>937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389</v>
      </c>
      <c r="AC433">
        <v>40</v>
      </c>
      <c r="AD433" t="s">
        <v>390</v>
      </c>
      <c r="AE433">
        <v>140509</v>
      </c>
      <c r="AF433">
        <v>1180.28</v>
      </c>
      <c r="AG433">
        <v>1405.09</v>
      </c>
      <c r="AH433" t="s">
        <v>408</v>
      </c>
      <c r="AI433" t="str">
        <f t="shared" si="90"/>
        <v>SIMSIMSIM190118862144761.875FNEL044761.87539547.87543509.916666666743510.9166666667747735900BRUNX FXLXPX BXRBXX XMPXXX000000AMIL40AMIL 400 QP NACIONAL1405091180.281405.09ATIVO</v>
      </c>
      <c r="AJ433">
        <f t="shared" si="91"/>
        <v>0</v>
      </c>
      <c r="AK433" t="s">
        <v>387</v>
      </c>
      <c r="AM433" s="8">
        <v>430</v>
      </c>
      <c r="AN433" s="8" t="str">
        <f t="shared" si="98"/>
        <v/>
      </c>
      <c r="AO433" s="8" t="str">
        <f t="shared" si="98"/>
        <v/>
      </c>
      <c r="AP433" s="8" t="str">
        <f t="shared" si="98"/>
        <v/>
      </c>
      <c r="AQ433" s="8" t="str">
        <f t="shared" si="98"/>
        <v/>
      </c>
      <c r="AR433" s="8" t="str">
        <f t="shared" si="98"/>
        <v/>
      </c>
      <c r="AS433" s="8" t="str">
        <f t="shared" si="98"/>
        <v/>
      </c>
      <c r="AT433" s="8" t="str">
        <f t="shared" si="98"/>
        <v/>
      </c>
      <c r="AU433" s="8" t="str">
        <f t="shared" si="98"/>
        <v/>
      </c>
      <c r="AV433" s="8" t="str">
        <f t="shared" si="98"/>
        <v/>
      </c>
      <c r="AW433" s="8" t="str">
        <f t="shared" si="98"/>
        <v/>
      </c>
      <c r="AX433" s="8" t="str">
        <f t="shared" si="99"/>
        <v/>
      </c>
      <c r="AY433" s="8" t="str">
        <f t="shared" si="99"/>
        <v/>
      </c>
      <c r="AZ433" s="8" t="str">
        <f t="shared" si="99"/>
        <v/>
      </c>
      <c r="BA433" s="8" t="str">
        <f t="shared" si="99"/>
        <v/>
      </c>
      <c r="BB433" s="8" t="str">
        <f t="shared" si="99"/>
        <v/>
      </c>
      <c r="BC433" s="8" t="str">
        <f t="shared" si="99"/>
        <v/>
      </c>
      <c r="BD433" s="8" t="str">
        <f t="shared" si="99"/>
        <v/>
      </c>
      <c r="BE433" s="8" t="str">
        <f t="shared" si="99"/>
        <v/>
      </c>
    </row>
    <row r="434" spans="1:57">
      <c r="A434" t="s">
        <v>404</v>
      </c>
      <c r="B434" t="s">
        <v>404</v>
      </c>
      <c r="C434" t="s">
        <v>404</v>
      </c>
      <c r="E434">
        <v>19</v>
      </c>
      <c r="F434">
        <v>0</v>
      </c>
      <c r="G434">
        <v>1</v>
      </c>
      <c r="H434">
        <v>188621</v>
      </c>
      <c r="I434" s="1">
        <v>44761.875</v>
      </c>
      <c r="J434" t="s">
        <v>387</v>
      </c>
      <c r="K434">
        <v>0</v>
      </c>
      <c r="L434" s="1"/>
      <c r="M434" s="1">
        <v>44761.875</v>
      </c>
      <c r="N434" s="1">
        <v>39547.875</v>
      </c>
      <c r="O434" s="1">
        <v>43509.916666666664</v>
      </c>
      <c r="P434" s="1"/>
      <c r="Q434" s="1">
        <v>43510.916666666664</v>
      </c>
      <c r="R434">
        <v>74773590</v>
      </c>
      <c r="S434" s="23">
        <f>COUNTIF(affix_amil_mensalidade_bronze!$E$4:$E$140,R434)</f>
        <v>0</v>
      </c>
      <c r="U434" t="s">
        <v>937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389</v>
      </c>
      <c r="AC434">
        <v>40</v>
      </c>
      <c r="AD434" t="s">
        <v>390</v>
      </c>
      <c r="AE434">
        <v>140509</v>
      </c>
      <c r="AF434">
        <v>1180.28</v>
      </c>
      <c r="AG434">
        <v>1405.09</v>
      </c>
      <c r="AH434" t="s">
        <v>408</v>
      </c>
      <c r="AI434" t="str">
        <f t="shared" si="90"/>
        <v>SIMSIMSIM190118862144761.875FNEL044761.87539547.87543509.916666666743510.9166666667747735900BRUNX FXLXPX BXRBXX XMPXXX000000AMIL40AMIL 400 QP NACIONAL1405091180.281405.09ATIVO</v>
      </c>
      <c r="AJ434">
        <f t="shared" si="91"/>
        <v>1</v>
      </c>
      <c r="AK434" t="s">
        <v>387</v>
      </c>
      <c r="AM434" s="7">
        <v>431</v>
      </c>
      <c r="AN434" s="7" t="str">
        <f t="shared" ref="AN434:AW443" si="100">IF(AN$3=$D434,$AM434,"")</f>
        <v/>
      </c>
      <c r="AO434" s="7" t="str">
        <f t="shared" si="100"/>
        <v/>
      </c>
      <c r="AP434" s="7" t="str">
        <f t="shared" si="100"/>
        <v/>
      </c>
      <c r="AQ434" s="7" t="str">
        <f t="shared" si="100"/>
        <v/>
      </c>
      <c r="AR434" s="7" t="str">
        <f t="shared" si="100"/>
        <v/>
      </c>
      <c r="AS434" s="7" t="str">
        <f t="shared" si="100"/>
        <v/>
      </c>
      <c r="AT434" s="7" t="str">
        <f t="shared" si="100"/>
        <v/>
      </c>
      <c r="AU434" s="7" t="str">
        <f t="shared" si="100"/>
        <v/>
      </c>
      <c r="AV434" s="7" t="str">
        <f t="shared" si="100"/>
        <v/>
      </c>
      <c r="AW434" s="7" t="str">
        <f t="shared" si="100"/>
        <v/>
      </c>
      <c r="AX434" s="7" t="str">
        <f t="shared" ref="AX434:BE443" si="101">IF(AX$3=$D434,$AM434,"")</f>
        <v/>
      </c>
      <c r="AY434" s="7" t="str">
        <f t="shared" si="101"/>
        <v/>
      </c>
      <c r="AZ434" s="7" t="str">
        <f t="shared" si="101"/>
        <v/>
      </c>
      <c r="BA434" s="7" t="str">
        <f t="shared" si="101"/>
        <v/>
      </c>
      <c r="BB434" s="7" t="str">
        <f t="shared" si="101"/>
        <v/>
      </c>
      <c r="BC434" s="7" t="str">
        <f t="shared" si="101"/>
        <v/>
      </c>
      <c r="BD434" s="7" t="str">
        <f t="shared" si="101"/>
        <v/>
      </c>
      <c r="BE434" s="7" t="str">
        <f t="shared" si="101"/>
        <v/>
      </c>
    </row>
    <row r="435" spans="1:57">
      <c r="A435" t="s">
        <v>404</v>
      </c>
      <c r="B435" t="s">
        <v>404</v>
      </c>
      <c r="C435" t="s">
        <v>404</v>
      </c>
      <c r="E435">
        <v>19</v>
      </c>
      <c r="F435">
        <v>0</v>
      </c>
      <c r="G435">
        <v>1</v>
      </c>
      <c r="H435">
        <v>188621</v>
      </c>
      <c r="I435" s="1">
        <v>44761.875</v>
      </c>
      <c r="J435" t="s">
        <v>387</v>
      </c>
      <c r="K435">
        <v>0</v>
      </c>
      <c r="L435" s="1"/>
      <c r="M435" s="1">
        <v>44761.875</v>
      </c>
      <c r="N435" s="1">
        <v>39547.875</v>
      </c>
      <c r="O435" s="1">
        <v>43509.916666666664</v>
      </c>
      <c r="P435" s="1"/>
      <c r="Q435" s="1">
        <v>43510.916666666664</v>
      </c>
      <c r="R435">
        <v>74773590</v>
      </c>
      <c r="S435" s="22">
        <f>COUNTIF(affix_amil_mensalidade_bronze!$E$4:$E$140,R435)</f>
        <v>0</v>
      </c>
      <c r="U435" t="s">
        <v>937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389</v>
      </c>
      <c r="AC435">
        <v>40</v>
      </c>
      <c r="AD435" t="s">
        <v>390</v>
      </c>
      <c r="AE435">
        <v>140509</v>
      </c>
      <c r="AF435">
        <v>1180.28</v>
      </c>
      <c r="AG435">
        <v>1405.09</v>
      </c>
      <c r="AH435" t="s">
        <v>408</v>
      </c>
      <c r="AI435" t="str">
        <f t="shared" si="90"/>
        <v>SIMSIMSIM190118862144761.875FNEL044761.87539547.87543509.916666666743510.9166666667747735900BRUNX FXLXPX BXRBXX XMPXXX000000AMIL40AMIL 400 QP NACIONAL1405091180.281405.09ATIVO</v>
      </c>
      <c r="AJ435">
        <f t="shared" si="91"/>
        <v>1</v>
      </c>
      <c r="AK435" t="s">
        <v>387</v>
      </c>
      <c r="AM435" s="8">
        <v>432</v>
      </c>
      <c r="AN435" s="8" t="str">
        <f t="shared" si="100"/>
        <v/>
      </c>
      <c r="AO435" s="8" t="str">
        <f t="shared" si="100"/>
        <v/>
      </c>
      <c r="AP435" s="8" t="str">
        <f t="shared" si="100"/>
        <v/>
      </c>
      <c r="AQ435" s="8" t="str">
        <f t="shared" si="100"/>
        <v/>
      </c>
      <c r="AR435" s="8" t="str">
        <f t="shared" si="100"/>
        <v/>
      </c>
      <c r="AS435" s="8" t="str">
        <f t="shared" si="100"/>
        <v/>
      </c>
      <c r="AT435" s="8" t="str">
        <f t="shared" si="100"/>
        <v/>
      </c>
      <c r="AU435" s="8" t="str">
        <f t="shared" si="100"/>
        <v/>
      </c>
      <c r="AV435" s="8" t="str">
        <f t="shared" si="100"/>
        <v/>
      </c>
      <c r="AW435" s="8" t="str">
        <f t="shared" si="100"/>
        <v/>
      </c>
      <c r="AX435" s="8" t="str">
        <f t="shared" si="101"/>
        <v/>
      </c>
      <c r="AY435" s="8" t="str">
        <f t="shared" si="101"/>
        <v/>
      </c>
      <c r="AZ435" s="8" t="str">
        <f t="shared" si="101"/>
        <v/>
      </c>
      <c r="BA435" s="8" t="str">
        <f t="shared" si="101"/>
        <v/>
      </c>
      <c r="BB435" s="8" t="str">
        <f t="shared" si="101"/>
        <v/>
      </c>
      <c r="BC435" s="8" t="str">
        <f t="shared" si="101"/>
        <v/>
      </c>
      <c r="BD435" s="8" t="str">
        <f t="shared" si="101"/>
        <v/>
      </c>
      <c r="BE435" s="8" t="str">
        <f t="shared" si="101"/>
        <v/>
      </c>
    </row>
    <row r="436" spans="1:57">
      <c r="A436" t="s">
        <v>404</v>
      </c>
      <c r="B436" t="s">
        <v>404</v>
      </c>
      <c r="C436" t="s">
        <v>404</v>
      </c>
      <c r="E436">
        <v>19</v>
      </c>
      <c r="F436">
        <v>0</v>
      </c>
      <c r="G436">
        <v>1</v>
      </c>
      <c r="H436">
        <v>188665</v>
      </c>
      <c r="I436" s="1">
        <v>44761.875</v>
      </c>
      <c r="J436" t="s">
        <v>387</v>
      </c>
      <c r="K436">
        <v>0</v>
      </c>
      <c r="L436" s="1"/>
      <c r="M436" s="1">
        <v>44761.875</v>
      </c>
      <c r="N436" s="1">
        <v>42724.916666666664</v>
      </c>
      <c r="O436" s="1">
        <v>43509.916666666664</v>
      </c>
      <c r="P436" s="1"/>
      <c r="Q436" s="1">
        <v>43510.916666666664</v>
      </c>
      <c r="R436">
        <v>74773612</v>
      </c>
      <c r="S436" s="23">
        <f>COUNTIF(affix_amil_mensalidade_bronze!$E$4:$E$140,R436)</f>
        <v>0</v>
      </c>
      <c r="U436" t="s">
        <v>938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389</v>
      </c>
      <c r="AC436">
        <v>40</v>
      </c>
      <c r="AD436" t="s">
        <v>476</v>
      </c>
      <c r="AE436">
        <v>123586</v>
      </c>
      <c r="AF436">
        <v>1038.1099999999999</v>
      </c>
      <c r="AG436">
        <v>1235.8599999999999</v>
      </c>
      <c r="AH436" t="s">
        <v>408</v>
      </c>
      <c r="AI436" t="str">
        <f t="shared" si="90"/>
        <v>SIMSIMSIM190118866544761.875FNEL044761.87542724.916666666743509.916666666743510.9166666667747736120XXBXLLX VXTXRXX DX XUX000000AMIL40AMIL 400 QC NACIONAL1235861038.111235.86ATIVO</v>
      </c>
      <c r="AJ436">
        <f t="shared" si="91"/>
        <v>0</v>
      </c>
      <c r="AK436" t="s">
        <v>387</v>
      </c>
      <c r="AM436" s="7">
        <v>433</v>
      </c>
      <c r="AN436" s="7" t="str">
        <f t="shared" si="100"/>
        <v/>
      </c>
      <c r="AO436" s="7" t="str">
        <f t="shared" si="100"/>
        <v/>
      </c>
      <c r="AP436" s="7" t="str">
        <f t="shared" si="100"/>
        <v/>
      </c>
      <c r="AQ436" s="7" t="str">
        <f t="shared" si="100"/>
        <v/>
      </c>
      <c r="AR436" s="7" t="str">
        <f t="shared" si="100"/>
        <v/>
      </c>
      <c r="AS436" s="7" t="str">
        <f t="shared" si="100"/>
        <v/>
      </c>
      <c r="AT436" s="7" t="str">
        <f t="shared" si="100"/>
        <v/>
      </c>
      <c r="AU436" s="7" t="str">
        <f t="shared" si="100"/>
        <v/>
      </c>
      <c r="AV436" s="7" t="str">
        <f t="shared" si="100"/>
        <v/>
      </c>
      <c r="AW436" s="7" t="str">
        <f t="shared" si="100"/>
        <v/>
      </c>
      <c r="AX436" s="7" t="str">
        <f t="shared" si="101"/>
        <v/>
      </c>
      <c r="AY436" s="7" t="str">
        <f t="shared" si="101"/>
        <v/>
      </c>
      <c r="AZ436" s="7" t="str">
        <f t="shared" si="101"/>
        <v/>
      </c>
      <c r="BA436" s="7" t="str">
        <f t="shared" si="101"/>
        <v/>
      </c>
      <c r="BB436" s="7" t="str">
        <f t="shared" si="101"/>
        <v/>
      </c>
      <c r="BC436" s="7" t="str">
        <f t="shared" si="101"/>
        <v/>
      </c>
      <c r="BD436" s="7" t="str">
        <f t="shared" si="101"/>
        <v/>
      </c>
      <c r="BE436" s="7" t="str">
        <f t="shared" si="101"/>
        <v/>
      </c>
    </row>
    <row r="437" spans="1:57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188665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42724.916666666664</v>
      </c>
      <c r="O437" s="1">
        <v>43509.916666666664</v>
      </c>
      <c r="P437" s="1"/>
      <c r="Q437" s="1">
        <v>43510.916666666664</v>
      </c>
      <c r="R437">
        <v>74773612</v>
      </c>
      <c r="S437" s="22">
        <f>COUNTIF(affix_amil_mensalidade_bronze!$E$4:$E$140,R437)</f>
        <v>0</v>
      </c>
      <c r="U437" t="s">
        <v>938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389</v>
      </c>
      <c r="AC437">
        <v>40</v>
      </c>
      <c r="AD437" t="s">
        <v>476</v>
      </c>
      <c r="AE437">
        <v>123586</v>
      </c>
      <c r="AF437">
        <v>1038.1099999999999</v>
      </c>
      <c r="AG437">
        <v>1235.8599999999999</v>
      </c>
      <c r="AH437" t="s">
        <v>408</v>
      </c>
      <c r="AI437" t="str">
        <f t="shared" si="90"/>
        <v>SIMSIMSIM190118866544761.875FNEL044761.87542724.916666666743509.916666666743510.9166666667747736120XXBXLLX VXTXRXX DX XUX000000AMIL40AMIL 400 QC NACIONAL1235861038.111235.86ATIVO</v>
      </c>
      <c r="AJ437">
        <f t="shared" si="91"/>
        <v>1</v>
      </c>
      <c r="AK437" t="s">
        <v>387</v>
      </c>
      <c r="AM437" s="8">
        <v>434</v>
      </c>
      <c r="AN437" s="8" t="str">
        <f t="shared" si="100"/>
        <v/>
      </c>
      <c r="AO437" s="8" t="str">
        <f t="shared" si="100"/>
        <v/>
      </c>
      <c r="AP437" s="8" t="str">
        <f t="shared" si="100"/>
        <v/>
      </c>
      <c r="AQ437" s="8" t="str">
        <f t="shared" si="100"/>
        <v/>
      </c>
      <c r="AR437" s="8" t="str">
        <f t="shared" si="100"/>
        <v/>
      </c>
      <c r="AS437" s="8" t="str">
        <f t="shared" si="100"/>
        <v/>
      </c>
      <c r="AT437" s="8" t="str">
        <f t="shared" si="100"/>
        <v/>
      </c>
      <c r="AU437" s="8" t="str">
        <f t="shared" si="100"/>
        <v/>
      </c>
      <c r="AV437" s="8" t="str">
        <f t="shared" si="100"/>
        <v/>
      </c>
      <c r="AW437" s="8" t="str">
        <f t="shared" si="100"/>
        <v/>
      </c>
      <c r="AX437" s="8" t="str">
        <f t="shared" si="101"/>
        <v/>
      </c>
      <c r="AY437" s="8" t="str">
        <f t="shared" si="101"/>
        <v/>
      </c>
      <c r="AZ437" s="8" t="str">
        <f t="shared" si="101"/>
        <v/>
      </c>
      <c r="BA437" s="8" t="str">
        <f t="shared" si="101"/>
        <v/>
      </c>
      <c r="BB437" s="8" t="str">
        <f t="shared" si="101"/>
        <v/>
      </c>
      <c r="BC437" s="8" t="str">
        <f t="shared" si="101"/>
        <v/>
      </c>
      <c r="BD437" s="8" t="str">
        <f t="shared" si="101"/>
        <v/>
      </c>
      <c r="BE437" s="8" t="str">
        <f t="shared" si="101"/>
        <v/>
      </c>
    </row>
    <row r="438" spans="1:57">
      <c r="A438" t="s">
        <v>404</v>
      </c>
      <c r="B438" t="s">
        <v>404</v>
      </c>
      <c r="C438" t="s">
        <v>404</v>
      </c>
      <c r="E438">
        <v>19</v>
      </c>
      <c r="F438">
        <v>0</v>
      </c>
      <c r="G438">
        <v>1</v>
      </c>
      <c r="H438">
        <v>188665</v>
      </c>
      <c r="I438" s="1">
        <v>44761.875</v>
      </c>
      <c r="J438" t="s">
        <v>387</v>
      </c>
      <c r="K438">
        <v>0</v>
      </c>
      <c r="L438" s="1"/>
      <c r="M438" s="1">
        <v>44761.875</v>
      </c>
      <c r="N438" s="1">
        <v>42724.916666666664</v>
      </c>
      <c r="O438" s="1">
        <v>43509.916666666664</v>
      </c>
      <c r="P438" s="1"/>
      <c r="Q438" s="1">
        <v>43510.916666666664</v>
      </c>
      <c r="R438">
        <v>74773612</v>
      </c>
      <c r="S438" s="23">
        <f>COUNTIF(affix_amil_mensalidade_bronze!$E$4:$E$140,R438)</f>
        <v>0</v>
      </c>
      <c r="U438" t="s">
        <v>938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389</v>
      </c>
      <c r="AC438">
        <v>40</v>
      </c>
      <c r="AD438" t="s">
        <v>476</v>
      </c>
      <c r="AE438">
        <v>123586</v>
      </c>
      <c r="AF438">
        <v>1038.1099999999999</v>
      </c>
      <c r="AG438">
        <v>1235.8599999999999</v>
      </c>
      <c r="AH438" t="s">
        <v>408</v>
      </c>
      <c r="AI438" t="str">
        <f t="shared" si="90"/>
        <v>SIMSIMSIM190118866544761.875FNEL044761.87542724.916666666743509.916666666743510.9166666667747736120XXBXLLX VXTXRXX DX XUX000000AMIL40AMIL 400 QC NACIONAL1235861038.111235.86ATIVO</v>
      </c>
      <c r="AJ438">
        <f t="shared" si="91"/>
        <v>1</v>
      </c>
      <c r="AK438" t="s">
        <v>387</v>
      </c>
      <c r="AM438" s="7">
        <v>435</v>
      </c>
      <c r="AN438" s="7" t="str">
        <f t="shared" si="100"/>
        <v/>
      </c>
      <c r="AO438" s="7" t="str">
        <f t="shared" si="100"/>
        <v/>
      </c>
      <c r="AP438" s="7" t="str">
        <f t="shared" si="100"/>
        <v/>
      </c>
      <c r="AQ438" s="7" t="str">
        <f t="shared" si="100"/>
        <v/>
      </c>
      <c r="AR438" s="7" t="str">
        <f t="shared" si="100"/>
        <v/>
      </c>
      <c r="AS438" s="7" t="str">
        <f t="shared" si="100"/>
        <v/>
      </c>
      <c r="AT438" s="7" t="str">
        <f t="shared" si="100"/>
        <v/>
      </c>
      <c r="AU438" s="7" t="str">
        <f t="shared" si="100"/>
        <v/>
      </c>
      <c r="AV438" s="7" t="str">
        <f t="shared" si="100"/>
        <v/>
      </c>
      <c r="AW438" s="7" t="str">
        <f t="shared" si="100"/>
        <v/>
      </c>
      <c r="AX438" s="7" t="str">
        <f t="shared" si="101"/>
        <v/>
      </c>
      <c r="AY438" s="7" t="str">
        <f t="shared" si="101"/>
        <v/>
      </c>
      <c r="AZ438" s="7" t="str">
        <f t="shared" si="101"/>
        <v/>
      </c>
      <c r="BA438" s="7" t="str">
        <f t="shared" si="101"/>
        <v/>
      </c>
      <c r="BB438" s="7" t="str">
        <f t="shared" si="101"/>
        <v/>
      </c>
      <c r="BC438" s="7" t="str">
        <f t="shared" si="101"/>
        <v/>
      </c>
      <c r="BD438" s="7" t="str">
        <f t="shared" si="101"/>
        <v/>
      </c>
      <c r="BE438" s="7" t="str">
        <f t="shared" si="101"/>
        <v/>
      </c>
    </row>
    <row r="439" spans="1:57">
      <c r="A439" t="s">
        <v>404</v>
      </c>
      <c r="B439" t="s">
        <v>404</v>
      </c>
      <c r="C439" t="s">
        <v>404</v>
      </c>
      <c r="D439">
        <v>927614000</v>
      </c>
      <c r="E439">
        <v>119</v>
      </c>
      <c r="F439">
        <v>26650516</v>
      </c>
      <c r="G439">
        <v>1</v>
      </c>
      <c r="H439">
        <v>62011</v>
      </c>
      <c r="I439" s="1">
        <v>44761.875</v>
      </c>
      <c r="J439" t="s">
        <v>417</v>
      </c>
      <c r="K439">
        <v>2</v>
      </c>
      <c r="L439" s="1">
        <v>44756.875</v>
      </c>
      <c r="M439" s="1">
        <v>44761.875</v>
      </c>
      <c r="N439" s="1">
        <v>43519.875</v>
      </c>
      <c r="O439" s="1">
        <v>44756.875</v>
      </c>
      <c r="P439" s="1"/>
      <c r="Q439" s="1">
        <v>43531.875</v>
      </c>
      <c r="R439">
        <v>74912309</v>
      </c>
      <c r="S439" s="23">
        <f>COUNTIF(affix_amil_mensalidade_bronze!$E$4:$E$140,R439)</f>
        <v>0</v>
      </c>
      <c r="U439" t="s">
        <v>779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389</v>
      </c>
      <c r="AC439">
        <v>107</v>
      </c>
      <c r="AD439" t="s">
        <v>422</v>
      </c>
      <c r="AE439">
        <v>17818</v>
      </c>
      <c r="AF439">
        <v>1605.21</v>
      </c>
      <c r="AG439">
        <v>1781.8</v>
      </c>
      <c r="AH439" t="s">
        <v>391</v>
      </c>
      <c r="AI439" t="str">
        <f t="shared" si="90"/>
        <v>SIMSIMSIM9276140001192665051616201144761.875GP2 - FETRACOM - TRABALHADORES DO COMERCIO DE BENS244756.87544761.87543519.87544756.87543531.875749123090XTHXR WXMX BXRNXRDX000000AMIL107GP2 - BLUE PLUS 400 QP178181605.211781.8INATIVO</v>
      </c>
      <c r="AJ439">
        <f t="shared" si="91"/>
        <v>0</v>
      </c>
      <c r="AK439" t="s">
        <v>417</v>
      </c>
      <c r="AM439" s="8">
        <v>436</v>
      </c>
      <c r="AN439" s="8" t="str">
        <f t="shared" si="100"/>
        <v/>
      </c>
      <c r="AO439" s="8" t="str">
        <f t="shared" si="100"/>
        <v/>
      </c>
      <c r="AP439" s="8" t="str">
        <f t="shared" si="100"/>
        <v/>
      </c>
      <c r="AQ439" s="8" t="str">
        <f t="shared" si="100"/>
        <v/>
      </c>
      <c r="AR439" s="8" t="str">
        <f t="shared" si="100"/>
        <v/>
      </c>
      <c r="AS439" s="8" t="str">
        <f t="shared" si="100"/>
        <v/>
      </c>
      <c r="AT439" s="8" t="str">
        <f t="shared" si="100"/>
        <v/>
      </c>
      <c r="AU439" s="8" t="str">
        <f t="shared" si="100"/>
        <v/>
      </c>
      <c r="AV439" s="8" t="str">
        <f t="shared" si="100"/>
        <v/>
      </c>
      <c r="AW439" s="8" t="str">
        <f t="shared" si="100"/>
        <v/>
      </c>
      <c r="AX439" s="8" t="str">
        <f t="shared" si="101"/>
        <v/>
      </c>
      <c r="AY439" s="8" t="str">
        <f t="shared" si="101"/>
        <v/>
      </c>
      <c r="AZ439" s="8" t="str">
        <f t="shared" si="101"/>
        <v/>
      </c>
      <c r="BA439" s="8" t="str">
        <f t="shared" si="101"/>
        <v/>
      </c>
      <c r="BB439" s="8" t="str">
        <f t="shared" si="101"/>
        <v/>
      </c>
      <c r="BC439" s="8" t="str">
        <f t="shared" si="101"/>
        <v/>
      </c>
      <c r="BD439" s="8" t="str">
        <f t="shared" si="101"/>
        <v/>
      </c>
      <c r="BE439" s="8" t="str">
        <f t="shared" si="101"/>
        <v/>
      </c>
    </row>
    <row r="440" spans="1:57">
      <c r="A440" t="s">
        <v>404</v>
      </c>
      <c r="B440" t="s">
        <v>404</v>
      </c>
      <c r="C440" t="s">
        <v>404</v>
      </c>
      <c r="D440">
        <v>927614000</v>
      </c>
      <c r="E440">
        <v>119</v>
      </c>
      <c r="F440">
        <v>26650516</v>
      </c>
      <c r="G440">
        <v>1</v>
      </c>
      <c r="H440">
        <v>62011</v>
      </c>
      <c r="I440" s="1">
        <v>44761.875</v>
      </c>
      <c r="J440" t="s">
        <v>417</v>
      </c>
      <c r="K440">
        <v>2</v>
      </c>
      <c r="L440" s="1">
        <v>44756.875</v>
      </c>
      <c r="M440" s="1">
        <v>44761.875</v>
      </c>
      <c r="N440" s="1">
        <v>43519.875</v>
      </c>
      <c r="O440" s="1">
        <v>44756.875</v>
      </c>
      <c r="P440" s="1"/>
      <c r="Q440" s="1">
        <v>43531.875</v>
      </c>
      <c r="R440">
        <v>74912309</v>
      </c>
      <c r="S440" s="22">
        <f>COUNTIF(affix_amil_mensalidade_bronze!$E$4:$E$140,R440)</f>
        <v>0</v>
      </c>
      <c r="U440" t="s">
        <v>779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389</v>
      </c>
      <c r="AC440">
        <v>107</v>
      </c>
      <c r="AD440" t="s">
        <v>422</v>
      </c>
      <c r="AE440">
        <v>17818</v>
      </c>
      <c r="AF440">
        <v>1605.21</v>
      </c>
      <c r="AG440">
        <v>1781.8</v>
      </c>
      <c r="AH440" t="s">
        <v>391</v>
      </c>
      <c r="AI440" t="str">
        <f t="shared" si="90"/>
        <v>SIMSIMSIM9276140001192665051616201144761.875GP2 - FETRACOM - TRABALHADORES DO COMERCIO DE BENS244756.87544761.87543519.87544756.87543531.875749123090XTHXR WXMX BXRNXRDX000000AMIL107GP2 - BLUE PLUS 400 QP178181605.211781.8INATIVO</v>
      </c>
      <c r="AJ440">
        <f t="shared" si="91"/>
        <v>1</v>
      </c>
      <c r="AK440" t="s">
        <v>417</v>
      </c>
      <c r="AM440" s="7">
        <v>437</v>
      </c>
      <c r="AN440" s="7" t="str">
        <f t="shared" si="100"/>
        <v/>
      </c>
      <c r="AO440" s="7" t="str">
        <f t="shared" si="100"/>
        <v/>
      </c>
      <c r="AP440" s="7" t="str">
        <f t="shared" si="100"/>
        <v/>
      </c>
      <c r="AQ440" s="7" t="str">
        <f t="shared" si="100"/>
        <v/>
      </c>
      <c r="AR440" s="7" t="str">
        <f t="shared" si="100"/>
        <v/>
      </c>
      <c r="AS440" s="7" t="str">
        <f t="shared" si="100"/>
        <v/>
      </c>
      <c r="AT440" s="7" t="str">
        <f t="shared" si="100"/>
        <v/>
      </c>
      <c r="AU440" s="7" t="str">
        <f t="shared" si="100"/>
        <v/>
      </c>
      <c r="AV440" s="7" t="str">
        <f t="shared" si="100"/>
        <v/>
      </c>
      <c r="AW440" s="7" t="str">
        <f t="shared" si="100"/>
        <v/>
      </c>
      <c r="AX440" s="7" t="str">
        <f t="shared" si="101"/>
        <v/>
      </c>
      <c r="AY440" s="7" t="str">
        <f t="shared" si="101"/>
        <v/>
      </c>
      <c r="AZ440" s="7" t="str">
        <f t="shared" si="101"/>
        <v/>
      </c>
      <c r="BA440" s="7" t="str">
        <f t="shared" si="101"/>
        <v/>
      </c>
      <c r="BB440" s="7" t="str">
        <f t="shared" si="101"/>
        <v/>
      </c>
      <c r="BC440" s="7" t="str">
        <f t="shared" si="101"/>
        <v/>
      </c>
      <c r="BD440" s="7" t="str">
        <f t="shared" si="101"/>
        <v/>
      </c>
      <c r="BE440" s="7" t="str">
        <f t="shared" si="101"/>
        <v/>
      </c>
    </row>
    <row r="441" spans="1:57">
      <c r="A441" t="s">
        <v>404</v>
      </c>
      <c r="B441" t="s">
        <v>404</v>
      </c>
      <c r="C441" t="s">
        <v>404</v>
      </c>
      <c r="D441">
        <v>927614000</v>
      </c>
      <c r="E441">
        <v>119</v>
      </c>
      <c r="F441">
        <v>26650516</v>
      </c>
      <c r="G441">
        <v>1</v>
      </c>
      <c r="H441">
        <v>62011</v>
      </c>
      <c r="I441" s="1">
        <v>44761.875</v>
      </c>
      <c r="J441" t="s">
        <v>417</v>
      </c>
      <c r="K441">
        <v>2</v>
      </c>
      <c r="L441" s="1">
        <v>44756.875</v>
      </c>
      <c r="M441" s="1">
        <v>44761.875</v>
      </c>
      <c r="N441" s="1">
        <v>43519.875</v>
      </c>
      <c r="O441" s="1">
        <v>44756.875</v>
      </c>
      <c r="P441" s="1"/>
      <c r="Q441" s="1">
        <v>43531.875</v>
      </c>
      <c r="R441">
        <v>74912309</v>
      </c>
      <c r="S441" s="22">
        <f>COUNTIF(affix_amil_mensalidade_bronze!$E$4:$E$140,R441)</f>
        <v>0</v>
      </c>
      <c r="U441" t="s">
        <v>779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389</v>
      </c>
      <c r="AC441">
        <v>107</v>
      </c>
      <c r="AD441" t="s">
        <v>422</v>
      </c>
      <c r="AE441">
        <v>17818</v>
      </c>
      <c r="AF441">
        <v>1605.21</v>
      </c>
      <c r="AG441">
        <v>1781.8</v>
      </c>
      <c r="AH441" t="s">
        <v>391</v>
      </c>
      <c r="AI441" t="str">
        <f t="shared" si="90"/>
        <v>SIMSIMSIM9276140001192665051616201144761.875GP2 - FETRACOM - TRABALHADORES DO COMERCIO DE BENS244756.87544761.87543519.87544756.87543531.875749123090XTHXR WXMX BXRNXRDX000000AMIL107GP2 - BLUE PLUS 400 QP178181605.211781.8INATIVO</v>
      </c>
      <c r="AJ441">
        <f t="shared" si="91"/>
        <v>1</v>
      </c>
      <c r="AK441" t="s">
        <v>417</v>
      </c>
      <c r="AM441" s="8">
        <v>438</v>
      </c>
      <c r="AN441" s="8" t="str">
        <f t="shared" si="100"/>
        <v/>
      </c>
      <c r="AO441" s="8" t="str">
        <f t="shared" si="100"/>
        <v/>
      </c>
      <c r="AP441" s="8" t="str">
        <f t="shared" si="100"/>
        <v/>
      </c>
      <c r="AQ441" s="8" t="str">
        <f t="shared" si="100"/>
        <v/>
      </c>
      <c r="AR441" s="8" t="str">
        <f t="shared" si="100"/>
        <v/>
      </c>
      <c r="AS441" s="8" t="str">
        <f t="shared" si="100"/>
        <v/>
      </c>
      <c r="AT441" s="8" t="str">
        <f t="shared" si="100"/>
        <v/>
      </c>
      <c r="AU441" s="8" t="str">
        <f t="shared" si="100"/>
        <v/>
      </c>
      <c r="AV441" s="8" t="str">
        <f t="shared" si="100"/>
        <v/>
      </c>
      <c r="AW441" s="8" t="str">
        <f t="shared" si="100"/>
        <v/>
      </c>
      <c r="AX441" s="8" t="str">
        <f t="shared" si="101"/>
        <v/>
      </c>
      <c r="AY441" s="8" t="str">
        <f t="shared" si="101"/>
        <v/>
      </c>
      <c r="AZ441" s="8" t="str">
        <f t="shared" si="101"/>
        <v/>
      </c>
      <c r="BA441" s="8" t="str">
        <f t="shared" si="101"/>
        <v/>
      </c>
      <c r="BB441" s="8" t="str">
        <f t="shared" si="101"/>
        <v/>
      </c>
      <c r="BC441" s="8" t="str">
        <f t="shared" si="101"/>
        <v/>
      </c>
      <c r="BD441" s="8" t="str">
        <f t="shared" si="101"/>
        <v/>
      </c>
      <c r="BE441" s="8" t="str">
        <f t="shared" si="101"/>
        <v/>
      </c>
    </row>
    <row r="442" spans="1:57">
      <c r="A442" t="s">
        <v>404</v>
      </c>
      <c r="B442" t="s">
        <v>404</v>
      </c>
      <c r="C442" t="s">
        <v>404</v>
      </c>
      <c r="E442">
        <v>57</v>
      </c>
      <c r="F442">
        <v>0</v>
      </c>
      <c r="G442">
        <v>1</v>
      </c>
      <c r="H442">
        <v>191973</v>
      </c>
      <c r="I442" s="1">
        <v>44761.875</v>
      </c>
      <c r="J442" t="s">
        <v>392</v>
      </c>
      <c r="K442">
        <v>0</v>
      </c>
      <c r="L442" s="1">
        <v>44755.875</v>
      </c>
      <c r="M442" s="1">
        <v>44761.875</v>
      </c>
      <c r="N442" s="1">
        <v>25157.916666666668</v>
      </c>
      <c r="O442" s="1">
        <v>44755.875</v>
      </c>
      <c r="P442" s="1"/>
      <c r="Q442" s="1">
        <v>43538.875</v>
      </c>
      <c r="R442">
        <v>74953220</v>
      </c>
      <c r="S442" s="22">
        <f>COUNTIF(affix_amil_mensalidade_bronze!$E$4:$E$140,R442)</f>
        <v>1</v>
      </c>
      <c r="U442" t="s">
        <v>941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389</v>
      </c>
      <c r="AC442">
        <v>39</v>
      </c>
      <c r="AD442" t="s">
        <v>390</v>
      </c>
      <c r="AE442">
        <v>383539</v>
      </c>
      <c r="AF442">
        <v>3221.73</v>
      </c>
      <c r="AG442">
        <v>3835.39</v>
      </c>
      <c r="AH442" t="s">
        <v>391</v>
      </c>
      <c r="AI442" t="str">
        <f t="shared" si="90"/>
        <v>SIMSIMSIM570119197344761.875ANMEP044755.87544761.87525157.916666666744755.87543538.875749532201RXNXTX MXRXX MXTXU BXRBX000000AMIL39AMIL 400 QP NACIONAL3835393221.733835.39INATIVO</v>
      </c>
      <c r="AJ442">
        <f t="shared" si="91"/>
        <v>0</v>
      </c>
      <c r="AK442" t="s">
        <v>392</v>
      </c>
      <c r="AM442" s="7">
        <v>439</v>
      </c>
      <c r="AN442" s="7" t="str">
        <f t="shared" si="100"/>
        <v/>
      </c>
      <c r="AO442" s="7" t="str">
        <f t="shared" si="100"/>
        <v/>
      </c>
      <c r="AP442" s="7" t="str">
        <f t="shared" si="100"/>
        <v/>
      </c>
      <c r="AQ442" s="7" t="str">
        <f t="shared" si="100"/>
        <v/>
      </c>
      <c r="AR442" s="7" t="str">
        <f t="shared" si="100"/>
        <v/>
      </c>
      <c r="AS442" s="7" t="str">
        <f t="shared" si="100"/>
        <v/>
      </c>
      <c r="AT442" s="7" t="str">
        <f t="shared" si="100"/>
        <v/>
      </c>
      <c r="AU442" s="7" t="str">
        <f t="shared" si="100"/>
        <v/>
      </c>
      <c r="AV442" s="7" t="str">
        <f t="shared" si="100"/>
        <v/>
      </c>
      <c r="AW442" s="7" t="str">
        <f t="shared" si="100"/>
        <v/>
      </c>
      <c r="AX442" s="7" t="str">
        <f t="shared" si="101"/>
        <v/>
      </c>
      <c r="AY442" s="7" t="str">
        <f t="shared" si="101"/>
        <v/>
      </c>
      <c r="AZ442" s="7" t="str">
        <f t="shared" si="101"/>
        <v/>
      </c>
      <c r="BA442" s="7" t="str">
        <f t="shared" si="101"/>
        <v/>
      </c>
      <c r="BB442" s="7" t="str">
        <f t="shared" si="101"/>
        <v/>
      </c>
      <c r="BC442" s="7" t="str">
        <f t="shared" si="101"/>
        <v/>
      </c>
      <c r="BD442" s="7" t="str">
        <f t="shared" si="101"/>
        <v/>
      </c>
      <c r="BE442" s="7" t="str">
        <f t="shared" si="101"/>
        <v/>
      </c>
    </row>
    <row r="443" spans="1:57">
      <c r="A443" t="s">
        <v>404</v>
      </c>
      <c r="B443" t="s">
        <v>404</v>
      </c>
      <c r="C443" t="s">
        <v>404</v>
      </c>
      <c r="E443">
        <v>57</v>
      </c>
      <c r="F443">
        <v>0</v>
      </c>
      <c r="G443">
        <v>1</v>
      </c>
      <c r="H443">
        <v>191973</v>
      </c>
      <c r="I443" s="1">
        <v>44761.875</v>
      </c>
      <c r="J443" t="s">
        <v>392</v>
      </c>
      <c r="K443">
        <v>0</v>
      </c>
      <c r="L443" s="1">
        <v>44755.875</v>
      </c>
      <c r="M443" s="1">
        <v>44761.875</v>
      </c>
      <c r="N443" s="1">
        <v>25157.916666666668</v>
      </c>
      <c r="O443" s="1">
        <v>44755.875</v>
      </c>
      <c r="P443" s="1"/>
      <c r="Q443" s="1">
        <v>43538.875</v>
      </c>
      <c r="R443">
        <v>74953220</v>
      </c>
      <c r="S443" s="23">
        <f>COUNTIF(affix_amil_mensalidade_bronze!$E$4:$E$140,R443)</f>
        <v>1</v>
      </c>
      <c r="U443" t="s">
        <v>941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389</v>
      </c>
      <c r="AC443">
        <v>39</v>
      </c>
      <c r="AD443" t="s">
        <v>390</v>
      </c>
      <c r="AE443">
        <v>383539</v>
      </c>
      <c r="AF443">
        <v>3221.73</v>
      </c>
      <c r="AG443">
        <v>3835.39</v>
      </c>
      <c r="AH443" t="s">
        <v>391</v>
      </c>
      <c r="AI443" t="str">
        <f t="shared" si="90"/>
        <v>SIMSIMSIM570119197344761.875ANMEP044755.87544761.87525157.916666666744755.87543538.875749532201RXNXTX MXRXX MXTXU BXRBX000000AMIL39AMIL 400 QP NACIONAL3835393221.733835.39INATIVO</v>
      </c>
      <c r="AJ443">
        <f t="shared" si="91"/>
        <v>1</v>
      </c>
      <c r="AK443" t="s">
        <v>392</v>
      </c>
      <c r="AM443" s="8">
        <v>440</v>
      </c>
      <c r="AN443" s="8" t="str">
        <f t="shared" si="100"/>
        <v/>
      </c>
      <c r="AO443" s="8" t="str">
        <f t="shared" si="100"/>
        <v/>
      </c>
      <c r="AP443" s="8" t="str">
        <f t="shared" si="100"/>
        <v/>
      </c>
      <c r="AQ443" s="8" t="str">
        <f t="shared" si="100"/>
        <v/>
      </c>
      <c r="AR443" s="8" t="str">
        <f t="shared" si="100"/>
        <v/>
      </c>
      <c r="AS443" s="8" t="str">
        <f t="shared" si="100"/>
        <v/>
      </c>
      <c r="AT443" s="8" t="str">
        <f t="shared" si="100"/>
        <v/>
      </c>
      <c r="AU443" s="8" t="str">
        <f t="shared" si="100"/>
        <v/>
      </c>
      <c r="AV443" s="8" t="str">
        <f t="shared" si="100"/>
        <v/>
      </c>
      <c r="AW443" s="8" t="str">
        <f t="shared" si="100"/>
        <v/>
      </c>
      <c r="AX443" s="8" t="str">
        <f t="shared" si="101"/>
        <v/>
      </c>
      <c r="AY443" s="8" t="str">
        <f t="shared" si="101"/>
        <v/>
      </c>
      <c r="AZ443" s="8" t="str">
        <f t="shared" si="101"/>
        <v/>
      </c>
      <c r="BA443" s="8" t="str">
        <f t="shared" si="101"/>
        <v/>
      </c>
      <c r="BB443" s="8" t="str">
        <f t="shared" si="101"/>
        <v/>
      </c>
      <c r="BC443" s="8" t="str">
        <f t="shared" si="101"/>
        <v/>
      </c>
      <c r="BD443" s="8" t="str">
        <f t="shared" si="101"/>
        <v/>
      </c>
      <c r="BE443" s="8" t="str">
        <f t="shared" si="101"/>
        <v/>
      </c>
    </row>
    <row r="444" spans="1:57">
      <c r="A444" t="s">
        <v>404</v>
      </c>
      <c r="B444" t="s">
        <v>404</v>
      </c>
      <c r="C444" t="s">
        <v>404</v>
      </c>
      <c r="E444">
        <v>57</v>
      </c>
      <c r="F444">
        <v>0</v>
      </c>
      <c r="G444">
        <v>1</v>
      </c>
      <c r="H444">
        <v>191973</v>
      </c>
      <c r="I444" s="1">
        <v>44761.875</v>
      </c>
      <c r="J444" t="s">
        <v>392</v>
      </c>
      <c r="K444">
        <v>0</v>
      </c>
      <c r="L444" s="1">
        <v>44755.875</v>
      </c>
      <c r="M444" s="1">
        <v>44761.875</v>
      </c>
      <c r="N444" s="1">
        <v>25157.916666666668</v>
      </c>
      <c r="O444" s="1">
        <v>44755.875</v>
      </c>
      <c r="P444" s="1"/>
      <c r="Q444" s="1">
        <v>43538.875</v>
      </c>
      <c r="R444">
        <v>74953220</v>
      </c>
      <c r="S444" s="22">
        <f>COUNTIF(affix_amil_mensalidade_bronze!$E$4:$E$140,R444)</f>
        <v>1</v>
      </c>
      <c r="U444" t="s">
        <v>941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389</v>
      </c>
      <c r="AC444">
        <v>39</v>
      </c>
      <c r="AD444" t="s">
        <v>390</v>
      </c>
      <c r="AE444">
        <v>383539</v>
      </c>
      <c r="AF444">
        <v>3221.73</v>
      </c>
      <c r="AG444">
        <v>3835.39</v>
      </c>
      <c r="AH444" t="s">
        <v>391</v>
      </c>
      <c r="AI444" t="str">
        <f t="shared" si="90"/>
        <v>SIMSIMSIM570119197344761.875ANMEP044755.87544761.87525157.916666666744755.87543538.875749532201RXNXTX MXRXX MXTXU BXRBX000000AMIL39AMIL 400 QP NACIONAL3835393221.733835.39INATIVO</v>
      </c>
      <c r="AJ444">
        <f t="shared" si="91"/>
        <v>1</v>
      </c>
      <c r="AK444" t="s">
        <v>392</v>
      </c>
      <c r="AM444" s="7">
        <v>441</v>
      </c>
      <c r="AN444" s="7" t="str">
        <f t="shared" ref="AN444:AW453" si="102">IF(AN$3=$D444,$AM444,"")</f>
        <v/>
      </c>
      <c r="AO444" s="7" t="str">
        <f t="shared" si="102"/>
        <v/>
      </c>
      <c r="AP444" s="7" t="str">
        <f t="shared" si="102"/>
        <v/>
      </c>
      <c r="AQ444" s="7" t="str">
        <f t="shared" si="102"/>
        <v/>
      </c>
      <c r="AR444" s="7" t="str">
        <f t="shared" si="102"/>
        <v/>
      </c>
      <c r="AS444" s="7" t="str">
        <f t="shared" si="102"/>
        <v/>
      </c>
      <c r="AT444" s="7" t="str">
        <f t="shared" si="102"/>
        <v/>
      </c>
      <c r="AU444" s="7" t="str">
        <f t="shared" si="102"/>
        <v/>
      </c>
      <c r="AV444" s="7" t="str">
        <f t="shared" si="102"/>
        <v/>
      </c>
      <c r="AW444" s="7" t="str">
        <f t="shared" si="102"/>
        <v/>
      </c>
      <c r="AX444" s="7" t="str">
        <f t="shared" ref="AX444:BE453" si="103">IF(AX$3=$D444,$AM444,"")</f>
        <v/>
      </c>
      <c r="AY444" s="7" t="str">
        <f t="shared" si="103"/>
        <v/>
      </c>
      <c r="AZ444" s="7" t="str">
        <f t="shared" si="103"/>
        <v/>
      </c>
      <c r="BA444" s="7" t="str">
        <f t="shared" si="103"/>
        <v/>
      </c>
      <c r="BB444" s="7" t="str">
        <f t="shared" si="103"/>
        <v/>
      </c>
      <c r="BC444" s="7" t="str">
        <f t="shared" si="103"/>
        <v/>
      </c>
      <c r="BD444" s="7" t="str">
        <f t="shared" si="103"/>
        <v/>
      </c>
      <c r="BE444" s="7" t="str">
        <f t="shared" si="103"/>
        <v/>
      </c>
    </row>
    <row r="445" spans="1:57">
      <c r="A445" t="s">
        <v>404</v>
      </c>
      <c r="B445" t="s">
        <v>404</v>
      </c>
      <c r="C445" t="s">
        <v>404</v>
      </c>
      <c r="E445">
        <v>57</v>
      </c>
      <c r="F445">
        <v>0</v>
      </c>
      <c r="G445">
        <v>1</v>
      </c>
      <c r="H445">
        <v>192037</v>
      </c>
      <c r="I445" s="1">
        <v>44761.875</v>
      </c>
      <c r="J445" t="s">
        <v>392</v>
      </c>
      <c r="K445">
        <v>0</v>
      </c>
      <c r="L445" s="1">
        <v>44740.875</v>
      </c>
      <c r="M445" s="1">
        <v>44761.875</v>
      </c>
      <c r="N445" s="1">
        <v>30303.916666666668</v>
      </c>
      <c r="O445" s="1">
        <v>44740.875</v>
      </c>
      <c r="P445" s="1">
        <v>43843.875</v>
      </c>
      <c r="Q445" s="1">
        <v>43538.875</v>
      </c>
      <c r="R445">
        <v>74953336</v>
      </c>
      <c r="S445" s="23">
        <f>COUNTIF(affix_amil_mensalidade_bronze!$E$4:$E$140,R445)</f>
        <v>0</v>
      </c>
      <c r="U445" t="s">
        <v>944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389</v>
      </c>
      <c r="AC445">
        <v>39</v>
      </c>
      <c r="AD445" t="s">
        <v>581</v>
      </c>
      <c r="AE445">
        <v>161855</v>
      </c>
      <c r="AF445">
        <v>1359.59</v>
      </c>
      <c r="AG445">
        <v>1618.55</v>
      </c>
      <c r="AH445" t="s">
        <v>391</v>
      </c>
      <c r="AI445" t="str">
        <f t="shared" si="90"/>
        <v>SIMSIMSIM570119203744761.875ANMEP044740.87544761.87530303.916666666744740.87543843.87543538.875749533360XVXNDRX JXX MXRXNDX DX XPXRXTX XNTX000000AMIL39AMIL 500 QP NACIONAL COPART1618551359.591618.55INATIVO</v>
      </c>
      <c r="AJ445">
        <f t="shared" si="91"/>
        <v>0</v>
      </c>
      <c r="AK445" t="s">
        <v>392</v>
      </c>
      <c r="AM445" s="8">
        <v>442</v>
      </c>
      <c r="AN445" s="8" t="str">
        <f t="shared" si="102"/>
        <v/>
      </c>
      <c r="AO445" s="8" t="str">
        <f t="shared" si="102"/>
        <v/>
      </c>
      <c r="AP445" s="8" t="str">
        <f t="shared" si="102"/>
        <v/>
      </c>
      <c r="AQ445" s="8" t="str">
        <f t="shared" si="102"/>
        <v/>
      </c>
      <c r="AR445" s="8" t="str">
        <f t="shared" si="102"/>
        <v/>
      </c>
      <c r="AS445" s="8" t="str">
        <f t="shared" si="102"/>
        <v/>
      </c>
      <c r="AT445" s="8" t="str">
        <f t="shared" si="102"/>
        <v/>
      </c>
      <c r="AU445" s="8" t="str">
        <f t="shared" si="102"/>
        <v/>
      </c>
      <c r="AV445" s="8" t="str">
        <f t="shared" si="102"/>
        <v/>
      </c>
      <c r="AW445" s="8" t="str">
        <f t="shared" si="102"/>
        <v/>
      </c>
      <c r="AX445" s="8" t="str">
        <f t="shared" si="103"/>
        <v/>
      </c>
      <c r="AY445" s="8" t="str">
        <f t="shared" si="103"/>
        <v/>
      </c>
      <c r="AZ445" s="8" t="str">
        <f t="shared" si="103"/>
        <v/>
      </c>
      <c r="BA445" s="8" t="str">
        <f t="shared" si="103"/>
        <v/>
      </c>
      <c r="BB445" s="8" t="str">
        <f t="shared" si="103"/>
        <v/>
      </c>
      <c r="BC445" s="8" t="str">
        <f t="shared" si="103"/>
        <v/>
      </c>
      <c r="BD445" s="8" t="str">
        <f t="shared" si="103"/>
        <v/>
      </c>
      <c r="BE445" s="8" t="str">
        <f t="shared" si="103"/>
        <v/>
      </c>
    </row>
    <row r="446" spans="1:57">
      <c r="A446" t="s">
        <v>404</v>
      </c>
      <c r="B446" t="s">
        <v>404</v>
      </c>
      <c r="C446" t="s">
        <v>404</v>
      </c>
      <c r="E446">
        <v>57</v>
      </c>
      <c r="F446">
        <v>0</v>
      </c>
      <c r="G446">
        <v>1</v>
      </c>
      <c r="H446">
        <v>192037</v>
      </c>
      <c r="I446" s="1">
        <v>44761.875</v>
      </c>
      <c r="J446" t="s">
        <v>392</v>
      </c>
      <c r="K446">
        <v>0</v>
      </c>
      <c r="L446" s="1">
        <v>44740.875</v>
      </c>
      <c r="M446" s="1">
        <v>44761.875</v>
      </c>
      <c r="N446" s="1">
        <v>30303.916666666668</v>
      </c>
      <c r="O446" s="1">
        <v>44740.875</v>
      </c>
      <c r="P446" s="1">
        <v>43843.875</v>
      </c>
      <c r="Q446" s="1">
        <v>43538.875</v>
      </c>
      <c r="R446">
        <v>74953336</v>
      </c>
      <c r="S446" s="22">
        <f>COUNTIF(affix_amil_mensalidade_bronze!$E$4:$E$140,R446)</f>
        <v>0</v>
      </c>
      <c r="U446" t="s">
        <v>944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389</v>
      </c>
      <c r="AC446">
        <v>39</v>
      </c>
      <c r="AD446" t="s">
        <v>581</v>
      </c>
      <c r="AE446">
        <v>161855</v>
      </c>
      <c r="AF446">
        <v>1359.59</v>
      </c>
      <c r="AG446">
        <v>1618.55</v>
      </c>
      <c r="AH446" t="s">
        <v>391</v>
      </c>
      <c r="AI446" t="str">
        <f t="shared" si="90"/>
        <v>SIMSIMSIM570119203744761.875ANMEP044740.87544761.87530303.916666666744740.87543843.87543538.875749533360XVXNDRX JXX MXRXNDX DX XPXRXTX XNTX000000AMIL39AMIL 500 QP NACIONAL COPART1618551359.591618.55INATIVO</v>
      </c>
      <c r="AJ446">
        <f t="shared" si="91"/>
        <v>1</v>
      </c>
      <c r="AK446" t="s">
        <v>392</v>
      </c>
      <c r="AM446" s="7">
        <v>443</v>
      </c>
      <c r="AN446" s="7" t="str">
        <f t="shared" si="102"/>
        <v/>
      </c>
      <c r="AO446" s="7" t="str">
        <f t="shared" si="102"/>
        <v/>
      </c>
      <c r="AP446" s="7" t="str">
        <f t="shared" si="102"/>
        <v/>
      </c>
      <c r="AQ446" s="7" t="str">
        <f t="shared" si="102"/>
        <v/>
      </c>
      <c r="AR446" s="7" t="str">
        <f t="shared" si="102"/>
        <v/>
      </c>
      <c r="AS446" s="7" t="str">
        <f t="shared" si="102"/>
        <v/>
      </c>
      <c r="AT446" s="7" t="str">
        <f t="shared" si="102"/>
        <v/>
      </c>
      <c r="AU446" s="7" t="str">
        <f t="shared" si="102"/>
        <v/>
      </c>
      <c r="AV446" s="7" t="str">
        <f t="shared" si="102"/>
        <v/>
      </c>
      <c r="AW446" s="7" t="str">
        <f t="shared" si="102"/>
        <v/>
      </c>
      <c r="AX446" s="7" t="str">
        <f t="shared" si="103"/>
        <v/>
      </c>
      <c r="AY446" s="7" t="str">
        <f t="shared" si="103"/>
        <v/>
      </c>
      <c r="AZ446" s="7" t="str">
        <f t="shared" si="103"/>
        <v/>
      </c>
      <c r="BA446" s="7" t="str">
        <f t="shared" si="103"/>
        <v/>
      </c>
      <c r="BB446" s="7" t="str">
        <f t="shared" si="103"/>
        <v/>
      </c>
      <c r="BC446" s="7" t="str">
        <f t="shared" si="103"/>
        <v/>
      </c>
      <c r="BD446" s="7" t="str">
        <f t="shared" si="103"/>
        <v/>
      </c>
      <c r="BE446" s="7" t="str">
        <f t="shared" si="103"/>
        <v/>
      </c>
    </row>
    <row r="447" spans="1:57">
      <c r="A447" t="s">
        <v>404</v>
      </c>
      <c r="B447" t="s">
        <v>404</v>
      </c>
      <c r="C447" t="s">
        <v>404</v>
      </c>
      <c r="E447">
        <v>57</v>
      </c>
      <c r="F447">
        <v>0</v>
      </c>
      <c r="G447">
        <v>1</v>
      </c>
      <c r="H447">
        <v>192037</v>
      </c>
      <c r="I447" s="1">
        <v>44761.875</v>
      </c>
      <c r="J447" t="s">
        <v>392</v>
      </c>
      <c r="K447">
        <v>0</v>
      </c>
      <c r="L447" s="1">
        <v>44740.875</v>
      </c>
      <c r="M447" s="1">
        <v>44761.875</v>
      </c>
      <c r="N447" s="1">
        <v>30303.916666666668</v>
      </c>
      <c r="O447" s="1">
        <v>44740.875</v>
      </c>
      <c r="P447" s="1">
        <v>43843.875</v>
      </c>
      <c r="Q447" s="1">
        <v>43538.875</v>
      </c>
      <c r="R447">
        <v>74953336</v>
      </c>
      <c r="S447" s="23">
        <f>COUNTIF(affix_amil_mensalidade_bronze!$E$4:$E$140,R447)</f>
        <v>0</v>
      </c>
      <c r="U447" t="s">
        <v>944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389</v>
      </c>
      <c r="AC447">
        <v>39</v>
      </c>
      <c r="AD447" t="s">
        <v>581</v>
      </c>
      <c r="AE447">
        <v>161855</v>
      </c>
      <c r="AF447">
        <v>1359.59</v>
      </c>
      <c r="AG447">
        <v>1618.55</v>
      </c>
      <c r="AH447" t="s">
        <v>391</v>
      </c>
      <c r="AI447" t="str">
        <f t="shared" si="90"/>
        <v>SIMSIMSIM570119203744761.875ANMEP044740.87544761.87530303.916666666744740.87543843.87543538.875749533360XVXNDRX JXX MXRXNDX DX XPXRXTX XNTX000000AMIL39AMIL 500 QP NACIONAL COPART1618551359.591618.55INATIVO</v>
      </c>
      <c r="AJ447">
        <f t="shared" si="91"/>
        <v>1</v>
      </c>
      <c r="AK447" t="s">
        <v>392</v>
      </c>
      <c r="AM447" s="8">
        <v>444</v>
      </c>
      <c r="AN447" s="8" t="str">
        <f t="shared" si="102"/>
        <v/>
      </c>
      <c r="AO447" s="8" t="str">
        <f t="shared" si="102"/>
        <v/>
      </c>
      <c r="AP447" s="8" t="str">
        <f t="shared" si="102"/>
        <v/>
      </c>
      <c r="AQ447" s="8" t="str">
        <f t="shared" si="102"/>
        <v/>
      </c>
      <c r="AR447" s="8" t="str">
        <f t="shared" si="102"/>
        <v/>
      </c>
      <c r="AS447" s="8" t="str">
        <f t="shared" si="102"/>
        <v/>
      </c>
      <c r="AT447" s="8" t="str">
        <f t="shared" si="102"/>
        <v/>
      </c>
      <c r="AU447" s="8" t="str">
        <f t="shared" si="102"/>
        <v/>
      </c>
      <c r="AV447" s="8" t="str">
        <f t="shared" si="102"/>
        <v/>
      </c>
      <c r="AW447" s="8" t="str">
        <f t="shared" si="102"/>
        <v/>
      </c>
      <c r="AX447" s="8" t="str">
        <f t="shared" si="103"/>
        <v/>
      </c>
      <c r="AY447" s="8" t="str">
        <f t="shared" si="103"/>
        <v/>
      </c>
      <c r="AZ447" s="8" t="str">
        <f t="shared" si="103"/>
        <v/>
      </c>
      <c r="BA447" s="8" t="str">
        <f t="shared" si="103"/>
        <v/>
      </c>
      <c r="BB447" s="8" t="str">
        <f t="shared" si="103"/>
        <v/>
      </c>
      <c r="BC447" s="8" t="str">
        <f t="shared" si="103"/>
        <v/>
      </c>
      <c r="BD447" s="8" t="str">
        <f t="shared" si="103"/>
        <v/>
      </c>
      <c r="BE447" s="8" t="str">
        <f t="shared" si="103"/>
        <v/>
      </c>
    </row>
    <row r="448" spans="1:57">
      <c r="A448" t="s">
        <v>404</v>
      </c>
      <c r="B448" t="s">
        <v>404</v>
      </c>
      <c r="C448" t="s">
        <v>404</v>
      </c>
      <c r="E448">
        <v>224</v>
      </c>
      <c r="F448">
        <v>0</v>
      </c>
      <c r="G448">
        <v>1</v>
      </c>
      <c r="H448">
        <v>192073</v>
      </c>
      <c r="I448" s="1">
        <v>44761.875</v>
      </c>
      <c r="J448" t="s">
        <v>535</v>
      </c>
      <c r="K448">
        <v>0</v>
      </c>
      <c r="L448" s="1">
        <v>44754.875</v>
      </c>
      <c r="M448" s="1">
        <v>44761.875</v>
      </c>
      <c r="N448" s="1">
        <v>29790.875</v>
      </c>
      <c r="O448" s="1">
        <v>44754.875</v>
      </c>
      <c r="P448" s="1"/>
      <c r="Q448" s="1">
        <v>43538.875</v>
      </c>
      <c r="R448">
        <v>74953347</v>
      </c>
      <c r="S448" s="22">
        <f>COUNTIF(affix_amil_mensalidade_bronze!$E$4:$E$140,R448)</f>
        <v>0</v>
      </c>
      <c r="U448" t="s">
        <v>945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389</v>
      </c>
      <c r="AC448">
        <v>39</v>
      </c>
      <c r="AD448" t="s">
        <v>390</v>
      </c>
      <c r="AE448">
        <v>233396</v>
      </c>
      <c r="AF448">
        <v>1937.21</v>
      </c>
      <c r="AG448">
        <v>2333.96</v>
      </c>
      <c r="AH448" t="s">
        <v>391</v>
      </c>
      <c r="AI448" t="str">
        <f t="shared" si="90"/>
        <v>SIMSIMSIM2240119207344761.875CRA - BA044754.87544761.87529790.87544754.87543538.875749533470TXWXX LXXNXR LXMX MXLX000000AMIL39AMIL 400 QP NACIONAL2333961937.212333.96INATIVO</v>
      </c>
      <c r="AJ448">
        <f t="shared" si="91"/>
        <v>0</v>
      </c>
      <c r="AK448" t="s">
        <v>535</v>
      </c>
      <c r="AM448" s="7">
        <v>445</v>
      </c>
      <c r="AN448" s="7" t="str">
        <f t="shared" si="102"/>
        <v/>
      </c>
      <c r="AO448" s="7" t="str">
        <f t="shared" si="102"/>
        <v/>
      </c>
      <c r="AP448" s="7" t="str">
        <f t="shared" si="102"/>
        <v/>
      </c>
      <c r="AQ448" s="7" t="str">
        <f t="shared" si="102"/>
        <v/>
      </c>
      <c r="AR448" s="7" t="str">
        <f t="shared" si="102"/>
        <v/>
      </c>
      <c r="AS448" s="7" t="str">
        <f t="shared" si="102"/>
        <v/>
      </c>
      <c r="AT448" s="7" t="str">
        <f t="shared" si="102"/>
        <v/>
      </c>
      <c r="AU448" s="7" t="str">
        <f t="shared" si="102"/>
        <v/>
      </c>
      <c r="AV448" s="7" t="str">
        <f t="shared" si="102"/>
        <v/>
      </c>
      <c r="AW448" s="7" t="str">
        <f t="shared" si="102"/>
        <v/>
      </c>
      <c r="AX448" s="7" t="str">
        <f t="shared" si="103"/>
        <v/>
      </c>
      <c r="AY448" s="7" t="str">
        <f t="shared" si="103"/>
        <v/>
      </c>
      <c r="AZ448" s="7" t="str">
        <f t="shared" si="103"/>
        <v/>
      </c>
      <c r="BA448" s="7" t="str">
        <f t="shared" si="103"/>
        <v/>
      </c>
      <c r="BB448" s="7" t="str">
        <f t="shared" si="103"/>
        <v/>
      </c>
      <c r="BC448" s="7" t="str">
        <f t="shared" si="103"/>
        <v/>
      </c>
      <c r="BD448" s="7" t="str">
        <f t="shared" si="103"/>
        <v/>
      </c>
      <c r="BE448" s="7" t="str">
        <f t="shared" si="103"/>
        <v/>
      </c>
    </row>
    <row r="449" spans="1:57">
      <c r="A449" t="s">
        <v>404</v>
      </c>
      <c r="B449" t="s">
        <v>404</v>
      </c>
      <c r="C449" t="s">
        <v>404</v>
      </c>
      <c r="E449">
        <v>224</v>
      </c>
      <c r="F449">
        <v>0</v>
      </c>
      <c r="G449">
        <v>1</v>
      </c>
      <c r="H449">
        <v>192073</v>
      </c>
      <c r="I449" s="1">
        <v>44761.875</v>
      </c>
      <c r="J449" t="s">
        <v>535</v>
      </c>
      <c r="K449">
        <v>0</v>
      </c>
      <c r="L449" s="1">
        <v>44754.875</v>
      </c>
      <c r="M449" s="1">
        <v>44761.875</v>
      </c>
      <c r="N449" s="1">
        <v>29790.875</v>
      </c>
      <c r="O449" s="1">
        <v>44754.875</v>
      </c>
      <c r="P449" s="1"/>
      <c r="Q449" s="1">
        <v>43538.875</v>
      </c>
      <c r="R449">
        <v>74953347</v>
      </c>
      <c r="S449" s="23">
        <f>COUNTIF(affix_amil_mensalidade_bronze!$E$4:$E$140,R449)</f>
        <v>0</v>
      </c>
      <c r="U449" t="s">
        <v>945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389</v>
      </c>
      <c r="AC449">
        <v>39</v>
      </c>
      <c r="AD449" t="s">
        <v>390</v>
      </c>
      <c r="AE449">
        <v>233396</v>
      </c>
      <c r="AF449">
        <v>1937.21</v>
      </c>
      <c r="AG449">
        <v>2333.96</v>
      </c>
      <c r="AH449" t="s">
        <v>391</v>
      </c>
      <c r="AI449" t="str">
        <f t="shared" si="90"/>
        <v>SIMSIMSIM2240119207344761.875CRA - BA044754.87544761.87529790.87544754.87543538.875749533470TXWXX LXXNXR LXMX MXLX000000AMIL39AMIL 400 QP NACIONAL2333961937.212333.96INATIVO</v>
      </c>
      <c r="AJ449">
        <f t="shared" si="91"/>
        <v>1</v>
      </c>
      <c r="AK449" t="s">
        <v>535</v>
      </c>
      <c r="AM449" s="8">
        <v>446</v>
      </c>
      <c r="AN449" s="8" t="str">
        <f t="shared" si="102"/>
        <v/>
      </c>
      <c r="AO449" s="8" t="str">
        <f t="shared" si="102"/>
        <v/>
      </c>
      <c r="AP449" s="8" t="str">
        <f t="shared" si="102"/>
        <v/>
      </c>
      <c r="AQ449" s="8" t="str">
        <f t="shared" si="102"/>
        <v/>
      </c>
      <c r="AR449" s="8" t="str">
        <f t="shared" si="102"/>
        <v/>
      </c>
      <c r="AS449" s="8" t="str">
        <f t="shared" si="102"/>
        <v/>
      </c>
      <c r="AT449" s="8" t="str">
        <f t="shared" si="102"/>
        <v/>
      </c>
      <c r="AU449" s="8" t="str">
        <f t="shared" si="102"/>
        <v/>
      </c>
      <c r="AV449" s="8" t="str">
        <f t="shared" si="102"/>
        <v/>
      </c>
      <c r="AW449" s="8" t="str">
        <f t="shared" si="102"/>
        <v/>
      </c>
      <c r="AX449" s="8" t="str">
        <f t="shared" si="103"/>
        <v/>
      </c>
      <c r="AY449" s="8" t="str">
        <f t="shared" si="103"/>
        <v/>
      </c>
      <c r="AZ449" s="8" t="str">
        <f t="shared" si="103"/>
        <v/>
      </c>
      <c r="BA449" s="8" t="str">
        <f t="shared" si="103"/>
        <v/>
      </c>
      <c r="BB449" s="8" t="str">
        <f t="shared" si="103"/>
        <v/>
      </c>
      <c r="BC449" s="8" t="str">
        <f t="shared" si="103"/>
        <v/>
      </c>
      <c r="BD449" s="8" t="str">
        <f t="shared" si="103"/>
        <v/>
      </c>
      <c r="BE449" s="8" t="str">
        <f t="shared" si="103"/>
        <v/>
      </c>
    </row>
    <row r="450" spans="1:57">
      <c r="A450" t="s">
        <v>404</v>
      </c>
      <c r="B450" t="s">
        <v>404</v>
      </c>
      <c r="C450" t="s">
        <v>404</v>
      </c>
      <c r="E450">
        <v>224</v>
      </c>
      <c r="F450">
        <v>0</v>
      </c>
      <c r="G450">
        <v>1</v>
      </c>
      <c r="H450">
        <v>192073</v>
      </c>
      <c r="I450" s="1">
        <v>44761.875</v>
      </c>
      <c r="J450" t="s">
        <v>535</v>
      </c>
      <c r="K450">
        <v>0</v>
      </c>
      <c r="L450" s="1">
        <v>44754.875</v>
      </c>
      <c r="M450" s="1">
        <v>44761.875</v>
      </c>
      <c r="N450" s="1">
        <v>29790.875</v>
      </c>
      <c r="O450" s="1">
        <v>44754.875</v>
      </c>
      <c r="P450" s="1"/>
      <c r="Q450" s="1">
        <v>43538.875</v>
      </c>
      <c r="R450">
        <v>74953347</v>
      </c>
      <c r="S450" s="22">
        <f>COUNTIF(affix_amil_mensalidade_bronze!$E$4:$E$140,R450)</f>
        <v>0</v>
      </c>
      <c r="U450" t="s">
        <v>945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389</v>
      </c>
      <c r="AC450">
        <v>39</v>
      </c>
      <c r="AD450" t="s">
        <v>390</v>
      </c>
      <c r="AE450">
        <v>233396</v>
      </c>
      <c r="AF450">
        <v>1937.21</v>
      </c>
      <c r="AG450">
        <v>2333.96</v>
      </c>
      <c r="AH450" t="s">
        <v>391</v>
      </c>
      <c r="AI450" t="str">
        <f t="shared" si="90"/>
        <v>SIMSIMSIM2240119207344761.875CRA - BA044754.87544761.87529790.87544754.87543538.875749533470TXWXX LXXNXR LXMX MXLX000000AMIL39AMIL 400 QP NACIONAL2333961937.212333.96INATIVO</v>
      </c>
      <c r="AJ450">
        <f t="shared" si="91"/>
        <v>1</v>
      </c>
      <c r="AK450" t="s">
        <v>535</v>
      </c>
      <c r="AM450" s="7">
        <v>447</v>
      </c>
      <c r="AN450" s="7" t="str">
        <f t="shared" si="102"/>
        <v/>
      </c>
      <c r="AO450" s="7" t="str">
        <f t="shared" si="102"/>
        <v/>
      </c>
      <c r="AP450" s="7" t="str">
        <f t="shared" si="102"/>
        <v/>
      </c>
      <c r="AQ450" s="7" t="str">
        <f t="shared" si="102"/>
        <v/>
      </c>
      <c r="AR450" s="7" t="str">
        <f t="shared" si="102"/>
        <v/>
      </c>
      <c r="AS450" s="7" t="str">
        <f t="shared" si="102"/>
        <v/>
      </c>
      <c r="AT450" s="7" t="str">
        <f t="shared" si="102"/>
        <v/>
      </c>
      <c r="AU450" s="7" t="str">
        <f t="shared" si="102"/>
        <v/>
      </c>
      <c r="AV450" s="7" t="str">
        <f t="shared" si="102"/>
        <v/>
      </c>
      <c r="AW450" s="7" t="str">
        <f t="shared" si="102"/>
        <v/>
      </c>
      <c r="AX450" s="7" t="str">
        <f t="shared" si="103"/>
        <v/>
      </c>
      <c r="AY450" s="7" t="str">
        <f t="shared" si="103"/>
        <v/>
      </c>
      <c r="AZ450" s="7" t="str">
        <f t="shared" si="103"/>
        <v/>
      </c>
      <c r="BA450" s="7" t="str">
        <f t="shared" si="103"/>
        <v/>
      </c>
      <c r="BB450" s="7" t="str">
        <f t="shared" si="103"/>
        <v/>
      </c>
      <c r="BC450" s="7" t="str">
        <f t="shared" si="103"/>
        <v/>
      </c>
      <c r="BD450" s="7" t="str">
        <f t="shared" si="103"/>
        <v/>
      </c>
      <c r="BE450" s="7" t="str">
        <f t="shared" si="103"/>
        <v/>
      </c>
    </row>
    <row r="451" spans="1:57">
      <c r="A451" t="s">
        <v>404</v>
      </c>
      <c r="B451" t="s">
        <v>404</v>
      </c>
      <c r="C451" t="s">
        <v>404</v>
      </c>
      <c r="E451">
        <v>19</v>
      </c>
      <c r="F451">
        <v>0</v>
      </c>
      <c r="G451">
        <v>1</v>
      </c>
      <c r="H451">
        <v>192322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28970.875</v>
      </c>
      <c r="O451" s="1">
        <v>44755.875</v>
      </c>
      <c r="P451" s="1">
        <v>44755.875</v>
      </c>
      <c r="Q451" s="1">
        <v>43538.875</v>
      </c>
      <c r="R451">
        <v>74955937</v>
      </c>
      <c r="S451" s="22">
        <f>COUNTIF(affix_amil_mensalidade_bronze!$E$4:$E$140,R451)</f>
        <v>0</v>
      </c>
      <c r="U451" t="s">
        <v>949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389</v>
      </c>
      <c r="AC451">
        <v>39</v>
      </c>
      <c r="AD451" t="s">
        <v>483</v>
      </c>
      <c r="AE451">
        <v>383077</v>
      </c>
      <c r="AF451">
        <v>3217.84</v>
      </c>
      <c r="AG451">
        <v>3830.77</v>
      </c>
      <c r="AH451" t="s">
        <v>480</v>
      </c>
      <c r="AI451" t="str">
        <f t="shared" si="90"/>
        <v>SIMSIMSIM190119232244761.875FNEL044761.87528970.87544755.87544755.87543538.875749559370WXLXXN XLVX PXLXZXR PXRX000000AMIL39AMIL 700 QP NACIONAL3830773217.843830.77SUSPENSÃO</v>
      </c>
      <c r="AJ451">
        <f t="shared" si="91"/>
        <v>0</v>
      </c>
      <c r="AK451" t="s">
        <v>387</v>
      </c>
      <c r="AM451" s="8">
        <v>448</v>
      </c>
      <c r="AN451" s="8" t="str">
        <f t="shared" si="102"/>
        <v/>
      </c>
      <c r="AO451" s="8" t="str">
        <f t="shared" si="102"/>
        <v/>
      </c>
      <c r="AP451" s="8" t="str">
        <f t="shared" si="102"/>
        <v/>
      </c>
      <c r="AQ451" s="8" t="str">
        <f t="shared" si="102"/>
        <v/>
      </c>
      <c r="AR451" s="8" t="str">
        <f t="shared" si="102"/>
        <v/>
      </c>
      <c r="AS451" s="8" t="str">
        <f t="shared" si="102"/>
        <v/>
      </c>
      <c r="AT451" s="8" t="str">
        <f t="shared" si="102"/>
        <v/>
      </c>
      <c r="AU451" s="8" t="str">
        <f t="shared" si="102"/>
        <v/>
      </c>
      <c r="AV451" s="8" t="str">
        <f t="shared" si="102"/>
        <v/>
      </c>
      <c r="AW451" s="8" t="str">
        <f t="shared" si="102"/>
        <v/>
      </c>
      <c r="AX451" s="8" t="str">
        <f t="shared" si="103"/>
        <v/>
      </c>
      <c r="AY451" s="8" t="str">
        <f t="shared" si="103"/>
        <v/>
      </c>
      <c r="AZ451" s="8" t="str">
        <f t="shared" si="103"/>
        <v/>
      </c>
      <c r="BA451" s="8" t="str">
        <f t="shared" si="103"/>
        <v/>
      </c>
      <c r="BB451" s="8" t="str">
        <f t="shared" si="103"/>
        <v/>
      </c>
      <c r="BC451" s="8" t="str">
        <f t="shared" si="103"/>
        <v/>
      </c>
      <c r="BD451" s="8" t="str">
        <f t="shared" si="103"/>
        <v/>
      </c>
      <c r="BE451" s="8" t="str">
        <f t="shared" si="103"/>
        <v/>
      </c>
    </row>
    <row r="452" spans="1:57">
      <c r="A452" t="s">
        <v>404</v>
      </c>
      <c r="B452" t="s">
        <v>404</v>
      </c>
      <c r="C452" t="s">
        <v>404</v>
      </c>
      <c r="E452">
        <v>19</v>
      </c>
      <c r="F452">
        <v>0</v>
      </c>
      <c r="G452">
        <v>1</v>
      </c>
      <c r="H452">
        <v>192322</v>
      </c>
      <c r="I452" s="1">
        <v>44761.875</v>
      </c>
      <c r="J452" t="s">
        <v>387</v>
      </c>
      <c r="K452">
        <v>0</v>
      </c>
      <c r="L452" s="1"/>
      <c r="M452" s="1">
        <v>44761.875</v>
      </c>
      <c r="N452" s="1">
        <v>28970.875</v>
      </c>
      <c r="O452" s="1">
        <v>44755.875</v>
      </c>
      <c r="P452" s="1">
        <v>44755.875</v>
      </c>
      <c r="Q452" s="1">
        <v>43538.875</v>
      </c>
      <c r="R452">
        <v>74955937</v>
      </c>
      <c r="S452" s="23">
        <f>COUNTIF(affix_amil_mensalidade_bronze!$E$4:$E$140,R452)</f>
        <v>0</v>
      </c>
      <c r="U452" t="s">
        <v>949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389</v>
      </c>
      <c r="AC452">
        <v>39</v>
      </c>
      <c r="AD452" t="s">
        <v>483</v>
      </c>
      <c r="AE452">
        <v>383077</v>
      </c>
      <c r="AF452">
        <v>3217.84</v>
      </c>
      <c r="AG452">
        <v>3830.77</v>
      </c>
      <c r="AH452" t="s">
        <v>480</v>
      </c>
      <c r="AI452" t="str">
        <f t="shared" ref="AI452:AI515" si="104">CONCATENATE(A452,B452,C452,D452,E452,F452,G452,H452,I452,J452,K452,L452,M452,N452,O452,P452,Q452,R452,S452,T452,U452,V452,W452,X452,Y452,Z452,AA452,AB452,AC452,AD452,AE452,AF452,AG452,AH452)</f>
        <v>SIMSIMSIM190119232244761.875FNEL044761.87528970.87544755.87544755.87543538.875749559370WXLXXN XLVX PXLXZXR PXRX000000AMIL39AMIL 700 QP NACIONAL3830773217.843830.77SUSPENSÃO</v>
      </c>
      <c r="AJ452">
        <f t="shared" ref="AJ452:AJ515" si="105">IF(AI452=AI451,1,0)</f>
        <v>1</v>
      </c>
      <c r="AK452" t="s">
        <v>387</v>
      </c>
      <c r="AM452" s="7">
        <v>449</v>
      </c>
      <c r="AN452" s="7" t="str">
        <f t="shared" si="102"/>
        <v/>
      </c>
      <c r="AO452" s="7" t="str">
        <f t="shared" si="102"/>
        <v/>
      </c>
      <c r="AP452" s="7" t="str">
        <f t="shared" si="102"/>
        <v/>
      </c>
      <c r="AQ452" s="7" t="str">
        <f t="shared" si="102"/>
        <v/>
      </c>
      <c r="AR452" s="7" t="str">
        <f t="shared" si="102"/>
        <v/>
      </c>
      <c r="AS452" s="7" t="str">
        <f t="shared" si="102"/>
        <v/>
      </c>
      <c r="AT452" s="7" t="str">
        <f t="shared" si="102"/>
        <v/>
      </c>
      <c r="AU452" s="7" t="str">
        <f t="shared" si="102"/>
        <v/>
      </c>
      <c r="AV452" s="7" t="str">
        <f t="shared" si="102"/>
        <v/>
      </c>
      <c r="AW452" s="7" t="str">
        <f t="shared" si="102"/>
        <v/>
      </c>
      <c r="AX452" s="7" t="str">
        <f t="shared" si="103"/>
        <v/>
      </c>
      <c r="AY452" s="7" t="str">
        <f t="shared" si="103"/>
        <v/>
      </c>
      <c r="AZ452" s="7" t="str">
        <f t="shared" si="103"/>
        <v/>
      </c>
      <c r="BA452" s="7" t="str">
        <f t="shared" si="103"/>
        <v/>
      </c>
      <c r="BB452" s="7" t="str">
        <f t="shared" si="103"/>
        <v/>
      </c>
      <c r="BC452" s="7" t="str">
        <f t="shared" si="103"/>
        <v/>
      </c>
      <c r="BD452" s="7" t="str">
        <f t="shared" si="103"/>
        <v/>
      </c>
      <c r="BE452" s="7" t="str">
        <f t="shared" si="103"/>
        <v/>
      </c>
    </row>
    <row r="453" spans="1:57">
      <c r="A453" t="s">
        <v>404</v>
      </c>
      <c r="B453" t="s">
        <v>404</v>
      </c>
      <c r="C453" t="s">
        <v>404</v>
      </c>
      <c r="E453">
        <v>19</v>
      </c>
      <c r="F453">
        <v>0</v>
      </c>
      <c r="G453">
        <v>1</v>
      </c>
      <c r="H453">
        <v>192322</v>
      </c>
      <c r="I453" s="1">
        <v>44761.875</v>
      </c>
      <c r="J453" t="s">
        <v>387</v>
      </c>
      <c r="K453">
        <v>0</v>
      </c>
      <c r="L453" s="1"/>
      <c r="M453" s="1">
        <v>44761.875</v>
      </c>
      <c r="N453" s="1">
        <v>28970.875</v>
      </c>
      <c r="O453" s="1">
        <v>44755.875</v>
      </c>
      <c r="P453" s="1">
        <v>44755.875</v>
      </c>
      <c r="Q453" s="1">
        <v>43538.875</v>
      </c>
      <c r="R453">
        <v>74955937</v>
      </c>
      <c r="S453" s="22">
        <f>COUNTIF(affix_amil_mensalidade_bronze!$E$4:$E$140,R453)</f>
        <v>0</v>
      </c>
      <c r="U453" t="s">
        <v>949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389</v>
      </c>
      <c r="AC453">
        <v>39</v>
      </c>
      <c r="AD453" t="s">
        <v>483</v>
      </c>
      <c r="AE453">
        <v>383077</v>
      </c>
      <c r="AF453">
        <v>3217.84</v>
      </c>
      <c r="AG453">
        <v>3830.77</v>
      </c>
      <c r="AH453" t="s">
        <v>480</v>
      </c>
      <c r="AI453" t="str">
        <f t="shared" si="104"/>
        <v>SIMSIMSIM190119232244761.875FNEL044761.87528970.87544755.87544755.87543538.875749559370WXLXXN XLVX PXLXZXR PXRX000000AMIL39AMIL 700 QP NACIONAL3830773217.843830.77SUSPENSÃO</v>
      </c>
      <c r="AJ453">
        <f t="shared" si="105"/>
        <v>1</v>
      </c>
      <c r="AK453" t="s">
        <v>387</v>
      </c>
      <c r="AM453" s="8">
        <v>450</v>
      </c>
      <c r="AN453" s="8" t="str">
        <f t="shared" si="102"/>
        <v/>
      </c>
      <c r="AO453" s="8" t="str">
        <f t="shared" si="102"/>
        <v/>
      </c>
      <c r="AP453" s="8" t="str">
        <f t="shared" si="102"/>
        <v/>
      </c>
      <c r="AQ453" s="8" t="str">
        <f t="shared" si="102"/>
        <v/>
      </c>
      <c r="AR453" s="8" t="str">
        <f t="shared" si="102"/>
        <v/>
      </c>
      <c r="AS453" s="8" t="str">
        <f t="shared" si="102"/>
        <v/>
      </c>
      <c r="AT453" s="8" t="str">
        <f t="shared" si="102"/>
        <v/>
      </c>
      <c r="AU453" s="8" t="str">
        <f t="shared" si="102"/>
        <v/>
      </c>
      <c r="AV453" s="8" t="str">
        <f t="shared" si="102"/>
        <v/>
      </c>
      <c r="AW453" s="8" t="str">
        <f t="shared" si="102"/>
        <v/>
      </c>
      <c r="AX453" s="8" t="str">
        <f t="shared" si="103"/>
        <v/>
      </c>
      <c r="AY453" s="8" t="str">
        <f t="shared" si="103"/>
        <v/>
      </c>
      <c r="AZ453" s="8" t="str">
        <f t="shared" si="103"/>
        <v/>
      </c>
      <c r="BA453" s="8" t="str">
        <f t="shared" si="103"/>
        <v/>
      </c>
      <c r="BB453" s="8" t="str">
        <f t="shared" si="103"/>
        <v/>
      </c>
      <c r="BC453" s="8" t="str">
        <f t="shared" si="103"/>
        <v/>
      </c>
      <c r="BD453" s="8" t="str">
        <f t="shared" si="103"/>
        <v/>
      </c>
      <c r="BE453" s="8" t="str">
        <f t="shared" si="103"/>
        <v/>
      </c>
    </row>
    <row r="454" spans="1:57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192268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41683.916666666664</v>
      </c>
      <c r="O454" s="1">
        <v>43538.875</v>
      </c>
      <c r="P454" s="1"/>
      <c r="Q454" s="1">
        <v>43538.875</v>
      </c>
      <c r="R454">
        <v>74956879</v>
      </c>
      <c r="S454" s="23">
        <f>COUNTIF(affix_amil_mensalidade_bronze!$E$4:$E$140,R454)</f>
        <v>0</v>
      </c>
      <c r="U454" t="s">
        <v>948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389</v>
      </c>
      <c r="AC454">
        <v>39</v>
      </c>
      <c r="AD454" t="s">
        <v>394</v>
      </c>
      <c r="AE454">
        <v>48439</v>
      </c>
      <c r="AF454">
        <v>406.85</v>
      </c>
      <c r="AG454">
        <v>484.39</v>
      </c>
      <c r="AH454" t="s">
        <v>408</v>
      </c>
      <c r="AI454" t="str">
        <f t="shared" si="104"/>
        <v>SIMSIMSIM190119226844761.875FNEL044761.87541683.916666666743538.87543538.875749568790LUWX WXUTX RXBXXRX000000AMIL39NEXT PLUS RM RJ48439406.85484.39ATIVO</v>
      </c>
      <c r="AJ454">
        <f t="shared" si="105"/>
        <v>0</v>
      </c>
      <c r="AK454" t="s">
        <v>387</v>
      </c>
      <c r="AM454" s="7">
        <v>451</v>
      </c>
      <c r="AN454" s="7" t="str">
        <f t="shared" ref="AN454:AW463" si="106">IF(AN$3=$D454,$AM454,"")</f>
        <v/>
      </c>
      <c r="AO454" s="7" t="str">
        <f t="shared" si="106"/>
        <v/>
      </c>
      <c r="AP454" s="7" t="str">
        <f t="shared" si="106"/>
        <v/>
      </c>
      <c r="AQ454" s="7" t="str">
        <f t="shared" si="106"/>
        <v/>
      </c>
      <c r="AR454" s="7" t="str">
        <f t="shared" si="106"/>
        <v/>
      </c>
      <c r="AS454" s="7" t="str">
        <f t="shared" si="106"/>
        <v/>
      </c>
      <c r="AT454" s="7" t="str">
        <f t="shared" si="106"/>
        <v/>
      </c>
      <c r="AU454" s="7" t="str">
        <f t="shared" si="106"/>
        <v/>
      </c>
      <c r="AV454" s="7" t="str">
        <f t="shared" si="106"/>
        <v/>
      </c>
      <c r="AW454" s="7" t="str">
        <f t="shared" si="106"/>
        <v/>
      </c>
      <c r="AX454" s="7" t="str">
        <f t="shared" ref="AX454:BE463" si="107">IF(AX$3=$D454,$AM454,"")</f>
        <v/>
      </c>
      <c r="AY454" s="7" t="str">
        <f t="shared" si="107"/>
        <v/>
      </c>
      <c r="AZ454" s="7" t="str">
        <f t="shared" si="107"/>
        <v/>
      </c>
      <c r="BA454" s="7" t="str">
        <f t="shared" si="107"/>
        <v/>
      </c>
      <c r="BB454" s="7" t="str">
        <f t="shared" si="107"/>
        <v/>
      </c>
      <c r="BC454" s="7" t="str">
        <f t="shared" si="107"/>
        <v/>
      </c>
      <c r="BD454" s="7" t="str">
        <f t="shared" si="107"/>
        <v/>
      </c>
      <c r="BE454" s="7" t="str">
        <f t="shared" si="107"/>
        <v/>
      </c>
    </row>
    <row r="455" spans="1:57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192268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41683.916666666664</v>
      </c>
      <c r="O455" s="1">
        <v>43538.875</v>
      </c>
      <c r="P455" s="1"/>
      <c r="Q455" s="1">
        <v>43538.875</v>
      </c>
      <c r="R455">
        <v>74956879</v>
      </c>
      <c r="S455" s="22">
        <f>COUNTIF(affix_amil_mensalidade_bronze!$E$4:$E$140,R455)</f>
        <v>0</v>
      </c>
      <c r="U455" t="s">
        <v>948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389</v>
      </c>
      <c r="AC455">
        <v>39</v>
      </c>
      <c r="AD455" t="s">
        <v>394</v>
      </c>
      <c r="AE455">
        <v>48439</v>
      </c>
      <c r="AF455">
        <v>406.85</v>
      </c>
      <c r="AG455">
        <v>484.39</v>
      </c>
      <c r="AH455" t="s">
        <v>408</v>
      </c>
      <c r="AI455" t="str">
        <f t="shared" si="104"/>
        <v>SIMSIMSIM190119226844761.875FNEL044761.87541683.916666666743538.87543538.875749568790LUWX WXUTX RXBXXRX000000AMIL39NEXT PLUS RM RJ48439406.85484.39ATIVO</v>
      </c>
      <c r="AJ455">
        <f t="shared" si="105"/>
        <v>1</v>
      </c>
      <c r="AK455" t="s">
        <v>387</v>
      </c>
      <c r="AM455" s="8">
        <v>452</v>
      </c>
      <c r="AN455" s="8" t="str">
        <f t="shared" si="106"/>
        <v/>
      </c>
      <c r="AO455" s="8" t="str">
        <f t="shared" si="106"/>
        <v/>
      </c>
      <c r="AP455" s="8" t="str">
        <f t="shared" si="106"/>
        <v/>
      </c>
      <c r="AQ455" s="8" t="str">
        <f t="shared" si="106"/>
        <v/>
      </c>
      <c r="AR455" s="8" t="str">
        <f t="shared" si="106"/>
        <v/>
      </c>
      <c r="AS455" s="8" t="str">
        <f t="shared" si="106"/>
        <v/>
      </c>
      <c r="AT455" s="8" t="str">
        <f t="shared" si="106"/>
        <v/>
      </c>
      <c r="AU455" s="8" t="str">
        <f t="shared" si="106"/>
        <v/>
      </c>
      <c r="AV455" s="8" t="str">
        <f t="shared" si="106"/>
        <v/>
      </c>
      <c r="AW455" s="8" t="str">
        <f t="shared" si="106"/>
        <v/>
      </c>
      <c r="AX455" s="8" t="str">
        <f t="shared" si="107"/>
        <v/>
      </c>
      <c r="AY455" s="8" t="str">
        <f t="shared" si="107"/>
        <v/>
      </c>
      <c r="AZ455" s="8" t="str">
        <f t="shared" si="107"/>
        <v/>
      </c>
      <c r="BA455" s="8" t="str">
        <f t="shared" si="107"/>
        <v/>
      </c>
      <c r="BB455" s="8" t="str">
        <f t="shared" si="107"/>
        <v/>
      </c>
      <c r="BC455" s="8" t="str">
        <f t="shared" si="107"/>
        <v/>
      </c>
      <c r="BD455" s="8" t="str">
        <f t="shared" si="107"/>
        <v/>
      </c>
      <c r="BE455" s="8" t="str">
        <f t="shared" si="107"/>
        <v/>
      </c>
    </row>
    <row r="456" spans="1:57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192268</v>
      </c>
      <c r="I456" s="1">
        <v>44761.875</v>
      </c>
      <c r="J456" t="s">
        <v>387</v>
      </c>
      <c r="K456">
        <v>0</v>
      </c>
      <c r="L456" s="1"/>
      <c r="M456" s="1">
        <v>44761.875</v>
      </c>
      <c r="N456" s="1">
        <v>41683.916666666664</v>
      </c>
      <c r="O456" s="1">
        <v>43538.875</v>
      </c>
      <c r="P456" s="1"/>
      <c r="Q456" s="1">
        <v>43538.875</v>
      </c>
      <c r="R456">
        <v>74956879</v>
      </c>
      <c r="S456" s="23">
        <f>COUNTIF(affix_amil_mensalidade_bronze!$E$4:$E$140,R456)</f>
        <v>0</v>
      </c>
      <c r="U456" t="s">
        <v>948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389</v>
      </c>
      <c r="AC456">
        <v>39</v>
      </c>
      <c r="AD456" t="s">
        <v>394</v>
      </c>
      <c r="AE456">
        <v>48439</v>
      </c>
      <c r="AF456">
        <v>406.85</v>
      </c>
      <c r="AG456">
        <v>484.39</v>
      </c>
      <c r="AH456" t="s">
        <v>408</v>
      </c>
      <c r="AI456" t="str">
        <f t="shared" si="104"/>
        <v>SIMSIMSIM190119226844761.875FNEL044761.87541683.916666666743538.87543538.875749568790LUWX WXUTX RXBXXRX000000AMIL39NEXT PLUS RM RJ48439406.85484.39ATIVO</v>
      </c>
      <c r="AJ456">
        <f t="shared" si="105"/>
        <v>1</v>
      </c>
      <c r="AK456" t="s">
        <v>387</v>
      </c>
      <c r="AM456" s="7">
        <v>453</v>
      </c>
      <c r="AN456" s="7" t="str">
        <f t="shared" si="106"/>
        <v/>
      </c>
      <c r="AO456" s="7" t="str">
        <f t="shared" si="106"/>
        <v/>
      </c>
      <c r="AP456" s="7" t="str">
        <f t="shared" si="106"/>
        <v/>
      </c>
      <c r="AQ456" s="7" t="str">
        <f t="shared" si="106"/>
        <v/>
      </c>
      <c r="AR456" s="7" t="str">
        <f t="shared" si="106"/>
        <v/>
      </c>
      <c r="AS456" s="7" t="str">
        <f t="shared" si="106"/>
        <v/>
      </c>
      <c r="AT456" s="7" t="str">
        <f t="shared" si="106"/>
        <v/>
      </c>
      <c r="AU456" s="7" t="str">
        <f t="shared" si="106"/>
        <v/>
      </c>
      <c r="AV456" s="7" t="str">
        <f t="shared" si="106"/>
        <v/>
      </c>
      <c r="AW456" s="7" t="str">
        <f t="shared" si="106"/>
        <v/>
      </c>
      <c r="AX456" s="7" t="str">
        <f t="shared" si="107"/>
        <v/>
      </c>
      <c r="AY456" s="7" t="str">
        <f t="shared" si="107"/>
        <v/>
      </c>
      <c r="AZ456" s="7" t="str">
        <f t="shared" si="107"/>
        <v/>
      </c>
      <c r="BA456" s="7" t="str">
        <f t="shared" si="107"/>
        <v/>
      </c>
      <c r="BB456" s="7" t="str">
        <f t="shared" si="107"/>
        <v/>
      </c>
      <c r="BC456" s="7" t="str">
        <f t="shared" si="107"/>
        <v/>
      </c>
      <c r="BD456" s="7" t="str">
        <f t="shared" si="107"/>
        <v/>
      </c>
      <c r="BE456" s="7" t="str">
        <f t="shared" si="107"/>
        <v/>
      </c>
    </row>
    <row r="457" spans="1:57">
      <c r="A457" t="s">
        <v>404</v>
      </c>
      <c r="B457" t="s">
        <v>404</v>
      </c>
      <c r="C457" t="s">
        <v>404</v>
      </c>
      <c r="E457">
        <v>57</v>
      </c>
      <c r="F457">
        <v>0</v>
      </c>
      <c r="G457">
        <v>1</v>
      </c>
      <c r="H457">
        <v>192000</v>
      </c>
      <c r="I457" s="1">
        <v>44761.875</v>
      </c>
      <c r="J457" t="s">
        <v>392</v>
      </c>
      <c r="K457">
        <v>0</v>
      </c>
      <c r="L457" s="1">
        <v>44752.875</v>
      </c>
      <c r="M457" s="1">
        <v>44761.875</v>
      </c>
      <c r="N457" s="1">
        <v>29097.875</v>
      </c>
      <c r="O457" s="1">
        <v>44752.875</v>
      </c>
      <c r="P457" s="1"/>
      <c r="Q457" s="1">
        <v>43538.875</v>
      </c>
      <c r="R457">
        <v>74957426</v>
      </c>
      <c r="S457" s="23">
        <f>COUNTIF(affix_amil_mensalidade_bronze!$E$4:$E$140,R457)</f>
        <v>0</v>
      </c>
      <c r="U457" t="s">
        <v>942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389</v>
      </c>
      <c r="AC457">
        <v>39</v>
      </c>
      <c r="AD457" t="s">
        <v>398</v>
      </c>
      <c r="AE457">
        <v>30428</v>
      </c>
      <c r="AF457">
        <v>2555.9499999999998</v>
      </c>
      <c r="AG457">
        <v>3042.8</v>
      </c>
      <c r="AH457" t="s">
        <v>391</v>
      </c>
      <c r="AI457" t="str">
        <f t="shared" si="104"/>
        <v>SIMSIMSIM570119200044761.875ANMEP044752.87544761.87529097.87544752.87543538.875749574260VXRXNXWX XNTX XUZX000000AMIL39AMIL 500 QP NACIONAL304282555.953042.8INATIVO</v>
      </c>
      <c r="AJ457">
        <f t="shared" si="105"/>
        <v>0</v>
      </c>
      <c r="AK457" t="s">
        <v>392</v>
      </c>
      <c r="AM457" s="8">
        <v>454</v>
      </c>
      <c r="AN457" s="8" t="str">
        <f t="shared" si="106"/>
        <v/>
      </c>
      <c r="AO457" s="8" t="str">
        <f t="shared" si="106"/>
        <v/>
      </c>
      <c r="AP457" s="8" t="str">
        <f t="shared" si="106"/>
        <v/>
      </c>
      <c r="AQ457" s="8" t="str">
        <f t="shared" si="106"/>
        <v/>
      </c>
      <c r="AR457" s="8" t="str">
        <f t="shared" si="106"/>
        <v/>
      </c>
      <c r="AS457" s="8" t="str">
        <f t="shared" si="106"/>
        <v/>
      </c>
      <c r="AT457" s="8" t="str">
        <f t="shared" si="106"/>
        <v/>
      </c>
      <c r="AU457" s="8" t="str">
        <f t="shared" si="106"/>
        <v/>
      </c>
      <c r="AV457" s="8" t="str">
        <f t="shared" si="106"/>
        <v/>
      </c>
      <c r="AW457" s="8" t="str">
        <f t="shared" si="106"/>
        <v/>
      </c>
      <c r="AX457" s="8" t="str">
        <f t="shared" si="107"/>
        <v/>
      </c>
      <c r="AY457" s="8" t="str">
        <f t="shared" si="107"/>
        <v/>
      </c>
      <c r="AZ457" s="8" t="str">
        <f t="shared" si="107"/>
        <v/>
      </c>
      <c r="BA457" s="8" t="str">
        <f t="shared" si="107"/>
        <v/>
      </c>
      <c r="BB457" s="8" t="str">
        <f t="shared" si="107"/>
        <v/>
      </c>
      <c r="BC457" s="8" t="str">
        <f t="shared" si="107"/>
        <v/>
      </c>
      <c r="BD457" s="8" t="str">
        <f t="shared" si="107"/>
        <v/>
      </c>
      <c r="BE457" s="8" t="str">
        <f t="shared" si="107"/>
        <v/>
      </c>
    </row>
    <row r="458" spans="1:57">
      <c r="A458" t="s">
        <v>404</v>
      </c>
      <c r="B458" t="s">
        <v>404</v>
      </c>
      <c r="C458" t="s">
        <v>404</v>
      </c>
      <c r="E458">
        <v>57</v>
      </c>
      <c r="F458">
        <v>0</v>
      </c>
      <c r="G458">
        <v>1</v>
      </c>
      <c r="H458">
        <v>192000</v>
      </c>
      <c r="I458" s="1">
        <v>44761.875</v>
      </c>
      <c r="J458" t="s">
        <v>392</v>
      </c>
      <c r="K458">
        <v>0</v>
      </c>
      <c r="L458" s="1">
        <v>44752.875</v>
      </c>
      <c r="M458" s="1">
        <v>44761.875</v>
      </c>
      <c r="N458" s="1">
        <v>29097.875</v>
      </c>
      <c r="O458" s="1">
        <v>44752.875</v>
      </c>
      <c r="P458" s="1"/>
      <c r="Q458" s="1">
        <v>43538.875</v>
      </c>
      <c r="R458">
        <v>74957426</v>
      </c>
      <c r="S458" s="22">
        <f>COUNTIF(affix_amil_mensalidade_bronze!$E$4:$E$140,R458)</f>
        <v>0</v>
      </c>
      <c r="U458" t="s">
        <v>942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389</v>
      </c>
      <c r="AC458">
        <v>39</v>
      </c>
      <c r="AD458" t="s">
        <v>398</v>
      </c>
      <c r="AE458">
        <v>30428</v>
      </c>
      <c r="AF458">
        <v>2555.9499999999998</v>
      </c>
      <c r="AG458">
        <v>3042.8</v>
      </c>
      <c r="AH458" t="s">
        <v>391</v>
      </c>
      <c r="AI458" t="str">
        <f t="shared" si="104"/>
        <v>SIMSIMSIM570119200044761.875ANMEP044752.87544761.87529097.87544752.87543538.875749574260VXRXNXWX XNTX XUZX000000AMIL39AMIL 500 QP NACIONAL304282555.953042.8INATIVO</v>
      </c>
      <c r="AJ458">
        <f t="shared" si="105"/>
        <v>1</v>
      </c>
      <c r="AK458" t="s">
        <v>392</v>
      </c>
      <c r="AM458" s="7">
        <v>455</v>
      </c>
      <c r="AN458" s="7" t="str">
        <f t="shared" si="106"/>
        <v/>
      </c>
      <c r="AO458" s="7" t="str">
        <f t="shared" si="106"/>
        <v/>
      </c>
      <c r="AP458" s="7" t="str">
        <f t="shared" si="106"/>
        <v/>
      </c>
      <c r="AQ458" s="7" t="str">
        <f t="shared" si="106"/>
        <v/>
      </c>
      <c r="AR458" s="7" t="str">
        <f t="shared" si="106"/>
        <v/>
      </c>
      <c r="AS458" s="7" t="str">
        <f t="shared" si="106"/>
        <v/>
      </c>
      <c r="AT458" s="7" t="str">
        <f t="shared" si="106"/>
        <v/>
      </c>
      <c r="AU458" s="7" t="str">
        <f t="shared" si="106"/>
        <v/>
      </c>
      <c r="AV458" s="7" t="str">
        <f t="shared" si="106"/>
        <v/>
      </c>
      <c r="AW458" s="7" t="str">
        <f t="shared" si="106"/>
        <v/>
      </c>
      <c r="AX458" s="7" t="str">
        <f t="shared" si="107"/>
        <v/>
      </c>
      <c r="AY458" s="7" t="str">
        <f t="shared" si="107"/>
        <v/>
      </c>
      <c r="AZ458" s="7" t="str">
        <f t="shared" si="107"/>
        <v/>
      </c>
      <c r="BA458" s="7" t="str">
        <f t="shared" si="107"/>
        <v/>
      </c>
      <c r="BB458" s="7" t="str">
        <f t="shared" si="107"/>
        <v/>
      </c>
      <c r="BC458" s="7" t="str">
        <f t="shared" si="107"/>
        <v/>
      </c>
      <c r="BD458" s="7" t="str">
        <f t="shared" si="107"/>
        <v/>
      </c>
      <c r="BE458" s="7" t="str">
        <f t="shared" si="107"/>
        <v/>
      </c>
    </row>
    <row r="459" spans="1:57">
      <c r="A459" t="s">
        <v>404</v>
      </c>
      <c r="B459" t="s">
        <v>404</v>
      </c>
      <c r="C459" t="s">
        <v>404</v>
      </c>
      <c r="E459">
        <v>57</v>
      </c>
      <c r="F459">
        <v>0</v>
      </c>
      <c r="G459">
        <v>1</v>
      </c>
      <c r="H459">
        <v>192000</v>
      </c>
      <c r="I459" s="1">
        <v>44761.875</v>
      </c>
      <c r="J459" t="s">
        <v>392</v>
      </c>
      <c r="K459">
        <v>0</v>
      </c>
      <c r="L459" s="1">
        <v>44752.875</v>
      </c>
      <c r="M459" s="1">
        <v>44761.875</v>
      </c>
      <c r="N459" s="1">
        <v>29097.875</v>
      </c>
      <c r="O459" s="1">
        <v>44752.875</v>
      </c>
      <c r="P459" s="1"/>
      <c r="Q459" s="1">
        <v>43538.875</v>
      </c>
      <c r="R459">
        <v>74957426</v>
      </c>
      <c r="S459" s="23">
        <f>COUNTIF(affix_amil_mensalidade_bronze!$E$4:$E$140,R459)</f>
        <v>0</v>
      </c>
      <c r="U459" t="s">
        <v>942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389</v>
      </c>
      <c r="AC459">
        <v>39</v>
      </c>
      <c r="AD459" t="s">
        <v>398</v>
      </c>
      <c r="AE459">
        <v>30428</v>
      </c>
      <c r="AF459">
        <v>2555.9499999999998</v>
      </c>
      <c r="AG459">
        <v>3042.8</v>
      </c>
      <c r="AH459" t="s">
        <v>391</v>
      </c>
      <c r="AI459" t="str">
        <f t="shared" si="104"/>
        <v>SIMSIMSIM570119200044761.875ANMEP044752.87544761.87529097.87544752.87543538.875749574260VXRXNXWX XNTX XUZX000000AMIL39AMIL 500 QP NACIONAL304282555.953042.8INATIVO</v>
      </c>
      <c r="AJ459">
        <f t="shared" si="105"/>
        <v>1</v>
      </c>
      <c r="AK459" t="s">
        <v>392</v>
      </c>
      <c r="AM459" s="8">
        <v>456</v>
      </c>
      <c r="AN459" s="8" t="str">
        <f t="shared" si="106"/>
        <v/>
      </c>
      <c r="AO459" s="8" t="str">
        <f t="shared" si="106"/>
        <v/>
      </c>
      <c r="AP459" s="8" t="str">
        <f t="shared" si="106"/>
        <v/>
      </c>
      <c r="AQ459" s="8" t="str">
        <f t="shared" si="106"/>
        <v/>
      </c>
      <c r="AR459" s="8" t="str">
        <f t="shared" si="106"/>
        <v/>
      </c>
      <c r="AS459" s="8" t="str">
        <f t="shared" si="106"/>
        <v/>
      </c>
      <c r="AT459" s="8" t="str">
        <f t="shared" si="106"/>
        <v/>
      </c>
      <c r="AU459" s="8" t="str">
        <f t="shared" si="106"/>
        <v/>
      </c>
      <c r="AV459" s="8" t="str">
        <f t="shared" si="106"/>
        <v/>
      </c>
      <c r="AW459" s="8" t="str">
        <f t="shared" si="106"/>
        <v/>
      </c>
      <c r="AX459" s="8" t="str">
        <f t="shared" si="107"/>
        <v/>
      </c>
      <c r="AY459" s="8" t="str">
        <f t="shared" si="107"/>
        <v/>
      </c>
      <c r="AZ459" s="8" t="str">
        <f t="shared" si="107"/>
        <v/>
      </c>
      <c r="BA459" s="8" t="str">
        <f t="shared" si="107"/>
        <v/>
      </c>
      <c r="BB459" s="8" t="str">
        <f t="shared" si="107"/>
        <v/>
      </c>
      <c r="BC459" s="8" t="str">
        <f t="shared" si="107"/>
        <v/>
      </c>
      <c r="BD459" s="8" t="str">
        <f t="shared" si="107"/>
        <v/>
      </c>
      <c r="BE459" s="8" t="str">
        <f t="shared" si="107"/>
        <v/>
      </c>
    </row>
    <row r="460" spans="1:57">
      <c r="A460" t="s">
        <v>404</v>
      </c>
      <c r="B460" t="s">
        <v>404</v>
      </c>
      <c r="C460" t="s">
        <v>404</v>
      </c>
      <c r="E460">
        <v>57</v>
      </c>
      <c r="F460">
        <v>0</v>
      </c>
      <c r="G460">
        <v>1</v>
      </c>
      <c r="H460">
        <v>192035</v>
      </c>
      <c r="I460" s="1">
        <v>44761.875</v>
      </c>
      <c r="J460" t="s">
        <v>392</v>
      </c>
      <c r="K460">
        <v>0</v>
      </c>
      <c r="L460" s="1"/>
      <c r="M460" s="1">
        <v>44761.875</v>
      </c>
      <c r="N460" s="1">
        <v>26845.875</v>
      </c>
      <c r="O460" s="1">
        <v>43977.875</v>
      </c>
      <c r="P460" s="1">
        <v>43964.875</v>
      </c>
      <c r="Q460" s="1">
        <v>43538.875</v>
      </c>
      <c r="R460">
        <v>74957477</v>
      </c>
      <c r="S460" s="22">
        <f>COUNTIF(affix_amil_mensalidade_bronze!$E$4:$E$140,R460)</f>
        <v>0</v>
      </c>
      <c r="U460" t="s">
        <v>943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389</v>
      </c>
      <c r="AC460">
        <v>39</v>
      </c>
      <c r="AD460" t="s">
        <v>398</v>
      </c>
      <c r="AE460">
        <v>380353</v>
      </c>
      <c r="AF460">
        <v>3194.98</v>
      </c>
      <c r="AG460">
        <v>3803.53</v>
      </c>
      <c r="AH460" t="s">
        <v>408</v>
      </c>
      <c r="AI460" t="str">
        <f t="shared" si="104"/>
        <v>SIMSIMSIM570119203544761.875ANMEP044761.87526845.87543977.87543964.87543538.875749574770RXXNTXNX XNTXXGX DX PXXXXX000000AMIL39AMIL 500 QP NACIONAL3803533194.983803.53ATIVO</v>
      </c>
      <c r="AJ460">
        <f t="shared" si="105"/>
        <v>0</v>
      </c>
      <c r="AK460" t="s">
        <v>392</v>
      </c>
      <c r="AM460" s="7">
        <v>457</v>
      </c>
      <c r="AN460" s="7" t="str">
        <f t="shared" si="106"/>
        <v/>
      </c>
      <c r="AO460" s="7" t="str">
        <f t="shared" si="106"/>
        <v/>
      </c>
      <c r="AP460" s="7" t="str">
        <f t="shared" si="106"/>
        <v/>
      </c>
      <c r="AQ460" s="7" t="str">
        <f t="shared" si="106"/>
        <v/>
      </c>
      <c r="AR460" s="7" t="str">
        <f t="shared" si="106"/>
        <v/>
      </c>
      <c r="AS460" s="7" t="str">
        <f t="shared" si="106"/>
        <v/>
      </c>
      <c r="AT460" s="7" t="str">
        <f t="shared" si="106"/>
        <v/>
      </c>
      <c r="AU460" s="7" t="str">
        <f t="shared" si="106"/>
        <v/>
      </c>
      <c r="AV460" s="7" t="str">
        <f t="shared" si="106"/>
        <v/>
      </c>
      <c r="AW460" s="7" t="str">
        <f t="shared" si="106"/>
        <v/>
      </c>
      <c r="AX460" s="7" t="str">
        <f t="shared" si="107"/>
        <v/>
      </c>
      <c r="AY460" s="7" t="str">
        <f t="shared" si="107"/>
        <v/>
      </c>
      <c r="AZ460" s="7" t="str">
        <f t="shared" si="107"/>
        <v/>
      </c>
      <c r="BA460" s="7" t="str">
        <f t="shared" si="107"/>
        <v/>
      </c>
      <c r="BB460" s="7" t="str">
        <f t="shared" si="107"/>
        <v/>
      </c>
      <c r="BC460" s="7" t="str">
        <f t="shared" si="107"/>
        <v/>
      </c>
      <c r="BD460" s="7" t="str">
        <f t="shared" si="107"/>
        <v/>
      </c>
      <c r="BE460" s="7" t="str">
        <f t="shared" si="107"/>
        <v/>
      </c>
    </row>
    <row r="461" spans="1:57">
      <c r="A461" t="s">
        <v>404</v>
      </c>
      <c r="B461" t="s">
        <v>404</v>
      </c>
      <c r="C461" t="s">
        <v>404</v>
      </c>
      <c r="E461">
        <v>57</v>
      </c>
      <c r="F461">
        <v>0</v>
      </c>
      <c r="G461">
        <v>1</v>
      </c>
      <c r="H461">
        <v>192035</v>
      </c>
      <c r="I461" s="1">
        <v>44761.875</v>
      </c>
      <c r="J461" t="s">
        <v>392</v>
      </c>
      <c r="K461">
        <v>0</v>
      </c>
      <c r="L461" s="1"/>
      <c r="M461" s="1">
        <v>44761.875</v>
      </c>
      <c r="N461" s="1">
        <v>26845.875</v>
      </c>
      <c r="O461" s="1">
        <v>43977.875</v>
      </c>
      <c r="P461" s="1">
        <v>43964.875</v>
      </c>
      <c r="Q461" s="1">
        <v>43538.875</v>
      </c>
      <c r="R461">
        <v>74957477</v>
      </c>
      <c r="S461" s="23">
        <f>COUNTIF(affix_amil_mensalidade_bronze!$E$4:$E$140,R461)</f>
        <v>0</v>
      </c>
      <c r="U461" t="s">
        <v>943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389</v>
      </c>
      <c r="AC461">
        <v>39</v>
      </c>
      <c r="AD461" t="s">
        <v>398</v>
      </c>
      <c r="AE461">
        <v>380353</v>
      </c>
      <c r="AF461">
        <v>3194.98</v>
      </c>
      <c r="AG461">
        <v>3803.53</v>
      </c>
      <c r="AH461" t="s">
        <v>408</v>
      </c>
      <c r="AI461" t="str">
        <f t="shared" si="104"/>
        <v>SIMSIMSIM570119203544761.875ANMEP044761.87526845.87543977.87543964.87543538.875749574770RXXNTXNX XNTXXGX DX PXXXXX000000AMIL39AMIL 500 QP NACIONAL3803533194.983803.53ATIVO</v>
      </c>
      <c r="AJ461">
        <f t="shared" si="105"/>
        <v>1</v>
      </c>
      <c r="AK461" t="s">
        <v>392</v>
      </c>
      <c r="AM461" s="8">
        <v>458</v>
      </c>
      <c r="AN461" s="8" t="str">
        <f t="shared" si="106"/>
        <v/>
      </c>
      <c r="AO461" s="8" t="str">
        <f t="shared" si="106"/>
        <v/>
      </c>
      <c r="AP461" s="8" t="str">
        <f t="shared" si="106"/>
        <v/>
      </c>
      <c r="AQ461" s="8" t="str">
        <f t="shared" si="106"/>
        <v/>
      </c>
      <c r="AR461" s="8" t="str">
        <f t="shared" si="106"/>
        <v/>
      </c>
      <c r="AS461" s="8" t="str">
        <f t="shared" si="106"/>
        <v/>
      </c>
      <c r="AT461" s="8" t="str">
        <f t="shared" si="106"/>
        <v/>
      </c>
      <c r="AU461" s="8" t="str">
        <f t="shared" si="106"/>
        <v/>
      </c>
      <c r="AV461" s="8" t="str">
        <f t="shared" si="106"/>
        <v/>
      </c>
      <c r="AW461" s="8" t="str">
        <f t="shared" si="106"/>
        <v/>
      </c>
      <c r="AX461" s="8" t="str">
        <f t="shared" si="107"/>
        <v/>
      </c>
      <c r="AY461" s="8" t="str">
        <f t="shared" si="107"/>
        <v/>
      </c>
      <c r="AZ461" s="8" t="str">
        <f t="shared" si="107"/>
        <v/>
      </c>
      <c r="BA461" s="8" t="str">
        <f t="shared" si="107"/>
        <v/>
      </c>
      <c r="BB461" s="8" t="str">
        <f t="shared" si="107"/>
        <v/>
      </c>
      <c r="BC461" s="8" t="str">
        <f t="shared" si="107"/>
        <v/>
      </c>
      <c r="BD461" s="8" t="str">
        <f t="shared" si="107"/>
        <v/>
      </c>
      <c r="BE461" s="8" t="str">
        <f t="shared" si="107"/>
        <v/>
      </c>
    </row>
    <row r="462" spans="1:57">
      <c r="A462" t="s">
        <v>404</v>
      </c>
      <c r="B462" t="s">
        <v>404</v>
      </c>
      <c r="C462" t="s">
        <v>404</v>
      </c>
      <c r="E462">
        <v>57</v>
      </c>
      <c r="F462">
        <v>0</v>
      </c>
      <c r="G462">
        <v>1</v>
      </c>
      <c r="H462">
        <v>192035</v>
      </c>
      <c r="I462" s="1">
        <v>44761.875</v>
      </c>
      <c r="J462" t="s">
        <v>392</v>
      </c>
      <c r="K462">
        <v>0</v>
      </c>
      <c r="L462" s="1"/>
      <c r="M462" s="1">
        <v>44761.875</v>
      </c>
      <c r="N462" s="1">
        <v>26845.875</v>
      </c>
      <c r="O462" s="1">
        <v>43977.875</v>
      </c>
      <c r="P462" s="1">
        <v>43964.875</v>
      </c>
      <c r="Q462" s="1">
        <v>43538.875</v>
      </c>
      <c r="R462">
        <v>74957477</v>
      </c>
      <c r="S462" s="22">
        <f>COUNTIF(affix_amil_mensalidade_bronze!$E$4:$E$140,R462)</f>
        <v>0</v>
      </c>
      <c r="U462" t="s">
        <v>943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389</v>
      </c>
      <c r="AC462">
        <v>39</v>
      </c>
      <c r="AD462" t="s">
        <v>398</v>
      </c>
      <c r="AE462">
        <v>380353</v>
      </c>
      <c r="AF462">
        <v>3194.98</v>
      </c>
      <c r="AG462">
        <v>3803.53</v>
      </c>
      <c r="AH462" t="s">
        <v>408</v>
      </c>
      <c r="AI462" t="str">
        <f t="shared" si="104"/>
        <v>SIMSIMSIM570119203544761.875ANMEP044761.87526845.87543977.87543964.87543538.875749574770RXXNTXNX XNTXXGX DX PXXXXX000000AMIL39AMIL 500 QP NACIONAL3803533194.983803.53ATIVO</v>
      </c>
      <c r="AJ462">
        <f t="shared" si="105"/>
        <v>1</v>
      </c>
      <c r="AK462" t="s">
        <v>392</v>
      </c>
      <c r="AM462" s="7">
        <v>459</v>
      </c>
      <c r="AN462" s="7" t="str">
        <f t="shared" si="106"/>
        <v/>
      </c>
      <c r="AO462" s="7" t="str">
        <f t="shared" si="106"/>
        <v/>
      </c>
      <c r="AP462" s="7" t="str">
        <f t="shared" si="106"/>
        <v/>
      </c>
      <c r="AQ462" s="7" t="str">
        <f t="shared" si="106"/>
        <v/>
      </c>
      <c r="AR462" s="7" t="str">
        <f t="shared" si="106"/>
        <v/>
      </c>
      <c r="AS462" s="7" t="str">
        <f t="shared" si="106"/>
        <v/>
      </c>
      <c r="AT462" s="7" t="str">
        <f t="shared" si="106"/>
        <v/>
      </c>
      <c r="AU462" s="7" t="str">
        <f t="shared" si="106"/>
        <v/>
      </c>
      <c r="AV462" s="7" t="str">
        <f t="shared" si="106"/>
        <v/>
      </c>
      <c r="AW462" s="7" t="str">
        <f t="shared" si="106"/>
        <v/>
      </c>
      <c r="AX462" s="7" t="str">
        <f t="shared" si="107"/>
        <v/>
      </c>
      <c r="AY462" s="7" t="str">
        <f t="shared" si="107"/>
        <v/>
      </c>
      <c r="AZ462" s="7" t="str">
        <f t="shared" si="107"/>
        <v/>
      </c>
      <c r="BA462" s="7" t="str">
        <f t="shared" si="107"/>
        <v/>
      </c>
      <c r="BB462" s="7" t="str">
        <f t="shared" si="107"/>
        <v/>
      </c>
      <c r="BC462" s="7" t="str">
        <f t="shared" si="107"/>
        <v/>
      </c>
      <c r="BD462" s="7" t="str">
        <f t="shared" si="107"/>
        <v/>
      </c>
      <c r="BE462" s="7" t="str">
        <f t="shared" si="107"/>
        <v/>
      </c>
    </row>
    <row r="463" spans="1:57">
      <c r="A463" t="s">
        <v>404</v>
      </c>
      <c r="B463" t="s">
        <v>404</v>
      </c>
      <c r="C463" t="s">
        <v>404</v>
      </c>
      <c r="E463">
        <v>19</v>
      </c>
      <c r="F463">
        <v>0</v>
      </c>
      <c r="G463">
        <v>1</v>
      </c>
      <c r="H463">
        <v>192087</v>
      </c>
      <c r="I463" s="1">
        <v>44761.875</v>
      </c>
      <c r="J463" t="s">
        <v>387</v>
      </c>
      <c r="K463">
        <v>0</v>
      </c>
      <c r="L463" s="1"/>
      <c r="M463" s="1">
        <v>44761.875</v>
      </c>
      <c r="N463" s="1">
        <v>41168.875</v>
      </c>
      <c r="O463" s="1">
        <v>43538.875</v>
      </c>
      <c r="P463" s="1"/>
      <c r="Q463" s="1">
        <v>43538.875</v>
      </c>
      <c r="R463">
        <v>74957623</v>
      </c>
      <c r="S463" s="23">
        <f>COUNTIF(affix_amil_mensalidade_bronze!$E$4:$E$140,R463)</f>
        <v>0</v>
      </c>
      <c r="U463" t="s">
        <v>946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389</v>
      </c>
      <c r="AC463">
        <v>39</v>
      </c>
      <c r="AD463" t="s">
        <v>390</v>
      </c>
      <c r="AE463">
        <v>140509</v>
      </c>
      <c r="AF463">
        <v>1180.28</v>
      </c>
      <c r="AG463">
        <v>1405.09</v>
      </c>
      <c r="AH463" t="s">
        <v>408</v>
      </c>
      <c r="AI463" t="str">
        <f t="shared" si="104"/>
        <v>SIMSIMSIM190119208744761.875FNEL044761.87541168.87543538.87543538.875749576230PXDRX WXDRXZ XLVX000000AMIL39AMIL 400 QP NACIONAL1405091180.281405.09ATIVO</v>
      </c>
      <c r="AJ463">
        <f t="shared" si="105"/>
        <v>0</v>
      </c>
      <c r="AK463" t="s">
        <v>387</v>
      </c>
      <c r="AM463" s="8">
        <v>460</v>
      </c>
      <c r="AN463" s="8" t="str">
        <f t="shared" si="106"/>
        <v/>
      </c>
      <c r="AO463" s="8" t="str">
        <f t="shared" si="106"/>
        <v/>
      </c>
      <c r="AP463" s="8" t="str">
        <f t="shared" si="106"/>
        <v/>
      </c>
      <c r="AQ463" s="8" t="str">
        <f t="shared" si="106"/>
        <v/>
      </c>
      <c r="AR463" s="8" t="str">
        <f t="shared" si="106"/>
        <v/>
      </c>
      <c r="AS463" s="8" t="str">
        <f t="shared" si="106"/>
        <v/>
      </c>
      <c r="AT463" s="8" t="str">
        <f t="shared" si="106"/>
        <v/>
      </c>
      <c r="AU463" s="8" t="str">
        <f t="shared" si="106"/>
        <v/>
      </c>
      <c r="AV463" s="8" t="str">
        <f t="shared" si="106"/>
        <v/>
      </c>
      <c r="AW463" s="8" t="str">
        <f t="shared" si="106"/>
        <v/>
      </c>
      <c r="AX463" s="8" t="str">
        <f t="shared" si="107"/>
        <v/>
      </c>
      <c r="AY463" s="8" t="str">
        <f t="shared" si="107"/>
        <v/>
      </c>
      <c r="AZ463" s="8" t="str">
        <f t="shared" si="107"/>
        <v/>
      </c>
      <c r="BA463" s="8" t="str">
        <f t="shared" si="107"/>
        <v/>
      </c>
      <c r="BB463" s="8" t="str">
        <f t="shared" si="107"/>
        <v/>
      </c>
      <c r="BC463" s="8" t="str">
        <f t="shared" si="107"/>
        <v/>
      </c>
      <c r="BD463" s="8" t="str">
        <f t="shared" si="107"/>
        <v/>
      </c>
      <c r="BE463" s="8" t="str">
        <f t="shared" si="107"/>
        <v/>
      </c>
    </row>
    <row r="464" spans="1:57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192087</v>
      </c>
      <c r="I464" s="1">
        <v>44761.875</v>
      </c>
      <c r="J464" t="s">
        <v>387</v>
      </c>
      <c r="K464">
        <v>0</v>
      </c>
      <c r="L464" s="1"/>
      <c r="M464" s="1">
        <v>44761.875</v>
      </c>
      <c r="N464" s="1">
        <v>41168.875</v>
      </c>
      <c r="O464" s="1">
        <v>43538.875</v>
      </c>
      <c r="P464" s="1"/>
      <c r="Q464" s="1">
        <v>43538.875</v>
      </c>
      <c r="R464">
        <v>74957623</v>
      </c>
      <c r="S464" s="22">
        <f>COUNTIF(affix_amil_mensalidade_bronze!$E$4:$E$140,R464)</f>
        <v>0</v>
      </c>
      <c r="U464" t="s">
        <v>946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389</v>
      </c>
      <c r="AC464">
        <v>39</v>
      </c>
      <c r="AD464" t="s">
        <v>390</v>
      </c>
      <c r="AE464">
        <v>140509</v>
      </c>
      <c r="AF464">
        <v>1180.28</v>
      </c>
      <c r="AG464">
        <v>1405.09</v>
      </c>
      <c r="AH464" t="s">
        <v>408</v>
      </c>
      <c r="AI464" t="str">
        <f t="shared" si="104"/>
        <v>SIMSIMSIM190119208744761.875FNEL044761.87541168.87543538.87543538.875749576230PXDRX WXDRXZ XLVX000000AMIL39AMIL 400 QP NACIONAL1405091180.281405.09ATIVO</v>
      </c>
      <c r="AJ464">
        <f t="shared" si="105"/>
        <v>1</v>
      </c>
      <c r="AK464" t="s">
        <v>387</v>
      </c>
      <c r="AM464" s="7">
        <v>461</v>
      </c>
      <c r="AN464" s="7" t="str">
        <f t="shared" ref="AN464:AW473" si="108">IF(AN$3=$D464,$AM464,"")</f>
        <v/>
      </c>
      <c r="AO464" s="7" t="str">
        <f t="shared" si="108"/>
        <v/>
      </c>
      <c r="AP464" s="7" t="str">
        <f t="shared" si="108"/>
        <v/>
      </c>
      <c r="AQ464" s="7" t="str">
        <f t="shared" si="108"/>
        <v/>
      </c>
      <c r="AR464" s="7" t="str">
        <f t="shared" si="108"/>
        <v/>
      </c>
      <c r="AS464" s="7" t="str">
        <f t="shared" si="108"/>
        <v/>
      </c>
      <c r="AT464" s="7" t="str">
        <f t="shared" si="108"/>
        <v/>
      </c>
      <c r="AU464" s="7" t="str">
        <f t="shared" si="108"/>
        <v/>
      </c>
      <c r="AV464" s="7" t="str">
        <f t="shared" si="108"/>
        <v/>
      </c>
      <c r="AW464" s="7" t="str">
        <f t="shared" si="108"/>
        <v/>
      </c>
      <c r="AX464" s="7" t="str">
        <f t="shared" ref="AX464:BE473" si="109">IF(AX$3=$D464,$AM464,"")</f>
        <v/>
      </c>
      <c r="AY464" s="7" t="str">
        <f t="shared" si="109"/>
        <v/>
      </c>
      <c r="AZ464" s="7" t="str">
        <f t="shared" si="109"/>
        <v/>
      </c>
      <c r="BA464" s="7" t="str">
        <f t="shared" si="109"/>
        <v/>
      </c>
      <c r="BB464" s="7" t="str">
        <f t="shared" si="109"/>
        <v/>
      </c>
      <c r="BC464" s="7" t="str">
        <f t="shared" si="109"/>
        <v/>
      </c>
      <c r="BD464" s="7" t="str">
        <f t="shared" si="109"/>
        <v/>
      </c>
      <c r="BE464" s="7" t="str">
        <f t="shared" si="109"/>
        <v/>
      </c>
    </row>
    <row r="465" spans="1:57">
      <c r="A465" t="s">
        <v>404</v>
      </c>
      <c r="B465" t="s">
        <v>404</v>
      </c>
      <c r="C465" t="s">
        <v>404</v>
      </c>
      <c r="E465">
        <v>19</v>
      </c>
      <c r="F465">
        <v>0</v>
      </c>
      <c r="G465">
        <v>1</v>
      </c>
      <c r="H465">
        <v>192087</v>
      </c>
      <c r="I465" s="1">
        <v>44761.875</v>
      </c>
      <c r="J465" t="s">
        <v>387</v>
      </c>
      <c r="K465">
        <v>0</v>
      </c>
      <c r="L465" s="1"/>
      <c r="M465" s="1">
        <v>44761.875</v>
      </c>
      <c r="N465" s="1">
        <v>41168.875</v>
      </c>
      <c r="O465" s="1">
        <v>43538.875</v>
      </c>
      <c r="P465" s="1"/>
      <c r="Q465" s="1">
        <v>43538.875</v>
      </c>
      <c r="R465">
        <v>74957623</v>
      </c>
      <c r="S465" s="23">
        <f>COUNTIF(affix_amil_mensalidade_bronze!$E$4:$E$140,R465)</f>
        <v>0</v>
      </c>
      <c r="U465" t="s">
        <v>946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389</v>
      </c>
      <c r="AC465">
        <v>39</v>
      </c>
      <c r="AD465" t="s">
        <v>390</v>
      </c>
      <c r="AE465">
        <v>140509</v>
      </c>
      <c r="AF465">
        <v>1180.28</v>
      </c>
      <c r="AG465">
        <v>1405.09</v>
      </c>
      <c r="AH465" t="s">
        <v>408</v>
      </c>
      <c r="AI465" t="str">
        <f t="shared" si="104"/>
        <v>SIMSIMSIM190119208744761.875FNEL044761.87541168.87543538.87543538.875749576230PXDRX WXDRXZ XLVX000000AMIL39AMIL 400 QP NACIONAL1405091180.281405.09ATIVO</v>
      </c>
      <c r="AJ465">
        <f t="shared" si="105"/>
        <v>1</v>
      </c>
      <c r="AK465" t="s">
        <v>387</v>
      </c>
      <c r="AM465" s="8">
        <v>462</v>
      </c>
      <c r="AN465" s="8" t="str">
        <f t="shared" si="108"/>
        <v/>
      </c>
      <c r="AO465" s="8" t="str">
        <f t="shared" si="108"/>
        <v/>
      </c>
      <c r="AP465" s="8" t="str">
        <f t="shared" si="108"/>
        <v/>
      </c>
      <c r="AQ465" s="8" t="str">
        <f t="shared" si="108"/>
        <v/>
      </c>
      <c r="AR465" s="8" t="str">
        <f t="shared" si="108"/>
        <v/>
      </c>
      <c r="AS465" s="8" t="str">
        <f t="shared" si="108"/>
        <v/>
      </c>
      <c r="AT465" s="8" t="str">
        <f t="shared" si="108"/>
        <v/>
      </c>
      <c r="AU465" s="8" t="str">
        <f t="shared" si="108"/>
        <v/>
      </c>
      <c r="AV465" s="8" t="str">
        <f t="shared" si="108"/>
        <v/>
      </c>
      <c r="AW465" s="8" t="str">
        <f t="shared" si="108"/>
        <v/>
      </c>
      <c r="AX465" s="8" t="str">
        <f t="shared" si="109"/>
        <v/>
      </c>
      <c r="AY465" s="8" t="str">
        <f t="shared" si="109"/>
        <v/>
      </c>
      <c r="AZ465" s="8" t="str">
        <f t="shared" si="109"/>
        <v/>
      </c>
      <c r="BA465" s="8" t="str">
        <f t="shared" si="109"/>
        <v/>
      </c>
      <c r="BB465" s="8" t="str">
        <f t="shared" si="109"/>
        <v/>
      </c>
      <c r="BC465" s="8" t="str">
        <f t="shared" si="109"/>
        <v/>
      </c>
      <c r="BD465" s="8" t="str">
        <f t="shared" si="109"/>
        <v/>
      </c>
      <c r="BE465" s="8" t="str">
        <f t="shared" si="109"/>
        <v/>
      </c>
    </row>
    <row r="466" spans="1:57">
      <c r="A466" t="s">
        <v>404</v>
      </c>
      <c r="B466" t="s">
        <v>404</v>
      </c>
      <c r="C466" t="s">
        <v>404</v>
      </c>
      <c r="E466">
        <v>19</v>
      </c>
      <c r="F466">
        <v>0</v>
      </c>
      <c r="G466">
        <v>1</v>
      </c>
      <c r="H466">
        <v>192179</v>
      </c>
      <c r="I466" s="1">
        <v>44761.875</v>
      </c>
      <c r="J466" t="s">
        <v>387</v>
      </c>
      <c r="K466">
        <v>0</v>
      </c>
      <c r="L466" s="1"/>
      <c r="M466" s="1">
        <v>44761.875</v>
      </c>
      <c r="N466" s="1">
        <v>42215.875</v>
      </c>
      <c r="O466" s="1">
        <v>43538.875</v>
      </c>
      <c r="P466" s="1"/>
      <c r="Q466" s="1">
        <v>43538.875</v>
      </c>
      <c r="R466">
        <v>74968045</v>
      </c>
      <c r="S466" s="22">
        <f>COUNTIF(affix_amil_mensalidade_bronze!$E$4:$E$140,R466)</f>
        <v>0</v>
      </c>
      <c r="U466" t="s">
        <v>947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389</v>
      </c>
      <c r="AC466">
        <v>39</v>
      </c>
      <c r="AD466" t="s">
        <v>598</v>
      </c>
      <c r="AE466">
        <v>230448</v>
      </c>
      <c r="AF466">
        <v>1935.75</v>
      </c>
      <c r="AG466">
        <v>2304.48</v>
      </c>
      <c r="AH466" t="s">
        <v>408</v>
      </c>
      <c r="AI466" t="str">
        <f t="shared" si="104"/>
        <v>SIMSIMSIM190119217944761.875FNEL044761.87542215.87543538.87543538.875749680450THXXGX MXLHXMXM DXRX000000AMIL39ONE LINCX LT3 NACIONAL QP2304481935.752304.48ATIVO</v>
      </c>
      <c r="AJ466">
        <f t="shared" si="105"/>
        <v>0</v>
      </c>
      <c r="AK466" t="s">
        <v>387</v>
      </c>
      <c r="AM466" s="7">
        <v>463</v>
      </c>
      <c r="AN466" s="7" t="str">
        <f t="shared" si="108"/>
        <v/>
      </c>
      <c r="AO466" s="7" t="str">
        <f t="shared" si="108"/>
        <v/>
      </c>
      <c r="AP466" s="7" t="str">
        <f t="shared" si="108"/>
        <v/>
      </c>
      <c r="AQ466" s="7" t="str">
        <f t="shared" si="108"/>
        <v/>
      </c>
      <c r="AR466" s="7" t="str">
        <f t="shared" si="108"/>
        <v/>
      </c>
      <c r="AS466" s="7" t="str">
        <f t="shared" si="108"/>
        <v/>
      </c>
      <c r="AT466" s="7" t="str">
        <f t="shared" si="108"/>
        <v/>
      </c>
      <c r="AU466" s="7" t="str">
        <f t="shared" si="108"/>
        <v/>
      </c>
      <c r="AV466" s="7" t="str">
        <f t="shared" si="108"/>
        <v/>
      </c>
      <c r="AW466" s="7" t="str">
        <f t="shared" si="108"/>
        <v/>
      </c>
      <c r="AX466" s="7" t="str">
        <f t="shared" si="109"/>
        <v/>
      </c>
      <c r="AY466" s="7" t="str">
        <f t="shared" si="109"/>
        <v/>
      </c>
      <c r="AZ466" s="7" t="str">
        <f t="shared" si="109"/>
        <v/>
      </c>
      <c r="BA466" s="7" t="str">
        <f t="shared" si="109"/>
        <v/>
      </c>
      <c r="BB466" s="7" t="str">
        <f t="shared" si="109"/>
        <v/>
      </c>
      <c r="BC466" s="7" t="str">
        <f t="shared" si="109"/>
        <v/>
      </c>
      <c r="BD466" s="7" t="str">
        <f t="shared" si="109"/>
        <v/>
      </c>
      <c r="BE466" s="7" t="str">
        <f t="shared" si="109"/>
        <v/>
      </c>
    </row>
    <row r="467" spans="1:57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192179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42215.875</v>
      </c>
      <c r="O467" s="1">
        <v>43538.875</v>
      </c>
      <c r="P467" s="1"/>
      <c r="Q467" s="1">
        <v>43538.875</v>
      </c>
      <c r="R467">
        <v>74968045</v>
      </c>
      <c r="S467" s="23">
        <f>COUNTIF(affix_amil_mensalidade_bronze!$E$4:$E$140,R467)</f>
        <v>0</v>
      </c>
      <c r="U467" t="s">
        <v>947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389</v>
      </c>
      <c r="AC467">
        <v>39</v>
      </c>
      <c r="AD467" t="s">
        <v>598</v>
      </c>
      <c r="AE467">
        <v>230448</v>
      </c>
      <c r="AF467">
        <v>1935.75</v>
      </c>
      <c r="AG467">
        <v>2304.48</v>
      </c>
      <c r="AH467" t="s">
        <v>408</v>
      </c>
      <c r="AI467" t="str">
        <f t="shared" si="104"/>
        <v>SIMSIMSIM190119217944761.875FNEL044761.87542215.87543538.87543538.875749680450THXXGX MXLHXMXM DXRX000000AMIL39ONE LINCX LT3 NACIONAL QP2304481935.752304.48ATIVO</v>
      </c>
      <c r="AJ467">
        <f t="shared" si="105"/>
        <v>1</v>
      </c>
      <c r="AK467" t="s">
        <v>387</v>
      </c>
      <c r="AM467" s="8">
        <v>464</v>
      </c>
      <c r="AN467" s="8" t="str">
        <f t="shared" si="108"/>
        <v/>
      </c>
      <c r="AO467" s="8" t="str">
        <f t="shared" si="108"/>
        <v/>
      </c>
      <c r="AP467" s="8" t="str">
        <f t="shared" si="108"/>
        <v/>
      </c>
      <c r="AQ467" s="8" t="str">
        <f t="shared" si="108"/>
        <v/>
      </c>
      <c r="AR467" s="8" t="str">
        <f t="shared" si="108"/>
        <v/>
      </c>
      <c r="AS467" s="8" t="str">
        <f t="shared" si="108"/>
        <v/>
      </c>
      <c r="AT467" s="8" t="str">
        <f t="shared" si="108"/>
        <v/>
      </c>
      <c r="AU467" s="8" t="str">
        <f t="shared" si="108"/>
        <v/>
      </c>
      <c r="AV467" s="8" t="str">
        <f t="shared" si="108"/>
        <v/>
      </c>
      <c r="AW467" s="8" t="str">
        <f t="shared" si="108"/>
        <v/>
      </c>
      <c r="AX467" s="8" t="str">
        <f t="shared" si="109"/>
        <v/>
      </c>
      <c r="AY467" s="8" t="str">
        <f t="shared" si="109"/>
        <v/>
      </c>
      <c r="AZ467" s="8" t="str">
        <f t="shared" si="109"/>
        <v/>
      </c>
      <c r="BA467" s="8" t="str">
        <f t="shared" si="109"/>
        <v/>
      </c>
      <c r="BB467" s="8" t="str">
        <f t="shared" si="109"/>
        <v/>
      </c>
      <c r="BC467" s="8" t="str">
        <f t="shared" si="109"/>
        <v/>
      </c>
      <c r="BD467" s="8" t="str">
        <f t="shared" si="109"/>
        <v/>
      </c>
      <c r="BE467" s="8" t="str">
        <f t="shared" si="109"/>
        <v/>
      </c>
    </row>
    <row r="468" spans="1:57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192179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42215.875</v>
      </c>
      <c r="O468" s="1">
        <v>43538.875</v>
      </c>
      <c r="P468" s="1"/>
      <c r="Q468" s="1">
        <v>43538.875</v>
      </c>
      <c r="R468">
        <v>74968045</v>
      </c>
      <c r="S468" s="22">
        <f>COUNTIF(affix_amil_mensalidade_bronze!$E$4:$E$140,R468)</f>
        <v>0</v>
      </c>
      <c r="U468" t="s">
        <v>947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389</v>
      </c>
      <c r="AC468">
        <v>39</v>
      </c>
      <c r="AD468" t="s">
        <v>598</v>
      </c>
      <c r="AE468">
        <v>230448</v>
      </c>
      <c r="AF468">
        <v>1935.75</v>
      </c>
      <c r="AG468">
        <v>2304.48</v>
      </c>
      <c r="AH468" t="s">
        <v>408</v>
      </c>
      <c r="AI468" t="str">
        <f t="shared" si="104"/>
        <v>SIMSIMSIM190119217944761.875FNEL044761.87542215.87543538.87543538.875749680450THXXGX MXLHXMXM DXRX000000AMIL39ONE LINCX LT3 NACIONAL QP2304481935.752304.48ATIVO</v>
      </c>
      <c r="AJ468">
        <f t="shared" si="105"/>
        <v>1</v>
      </c>
      <c r="AK468" t="s">
        <v>387</v>
      </c>
      <c r="AM468" s="7">
        <v>465</v>
      </c>
      <c r="AN468" s="7" t="str">
        <f t="shared" si="108"/>
        <v/>
      </c>
      <c r="AO468" s="7" t="str">
        <f t="shared" si="108"/>
        <v/>
      </c>
      <c r="AP468" s="7" t="str">
        <f t="shared" si="108"/>
        <v/>
      </c>
      <c r="AQ468" s="7" t="str">
        <f t="shared" si="108"/>
        <v/>
      </c>
      <c r="AR468" s="7" t="str">
        <f t="shared" si="108"/>
        <v/>
      </c>
      <c r="AS468" s="7" t="str">
        <f t="shared" si="108"/>
        <v/>
      </c>
      <c r="AT468" s="7" t="str">
        <f t="shared" si="108"/>
        <v/>
      </c>
      <c r="AU468" s="7" t="str">
        <f t="shared" si="108"/>
        <v/>
      </c>
      <c r="AV468" s="7" t="str">
        <f t="shared" si="108"/>
        <v/>
      </c>
      <c r="AW468" s="7" t="str">
        <f t="shared" si="108"/>
        <v/>
      </c>
      <c r="AX468" s="7" t="str">
        <f t="shared" si="109"/>
        <v/>
      </c>
      <c r="AY468" s="7" t="str">
        <f t="shared" si="109"/>
        <v/>
      </c>
      <c r="AZ468" s="7" t="str">
        <f t="shared" si="109"/>
        <v/>
      </c>
      <c r="BA468" s="7" t="str">
        <f t="shared" si="109"/>
        <v/>
      </c>
      <c r="BB468" s="7" t="str">
        <f t="shared" si="109"/>
        <v/>
      </c>
      <c r="BC468" s="7" t="str">
        <f t="shared" si="109"/>
        <v/>
      </c>
      <c r="BD468" s="7" t="str">
        <f t="shared" si="109"/>
        <v/>
      </c>
      <c r="BE468" s="7" t="str">
        <f t="shared" si="109"/>
        <v/>
      </c>
    </row>
    <row r="469" spans="1:57">
      <c r="A469" t="s">
        <v>404</v>
      </c>
      <c r="B469" t="s">
        <v>404</v>
      </c>
      <c r="C469" t="s">
        <v>404</v>
      </c>
      <c r="D469">
        <v>1191014000</v>
      </c>
      <c r="E469">
        <v>19</v>
      </c>
      <c r="F469">
        <v>0</v>
      </c>
      <c r="G469">
        <v>1</v>
      </c>
      <c r="H469">
        <v>164470</v>
      </c>
      <c r="I469" s="1">
        <v>44761.875</v>
      </c>
      <c r="J469" t="s">
        <v>387</v>
      </c>
      <c r="K469">
        <v>1</v>
      </c>
      <c r="L469" s="1"/>
      <c r="M469" s="1">
        <v>44761.875</v>
      </c>
      <c r="N469" s="1">
        <v>43539.875</v>
      </c>
      <c r="O469" s="1">
        <v>43545.875</v>
      </c>
      <c r="P469" s="1"/>
      <c r="Q469" s="1">
        <v>43545.875</v>
      </c>
      <c r="R469">
        <v>75018205</v>
      </c>
      <c r="S469" s="23">
        <f>COUNTIF(affix_amil_mensalidade_bronze!$E$4:$E$140,R469)</f>
        <v>1</v>
      </c>
      <c r="U469" t="s">
        <v>851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389</v>
      </c>
      <c r="AC469">
        <v>45</v>
      </c>
      <c r="AD469" t="s">
        <v>400</v>
      </c>
      <c r="AE469">
        <v>49621</v>
      </c>
      <c r="AF469">
        <v>416.82</v>
      </c>
      <c r="AG469">
        <v>496.21</v>
      </c>
      <c r="AH469" t="s">
        <v>408</v>
      </c>
      <c r="AI469" t="str">
        <f t="shared" si="104"/>
        <v>SIMSIMSIM1191014000190116447044761.875FNEL144761.87543539.87543545.87543545.875750182051XRTHUR XLXVXXRX RXDRXGUX000000AMIL45NEXT MUNICIPAL SÃO PAULO49621416.82496.21ATIVO</v>
      </c>
      <c r="AJ469">
        <f t="shared" si="105"/>
        <v>0</v>
      </c>
      <c r="AK469" t="s">
        <v>387</v>
      </c>
      <c r="AM469" s="8">
        <v>466</v>
      </c>
      <c r="AN469" s="8" t="str">
        <f t="shared" si="108"/>
        <v/>
      </c>
      <c r="AO469" s="8" t="str">
        <f t="shared" si="108"/>
        <v/>
      </c>
      <c r="AP469" s="8" t="str">
        <f t="shared" si="108"/>
        <v/>
      </c>
      <c r="AQ469" s="8" t="str">
        <f t="shared" si="108"/>
        <v/>
      </c>
      <c r="AR469" s="8" t="str">
        <f t="shared" si="108"/>
        <v/>
      </c>
      <c r="AS469" s="8" t="str">
        <f t="shared" si="108"/>
        <v/>
      </c>
      <c r="AT469" s="8" t="str">
        <f t="shared" si="108"/>
        <v/>
      </c>
      <c r="AU469" s="8" t="str">
        <f t="shared" si="108"/>
        <v/>
      </c>
      <c r="AV469" s="8" t="str">
        <f t="shared" si="108"/>
        <v/>
      </c>
      <c r="AW469" s="8" t="str">
        <f t="shared" si="108"/>
        <v/>
      </c>
      <c r="AX469" s="8" t="str">
        <f t="shared" si="109"/>
        <v/>
      </c>
      <c r="AY469" s="8" t="str">
        <f t="shared" si="109"/>
        <v/>
      </c>
      <c r="AZ469" s="8" t="str">
        <f t="shared" si="109"/>
        <v/>
      </c>
      <c r="BA469" s="8" t="str">
        <f t="shared" si="109"/>
        <v/>
      </c>
      <c r="BB469" s="8" t="str">
        <f t="shared" si="109"/>
        <v/>
      </c>
      <c r="BC469" s="8" t="str">
        <f t="shared" si="109"/>
        <v/>
      </c>
      <c r="BD469" s="8" t="str">
        <f t="shared" si="109"/>
        <v/>
      </c>
      <c r="BE469" s="8" t="str">
        <f t="shared" si="109"/>
        <v/>
      </c>
    </row>
    <row r="470" spans="1:57">
      <c r="A470" t="s">
        <v>404</v>
      </c>
      <c r="B470" t="s">
        <v>404</v>
      </c>
      <c r="C470" t="s">
        <v>404</v>
      </c>
      <c r="D470">
        <v>1191014000</v>
      </c>
      <c r="E470">
        <v>19</v>
      </c>
      <c r="F470">
        <v>0</v>
      </c>
      <c r="G470">
        <v>1</v>
      </c>
      <c r="H470">
        <v>164470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43539.875</v>
      </c>
      <c r="O470" s="1">
        <v>43545.875</v>
      </c>
      <c r="P470" s="1"/>
      <c r="Q470" s="1">
        <v>43545.875</v>
      </c>
      <c r="R470">
        <v>75018205</v>
      </c>
      <c r="S470" s="22">
        <f>COUNTIF(affix_amil_mensalidade_bronze!$E$4:$E$140,R470)</f>
        <v>1</v>
      </c>
      <c r="U470" t="s">
        <v>851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389</v>
      </c>
      <c r="AC470">
        <v>45</v>
      </c>
      <c r="AD470" t="s">
        <v>400</v>
      </c>
      <c r="AE470">
        <v>49621</v>
      </c>
      <c r="AF470">
        <v>416.82</v>
      </c>
      <c r="AG470">
        <v>496.21</v>
      </c>
      <c r="AH470" t="s">
        <v>408</v>
      </c>
      <c r="AI470" t="str">
        <f t="shared" si="104"/>
        <v>SIMSIMSIM1191014000190116447044761.875FNEL144761.87543539.87543545.87543545.875750182051XRTHUR XLXVXXRX RXDRXGUX000000AMIL45NEXT MUNICIPAL SÃO PAULO49621416.82496.21ATIVO</v>
      </c>
      <c r="AJ470">
        <f t="shared" si="105"/>
        <v>1</v>
      </c>
      <c r="AK470" t="s">
        <v>387</v>
      </c>
      <c r="AM470" s="7">
        <v>467</v>
      </c>
      <c r="AN470" s="7" t="str">
        <f t="shared" si="108"/>
        <v/>
      </c>
      <c r="AO470" s="7" t="str">
        <f t="shared" si="108"/>
        <v/>
      </c>
      <c r="AP470" s="7" t="str">
        <f t="shared" si="108"/>
        <v/>
      </c>
      <c r="AQ470" s="7" t="str">
        <f t="shared" si="108"/>
        <v/>
      </c>
      <c r="AR470" s="7" t="str">
        <f t="shared" si="108"/>
        <v/>
      </c>
      <c r="AS470" s="7" t="str">
        <f t="shared" si="108"/>
        <v/>
      </c>
      <c r="AT470" s="7" t="str">
        <f t="shared" si="108"/>
        <v/>
      </c>
      <c r="AU470" s="7" t="str">
        <f t="shared" si="108"/>
        <v/>
      </c>
      <c r="AV470" s="7" t="str">
        <f t="shared" si="108"/>
        <v/>
      </c>
      <c r="AW470" s="7" t="str">
        <f t="shared" si="108"/>
        <v/>
      </c>
      <c r="AX470" s="7" t="str">
        <f t="shared" si="109"/>
        <v/>
      </c>
      <c r="AY470" s="7" t="str">
        <f t="shared" si="109"/>
        <v/>
      </c>
      <c r="AZ470" s="7" t="str">
        <f t="shared" si="109"/>
        <v/>
      </c>
      <c r="BA470" s="7" t="str">
        <f t="shared" si="109"/>
        <v/>
      </c>
      <c r="BB470" s="7" t="str">
        <f t="shared" si="109"/>
        <v/>
      </c>
      <c r="BC470" s="7" t="str">
        <f t="shared" si="109"/>
        <v/>
      </c>
      <c r="BD470" s="7" t="str">
        <f t="shared" si="109"/>
        <v/>
      </c>
      <c r="BE470" s="7" t="str">
        <f t="shared" si="109"/>
        <v/>
      </c>
    </row>
    <row r="471" spans="1:57">
      <c r="A471" t="s">
        <v>404</v>
      </c>
      <c r="B471" t="s">
        <v>404</v>
      </c>
      <c r="C471" t="s">
        <v>404</v>
      </c>
      <c r="D471">
        <v>1191014000</v>
      </c>
      <c r="E471">
        <v>19</v>
      </c>
      <c r="F471">
        <v>0</v>
      </c>
      <c r="G471">
        <v>1</v>
      </c>
      <c r="H471">
        <v>164470</v>
      </c>
      <c r="I471" s="1">
        <v>44761.875</v>
      </c>
      <c r="J471" t="s">
        <v>387</v>
      </c>
      <c r="K471">
        <v>1</v>
      </c>
      <c r="L471" s="1"/>
      <c r="M471" s="1">
        <v>44761.875</v>
      </c>
      <c r="N471" s="1">
        <v>43539.875</v>
      </c>
      <c r="O471" s="1">
        <v>43545.875</v>
      </c>
      <c r="P471" s="1"/>
      <c r="Q471" s="1">
        <v>43545.875</v>
      </c>
      <c r="R471">
        <v>75018205</v>
      </c>
      <c r="S471" s="23">
        <f>COUNTIF(affix_amil_mensalidade_bronze!$E$4:$E$140,R471)</f>
        <v>1</v>
      </c>
      <c r="U471" t="s">
        <v>851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389</v>
      </c>
      <c r="AC471">
        <v>45</v>
      </c>
      <c r="AD471" t="s">
        <v>400</v>
      </c>
      <c r="AE471">
        <v>49621</v>
      </c>
      <c r="AF471">
        <v>416.82</v>
      </c>
      <c r="AG471">
        <v>496.21</v>
      </c>
      <c r="AH471" t="s">
        <v>408</v>
      </c>
      <c r="AI471" t="str">
        <f t="shared" si="104"/>
        <v>SIMSIMSIM1191014000190116447044761.875FNEL144761.87543539.87543545.87543545.875750182051XRTHUR XLXVXXRX RXDRXGUX000000AMIL45NEXT MUNICIPAL SÃO PAULO49621416.82496.21ATIVO</v>
      </c>
      <c r="AJ471">
        <f t="shared" si="105"/>
        <v>1</v>
      </c>
      <c r="AK471" t="s">
        <v>387</v>
      </c>
      <c r="AM471" s="8">
        <v>468</v>
      </c>
      <c r="AN471" s="8" t="str">
        <f t="shared" si="108"/>
        <v/>
      </c>
      <c r="AO471" s="8" t="str">
        <f t="shared" si="108"/>
        <v/>
      </c>
      <c r="AP471" s="8" t="str">
        <f t="shared" si="108"/>
        <v/>
      </c>
      <c r="AQ471" s="8" t="str">
        <f t="shared" si="108"/>
        <v/>
      </c>
      <c r="AR471" s="8" t="str">
        <f t="shared" si="108"/>
        <v/>
      </c>
      <c r="AS471" s="8" t="str">
        <f t="shared" si="108"/>
        <v/>
      </c>
      <c r="AT471" s="8" t="str">
        <f t="shared" si="108"/>
        <v/>
      </c>
      <c r="AU471" s="8" t="str">
        <f t="shared" si="108"/>
        <v/>
      </c>
      <c r="AV471" s="8" t="str">
        <f t="shared" si="108"/>
        <v/>
      </c>
      <c r="AW471" s="8" t="str">
        <f t="shared" si="108"/>
        <v/>
      </c>
      <c r="AX471" s="8" t="str">
        <f t="shared" si="109"/>
        <v/>
      </c>
      <c r="AY471" s="8" t="str">
        <f t="shared" si="109"/>
        <v/>
      </c>
      <c r="AZ471" s="8" t="str">
        <f t="shared" si="109"/>
        <v/>
      </c>
      <c r="BA471" s="8" t="str">
        <f t="shared" si="109"/>
        <v/>
      </c>
      <c r="BB471" s="8" t="str">
        <f t="shared" si="109"/>
        <v/>
      </c>
      <c r="BC471" s="8" t="str">
        <f t="shared" si="109"/>
        <v/>
      </c>
      <c r="BD471" s="8" t="str">
        <f t="shared" si="109"/>
        <v/>
      </c>
      <c r="BE471" s="8" t="str">
        <f t="shared" si="109"/>
        <v/>
      </c>
    </row>
    <row r="472" spans="1:57">
      <c r="A472" t="s">
        <v>404</v>
      </c>
      <c r="B472" t="s">
        <v>404</v>
      </c>
      <c r="C472" t="s">
        <v>404</v>
      </c>
      <c r="E472">
        <v>232</v>
      </c>
      <c r="F472">
        <v>0</v>
      </c>
      <c r="G472">
        <v>1</v>
      </c>
      <c r="H472">
        <v>207601</v>
      </c>
      <c r="I472" s="1">
        <v>44761.875</v>
      </c>
      <c r="J472" t="s">
        <v>499</v>
      </c>
      <c r="K472">
        <v>0</v>
      </c>
      <c r="L472" s="1"/>
      <c r="M472" s="1">
        <v>44761.875</v>
      </c>
      <c r="N472" s="1">
        <v>32663.875</v>
      </c>
      <c r="O472" s="1">
        <v>43569.875</v>
      </c>
      <c r="P472" s="1"/>
      <c r="Q472" s="1">
        <v>43569.875</v>
      </c>
      <c r="R472">
        <v>75175309</v>
      </c>
      <c r="S472" s="23">
        <f>COUNTIF(affix_amil_mensalidade_bronze!$E$4:$E$140,R472)</f>
        <v>0</v>
      </c>
      <c r="U472" t="s">
        <v>950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389</v>
      </c>
      <c r="AC472">
        <v>38</v>
      </c>
      <c r="AD472" t="s">
        <v>476</v>
      </c>
      <c r="AE472">
        <v>177736</v>
      </c>
      <c r="AF472">
        <v>1475.23</v>
      </c>
      <c r="AG472">
        <v>1777.36</v>
      </c>
      <c r="AH472" t="s">
        <v>408</v>
      </c>
      <c r="AI472" t="str">
        <f t="shared" si="104"/>
        <v>SIMSIMSIM2320120760144761.875SEEB - BA044761.87532663.87543569.87543569.875751753090LUZXX LXURXNX RXBXXRX DX WXRVXLHX WXMPXDXNXX000000AMIL38AMIL 400 QC NACIONAL1777361475.231777.36ATIVO</v>
      </c>
      <c r="AJ472">
        <f t="shared" si="105"/>
        <v>0</v>
      </c>
      <c r="AK472" t="s">
        <v>499</v>
      </c>
      <c r="AM472" s="7">
        <v>469</v>
      </c>
      <c r="AN472" s="7" t="str">
        <f t="shared" si="108"/>
        <v/>
      </c>
      <c r="AO472" s="7" t="str">
        <f t="shared" si="108"/>
        <v/>
      </c>
      <c r="AP472" s="7" t="str">
        <f t="shared" si="108"/>
        <v/>
      </c>
      <c r="AQ472" s="7" t="str">
        <f t="shared" si="108"/>
        <v/>
      </c>
      <c r="AR472" s="7" t="str">
        <f t="shared" si="108"/>
        <v/>
      </c>
      <c r="AS472" s="7" t="str">
        <f t="shared" si="108"/>
        <v/>
      </c>
      <c r="AT472" s="7" t="str">
        <f t="shared" si="108"/>
        <v/>
      </c>
      <c r="AU472" s="7" t="str">
        <f t="shared" si="108"/>
        <v/>
      </c>
      <c r="AV472" s="7" t="str">
        <f t="shared" si="108"/>
        <v/>
      </c>
      <c r="AW472" s="7" t="str">
        <f t="shared" si="108"/>
        <v/>
      </c>
      <c r="AX472" s="7" t="str">
        <f t="shared" si="109"/>
        <v/>
      </c>
      <c r="AY472" s="7" t="str">
        <f t="shared" si="109"/>
        <v/>
      </c>
      <c r="AZ472" s="7" t="str">
        <f t="shared" si="109"/>
        <v/>
      </c>
      <c r="BA472" s="7" t="str">
        <f t="shared" si="109"/>
        <v/>
      </c>
      <c r="BB472" s="7" t="str">
        <f t="shared" si="109"/>
        <v/>
      </c>
      <c r="BC472" s="7" t="str">
        <f t="shared" si="109"/>
        <v/>
      </c>
      <c r="BD472" s="7" t="str">
        <f t="shared" si="109"/>
        <v/>
      </c>
      <c r="BE472" s="7" t="str">
        <f t="shared" si="109"/>
        <v/>
      </c>
    </row>
    <row r="473" spans="1:57">
      <c r="A473" t="s">
        <v>404</v>
      </c>
      <c r="B473" t="s">
        <v>404</v>
      </c>
      <c r="C473" t="s">
        <v>404</v>
      </c>
      <c r="E473">
        <v>232</v>
      </c>
      <c r="F473">
        <v>0</v>
      </c>
      <c r="G473">
        <v>1</v>
      </c>
      <c r="H473">
        <v>207601</v>
      </c>
      <c r="I473" s="1">
        <v>44761.875</v>
      </c>
      <c r="J473" t="s">
        <v>499</v>
      </c>
      <c r="K473">
        <v>0</v>
      </c>
      <c r="L473" s="1"/>
      <c r="M473" s="1">
        <v>44761.875</v>
      </c>
      <c r="N473" s="1">
        <v>32663.875</v>
      </c>
      <c r="O473" s="1">
        <v>43569.875</v>
      </c>
      <c r="P473" s="1"/>
      <c r="Q473" s="1">
        <v>43569.875</v>
      </c>
      <c r="R473">
        <v>75175309</v>
      </c>
      <c r="S473" s="22">
        <f>COUNTIF(affix_amil_mensalidade_bronze!$E$4:$E$140,R473)</f>
        <v>0</v>
      </c>
      <c r="U473" t="s">
        <v>950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389</v>
      </c>
      <c r="AC473">
        <v>38</v>
      </c>
      <c r="AD473" t="s">
        <v>476</v>
      </c>
      <c r="AE473">
        <v>177736</v>
      </c>
      <c r="AF473">
        <v>1475.23</v>
      </c>
      <c r="AG473">
        <v>1777.36</v>
      </c>
      <c r="AH473" t="s">
        <v>408</v>
      </c>
      <c r="AI473" t="str">
        <f t="shared" si="104"/>
        <v>SIMSIMSIM2320120760144761.875SEEB - BA044761.87532663.87543569.87543569.875751753090LUZXX LXURXNX RXBXXRX DX WXRVXLHX WXMPXDXNXX000000AMIL38AMIL 400 QC NACIONAL1777361475.231777.36ATIVO</v>
      </c>
      <c r="AJ473">
        <f t="shared" si="105"/>
        <v>1</v>
      </c>
      <c r="AK473" t="s">
        <v>499</v>
      </c>
      <c r="AM473" s="8">
        <v>470</v>
      </c>
      <c r="AN473" s="8" t="str">
        <f t="shared" si="108"/>
        <v/>
      </c>
      <c r="AO473" s="8" t="str">
        <f t="shared" si="108"/>
        <v/>
      </c>
      <c r="AP473" s="8" t="str">
        <f t="shared" si="108"/>
        <v/>
      </c>
      <c r="AQ473" s="8" t="str">
        <f t="shared" si="108"/>
        <v/>
      </c>
      <c r="AR473" s="8" t="str">
        <f t="shared" si="108"/>
        <v/>
      </c>
      <c r="AS473" s="8" t="str">
        <f t="shared" si="108"/>
        <v/>
      </c>
      <c r="AT473" s="8" t="str">
        <f t="shared" si="108"/>
        <v/>
      </c>
      <c r="AU473" s="8" t="str">
        <f t="shared" si="108"/>
        <v/>
      </c>
      <c r="AV473" s="8" t="str">
        <f t="shared" si="108"/>
        <v/>
      </c>
      <c r="AW473" s="8" t="str">
        <f t="shared" si="108"/>
        <v/>
      </c>
      <c r="AX473" s="8" t="str">
        <f t="shared" si="109"/>
        <v/>
      </c>
      <c r="AY473" s="8" t="str">
        <f t="shared" si="109"/>
        <v/>
      </c>
      <c r="AZ473" s="8" t="str">
        <f t="shared" si="109"/>
        <v/>
      </c>
      <c r="BA473" s="8" t="str">
        <f t="shared" si="109"/>
        <v/>
      </c>
      <c r="BB473" s="8" t="str">
        <f t="shared" si="109"/>
        <v/>
      </c>
      <c r="BC473" s="8" t="str">
        <f t="shared" si="109"/>
        <v/>
      </c>
      <c r="BD473" s="8" t="str">
        <f t="shared" si="109"/>
        <v/>
      </c>
      <c r="BE473" s="8" t="str">
        <f t="shared" si="109"/>
        <v/>
      </c>
    </row>
    <row r="474" spans="1:57">
      <c r="A474" t="s">
        <v>404</v>
      </c>
      <c r="B474" t="s">
        <v>404</v>
      </c>
      <c r="C474" t="s">
        <v>404</v>
      </c>
      <c r="E474">
        <v>232</v>
      </c>
      <c r="F474">
        <v>0</v>
      </c>
      <c r="G474">
        <v>1</v>
      </c>
      <c r="H474">
        <v>207601</v>
      </c>
      <c r="I474" s="1">
        <v>44761.875</v>
      </c>
      <c r="J474" t="s">
        <v>499</v>
      </c>
      <c r="K474">
        <v>0</v>
      </c>
      <c r="L474" s="1"/>
      <c r="M474" s="1">
        <v>44761.875</v>
      </c>
      <c r="N474" s="1">
        <v>32663.875</v>
      </c>
      <c r="O474" s="1">
        <v>43569.875</v>
      </c>
      <c r="P474" s="1"/>
      <c r="Q474" s="1">
        <v>43569.875</v>
      </c>
      <c r="R474">
        <v>75175309</v>
      </c>
      <c r="S474" s="23">
        <f>COUNTIF(affix_amil_mensalidade_bronze!$E$4:$E$140,R474)</f>
        <v>0</v>
      </c>
      <c r="U474" t="s">
        <v>950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389</v>
      </c>
      <c r="AC474">
        <v>38</v>
      </c>
      <c r="AD474" t="s">
        <v>476</v>
      </c>
      <c r="AE474">
        <v>177736</v>
      </c>
      <c r="AF474">
        <v>1475.23</v>
      </c>
      <c r="AG474">
        <v>1777.36</v>
      </c>
      <c r="AH474" t="s">
        <v>408</v>
      </c>
      <c r="AI474" t="str">
        <f t="shared" si="104"/>
        <v>SIMSIMSIM2320120760144761.875SEEB - BA044761.87532663.87543569.87543569.875751753090LUZXX LXURXNX RXBXXRX DX WXRVXLHX WXMPXDXNXX000000AMIL38AMIL 400 QC NACIONAL1777361475.231777.36ATIVO</v>
      </c>
      <c r="AJ474">
        <f t="shared" si="105"/>
        <v>1</v>
      </c>
      <c r="AK474" t="s">
        <v>499</v>
      </c>
      <c r="AM474" s="7">
        <v>471</v>
      </c>
      <c r="AN474" s="7" t="str">
        <f t="shared" ref="AN474:AW483" si="110">IF(AN$3=$D474,$AM474,"")</f>
        <v/>
      </c>
      <c r="AO474" s="7" t="str">
        <f t="shared" si="110"/>
        <v/>
      </c>
      <c r="AP474" s="7" t="str">
        <f t="shared" si="110"/>
        <v/>
      </c>
      <c r="AQ474" s="7" t="str">
        <f t="shared" si="110"/>
        <v/>
      </c>
      <c r="AR474" s="7" t="str">
        <f t="shared" si="110"/>
        <v/>
      </c>
      <c r="AS474" s="7" t="str">
        <f t="shared" si="110"/>
        <v/>
      </c>
      <c r="AT474" s="7" t="str">
        <f t="shared" si="110"/>
        <v/>
      </c>
      <c r="AU474" s="7" t="str">
        <f t="shared" si="110"/>
        <v/>
      </c>
      <c r="AV474" s="7" t="str">
        <f t="shared" si="110"/>
        <v/>
      </c>
      <c r="AW474" s="7" t="str">
        <f t="shared" si="110"/>
        <v/>
      </c>
      <c r="AX474" s="7" t="str">
        <f t="shared" ref="AX474:BE483" si="111">IF(AX$3=$D474,$AM474,"")</f>
        <v/>
      </c>
      <c r="AY474" s="7" t="str">
        <f t="shared" si="111"/>
        <v/>
      </c>
      <c r="AZ474" s="7" t="str">
        <f t="shared" si="111"/>
        <v/>
      </c>
      <c r="BA474" s="7" t="str">
        <f t="shared" si="111"/>
        <v/>
      </c>
      <c r="BB474" s="7" t="str">
        <f t="shared" si="111"/>
        <v/>
      </c>
      <c r="BC474" s="7" t="str">
        <f t="shared" si="111"/>
        <v/>
      </c>
      <c r="BD474" s="7" t="str">
        <f t="shared" si="111"/>
        <v/>
      </c>
      <c r="BE474" s="7" t="str">
        <f t="shared" si="111"/>
        <v/>
      </c>
    </row>
    <row r="475" spans="1:57">
      <c r="A475" t="s">
        <v>404</v>
      </c>
      <c r="B475" t="s">
        <v>386</v>
      </c>
      <c r="C475" t="s">
        <v>386</v>
      </c>
      <c r="E475">
        <v>57</v>
      </c>
      <c r="F475">
        <v>0</v>
      </c>
      <c r="G475">
        <v>1</v>
      </c>
      <c r="H475">
        <v>207682</v>
      </c>
      <c r="I475" s="1">
        <v>44761.875</v>
      </c>
      <c r="J475" t="s">
        <v>392</v>
      </c>
      <c r="K475">
        <v>0</v>
      </c>
      <c r="L475" s="1">
        <v>44725.875</v>
      </c>
      <c r="M475" s="1">
        <v>44761.875</v>
      </c>
      <c r="N475" s="1">
        <v>28974.875</v>
      </c>
      <c r="O475" s="1">
        <v>44725.875</v>
      </c>
      <c r="P475" s="1">
        <v>44693.875</v>
      </c>
      <c r="Q475" s="1">
        <v>43569.875</v>
      </c>
      <c r="R475">
        <v>75175333</v>
      </c>
      <c r="S475" s="22">
        <f>COUNTIF(affix_amil_mensalidade_bronze!$E$4:$E$140,R475)</f>
        <v>0</v>
      </c>
      <c r="U475" t="s">
        <v>955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389</v>
      </c>
      <c r="AC475">
        <v>38</v>
      </c>
      <c r="AD475" t="s">
        <v>476</v>
      </c>
      <c r="AE475">
        <v>153526</v>
      </c>
      <c r="AF475">
        <v>1289.6199999999999</v>
      </c>
      <c r="AG475">
        <v>1535.26</v>
      </c>
      <c r="AH475" t="s">
        <v>391</v>
      </c>
      <c r="AI475" t="str">
        <f t="shared" si="104"/>
        <v>SIMNÃONÃO570120768244761.875ANMEP044725.87544761.87528974.87544725.87544693.87543569.875751753330XLXNXLDX XNTXNX XUZX000000AMIL38AMIL 400 QC NACIONAL1535261289.621535.26INATIVO</v>
      </c>
      <c r="AJ475">
        <f t="shared" si="105"/>
        <v>0</v>
      </c>
      <c r="AK475" t="s">
        <v>392</v>
      </c>
      <c r="AM475" s="8">
        <v>472</v>
      </c>
      <c r="AN475" s="8" t="str">
        <f t="shared" si="110"/>
        <v/>
      </c>
      <c r="AO475" s="8" t="str">
        <f t="shared" si="110"/>
        <v/>
      </c>
      <c r="AP475" s="8" t="str">
        <f t="shared" si="110"/>
        <v/>
      </c>
      <c r="AQ475" s="8" t="str">
        <f t="shared" si="110"/>
        <v/>
      </c>
      <c r="AR475" s="8" t="str">
        <f t="shared" si="110"/>
        <v/>
      </c>
      <c r="AS475" s="8" t="str">
        <f t="shared" si="110"/>
        <v/>
      </c>
      <c r="AT475" s="8" t="str">
        <f t="shared" si="110"/>
        <v/>
      </c>
      <c r="AU475" s="8" t="str">
        <f t="shared" si="110"/>
        <v/>
      </c>
      <c r="AV475" s="8" t="str">
        <f t="shared" si="110"/>
        <v/>
      </c>
      <c r="AW475" s="8" t="str">
        <f t="shared" si="110"/>
        <v/>
      </c>
      <c r="AX475" s="8" t="str">
        <f t="shared" si="111"/>
        <v/>
      </c>
      <c r="AY475" s="8" t="str">
        <f t="shared" si="111"/>
        <v/>
      </c>
      <c r="AZ475" s="8" t="str">
        <f t="shared" si="111"/>
        <v/>
      </c>
      <c r="BA475" s="8" t="str">
        <f t="shared" si="111"/>
        <v/>
      </c>
      <c r="BB475" s="8" t="str">
        <f t="shared" si="111"/>
        <v/>
      </c>
      <c r="BC475" s="8" t="str">
        <f t="shared" si="111"/>
        <v/>
      </c>
      <c r="BD475" s="8" t="str">
        <f t="shared" si="111"/>
        <v/>
      </c>
      <c r="BE475" s="8" t="str">
        <f t="shared" si="111"/>
        <v/>
      </c>
    </row>
    <row r="476" spans="1:57">
      <c r="A476" t="s">
        <v>404</v>
      </c>
      <c r="B476" t="s">
        <v>386</v>
      </c>
      <c r="C476" t="s">
        <v>386</v>
      </c>
      <c r="E476">
        <v>57</v>
      </c>
      <c r="F476">
        <v>0</v>
      </c>
      <c r="G476">
        <v>1</v>
      </c>
      <c r="H476">
        <v>207682</v>
      </c>
      <c r="I476" s="1">
        <v>44761.875</v>
      </c>
      <c r="J476" t="s">
        <v>392</v>
      </c>
      <c r="K476">
        <v>0</v>
      </c>
      <c r="L476" s="1">
        <v>44725.875</v>
      </c>
      <c r="M476" s="1">
        <v>44761.875</v>
      </c>
      <c r="N476" s="1">
        <v>28974.875</v>
      </c>
      <c r="O476" s="1">
        <v>44725.875</v>
      </c>
      <c r="P476" s="1">
        <v>44693.875</v>
      </c>
      <c r="Q476" s="1">
        <v>43569.875</v>
      </c>
      <c r="R476">
        <v>75175333</v>
      </c>
      <c r="S476" s="23">
        <f>COUNTIF(affix_amil_mensalidade_bronze!$E$4:$E$140,R476)</f>
        <v>0</v>
      </c>
      <c r="U476" t="s">
        <v>955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389</v>
      </c>
      <c r="AC476">
        <v>38</v>
      </c>
      <c r="AD476" t="s">
        <v>476</v>
      </c>
      <c r="AE476">
        <v>153526</v>
      </c>
      <c r="AF476">
        <v>1289.6199999999999</v>
      </c>
      <c r="AG476">
        <v>1535.26</v>
      </c>
      <c r="AH476" t="s">
        <v>391</v>
      </c>
      <c r="AI476" t="str">
        <f t="shared" si="104"/>
        <v>SIMNÃONÃO570120768244761.875ANMEP044725.87544761.87528974.87544725.87544693.87543569.875751753330XLXNXLDX XNTXNX XUZX000000AMIL38AMIL 400 QC NACIONAL1535261289.621535.26INATIVO</v>
      </c>
      <c r="AJ476">
        <f t="shared" si="105"/>
        <v>1</v>
      </c>
      <c r="AK476" t="s">
        <v>392</v>
      </c>
      <c r="AM476" s="7">
        <v>473</v>
      </c>
      <c r="AN476" s="7" t="str">
        <f t="shared" si="110"/>
        <v/>
      </c>
      <c r="AO476" s="7" t="str">
        <f t="shared" si="110"/>
        <v/>
      </c>
      <c r="AP476" s="7" t="str">
        <f t="shared" si="110"/>
        <v/>
      </c>
      <c r="AQ476" s="7" t="str">
        <f t="shared" si="110"/>
        <v/>
      </c>
      <c r="AR476" s="7" t="str">
        <f t="shared" si="110"/>
        <v/>
      </c>
      <c r="AS476" s="7" t="str">
        <f t="shared" si="110"/>
        <v/>
      </c>
      <c r="AT476" s="7" t="str">
        <f t="shared" si="110"/>
        <v/>
      </c>
      <c r="AU476" s="7" t="str">
        <f t="shared" si="110"/>
        <v/>
      </c>
      <c r="AV476" s="7" t="str">
        <f t="shared" si="110"/>
        <v/>
      </c>
      <c r="AW476" s="7" t="str">
        <f t="shared" si="110"/>
        <v/>
      </c>
      <c r="AX476" s="7" t="str">
        <f t="shared" si="111"/>
        <v/>
      </c>
      <c r="AY476" s="7" t="str">
        <f t="shared" si="111"/>
        <v/>
      </c>
      <c r="AZ476" s="7" t="str">
        <f t="shared" si="111"/>
        <v/>
      </c>
      <c r="BA476" s="7" t="str">
        <f t="shared" si="111"/>
        <v/>
      </c>
      <c r="BB476" s="7" t="str">
        <f t="shared" si="111"/>
        <v/>
      </c>
      <c r="BC476" s="7" t="str">
        <f t="shared" si="111"/>
        <v/>
      </c>
      <c r="BD476" s="7" t="str">
        <f t="shared" si="111"/>
        <v/>
      </c>
      <c r="BE476" s="7" t="str">
        <f t="shared" si="111"/>
        <v/>
      </c>
    </row>
    <row r="477" spans="1:57">
      <c r="A477" t="s">
        <v>404</v>
      </c>
      <c r="B477" t="s">
        <v>386</v>
      </c>
      <c r="C477" t="s">
        <v>386</v>
      </c>
      <c r="E477">
        <v>57</v>
      </c>
      <c r="F477">
        <v>0</v>
      </c>
      <c r="G477">
        <v>1</v>
      </c>
      <c r="H477">
        <v>207682</v>
      </c>
      <c r="I477" s="1">
        <v>44761.875</v>
      </c>
      <c r="J477" t="s">
        <v>392</v>
      </c>
      <c r="K477">
        <v>0</v>
      </c>
      <c r="L477" s="1">
        <v>44725.875</v>
      </c>
      <c r="M477" s="1">
        <v>44761.875</v>
      </c>
      <c r="N477" s="1">
        <v>28974.875</v>
      </c>
      <c r="O477" s="1">
        <v>44725.875</v>
      </c>
      <c r="P477" s="1">
        <v>44693.875</v>
      </c>
      <c r="Q477" s="1">
        <v>43569.875</v>
      </c>
      <c r="R477">
        <v>75175333</v>
      </c>
      <c r="S477" s="22">
        <f>COUNTIF(affix_amil_mensalidade_bronze!$E$4:$E$140,R477)</f>
        <v>0</v>
      </c>
      <c r="U477" t="s">
        <v>955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389</v>
      </c>
      <c r="AC477">
        <v>38</v>
      </c>
      <c r="AD477" t="s">
        <v>476</v>
      </c>
      <c r="AE477">
        <v>153526</v>
      </c>
      <c r="AF477">
        <v>1289.6199999999999</v>
      </c>
      <c r="AG477">
        <v>1535.26</v>
      </c>
      <c r="AH477" t="s">
        <v>391</v>
      </c>
      <c r="AI477" t="str">
        <f t="shared" si="104"/>
        <v>SIMNÃONÃO570120768244761.875ANMEP044725.87544761.87528974.87544725.87544693.87543569.875751753330XLXNXLDX XNTXNX XUZX000000AMIL38AMIL 400 QC NACIONAL1535261289.621535.26INATIVO</v>
      </c>
      <c r="AJ477">
        <f t="shared" si="105"/>
        <v>1</v>
      </c>
      <c r="AK477" t="s">
        <v>392</v>
      </c>
      <c r="AM477" s="8">
        <v>474</v>
      </c>
      <c r="AN477" s="8" t="str">
        <f t="shared" si="110"/>
        <v/>
      </c>
      <c r="AO477" s="8" t="str">
        <f t="shared" si="110"/>
        <v/>
      </c>
      <c r="AP477" s="8" t="str">
        <f t="shared" si="110"/>
        <v/>
      </c>
      <c r="AQ477" s="8" t="str">
        <f t="shared" si="110"/>
        <v/>
      </c>
      <c r="AR477" s="8" t="str">
        <f t="shared" si="110"/>
        <v/>
      </c>
      <c r="AS477" s="8" t="str">
        <f t="shared" si="110"/>
        <v/>
      </c>
      <c r="AT477" s="8" t="str">
        <f t="shared" si="110"/>
        <v/>
      </c>
      <c r="AU477" s="8" t="str">
        <f t="shared" si="110"/>
        <v/>
      </c>
      <c r="AV477" s="8" t="str">
        <f t="shared" si="110"/>
        <v/>
      </c>
      <c r="AW477" s="8" t="str">
        <f t="shared" si="110"/>
        <v/>
      </c>
      <c r="AX477" s="8" t="str">
        <f t="shared" si="111"/>
        <v/>
      </c>
      <c r="AY477" s="8" t="str">
        <f t="shared" si="111"/>
        <v/>
      </c>
      <c r="AZ477" s="8" t="str">
        <f t="shared" si="111"/>
        <v/>
      </c>
      <c r="BA477" s="8" t="str">
        <f t="shared" si="111"/>
        <v/>
      </c>
      <c r="BB477" s="8" t="str">
        <f t="shared" si="111"/>
        <v/>
      </c>
      <c r="BC477" s="8" t="str">
        <f t="shared" si="111"/>
        <v/>
      </c>
      <c r="BD477" s="8" t="str">
        <f t="shared" si="111"/>
        <v/>
      </c>
      <c r="BE477" s="8" t="str">
        <f t="shared" si="111"/>
        <v/>
      </c>
    </row>
    <row r="478" spans="1:57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207710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35514.875</v>
      </c>
      <c r="O478" s="1">
        <v>43569.875</v>
      </c>
      <c r="P478" s="1"/>
      <c r="Q478" s="1">
        <v>43569.875</v>
      </c>
      <c r="R478">
        <v>75175346</v>
      </c>
      <c r="S478" s="23">
        <f>COUNTIF(affix_amil_mensalidade_bronze!$E$4:$E$140,R478)</f>
        <v>0</v>
      </c>
      <c r="U478" t="s">
        <v>956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389</v>
      </c>
      <c r="AC478">
        <v>38</v>
      </c>
      <c r="AD478" t="s">
        <v>398</v>
      </c>
      <c r="AE478">
        <v>239502</v>
      </c>
      <c r="AF478">
        <v>2011.8</v>
      </c>
      <c r="AG478">
        <v>2395.02</v>
      </c>
      <c r="AH478" t="s">
        <v>408</v>
      </c>
      <c r="AI478" t="str">
        <f t="shared" si="104"/>
        <v>SIMSIMSIM190120771044761.875FNEL044761.87535514.87543569.87543569.875751753460XZXBXLLX MXRXLX DX XUZX000000AMIL38AMIL 500 QP NACIONAL2395022011.82395.02ATIVO</v>
      </c>
      <c r="AJ478">
        <f t="shared" si="105"/>
        <v>0</v>
      </c>
      <c r="AK478" t="s">
        <v>387</v>
      </c>
      <c r="AM478" s="7">
        <v>475</v>
      </c>
      <c r="AN478" s="7" t="str">
        <f t="shared" si="110"/>
        <v/>
      </c>
      <c r="AO478" s="7" t="str">
        <f t="shared" si="110"/>
        <v/>
      </c>
      <c r="AP478" s="7" t="str">
        <f t="shared" si="110"/>
        <v/>
      </c>
      <c r="AQ478" s="7" t="str">
        <f t="shared" si="110"/>
        <v/>
      </c>
      <c r="AR478" s="7" t="str">
        <f t="shared" si="110"/>
        <v/>
      </c>
      <c r="AS478" s="7" t="str">
        <f t="shared" si="110"/>
        <v/>
      </c>
      <c r="AT478" s="7" t="str">
        <f t="shared" si="110"/>
        <v/>
      </c>
      <c r="AU478" s="7" t="str">
        <f t="shared" si="110"/>
        <v/>
      </c>
      <c r="AV478" s="7" t="str">
        <f t="shared" si="110"/>
        <v/>
      </c>
      <c r="AW478" s="7" t="str">
        <f t="shared" si="110"/>
        <v/>
      </c>
      <c r="AX478" s="7" t="str">
        <f t="shared" si="111"/>
        <v/>
      </c>
      <c r="AY478" s="7" t="str">
        <f t="shared" si="111"/>
        <v/>
      </c>
      <c r="AZ478" s="7" t="str">
        <f t="shared" si="111"/>
        <v/>
      </c>
      <c r="BA478" s="7" t="str">
        <f t="shared" si="111"/>
        <v/>
      </c>
      <c r="BB478" s="7" t="str">
        <f t="shared" si="111"/>
        <v/>
      </c>
      <c r="BC478" s="7" t="str">
        <f t="shared" si="111"/>
        <v/>
      </c>
      <c r="BD478" s="7" t="str">
        <f t="shared" si="111"/>
        <v/>
      </c>
      <c r="BE478" s="7" t="str">
        <f t="shared" si="111"/>
        <v/>
      </c>
    </row>
    <row r="479" spans="1:57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207710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35514.875</v>
      </c>
      <c r="O479" s="1">
        <v>43569.875</v>
      </c>
      <c r="P479" s="1"/>
      <c r="Q479" s="1">
        <v>43569.875</v>
      </c>
      <c r="R479">
        <v>75175346</v>
      </c>
      <c r="S479" s="22">
        <f>COUNTIF(affix_amil_mensalidade_bronze!$E$4:$E$140,R479)</f>
        <v>0</v>
      </c>
      <c r="U479" t="s">
        <v>956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389</v>
      </c>
      <c r="AC479">
        <v>38</v>
      </c>
      <c r="AD479" t="s">
        <v>398</v>
      </c>
      <c r="AE479">
        <v>239502</v>
      </c>
      <c r="AF479">
        <v>2011.8</v>
      </c>
      <c r="AG479">
        <v>2395.02</v>
      </c>
      <c r="AH479" t="s">
        <v>408</v>
      </c>
      <c r="AI479" t="str">
        <f t="shared" si="104"/>
        <v>SIMSIMSIM190120771044761.875FNEL044761.87535514.87543569.87543569.875751753460XZXBXLLX MXRXLX DX XUZX000000AMIL38AMIL 500 QP NACIONAL2395022011.82395.02ATIVO</v>
      </c>
      <c r="AJ479">
        <f t="shared" si="105"/>
        <v>1</v>
      </c>
      <c r="AK479" t="s">
        <v>387</v>
      </c>
      <c r="AM479" s="8">
        <v>476</v>
      </c>
      <c r="AN479" s="8" t="str">
        <f t="shared" si="110"/>
        <v/>
      </c>
      <c r="AO479" s="8" t="str">
        <f t="shared" si="110"/>
        <v/>
      </c>
      <c r="AP479" s="8" t="str">
        <f t="shared" si="110"/>
        <v/>
      </c>
      <c r="AQ479" s="8" t="str">
        <f t="shared" si="110"/>
        <v/>
      </c>
      <c r="AR479" s="8" t="str">
        <f t="shared" si="110"/>
        <v/>
      </c>
      <c r="AS479" s="8" t="str">
        <f t="shared" si="110"/>
        <v/>
      </c>
      <c r="AT479" s="8" t="str">
        <f t="shared" si="110"/>
        <v/>
      </c>
      <c r="AU479" s="8" t="str">
        <f t="shared" si="110"/>
        <v/>
      </c>
      <c r="AV479" s="8" t="str">
        <f t="shared" si="110"/>
        <v/>
      </c>
      <c r="AW479" s="8" t="str">
        <f t="shared" si="110"/>
        <v/>
      </c>
      <c r="AX479" s="8" t="str">
        <f t="shared" si="111"/>
        <v/>
      </c>
      <c r="AY479" s="8" t="str">
        <f t="shared" si="111"/>
        <v/>
      </c>
      <c r="AZ479" s="8" t="str">
        <f t="shared" si="111"/>
        <v/>
      </c>
      <c r="BA479" s="8" t="str">
        <f t="shared" si="111"/>
        <v/>
      </c>
      <c r="BB479" s="8" t="str">
        <f t="shared" si="111"/>
        <v/>
      </c>
      <c r="BC479" s="8" t="str">
        <f t="shared" si="111"/>
        <v/>
      </c>
      <c r="BD479" s="8" t="str">
        <f t="shared" si="111"/>
        <v/>
      </c>
      <c r="BE479" s="8" t="str">
        <f t="shared" si="111"/>
        <v/>
      </c>
    </row>
    <row r="480" spans="1:57">
      <c r="A480" t="s">
        <v>404</v>
      </c>
      <c r="B480" t="s">
        <v>404</v>
      </c>
      <c r="C480" t="s">
        <v>404</v>
      </c>
      <c r="E480">
        <v>19</v>
      </c>
      <c r="F480">
        <v>0</v>
      </c>
      <c r="G480">
        <v>1</v>
      </c>
      <c r="H480">
        <v>207710</v>
      </c>
      <c r="I480" s="1">
        <v>44761.875</v>
      </c>
      <c r="J480" t="s">
        <v>387</v>
      </c>
      <c r="K480">
        <v>0</v>
      </c>
      <c r="L480" s="1"/>
      <c r="M480" s="1">
        <v>44761.875</v>
      </c>
      <c r="N480" s="1">
        <v>35514.875</v>
      </c>
      <c r="O480" s="1">
        <v>43569.875</v>
      </c>
      <c r="P480" s="1"/>
      <c r="Q480" s="1">
        <v>43569.875</v>
      </c>
      <c r="R480">
        <v>75175346</v>
      </c>
      <c r="S480" s="23">
        <f>COUNTIF(affix_amil_mensalidade_bronze!$E$4:$E$140,R480)</f>
        <v>0</v>
      </c>
      <c r="U480" t="s">
        <v>956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389</v>
      </c>
      <c r="AC480">
        <v>38</v>
      </c>
      <c r="AD480" t="s">
        <v>398</v>
      </c>
      <c r="AE480">
        <v>239502</v>
      </c>
      <c r="AF480">
        <v>2011.8</v>
      </c>
      <c r="AG480">
        <v>2395.02</v>
      </c>
      <c r="AH480" t="s">
        <v>408</v>
      </c>
      <c r="AI480" t="str">
        <f t="shared" si="104"/>
        <v>SIMSIMSIM190120771044761.875FNEL044761.87535514.87543569.87543569.875751753460XZXBXLLX MXRXLX DX XUZX000000AMIL38AMIL 500 QP NACIONAL2395022011.82395.02ATIVO</v>
      </c>
      <c r="AJ480">
        <f t="shared" si="105"/>
        <v>1</v>
      </c>
      <c r="AK480" t="s">
        <v>387</v>
      </c>
      <c r="AM480" s="7">
        <v>477</v>
      </c>
      <c r="AN480" s="7" t="str">
        <f t="shared" si="110"/>
        <v/>
      </c>
      <c r="AO480" s="7" t="str">
        <f t="shared" si="110"/>
        <v/>
      </c>
      <c r="AP480" s="7" t="str">
        <f t="shared" si="110"/>
        <v/>
      </c>
      <c r="AQ480" s="7" t="str">
        <f t="shared" si="110"/>
        <v/>
      </c>
      <c r="AR480" s="7" t="str">
        <f t="shared" si="110"/>
        <v/>
      </c>
      <c r="AS480" s="7" t="str">
        <f t="shared" si="110"/>
        <v/>
      </c>
      <c r="AT480" s="7" t="str">
        <f t="shared" si="110"/>
        <v/>
      </c>
      <c r="AU480" s="7" t="str">
        <f t="shared" si="110"/>
        <v/>
      </c>
      <c r="AV480" s="7" t="str">
        <f t="shared" si="110"/>
        <v/>
      </c>
      <c r="AW480" s="7" t="str">
        <f t="shared" si="110"/>
        <v/>
      </c>
      <c r="AX480" s="7" t="str">
        <f t="shared" si="111"/>
        <v/>
      </c>
      <c r="AY480" s="7" t="str">
        <f t="shared" si="111"/>
        <v/>
      </c>
      <c r="AZ480" s="7" t="str">
        <f t="shared" si="111"/>
        <v/>
      </c>
      <c r="BA480" s="7" t="str">
        <f t="shared" si="111"/>
        <v/>
      </c>
      <c r="BB480" s="7" t="str">
        <f t="shared" si="111"/>
        <v/>
      </c>
      <c r="BC480" s="7" t="str">
        <f t="shared" si="111"/>
        <v/>
      </c>
      <c r="BD480" s="7" t="str">
        <f t="shared" si="111"/>
        <v/>
      </c>
      <c r="BE480" s="7" t="str">
        <f t="shared" si="111"/>
        <v/>
      </c>
    </row>
    <row r="481" spans="1:57">
      <c r="A481" t="s">
        <v>404</v>
      </c>
      <c r="B481" t="s">
        <v>404</v>
      </c>
      <c r="C481" t="s">
        <v>386</v>
      </c>
      <c r="E481">
        <v>57</v>
      </c>
      <c r="F481">
        <v>0</v>
      </c>
      <c r="G481">
        <v>1</v>
      </c>
      <c r="H481">
        <v>207665</v>
      </c>
      <c r="I481" s="1">
        <v>44761.875</v>
      </c>
      <c r="J481" t="s">
        <v>392</v>
      </c>
      <c r="K481">
        <v>0</v>
      </c>
      <c r="L481" s="1">
        <v>44725.875</v>
      </c>
      <c r="M481" s="1">
        <v>44761.875</v>
      </c>
      <c r="N481" s="1">
        <v>30932.875</v>
      </c>
      <c r="O481" s="1">
        <v>44725.875</v>
      </c>
      <c r="P481" s="1"/>
      <c r="Q481" s="1">
        <v>43569.875</v>
      </c>
      <c r="R481">
        <v>75175673</v>
      </c>
      <c r="S481" s="22">
        <f>COUNTIF(affix_amil_mensalidade_bronze!$E$4:$E$140,R481)</f>
        <v>0</v>
      </c>
      <c r="U481" t="s">
        <v>953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389</v>
      </c>
      <c r="AC481">
        <v>38</v>
      </c>
      <c r="AD481" t="s">
        <v>390</v>
      </c>
      <c r="AE481">
        <v>158685</v>
      </c>
      <c r="AF481">
        <v>1332.96</v>
      </c>
      <c r="AG481">
        <v>1586.85</v>
      </c>
      <c r="AH481" t="s">
        <v>391</v>
      </c>
      <c r="AI481" t="str">
        <f t="shared" si="104"/>
        <v>SIMSIMNÃO570120766544761.875ANMEP044725.87544761.87530932.87544725.87543569.875751756730MXRXXNX WXVXLWXNTX GUXDX WHXGX000000AMIL38AMIL 400 QP NACIONAL1586851332.961586.85INATIVO</v>
      </c>
      <c r="AJ481">
        <f t="shared" si="105"/>
        <v>0</v>
      </c>
      <c r="AK481" t="s">
        <v>392</v>
      </c>
      <c r="AM481" s="8">
        <v>478</v>
      </c>
      <c r="AN481" s="8" t="str">
        <f t="shared" si="110"/>
        <v/>
      </c>
      <c r="AO481" s="8" t="str">
        <f t="shared" si="110"/>
        <v/>
      </c>
      <c r="AP481" s="8" t="str">
        <f t="shared" si="110"/>
        <v/>
      </c>
      <c r="AQ481" s="8" t="str">
        <f t="shared" si="110"/>
        <v/>
      </c>
      <c r="AR481" s="8" t="str">
        <f t="shared" si="110"/>
        <v/>
      </c>
      <c r="AS481" s="8" t="str">
        <f t="shared" si="110"/>
        <v/>
      </c>
      <c r="AT481" s="8" t="str">
        <f t="shared" si="110"/>
        <v/>
      </c>
      <c r="AU481" s="8" t="str">
        <f t="shared" si="110"/>
        <v/>
      </c>
      <c r="AV481" s="8" t="str">
        <f t="shared" si="110"/>
        <v/>
      </c>
      <c r="AW481" s="8" t="str">
        <f t="shared" si="110"/>
        <v/>
      </c>
      <c r="AX481" s="8" t="str">
        <f t="shared" si="111"/>
        <v/>
      </c>
      <c r="AY481" s="8" t="str">
        <f t="shared" si="111"/>
        <v/>
      </c>
      <c r="AZ481" s="8" t="str">
        <f t="shared" si="111"/>
        <v/>
      </c>
      <c r="BA481" s="8" t="str">
        <f t="shared" si="111"/>
        <v/>
      </c>
      <c r="BB481" s="8" t="str">
        <f t="shared" si="111"/>
        <v/>
      </c>
      <c r="BC481" s="8" t="str">
        <f t="shared" si="111"/>
        <v/>
      </c>
      <c r="BD481" s="8" t="str">
        <f t="shared" si="111"/>
        <v/>
      </c>
      <c r="BE481" s="8" t="str">
        <f t="shared" si="111"/>
        <v/>
      </c>
    </row>
    <row r="482" spans="1:57">
      <c r="A482" t="s">
        <v>404</v>
      </c>
      <c r="B482" t="s">
        <v>404</v>
      </c>
      <c r="C482" t="s">
        <v>386</v>
      </c>
      <c r="E482">
        <v>57</v>
      </c>
      <c r="F482">
        <v>0</v>
      </c>
      <c r="G482">
        <v>1</v>
      </c>
      <c r="H482">
        <v>207665</v>
      </c>
      <c r="I482" s="1">
        <v>44761.875</v>
      </c>
      <c r="J482" t="s">
        <v>392</v>
      </c>
      <c r="K482">
        <v>0</v>
      </c>
      <c r="L482" s="1">
        <v>44725.875</v>
      </c>
      <c r="M482" s="1">
        <v>44761.875</v>
      </c>
      <c r="N482" s="1">
        <v>30932.875</v>
      </c>
      <c r="O482" s="1">
        <v>44725.875</v>
      </c>
      <c r="P482" s="1"/>
      <c r="Q482" s="1">
        <v>43569.875</v>
      </c>
      <c r="R482">
        <v>75175673</v>
      </c>
      <c r="S482" s="23">
        <f>COUNTIF(affix_amil_mensalidade_bronze!$E$4:$E$140,R482)</f>
        <v>0</v>
      </c>
      <c r="U482" t="s">
        <v>953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389</v>
      </c>
      <c r="AC482">
        <v>38</v>
      </c>
      <c r="AD482" t="s">
        <v>390</v>
      </c>
      <c r="AE482">
        <v>158685</v>
      </c>
      <c r="AF482">
        <v>1332.96</v>
      </c>
      <c r="AG482">
        <v>1586.85</v>
      </c>
      <c r="AH482" t="s">
        <v>391</v>
      </c>
      <c r="AI482" t="str">
        <f t="shared" si="104"/>
        <v>SIMSIMNÃO570120766544761.875ANMEP044725.87544761.87530932.87544725.87543569.875751756730MXRXXNX WXVXLWXNTX GUXDX WHXGX000000AMIL38AMIL 400 QP NACIONAL1586851332.961586.85INATIVO</v>
      </c>
      <c r="AJ482">
        <f t="shared" si="105"/>
        <v>1</v>
      </c>
      <c r="AK482" t="s">
        <v>392</v>
      </c>
      <c r="AM482" s="7">
        <v>479</v>
      </c>
      <c r="AN482" s="7" t="str">
        <f t="shared" si="110"/>
        <v/>
      </c>
      <c r="AO482" s="7" t="str">
        <f t="shared" si="110"/>
        <v/>
      </c>
      <c r="AP482" s="7" t="str">
        <f t="shared" si="110"/>
        <v/>
      </c>
      <c r="AQ482" s="7" t="str">
        <f t="shared" si="110"/>
        <v/>
      </c>
      <c r="AR482" s="7" t="str">
        <f t="shared" si="110"/>
        <v/>
      </c>
      <c r="AS482" s="7" t="str">
        <f t="shared" si="110"/>
        <v/>
      </c>
      <c r="AT482" s="7" t="str">
        <f t="shared" si="110"/>
        <v/>
      </c>
      <c r="AU482" s="7" t="str">
        <f t="shared" si="110"/>
        <v/>
      </c>
      <c r="AV482" s="7" t="str">
        <f t="shared" si="110"/>
        <v/>
      </c>
      <c r="AW482" s="7" t="str">
        <f t="shared" si="110"/>
        <v/>
      </c>
      <c r="AX482" s="7" t="str">
        <f t="shared" si="111"/>
        <v/>
      </c>
      <c r="AY482" s="7" t="str">
        <f t="shared" si="111"/>
        <v/>
      </c>
      <c r="AZ482" s="7" t="str">
        <f t="shared" si="111"/>
        <v/>
      </c>
      <c r="BA482" s="7" t="str">
        <f t="shared" si="111"/>
        <v/>
      </c>
      <c r="BB482" s="7" t="str">
        <f t="shared" si="111"/>
        <v/>
      </c>
      <c r="BC482" s="7" t="str">
        <f t="shared" si="111"/>
        <v/>
      </c>
      <c r="BD482" s="7" t="str">
        <f t="shared" si="111"/>
        <v/>
      </c>
      <c r="BE482" s="7" t="str">
        <f t="shared" si="111"/>
        <v/>
      </c>
    </row>
    <row r="483" spans="1:57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S483" s="22">
        <f>COUNTIF(affix_amil_mensalidade_bronze!$E$4:$E$140,R483)</f>
        <v>0</v>
      </c>
      <c r="U483" t="s">
        <v>953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389</v>
      </c>
      <c r="AC483">
        <v>38</v>
      </c>
      <c r="AD483" t="s">
        <v>390</v>
      </c>
      <c r="AE483">
        <v>158685</v>
      </c>
      <c r="AF483">
        <v>1332.96</v>
      </c>
      <c r="AG483">
        <v>1586.85</v>
      </c>
      <c r="AH483" t="s">
        <v>391</v>
      </c>
      <c r="AI483" t="str">
        <f t="shared" si="104"/>
        <v>SIMSIMNÃO570120766544761.875ANMEP044725.87544761.87530932.87544725.87543569.875751756730MXRXXNX WXVXLWXNTX GUXDX WHXGX000000AMIL38AMIL 400 QP NACIONAL1586851332.961586.85INATIVO</v>
      </c>
      <c r="AJ483">
        <f t="shared" si="105"/>
        <v>1</v>
      </c>
      <c r="AK483" t="s">
        <v>392</v>
      </c>
      <c r="AM483" s="8">
        <v>480</v>
      </c>
      <c r="AN483" s="8" t="str">
        <f t="shared" si="110"/>
        <v/>
      </c>
      <c r="AO483" s="8" t="str">
        <f t="shared" si="110"/>
        <v/>
      </c>
      <c r="AP483" s="8" t="str">
        <f t="shared" si="110"/>
        <v/>
      </c>
      <c r="AQ483" s="8" t="str">
        <f t="shared" si="110"/>
        <v/>
      </c>
      <c r="AR483" s="8" t="str">
        <f t="shared" si="110"/>
        <v/>
      </c>
      <c r="AS483" s="8" t="str">
        <f t="shared" si="110"/>
        <v/>
      </c>
      <c r="AT483" s="8" t="str">
        <f t="shared" si="110"/>
        <v/>
      </c>
      <c r="AU483" s="8" t="str">
        <f t="shared" si="110"/>
        <v/>
      </c>
      <c r="AV483" s="8" t="str">
        <f t="shared" si="110"/>
        <v/>
      </c>
      <c r="AW483" s="8" t="str">
        <f t="shared" si="110"/>
        <v/>
      </c>
      <c r="AX483" s="8" t="str">
        <f t="shared" si="111"/>
        <v/>
      </c>
      <c r="AY483" s="8" t="str">
        <f t="shared" si="111"/>
        <v/>
      </c>
      <c r="AZ483" s="8" t="str">
        <f t="shared" si="111"/>
        <v/>
      </c>
      <c r="BA483" s="8" t="str">
        <f t="shared" si="111"/>
        <v/>
      </c>
      <c r="BB483" s="8" t="str">
        <f t="shared" si="111"/>
        <v/>
      </c>
      <c r="BC483" s="8" t="str">
        <f t="shared" si="111"/>
        <v/>
      </c>
      <c r="BD483" s="8" t="str">
        <f t="shared" si="111"/>
        <v/>
      </c>
      <c r="BE483" s="8" t="str">
        <f t="shared" si="111"/>
        <v/>
      </c>
    </row>
    <row r="484" spans="1:57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207638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40881.916666666664</v>
      </c>
      <c r="O484" s="1">
        <v>43569.875</v>
      </c>
      <c r="P484" s="1"/>
      <c r="Q484" s="1">
        <v>43569.875</v>
      </c>
      <c r="R484">
        <v>75187990</v>
      </c>
      <c r="S484" s="23">
        <f>COUNTIF(affix_amil_mensalidade_bronze!$E$4:$E$140,R484)</f>
        <v>1</v>
      </c>
      <c r="U484" t="s">
        <v>952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389</v>
      </c>
      <c r="AC484">
        <v>38</v>
      </c>
      <c r="AD484" t="s">
        <v>390</v>
      </c>
      <c r="AE484">
        <v>140509</v>
      </c>
      <c r="AF484">
        <v>1180.28</v>
      </c>
      <c r="AG484">
        <v>1405.09</v>
      </c>
      <c r="AH484" t="s">
        <v>408</v>
      </c>
      <c r="AI484" t="str">
        <f t="shared" si="104"/>
        <v>SIMSIMSIM190120763844761.875FNEL044761.87540881.916666666743569.87543569.875751879901XYLLX VXTXRXX WXRRXX XLVX000000AMIL38AMIL 400 QP NACIONAL1405091180.281405.09ATIVO</v>
      </c>
      <c r="AJ484">
        <f t="shared" si="105"/>
        <v>0</v>
      </c>
      <c r="AK484" t="s">
        <v>387</v>
      </c>
      <c r="AM484" s="7">
        <v>481</v>
      </c>
      <c r="AN484" s="7" t="str">
        <f t="shared" ref="AN484:AW493" si="112">IF(AN$3=$D484,$AM484,"")</f>
        <v/>
      </c>
      <c r="AO484" s="7" t="str">
        <f t="shared" si="112"/>
        <v/>
      </c>
      <c r="AP484" s="7" t="str">
        <f t="shared" si="112"/>
        <v/>
      </c>
      <c r="AQ484" s="7" t="str">
        <f t="shared" si="112"/>
        <v/>
      </c>
      <c r="AR484" s="7" t="str">
        <f t="shared" si="112"/>
        <v/>
      </c>
      <c r="AS484" s="7" t="str">
        <f t="shared" si="112"/>
        <v/>
      </c>
      <c r="AT484" s="7" t="str">
        <f t="shared" si="112"/>
        <v/>
      </c>
      <c r="AU484" s="7" t="str">
        <f t="shared" si="112"/>
        <v/>
      </c>
      <c r="AV484" s="7" t="str">
        <f t="shared" si="112"/>
        <v/>
      </c>
      <c r="AW484" s="7" t="str">
        <f t="shared" si="112"/>
        <v/>
      </c>
      <c r="AX484" s="7" t="str">
        <f t="shared" ref="AX484:BE493" si="113">IF(AX$3=$D484,$AM484,"")</f>
        <v/>
      </c>
      <c r="AY484" s="7" t="str">
        <f t="shared" si="113"/>
        <v/>
      </c>
      <c r="AZ484" s="7" t="str">
        <f t="shared" si="113"/>
        <v/>
      </c>
      <c r="BA484" s="7" t="str">
        <f t="shared" si="113"/>
        <v/>
      </c>
      <c r="BB484" s="7" t="str">
        <f t="shared" si="113"/>
        <v/>
      </c>
      <c r="BC484" s="7" t="str">
        <f t="shared" si="113"/>
        <v/>
      </c>
      <c r="BD484" s="7" t="str">
        <f t="shared" si="113"/>
        <v/>
      </c>
      <c r="BE484" s="7" t="str">
        <f t="shared" si="113"/>
        <v/>
      </c>
    </row>
    <row r="485" spans="1:57">
      <c r="A485" t="s">
        <v>404</v>
      </c>
      <c r="B485" t="s">
        <v>404</v>
      </c>
      <c r="C485" t="s">
        <v>404</v>
      </c>
      <c r="E485">
        <v>19</v>
      </c>
      <c r="F485">
        <v>0</v>
      </c>
      <c r="G485">
        <v>1</v>
      </c>
      <c r="H485">
        <v>207638</v>
      </c>
      <c r="I485" s="1">
        <v>44761.875</v>
      </c>
      <c r="J485" t="s">
        <v>387</v>
      </c>
      <c r="K485">
        <v>0</v>
      </c>
      <c r="L485" s="1"/>
      <c r="M485" s="1">
        <v>44761.875</v>
      </c>
      <c r="N485" s="1">
        <v>40881.916666666664</v>
      </c>
      <c r="O485" s="1">
        <v>43569.875</v>
      </c>
      <c r="P485" s="1"/>
      <c r="Q485" s="1">
        <v>43569.875</v>
      </c>
      <c r="R485">
        <v>75187990</v>
      </c>
      <c r="S485" s="22">
        <f>COUNTIF(affix_amil_mensalidade_bronze!$E$4:$E$140,R485)</f>
        <v>1</v>
      </c>
      <c r="U485" t="s">
        <v>952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389</v>
      </c>
      <c r="AC485">
        <v>38</v>
      </c>
      <c r="AD485" t="s">
        <v>390</v>
      </c>
      <c r="AE485">
        <v>140509</v>
      </c>
      <c r="AF485">
        <v>1180.28</v>
      </c>
      <c r="AG485">
        <v>1405.09</v>
      </c>
      <c r="AH485" t="s">
        <v>408</v>
      </c>
      <c r="AI485" t="str">
        <f t="shared" si="104"/>
        <v>SIMSIMSIM190120763844761.875FNEL044761.87540881.916666666743569.87543569.875751879901XYLLX VXTXRXX WXRRXX XLVX000000AMIL38AMIL 400 QP NACIONAL1405091180.281405.09ATIVO</v>
      </c>
      <c r="AJ485">
        <f t="shared" si="105"/>
        <v>1</v>
      </c>
      <c r="AK485" t="s">
        <v>387</v>
      </c>
      <c r="AM485" s="8">
        <v>482</v>
      </c>
      <c r="AN485" s="8" t="str">
        <f t="shared" si="112"/>
        <v/>
      </c>
      <c r="AO485" s="8" t="str">
        <f t="shared" si="112"/>
        <v/>
      </c>
      <c r="AP485" s="8" t="str">
        <f t="shared" si="112"/>
        <v/>
      </c>
      <c r="AQ485" s="8" t="str">
        <f t="shared" si="112"/>
        <v/>
      </c>
      <c r="AR485" s="8" t="str">
        <f t="shared" si="112"/>
        <v/>
      </c>
      <c r="AS485" s="8" t="str">
        <f t="shared" si="112"/>
        <v/>
      </c>
      <c r="AT485" s="8" t="str">
        <f t="shared" si="112"/>
        <v/>
      </c>
      <c r="AU485" s="8" t="str">
        <f t="shared" si="112"/>
        <v/>
      </c>
      <c r="AV485" s="8" t="str">
        <f t="shared" si="112"/>
        <v/>
      </c>
      <c r="AW485" s="8" t="str">
        <f t="shared" si="112"/>
        <v/>
      </c>
      <c r="AX485" s="8" t="str">
        <f t="shared" si="113"/>
        <v/>
      </c>
      <c r="AY485" s="8" t="str">
        <f t="shared" si="113"/>
        <v/>
      </c>
      <c r="AZ485" s="8" t="str">
        <f t="shared" si="113"/>
        <v/>
      </c>
      <c r="BA485" s="8" t="str">
        <f t="shared" si="113"/>
        <v/>
      </c>
      <c r="BB485" s="8" t="str">
        <f t="shared" si="113"/>
        <v/>
      </c>
      <c r="BC485" s="8" t="str">
        <f t="shared" si="113"/>
        <v/>
      </c>
      <c r="BD485" s="8" t="str">
        <f t="shared" si="113"/>
        <v/>
      </c>
      <c r="BE485" s="8" t="str">
        <f t="shared" si="113"/>
        <v/>
      </c>
    </row>
    <row r="486" spans="1:57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207638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40881.916666666664</v>
      </c>
      <c r="O486" s="1">
        <v>43569.875</v>
      </c>
      <c r="P486" s="1"/>
      <c r="Q486" s="1">
        <v>43569.875</v>
      </c>
      <c r="R486">
        <v>75187990</v>
      </c>
      <c r="S486" s="23">
        <f>COUNTIF(affix_amil_mensalidade_bronze!$E$4:$E$140,R486)</f>
        <v>1</v>
      </c>
      <c r="U486" t="s">
        <v>952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389</v>
      </c>
      <c r="AC486">
        <v>38</v>
      </c>
      <c r="AD486" t="s">
        <v>390</v>
      </c>
      <c r="AE486">
        <v>140509</v>
      </c>
      <c r="AF486">
        <v>1180.28</v>
      </c>
      <c r="AG486">
        <v>1405.09</v>
      </c>
      <c r="AH486" t="s">
        <v>408</v>
      </c>
      <c r="AI486" t="str">
        <f t="shared" si="104"/>
        <v>SIMSIMSIM190120763844761.875FNEL044761.87540881.916666666743569.87543569.875751879901XYLLX VXTXRXX WXRRXX XLVX000000AMIL38AMIL 400 QP NACIONAL1405091180.281405.09ATIVO</v>
      </c>
      <c r="AJ486">
        <f t="shared" si="105"/>
        <v>1</v>
      </c>
      <c r="AK486" t="s">
        <v>387</v>
      </c>
      <c r="AM486" s="7">
        <v>483</v>
      </c>
      <c r="AN486" s="7" t="str">
        <f t="shared" si="112"/>
        <v/>
      </c>
      <c r="AO486" s="7" t="str">
        <f t="shared" si="112"/>
        <v/>
      </c>
      <c r="AP486" s="7" t="str">
        <f t="shared" si="112"/>
        <v/>
      </c>
      <c r="AQ486" s="7" t="str">
        <f t="shared" si="112"/>
        <v/>
      </c>
      <c r="AR486" s="7" t="str">
        <f t="shared" si="112"/>
        <v/>
      </c>
      <c r="AS486" s="7" t="str">
        <f t="shared" si="112"/>
        <v/>
      </c>
      <c r="AT486" s="7" t="str">
        <f t="shared" si="112"/>
        <v/>
      </c>
      <c r="AU486" s="7" t="str">
        <f t="shared" si="112"/>
        <v/>
      </c>
      <c r="AV486" s="7" t="str">
        <f t="shared" si="112"/>
        <v/>
      </c>
      <c r="AW486" s="7" t="str">
        <f t="shared" si="112"/>
        <v/>
      </c>
      <c r="AX486" s="7" t="str">
        <f t="shared" si="113"/>
        <v/>
      </c>
      <c r="AY486" s="7" t="str">
        <f t="shared" si="113"/>
        <v/>
      </c>
      <c r="AZ486" s="7" t="str">
        <f t="shared" si="113"/>
        <v/>
      </c>
      <c r="BA486" s="7" t="str">
        <f t="shared" si="113"/>
        <v/>
      </c>
      <c r="BB486" s="7" t="str">
        <f t="shared" si="113"/>
        <v/>
      </c>
      <c r="BC486" s="7" t="str">
        <f t="shared" si="113"/>
        <v/>
      </c>
      <c r="BD486" s="7" t="str">
        <f t="shared" si="113"/>
        <v/>
      </c>
      <c r="BE486" s="7" t="str">
        <f t="shared" si="113"/>
        <v/>
      </c>
    </row>
    <row r="487" spans="1:57">
      <c r="A487" t="s">
        <v>404</v>
      </c>
      <c r="B487" t="s">
        <v>404</v>
      </c>
      <c r="C487" t="s">
        <v>404</v>
      </c>
      <c r="E487">
        <v>278</v>
      </c>
      <c r="F487">
        <v>0</v>
      </c>
      <c r="G487">
        <v>1</v>
      </c>
      <c r="H487">
        <v>207624</v>
      </c>
      <c r="I487" s="1">
        <v>44761.875</v>
      </c>
      <c r="J487" t="s">
        <v>396</v>
      </c>
      <c r="K487">
        <v>0</v>
      </c>
      <c r="L487" s="1"/>
      <c r="M487" s="1">
        <v>44761.875</v>
      </c>
      <c r="N487" s="1">
        <v>32393.875</v>
      </c>
      <c r="O487" s="1">
        <v>43569.875</v>
      </c>
      <c r="P487" s="1"/>
      <c r="Q487" s="1">
        <v>43569.875</v>
      </c>
      <c r="R487">
        <v>75188166</v>
      </c>
      <c r="S487" s="22">
        <f>COUNTIF(affix_amil_mensalidade_bronze!$E$4:$E$140,R487)</f>
        <v>0</v>
      </c>
      <c r="U487" t="s">
        <v>951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389</v>
      </c>
      <c r="AC487">
        <v>38</v>
      </c>
      <c r="AD487" t="s">
        <v>478</v>
      </c>
      <c r="AE487">
        <v>151077</v>
      </c>
      <c r="AF487">
        <v>1253.93</v>
      </c>
      <c r="AG487">
        <v>1510.77</v>
      </c>
      <c r="AH487" t="s">
        <v>408</v>
      </c>
      <c r="AI487" t="str">
        <f t="shared" si="104"/>
        <v>SIMSIMSIM2780120762444761.875SINDSIME -SINDICATO DOS EMPREENDEDORES INDIVIDUAIS044761.87532393.87543569.87543569.875751881660JXXX PXULX LXXL DX XNTX000000AMIL38AMIL 400 QC NACIONAL COPART1510771253.931510.77ATIVO</v>
      </c>
      <c r="AJ487">
        <f t="shared" si="105"/>
        <v>0</v>
      </c>
      <c r="AK487" t="s">
        <v>396</v>
      </c>
      <c r="AM487" s="8">
        <v>484</v>
      </c>
      <c r="AN487" s="8" t="str">
        <f t="shared" si="112"/>
        <v/>
      </c>
      <c r="AO487" s="8" t="str">
        <f t="shared" si="112"/>
        <v/>
      </c>
      <c r="AP487" s="8" t="str">
        <f t="shared" si="112"/>
        <v/>
      </c>
      <c r="AQ487" s="8" t="str">
        <f t="shared" si="112"/>
        <v/>
      </c>
      <c r="AR487" s="8" t="str">
        <f t="shared" si="112"/>
        <v/>
      </c>
      <c r="AS487" s="8" t="str">
        <f t="shared" si="112"/>
        <v/>
      </c>
      <c r="AT487" s="8" t="str">
        <f t="shared" si="112"/>
        <v/>
      </c>
      <c r="AU487" s="8" t="str">
        <f t="shared" si="112"/>
        <v/>
      </c>
      <c r="AV487" s="8" t="str">
        <f t="shared" si="112"/>
        <v/>
      </c>
      <c r="AW487" s="8" t="str">
        <f t="shared" si="112"/>
        <v/>
      </c>
      <c r="AX487" s="8" t="str">
        <f t="shared" si="113"/>
        <v/>
      </c>
      <c r="AY487" s="8" t="str">
        <f t="shared" si="113"/>
        <v/>
      </c>
      <c r="AZ487" s="8" t="str">
        <f t="shared" si="113"/>
        <v/>
      </c>
      <c r="BA487" s="8" t="str">
        <f t="shared" si="113"/>
        <v/>
      </c>
      <c r="BB487" s="8" t="str">
        <f t="shared" si="113"/>
        <v/>
      </c>
      <c r="BC487" s="8" t="str">
        <f t="shared" si="113"/>
        <v/>
      </c>
      <c r="BD487" s="8" t="str">
        <f t="shared" si="113"/>
        <v/>
      </c>
      <c r="BE487" s="8" t="str">
        <f t="shared" si="113"/>
        <v/>
      </c>
    </row>
    <row r="488" spans="1:57">
      <c r="A488" t="s">
        <v>404</v>
      </c>
      <c r="B488" t="s">
        <v>404</v>
      </c>
      <c r="C488" t="s">
        <v>404</v>
      </c>
      <c r="E488">
        <v>278</v>
      </c>
      <c r="F488">
        <v>0</v>
      </c>
      <c r="G488">
        <v>1</v>
      </c>
      <c r="H488">
        <v>207624</v>
      </c>
      <c r="I488" s="1">
        <v>44761.875</v>
      </c>
      <c r="J488" t="s">
        <v>396</v>
      </c>
      <c r="K488">
        <v>0</v>
      </c>
      <c r="L488" s="1"/>
      <c r="M488" s="1">
        <v>44761.875</v>
      </c>
      <c r="N488" s="1">
        <v>32393.875</v>
      </c>
      <c r="O488" s="1">
        <v>43569.875</v>
      </c>
      <c r="P488" s="1"/>
      <c r="Q488" s="1">
        <v>43569.875</v>
      </c>
      <c r="R488">
        <v>75188166</v>
      </c>
      <c r="S488" s="23">
        <f>COUNTIF(affix_amil_mensalidade_bronze!$E$4:$E$140,R488)</f>
        <v>0</v>
      </c>
      <c r="U488" t="s">
        <v>951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389</v>
      </c>
      <c r="AC488">
        <v>38</v>
      </c>
      <c r="AD488" t="s">
        <v>478</v>
      </c>
      <c r="AE488">
        <v>151077</v>
      </c>
      <c r="AF488">
        <v>1253.93</v>
      </c>
      <c r="AG488">
        <v>1510.77</v>
      </c>
      <c r="AH488" t="s">
        <v>408</v>
      </c>
      <c r="AI488" t="str">
        <f t="shared" si="104"/>
        <v>SIMSIMSIM2780120762444761.875SINDSIME -SINDICATO DOS EMPREENDEDORES INDIVIDUAIS044761.87532393.87543569.87543569.875751881660JXXX PXULX LXXL DX XNTX000000AMIL38AMIL 400 QC NACIONAL COPART1510771253.931510.77ATIVO</v>
      </c>
      <c r="AJ488">
        <f t="shared" si="105"/>
        <v>1</v>
      </c>
      <c r="AK488" t="s">
        <v>396</v>
      </c>
      <c r="AM488" s="7">
        <v>485</v>
      </c>
      <c r="AN488" s="7" t="str">
        <f t="shared" si="112"/>
        <v/>
      </c>
      <c r="AO488" s="7" t="str">
        <f t="shared" si="112"/>
        <v/>
      </c>
      <c r="AP488" s="7" t="str">
        <f t="shared" si="112"/>
        <v/>
      </c>
      <c r="AQ488" s="7" t="str">
        <f t="shared" si="112"/>
        <v/>
      </c>
      <c r="AR488" s="7" t="str">
        <f t="shared" si="112"/>
        <v/>
      </c>
      <c r="AS488" s="7" t="str">
        <f t="shared" si="112"/>
        <v/>
      </c>
      <c r="AT488" s="7" t="str">
        <f t="shared" si="112"/>
        <v/>
      </c>
      <c r="AU488" s="7" t="str">
        <f t="shared" si="112"/>
        <v/>
      </c>
      <c r="AV488" s="7" t="str">
        <f t="shared" si="112"/>
        <v/>
      </c>
      <c r="AW488" s="7" t="str">
        <f t="shared" si="112"/>
        <v/>
      </c>
      <c r="AX488" s="7" t="str">
        <f t="shared" si="113"/>
        <v/>
      </c>
      <c r="AY488" s="7" t="str">
        <f t="shared" si="113"/>
        <v/>
      </c>
      <c r="AZ488" s="7" t="str">
        <f t="shared" si="113"/>
        <v/>
      </c>
      <c r="BA488" s="7" t="str">
        <f t="shared" si="113"/>
        <v/>
      </c>
      <c r="BB488" s="7" t="str">
        <f t="shared" si="113"/>
        <v/>
      </c>
      <c r="BC488" s="7" t="str">
        <f t="shared" si="113"/>
        <v/>
      </c>
      <c r="BD488" s="7" t="str">
        <f t="shared" si="113"/>
        <v/>
      </c>
      <c r="BE488" s="7" t="str">
        <f t="shared" si="113"/>
        <v/>
      </c>
    </row>
    <row r="489" spans="1:57">
      <c r="A489" t="s">
        <v>404</v>
      </c>
      <c r="B489" t="s">
        <v>404</v>
      </c>
      <c r="C489" t="s">
        <v>404</v>
      </c>
      <c r="E489">
        <v>278</v>
      </c>
      <c r="F489">
        <v>0</v>
      </c>
      <c r="G489">
        <v>1</v>
      </c>
      <c r="H489">
        <v>207624</v>
      </c>
      <c r="I489" s="1">
        <v>44761.875</v>
      </c>
      <c r="J489" t="s">
        <v>396</v>
      </c>
      <c r="K489">
        <v>0</v>
      </c>
      <c r="L489" s="1"/>
      <c r="M489" s="1">
        <v>44761.875</v>
      </c>
      <c r="N489" s="1">
        <v>32393.875</v>
      </c>
      <c r="O489" s="1">
        <v>43569.875</v>
      </c>
      <c r="P489" s="1"/>
      <c r="Q489" s="1">
        <v>43569.875</v>
      </c>
      <c r="R489">
        <v>75188166</v>
      </c>
      <c r="S489" s="22">
        <f>COUNTIF(affix_amil_mensalidade_bronze!$E$4:$E$140,R489)</f>
        <v>0</v>
      </c>
      <c r="U489" t="s">
        <v>951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389</v>
      </c>
      <c r="AC489">
        <v>38</v>
      </c>
      <c r="AD489" t="s">
        <v>478</v>
      </c>
      <c r="AE489">
        <v>151077</v>
      </c>
      <c r="AF489">
        <v>1253.93</v>
      </c>
      <c r="AG489">
        <v>1510.77</v>
      </c>
      <c r="AH489" t="s">
        <v>408</v>
      </c>
      <c r="AI489" t="str">
        <f t="shared" si="104"/>
        <v>SIMSIMSIM2780120762444761.875SINDSIME -SINDICATO DOS EMPREENDEDORES INDIVIDUAIS044761.87532393.87543569.87543569.875751881660JXXX PXULX LXXL DX XNTX000000AMIL38AMIL 400 QC NACIONAL COPART1510771253.931510.77ATIVO</v>
      </c>
      <c r="AJ489">
        <f t="shared" si="105"/>
        <v>1</v>
      </c>
      <c r="AK489" t="s">
        <v>396</v>
      </c>
      <c r="AM489" s="8">
        <v>486</v>
      </c>
      <c r="AN489" s="8" t="str">
        <f t="shared" si="112"/>
        <v/>
      </c>
      <c r="AO489" s="8" t="str">
        <f t="shared" si="112"/>
        <v/>
      </c>
      <c r="AP489" s="8" t="str">
        <f t="shared" si="112"/>
        <v/>
      </c>
      <c r="AQ489" s="8" t="str">
        <f t="shared" si="112"/>
        <v/>
      </c>
      <c r="AR489" s="8" t="str">
        <f t="shared" si="112"/>
        <v/>
      </c>
      <c r="AS489" s="8" t="str">
        <f t="shared" si="112"/>
        <v/>
      </c>
      <c r="AT489" s="8" t="str">
        <f t="shared" si="112"/>
        <v/>
      </c>
      <c r="AU489" s="8" t="str">
        <f t="shared" si="112"/>
        <v/>
      </c>
      <c r="AV489" s="8" t="str">
        <f t="shared" si="112"/>
        <v/>
      </c>
      <c r="AW489" s="8" t="str">
        <f t="shared" si="112"/>
        <v/>
      </c>
      <c r="AX489" s="8" t="str">
        <f t="shared" si="113"/>
        <v/>
      </c>
      <c r="AY489" s="8" t="str">
        <f t="shared" si="113"/>
        <v/>
      </c>
      <c r="AZ489" s="8" t="str">
        <f t="shared" si="113"/>
        <v/>
      </c>
      <c r="BA489" s="8" t="str">
        <f t="shared" si="113"/>
        <v/>
      </c>
      <c r="BB489" s="8" t="str">
        <f t="shared" si="113"/>
        <v/>
      </c>
      <c r="BC489" s="8" t="str">
        <f t="shared" si="113"/>
        <v/>
      </c>
      <c r="BD489" s="8" t="str">
        <f t="shared" si="113"/>
        <v/>
      </c>
      <c r="BE489" s="8" t="str">
        <f t="shared" si="113"/>
        <v/>
      </c>
    </row>
    <row r="490" spans="1:57">
      <c r="A490" t="s">
        <v>404</v>
      </c>
      <c r="B490" t="s">
        <v>404</v>
      </c>
      <c r="C490" t="s">
        <v>404</v>
      </c>
      <c r="E490">
        <v>19</v>
      </c>
      <c r="F490">
        <v>0</v>
      </c>
      <c r="G490">
        <v>1</v>
      </c>
      <c r="H490">
        <v>207673</v>
      </c>
      <c r="I490" s="1">
        <v>44761.875</v>
      </c>
      <c r="J490" t="s">
        <v>387</v>
      </c>
      <c r="K490">
        <v>0</v>
      </c>
      <c r="L490" s="1"/>
      <c r="M490" s="1">
        <v>44761.875</v>
      </c>
      <c r="N490" s="1">
        <v>41985.916666666664</v>
      </c>
      <c r="O490" s="1">
        <v>43569.875</v>
      </c>
      <c r="P490" s="1"/>
      <c r="Q490" s="1">
        <v>43569.875</v>
      </c>
      <c r="R490">
        <v>75188267</v>
      </c>
      <c r="S490" s="23">
        <f>COUNTIF(affix_amil_mensalidade_bronze!$E$4:$E$140,R490)</f>
        <v>0</v>
      </c>
      <c r="U490" t="s">
        <v>954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389</v>
      </c>
      <c r="AC490">
        <v>38</v>
      </c>
      <c r="AD490" t="s">
        <v>398</v>
      </c>
      <c r="AE490">
        <v>153282</v>
      </c>
      <c r="AF490">
        <v>1287.56</v>
      </c>
      <c r="AG490">
        <v>1532.82</v>
      </c>
      <c r="AH490" t="s">
        <v>408</v>
      </c>
      <c r="AI490" t="str">
        <f t="shared" si="104"/>
        <v>SIMSIMSIM190120767344761.875FNEL044761.87541985.916666666743569.87543569.875751882670JXXX PXRXLVX MXRQUX000000AMIL38AMIL 500 QP NACIONAL1532821287.561532.82ATIVO</v>
      </c>
      <c r="AJ490">
        <f t="shared" si="105"/>
        <v>0</v>
      </c>
      <c r="AK490" t="s">
        <v>387</v>
      </c>
      <c r="AM490" s="7">
        <v>487</v>
      </c>
      <c r="AN490" s="7" t="str">
        <f t="shared" si="112"/>
        <v/>
      </c>
      <c r="AO490" s="7" t="str">
        <f t="shared" si="112"/>
        <v/>
      </c>
      <c r="AP490" s="7" t="str">
        <f t="shared" si="112"/>
        <v/>
      </c>
      <c r="AQ490" s="7" t="str">
        <f t="shared" si="112"/>
        <v/>
      </c>
      <c r="AR490" s="7" t="str">
        <f t="shared" si="112"/>
        <v/>
      </c>
      <c r="AS490" s="7" t="str">
        <f t="shared" si="112"/>
        <v/>
      </c>
      <c r="AT490" s="7" t="str">
        <f t="shared" si="112"/>
        <v/>
      </c>
      <c r="AU490" s="7" t="str">
        <f t="shared" si="112"/>
        <v/>
      </c>
      <c r="AV490" s="7" t="str">
        <f t="shared" si="112"/>
        <v/>
      </c>
      <c r="AW490" s="7" t="str">
        <f t="shared" si="112"/>
        <v/>
      </c>
      <c r="AX490" s="7" t="str">
        <f t="shared" si="113"/>
        <v/>
      </c>
      <c r="AY490" s="7" t="str">
        <f t="shared" si="113"/>
        <v/>
      </c>
      <c r="AZ490" s="7" t="str">
        <f t="shared" si="113"/>
        <v/>
      </c>
      <c r="BA490" s="7" t="str">
        <f t="shared" si="113"/>
        <v/>
      </c>
      <c r="BB490" s="7" t="str">
        <f t="shared" si="113"/>
        <v/>
      </c>
      <c r="BC490" s="7" t="str">
        <f t="shared" si="113"/>
        <v/>
      </c>
      <c r="BD490" s="7" t="str">
        <f t="shared" si="113"/>
        <v/>
      </c>
      <c r="BE490" s="7" t="str">
        <f t="shared" si="113"/>
        <v/>
      </c>
    </row>
    <row r="491" spans="1:57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207673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41985.916666666664</v>
      </c>
      <c r="O491" s="1">
        <v>43569.875</v>
      </c>
      <c r="P491" s="1"/>
      <c r="Q491" s="1">
        <v>43569.875</v>
      </c>
      <c r="R491">
        <v>75188267</v>
      </c>
      <c r="S491" s="22">
        <f>COUNTIF(affix_amil_mensalidade_bronze!$E$4:$E$140,R491)</f>
        <v>0</v>
      </c>
      <c r="U491" t="s">
        <v>954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389</v>
      </c>
      <c r="AC491">
        <v>38</v>
      </c>
      <c r="AD491" t="s">
        <v>398</v>
      </c>
      <c r="AE491">
        <v>153282</v>
      </c>
      <c r="AF491">
        <v>1287.56</v>
      </c>
      <c r="AG491">
        <v>1532.82</v>
      </c>
      <c r="AH491" t="s">
        <v>408</v>
      </c>
      <c r="AI491" t="str">
        <f t="shared" si="104"/>
        <v>SIMSIMSIM190120767344761.875FNEL044761.87541985.916666666743569.87543569.875751882670JXXX PXRXLVX MXRQUX000000AMIL38AMIL 500 QP NACIONAL1532821287.561532.82ATIVO</v>
      </c>
      <c r="AJ491">
        <f t="shared" si="105"/>
        <v>1</v>
      </c>
      <c r="AK491" t="s">
        <v>387</v>
      </c>
      <c r="AM491" s="8">
        <v>488</v>
      </c>
      <c r="AN491" s="8" t="str">
        <f t="shared" si="112"/>
        <v/>
      </c>
      <c r="AO491" s="8" t="str">
        <f t="shared" si="112"/>
        <v/>
      </c>
      <c r="AP491" s="8" t="str">
        <f t="shared" si="112"/>
        <v/>
      </c>
      <c r="AQ491" s="8" t="str">
        <f t="shared" si="112"/>
        <v/>
      </c>
      <c r="AR491" s="8" t="str">
        <f t="shared" si="112"/>
        <v/>
      </c>
      <c r="AS491" s="8" t="str">
        <f t="shared" si="112"/>
        <v/>
      </c>
      <c r="AT491" s="8" t="str">
        <f t="shared" si="112"/>
        <v/>
      </c>
      <c r="AU491" s="8" t="str">
        <f t="shared" si="112"/>
        <v/>
      </c>
      <c r="AV491" s="8" t="str">
        <f t="shared" si="112"/>
        <v/>
      </c>
      <c r="AW491" s="8" t="str">
        <f t="shared" si="112"/>
        <v/>
      </c>
      <c r="AX491" s="8" t="str">
        <f t="shared" si="113"/>
        <v/>
      </c>
      <c r="AY491" s="8" t="str">
        <f t="shared" si="113"/>
        <v/>
      </c>
      <c r="AZ491" s="8" t="str">
        <f t="shared" si="113"/>
        <v/>
      </c>
      <c r="BA491" s="8" t="str">
        <f t="shared" si="113"/>
        <v/>
      </c>
      <c r="BB491" s="8" t="str">
        <f t="shared" si="113"/>
        <v/>
      </c>
      <c r="BC491" s="8" t="str">
        <f t="shared" si="113"/>
        <v/>
      </c>
      <c r="BD491" s="8" t="str">
        <f t="shared" si="113"/>
        <v/>
      </c>
      <c r="BE491" s="8" t="str">
        <f t="shared" si="113"/>
        <v/>
      </c>
    </row>
    <row r="492" spans="1:57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207673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41985.916666666664</v>
      </c>
      <c r="O492" s="1">
        <v>43569.875</v>
      </c>
      <c r="P492" s="1"/>
      <c r="Q492" s="1">
        <v>43569.875</v>
      </c>
      <c r="R492">
        <v>75188267</v>
      </c>
      <c r="S492" s="23">
        <f>COUNTIF(affix_amil_mensalidade_bronze!$E$4:$E$140,R492)</f>
        <v>0</v>
      </c>
      <c r="U492" t="s">
        <v>954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389</v>
      </c>
      <c r="AC492">
        <v>38</v>
      </c>
      <c r="AD492" t="s">
        <v>398</v>
      </c>
      <c r="AE492">
        <v>153282</v>
      </c>
      <c r="AF492">
        <v>1287.56</v>
      </c>
      <c r="AG492">
        <v>1532.82</v>
      </c>
      <c r="AH492" t="s">
        <v>408</v>
      </c>
      <c r="AI492" t="str">
        <f t="shared" si="104"/>
        <v>SIMSIMSIM190120767344761.875FNEL044761.87541985.916666666743569.87543569.875751882670JXXX PXRXLVX MXRQUX000000AMIL38AMIL 500 QP NACIONAL1532821287.561532.82ATIVO</v>
      </c>
      <c r="AJ492">
        <f t="shared" si="105"/>
        <v>1</v>
      </c>
      <c r="AK492" t="s">
        <v>387</v>
      </c>
      <c r="AM492" s="7">
        <v>489</v>
      </c>
      <c r="AN492" s="7" t="str">
        <f t="shared" si="112"/>
        <v/>
      </c>
      <c r="AO492" s="7" t="str">
        <f t="shared" si="112"/>
        <v/>
      </c>
      <c r="AP492" s="7" t="str">
        <f t="shared" si="112"/>
        <v/>
      </c>
      <c r="AQ492" s="7" t="str">
        <f t="shared" si="112"/>
        <v/>
      </c>
      <c r="AR492" s="7" t="str">
        <f t="shared" si="112"/>
        <v/>
      </c>
      <c r="AS492" s="7" t="str">
        <f t="shared" si="112"/>
        <v/>
      </c>
      <c r="AT492" s="7" t="str">
        <f t="shared" si="112"/>
        <v/>
      </c>
      <c r="AU492" s="7" t="str">
        <f t="shared" si="112"/>
        <v/>
      </c>
      <c r="AV492" s="7" t="str">
        <f t="shared" si="112"/>
        <v/>
      </c>
      <c r="AW492" s="7" t="str">
        <f t="shared" si="112"/>
        <v/>
      </c>
      <c r="AX492" s="7" t="str">
        <f t="shared" si="113"/>
        <v/>
      </c>
      <c r="AY492" s="7" t="str">
        <f t="shared" si="113"/>
        <v/>
      </c>
      <c r="AZ492" s="7" t="str">
        <f t="shared" si="113"/>
        <v/>
      </c>
      <c r="BA492" s="7" t="str">
        <f t="shared" si="113"/>
        <v/>
      </c>
      <c r="BB492" s="7" t="str">
        <f t="shared" si="113"/>
        <v/>
      </c>
      <c r="BC492" s="7" t="str">
        <f t="shared" si="113"/>
        <v/>
      </c>
      <c r="BD492" s="7" t="str">
        <f t="shared" si="113"/>
        <v/>
      </c>
      <c r="BE492" s="7" t="str">
        <f t="shared" si="113"/>
        <v/>
      </c>
    </row>
    <row r="493" spans="1:57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208358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39952.875</v>
      </c>
      <c r="O493" s="1">
        <v>44627.875</v>
      </c>
      <c r="P493" s="1">
        <v>44605.875</v>
      </c>
      <c r="Q493" s="1">
        <v>43569.875</v>
      </c>
      <c r="R493">
        <v>75188700</v>
      </c>
      <c r="S493" s="22">
        <f>COUNTIF(affix_amil_mensalidade_bronze!$E$4:$E$140,R493)</f>
        <v>0</v>
      </c>
      <c r="T493">
        <v>75188701</v>
      </c>
      <c r="U493" t="s">
        <v>957</v>
      </c>
      <c r="V493">
        <v>3882</v>
      </c>
      <c r="W493">
        <v>3188</v>
      </c>
      <c r="X493">
        <v>31.88</v>
      </c>
      <c r="Y493">
        <v>3188</v>
      </c>
      <c r="Z493">
        <v>38.82</v>
      </c>
      <c r="AA493">
        <v>3882</v>
      </c>
      <c r="AB493" t="s">
        <v>389</v>
      </c>
      <c r="AC493">
        <v>38</v>
      </c>
      <c r="AD493" t="s">
        <v>394</v>
      </c>
      <c r="AE493">
        <v>48439</v>
      </c>
      <c r="AF493">
        <v>406.85</v>
      </c>
      <c r="AG493">
        <v>484.39</v>
      </c>
      <c r="AH493" t="s">
        <v>408</v>
      </c>
      <c r="AI493" t="str">
        <f t="shared" si="104"/>
        <v>SIMSIMSIM190120835844761.875FNEL044761.87539952.87544627.87544605.87543569.87575188700075188701WXUX FXLLXPX PXRX XXRX XFXNX3882318831.88318838.823882AMIL38NEXT PLUS RM RJ48439406.85484.39ATIVO</v>
      </c>
      <c r="AJ493">
        <f t="shared" si="105"/>
        <v>0</v>
      </c>
      <c r="AK493" t="s">
        <v>387</v>
      </c>
      <c r="AM493" s="8">
        <v>490</v>
      </c>
      <c r="AN493" s="8" t="str">
        <f t="shared" si="112"/>
        <v/>
      </c>
      <c r="AO493" s="8" t="str">
        <f t="shared" si="112"/>
        <v/>
      </c>
      <c r="AP493" s="8" t="str">
        <f t="shared" si="112"/>
        <v/>
      </c>
      <c r="AQ493" s="8" t="str">
        <f t="shared" si="112"/>
        <v/>
      </c>
      <c r="AR493" s="8" t="str">
        <f t="shared" si="112"/>
        <v/>
      </c>
      <c r="AS493" s="8" t="str">
        <f t="shared" si="112"/>
        <v/>
      </c>
      <c r="AT493" s="8" t="str">
        <f t="shared" si="112"/>
        <v/>
      </c>
      <c r="AU493" s="8" t="str">
        <f t="shared" si="112"/>
        <v/>
      </c>
      <c r="AV493" s="8" t="str">
        <f t="shared" si="112"/>
        <v/>
      </c>
      <c r="AW493" s="8" t="str">
        <f t="shared" si="112"/>
        <v/>
      </c>
      <c r="AX493" s="8" t="str">
        <f t="shared" si="113"/>
        <v/>
      </c>
      <c r="AY493" s="8" t="str">
        <f t="shared" si="113"/>
        <v/>
      </c>
      <c r="AZ493" s="8" t="str">
        <f t="shared" si="113"/>
        <v/>
      </c>
      <c r="BA493" s="8" t="str">
        <f t="shared" si="113"/>
        <v/>
      </c>
      <c r="BB493" s="8" t="str">
        <f t="shared" si="113"/>
        <v/>
      </c>
      <c r="BC493" s="8" t="str">
        <f t="shared" si="113"/>
        <v/>
      </c>
      <c r="BD493" s="8" t="str">
        <f t="shared" si="113"/>
        <v/>
      </c>
      <c r="BE493" s="8" t="str">
        <f t="shared" si="113"/>
        <v/>
      </c>
    </row>
    <row r="494" spans="1:57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208358</v>
      </c>
      <c r="I494" s="1">
        <v>44761.875</v>
      </c>
      <c r="J494" t="s">
        <v>387</v>
      </c>
      <c r="K494">
        <v>0</v>
      </c>
      <c r="L494" s="1"/>
      <c r="M494" s="1">
        <v>44761.875</v>
      </c>
      <c r="N494" s="1">
        <v>39952.875</v>
      </c>
      <c r="O494" s="1">
        <v>44627.875</v>
      </c>
      <c r="P494" s="1">
        <v>44605.875</v>
      </c>
      <c r="Q494" s="1">
        <v>43569.875</v>
      </c>
      <c r="R494">
        <v>75188700</v>
      </c>
      <c r="S494" s="23">
        <f>COUNTIF(affix_amil_mensalidade_bronze!$E$4:$E$140,R494)</f>
        <v>0</v>
      </c>
      <c r="T494">
        <v>75188701</v>
      </c>
      <c r="U494" t="s">
        <v>957</v>
      </c>
      <c r="V494">
        <v>3882</v>
      </c>
      <c r="W494">
        <v>3188</v>
      </c>
      <c r="X494">
        <v>31.88</v>
      </c>
      <c r="Y494">
        <v>3188</v>
      </c>
      <c r="Z494">
        <v>38.82</v>
      </c>
      <c r="AA494">
        <v>3882</v>
      </c>
      <c r="AB494" t="s">
        <v>389</v>
      </c>
      <c r="AC494">
        <v>38</v>
      </c>
      <c r="AD494" t="s">
        <v>394</v>
      </c>
      <c r="AE494">
        <v>48439</v>
      </c>
      <c r="AF494">
        <v>406.85</v>
      </c>
      <c r="AG494">
        <v>484.39</v>
      </c>
      <c r="AH494" t="s">
        <v>408</v>
      </c>
      <c r="AI494" t="str">
        <f t="shared" si="104"/>
        <v>SIMSIMSIM190120835844761.875FNEL044761.87539952.87544627.87544605.87543569.87575188700075188701WXUX FXLLXPX PXRX XXRX XFXNX3882318831.88318838.823882AMIL38NEXT PLUS RM RJ48439406.85484.39ATIVO</v>
      </c>
      <c r="AJ494">
        <f t="shared" si="105"/>
        <v>1</v>
      </c>
      <c r="AK494" t="s">
        <v>387</v>
      </c>
      <c r="AM494" s="7">
        <v>491</v>
      </c>
      <c r="AN494" s="7" t="str">
        <f t="shared" ref="AN494:AW503" si="114">IF(AN$3=$D494,$AM494,"")</f>
        <v/>
      </c>
      <c r="AO494" s="7" t="str">
        <f t="shared" si="114"/>
        <v/>
      </c>
      <c r="AP494" s="7" t="str">
        <f t="shared" si="114"/>
        <v/>
      </c>
      <c r="AQ494" s="7" t="str">
        <f t="shared" si="114"/>
        <v/>
      </c>
      <c r="AR494" s="7" t="str">
        <f t="shared" si="114"/>
        <v/>
      </c>
      <c r="AS494" s="7" t="str">
        <f t="shared" si="114"/>
        <v/>
      </c>
      <c r="AT494" s="7" t="str">
        <f t="shared" si="114"/>
        <v/>
      </c>
      <c r="AU494" s="7" t="str">
        <f t="shared" si="114"/>
        <v/>
      </c>
      <c r="AV494" s="7" t="str">
        <f t="shared" si="114"/>
        <v/>
      </c>
      <c r="AW494" s="7" t="str">
        <f t="shared" si="114"/>
        <v/>
      </c>
      <c r="AX494" s="7" t="str">
        <f t="shared" ref="AX494:BE503" si="115">IF(AX$3=$D494,$AM494,"")</f>
        <v/>
      </c>
      <c r="AY494" s="7" t="str">
        <f t="shared" si="115"/>
        <v/>
      </c>
      <c r="AZ494" s="7" t="str">
        <f t="shared" si="115"/>
        <v/>
      </c>
      <c r="BA494" s="7" t="str">
        <f t="shared" si="115"/>
        <v/>
      </c>
      <c r="BB494" s="7" t="str">
        <f t="shared" si="115"/>
        <v/>
      </c>
      <c r="BC494" s="7" t="str">
        <f t="shared" si="115"/>
        <v/>
      </c>
      <c r="BD494" s="7" t="str">
        <f t="shared" si="115"/>
        <v/>
      </c>
      <c r="BE494" s="7" t="str">
        <f t="shared" si="115"/>
        <v/>
      </c>
    </row>
    <row r="495" spans="1:57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208358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39952.875</v>
      </c>
      <c r="O495" s="1">
        <v>44627.875</v>
      </c>
      <c r="P495" s="1">
        <v>44605.875</v>
      </c>
      <c r="Q495" s="1">
        <v>43569.875</v>
      </c>
      <c r="R495">
        <v>75188700</v>
      </c>
      <c r="S495" s="22">
        <f>COUNTIF(affix_amil_mensalidade_bronze!$E$4:$E$140,R495)</f>
        <v>0</v>
      </c>
      <c r="T495">
        <v>75188701</v>
      </c>
      <c r="U495" t="s">
        <v>957</v>
      </c>
      <c r="V495">
        <v>3882</v>
      </c>
      <c r="W495">
        <v>3188</v>
      </c>
      <c r="X495">
        <v>31.88</v>
      </c>
      <c r="Y495">
        <v>3188</v>
      </c>
      <c r="Z495">
        <v>38.82</v>
      </c>
      <c r="AA495">
        <v>3882</v>
      </c>
      <c r="AB495" t="s">
        <v>389</v>
      </c>
      <c r="AC495">
        <v>38</v>
      </c>
      <c r="AD495" t="s">
        <v>394</v>
      </c>
      <c r="AE495">
        <v>48439</v>
      </c>
      <c r="AF495">
        <v>406.85</v>
      </c>
      <c r="AG495">
        <v>484.39</v>
      </c>
      <c r="AH495" t="s">
        <v>408</v>
      </c>
      <c r="AI495" t="str">
        <f t="shared" si="104"/>
        <v>SIMSIMSIM190120835844761.875FNEL044761.87539952.87544627.87544605.87543569.87575188700075188701WXUX FXLLXPX PXRX XXRX XFXNX3882318831.88318838.823882AMIL38NEXT PLUS RM RJ48439406.85484.39ATIVO</v>
      </c>
      <c r="AJ495">
        <f t="shared" si="105"/>
        <v>1</v>
      </c>
      <c r="AK495" t="s">
        <v>387</v>
      </c>
      <c r="AM495" s="8">
        <v>492</v>
      </c>
      <c r="AN495" s="8" t="str">
        <f t="shared" si="114"/>
        <v/>
      </c>
      <c r="AO495" s="8" t="str">
        <f t="shared" si="114"/>
        <v/>
      </c>
      <c r="AP495" s="8" t="str">
        <f t="shared" si="114"/>
        <v/>
      </c>
      <c r="AQ495" s="8" t="str">
        <f t="shared" si="114"/>
        <v/>
      </c>
      <c r="AR495" s="8" t="str">
        <f t="shared" si="114"/>
        <v/>
      </c>
      <c r="AS495" s="8" t="str">
        <f t="shared" si="114"/>
        <v/>
      </c>
      <c r="AT495" s="8" t="str">
        <f t="shared" si="114"/>
        <v/>
      </c>
      <c r="AU495" s="8" t="str">
        <f t="shared" si="114"/>
        <v/>
      </c>
      <c r="AV495" s="8" t="str">
        <f t="shared" si="114"/>
        <v/>
      </c>
      <c r="AW495" s="8" t="str">
        <f t="shared" si="114"/>
        <v/>
      </c>
      <c r="AX495" s="8" t="str">
        <f t="shared" si="115"/>
        <v/>
      </c>
      <c r="AY495" s="8" t="str">
        <f t="shared" si="115"/>
        <v/>
      </c>
      <c r="AZ495" s="8" t="str">
        <f t="shared" si="115"/>
        <v/>
      </c>
      <c r="BA495" s="8" t="str">
        <f t="shared" si="115"/>
        <v/>
      </c>
      <c r="BB495" s="8" t="str">
        <f t="shared" si="115"/>
        <v/>
      </c>
      <c r="BC495" s="8" t="str">
        <f t="shared" si="115"/>
        <v/>
      </c>
      <c r="BD495" s="8" t="str">
        <f t="shared" si="115"/>
        <v/>
      </c>
      <c r="BE495" s="8" t="str">
        <f t="shared" si="115"/>
        <v/>
      </c>
    </row>
    <row r="496" spans="1:57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208393</v>
      </c>
      <c r="I496" s="1">
        <v>44761.875</v>
      </c>
      <c r="J496" t="s">
        <v>387</v>
      </c>
      <c r="K496">
        <v>0</v>
      </c>
      <c r="L496" s="1">
        <v>44754.875</v>
      </c>
      <c r="M496" s="1">
        <v>44761.875</v>
      </c>
      <c r="N496" s="1">
        <v>42875.875</v>
      </c>
      <c r="O496" s="1">
        <v>44754.875</v>
      </c>
      <c r="P496" s="1"/>
      <c r="Q496" s="1">
        <v>43569.875</v>
      </c>
      <c r="R496">
        <v>75188813</v>
      </c>
      <c r="S496" s="23">
        <f>COUNTIF(affix_amil_mensalidade_bronze!$E$4:$E$140,R496)</f>
        <v>1</v>
      </c>
      <c r="U496" t="s">
        <v>958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389</v>
      </c>
      <c r="AC496">
        <v>38</v>
      </c>
      <c r="AD496" t="s">
        <v>400</v>
      </c>
      <c r="AE496">
        <v>49621</v>
      </c>
      <c r="AF496">
        <v>416.82</v>
      </c>
      <c r="AG496">
        <v>496.21</v>
      </c>
      <c r="AH496" t="s">
        <v>391</v>
      </c>
      <c r="AI496" t="str">
        <f t="shared" si="104"/>
        <v>SIMSIMSIM190120839344761.875FNEL044754.87544761.87542875.87544754.87543569.875751888131XRTHUR FXRNXNDX DX NXWXMXNTX FRXXTX000000AMIL38NEXT MUNICIPAL SÃO PAULO49621416.82496.21INATIVO</v>
      </c>
      <c r="AJ496">
        <f t="shared" si="105"/>
        <v>0</v>
      </c>
      <c r="AK496" t="s">
        <v>387</v>
      </c>
      <c r="AM496" s="7">
        <v>493</v>
      </c>
      <c r="AN496" s="7" t="str">
        <f t="shared" si="114"/>
        <v/>
      </c>
      <c r="AO496" s="7" t="str">
        <f t="shared" si="114"/>
        <v/>
      </c>
      <c r="AP496" s="7" t="str">
        <f t="shared" si="114"/>
        <v/>
      </c>
      <c r="AQ496" s="7" t="str">
        <f t="shared" si="114"/>
        <v/>
      </c>
      <c r="AR496" s="7" t="str">
        <f t="shared" si="114"/>
        <v/>
      </c>
      <c r="AS496" s="7" t="str">
        <f t="shared" si="114"/>
        <v/>
      </c>
      <c r="AT496" s="7" t="str">
        <f t="shared" si="114"/>
        <v/>
      </c>
      <c r="AU496" s="7" t="str">
        <f t="shared" si="114"/>
        <v/>
      </c>
      <c r="AV496" s="7" t="str">
        <f t="shared" si="114"/>
        <v/>
      </c>
      <c r="AW496" s="7" t="str">
        <f t="shared" si="114"/>
        <v/>
      </c>
      <c r="AX496" s="7" t="str">
        <f t="shared" si="115"/>
        <v/>
      </c>
      <c r="AY496" s="7" t="str">
        <f t="shared" si="115"/>
        <v/>
      </c>
      <c r="AZ496" s="7" t="str">
        <f t="shared" si="115"/>
        <v/>
      </c>
      <c r="BA496" s="7" t="str">
        <f t="shared" si="115"/>
        <v/>
      </c>
      <c r="BB496" s="7" t="str">
        <f t="shared" si="115"/>
        <v/>
      </c>
      <c r="BC496" s="7" t="str">
        <f t="shared" si="115"/>
        <v/>
      </c>
      <c r="BD496" s="7" t="str">
        <f t="shared" si="115"/>
        <v/>
      </c>
      <c r="BE496" s="7" t="str">
        <f t="shared" si="115"/>
        <v/>
      </c>
    </row>
    <row r="497" spans="1:57">
      <c r="A497" t="s">
        <v>404</v>
      </c>
      <c r="B497" t="s">
        <v>404</v>
      </c>
      <c r="C497" t="s">
        <v>404</v>
      </c>
      <c r="E497">
        <v>19</v>
      </c>
      <c r="F497">
        <v>0</v>
      </c>
      <c r="G497">
        <v>1</v>
      </c>
      <c r="H497">
        <v>208393</v>
      </c>
      <c r="I497" s="1">
        <v>44761.875</v>
      </c>
      <c r="J497" t="s">
        <v>387</v>
      </c>
      <c r="K497">
        <v>0</v>
      </c>
      <c r="L497" s="1">
        <v>44754.875</v>
      </c>
      <c r="M497" s="1">
        <v>44761.875</v>
      </c>
      <c r="N497" s="1">
        <v>42875.875</v>
      </c>
      <c r="O497" s="1">
        <v>44754.875</v>
      </c>
      <c r="P497" s="1"/>
      <c r="Q497" s="1">
        <v>43569.875</v>
      </c>
      <c r="R497">
        <v>75188813</v>
      </c>
      <c r="S497" s="22">
        <f>COUNTIF(affix_amil_mensalidade_bronze!$E$4:$E$140,R497)</f>
        <v>1</v>
      </c>
      <c r="U497" t="s">
        <v>958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389</v>
      </c>
      <c r="AC497">
        <v>38</v>
      </c>
      <c r="AD497" t="s">
        <v>400</v>
      </c>
      <c r="AE497">
        <v>49621</v>
      </c>
      <c r="AF497">
        <v>416.82</v>
      </c>
      <c r="AG497">
        <v>496.21</v>
      </c>
      <c r="AH497" t="s">
        <v>391</v>
      </c>
      <c r="AI497" t="str">
        <f t="shared" si="104"/>
        <v>SIMSIMSIM190120839344761.875FNEL044754.87544761.87542875.87544754.87543569.875751888131XRTHUR FXRNXNDX DX NXWXMXNTX FRXXTX000000AMIL38NEXT MUNICIPAL SÃO PAULO49621416.82496.21INATIVO</v>
      </c>
      <c r="AJ497">
        <f t="shared" si="105"/>
        <v>1</v>
      </c>
      <c r="AK497" t="s">
        <v>387</v>
      </c>
      <c r="AM497" s="8">
        <v>494</v>
      </c>
      <c r="AN497" s="8" t="str">
        <f t="shared" si="114"/>
        <v/>
      </c>
      <c r="AO497" s="8" t="str">
        <f t="shared" si="114"/>
        <v/>
      </c>
      <c r="AP497" s="8" t="str">
        <f t="shared" si="114"/>
        <v/>
      </c>
      <c r="AQ497" s="8" t="str">
        <f t="shared" si="114"/>
        <v/>
      </c>
      <c r="AR497" s="8" t="str">
        <f t="shared" si="114"/>
        <v/>
      </c>
      <c r="AS497" s="8" t="str">
        <f t="shared" si="114"/>
        <v/>
      </c>
      <c r="AT497" s="8" t="str">
        <f t="shared" si="114"/>
        <v/>
      </c>
      <c r="AU497" s="8" t="str">
        <f t="shared" si="114"/>
        <v/>
      </c>
      <c r="AV497" s="8" t="str">
        <f t="shared" si="114"/>
        <v/>
      </c>
      <c r="AW497" s="8" t="str">
        <f t="shared" si="114"/>
        <v/>
      </c>
      <c r="AX497" s="8" t="str">
        <f t="shared" si="115"/>
        <v/>
      </c>
      <c r="AY497" s="8" t="str">
        <f t="shared" si="115"/>
        <v/>
      </c>
      <c r="AZ497" s="8" t="str">
        <f t="shared" si="115"/>
        <v/>
      </c>
      <c r="BA497" s="8" t="str">
        <f t="shared" si="115"/>
        <v/>
      </c>
      <c r="BB497" s="8" t="str">
        <f t="shared" si="115"/>
        <v/>
      </c>
      <c r="BC497" s="8" t="str">
        <f t="shared" si="115"/>
        <v/>
      </c>
      <c r="BD497" s="8" t="str">
        <f t="shared" si="115"/>
        <v/>
      </c>
      <c r="BE497" s="8" t="str">
        <f t="shared" si="115"/>
        <v/>
      </c>
    </row>
    <row r="498" spans="1:57">
      <c r="A498" t="s">
        <v>404</v>
      </c>
      <c r="B498" t="s">
        <v>404</v>
      </c>
      <c r="C498" t="s">
        <v>404</v>
      </c>
      <c r="E498">
        <v>19</v>
      </c>
      <c r="F498">
        <v>0</v>
      </c>
      <c r="G498">
        <v>1</v>
      </c>
      <c r="H498">
        <v>208393</v>
      </c>
      <c r="I498" s="1">
        <v>44761.875</v>
      </c>
      <c r="J498" t="s">
        <v>387</v>
      </c>
      <c r="K498">
        <v>0</v>
      </c>
      <c r="L498" s="1">
        <v>44754.875</v>
      </c>
      <c r="M498" s="1">
        <v>44761.875</v>
      </c>
      <c r="N498" s="1">
        <v>42875.875</v>
      </c>
      <c r="O498" s="1">
        <v>44754.875</v>
      </c>
      <c r="P498" s="1"/>
      <c r="Q498" s="1">
        <v>43569.875</v>
      </c>
      <c r="R498">
        <v>75188813</v>
      </c>
      <c r="S498" s="23">
        <f>COUNTIF(affix_amil_mensalidade_bronze!$E$4:$E$140,R498)</f>
        <v>1</v>
      </c>
      <c r="U498" t="s">
        <v>958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389</v>
      </c>
      <c r="AC498">
        <v>38</v>
      </c>
      <c r="AD498" t="s">
        <v>400</v>
      </c>
      <c r="AE498">
        <v>49621</v>
      </c>
      <c r="AF498">
        <v>416.82</v>
      </c>
      <c r="AG498">
        <v>496.21</v>
      </c>
      <c r="AH498" t="s">
        <v>391</v>
      </c>
      <c r="AI498" t="str">
        <f t="shared" si="104"/>
        <v>SIMSIMSIM190120839344761.875FNEL044754.87544761.87542875.87544754.87543569.875751888131XRTHUR FXRNXNDX DX NXWXMXNTX FRXXTX000000AMIL38NEXT MUNICIPAL SÃO PAULO49621416.82496.21INATIVO</v>
      </c>
      <c r="AJ498">
        <f t="shared" si="105"/>
        <v>1</v>
      </c>
      <c r="AK498" t="s">
        <v>387</v>
      </c>
      <c r="AM498" s="7">
        <v>495</v>
      </c>
      <c r="AN498" s="7" t="str">
        <f t="shared" si="114"/>
        <v/>
      </c>
      <c r="AO498" s="7" t="str">
        <f t="shared" si="114"/>
        <v/>
      </c>
      <c r="AP498" s="7" t="str">
        <f t="shared" si="114"/>
        <v/>
      </c>
      <c r="AQ498" s="7" t="str">
        <f t="shared" si="114"/>
        <v/>
      </c>
      <c r="AR498" s="7" t="str">
        <f t="shared" si="114"/>
        <v/>
      </c>
      <c r="AS498" s="7" t="str">
        <f t="shared" si="114"/>
        <v/>
      </c>
      <c r="AT498" s="7" t="str">
        <f t="shared" si="114"/>
        <v/>
      </c>
      <c r="AU498" s="7" t="str">
        <f t="shared" si="114"/>
        <v/>
      </c>
      <c r="AV498" s="7" t="str">
        <f t="shared" si="114"/>
        <v/>
      </c>
      <c r="AW498" s="7" t="str">
        <f t="shared" si="114"/>
        <v/>
      </c>
      <c r="AX498" s="7" t="str">
        <f t="shared" si="115"/>
        <v/>
      </c>
      <c r="AY498" s="7" t="str">
        <f t="shared" si="115"/>
        <v/>
      </c>
      <c r="AZ498" s="7" t="str">
        <f t="shared" si="115"/>
        <v/>
      </c>
      <c r="BA498" s="7" t="str">
        <f t="shared" si="115"/>
        <v/>
      </c>
      <c r="BB498" s="7" t="str">
        <f t="shared" si="115"/>
        <v/>
      </c>
      <c r="BC498" s="7" t="str">
        <f t="shared" si="115"/>
        <v/>
      </c>
      <c r="BD498" s="7" t="str">
        <f t="shared" si="115"/>
        <v/>
      </c>
      <c r="BE498" s="7" t="str">
        <f t="shared" si="115"/>
        <v/>
      </c>
    </row>
    <row r="499" spans="1:57">
      <c r="A499" t="s">
        <v>404</v>
      </c>
      <c r="B499" t="s">
        <v>404</v>
      </c>
      <c r="C499" t="s">
        <v>404</v>
      </c>
      <c r="E499">
        <v>19</v>
      </c>
      <c r="F499">
        <v>0</v>
      </c>
      <c r="G499">
        <v>1</v>
      </c>
      <c r="H499">
        <v>208450</v>
      </c>
      <c r="I499" s="1">
        <v>44761.875</v>
      </c>
      <c r="J499" t="s">
        <v>387</v>
      </c>
      <c r="K499">
        <v>0</v>
      </c>
      <c r="L499" s="1"/>
      <c r="M499" s="1">
        <v>44761.875</v>
      </c>
      <c r="N499" s="1">
        <v>41547.875</v>
      </c>
      <c r="O499" s="1">
        <v>43576.875</v>
      </c>
      <c r="P499" s="1"/>
      <c r="Q499" s="1">
        <v>43569.875</v>
      </c>
      <c r="R499">
        <v>75195110</v>
      </c>
      <c r="S499" s="22">
        <f>COUNTIF(affix_amil_mensalidade_bronze!$E$4:$E$140,R499)</f>
        <v>0</v>
      </c>
      <c r="U499" t="s">
        <v>959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389</v>
      </c>
      <c r="AC499">
        <v>38</v>
      </c>
      <c r="AD499" t="s">
        <v>394</v>
      </c>
      <c r="AE499">
        <v>48439</v>
      </c>
      <c r="AF499">
        <v>406.85</v>
      </c>
      <c r="AG499">
        <v>484.39</v>
      </c>
      <c r="AH499" t="s">
        <v>408</v>
      </c>
      <c r="AI499" t="str">
        <f t="shared" si="104"/>
        <v>SIMSIMSIM190120845044761.875FNEL044761.87541547.87543576.87543569.875751951100XXBXLX DX FRXNWX BXRRXTX XLXVXXRX000000AMIL38NEXT PLUS RM RJ48439406.85484.39ATIVO</v>
      </c>
      <c r="AJ499">
        <f t="shared" si="105"/>
        <v>0</v>
      </c>
      <c r="AK499" t="s">
        <v>387</v>
      </c>
      <c r="AM499" s="8">
        <v>496</v>
      </c>
      <c r="AN499" s="8" t="str">
        <f t="shared" si="114"/>
        <v/>
      </c>
      <c r="AO499" s="8" t="str">
        <f t="shared" si="114"/>
        <v/>
      </c>
      <c r="AP499" s="8" t="str">
        <f t="shared" si="114"/>
        <v/>
      </c>
      <c r="AQ499" s="8" t="str">
        <f t="shared" si="114"/>
        <v/>
      </c>
      <c r="AR499" s="8" t="str">
        <f t="shared" si="114"/>
        <v/>
      </c>
      <c r="AS499" s="8" t="str">
        <f t="shared" si="114"/>
        <v/>
      </c>
      <c r="AT499" s="8" t="str">
        <f t="shared" si="114"/>
        <v/>
      </c>
      <c r="AU499" s="8" t="str">
        <f t="shared" si="114"/>
        <v/>
      </c>
      <c r="AV499" s="8" t="str">
        <f t="shared" si="114"/>
        <v/>
      </c>
      <c r="AW499" s="8" t="str">
        <f t="shared" si="114"/>
        <v/>
      </c>
      <c r="AX499" s="8" t="str">
        <f t="shared" si="115"/>
        <v/>
      </c>
      <c r="AY499" s="8" t="str">
        <f t="shared" si="115"/>
        <v/>
      </c>
      <c r="AZ499" s="8" t="str">
        <f t="shared" si="115"/>
        <v/>
      </c>
      <c r="BA499" s="8" t="str">
        <f t="shared" si="115"/>
        <v/>
      </c>
      <c r="BB499" s="8" t="str">
        <f t="shared" si="115"/>
        <v/>
      </c>
      <c r="BC499" s="8" t="str">
        <f t="shared" si="115"/>
        <v/>
      </c>
      <c r="BD499" s="8" t="str">
        <f t="shared" si="115"/>
        <v/>
      </c>
      <c r="BE499" s="8" t="str">
        <f t="shared" si="115"/>
        <v/>
      </c>
    </row>
    <row r="500" spans="1:57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208450</v>
      </c>
      <c r="I500" s="1">
        <v>44761.875</v>
      </c>
      <c r="J500" t="s">
        <v>387</v>
      </c>
      <c r="K500">
        <v>0</v>
      </c>
      <c r="L500" s="1"/>
      <c r="M500" s="1">
        <v>44761.875</v>
      </c>
      <c r="N500" s="1">
        <v>41547.875</v>
      </c>
      <c r="O500" s="1">
        <v>43576.875</v>
      </c>
      <c r="P500" s="1"/>
      <c r="Q500" s="1">
        <v>43569.875</v>
      </c>
      <c r="R500">
        <v>75195110</v>
      </c>
      <c r="S500" s="23">
        <f>COUNTIF(affix_amil_mensalidade_bronze!$E$4:$E$140,R500)</f>
        <v>0</v>
      </c>
      <c r="U500" t="s">
        <v>959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389</v>
      </c>
      <c r="AC500">
        <v>38</v>
      </c>
      <c r="AD500" t="s">
        <v>394</v>
      </c>
      <c r="AE500">
        <v>48439</v>
      </c>
      <c r="AF500">
        <v>406.85</v>
      </c>
      <c r="AG500">
        <v>484.39</v>
      </c>
      <c r="AH500" t="s">
        <v>408</v>
      </c>
      <c r="AI500" t="str">
        <f t="shared" si="104"/>
        <v>SIMSIMSIM190120845044761.875FNEL044761.87541547.87543576.87543569.875751951100XXBXLX DX FRXNWX BXRRXTX XLXVXXRX000000AMIL38NEXT PLUS RM RJ48439406.85484.39ATIVO</v>
      </c>
      <c r="AJ500">
        <f t="shared" si="105"/>
        <v>1</v>
      </c>
      <c r="AK500" t="s">
        <v>387</v>
      </c>
      <c r="AM500" s="7">
        <v>497</v>
      </c>
      <c r="AN500" s="7" t="str">
        <f t="shared" si="114"/>
        <v/>
      </c>
      <c r="AO500" s="7" t="str">
        <f t="shared" si="114"/>
        <v/>
      </c>
      <c r="AP500" s="7" t="str">
        <f t="shared" si="114"/>
        <v/>
      </c>
      <c r="AQ500" s="7" t="str">
        <f t="shared" si="114"/>
        <v/>
      </c>
      <c r="AR500" s="7" t="str">
        <f t="shared" si="114"/>
        <v/>
      </c>
      <c r="AS500" s="7" t="str">
        <f t="shared" si="114"/>
        <v/>
      </c>
      <c r="AT500" s="7" t="str">
        <f t="shared" si="114"/>
        <v/>
      </c>
      <c r="AU500" s="7" t="str">
        <f t="shared" si="114"/>
        <v/>
      </c>
      <c r="AV500" s="7" t="str">
        <f t="shared" si="114"/>
        <v/>
      </c>
      <c r="AW500" s="7" t="str">
        <f t="shared" si="114"/>
        <v/>
      </c>
      <c r="AX500" s="7" t="str">
        <f t="shared" si="115"/>
        <v/>
      </c>
      <c r="AY500" s="7" t="str">
        <f t="shared" si="115"/>
        <v/>
      </c>
      <c r="AZ500" s="7" t="str">
        <f t="shared" si="115"/>
        <v/>
      </c>
      <c r="BA500" s="7" t="str">
        <f t="shared" si="115"/>
        <v/>
      </c>
      <c r="BB500" s="7" t="str">
        <f t="shared" si="115"/>
        <v/>
      </c>
      <c r="BC500" s="7" t="str">
        <f t="shared" si="115"/>
        <v/>
      </c>
      <c r="BD500" s="7" t="str">
        <f t="shared" si="115"/>
        <v/>
      </c>
      <c r="BE500" s="7" t="str">
        <f t="shared" si="115"/>
        <v/>
      </c>
    </row>
    <row r="501" spans="1:57">
      <c r="A501" t="s">
        <v>404</v>
      </c>
      <c r="B501" t="s">
        <v>404</v>
      </c>
      <c r="C501" t="s">
        <v>404</v>
      </c>
      <c r="E501">
        <v>19</v>
      </c>
      <c r="F501">
        <v>0</v>
      </c>
      <c r="G501">
        <v>1</v>
      </c>
      <c r="H501">
        <v>208450</v>
      </c>
      <c r="I501" s="1">
        <v>44761.875</v>
      </c>
      <c r="J501" t="s">
        <v>387</v>
      </c>
      <c r="K501">
        <v>0</v>
      </c>
      <c r="L501" s="1"/>
      <c r="M501" s="1">
        <v>44761.875</v>
      </c>
      <c r="N501" s="1">
        <v>41547.875</v>
      </c>
      <c r="O501" s="1">
        <v>43576.875</v>
      </c>
      <c r="P501" s="1"/>
      <c r="Q501" s="1">
        <v>43569.875</v>
      </c>
      <c r="R501">
        <v>75195110</v>
      </c>
      <c r="S501" s="22">
        <f>COUNTIF(affix_amil_mensalidade_bronze!$E$4:$E$140,R501)</f>
        <v>0</v>
      </c>
      <c r="U501" t="s">
        <v>959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389</v>
      </c>
      <c r="AC501">
        <v>38</v>
      </c>
      <c r="AD501" t="s">
        <v>394</v>
      </c>
      <c r="AE501">
        <v>48439</v>
      </c>
      <c r="AF501">
        <v>406.85</v>
      </c>
      <c r="AG501">
        <v>484.39</v>
      </c>
      <c r="AH501" t="s">
        <v>408</v>
      </c>
      <c r="AI501" t="str">
        <f t="shared" si="104"/>
        <v>SIMSIMSIM190120845044761.875FNEL044761.87541547.87543576.87543569.875751951100XXBXLX DX FRXNWX BXRRXTX XLXVXXRX000000AMIL38NEXT PLUS RM RJ48439406.85484.39ATIVO</v>
      </c>
      <c r="AJ501">
        <f t="shared" si="105"/>
        <v>1</v>
      </c>
      <c r="AK501" t="s">
        <v>387</v>
      </c>
      <c r="AM501" s="8">
        <v>498</v>
      </c>
      <c r="AN501" s="8" t="str">
        <f t="shared" si="114"/>
        <v/>
      </c>
      <c r="AO501" s="8" t="str">
        <f t="shared" si="114"/>
        <v/>
      </c>
      <c r="AP501" s="8" t="str">
        <f t="shared" si="114"/>
        <v/>
      </c>
      <c r="AQ501" s="8" t="str">
        <f t="shared" si="114"/>
        <v/>
      </c>
      <c r="AR501" s="8" t="str">
        <f t="shared" si="114"/>
        <v/>
      </c>
      <c r="AS501" s="8" t="str">
        <f t="shared" si="114"/>
        <v/>
      </c>
      <c r="AT501" s="8" t="str">
        <f t="shared" si="114"/>
        <v/>
      </c>
      <c r="AU501" s="8" t="str">
        <f t="shared" si="114"/>
        <v/>
      </c>
      <c r="AV501" s="8" t="str">
        <f t="shared" si="114"/>
        <v/>
      </c>
      <c r="AW501" s="8" t="str">
        <f t="shared" si="114"/>
        <v/>
      </c>
      <c r="AX501" s="8" t="str">
        <f t="shared" si="115"/>
        <v/>
      </c>
      <c r="AY501" s="8" t="str">
        <f t="shared" si="115"/>
        <v/>
      </c>
      <c r="AZ501" s="8" t="str">
        <f t="shared" si="115"/>
        <v/>
      </c>
      <c r="BA501" s="8" t="str">
        <f t="shared" si="115"/>
        <v/>
      </c>
      <c r="BB501" s="8" t="str">
        <f t="shared" si="115"/>
        <v/>
      </c>
      <c r="BC501" s="8" t="str">
        <f t="shared" si="115"/>
        <v/>
      </c>
      <c r="BD501" s="8" t="str">
        <f t="shared" si="115"/>
        <v/>
      </c>
      <c r="BE501" s="8" t="str">
        <f t="shared" si="115"/>
        <v/>
      </c>
    </row>
    <row r="502" spans="1:57">
      <c r="A502" t="s">
        <v>386</v>
      </c>
      <c r="B502" t="s">
        <v>386</v>
      </c>
      <c r="C502" t="s">
        <v>386</v>
      </c>
      <c r="E502">
        <v>19</v>
      </c>
      <c r="F502">
        <v>0</v>
      </c>
      <c r="G502">
        <v>1</v>
      </c>
      <c r="H502">
        <v>212926</v>
      </c>
      <c r="I502" s="1">
        <v>44761.875</v>
      </c>
      <c r="J502" t="s">
        <v>387</v>
      </c>
      <c r="K502">
        <v>0</v>
      </c>
      <c r="L502" s="1">
        <v>44693.875</v>
      </c>
      <c r="M502" s="1">
        <v>44761.875</v>
      </c>
      <c r="N502" s="1">
        <v>37426.875</v>
      </c>
      <c r="O502" s="1">
        <v>44693.875</v>
      </c>
      <c r="P502" s="1">
        <v>44664.875</v>
      </c>
      <c r="Q502" s="1">
        <v>43599.875</v>
      </c>
      <c r="R502">
        <v>76090654</v>
      </c>
      <c r="S502" s="22">
        <f>COUNTIF(affix_amil_mensalidade_bronze!$E$4:$E$140,R502)</f>
        <v>0</v>
      </c>
      <c r="U502" t="s">
        <v>740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389</v>
      </c>
      <c r="AD502" t="s">
        <v>394</v>
      </c>
      <c r="AE502">
        <v>37889</v>
      </c>
      <c r="AF502">
        <v>318.26</v>
      </c>
      <c r="AG502">
        <v>378.89</v>
      </c>
      <c r="AH502" t="s">
        <v>391</v>
      </c>
      <c r="AI502" t="str">
        <f t="shared" si="104"/>
        <v>NÃONÃONÃO190121292644761.875FNEL044693.87544761.87537426.87544693.87544664.87543599.875760906540RXNNXN DX XLVX PXXVX000000AMILNEXT PLUS RM RJ37889318.26378.89INATIVO</v>
      </c>
      <c r="AJ502">
        <f t="shared" si="105"/>
        <v>0</v>
      </c>
      <c r="AK502" t="s">
        <v>387</v>
      </c>
      <c r="AM502" s="7">
        <v>499</v>
      </c>
      <c r="AN502" s="7" t="str">
        <f t="shared" si="114"/>
        <v/>
      </c>
      <c r="AO502" s="7" t="str">
        <f t="shared" si="114"/>
        <v/>
      </c>
      <c r="AP502" s="7" t="str">
        <f t="shared" si="114"/>
        <v/>
      </c>
      <c r="AQ502" s="7" t="str">
        <f t="shared" si="114"/>
        <v/>
      </c>
      <c r="AR502" s="7" t="str">
        <f t="shared" si="114"/>
        <v/>
      </c>
      <c r="AS502" s="7" t="str">
        <f t="shared" si="114"/>
        <v/>
      </c>
      <c r="AT502" s="7" t="str">
        <f t="shared" si="114"/>
        <v/>
      </c>
      <c r="AU502" s="7" t="str">
        <f t="shared" si="114"/>
        <v/>
      </c>
      <c r="AV502" s="7" t="str">
        <f t="shared" si="114"/>
        <v/>
      </c>
      <c r="AW502" s="7" t="str">
        <f t="shared" si="114"/>
        <v/>
      </c>
      <c r="AX502" s="7" t="str">
        <f t="shared" si="115"/>
        <v/>
      </c>
      <c r="AY502" s="7" t="str">
        <f t="shared" si="115"/>
        <v/>
      </c>
      <c r="AZ502" s="7" t="str">
        <f t="shared" si="115"/>
        <v/>
      </c>
      <c r="BA502" s="7" t="str">
        <f t="shared" si="115"/>
        <v/>
      </c>
      <c r="BB502" s="7" t="str">
        <f t="shared" si="115"/>
        <v/>
      </c>
      <c r="BC502" s="7" t="str">
        <f t="shared" si="115"/>
        <v/>
      </c>
      <c r="BD502" s="7" t="str">
        <f t="shared" si="115"/>
        <v/>
      </c>
      <c r="BE502" s="7" t="str">
        <f t="shared" si="115"/>
        <v/>
      </c>
    </row>
    <row r="503" spans="1:57">
      <c r="A503" t="s">
        <v>386</v>
      </c>
      <c r="B503" t="s">
        <v>386</v>
      </c>
      <c r="C503" t="s">
        <v>386</v>
      </c>
      <c r="E503">
        <v>19</v>
      </c>
      <c r="F503">
        <v>0</v>
      </c>
      <c r="G503">
        <v>1</v>
      </c>
      <c r="H503">
        <v>212926</v>
      </c>
      <c r="I503" s="1">
        <v>44761.875</v>
      </c>
      <c r="J503" t="s">
        <v>387</v>
      </c>
      <c r="K503">
        <v>0</v>
      </c>
      <c r="L503" s="1">
        <v>44693.875</v>
      </c>
      <c r="M503" s="1">
        <v>44761.875</v>
      </c>
      <c r="N503" s="1">
        <v>37426.875</v>
      </c>
      <c r="O503" s="1">
        <v>44693.875</v>
      </c>
      <c r="P503" s="1">
        <v>44664.875</v>
      </c>
      <c r="Q503" s="1">
        <v>43599.875</v>
      </c>
      <c r="R503">
        <v>76090654</v>
      </c>
      <c r="S503" s="23">
        <f>COUNTIF(affix_amil_mensalidade_bronze!$E$4:$E$140,R503)</f>
        <v>0</v>
      </c>
      <c r="U503" t="s">
        <v>740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389</v>
      </c>
      <c r="AD503" t="s">
        <v>394</v>
      </c>
      <c r="AE503">
        <v>37889</v>
      </c>
      <c r="AF503">
        <v>318.26</v>
      </c>
      <c r="AG503">
        <v>378.89</v>
      </c>
      <c r="AH503" t="s">
        <v>391</v>
      </c>
      <c r="AI503" t="str">
        <f t="shared" si="104"/>
        <v>NÃONÃONÃO190121292644761.875FNEL044693.87544761.87537426.87544693.87544664.87543599.875760906540RXNNXN DX XLVX PXXVX000000AMILNEXT PLUS RM RJ37889318.26378.89INATIVO</v>
      </c>
      <c r="AJ503">
        <f t="shared" si="105"/>
        <v>1</v>
      </c>
      <c r="AK503" t="s">
        <v>387</v>
      </c>
      <c r="AM503" s="8">
        <v>500</v>
      </c>
      <c r="AN503" s="8" t="str">
        <f t="shared" si="114"/>
        <v/>
      </c>
      <c r="AO503" s="8" t="str">
        <f t="shared" si="114"/>
        <v/>
      </c>
      <c r="AP503" s="8" t="str">
        <f t="shared" si="114"/>
        <v/>
      </c>
      <c r="AQ503" s="8" t="str">
        <f t="shared" si="114"/>
        <v/>
      </c>
      <c r="AR503" s="8" t="str">
        <f t="shared" si="114"/>
        <v/>
      </c>
      <c r="AS503" s="8" t="str">
        <f t="shared" si="114"/>
        <v/>
      </c>
      <c r="AT503" s="8" t="str">
        <f t="shared" si="114"/>
        <v/>
      </c>
      <c r="AU503" s="8" t="str">
        <f t="shared" si="114"/>
        <v/>
      </c>
      <c r="AV503" s="8" t="str">
        <f t="shared" si="114"/>
        <v/>
      </c>
      <c r="AW503" s="8" t="str">
        <f t="shared" si="114"/>
        <v/>
      </c>
      <c r="AX503" s="8" t="str">
        <f t="shared" si="115"/>
        <v/>
      </c>
      <c r="AY503" s="8" t="str">
        <f t="shared" si="115"/>
        <v/>
      </c>
      <c r="AZ503" s="8" t="str">
        <f t="shared" si="115"/>
        <v/>
      </c>
      <c r="BA503" s="8" t="str">
        <f t="shared" si="115"/>
        <v/>
      </c>
      <c r="BB503" s="8" t="str">
        <f t="shared" si="115"/>
        <v/>
      </c>
      <c r="BC503" s="8" t="str">
        <f t="shared" si="115"/>
        <v/>
      </c>
      <c r="BD503" s="8" t="str">
        <f t="shared" si="115"/>
        <v/>
      </c>
      <c r="BE503" s="8" t="str">
        <f t="shared" si="115"/>
        <v/>
      </c>
    </row>
    <row r="504" spans="1:57">
      <c r="A504" t="s">
        <v>386</v>
      </c>
      <c r="B504" t="s">
        <v>386</v>
      </c>
      <c r="C504" t="s">
        <v>386</v>
      </c>
      <c r="E504">
        <v>19</v>
      </c>
      <c r="F504">
        <v>0</v>
      </c>
      <c r="G504">
        <v>1</v>
      </c>
      <c r="H504">
        <v>212926</v>
      </c>
      <c r="I504" s="1">
        <v>44761.875</v>
      </c>
      <c r="J504" t="s">
        <v>387</v>
      </c>
      <c r="K504">
        <v>0</v>
      </c>
      <c r="L504" s="1">
        <v>44693.875</v>
      </c>
      <c r="M504" s="1">
        <v>44761.875</v>
      </c>
      <c r="N504" s="1">
        <v>37426.875</v>
      </c>
      <c r="O504" s="1">
        <v>44693.875</v>
      </c>
      <c r="P504" s="1">
        <v>44664.875</v>
      </c>
      <c r="Q504" s="1">
        <v>43599.875</v>
      </c>
      <c r="R504">
        <v>76090654</v>
      </c>
      <c r="S504" s="23">
        <f>COUNTIF(affix_amil_mensalidade_bronze!$E$4:$E$140,R504)</f>
        <v>0</v>
      </c>
      <c r="U504" t="s">
        <v>740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389</v>
      </c>
      <c r="AD504" t="s">
        <v>394</v>
      </c>
      <c r="AE504">
        <v>37889</v>
      </c>
      <c r="AF504">
        <v>318.26</v>
      </c>
      <c r="AG504">
        <v>378.89</v>
      </c>
      <c r="AH504" t="s">
        <v>391</v>
      </c>
      <c r="AI504" t="str">
        <f t="shared" si="104"/>
        <v>NÃONÃONÃO190121292644761.875FNEL044693.87544761.87537426.87544693.87544664.87543599.875760906540RXNNXN DX XLVX PXXVX000000AMILNEXT PLUS RM RJ37889318.26378.89INATIVO</v>
      </c>
      <c r="AJ504">
        <f t="shared" si="105"/>
        <v>1</v>
      </c>
      <c r="AK504" t="s">
        <v>387</v>
      </c>
      <c r="AM504" s="7">
        <v>501</v>
      </c>
      <c r="AN504" s="7" t="str">
        <f t="shared" ref="AN504:AW513" si="116">IF(AN$3=$D504,$AM504,"")</f>
        <v/>
      </c>
      <c r="AO504" s="7" t="str">
        <f t="shared" si="116"/>
        <v/>
      </c>
      <c r="AP504" s="7" t="str">
        <f t="shared" si="116"/>
        <v/>
      </c>
      <c r="AQ504" s="7" t="str">
        <f t="shared" si="116"/>
        <v/>
      </c>
      <c r="AR504" s="7" t="str">
        <f t="shared" si="116"/>
        <v/>
      </c>
      <c r="AS504" s="7" t="str">
        <f t="shared" si="116"/>
        <v/>
      </c>
      <c r="AT504" s="7" t="str">
        <f t="shared" si="116"/>
        <v/>
      </c>
      <c r="AU504" s="7" t="str">
        <f t="shared" si="116"/>
        <v/>
      </c>
      <c r="AV504" s="7" t="str">
        <f t="shared" si="116"/>
        <v/>
      </c>
      <c r="AW504" s="7" t="str">
        <f t="shared" si="116"/>
        <v/>
      </c>
      <c r="AX504" s="7" t="str">
        <f t="shared" ref="AX504:BE513" si="117">IF(AX$3=$D504,$AM504,"")</f>
        <v/>
      </c>
      <c r="AY504" s="7" t="str">
        <f t="shared" si="117"/>
        <v/>
      </c>
      <c r="AZ504" s="7" t="str">
        <f t="shared" si="117"/>
        <v/>
      </c>
      <c r="BA504" s="7" t="str">
        <f t="shared" si="117"/>
        <v/>
      </c>
      <c r="BB504" s="7" t="str">
        <f t="shared" si="117"/>
        <v/>
      </c>
      <c r="BC504" s="7" t="str">
        <f t="shared" si="117"/>
        <v/>
      </c>
      <c r="BD504" s="7" t="str">
        <f t="shared" si="117"/>
        <v/>
      </c>
      <c r="BE504" s="7" t="str">
        <f t="shared" si="117"/>
        <v/>
      </c>
    </row>
    <row r="505" spans="1:57">
      <c r="A505" t="s">
        <v>404</v>
      </c>
      <c r="B505" t="s">
        <v>404</v>
      </c>
      <c r="C505" t="s">
        <v>386</v>
      </c>
      <c r="E505">
        <v>232</v>
      </c>
      <c r="F505">
        <v>0</v>
      </c>
      <c r="G505">
        <v>1</v>
      </c>
      <c r="H505">
        <v>213031</v>
      </c>
      <c r="I505" s="1">
        <v>44761.875</v>
      </c>
      <c r="J505" t="s">
        <v>499</v>
      </c>
      <c r="K505">
        <v>0</v>
      </c>
      <c r="L505" s="1">
        <v>44709.875</v>
      </c>
      <c r="M505" s="1">
        <v>44761.875</v>
      </c>
      <c r="N505" s="1">
        <v>29737.875</v>
      </c>
      <c r="O505" s="1">
        <v>44709.875</v>
      </c>
      <c r="P505" s="1"/>
      <c r="Q505" s="1">
        <v>43599.875</v>
      </c>
      <c r="R505">
        <v>76091314</v>
      </c>
      <c r="S505" s="23">
        <f>COUNTIF(affix_amil_mensalidade_bronze!$E$4:$E$140,R505)</f>
        <v>0</v>
      </c>
      <c r="U505" t="s">
        <v>960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389</v>
      </c>
      <c r="AC505">
        <v>37</v>
      </c>
      <c r="AD505" t="s">
        <v>390</v>
      </c>
      <c r="AE505">
        <v>146055</v>
      </c>
      <c r="AF505">
        <v>1212.27</v>
      </c>
      <c r="AG505">
        <v>1460.55</v>
      </c>
      <c r="AH505" t="s">
        <v>391</v>
      </c>
      <c r="AI505" t="str">
        <f t="shared" si="104"/>
        <v>SIMSIMNÃO2320121303144761.875SEEB - BA044709.87544761.87529737.87544709.87543599.875760913140RXBXRTX DX XLVX BXRRXTX000000AMIL37AMIL 400 QP NACIONAL1460551212.271460.55INATIVO</v>
      </c>
      <c r="AJ505">
        <f t="shared" si="105"/>
        <v>0</v>
      </c>
      <c r="AK505" t="s">
        <v>499</v>
      </c>
      <c r="AM505" s="8">
        <v>502</v>
      </c>
      <c r="AN505" s="8" t="str">
        <f t="shared" si="116"/>
        <v/>
      </c>
      <c r="AO505" s="8" t="str">
        <f t="shared" si="116"/>
        <v/>
      </c>
      <c r="AP505" s="8" t="str">
        <f t="shared" si="116"/>
        <v/>
      </c>
      <c r="AQ505" s="8" t="str">
        <f t="shared" si="116"/>
        <v/>
      </c>
      <c r="AR505" s="8" t="str">
        <f t="shared" si="116"/>
        <v/>
      </c>
      <c r="AS505" s="8" t="str">
        <f t="shared" si="116"/>
        <v/>
      </c>
      <c r="AT505" s="8" t="str">
        <f t="shared" si="116"/>
        <v/>
      </c>
      <c r="AU505" s="8" t="str">
        <f t="shared" si="116"/>
        <v/>
      </c>
      <c r="AV505" s="8" t="str">
        <f t="shared" si="116"/>
        <v/>
      </c>
      <c r="AW505" s="8" t="str">
        <f t="shared" si="116"/>
        <v/>
      </c>
      <c r="AX505" s="8" t="str">
        <f t="shared" si="117"/>
        <v/>
      </c>
      <c r="AY505" s="8" t="str">
        <f t="shared" si="117"/>
        <v/>
      </c>
      <c r="AZ505" s="8" t="str">
        <f t="shared" si="117"/>
        <v/>
      </c>
      <c r="BA505" s="8" t="str">
        <f t="shared" si="117"/>
        <v/>
      </c>
      <c r="BB505" s="8" t="str">
        <f t="shared" si="117"/>
        <v/>
      </c>
      <c r="BC505" s="8" t="str">
        <f t="shared" si="117"/>
        <v/>
      </c>
      <c r="BD505" s="8" t="str">
        <f t="shared" si="117"/>
        <v/>
      </c>
      <c r="BE505" s="8" t="str">
        <f t="shared" si="117"/>
        <v/>
      </c>
    </row>
    <row r="506" spans="1:57">
      <c r="A506" t="s">
        <v>404</v>
      </c>
      <c r="B506" t="s">
        <v>404</v>
      </c>
      <c r="C506" t="s">
        <v>386</v>
      </c>
      <c r="E506">
        <v>232</v>
      </c>
      <c r="F506">
        <v>0</v>
      </c>
      <c r="G506">
        <v>1</v>
      </c>
      <c r="H506">
        <v>213031</v>
      </c>
      <c r="I506" s="1">
        <v>44761.875</v>
      </c>
      <c r="J506" t="s">
        <v>499</v>
      </c>
      <c r="K506">
        <v>0</v>
      </c>
      <c r="L506" s="1">
        <v>44709.875</v>
      </c>
      <c r="M506" s="1">
        <v>44761.875</v>
      </c>
      <c r="N506" s="1">
        <v>29737.875</v>
      </c>
      <c r="O506" s="1">
        <v>44709.875</v>
      </c>
      <c r="P506" s="1"/>
      <c r="Q506" s="1">
        <v>43599.875</v>
      </c>
      <c r="R506">
        <v>76091314</v>
      </c>
      <c r="S506" s="22">
        <f>COUNTIF(affix_amil_mensalidade_bronze!$E$4:$E$140,R506)</f>
        <v>0</v>
      </c>
      <c r="U506" t="s">
        <v>960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389</v>
      </c>
      <c r="AC506">
        <v>37</v>
      </c>
      <c r="AD506" t="s">
        <v>390</v>
      </c>
      <c r="AE506">
        <v>146055</v>
      </c>
      <c r="AF506">
        <v>1212.27</v>
      </c>
      <c r="AG506">
        <v>1460.55</v>
      </c>
      <c r="AH506" t="s">
        <v>391</v>
      </c>
      <c r="AI506" t="str">
        <f t="shared" si="104"/>
        <v>SIMSIMNÃO2320121303144761.875SEEB - BA044709.87544761.87529737.87544709.87543599.875760913140RXBXRTX DX XLVX BXRRXTX000000AMIL37AMIL 400 QP NACIONAL1460551212.271460.55INATIVO</v>
      </c>
      <c r="AJ506">
        <f t="shared" si="105"/>
        <v>1</v>
      </c>
      <c r="AK506" t="s">
        <v>499</v>
      </c>
      <c r="AM506" s="7">
        <v>503</v>
      </c>
      <c r="AN506" s="7" t="str">
        <f t="shared" si="116"/>
        <v/>
      </c>
      <c r="AO506" s="7" t="str">
        <f t="shared" si="116"/>
        <v/>
      </c>
      <c r="AP506" s="7" t="str">
        <f t="shared" si="116"/>
        <v/>
      </c>
      <c r="AQ506" s="7" t="str">
        <f t="shared" si="116"/>
        <v/>
      </c>
      <c r="AR506" s="7" t="str">
        <f t="shared" si="116"/>
        <v/>
      </c>
      <c r="AS506" s="7" t="str">
        <f t="shared" si="116"/>
        <v/>
      </c>
      <c r="AT506" s="7" t="str">
        <f t="shared" si="116"/>
        <v/>
      </c>
      <c r="AU506" s="7" t="str">
        <f t="shared" si="116"/>
        <v/>
      </c>
      <c r="AV506" s="7" t="str">
        <f t="shared" si="116"/>
        <v/>
      </c>
      <c r="AW506" s="7" t="str">
        <f t="shared" si="116"/>
        <v/>
      </c>
      <c r="AX506" s="7" t="str">
        <f t="shared" si="117"/>
        <v/>
      </c>
      <c r="AY506" s="7" t="str">
        <f t="shared" si="117"/>
        <v/>
      </c>
      <c r="AZ506" s="7" t="str">
        <f t="shared" si="117"/>
        <v/>
      </c>
      <c r="BA506" s="7" t="str">
        <f t="shared" si="117"/>
        <v/>
      </c>
      <c r="BB506" s="7" t="str">
        <f t="shared" si="117"/>
        <v/>
      </c>
      <c r="BC506" s="7" t="str">
        <f t="shared" si="117"/>
        <v/>
      </c>
      <c r="BD506" s="7" t="str">
        <f t="shared" si="117"/>
        <v/>
      </c>
      <c r="BE506" s="7" t="str">
        <f t="shared" si="117"/>
        <v/>
      </c>
    </row>
    <row r="507" spans="1:57">
      <c r="A507" t="s">
        <v>404</v>
      </c>
      <c r="B507" t="s">
        <v>404</v>
      </c>
      <c r="C507" t="s">
        <v>386</v>
      </c>
      <c r="E507">
        <v>232</v>
      </c>
      <c r="F507">
        <v>0</v>
      </c>
      <c r="G507">
        <v>1</v>
      </c>
      <c r="H507">
        <v>213031</v>
      </c>
      <c r="I507" s="1">
        <v>44761.875</v>
      </c>
      <c r="J507" t="s">
        <v>499</v>
      </c>
      <c r="K507">
        <v>0</v>
      </c>
      <c r="L507" s="1">
        <v>44709.875</v>
      </c>
      <c r="M507" s="1">
        <v>44761.875</v>
      </c>
      <c r="N507" s="1">
        <v>29737.875</v>
      </c>
      <c r="O507" s="1">
        <v>44709.875</v>
      </c>
      <c r="P507" s="1"/>
      <c r="Q507" s="1">
        <v>43599.875</v>
      </c>
      <c r="R507">
        <v>76091314</v>
      </c>
      <c r="S507" s="23">
        <f>COUNTIF(affix_amil_mensalidade_bronze!$E$4:$E$140,R507)</f>
        <v>0</v>
      </c>
      <c r="U507" t="s">
        <v>960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389</v>
      </c>
      <c r="AC507">
        <v>37</v>
      </c>
      <c r="AD507" t="s">
        <v>390</v>
      </c>
      <c r="AE507">
        <v>146055</v>
      </c>
      <c r="AF507">
        <v>1212.27</v>
      </c>
      <c r="AG507">
        <v>1460.55</v>
      </c>
      <c r="AH507" t="s">
        <v>391</v>
      </c>
      <c r="AI507" t="str">
        <f t="shared" si="104"/>
        <v>SIMSIMNÃO2320121303144761.875SEEB - BA044709.87544761.87529737.87544709.87543599.875760913140RXBXRTX DX XLVX BXRRXTX000000AMIL37AMIL 400 QP NACIONAL1460551212.271460.55INATIVO</v>
      </c>
      <c r="AJ507">
        <f t="shared" si="105"/>
        <v>1</v>
      </c>
      <c r="AK507" t="s">
        <v>499</v>
      </c>
      <c r="AM507" s="8">
        <v>504</v>
      </c>
      <c r="AN507" s="8" t="str">
        <f t="shared" si="116"/>
        <v/>
      </c>
      <c r="AO507" s="8" t="str">
        <f t="shared" si="116"/>
        <v/>
      </c>
      <c r="AP507" s="8" t="str">
        <f t="shared" si="116"/>
        <v/>
      </c>
      <c r="AQ507" s="8" t="str">
        <f t="shared" si="116"/>
        <v/>
      </c>
      <c r="AR507" s="8" t="str">
        <f t="shared" si="116"/>
        <v/>
      </c>
      <c r="AS507" s="8" t="str">
        <f t="shared" si="116"/>
        <v/>
      </c>
      <c r="AT507" s="8" t="str">
        <f t="shared" si="116"/>
        <v/>
      </c>
      <c r="AU507" s="8" t="str">
        <f t="shared" si="116"/>
        <v/>
      </c>
      <c r="AV507" s="8" t="str">
        <f t="shared" si="116"/>
        <v/>
      </c>
      <c r="AW507" s="8" t="str">
        <f t="shared" si="116"/>
        <v/>
      </c>
      <c r="AX507" s="8" t="str">
        <f t="shared" si="117"/>
        <v/>
      </c>
      <c r="AY507" s="8" t="str">
        <f t="shared" si="117"/>
        <v/>
      </c>
      <c r="AZ507" s="8" t="str">
        <f t="shared" si="117"/>
        <v/>
      </c>
      <c r="BA507" s="8" t="str">
        <f t="shared" si="117"/>
        <v/>
      </c>
      <c r="BB507" s="8" t="str">
        <f t="shared" si="117"/>
        <v/>
      </c>
      <c r="BC507" s="8" t="str">
        <f t="shared" si="117"/>
        <v/>
      </c>
      <c r="BD507" s="8" t="str">
        <f t="shared" si="117"/>
        <v/>
      </c>
      <c r="BE507" s="8" t="str">
        <f t="shared" si="117"/>
        <v/>
      </c>
    </row>
    <row r="508" spans="1:57">
      <c r="A508" t="s">
        <v>404</v>
      </c>
      <c r="B508" t="s">
        <v>404</v>
      </c>
      <c r="C508" t="s">
        <v>404</v>
      </c>
      <c r="E508">
        <v>19</v>
      </c>
      <c r="F508">
        <v>0</v>
      </c>
      <c r="G508">
        <v>1</v>
      </c>
      <c r="H508">
        <v>213059</v>
      </c>
      <c r="I508" s="1">
        <v>44761.875</v>
      </c>
      <c r="J508" t="s">
        <v>387</v>
      </c>
      <c r="K508">
        <v>0</v>
      </c>
      <c r="L508" s="1"/>
      <c r="M508" s="1">
        <v>44761.875</v>
      </c>
      <c r="N508" s="1">
        <v>38905.875</v>
      </c>
      <c r="O508" s="1">
        <v>43674.875</v>
      </c>
      <c r="P508" s="1">
        <v>43657.875</v>
      </c>
      <c r="Q508" s="1">
        <v>43599.875</v>
      </c>
      <c r="R508">
        <v>76091317</v>
      </c>
      <c r="S508" s="23">
        <f>COUNTIF(affix_amil_mensalidade_bronze!$E$4:$E$140,R508)</f>
        <v>0</v>
      </c>
      <c r="U508" t="s">
        <v>962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389</v>
      </c>
      <c r="AC508">
        <v>37</v>
      </c>
      <c r="AD508" t="s">
        <v>398</v>
      </c>
      <c r="AE508">
        <v>153282</v>
      </c>
      <c r="AF508">
        <v>1287.56</v>
      </c>
      <c r="AG508">
        <v>1532.82</v>
      </c>
      <c r="AH508" t="s">
        <v>408</v>
      </c>
      <c r="AI508" t="str">
        <f t="shared" si="104"/>
        <v>SIMSIMSIM190121305944761.875FNEL044761.87538905.87543674.87543657.87543599.875760913170MXRXX XDUXRDX PXRXXRX DX MXRXX000000AMIL37AMIL 500 QP NACIONAL1532821287.561532.82ATIVO</v>
      </c>
      <c r="AJ508">
        <f t="shared" si="105"/>
        <v>0</v>
      </c>
      <c r="AK508" t="s">
        <v>387</v>
      </c>
      <c r="AM508" s="7">
        <v>505</v>
      </c>
      <c r="AN508" s="7" t="str">
        <f t="shared" si="116"/>
        <v/>
      </c>
      <c r="AO508" s="7" t="str">
        <f t="shared" si="116"/>
        <v/>
      </c>
      <c r="AP508" s="7" t="str">
        <f t="shared" si="116"/>
        <v/>
      </c>
      <c r="AQ508" s="7" t="str">
        <f t="shared" si="116"/>
        <v/>
      </c>
      <c r="AR508" s="7" t="str">
        <f t="shared" si="116"/>
        <v/>
      </c>
      <c r="AS508" s="7" t="str">
        <f t="shared" si="116"/>
        <v/>
      </c>
      <c r="AT508" s="7" t="str">
        <f t="shared" si="116"/>
        <v/>
      </c>
      <c r="AU508" s="7" t="str">
        <f t="shared" si="116"/>
        <v/>
      </c>
      <c r="AV508" s="7" t="str">
        <f t="shared" si="116"/>
        <v/>
      </c>
      <c r="AW508" s="7" t="str">
        <f t="shared" si="116"/>
        <v/>
      </c>
      <c r="AX508" s="7" t="str">
        <f t="shared" si="117"/>
        <v/>
      </c>
      <c r="AY508" s="7" t="str">
        <f t="shared" si="117"/>
        <v/>
      </c>
      <c r="AZ508" s="7" t="str">
        <f t="shared" si="117"/>
        <v/>
      </c>
      <c r="BA508" s="7" t="str">
        <f t="shared" si="117"/>
        <v/>
      </c>
      <c r="BB508" s="7" t="str">
        <f t="shared" si="117"/>
        <v/>
      </c>
      <c r="BC508" s="7" t="str">
        <f t="shared" si="117"/>
        <v/>
      </c>
      <c r="BD508" s="7" t="str">
        <f t="shared" si="117"/>
        <v/>
      </c>
      <c r="BE508" s="7" t="str">
        <f t="shared" si="117"/>
        <v/>
      </c>
    </row>
    <row r="509" spans="1:57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213059</v>
      </c>
      <c r="I509" s="1">
        <v>44761.875</v>
      </c>
      <c r="J509" t="s">
        <v>387</v>
      </c>
      <c r="K509">
        <v>0</v>
      </c>
      <c r="L509" s="1"/>
      <c r="M509" s="1">
        <v>44761.875</v>
      </c>
      <c r="N509" s="1">
        <v>38905.875</v>
      </c>
      <c r="O509" s="1">
        <v>43674.875</v>
      </c>
      <c r="P509" s="1">
        <v>43657.875</v>
      </c>
      <c r="Q509" s="1">
        <v>43599.875</v>
      </c>
      <c r="R509">
        <v>76091317</v>
      </c>
      <c r="S509" s="22">
        <f>COUNTIF(affix_amil_mensalidade_bronze!$E$4:$E$140,R509)</f>
        <v>0</v>
      </c>
      <c r="U509" t="s">
        <v>962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389</v>
      </c>
      <c r="AC509">
        <v>37</v>
      </c>
      <c r="AD509" t="s">
        <v>398</v>
      </c>
      <c r="AE509">
        <v>153282</v>
      </c>
      <c r="AF509">
        <v>1287.56</v>
      </c>
      <c r="AG509">
        <v>1532.82</v>
      </c>
      <c r="AH509" t="s">
        <v>408</v>
      </c>
      <c r="AI509" t="str">
        <f t="shared" si="104"/>
        <v>SIMSIMSIM190121305944761.875FNEL044761.87538905.87543674.87543657.87543599.875760913170MXRXX XDUXRDX PXRXXRX DX MXRXX000000AMIL37AMIL 500 QP NACIONAL1532821287.561532.82ATIVO</v>
      </c>
      <c r="AJ509">
        <f t="shared" si="105"/>
        <v>1</v>
      </c>
      <c r="AK509" t="s">
        <v>387</v>
      </c>
      <c r="AM509" s="8">
        <v>506</v>
      </c>
      <c r="AN509" s="8" t="str">
        <f t="shared" si="116"/>
        <v/>
      </c>
      <c r="AO509" s="8" t="str">
        <f t="shared" si="116"/>
        <v/>
      </c>
      <c r="AP509" s="8" t="str">
        <f t="shared" si="116"/>
        <v/>
      </c>
      <c r="AQ509" s="8" t="str">
        <f t="shared" si="116"/>
        <v/>
      </c>
      <c r="AR509" s="8" t="str">
        <f t="shared" si="116"/>
        <v/>
      </c>
      <c r="AS509" s="8" t="str">
        <f t="shared" si="116"/>
        <v/>
      </c>
      <c r="AT509" s="8" t="str">
        <f t="shared" si="116"/>
        <v/>
      </c>
      <c r="AU509" s="8" t="str">
        <f t="shared" si="116"/>
        <v/>
      </c>
      <c r="AV509" s="8" t="str">
        <f t="shared" si="116"/>
        <v/>
      </c>
      <c r="AW509" s="8" t="str">
        <f t="shared" si="116"/>
        <v/>
      </c>
      <c r="AX509" s="8" t="str">
        <f t="shared" si="117"/>
        <v/>
      </c>
      <c r="AY509" s="8" t="str">
        <f t="shared" si="117"/>
        <v/>
      </c>
      <c r="AZ509" s="8" t="str">
        <f t="shared" si="117"/>
        <v/>
      </c>
      <c r="BA509" s="8" t="str">
        <f t="shared" si="117"/>
        <v/>
      </c>
      <c r="BB509" s="8" t="str">
        <f t="shared" si="117"/>
        <v/>
      </c>
      <c r="BC509" s="8" t="str">
        <f t="shared" si="117"/>
        <v/>
      </c>
      <c r="BD509" s="8" t="str">
        <f t="shared" si="117"/>
        <v/>
      </c>
      <c r="BE509" s="8" t="str">
        <f t="shared" si="117"/>
        <v/>
      </c>
    </row>
    <row r="510" spans="1:57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213059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38905.875</v>
      </c>
      <c r="O510" s="1">
        <v>43674.875</v>
      </c>
      <c r="P510" s="1">
        <v>43657.875</v>
      </c>
      <c r="Q510" s="1">
        <v>43599.875</v>
      </c>
      <c r="R510">
        <v>76091317</v>
      </c>
      <c r="S510" s="23">
        <f>COUNTIF(affix_amil_mensalidade_bronze!$E$4:$E$140,R510)</f>
        <v>0</v>
      </c>
      <c r="U510" t="s">
        <v>962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389</v>
      </c>
      <c r="AC510">
        <v>37</v>
      </c>
      <c r="AD510" t="s">
        <v>398</v>
      </c>
      <c r="AE510">
        <v>153282</v>
      </c>
      <c r="AF510">
        <v>1287.56</v>
      </c>
      <c r="AG510">
        <v>1532.82</v>
      </c>
      <c r="AH510" t="s">
        <v>408</v>
      </c>
      <c r="AI510" t="str">
        <f t="shared" si="104"/>
        <v>SIMSIMSIM190121305944761.875FNEL044761.87538905.87543674.87543657.87543599.875760913170MXRXX XDUXRDX PXRXXRX DX MXRXX000000AMIL37AMIL 500 QP NACIONAL1532821287.561532.82ATIVO</v>
      </c>
      <c r="AJ510">
        <f t="shared" si="105"/>
        <v>1</v>
      </c>
      <c r="AK510" t="s">
        <v>387</v>
      </c>
      <c r="AM510" s="7">
        <v>507</v>
      </c>
      <c r="AN510" s="7" t="str">
        <f t="shared" si="116"/>
        <v/>
      </c>
      <c r="AO510" s="7" t="str">
        <f t="shared" si="116"/>
        <v/>
      </c>
      <c r="AP510" s="7" t="str">
        <f t="shared" si="116"/>
        <v/>
      </c>
      <c r="AQ510" s="7" t="str">
        <f t="shared" si="116"/>
        <v/>
      </c>
      <c r="AR510" s="7" t="str">
        <f t="shared" si="116"/>
        <v/>
      </c>
      <c r="AS510" s="7" t="str">
        <f t="shared" si="116"/>
        <v/>
      </c>
      <c r="AT510" s="7" t="str">
        <f t="shared" si="116"/>
        <v/>
      </c>
      <c r="AU510" s="7" t="str">
        <f t="shared" si="116"/>
        <v/>
      </c>
      <c r="AV510" s="7" t="str">
        <f t="shared" si="116"/>
        <v/>
      </c>
      <c r="AW510" s="7" t="str">
        <f t="shared" si="116"/>
        <v/>
      </c>
      <c r="AX510" s="7" t="str">
        <f t="shared" si="117"/>
        <v/>
      </c>
      <c r="AY510" s="7" t="str">
        <f t="shared" si="117"/>
        <v/>
      </c>
      <c r="AZ510" s="7" t="str">
        <f t="shared" si="117"/>
        <v/>
      </c>
      <c r="BA510" s="7" t="str">
        <f t="shared" si="117"/>
        <v/>
      </c>
      <c r="BB510" s="7" t="str">
        <f t="shared" si="117"/>
        <v/>
      </c>
      <c r="BC510" s="7" t="str">
        <f t="shared" si="117"/>
        <v/>
      </c>
      <c r="BD510" s="7" t="str">
        <f t="shared" si="117"/>
        <v/>
      </c>
      <c r="BE510" s="7" t="str">
        <f t="shared" si="117"/>
        <v/>
      </c>
    </row>
    <row r="511" spans="1:57">
      <c r="A511" t="s">
        <v>404</v>
      </c>
      <c r="B511" t="s">
        <v>404</v>
      </c>
      <c r="C511" t="s">
        <v>404</v>
      </c>
      <c r="E511">
        <v>278</v>
      </c>
      <c r="F511">
        <v>0</v>
      </c>
      <c r="G511">
        <v>1</v>
      </c>
      <c r="H511">
        <v>213934</v>
      </c>
      <c r="I511" s="1">
        <v>44761.875</v>
      </c>
      <c r="J511" t="s">
        <v>396</v>
      </c>
      <c r="K511">
        <v>0</v>
      </c>
      <c r="L511" s="1"/>
      <c r="M511" s="1">
        <v>44761.875</v>
      </c>
      <c r="N511" s="1">
        <v>32691.875</v>
      </c>
      <c r="O511" s="1">
        <v>43661.875</v>
      </c>
      <c r="P511" s="1">
        <v>43657.875</v>
      </c>
      <c r="Q511" s="1">
        <v>43599.875</v>
      </c>
      <c r="R511">
        <v>76091321</v>
      </c>
      <c r="S511" s="23">
        <f>COUNTIF(affix_amil_mensalidade_bronze!$E$4:$E$140,R511)</f>
        <v>0</v>
      </c>
      <c r="U511" t="s">
        <v>968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389</v>
      </c>
      <c r="AC511">
        <v>37</v>
      </c>
      <c r="AD511" t="s">
        <v>476</v>
      </c>
      <c r="AE511">
        <v>177736</v>
      </c>
      <c r="AF511">
        <v>1475.23</v>
      </c>
      <c r="AG511">
        <v>1777.36</v>
      </c>
      <c r="AH511" t="s">
        <v>408</v>
      </c>
      <c r="AI511" t="str">
        <f t="shared" si="104"/>
        <v>SIMSIMSIM2780121393444761.875SINDSIME -SINDICATO DOS EMPREENDEDORES INDIVIDUAIS044761.87532691.87543661.87543657.87543599.875760913210MXTHXU MXRTXN XNTX XLMXXDX000000AMIL37AMIL 400 QC NACIONAL1777361475.231777.36ATIVO</v>
      </c>
      <c r="AJ511">
        <f t="shared" si="105"/>
        <v>0</v>
      </c>
      <c r="AK511" t="s">
        <v>396</v>
      </c>
      <c r="AM511" s="8">
        <v>508</v>
      </c>
      <c r="AN511" s="8" t="str">
        <f t="shared" si="116"/>
        <v/>
      </c>
      <c r="AO511" s="8" t="str">
        <f t="shared" si="116"/>
        <v/>
      </c>
      <c r="AP511" s="8" t="str">
        <f t="shared" si="116"/>
        <v/>
      </c>
      <c r="AQ511" s="8" t="str">
        <f t="shared" si="116"/>
        <v/>
      </c>
      <c r="AR511" s="8" t="str">
        <f t="shared" si="116"/>
        <v/>
      </c>
      <c r="AS511" s="8" t="str">
        <f t="shared" si="116"/>
        <v/>
      </c>
      <c r="AT511" s="8" t="str">
        <f t="shared" si="116"/>
        <v/>
      </c>
      <c r="AU511" s="8" t="str">
        <f t="shared" si="116"/>
        <v/>
      </c>
      <c r="AV511" s="8" t="str">
        <f t="shared" si="116"/>
        <v/>
      </c>
      <c r="AW511" s="8" t="str">
        <f t="shared" si="116"/>
        <v/>
      </c>
      <c r="AX511" s="8" t="str">
        <f t="shared" si="117"/>
        <v/>
      </c>
      <c r="AY511" s="8" t="str">
        <f t="shared" si="117"/>
        <v/>
      </c>
      <c r="AZ511" s="8" t="str">
        <f t="shared" si="117"/>
        <v/>
      </c>
      <c r="BA511" s="8" t="str">
        <f t="shared" si="117"/>
        <v/>
      </c>
      <c r="BB511" s="8" t="str">
        <f t="shared" si="117"/>
        <v/>
      </c>
      <c r="BC511" s="8" t="str">
        <f t="shared" si="117"/>
        <v/>
      </c>
      <c r="BD511" s="8" t="str">
        <f t="shared" si="117"/>
        <v/>
      </c>
      <c r="BE511" s="8" t="str">
        <f t="shared" si="117"/>
        <v/>
      </c>
    </row>
    <row r="512" spans="1:57">
      <c r="A512" t="s">
        <v>404</v>
      </c>
      <c r="B512" t="s">
        <v>404</v>
      </c>
      <c r="C512" t="s">
        <v>404</v>
      </c>
      <c r="E512">
        <v>278</v>
      </c>
      <c r="F512">
        <v>0</v>
      </c>
      <c r="G512">
        <v>1</v>
      </c>
      <c r="H512">
        <v>213934</v>
      </c>
      <c r="I512" s="1">
        <v>44761.875</v>
      </c>
      <c r="J512" t="s">
        <v>396</v>
      </c>
      <c r="K512">
        <v>0</v>
      </c>
      <c r="L512" s="1"/>
      <c r="M512" s="1">
        <v>44761.875</v>
      </c>
      <c r="N512" s="1">
        <v>32691.875</v>
      </c>
      <c r="O512" s="1">
        <v>43661.875</v>
      </c>
      <c r="P512" s="1">
        <v>43657.875</v>
      </c>
      <c r="Q512" s="1">
        <v>43599.875</v>
      </c>
      <c r="R512">
        <v>76091321</v>
      </c>
      <c r="S512" s="22">
        <f>COUNTIF(affix_amil_mensalidade_bronze!$E$4:$E$140,R512)</f>
        <v>0</v>
      </c>
      <c r="U512" t="s">
        <v>968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389</v>
      </c>
      <c r="AC512">
        <v>37</v>
      </c>
      <c r="AD512" t="s">
        <v>476</v>
      </c>
      <c r="AE512">
        <v>177736</v>
      </c>
      <c r="AF512">
        <v>1475.23</v>
      </c>
      <c r="AG512">
        <v>1777.36</v>
      </c>
      <c r="AH512" t="s">
        <v>408</v>
      </c>
      <c r="AI512" t="str">
        <f t="shared" si="104"/>
        <v>SIMSIMSIM2780121393444761.875SINDSIME -SINDICATO DOS EMPREENDEDORES INDIVIDUAIS044761.87532691.87543661.87543657.87543599.875760913210MXTHXU MXRTXN XNTX XLMXXDX000000AMIL37AMIL 400 QC NACIONAL1777361475.231777.36ATIVO</v>
      </c>
      <c r="AJ512">
        <f t="shared" si="105"/>
        <v>1</v>
      </c>
      <c r="AK512" t="s">
        <v>396</v>
      </c>
      <c r="AM512" s="7">
        <v>509</v>
      </c>
      <c r="AN512" s="7" t="str">
        <f t="shared" si="116"/>
        <v/>
      </c>
      <c r="AO512" s="7" t="str">
        <f t="shared" si="116"/>
        <v/>
      </c>
      <c r="AP512" s="7" t="str">
        <f t="shared" si="116"/>
        <v/>
      </c>
      <c r="AQ512" s="7" t="str">
        <f t="shared" si="116"/>
        <v/>
      </c>
      <c r="AR512" s="7" t="str">
        <f t="shared" si="116"/>
        <v/>
      </c>
      <c r="AS512" s="7" t="str">
        <f t="shared" si="116"/>
        <v/>
      </c>
      <c r="AT512" s="7" t="str">
        <f t="shared" si="116"/>
        <v/>
      </c>
      <c r="AU512" s="7" t="str">
        <f t="shared" si="116"/>
        <v/>
      </c>
      <c r="AV512" s="7" t="str">
        <f t="shared" si="116"/>
        <v/>
      </c>
      <c r="AW512" s="7" t="str">
        <f t="shared" si="116"/>
        <v/>
      </c>
      <c r="AX512" s="7" t="str">
        <f t="shared" si="117"/>
        <v/>
      </c>
      <c r="AY512" s="7" t="str">
        <f t="shared" si="117"/>
        <v/>
      </c>
      <c r="AZ512" s="7" t="str">
        <f t="shared" si="117"/>
        <v/>
      </c>
      <c r="BA512" s="7" t="str">
        <f t="shared" si="117"/>
        <v/>
      </c>
      <c r="BB512" s="7" t="str">
        <f t="shared" si="117"/>
        <v/>
      </c>
      <c r="BC512" s="7" t="str">
        <f t="shared" si="117"/>
        <v/>
      </c>
      <c r="BD512" s="7" t="str">
        <f t="shared" si="117"/>
        <v/>
      </c>
      <c r="BE512" s="7" t="str">
        <f t="shared" si="117"/>
        <v/>
      </c>
    </row>
    <row r="513" spans="1:57">
      <c r="A513" t="s">
        <v>404</v>
      </c>
      <c r="B513" t="s">
        <v>404</v>
      </c>
      <c r="C513" t="s">
        <v>404</v>
      </c>
      <c r="E513">
        <v>278</v>
      </c>
      <c r="F513">
        <v>0</v>
      </c>
      <c r="G513">
        <v>1</v>
      </c>
      <c r="H513">
        <v>213934</v>
      </c>
      <c r="I513" s="1">
        <v>44761.875</v>
      </c>
      <c r="J513" t="s">
        <v>396</v>
      </c>
      <c r="K513">
        <v>0</v>
      </c>
      <c r="L513" s="1"/>
      <c r="M513" s="1">
        <v>44761.875</v>
      </c>
      <c r="N513" s="1">
        <v>32691.875</v>
      </c>
      <c r="O513" s="1">
        <v>43661.875</v>
      </c>
      <c r="P513" s="1">
        <v>43657.875</v>
      </c>
      <c r="Q513" s="1">
        <v>43599.875</v>
      </c>
      <c r="R513">
        <v>76091321</v>
      </c>
      <c r="S513" s="23">
        <f>COUNTIF(affix_amil_mensalidade_bronze!$E$4:$E$140,R513)</f>
        <v>0</v>
      </c>
      <c r="U513" t="s">
        <v>968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389</v>
      </c>
      <c r="AC513">
        <v>37</v>
      </c>
      <c r="AD513" t="s">
        <v>476</v>
      </c>
      <c r="AE513">
        <v>177736</v>
      </c>
      <c r="AF513">
        <v>1475.23</v>
      </c>
      <c r="AG513">
        <v>1777.36</v>
      </c>
      <c r="AH513" t="s">
        <v>408</v>
      </c>
      <c r="AI513" t="str">
        <f t="shared" si="104"/>
        <v>SIMSIMSIM2780121393444761.875SINDSIME -SINDICATO DOS EMPREENDEDORES INDIVIDUAIS044761.87532691.87543661.87543657.87543599.875760913210MXTHXU MXRTXN XNTX XLMXXDX000000AMIL37AMIL 400 QC NACIONAL1777361475.231777.36ATIVO</v>
      </c>
      <c r="AJ513">
        <f t="shared" si="105"/>
        <v>1</v>
      </c>
      <c r="AK513" t="s">
        <v>396</v>
      </c>
      <c r="AM513" s="8">
        <v>510</v>
      </c>
      <c r="AN513" s="8" t="str">
        <f t="shared" si="116"/>
        <v/>
      </c>
      <c r="AO513" s="8" t="str">
        <f t="shared" si="116"/>
        <v/>
      </c>
      <c r="AP513" s="8" t="str">
        <f t="shared" si="116"/>
        <v/>
      </c>
      <c r="AQ513" s="8" t="str">
        <f t="shared" si="116"/>
        <v/>
      </c>
      <c r="AR513" s="8" t="str">
        <f t="shared" si="116"/>
        <v/>
      </c>
      <c r="AS513" s="8" t="str">
        <f t="shared" si="116"/>
        <v/>
      </c>
      <c r="AT513" s="8" t="str">
        <f t="shared" si="116"/>
        <v/>
      </c>
      <c r="AU513" s="8" t="str">
        <f t="shared" si="116"/>
        <v/>
      </c>
      <c r="AV513" s="8" t="str">
        <f t="shared" si="116"/>
        <v/>
      </c>
      <c r="AW513" s="8" t="str">
        <f t="shared" si="116"/>
        <v/>
      </c>
      <c r="AX513" s="8" t="str">
        <f t="shared" si="117"/>
        <v/>
      </c>
      <c r="AY513" s="8" t="str">
        <f t="shared" si="117"/>
        <v/>
      </c>
      <c r="AZ513" s="8" t="str">
        <f t="shared" si="117"/>
        <v/>
      </c>
      <c r="BA513" s="8" t="str">
        <f t="shared" si="117"/>
        <v/>
      </c>
      <c r="BB513" s="8" t="str">
        <f t="shared" si="117"/>
        <v/>
      </c>
      <c r="BC513" s="8" t="str">
        <f t="shared" si="117"/>
        <v/>
      </c>
      <c r="BD513" s="8" t="str">
        <f t="shared" si="117"/>
        <v/>
      </c>
      <c r="BE513" s="8" t="str">
        <f t="shared" si="117"/>
        <v/>
      </c>
    </row>
    <row r="514" spans="1:57">
      <c r="A514" t="s">
        <v>404</v>
      </c>
      <c r="B514" t="s">
        <v>404</v>
      </c>
      <c r="C514" t="s">
        <v>404</v>
      </c>
      <c r="E514">
        <v>19</v>
      </c>
      <c r="F514">
        <v>0</v>
      </c>
      <c r="G514">
        <v>1</v>
      </c>
      <c r="H514">
        <v>213069</v>
      </c>
      <c r="I514" s="1">
        <v>44761.875</v>
      </c>
      <c r="J514" t="s">
        <v>387</v>
      </c>
      <c r="K514">
        <v>0</v>
      </c>
      <c r="L514" s="1"/>
      <c r="M514" s="1">
        <v>44761.875</v>
      </c>
      <c r="N514" s="1">
        <v>41924.875</v>
      </c>
      <c r="O514" s="1">
        <v>43599.875</v>
      </c>
      <c r="P514" s="1"/>
      <c r="Q514" s="1">
        <v>43599.875</v>
      </c>
      <c r="R514">
        <v>76100313</v>
      </c>
      <c r="S514" s="22">
        <f>COUNTIF(affix_amil_mensalidade_bronze!$E$4:$E$140,R514)</f>
        <v>1</v>
      </c>
      <c r="U514" t="s">
        <v>965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389</v>
      </c>
      <c r="AC514">
        <v>37</v>
      </c>
      <c r="AD514" t="s">
        <v>400</v>
      </c>
      <c r="AE514">
        <v>49621</v>
      </c>
      <c r="AF514">
        <v>416.82</v>
      </c>
      <c r="AG514">
        <v>496.21</v>
      </c>
      <c r="AH514" t="s">
        <v>408</v>
      </c>
      <c r="AI514" t="str">
        <f t="shared" si="104"/>
        <v>SIMSIMSIM190121306944761.875FNEL044761.87541924.87543599.87543599.875761003131JULXX XNTXNXX FXXTXX DX LXMX000000AMIL37NEXT MUNICIPAL SÃO PAULO49621416.82496.21ATIVO</v>
      </c>
      <c r="AJ514">
        <f t="shared" si="105"/>
        <v>0</v>
      </c>
      <c r="AK514" t="s">
        <v>387</v>
      </c>
      <c r="AM514" s="7">
        <v>511</v>
      </c>
      <c r="AN514" s="7" t="str">
        <f t="shared" ref="AN514:AW523" si="118">IF(AN$3=$D514,$AM514,"")</f>
        <v/>
      </c>
      <c r="AO514" s="7" t="str">
        <f t="shared" si="118"/>
        <v/>
      </c>
      <c r="AP514" s="7" t="str">
        <f t="shared" si="118"/>
        <v/>
      </c>
      <c r="AQ514" s="7" t="str">
        <f t="shared" si="118"/>
        <v/>
      </c>
      <c r="AR514" s="7" t="str">
        <f t="shared" si="118"/>
        <v/>
      </c>
      <c r="AS514" s="7" t="str">
        <f t="shared" si="118"/>
        <v/>
      </c>
      <c r="AT514" s="7" t="str">
        <f t="shared" si="118"/>
        <v/>
      </c>
      <c r="AU514" s="7" t="str">
        <f t="shared" si="118"/>
        <v/>
      </c>
      <c r="AV514" s="7" t="str">
        <f t="shared" si="118"/>
        <v/>
      </c>
      <c r="AW514" s="7" t="str">
        <f t="shared" si="118"/>
        <v/>
      </c>
      <c r="AX514" s="7" t="str">
        <f t="shared" ref="AX514:BE523" si="119">IF(AX$3=$D514,$AM514,"")</f>
        <v/>
      </c>
      <c r="AY514" s="7" t="str">
        <f t="shared" si="119"/>
        <v/>
      </c>
      <c r="AZ514" s="7" t="str">
        <f t="shared" si="119"/>
        <v/>
      </c>
      <c r="BA514" s="7" t="str">
        <f t="shared" si="119"/>
        <v/>
      </c>
      <c r="BB514" s="7" t="str">
        <f t="shared" si="119"/>
        <v/>
      </c>
      <c r="BC514" s="7" t="str">
        <f t="shared" si="119"/>
        <v/>
      </c>
      <c r="BD514" s="7" t="str">
        <f t="shared" si="119"/>
        <v/>
      </c>
      <c r="BE514" s="7" t="str">
        <f t="shared" si="119"/>
        <v/>
      </c>
    </row>
    <row r="515" spans="1:57">
      <c r="A515" t="s">
        <v>404</v>
      </c>
      <c r="B515" t="s">
        <v>404</v>
      </c>
      <c r="C515" t="s">
        <v>404</v>
      </c>
      <c r="E515">
        <v>19</v>
      </c>
      <c r="F515">
        <v>0</v>
      </c>
      <c r="G515">
        <v>1</v>
      </c>
      <c r="H515">
        <v>213069</v>
      </c>
      <c r="I515" s="1">
        <v>44761.875</v>
      </c>
      <c r="J515" t="s">
        <v>387</v>
      </c>
      <c r="K515">
        <v>0</v>
      </c>
      <c r="L515" s="1"/>
      <c r="M515" s="1">
        <v>44761.875</v>
      </c>
      <c r="N515" s="1">
        <v>41924.875</v>
      </c>
      <c r="O515" s="1">
        <v>43599.875</v>
      </c>
      <c r="P515" s="1"/>
      <c r="Q515" s="1">
        <v>43599.875</v>
      </c>
      <c r="R515">
        <v>76100313</v>
      </c>
      <c r="S515" s="23">
        <f>COUNTIF(affix_amil_mensalidade_bronze!$E$4:$E$140,R515)</f>
        <v>1</v>
      </c>
      <c r="U515" t="s">
        <v>965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389</v>
      </c>
      <c r="AC515">
        <v>37</v>
      </c>
      <c r="AD515" t="s">
        <v>400</v>
      </c>
      <c r="AE515">
        <v>49621</v>
      </c>
      <c r="AF515">
        <v>416.82</v>
      </c>
      <c r="AG515">
        <v>496.21</v>
      </c>
      <c r="AH515" t="s">
        <v>408</v>
      </c>
      <c r="AI515" t="str">
        <f t="shared" si="104"/>
        <v>SIMSIMSIM190121306944761.875FNEL044761.87541924.87543599.87543599.875761003131JULXX XNTXNXX FXXTXX DX LXMX000000AMIL37NEXT MUNICIPAL SÃO PAULO49621416.82496.21ATIVO</v>
      </c>
      <c r="AJ515">
        <f t="shared" si="105"/>
        <v>1</v>
      </c>
      <c r="AK515" t="s">
        <v>387</v>
      </c>
      <c r="AM515" s="8">
        <v>512</v>
      </c>
      <c r="AN515" s="8" t="str">
        <f t="shared" si="118"/>
        <v/>
      </c>
      <c r="AO515" s="8" t="str">
        <f t="shared" si="118"/>
        <v/>
      </c>
      <c r="AP515" s="8" t="str">
        <f t="shared" si="118"/>
        <v/>
      </c>
      <c r="AQ515" s="8" t="str">
        <f t="shared" si="118"/>
        <v/>
      </c>
      <c r="AR515" s="8" t="str">
        <f t="shared" si="118"/>
        <v/>
      </c>
      <c r="AS515" s="8" t="str">
        <f t="shared" si="118"/>
        <v/>
      </c>
      <c r="AT515" s="8" t="str">
        <f t="shared" si="118"/>
        <v/>
      </c>
      <c r="AU515" s="8" t="str">
        <f t="shared" si="118"/>
        <v/>
      </c>
      <c r="AV515" s="8" t="str">
        <f t="shared" si="118"/>
        <v/>
      </c>
      <c r="AW515" s="8" t="str">
        <f t="shared" si="118"/>
        <v/>
      </c>
      <c r="AX515" s="8" t="str">
        <f t="shared" si="119"/>
        <v/>
      </c>
      <c r="AY515" s="8" t="str">
        <f t="shared" si="119"/>
        <v/>
      </c>
      <c r="AZ515" s="8" t="str">
        <f t="shared" si="119"/>
        <v/>
      </c>
      <c r="BA515" s="8" t="str">
        <f t="shared" si="119"/>
        <v/>
      </c>
      <c r="BB515" s="8" t="str">
        <f t="shared" si="119"/>
        <v/>
      </c>
      <c r="BC515" s="8" t="str">
        <f t="shared" si="119"/>
        <v/>
      </c>
      <c r="BD515" s="8" t="str">
        <f t="shared" si="119"/>
        <v/>
      </c>
      <c r="BE515" s="8" t="str">
        <f t="shared" si="119"/>
        <v/>
      </c>
    </row>
    <row r="516" spans="1:57">
      <c r="A516" t="s">
        <v>404</v>
      </c>
      <c r="B516" t="s">
        <v>404</v>
      </c>
      <c r="C516" t="s">
        <v>404</v>
      </c>
      <c r="E516">
        <v>19</v>
      </c>
      <c r="F516">
        <v>0</v>
      </c>
      <c r="G516">
        <v>1</v>
      </c>
      <c r="H516">
        <v>213069</v>
      </c>
      <c r="I516" s="1">
        <v>44761.875</v>
      </c>
      <c r="J516" t="s">
        <v>387</v>
      </c>
      <c r="K516">
        <v>0</v>
      </c>
      <c r="L516" s="1"/>
      <c r="M516" s="1">
        <v>44761.875</v>
      </c>
      <c r="N516" s="1">
        <v>41924.875</v>
      </c>
      <c r="O516" s="1">
        <v>43599.875</v>
      </c>
      <c r="P516" s="1"/>
      <c r="Q516" s="1">
        <v>43599.875</v>
      </c>
      <c r="R516">
        <v>76100313</v>
      </c>
      <c r="S516" s="22">
        <f>COUNTIF(affix_amil_mensalidade_bronze!$E$4:$E$140,R516)</f>
        <v>1</v>
      </c>
      <c r="U516" t="s">
        <v>965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389</v>
      </c>
      <c r="AC516">
        <v>37</v>
      </c>
      <c r="AD516" t="s">
        <v>400</v>
      </c>
      <c r="AE516">
        <v>49621</v>
      </c>
      <c r="AF516">
        <v>416.82</v>
      </c>
      <c r="AG516">
        <v>496.21</v>
      </c>
      <c r="AH516" t="s">
        <v>408</v>
      </c>
      <c r="AI516" t="str">
        <f t="shared" ref="AI516:AI579" si="120">CONCATENATE(A516,B516,C516,D516,E516,F516,G516,H516,I516,J516,K516,L516,M516,N516,O516,P516,Q516,R516,S516,T516,U516,V516,W516,X516,Y516,Z516,AA516,AB516,AC516,AD516,AE516,AF516,AG516,AH516)</f>
        <v>SIMSIMSIM190121306944761.875FNEL044761.87541924.87543599.87543599.875761003131JULXX XNTXNXX FXXTXX DX LXMX000000AMIL37NEXT MUNICIPAL SÃO PAULO49621416.82496.21ATIVO</v>
      </c>
      <c r="AJ516">
        <f t="shared" ref="AJ516:AJ579" si="121">IF(AI516=AI515,1,0)</f>
        <v>1</v>
      </c>
      <c r="AK516" t="s">
        <v>387</v>
      </c>
      <c r="AM516" s="7">
        <v>513</v>
      </c>
      <c r="AN516" s="7" t="str">
        <f t="shared" si="118"/>
        <v/>
      </c>
      <c r="AO516" s="7" t="str">
        <f t="shared" si="118"/>
        <v/>
      </c>
      <c r="AP516" s="7" t="str">
        <f t="shared" si="118"/>
        <v/>
      </c>
      <c r="AQ516" s="7" t="str">
        <f t="shared" si="118"/>
        <v/>
      </c>
      <c r="AR516" s="7" t="str">
        <f t="shared" si="118"/>
        <v/>
      </c>
      <c r="AS516" s="7" t="str">
        <f t="shared" si="118"/>
        <v/>
      </c>
      <c r="AT516" s="7" t="str">
        <f t="shared" si="118"/>
        <v/>
      </c>
      <c r="AU516" s="7" t="str">
        <f t="shared" si="118"/>
        <v/>
      </c>
      <c r="AV516" s="7" t="str">
        <f t="shared" si="118"/>
        <v/>
      </c>
      <c r="AW516" s="7" t="str">
        <f t="shared" si="118"/>
        <v/>
      </c>
      <c r="AX516" s="7" t="str">
        <f t="shared" si="119"/>
        <v/>
      </c>
      <c r="AY516" s="7" t="str">
        <f t="shared" si="119"/>
        <v/>
      </c>
      <c r="AZ516" s="7" t="str">
        <f t="shared" si="119"/>
        <v/>
      </c>
      <c r="BA516" s="7" t="str">
        <f t="shared" si="119"/>
        <v/>
      </c>
      <c r="BB516" s="7" t="str">
        <f t="shared" si="119"/>
        <v/>
      </c>
      <c r="BC516" s="7" t="str">
        <f t="shared" si="119"/>
        <v/>
      </c>
      <c r="BD516" s="7" t="str">
        <f t="shared" si="119"/>
        <v/>
      </c>
      <c r="BE516" s="7" t="str">
        <f t="shared" si="119"/>
        <v/>
      </c>
    </row>
    <row r="517" spans="1:57">
      <c r="A517" t="s">
        <v>404</v>
      </c>
      <c r="B517" t="s">
        <v>404</v>
      </c>
      <c r="C517" t="s">
        <v>404</v>
      </c>
      <c r="E517">
        <v>19</v>
      </c>
      <c r="F517">
        <v>0</v>
      </c>
      <c r="G517">
        <v>1</v>
      </c>
      <c r="H517">
        <v>213073</v>
      </c>
      <c r="I517" s="1">
        <v>44761.875</v>
      </c>
      <c r="J517" t="s">
        <v>387</v>
      </c>
      <c r="K517">
        <v>0</v>
      </c>
      <c r="L517" s="1">
        <v>44747.875</v>
      </c>
      <c r="M517" s="1">
        <v>44761.875</v>
      </c>
      <c r="N517" s="1">
        <v>41578.916666666664</v>
      </c>
      <c r="O517" s="1">
        <v>44747.875</v>
      </c>
      <c r="P517" s="1"/>
      <c r="Q517" s="1">
        <v>43599.875</v>
      </c>
      <c r="R517">
        <v>76100317</v>
      </c>
      <c r="S517" s="23">
        <f>COUNTIF(affix_amil_mensalidade_bronze!$E$4:$E$140,R517)</f>
        <v>1</v>
      </c>
      <c r="U517" t="s">
        <v>966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389</v>
      </c>
      <c r="AC517">
        <v>37</v>
      </c>
      <c r="AD517" t="s">
        <v>400</v>
      </c>
      <c r="AE517">
        <v>49621</v>
      </c>
      <c r="AF517">
        <v>416.82</v>
      </c>
      <c r="AG517">
        <v>496.21</v>
      </c>
      <c r="AH517" t="s">
        <v>391</v>
      </c>
      <c r="AI517" t="str">
        <f t="shared" si="120"/>
        <v>SIMSIMSIM190121307344761.875FNEL044747.87544761.87541578.916666666744747.87543599.875761003171XRTHUR FURXNX DX XLXVXXRX000000AMIL37NEXT MUNICIPAL SÃO PAULO49621416.82496.21INATIVO</v>
      </c>
      <c r="AJ517">
        <f t="shared" si="121"/>
        <v>0</v>
      </c>
      <c r="AK517" t="s">
        <v>387</v>
      </c>
      <c r="AM517" s="8">
        <v>514</v>
      </c>
      <c r="AN517" s="8" t="str">
        <f t="shared" si="118"/>
        <v/>
      </c>
      <c r="AO517" s="8" t="str">
        <f t="shared" si="118"/>
        <v/>
      </c>
      <c r="AP517" s="8" t="str">
        <f t="shared" si="118"/>
        <v/>
      </c>
      <c r="AQ517" s="8" t="str">
        <f t="shared" si="118"/>
        <v/>
      </c>
      <c r="AR517" s="8" t="str">
        <f t="shared" si="118"/>
        <v/>
      </c>
      <c r="AS517" s="8" t="str">
        <f t="shared" si="118"/>
        <v/>
      </c>
      <c r="AT517" s="8" t="str">
        <f t="shared" si="118"/>
        <v/>
      </c>
      <c r="AU517" s="8" t="str">
        <f t="shared" si="118"/>
        <v/>
      </c>
      <c r="AV517" s="8" t="str">
        <f t="shared" si="118"/>
        <v/>
      </c>
      <c r="AW517" s="8" t="str">
        <f t="shared" si="118"/>
        <v/>
      </c>
      <c r="AX517" s="8" t="str">
        <f t="shared" si="119"/>
        <v/>
      </c>
      <c r="AY517" s="8" t="str">
        <f t="shared" si="119"/>
        <v/>
      </c>
      <c r="AZ517" s="8" t="str">
        <f t="shared" si="119"/>
        <v/>
      </c>
      <c r="BA517" s="8" t="str">
        <f t="shared" si="119"/>
        <v/>
      </c>
      <c r="BB517" s="8" t="str">
        <f t="shared" si="119"/>
        <v/>
      </c>
      <c r="BC517" s="8" t="str">
        <f t="shared" si="119"/>
        <v/>
      </c>
      <c r="BD517" s="8" t="str">
        <f t="shared" si="119"/>
        <v/>
      </c>
      <c r="BE517" s="8" t="str">
        <f t="shared" si="119"/>
        <v/>
      </c>
    </row>
    <row r="518" spans="1:57">
      <c r="A518" t="s">
        <v>404</v>
      </c>
      <c r="B518" t="s">
        <v>404</v>
      </c>
      <c r="C518" t="s">
        <v>404</v>
      </c>
      <c r="E518">
        <v>19</v>
      </c>
      <c r="F518">
        <v>0</v>
      </c>
      <c r="G518">
        <v>1</v>
      </c>
      <c r="H518">
        <v>213073</v>
      </c>
      <c r="I518" s="1">
        <v>44761.875</v>
      </c>
      <c r="J518" t="s">
        <v>387</v>
      </c>
      <c r="K518">
        <v>0</v>
      </c>
      <c r="L518" s="1">
        <v>44747.875</v>
      </c>
      <c r="M518" s="1">
        <v>44761.875</v>
      </c>
      <c r="N518" s="1">
        <v>41578.916666666664</v>
      </c>
      <c r="O518" s="1">
        <v>44747.875</v>
      </c>
      <c r="P518" s="1"/>
      <c r="Q518" s="1">
        <v>43599.875</v>
      </c>
      <c r="R518">
        <v>76100317</v>
      </c>
      <c r="S518" s="22">
        <f>COUNTIF(affix_amil_mensalidade_bronze!$E$4:$E$140,R518)</f>
        <v>1</v>
      </c>
      <c r="U518" t="s">
        <v>966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389</v>
      </c>
      <c r="AC518">
        <v>37</v>
      </c>
      <c r="AD518" t="s">
        <v>400</v>
      </c>
      <c r="AE518">
        <v>49621</v>
      </c>
      <c r="AF518">
        <v>416.82</v>
      </c>
      <c r="AG518">
        <v>496.21</v>
      </c>
      <c r="AH518" t="s">
        <v>391</v>
      </c>
      <c r="AI518" t="str">
        <f t="shared" si="120"/>
        <v>SIMSIMSIM190121307344761.875FNEL044747.87544761.87541578.916666666744747.87543599.875761003171XRTHUR FURXNX DX XLXVXXRX000000AMIL37NEXT MUNICIPAL SÃO PAULO49621416.82496.21INATIVO</v>
      </c>
      <c r="AJ518">
        <f t="shared" si="121"/>
        <v>1</v>
      </c>
      <c r="AK518" t="s">
        <v>387</v>
      </c>
      <c r="AM518" s="7">
        <v>515</v>
      </c>
      <c r="AN518" s="7" t="str">
        <f t="shared" si="118"/>
        <v/>
      </c>
      <c r="AO518" s="7" t="str">
        <f t="shared" si="118"/>
        <v/>
      </c>
      <c r="AP518" s="7" t="str">
        <f t="shared" si="118"/>
        <v/>
      </c>
      <c r="AQ518" s="7" t="str">
        <f t="shared" si="118"/>
        <v/>
      </c>
      <c r="AR518" s="7" t="str">
        <f t="shared" si="118"/>
        <v/>
      </c>
      <c r="AS518" s="7" t="str">
        <f t="shared" si="118"/>
        <v/>
      </c>
      <c r="AT518" s="7" t="str">
        <f t="shared" si="118"/>
        <v/>
      </c>
      <c r="AU518" s="7" t="str">
        <f t="shared" si="118"/>
        <v/>
      </c>
      <c r="AV518" s="7" t="str">
        <f t="shared" si="118"/>
        <v/>
      </c>
      <c r="AW518" s="7" t="str">
        <f t="shared" si="118"/>
        <v/>
      </c>
      <c r="AX518" s="7" t="str">
        <f t="shared" si="119"/>
        <v/>
      </c>
      <c r="AY518" s="7" t="str">
        <f t="shared" si="119"/>
        <v/>
      </c>
      <c r="AZ518" s="7" t="str">
        <f t="shared" si="119"/>
        <v/>
      </c>
      <c r="BA518" s="7" t="str">
        <f t="shared" si="119"/>
        <v/>
      </c>
      <c r="BB518" s="7" t="str">
        <f t="shared" si="119"/>
        <v/>
      </c>
      <c r="BC518" s="7" t="str">
        <f t="shared" si="119"/>
        <v/>
      </c>
      <c r="BD518" s="7" t="str">
        <f t="shared" si="119"/>
        <v/>
      </c>
      <c r="BE518" s="7" t="str">
        <f t="shared" si="119"/>
        <v/>
      </c>
    </row>
    <row r="519" spans="1:57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213073</v>
      </c>
      <c r="I519" s="1">
        <v>44761.875</v>
      </c>
      <c r="J519" t="s">
        <v>387</v>
      </c>
      <c r="K519">
        <v>0</v>
      </c>
      <c r="L519" s="1">
        <v>44747.875</v>
      </c>
      <c r="M519" s="1">
        <v>44761.875</v>
      </c>
      <c r="N519" s="1">
        <v>41578.916666666664</v>
      </c>
      <c r="O519" s="1">
        <v>44747.875</v>
      </c>
      <c r="P519" s="1"/>
      <c r="Q519" s="1">
        <v>43599.875</v>
      </c>
      <c r="R519">
        <v>76100317</v>
      </c>
      <c r="S519" s="23">
        <f>COUNTIF(affix_amil_mensalidade_bronze!$E$4:$E$140,R519)</f>
        <v>1</v>
      </c>
      <c r="U519" t="s">
        <v>966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389</v>
      </c>
      <c r="AC519">
        <v>37</v>
      </c>
      <c r="AD519" t="s">
        <v>400</v>
      </c>
      <c r="AE519">
        <v>49621</v>
      </c>
      <c r="AF519">
        <v>416.82</v>
      </c>
      <c r="AG519">
        <v>496.21</v>
      </c>
      <c r="AH519" t="s">
        <v>391</v>
      </c>
      <c r="AI519" t="str">
        <f t="shared" si="120"/>
        <v>SIMSIMSIM190121307344761.875FNEL044747.87544761.87541578.916666666744747.87543599.875761003171XRTHUR FURXNX DX XLXVXXRX000000AMIL37NEXT MUNICIPAL SÃO PAULO49621416.82496.21INATIVO</v>
      </c>
      <c r="AJ519">
        <f t="shared" si="121"/>
        <v>1</v>
      </c>
      <c r="AK519" t="s">
        <v>387</v>
      </c>
      <c r="AM519" s="8">
        <v>516</v>
      </c>
      <c r="AN519" s="8" t="str">
        <f t="shared" si="118"/>
        <v/>
      </c>
      <c r="AO519" s="8" t="str">
        <f t="shared" si="118"/>
        <v/>
      </c>
      <c r="AP519" s="8" t="str">
        <f t="shared" si="118"/>
        <v/>
      </c>
      <c r="AQ519" s="8" t="str">
        <f t="shared" si="118"/>
        <v/>
      </c>
      <c r="AR519" s="8" t="str">
        <f t="shared" si="118"/>
        <v/>
      </c>
      <c r="AS519" s="8" t="str">
        <f t="shared" si="118"/>
        <v/>
      </c>
      <c r="AT519" s="8" t="str">
        <f t="shared" si="118"/>
        <v/>
      </c>
      <c r="AU519" s="8" t="str">
        <f t="shared" si="118"/>
        <v/>
      </c>
      <c r="AV519" s="8" t="str">
        <f t="shared" si="118"/>
        <v/>
      </c>
      <c r="AW519" s="8" t="str">
        <f t="shared" si="118"/>
        <v/>
      </c>
      <c r="AX519" s="8" t="str">
        <f t="shared" si="119"/>
        <v/>
      </c>
      <c r="AY519" s="8" t="str">
        <f t="shared" si="119"/>
        <v/>
      </c>
      <c r="AZ519" s="8" t="str">
        <f t="shared" si="119"/>
        <v/>
      </c>
      <c r="BA519" s="8" t="str">
        <f t="shared" si="119"/>
        <v/>
      </c>
      <c r="BB519" s="8" t="str">
        <f t="shared" si="119"/>
        <v/>
      </c>
      <c r="BC519" s="8" t="str">
        <f t="shared" si="119"/>
        <v/>
      </c>
      <c r="BD519" s="8" t="str">
        <f t="shared" si="119"/>
        <v/>
      </c>
      <c r="BE519" s="8" t="str">
        <f t="shared" si="119"/>
        <v/>
      </c>
    </row>
    <row r="520" spans="1:57">
      <c r="A520" t="s">
        <v>404</v>
      </c>
      <c r="B520" t="s">
        <v>404</v>
      </c>
      <c r="C520" t="s">
        <v>404</v>
      </c>
      <c r="E520">
        <v>19</v>
      </c>
      <c r="F520">
        <v>0</v>
      </c>
      <c r="G520">
        <v>1</v>
      </c>
      <c r="H520">
        <v>213065</v>
      </c>
      <c r="I520" s="1">
        <v>44761.875</v>
      </c>
      <c r="J520" t="s">
        <v>387</v>
      </c>
      <c r="K520">
        <v>0</v>
      </c>
      <c r="L520" s="1"/>
      <c r="M520" s="1">
        <v>44761.875</v>
      </c>
      <c r="N520" s="1">
        <v>38129.875</v>
      </c>
      <c r="O520" s="1">
        <v>44749.875</v>
      </c>
      <c r="P520" s="1">
        <v>44725.875</v>
      </c>
      <c r="Q520" s="1">
        <v>43599.875</v>
      </c>
      <c r="R520">
        <v>76100372</v>
      </c>
      <c r="S520" s="22">
        <f>COUNTIF(affix_amil_mensalidade_bronze!$E$4:$E$140,R520)</f>
        <v>2</v>
      </c>
      <c r="U520" t="s">
        <v>963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389</v>
      </c>
      <c r="AC520">
        <v>37</v>
      </c>
      <c r="AD520" t="s">
        <v>400</v>
      </c>
      <c r="AE520">
        <v>49621</v>
      </c>
      <c r="AF520">
        <v>416.82</v>
      </c>
      <c r="AG520">
        <v>496.21</v>
      </c>
      <c r="AH520" t="s">
        <v>408</v>
      </c>
      <c r="AI520" t="str">
        <f t="shared" si="120"/>
        <v>SIMSIMSIM190121306544761.875FNEL044761.87538129.87544749.87544725.87543599.875761003722XLXX XUGUTX GXUVXXX TXXXXXRX000000AMIL37NEXT MUNICIPAL SÃO PAULO49621416.82496.21ATIVO</v>
      </c>
      <c r="AJ520">
        <f t="shared" si="121"/>
        <v>0</v>
      </c>
      <c r="AK520" t="s">
        <v>387</v>
      </c>
      <c r="AM520" s="7">
        <v>517</v>
      </c>
      <c r="AN520" s="7" t="str">
        <f t="shared" si="118"/>
        <v/>
      </c>
      <c r="AO520" s="7" t="str">
        <f t="shared" si="118"/>
        <v/>
      </c>
      <c r="AP520" s="7" t="str">
        <f t="shared" si="118"/>
        <v/>
      </c>
      <c r="AQ520" s="7" t="str">
        <f t="shared" si="118"/>
        <v/>
      </c>
      <c r="AR520" s="7" t="str">
        <f t="shared" si="118"/>
        <v/>
      </c>
      <c r="AS520" s="7" t="str">
        <f t="shared" si="118"/>
        <v/>
      </c>
      <c r="AT520" s="7" t="str">
        <f t="shared" si="118"/>
        <v/>
      </c>
      <c r="AU520" s="7" t="str">
        <f t="shared" si="118"/>
        <v/>
      </c>
      <c r="AV520" s="7" t="str">
        <f t="shared" si="118"/>
        <v/>
      </c>
      <c r="AW520" s="7" t="str">
        <f t="shared" si="118"/>
        <v/>
      </c>
      <c r="AX520" s="7" t="str">
        <f t="shared" si="119"/>
        <v/>
      </c>
      <c r="AY520" s="7" t="str">
        <f t="shared" si="119"/>
        <v/>
      </c>
      <c r="AZ520" s="7" t="str">
        <f t="shared" si="119"/>
        <v/>
      </c>
      <c r="BA520" s="7" t="str">
        <f t="shared" si="119"/>
        <v/>
      </c>
      <c r="BB520" s="7" t="str">
        <f t="shared" si="119"/>
        <v/>
      </c>
      <c r="BC520" s="7" t="str">
        <f t="shared" si="119"/>
        <v/>
      </c>
      <c r="BD520" s="7" t="str">
        <f t="shared" si="119"/>
        <v/>
      </c>
      <c r="BE520" s="7" t="str">
        <f t="shared" si="119"/>
        <v/>
      </c>
    </row>
    <row r="521" spans="1:57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213065</v>
      </c>
      <c r="I521" s="1">
        <v>44761.875</v>
      </c>
      <c r="J521" t="s">
        <v>387</v>
      </c>
      <c r="K521">
        <v>0</v>
      </c>
      <c r="L521" s="1"/>
      <c r="M521" s="1">
        <v>44761.875</v>
      </c>
      <c r="N521" s="1">
        <v>38129.875</v>
      </c>
      <c r="O521" s="1">
        <v>44749.875</v>
      </c>
      <c r="P521" s="1">
        <v>44725.875</v>
      </c>
      <c r="Q521" s="1">
        <v>43599.875</v>
      </c>
      <c r="R521">
        <v>76100372</v>
      </c>
      <c r="S521" s="23">
        <f>COUNTIF(affix_amil_mensalidade_bronze!$E$4:$E$140,R521)</f>
        <v>2</v>
      </c>
      <c r="U521" t="s">
        <v>963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389</v>
      </c>
      <c r="AC521">
        <v>37</v>
      </c>
      <c r="AD521" t="s">
        <v>400</v>
      </c>
      <c r="AE521">
        <v>49621</v>
      </c>
      <c r="AF521">
        <v>416.82</v>
      </c>
      <c r="AG521">
        <v>496.21</v>
      </c>
      <c r="AH521" t="s">
        <v>408</v>
      </c>
      <c r="AI521" t="str">
        <f t="shared" si="120"/>
        <v>SIMSIMSIM190121306544761.875FNEL044761.87538129.87544749.87544725.87543599.875761003722XLXX XUGUTX GXUVXXX TXXXXXRX000000AMIL37NEXT MUNICIPAL SÃO PAULO49621416.82496.21ATIVO</v>
      </c>
      <c r="AJ521">
        <f t="shared" si="121"/>
        <v>1</v>
      </c>
      <c r="AK521" t="s">
        <v>387</v>
      </c>
      <c r="AM521" s="8">
        <v>518</v>
      </c>
      <c r="AN521" s="8" t="str">
        <f t="shared" si="118"/>
        <v/>
      </c>
      <c r="AO521" s="8" t="str">
        <f t="shared" si="118"/>
        <v/>
      </c>
      <c r="AP521" s="8" t="str">
        <f t="shared" si="118"/>
        <v/>
      </c>
      <c r="AQ521" s="8" t="str">
        <f t="shared" si="118"/>
        <v/>
      </c>
      <c r="AR521" s="8" t="str">
        <f t="shared" si="118"/>
        <v/>
      </c>
      <c r="AS521" s="8" t="str">
        <f t="shared" si="118"/>
        <v/>
      </c>
      <c r="AT521" s="8" t="str">
        <f t="shared" si="118"/>
        <v/>
      </c>
      <c r="AU521" s="8" t="str">
        <f t="shared" si="118"/>
        <v/>
      </c>
      <c r="AV521" s="8" t="str">
        <f t="shared" si="118"/>
        <v/>
      </c>
      <c r="AW521" s="8" t="str">
        <f t="shared" si="118"/>
        <v/>
      </c>
      <c r="AX521" s="8" t="str">
        <f t="shared" si="119"/>
        <v/>
      </c>
      <c r="AY521" s="8" t="str">
        <f t="shared" si="119"/>
        <v/>
      </c>
      <c r="AZ521" s="8" t="str">
        <f t="shared" si="119"/>
        <v/>
      </c>
      <c r="BA521" s="8" t="str">
        <f t="shared" si="119"/>
        <v/>
      </c>
      <c r="BB521" s="8" t="str">
        <f t="shared" si="119"/>
        <v/>
      </c>
      <c r="BC521" s="8" t="str">
        <f t="shared" si="119"/>
        <v/>
      </c>
      <c r="BD521" s="8" t="str">
        <f t="shared" si="119"/>
        <v/>
      </c>
      <c r="BE521" s="8" t="str">
        <f t="shared" si="119"/>
        <v/>
      </c>
    </row>
    <row r="522" spans="1:57">
      <c r="A522" t="s">
        <v>404</v>
      </c>
      <c r="B522" t="s">
        <v>404</v>
      </c>
      <c r="C522" t="s">
        <v>404</v>
      </c>
      <c r="E522">
        <v>19</v>
      </c>
      <c r="F522">
        <v>0</v>
      </c>
      <c r="G522">
        <v>1</v>
      </c>
      <c r="H522">
        <v>213065</v>
      </c>
      <c r="I522" s="1">
        <v>44761.875</v>
      </c>
      <c r="J522" t="s">
        <v>387</v>
      </c>
      <c r="K522">
        <v>0</v>
      </c>
      <c r="L522" s="1"/>
      <c r="M522" s="1">
        <v>44761.875</v>
      </c>
      <c r="N522" s="1">
        <v>38129.875</v>
      </c>
      <c r="O522" s="1">
        <v>44749.875</v>
      </c>
      <c r="P522" s="1">
        <v>44725.875</v>
      </c>
      <c r="Q522" s="1">
        <v>43599.875</v>
      </c>
      <c r="R522">
        <v>76100372</v>
      </c>
      <c r="S522" s="22">
        <f>COUNTIF(affix_amil_mensalidade_bronze!$E$4:$E$140,R522)</f>
        <v>2</v>
      </c>
      <c r="U522" t="s">
        <v>963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389</v>
      </c>
      <c r="AC522">
        <v>37</v>
      </c>
      <c r="AD522" t="s">
        <v>400</v>
      </c>
      <c r="AE522">
        <v>49621</v>
      </c>
      <c r="AF522">
        <v>416.82</v>
      </c>
      <c r="AG522">
        <v>496.21</v>
      </c>
      <c r="AH522" t="s">
        <v>408</v>
      </c>
      <c r="AI522" t="str">
        <f t="shared" si="120"/>
        <v>SIMSIMSIM190121306544761.875FNEL044761.87538129.87544749.87544725.87543599.875761003722XLXX XUGUTX GXUVXXX TXXXXXRX000000AMIL37NEXT MUNICIPAL SÃO PAULO49621416.82496.21ATIVO</v>
      </c>
      <c r="AJ522">
        <f t="shared" si="121"/>
        <v>1</v>
      </c>
      <c r="AK522" t="s">
        <v>387</v>
      </c>
      <c r="AM522" s="7">
        <v>519</v>
      </c>
      <c r="AN522" s="7" t="str">
        <f t="shared" si="118"/>
        <v/>
      </c>
      <c r="AO522" s="7" t="str">
        <f t="shared" si="118"/>
        <v/>
      </c>
      <c r="AP522" s="7" t="str">
        <f t="shared" si="118"/>
        <v/>
      </c>
      <c r="AQ522" s="7" t="str">
        <f t="shared" si="118"/>
        <v/>
      </c>
      <c r="AR522" s="7" t="str">
        <f t="shared" si="118"/>
        <v/>
      </c>
      <c r="AS522" s="7" t="str">
        <f t="shared" si="118"/>
        <v/>
      </c>
      <c r="AT522" s="7" t="str">
        <f t="shared" si="118"/>
        <v/>
      </c>
      <c r="AU522" s="7" t="str">
        <f t="shared" si="118"/>
        <v/>
      </c>
      <c r="AV522" s="7" t="str">
        <f t="shared" si="118"/>
        <v/>
      </c>
      <c r="AW522" s="7" t="str">
        <f t="shared" si="118"/>
        <v/>
      </c>
      <c r="AX522" s="7" t="str">
        <f t="shared" si="119"/>
        <v/>
      </c>
      <c r="AY522" s="7" t="str">
        <f t="shared" si="119"/>
        <v/>
      </c>
      <c r="AZ522" s="7" t="str">
        <f t="shared" si="119"/>
        <v/>
      </c>
      <c r="BA522" s="7" t="str">
        <f t="shared" si="119"/>
        <v/>
      </c>
      <c r="BB522" s="7" t="str">
        <f t="shared" si="119"/>
        <v/>
      </c>
      <c r="BC522" s="7" t="str">
        <f t="shared" si="119"/>
        <v/>
      </c>
      <c r="BD522" s="7" t="str">
        <f t="shared" si="119"/>
        <v/>
      </c>
      <c r="BE522" s="7" t="str">
        <f t="shared" si="119"/>
        <v/>
      </c>
    </row>
    <row r="523" spans="1:57">
      <c r="A523" t="s">
        <v>404</v>
      </c>
      <c r="B523" t="s">
        <v>404</v>
      </c>
      <c r="C523" t="s">
        <v>404</v>
      </c>
      <c r="E523">
        <v>19</v>
      </c>
      <c r="F523">
        <v>0</v>
      </c>
      <c r="G523">
        <v>1</v>
      </c>
      <c r="H523">
        <v>213065</v>
      </c>
      <c r="I523" s="1">
        <v>44761.875</v>
      </c>
      <c r="J523" t="s">
        <v>387</v>
      </c>
      <c r="K523">
        <v>1</v>
      </c>
      <c r="L523" s="1"/>
      <c r="M523" s="1">
        <v>44761.875</v>
      </c>
      <c r="N523" s="1">
        <v>26829.875</v>
      </c>
      <c r="O523" s="1">
        <v>44749.875</v>
      </c>
      <c r="P523" s="1"/>
      <c r="Q523" s="1">
        <v>43599.875</v>
      </c>
      <c r="R523">
        <v>76100373</v>
      </c>
      <c r="S523" s="23">
        <f>COUNTIF(affix_amil_mensalidade_bronze!$E$4:$E$140,R523)</f>
        <v>2</v>
      </c>
      <c r="U523" t="s">
        <v>964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389</v>
      </c>
      <c r="AC523">
        <v>37</v>
      </c>
      <c r="AD523" t="s">
        <v>400</v>
      </c>
      <c r="AE523">
        <v>145704</v>
      </c>
      <c r="AF523">
        <v>1223.8900000000001</v>
      </c>
      <c r="AG523">
        <v>1457.04</v>
      </c>
      <c r="AH523" t="s">
        <v>408</v>
      </c>
      <c r="AI523" t="str">
        <f t="shared" si="120"/>
        <v>SIMSIMSIM190121306544761.875FNEL144761.87526829.87544749.87543599.875761003732XNDRXX GXUVXXX RXBXXRX TXXXXXRX000000AMIL37NEXT MUNICIPAL SÃO PAULO1457041223.891457.04ATIVO</v>
      </c>
      <c r="AJ523">
        <f t="shared" si="121"/>
        <v>0</v>
      </c>
      <c r="AK523" t="s">
        <v>387</v>
      </c>
      <c r="AM523" s="8">
        <v>520</v>
      </c>
      <c r="AN523" s="8" t="str">
        <f t="shared" si="118"/>
        <v/>
      </c>
      <c r="AO523" s="8" t="str">
        <f t="shared" si="118"/>
        <v/>
      </c>
      <c r="AP523" s="8" t="str">
        <f t="shared" si="118"/>
        <v/>
      </c>
      <c r="AQ523" s="8" t="str">
        <f t="shared" si="118"/>
        <v/>
      </c>
      <c r="AR523" s="8" t="str">
        <f t="shared" si="118"/>
        <v/>
      </c>
      <c r="AS523" s="8" t="str">
        <f t="shared" si="118"/>
        <v/>
      </c>
      <c r="AT523" s="8" t="str">
        <f t="shared" si="118"/>
        <v/>
      </c>
      <c r="AU523" s="8" t="str">
        <f t="shared" si="118"/>
        <v/>
      </c>
      <c r="AV523" s="8" t="str">
        <f t="shared" si="118"/>
        <v/>
      </c>
      <c r="AW523" s="8" t="str">
        <f t="shared" si="118"/>
        <v/>
      </c>
      <c r="AX523" s="8" t="str">
        <f t="shared" si="119"/>
        <v/>
      </c>
      <c r="AY523" s="8" t="str">
        <f t="shared" si="119"/>
        <v/>
      </c>
      <c r="AZ523" s="8" t="str">
        <f t="shared" si="119"/>
        <v/>
      </c>
      <c r="BA523" s="8" t="str">
        <f t="shared" si="119"/>
        <v/>
      </c>
      <c r="BB523" s="8" t="str">
        <f t="shared" si="119"/>
        <v/>
      </c>
      <c r="BC523" s="8" t="str">
        <f t="shared" si="119"/>
        <v/>
      </c>
      <c r="BD523" s="8" t="str">
        <f t="shared" si="119"/>
        <v/>
      </c>
      <c r="BE523" s="8" t="str">
        <f t="shared" si="119"/>
        <v/>
      </c>
    </row>
    <row r="524" spans="1:57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213065</v>
      </c>
      <c r="I524" s="1">
        <v>44761.875</v>
      </c>
      <c r="J524" t="s">
        <v>387</v>
      </c>
      <c r="K524">
        <v>1</v>
      </c>
      <c r="L524" s="1"/>
      <c r="M524" s="1">
        <v>44761.875</v>
      </c>
      <c r="N524" s="1">
        <v>26829.875</v>
      </c>
      <c r="O524" s="1">
        <v>44749.875</v>
      </c>
      <c r="P524" s="1"/>
      <c r="Q524" s="1">
        <v>43599.875</v>
      </c>
      <c r="R524">
        <v>76100373</v>
      </c>
      <c r="S524" s="22">
        <f>COUNTIF(affix_amil_mensalidade_bronze!$E$4:$E$140,R524)</f>
        <v>2</v>
      </c>
      <c r="U524" t="s">
        <v>964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389</v>
      </c>
      <c r="AC524">
        <v>37</v>
      </c>
      <c r="AD524" t="s">
        <v>400</v>
      </c>
      <c r="AE524">
        <v>145704</v>
      </c>
      <c r="AF524">
        <v>1223.8900000000001</v>
      </c>
      <c r="AG524">
        <v>1457.04</v>
      </c>
      <c r="AH524" t="s">
        <v>408</v>
      </c>
      <c r="AI524" t="str">
        <f t="shared" si="120"/>
        <v>SIMSIMSIM190121306544761.875FNEL144761.87526829.87544749.87543599.875761003732XNDRXX GXUVXXX RXBXXRX TXXXXXRX000000AMIL37NEXT MUNICIPAL SÃO PAULO1457041223.891457.04ATIVO</v>
      </c>
      <c r="AJ524">
        <f t="shared" si="121"/>
        <v>1</v>
      </c>
      <c r="AK524" t="s">
        <v>387</v>
      </c>
      <c r="AM524" s="7">
        <v>521</v>
      </c>
      <c r="AN524" s="7" t="str">
        <f t="shared" ref="AN524:AW533" si="122">IF(AN$3=$D524,$AM524,"")</f>
        <v/>
      </c>
      <c r="AO524" s="7" t="str">
        <f t="shared" si="122"/>
        <v/>
      </c>
      <c r="AP524" s="7" t="str">
        <f t="shared" si="122"/>
        <v/>
      </c>
      <c r="AQ524" s="7" t="str">
        <f t="shared" si="122"/>
        <v/>
      </c>
      <c r="AR524" s="7" t="str">
        <f t="shared" si="122"/>
        <v/>
      </c>
      <c r="AS524" s="7" t="str">
        <f t="shared" si="122"/>
        <v/>
      </c>
      <c r="AT524" s="7" t="str">
        <f t="shared" si="122"/>
        <v/>
      </c>
      <c r="AU524" s="7" t="str">
        <f t="shared" si="122"/>
        <v/>
      </c>
      <c r="AV524" s="7" t="str">
        <f t="shared" si="122"/>
        <v/>
      </c>
      <c r="AW524" s="7" t="str">
        <f t="shared" si="122"/>
        <v/>
      </c>
      <c r="AX524" s="7" t="str">
        <f t="shared" ref="AX524:BE533" si="123">IF(AX$3=$D524,$AM524,"")</f>
        <v/>
      </c>
      <c r="AY524" s="7" t="str">
        <f t="shared" si="123"/>
        <v/>
      </c>
      <c r="AZ524" s="7" t="str">
        <f t="shared" si="123"/>
        <v/>
      </c>
      <c r="BA524" s="7" t="str">
        <f t="shared" si="123"/>
        <v/>
      </c>
      <c r="BB524" s="7" t="str">
        <f t="shared" si="123"/>
        <v/>
      </c>
      <c r="BC524" s="7" t="str">
        <f t="shared" si="123"/>
        <v/>
      </c>
      <c r="BD524" s="7" t="str">
        <f t="shared" si="123"/>
        <v/>
      </c>
      <c r="BE524" s="7" t="str">
        <f t="shared" si="123"/>
        <v/>
      </c>
    </row>
    <row r="525" spans="1:57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213065</v>
      </c>
      <c r="I525" s="1">
        <v>44761.875</v>
      </c>
      <c r="J525" t="s">
        <v>387</v>
      </c>
      <c r="K525">
        <v>1</v>
      </c>
      <c r="L525" s="1"/>
      <c r="M525" s="1">
        <v>44761.875</v>
      </c>
      <c r="N525" s="1">
        <v>26829.875</v>
      </c>
      <c r="O525" s="1">
        <v>44749.875</v>
      </c>
      <c r="P525" s="1"/>
      <c r="Q525" s="1">
        <v>43599.875</v>
      </c>
      <c r="R525">
        <v>76100373</v>
      </c>
      <c r="S525" s="23">
        <f>COUNTIF(affix_amil_mensalidade_bronze!$E$4:$E$140,R525)</f>
        <v>2</v>
      </c>
      <c r="U525" t="s">
        <v>964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389</v>
      </c>
      <c r="AC525">
        <v>37</v>
      </c>
      <c r="AD525" t="s">
        <v>400</v>
      </c>
      <c r="AE525">
        <v>145704</v>
      </c>
      <c r="AF525">
        <v>1223.8900000000001</v>
      </c>
      <c r="AG525">
        <v>1457.04</v>
      </c>
      <c r="AH525" t="s">
        <v>408</v>
      </c>
      <c r="AI525" t="str">
        <f t="shared" si="120"/>
        <v>SIMSIMSIM190121306544761.875FNEL144761.87526829.87544749.87543599.875761003732XNDRXX GXUVXXX RXBXXRX TXXXXXRX000000AMIL37NEXT MUNICIPAL SÃO PAULO1457041223.891457.04ATIVO</v>
      </c>
      <c r="AJ525">
        <f t="shared" si="121"/>
        <v>1</v>
      </c>
      <c r="AK525" t="s">
        <v>387</v>
      </c>
      <c r="AM525" s="8">
        <v>522</v>
      </c>
      <c r="AN525" s="8" t="str">
        <f t="shared" si="122"/>
        <v/>
      </c>
      <c r="AO525" s="8" t="str">
        <f t="shared" si="122"/>
        <v/>
      </c>
      <c r="AP525" s="8" t="str">
        <f t="shared" si="122"/>
        <v/>
      </c>
      <c r="AQ525" s="8" t="str">
        <f t="shared" si="122"/>
        <v/>
      </c>
      <c r="AR525" s="8" t="str">
        <f t="shared" si="122"/>
        <v/>
      </c>
      <c r="AS525" s="8" t="str">
        <f t="shared" si="122"/>
        <v/>
      </c>
      <c r="AT525" s="8" t="str">
        <f t="shared" si="122"/>
        <v/>
      </c>
      <c r="AU525" s="8" t="str">
        <f t="shared" si="122"/>
        <v/>
      </c>
      <c r="AV525" s="8" t="str">
        <f t="shared" si="122"/>
        <v/>
      </c>
      <c r="AW525" s="8" t="str">
        <f t="shared" si="122"/>
        <v/>
      </c>
      <c r="AX525" s="8" t="str">
        <f t="shared" si="123"/>
        <v/>
      </c>
      <c r="AY525" s="8" t="str">
        <f t="shared" si="123"/>
        <v/>
      </c>
      <c r="AZ525" s="8" t="str">
        <f t="shared" si="123"/>
        <v/>
      </c>
      <c r="BA525" s="8" t="str">
        <f t="shared" si="123"/>
        <v/>
      </c>
      <c r="BB525" s="8" t="str">
        <f t="shared" si="123"/>
        <v/>
      </c>
      <c r="BC525" s="8" t="str">
        <f t="shared" si="123"/>
        <v/>
      </c>
      <c r="BD525" s="8" t="str">
        <f t="shared" si="123"/>
        <v/>
      </c>
      <c r="BE525" s="8" t="str">
        <f t="shared" si="123"/>
        <v/>
      </c>
    </row>
    <row r="526" spans="1:57">
      <c r="A526" t="s">
        <v>404</v>
      </c>
      <c r="B526" t="s">
        <v>404</v>
      </c>
      <c r="C526" t="s">
        <v>404</v>
      </c>
      <c r="E526">
        <v>19</v>
      </c>
      <c r="F526">
        <v>0</v>
      </c>
      <c r="G526">
        <v>1</v>
      </c>
      <c r="H526">
        <v>213047</v>
      </c>
      <c r="I526" s="1">
        <v>44761.875</v>
      </c>
      <c r="J526" t="s">
        <v>387</v>
      </c>
      <c r="K526">
        <v>0</v>
      </c>
      <c r="L526" s="1"/>
      <c r="M526" s="1">
        <v>44761.875</v>
      </c>
      <c r="N526" s="1">
        <v>41720.875</v>
      </c>
      <c r="O526" s="1">
        <v>43599.875</v>
      </c>
      <c r="P526" s="1"/>
      <c r="Q526" s="1">
        <v>43599.875</v>
      </c>
      <c r="R526">
        <v>76100902</v>
      </c>
      <c r="S526" s="22">
        <f>COUNTIF(affix_amil_mensalidade_bronze!$E$4:$E$140,R526)</f>
        <v>0</v>
      </c>
      <c r="U526" t="s">
        <v>961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389</v>
      </c>
      <c r="AC526">
        <v>37</v>
      </c>
      <c r="AD526" t="s">
        <v>398</v>
      </c>
      <c r="AE526">
        <v>153282</v>
      </c>
      <c r="AF526">
        <v>1287.56</v>
      </c>
      <c r="AG526">
        <v>1532.82</v>
      </c>
      <c r="AH526" t="s">
        <v>408</v>
      </c>
      <c r="AI526" t="str">
        <f t="shared" si="120"/>
        <v>SIMSIMSIM190121304744761.875FNEL044761.87541720.87543599.87543599.875761009020DXVX BXRHXND XBUD000000AMIL37AMIL 500 QP NACIONAL1532821287.561532.82ATIVO</v>
      </c>
      <c r="AJ526">
        <f t="shared" si="121"/>
        <v>0</v>
      </c>
      <c r="AK526" t="s">
        <v>387</v>
      </c>
      <c r="AM526" s="7">
        <v>523</v>
      </c>
      <c r="AN526" s="7" t="str">
        <f t="shared" si="122"/>
        <v/>
      </c>
      <c r="AO526" s="7" t="str">
        <f t="shared" si="122"/>
        <v/>
      </c>
      <c r="AP526" s="7" t="str">
        <f t="shared" si="122"/>
        <v/>
      </c>
      <c r="AQ526" s="7" t="str">
        <f t="shared" si="122"/>
        <v/>
      </c>
      <c r="AR526" s="7" t="str">
        <f t="shared" si="122"/>
        <v/>
      </c>
      <c r="AS526" s="7" t="str">
        <f t="shared" si="122"/>
        <v/>
      </c>
      <c r="AT526" s="7" t="str">
        <f t="shared" si="122"/>
        <v/>
      </c>
      <c r="AU526" s="7" t="str">
        <f t="shared" si="122"/>
        <v/>
      </c>
      <c r="AV526" s="7" t="str">
        <f t="shared" si="122"/>
        <v/>
      </c>
      <c r="AW526" s="7" t="str">
        <f t="shared" si="122"/>
        <v/>
      </c>
      <c r="AX526" s="7" t="str">
        <f t="shared" si="123"/>
        <v/>
      </c>
      <c r="AY526" s="7" t="str">
        <f t="shared" si="123"/>
        <v/>
      </c>
      <c r="AZ526" s="7" t="str">
        <f t="shared" si="123"/>
        <v/>
      </c>
      <c r="BA526" s="7" t="str">
        <f t="shared" si="123"/>
        <v/>
      </c>
      <c r="BB526" s="7" t="str">
        <f t="shared" si="123"/>
        <v/>
      </c>
      <c r="BC526" s="7" t="str">
        <f t="shared" si="123"/>
        <v/>
      </c>
      <c r="BD526" s="7" t="str">
        <f t="shared" si="123"/>
        <v/>
      </c>
      <c r="BE526" s="7" t="str">
        <f t="shared" si="123"/>
        <v/>
      </c>
    </row>
    <row r="527" spans="1:57">
      <c r="A527" t="s">
        <v>404</v>
      </c>
      <c r="B527" t="s">
        <v>404</v>
      </c>
      <c r="C527" t="s">
        <v>404</v>
      </c>
      <c r="E527">
        <v>19</v>
      </c>
      <c r="F527">
        <v>0</v>
      </c>
      <c r="G527">
        <v>1</v>
      </c>
      <c r="H527">
        <v>213047</v>
      </c>
      <c r="I527" s="1">
        <v>44761.875</v>
      </c>
      <c r="J527" t="s">
        <v>387</v>
      </c>
      <c r="K527">
        <v>0</v>
      </c>
      <c r="L527" s="1"/>
      <c r="M527" s="1">
        <v>44761.875</v>
      </c>
      <c r="N527" s="1">
        <v>41720.875</v>
      </c>
      <c r="O527" s="1">
        <v>43599.875</v>
      </c>
      <c r="P527" s="1"/>
      <c r="Q527" s="1">
        <v>43599.875</v>
      </c>
      <c r="R527">
        <v>76100902</v>
      </c>
      <c r="S527" s="23">
        <f>COUNTIF(affix_amil_mensalidade_bronze!$E$4:$E$140,R527)</f>
        <v>0</v>
      </c>
      <c r="U527" t="s">
        <v>961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389</v>
      </c>
      <c r="AC527">
        <v>37</v>
      </c>
      <c r="AD527" t="s">
        <v>398</v>
      </c>
      <c r="AE527">
        <v>153282</v>
      </c>
      <c r="AF527">
        <v>1287.56</v>
      </c>
      <c r="AG527">
        <v>1532.82</v>
      </c>
      <c r="AH527" t="s">
        <v>408</v>
      </c>
      <c r="AI527" t="str">
        <f t="shared" si="120"/>
        <v>SIMSIMSIM190121304744761.875FNEL044761.87541720.87543599.87543599.875761009020DXVX BXRHXND XBUD000000AMIL37AMIL 500 QP NACIONAL1532821287.561532.82ATIVO</v>
      </c>
      <c r="AJ527">
        <f t="shared" si="121"/>
        <v>1</v>
      </c>
      <c r="AK527" t="s">
        <v>387</v>
      </c>
      <c r="AM527" s="8">
        <v>524</v>
      </c>
      <c r="AN527" s="8" t="str">
        <f t="shared" si="122"/>
        <v/>
      </c>
      <c r="AO527" s="8" t="str">
        <f t="shared" si="122"/>
        <v/>
      </c>
      <c r="AP527" s="8" t="str">
        <f t="shared" si="122"/>
        <v/>
      </c>
      <c r="AQ527" s="8" t="str">
        <f t="shared" si="122"/>
        <v/>
      </c>
      <c r="AR527" s="8" t="str">
        <f t="shared" si="122"/>
        <v/>
      </c>
      <c r="AS527" s="8" t="str">
        <f t="shared" si="122"/>
        <v/>
      </c>
      <c r="AT527" s="8" t="str">
        <f t="shared" si="122"/>
        <v/>
      </c>
      <c r="AU527" s="8" t="str">
        <f t="shared" si="122"/>
        <v/>
      </c>
      <c r="AV527" s="8" t="str">
        <f t="shared" si="122"/>
        <v/>
      </c>
      <c r="AW527" s="8" t="str">
        <f t="shared" si="122"/>
        <v/>
      </c>
      <c r="AX527" s="8" t="str">
        <f t="shared" si="123"/>
        <v/>
      </c>
      <c r="AY527" s="8" t="str">
        <f t="shared" si="123"/>
        <v/>
      </c>
      <c r="AZ527" s="8" t="str">
        <f t="shared" si="123"/>
        <v/>
      </c>
      <c r="BA527" s="8" t="str">
        <f t="shared" si="123"/>
        <v/>
      </c>
      <c r="BB527" s="8" t="str">
        <f t="shared" si="123"/>
        <v/>
      </c>
      <c r="BC527" s="8" t="str">
        <f t="shared" si="123"/>
        <v/>
      </c>
      <c r="BD527" s="8" t="str">
        <f t="shared" si="123"/>
        <v/>
      </c>
      <c r="BE527" s="8" t="str">
        <f t="shared" si="123"/>
        <v/>
      </c>
    </row>
    <row r="528" spans="1:57">
      <c r="A528" t="s">
        <v>404</v>
      </c>
      <c r="B528" t="s">
        <v>404</v>
      </c>
      <c r="C528" t="s">
        <v>404</v>
      </c>
      <c r="E528">
        <v>19</v>
      </c>
      <c r="F528">
        <v>0</v>
      </c>
      <c r="G528">
        <v>1</v>
      </c>
      <c r="H528">
        <v>213047</v>
      </c>
      <c r="I528" s="1">
        <v>44761.875</v>
      </c>
      <c r="J528" t="s">
        <v>387</v>
      </c>
      <c r="K528">
        <v>0</v>
      </c>
      <c r="L528" s="1"/>
      <c r="M528" s="1">
        <v>44761.875</v>
      </c>
      <c r="N528" s="1">
        <v>41720.875</v>
      </c>
      <c r="O528" s="1">
        <v>43599.875</v>
      </c>
      <c r="P528" s="1"/>
      <c r="Q528" s="1">
        <v>43599.875</v>
      </c>
      <c r="R528">
        <v>76100902</v>
      </c>
      <c r="S528" s="22">
        <f>COUNTIF(affix_amil_mensalidade_bronze!$E$4:$E$140,R528)</f>
        <v>0</v>
      </c>
      <c r="U528" t="s">
        <v>961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389</v>
      </c>
      <c r="AC528">
        <v>37</v>
      </c>
      <c r="AD528" t="s">
        <v>398</v>
      </c>
      <c r="AE528">
        <v>153282</v>
      </c>
      <c r="AF528">
        <v>1287.56</v>
      </c>
      <c r="AG528">
        <v>1532.82</v>
      </c>
      <c r="AH528" t="s">
        <v>408</v>
      </c>
      <c r="AI528" t="str">
        <f t="shared" si="120"/>
        <v>SIMSIMSIM190121304744761.875FNEL044761.87541720.87543599.87543599.875761009020DXVX BXRHXND XBUD000000AMIL37AMIL 500 QP NACIONAL1532821287.561532.82ATIVO</v>
      </c>
      <c r="AJ528">
        <f t="shared" si="121"/>
        <v>1</v>
      </c>
      <c r="AK528" t="s">
        <v>387</v>
      </c>
      <c r="AM528" s="7">
        <v>525</v>
      </c>
      <c r="AN528" s="7" t="str">
        <f t="shared" si="122"/>
        <v/>
      </c>
      <c r="AO528" s="7" t="str">
        <f t="shared" si="122"/>
        <v/>
      </c>
      <c r="AP528" s="7" t="str">
        <f t="shared" si="122"/>
        <v/>
      </c>
      <c r="AQ528" s="7" t="str">
        <f t="shared" si="122"/>
        <v/>
      </c>
      <c r="AR528" s="7" t="str">
        <f t="shared" si="122"/>
        <v/>
      </c>
      <c r="AS528" s="7" t="str">
        <f t="shared" si="122"/>
        <v/>
      </c>
      <c r="AT528" s="7" t="str">
        <f t="shared" si="122"/>
        <v/>
      </c>
      <c r="AU528" s="7" t="str">
        <f t="shared" si="122"/>
        <v/>
      </c>
      <c r="AV528" s="7" t="str">
        <f t="shared" si="122"/>
        <v/>
      </c>
      <c r="AW528" s="7" t="str">
        <f t="shared" si="122"/>
        <v/>
      </c>
      <c r="AX528" s="7" t="str">
        <f t="shared" si="123"/>
        <v/>
      </c>
      <c r="AY528" s="7" t="str">
        <f t="shared" si="123"/>
        <v/>
      </c>
      <c r="AZ528" s="7" t="str">
        <f t="shared" si="123"/>
        <v/>
      </c>
      <c r="BA528" s="7" t="str">
        <f t="shared" si="123"/>
        <v/>
      </c>
      <c r="BB528" s="7" t="str">
        <f t="shared" si="123"/>
        <v/>
      </c>
      <c r="BC528" s="7" t="str">
        <f t="shared" si="123"/>
        <v/>
      </c>
      <c r="BD528" s="7" t="str">
        <f t="shared" si="123"/>
        <v/>
      </c>
      <c r="BE528" s="7" t="str">
        <f t="shared" si="123"/>
        <v/>
      </c>
    </row>
    <row r="529" spans="1:57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214022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38522.875</v>
      </c>
      <c r="O529" s="1">
        <v>43599.875</v>
      </c>
      <c r="P529" s="1"/>
      <c r="Q529" s="1">
        <v>43599.875</v>
      </c>
      <c r="R529">
        <v>76100906</v>
      </c>
      <c r="S529" s="23">
        <f>COUNTIF(affix_amil_mensalidade_bronze!$E$4:$E$140,R529)</f>
        <v>0</v>
      </c>
      <c r="U529" t="s">
        <v>972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389</v>
      </c>
      <c r="AC529">
        <v>37</v>
      </c>
      <c r="AD529" t="s">
        <v>476</v>
      </c>
      <c r="AE529">
        <v>123586</v>
      </c>
      <c r="AF529">
        <v>1038.1099999999999</v>
      </c>
      <c r="AG529">
        <v>1235.8599999999999</v>
      </c>
      <c r="AH529" t="s">
        <v>408</v>
      </c>
      <c r="AI529" t="str">
        <f t="shared" si="120"/>
        <v>SIMSIMSIM190121402244761.875FNEL044761.87538522.87543599.87543599.875761009060MXRXX LUXZX MXRXX LXMX000000AMIL37AMIL 400 QC NACIONAL1235861038.111235.86ATIVO</v>
      </c>
      <c r="AJ529">
        <f t="shared" si="121"/>
        <v>0</v>
      </c>
      <c r="AK529" t="s">
        <v>387</v>
      </c>
      <c r="AM529" s="8">
        <v>526</v>
      </c>
      <c r="AN529" s="8" t="str">
        <f t="shared" si="122"/>
        <v/>
      </c>
      <c r="AO529" s="8" t="str">
        <f t="shared" si="122"/>
        <v/>
      </c>
      <c r="AP529" s="8" t="str">
        <f t="shared" si="122"/>
        <v/>
      </c>
      <c r="AQ529" s="8" t="str">
        <f t="shared" si="122"/>
        <v/>
      </c>
      <c r="AR529" s="8" t="str">
        <f t="shared" si="122"/>
        <v/>
      </c>
      <c r="AS529" s="8" t="str">
        <f t="shared" si="122"/>
        <v/>
      </c>
      <c r="AT529" s="8" t="str">
        <f t="shared" si="122"/>
        <v/>
      </c>
      <c r="AU529" s="8" t="str">
        <f t="shared" si="122"/>
        <v/>
      </c>
      <c r="AV529" s="8" t="str">
        <f t="shared" si="122"/>
        <v/>
      </c>
      <c r="AW529" s="8" t="str">
        <f t="shared" si="122"/>
        <v/>
      </c>
      <c r="AX529" s="8" t="str">
        <f t="shared" si="123"/>
        <v/>
      </c>
      <c r="AY529" s="8" t="str">
        <f t="shared" si="123"/>
        <v/>
      </c>
      <c r="AZ529" s="8" t="str">
        <f t="shared" si="123"/>
        <v/>
      </c>
      <c r="BA529" s="8" t="str">
        <f t="shared" si="123"/>
        <v/>
      </c>
      <c r="BB529" s="8" t="str">
        <f t="shared" si="123"/>
        <v/>
      </c>
      <c r="BC529" s="8" t="str">
        <f t="shared" si="123"/>
        <v/>
      </c>
      <c r="BD529" s="8" t="str">
        <f t="shared" si="123"/>
        <v/>
      </c>
      <c r="BE529" s="8" t="str">
        <f t="shared" si="123"/>
        <v/>
      </c>
    </row>
    <row r="530" spans="1:57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214022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38522.875</v>
      </c>
      <c r="O530" s="1">
        <v>43599.875</v>
      </c>
      <c r="P530" s="1"/>
      <c r="Q530" s="1">
        <v>43599.875</v>
      </c>
      <c r="R530">
        <v>76100906</v>
      </c>
      <c r="S530" s="22">
        <f>COUNTIF(affix_amil_mensalidade_bronze!$E$4:$E$140,R530)</f>
        <v>0</v>
      </c>
      <c r="U530" t="s">
        <v>972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389</v>
      </c>
      <c r="AC530">
        <v>37</v>
      </c>
      <c r="AD530" t="s">
        <v>476</v>
      </c>
      <c r="AE530">
        <v>123586</v>
      </c>
      <c r="AF530">
        <v>1038.1099999999999</v>
      </c>
      <c r="AG530">
        <v>1235.8599999999999</v>
      </c>
      <c r="AH530" t="s">
        <v>408</v>
      </c>
      <c r="AI530" t="str">
        <f t="shared" si="120"/>
        <v>SIMSIMSIM190121402244761.875FNEL044761.87538522.87543599.87543599.875761009060MXRXX LUXZX MXRXX LXMX000000AMIL37AMIL 400 QC NACIONAL1235861038.111235.86ATIVO</v>
      </c>
      <c r="AJ530">
        <f t="shared" si="121"/>
        <v>1</v>
      </c>
      <c r="AK530" t="s">
        <v>387</v>
      </c>
      <c r="AM530" s="7">
        <v>527</v>
      </c>
      <c r="AN530" s="7" t="str">
        <f t="shared" si="122"/>
        <v/>
      </c>
      <c r="AO530" s="7" t="str">
        <f t="shared" si="122"/>
        <v/>
      </c>
      <c r="AP530" s="7" t="str">
        <f t="shared" si="122"/>
        <v/>
      </c>
      <c r="AQ530" s="7" t="str">
        <f t="shared" si="122"/>
        <v/>
      </c>
      <c r="AR530" s="7" t="str">
        <f t="shared" si="122"/>
        <v/>
      </c>
      <c r="AS530" s="7" t="str">
        <f t="shared" si="122"/>
        <v/>
      </c>
      <c r="AT530" s="7" t="str">
        <f t="shared" si="122"/>
        <v/>
      </c>
      <c r="AU530" s="7" t="str">
        <f t="shared" si="122"/>
        <v/>
      </c>
      <c r="AV530" s="7" t="str">
        <f t="shared" si="122"/>
        <v/>
      </c>
      <c r="AW530" s="7" t="str">
        <f t="shared" si="122"/>
        <v/>
      </c>
      <c r="AX530" s="7" t="str">
        <f t="shared" si="123"/>
        <v/>
      </c>
      <c r="AY530" s="7" t="str">
        <f t="shared" si="123"/>
        <v/>
      </c>
      <c r="AZ530" s="7" t="str">
        <f t="shared" si="123"/>
        <v/>
      </c>
      <c r="BA530" s="7" t="str">
        <f t="shared" si="123"/>
        <v/>
      </c>
      <c r="BB530" s="7" t="str">
        <f t="shared" si="123"/>
        <v/>
      </c>
      <c r="BC530" s="7" t="str">
        <f t="shared" si="123"/>
        <v/>
      </c>
      <c r="BD530" s="7" t="str">
        <f t="shared" si="123"/>
        <v/>
      </c>
      <c r="BE530" s="7" t="str">
        <f t="shared" si="123"/>
        <v/>
      </c>
    </row>
    <row r="531" spans="1:57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214022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38522.875</v>
      </c>
      <c r="O531" s="1">
        <v>43599.875</v>
      </c>
      <c r="P531" s="1"/>
      <c r="Q531" s="1">
        <v>43599.875</v>
      </c>
      <c r="R531">
        <v>76100906</v>
      </c>
      <c r="S531" s="23">
        <f>COUNTIF(affix_amil_mensalidade_bronze!$E$4:$E$140,R531)</f>
        <v>0</v>
      </c>
      <c r="U531" t="s">
        <v>972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389</v>
      </c>
      <c r="AC531">
        <v>37</v>
      </c>
      <c r="AD531" t="s">
        <v>476</v>
      </c>
      <c r="AE531">
        <v>123586</v>
      </c>
      <c r="AF531">
        <v>1038.1099999999999</v>
      </c>
      <c r="AG531">
        <v>1235.8599999999999</v>
      </c>
      <c r="AH531" t="s">
        <v>408</v>
      </c>
      <c r="AI531" t="str">
        <f t="shared" si="120"/>
        <v>SIMSIMSIM190121402244761.875FNEL044761.87538522.87543599.87543599.875761009060MXRXX LUXZX MXRXX LXMX000000AMIL37AMIL 400 QC NACIONAL1235861038.111235.86ATIVO</v>
      </c>
      <c r="AJ531">
        <f t="shared" si="121"/>
        <v>1</v>
      </c>
      <c r="AK531" t="s">
        <v>387</v>
      </c>
      <c r="AM531" s="8">
        <v>528</v>
      </c>
      <c r="AN531" s="8" t="str">
        <f t="shared" si="122"/>
        <v/>
      </c>
      <c r="AO531" s="8" t="str">
        <f t="shared" si="122"/>
        <v/>
      </c>
      <c r="AP531" s="8" t="str">
        <f t="shared" si="122"/>
        <v/>
      </c>
      <c r="AQ531" s="8" t="str">
        <f t="shared" si="122"/>
        <v/>
      </c>
      <c r="AR531" s="8" t="str">
        <f t="shared" si="122"/>
        <v/>
      </c>
      <c r="AS531" s="8" t="str">
        <f t="shared" si="122"/>
        <v/>
      </c>
      <c r="AT531" s="8" t="str">
        <f t="shared" si="122"/>
        <v/>
      </c>
      <c r="AU531" s="8" t="str">
        <f t="shared" si="122"/>
        <v/>
      </c>
      <c r="AV531" s="8" t="str">
        <f t="shared" si="122"/>
        <v/>
      </c>
      <c r="AW531" s="8" t="str">
        <f t="shared" si="122"/>
        <v/>
      </c>
      <c r="AX531" s="8" t="str">
        <f t="shared" si="123"/>
        <v/>
      </c>
      <c r="AY531" s="8" t="str">
        <f t="shared" si="123"/>
        <v/>
      </c>
      <c r="AZ531" s="8" t="str">
        <f t="shared" si="123"/>
        <v/>
      </c>
      <c r="BA531" s="8" t="str">
        <f t="shared" si="123"/>
        <v/>
      </c>
      <c r="BB531" s="8" t="str">
        <f t="shared" si="123"/>
        <v/>
      </c>
      <c r="BC531" s="8" t="str">
        <f t="shared" si="123"/>
        <v/>
      </c>
      <c r="BD531" s="8" t="str">
        <f t="shared" si="123"/>
        <v/>
      </c>
      <c r="BE531" s="8" t="str">
        <f t="shared" si="123"/>
        <v/>
      </c>
    </row>
    <row r="532" spans="1:57">
      <c r="A532" t="s">
        <v>404</v>
      </c>
      <c r="B532" t="s">
        <v>404</v>
      </c>
      <c r="C532" t="s">
        <v>404</v>
      </c>
      <c r="E532">
        <v>278</v>
      </c>
      <c r="F532">
        <v>0</v>
      </c>
      <c r="G532">
        <v>1</v>
      </c>
      <c r="H532">
        <v>213914</v>
      </c>
      <c r="I532" s="1">
        <v>44761.875</v>
      </c>
      <c r="J532" t="s">
        <v>396</v>
      </c>
      <c r="K532">
        <v>0</v>
      </c>
      <c r="L532" s="1"/>
      <c r="M532" s="1">
        <v>44761.875</v>
      </c>
      <c r="N532" s="1">
        <v>31666.875</v>
      </c>
      <c r="O532" s="1">
        <v>44725.875</v>
      </c>
      <c r="P532" s="1">
        <v>44725.875</v>
      </c>
      <c r="Q532" s="1">
        <v>43599.875</v>
      </c>
      <c r="R532">
        <v>76100956</v>
      </c>
      <c r="S532" s="22">
        <f>COUNTIF(affix_amil_mensalidade_bronze!$E$4:$E$140,R532)</f>
        <v>0</v>
      </c>
      <c r="U532" t="s">
        <v>967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389</v>
      </c>
      <c r="AC532">
        <v>37</v>
      </c>
      <c r="AD532" t="s">
        <v>478</v>
      </c>
      <c r="AE532">
        <v>158637</v>
      </c>
      <c r="AF532">
        <v>1316.66</v>
      </c>
      <c r="AG532">
        <v>1586.37</v>
      </c>
      <c r="AH532" t="s">
        <v>408</v>
      </c>
      <c r="AI532" t="str">
        <f t="shared" si="120"/>
        <v>SIMSIMSIM2780121391444761.875SINDSIME -SINDICATO DOS EMPREENDEDORES INDIVIDUAIS044761.87531666.87544725.87544725.87543599.875761009560TXLXNX WXRXLXNX LXX RXXX000000AMIL37AMIL 400 QC NACIONAL COPART1586371316.661586.37ATIVO</v>
      </c>
      <c r="AJ532">
        <f t="shared" si="121"/>
        <v>0</v>
      </c>
      <c r="AK532" t="s">
        <v>396</v>
      </c>
      <c r="AM532" s="7">
        <v>529</v>
      </c>
      <c r="AN532" s="7" t="str">
        <f t="shared" si="122"/>
        <v/>
      </c>
      <c r="AO532" s="7" t="str">
        <f t="shared" si="122"/>
        <v/>
      </c>
      <c r="AP532" s="7" t="str">
        <f t="shared" si="122"/>
        <v/>
      </c>
      <c r="AQ532" s="7" t="str">
        <f t="shared" si="122"/>
        <v/>
      </c>
      <c r="AR532" s="7" t="str">
        <f t="shared" si="122"/>
        <v/>
      </c>
      <c r="AS532" s="7" t="str">
        <f t="shared" si="122"/>
        <v/>
      </c>
      <c r="AT532" s="7" t="str">
        <f t="shared" si="122"/>
        <v/>
      </c>
      <c r="AU532" s="7" t="str">
        <f t="shared" si="122"/>
        <v/>
      </c>
      <c r="AV532" s="7" t="str">
        <f t="shared" si="122"/>
        <v/>
      </c>
      <c r="AW532" s="7" t="str">
        <f t="shared" si="122"/>
        <v/>
      </c>
      <c r="AX532" s="7" t="str">
        <f t="shared" si="123"/>
        <v/>
      </c>
      <c r="AY532" s="7" t="str">
        <f t="shared" si="123"/>
        <v/>
      </c>
      <c r="AZ532" s="7" t="str">
        <f t="shared" si="123"/>
        <v/>
      </c>
      <c r="BA532" s="7" t="str">
        <f t="shared" si="123"/>
        <v/>
      </c>
      <c r="BB532" s="7" t="str">
        <f t="shared" si="123"/>
        <v/>
      </c>
      <c r="BC532" s="7" t="str">
        <f t="shared" si="123"/>
        <v/>
      </c>
      <c r="BD532" s="7" t="str">
        <f t="shared" si="123"/>
        <v/>
      </c>
      <c r="BE532" s="7" t="str">
        <f t="shared" si="123"/>
        <v/>
      </c>
    </row>
    <row r="533" spans="1:57">
      <c r="A533" t="s">
        <v>404</v>
      </c>
      <c r="B533" t="s">
        <v>404</v>
      </c>
      <c r="C533" t="s">
        <v>404</v>
      </c>
      <c r="E533">
        <v>278</v>
      </c>
      <c r="F533">
        <v>0</v>
      </c>
      <c r="G533">
        <v>1</v>
      </c>
      <c r="H533">
        <v>213914</v>
      </c>
      <c r="I533" s="1">
        <v>44761.875</v>
      </c>
      <c r="J533" t="s">
        <v>396</v>
      </c>
      <c r="K533">
        <v>0</v>
      </c>
      <c r="L533" s="1"/>
      <c r="M533" s="1">
        <v>44761.875</v>
      </c>
      <c r="N533" s="1">
        <v>31666.875</v>
      </c>
      <c r="O533" s="1">
        <v>44725.875</v>
      </c>
      <c r="P533" s="1">
        <v>44725.875</v>
      </c>
      <c r="Q533" s="1">
        <v>43599.875</v>
      </c>
      <c r="R533">
        <v>76100956</v>
      </c>
      <c r="S533" s="23">
        <f>COUNTIF(affix_amil_mensalidade_bronze!$E$4:$E$140,R533)</f>
        <v>0</v>
      </c>
      <c r="U533" t="s">
        <v>967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389</v>
      </c>
      <c r="AC533">
        <v>37</v>
      </c>
      <c r="AD533" t="s">
        <v>478</v>
      </c>
      <c r="AE533">
        <v>158637</v>
      </c>
      <c r="AF533">
        <v>1316.66</v>
      </c>
      <c r="AG533">
        <v>1586.37</v>
      </c>
      <c r="AH533" t="s">
        <v>408</v>
      </c>
      <c r="AI533" t="str">
        <f t="shared" si="120"/>
        <v>SIMSIMSIM2780121391444761.875SINDSIME -SINDICATO DOS EMPREENDEDORES INDIVIDUAIS044761.87531666.87544725.87544725.87543599.875761009560TXLXNX WXRXLXNX LXX RXXX000000AMIL37AMIL 400 QC NACIONAL COPART1586371316.661586.37ATIVO</v>
      </c>
      <c r="AJ533">
        <f t="shared" si="121"/>
        <v>1</v>
      </c>
      <c r="AK533" t="s">
        <v>396</v>
      </c>
      <c r="AM533" s="8">
        <v>530</v>
      </c>
      <c r="AN533" s="8" t="str">
        <f t="shared" si="122"/>
        <v/>
      </c>
      <c r="AO533" s="8" t="str">
        <f t="shared" si="122"/>
        <v/>
      </c>
      <c r="AP533" s="8" t="str">
        <f t="shared" si="122"/>
        <v/>
      </c>
      <c r="AQ533" s="8" t="str">
        <f t="shared" si="122"/>
        <v/>
      </c>
      <c r="AR533" s="8" t="str">
        <f t="shared" si="122"/>
        <v/>
      </c>
      <c r="AS533" s="8" t="str">
        <f t="shared" si="122"/>
        <v/>
      </c>
      <c r="AT533" s="8" t="str">
        <f t="shared" si="122"/>
        <v/>
      </c>
      <c r="AU533" s="8" t="str">
        <f t="shared" si="122"/>
        <v/>
      </c>
      <c r="AV533" s="8" t="str">
        <f t="shared" si="122"/>
        <v/>
      </c>
      <c r="AW533" s="8" t="str">
        <f t="shared" si="122"/>
        <v/>
      </c>
      <c r="AX533" s="8" t="str">
        <f t="shared" si="123"/>
        <v/>
      </c>
      <c r="AY533" s="8" t="str">
        <f t="shared" si="123"/>
        <v/>
      </c>
      <c r="AZ533" s="8" t="str">
        <f t="shared" si="123"/>
        <v/>
      </c>
      <c r="BA533" s="8" t="str">
        <f t="shared" si="123"/>
        <v/>
      </c>
      <c r="BB533" s="8" t="str">
        <f t="shared" si="123"/>
        <v/>
      </c>
      <c r="BC533" s="8" t="str">
        <f t="shared" si="123"/>
        <v/>
      </c>
      <c r="BD533" s="8" t="str">
        <f t="shared" si="123"/>
        <v/>
      </c>
      <c r="BE533" s="8" t="str">
        <f t="shared" si="123"/>
        <v/>
      </c>
    </row>
    <row r="534" spans="1:57">
      <c r="A534" t="s">
        <v>404</v>
      </c>
      <c r="B534" t="s">
        <v>404</v>
      </c>
      <c r="C534" t="s">
        <v>404</v>
      </c>
      <c r="E534">
        <v>278</v>
      </c>
      <c r="F534">
        <v>0</v>
      </c>
      <c r="G534">
        <v>1</v>
      </c>
      <c r="H534">
        <v>213914</v>
      </c>
      <c r="I534" s="1">
        <v>44761.875</v>
      </c>
      <c r="J534" t="s">
        <v>396</v>
      </c>
      <c r="K534">
        <v>0</v>
      </c>
      <c r="L534" s="1"/>
      <c r="M534" s="1">
        <v>44761.875</v>
      </c>
      <c r="N534" s="1">
        <v>31666.875</v>
      </c>
      <c r="O534" s="1">
        <v>44725.875</v>
      </c>
      <c r="P534" s="1">
        <v>44725.875</v>
      </c>
      <c r="Q534" s="1">
        <v>43599.875</v>
      </c>
      <c r="R534">
        <v>76100956</v>
      </c>
      <c r="S534" s="22">
        <f>COUNTIF(affix_amil_mensalidade_bronze!$E$4:$E$140,R534)</f>
        <v>0</v>
      </c>
      <c r="U534" t="s">
        <v>967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389</v>
      </c>
      <c r="AC534">
        <v>37</v>
      </c>
      <c r="AD534" t="s">
        <v>478</v>
      </c>
      <c r="AE534">
        <v>158637</v>
      </c>
      <c r="AF534">
        <v>1316.66</v>
      </c>
      <c r="AG534">
        <v>1586.37</v>
      </c>
      <c r="AH534" t="s">
        <v>408</v>
      </c>
      <c r="AI534" t="str">
        <f t="shared" si="120"/>
        <v>SIMSIMSIM2780121391444761.875SINDSIME -SINDICATO DOS EMPREENDEDORES INDIVIDUAIS044761.87531666.87544725.87544725.87543599.875761009560TXLXNX WXRXLXNX LXX RXXX000000AMIL37AMIL 400 QC NACIONAL COPART1586371316.661586.37ATIVO</v>
      </c>
      <c r="AJ534">
        <f t="shared" si="121"/>
        <v>1</v>
      </c>
      <c r="AK534" t="s">
        <v>396</v>
      </c>
      <c r="AM534" s="7">
        <v>531</v>
      </c>
      <c r="AN534" s="7" t="str">
        <f t="shared" ref="AN534:AW543" si="124">IF(AN$3=$D534,$AM534,"")</f>
        <v/>
      </c>
      <c r="AO534" s="7" t="str">
        <f t="shared" si="124"/>
        <v/>
      </c>
      <c r="AP534" s="7" t="str">
        <f t="shared" si="124"/>
        <v/>
      </c>
      <c r="AQ534" s="7" t="str">
        <f t="shared" si="124"/>
        <v/>
      </c>
      <c r="AR534" s="7" t="str">
        <f t="shared" si="124"/>
        <v/>
      </c>
      <c r="AS534" s="7" t="str">
        <f t="shared" si="124"/>
        <v/>
      </c>
      <c r="AT534" s="7" t="str">
        <f t="shared" si="124"/>
        <v/>
      </c>
      <c r="AU534" s="7" t="str">
        <f t="shared" si="124"/>
        <v/>
      </c>
      <c r="AV534" s="7" t="str">
        <f t="shared" si="124"/>
        <v/>
      </c>
      <c r="AW534" s="7" t="str">
        <f t="shared" si="124"/>
        <v/>
      </c>
      <c r="AX534" s="7" t="str">
        <f t="shared" ref="AX534:BE543" si="125">IF(AX$3=$D534,$AM534,"")</f>
        <v/>
      </c>
      <c r="AY534" s="7" t="str">
        <f t="shared" si="125"/>
        <v/>
      </c>
      <c r="AZ534" s="7" t="str">
        <f t="shared" si="125"/>
        <v/>
      </c>
      <c r="BA534" s="7" t="str">
        <f t="shared" si="125"/>
        <v/>
      </c>
      <c r="BB534" s="7" t="str">
        <f t="shared" si="125"/>
        <v/>
      </c>
      <c r="BC534" s="7" t="str">
        <f t="shared" si="125"/>
        <v/>
      </c>
      <c r="BD534" s="7" t="str">
        <f t="shared" si="125"/>
        <v/>
      </c>
      <c r="BE534" s="7" t="str">
        <f t="shared" si="125"/>
        <v/>
      </c>
    </row>
    <row r="535" spans="1:57">
      <c r="A535" t="s">
        <v>404</v>
      </c>
      <c r="B535" t="s">
        <v>404</v>
      </c>
      <c r="C535" t="s">
        <v>404</v>
      </c>
      <c r="E535">
        <v>220</v>
      </c>
      <c r="F535">
        <v>0</v>
      </c>
      <c r="G535">
        <v>1</v>
      </c>
      <c r="H535">
        <v>213980</v>
      </c>
      <c r="I535" s="1">
        <v>44761.875</v>
      </c>
      <c r="J535" t="s">
        <v>473</v>
      </c>
      <c r="K535">
        <v>0</v>
      </c>
      <c r="L535" s="1">
        <v>44756.875</v>
      </c>
      <c r="M535" s="1">
        <v>44761.875</v>
      </c>
      <c r="N535" s="1">
        <v>23355.916666666668</v>
      </c>
      <c r="O535" s="1">
        <v>44756.875</v>
      </c>
      <c r="P535" s="1"/>
      <c r="Q535" s="1">
        <v>43599.875</v>
      </c>
      <c r="R535">
        <v>76100983</v>
      </c>
      <c r="S535" s="22">
        <f>COUNTIF(affix_amil_mensalidade_bronze!$E$4:$E$140,R535)</f>
        <v>1</v>
      </c>
      <c r="U535" t="s">
        <v>971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389</v>
      </c>
      <c r="AC535">
        <v>37</v>
      </c>
      <c r="AD535" t="s">
        <v>581</v>
      </c>
      <c r="AE535">
        <v>444551</v>
      </c>
      <c r="AF535">
        <v>3734.22</v>
      </c>
      <c r="AG535">
        <v>4445.51</v>
      </c>
      <c r="AH535" t="s">
        <v>391</v>
      </c>
      <c r="AI535" t="str">
        <f t="shared" si="120"/>
        <v>SIMSIMSIM2200121398044761.875ABREC044756.87544761.87523355.916666666744756.87543599.875761009831MXRXX WXWXLXX DX XLVXXRX PXRX000000AMIL37AMIL 500 QP NACIONAL COPART4445513734.224445.51INATIVO</v>
      </c>
      <c r="AJ535">
        <f t="shared" si="121"/>
        <v>0</v>
      </c>
      <c r="AK535" t="s">
        <v>473</v>
      </c>
      <c r="AM535" s="8">
        <v>532</v>
      </c>
      <c r="AN535" s="8" t="str">
        <f t="shared" si="124"/>
        <v/>
      </c>
      <c r="AO535" s="8" t="str">
        <f t="shared" si="124"/>
        <v/>
      </c>
      <c r="AP535" s="8" t="str">
        <f t="shared" si="124"/>
        <v/>
      </c>
      <c r="AQ535" s="8" t="str">
        <f t="shared" si="124"/>
        <v/>
      </c>
      <c r="AR535" s="8" t="str">
        <f t="shared" si="124"/>
        <v/>
      </c>
      <c r="AS535" s="8" t="str">
        <f t="shared" si="124"/>
        <v/>
      </c>
      <c r="AT535" s="8" t="str">
        <f t="shared" si="124"/>
        <v/>
      </c>
      <c r="AU535" s="8" t="str">
        <f t="shared" si="124"/>
        <v/>
      </c>
      <c r="AV535" s="8" t="str">
        <f t="shared" si="124"/>
        <v/>
      </c>
      <c r="AW535" s="8" t="str">
        <f t="shared" si="124"/>
        <v/>
      </c>
      <c r="AX535" s="8" t="str">
        <f t="shared" si="125"/>
        <v/>
      </c>
      <c r="AY535" s="8" t="str">
        <f t="shared" si="125"/>
        <v/>
      </c>
      <c r="AZ535" s="8" t="str">
        <f t="shared" si="125"/>
        <v/>
      </c>
      <c r="BA535" s="8" t="str">
        <f t="shared" si="125"/>
        <v/>
      </c>
      <c r="BB535" s="8" t="str">
        <f t="shared" si="125"/>
        <v/>
      </c>
      <c r="BC535" s="8" t="str">
        <f t="shared" si="125"/>
        <v/>
      </c>
      <c r="BD535" s="8" t="str">
        <f t="shared" si="125"/>
        <v/>
      </c>
      <c r="BE535" s="8" t="str">
        <f t="shared" si="125"/>
        <v/>
      </c>
    </row>
    <row r="536" spans="1:57">
      <c r="A536" t="s">
        <v>404</v>
      </c>
      <c r="B536" t="s">
        <v>404</v>
      </c>
      <c r="C536" t="s">
        <v>404</v>
      </c>
      <c r="E536">
        <v>220</v>
      </c>
      <c r="F536">
        <v>0</v>
      </c>
      <c r="G536">
        <v>1</v>
      </c>
      <c r="H536">
        <v>213980</v>
      </c>
      <c r="I536" s="1">
        <v>44761.875</v>
      </c>
      <c r="J536" t="s">
        <v>473</v>
      </c>
      <c r="K536">
        <v>0</v>
      </c>
      <c r="L536" s="1">
        <v>44756.875</v>
      </c>
      <c r="M536" s="1">
        <v>44761.875</v>
      </c>
      <c r="N536" s="1">
        <v>23355.916666666668</v>
      </c>
      <c r="O536" s="1">
        <v>44756.875</v>
      </c>
      <c r="P536" s="1"/>
      <c r="Q536" s="1">
        <v>43599.875</v>
      </c>
      <c r="R536">
        <v>76100983</v>
      </c>
      <c r="S536" s="23">
        <f>COUNTIF(affix_amil_mensalidade_bronze!$E$4:$E$140,R536)</f>
        <v>1</v>
      </c>
      <c r="U536" t="s">
        <v>971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389</v>
      </c>
      <c r="AC536">
        <v>37</v>
      </c>
      <c r="AD536" t="s">
        <v>581</v>
      </c>
      <c r="AE536">
        <v>444551</v>
      </c>
      <c r="AF536">
        <v>3734.22</v>
      </c>
      <c r="AG536">
        <v>4445.51</v>
      </c>
      <c r="AH536" t="s">
        <v>391</v>
      </c>
      <c r="AI536" t="str">
        <f t="shared" si="120"/>
        <v>SIMSIMSIM2200121398044761.875ABREC044756.87544761.87523355.916666666744756.87543599.875761009831MXRXX WXWXLXX DX XLVXXRX PXRX000000AMIL37AMIL 500 QP NACIONAL COPART4445513734.224445.51INATIVO</v>
      </c>
      <c r="AJ536">
        <f t="shared" si="121"/>
        <v>1</v>
      </c>
      <c r="AK536" t="s">
        <v>473</v>
      </c>
      <c r="AM536" s="7">
        <v>533</v>
      </c>
      <c r="AN536" s="7" t="str">
        <f t="shared" si="124"/>
        <v/>
      </c>
      <c r="AO536" s="7" t="str">
        <f t="shared" si="124"/>
        <v/>
      </c>
      <c r="AP536" s="7" t="str">
        <f t="shared" si="124"/>
        <v/>
      </c>
      <c r="AQ536" s="7" t="str">
        <f t="shared" si="124"/>
        <v/>
      </c>
      <c r="AR536" s="7" t="str">
        <f t="shared" si="124"/>
        <v/>
      </c>
      <c r="AS536" s="7" t="str">
        <f t="shared" si="124"/>
        <v/>
      </c>
      <c r="AT536" s="7" t="str">
        <f t="shared" si="124"/>
        <v/>
      </c>
      <c r="AU536" s="7" t="str">
        <f t="shared" si="124"/>
        <v/>
      </c>
      <c r="AV536" s="7" t="str">
        <f t="shared" si="124"/>
        <v/>
      </c>
      <c r="AW536" s="7" t="str">
        <f t="shared" si="124"/>
        <v/>
      </c>
      <c r="AX536" s="7" t="str">
        <f t="shared" si="125"/>
        <v/>
      </c>
      <c r="AY536" s="7" t="str">
        <f t="shared" si="125"/>
        <v/>
      </c>
      <c r="AZ536" s="7" t="str">
        <f t="shared" si="125"/>
        <v/>
      </c>
      <c r="BA536" s="7" t="str">
        <f t="shared" si="125"/>
        <v/>
      </c>
      <c r="BB536" s="7" t="str">
        <f t="shared" si="125"/>
        <v/>
      </c>
      <c r="BC536" s="7" t="str">
        <f t="shared" si="125"/>
        <v/>
      </c>
      <c r="BD536" s="7" t="str">
        <f t="shared" si="125"/>
        <v/>
      </c>
      <c r="BE536" s="7" t="str">
        <f t="shared" si="125"/>
        <v/>
      </c>
    </row>
    <row r="537" spans="1:57">
      <c r="A537" t="s">
        <v>404</v>
      </c>
      <c r="B537" t="s">
        <v>404</v>
      </c>
      <c r="C537" t="s">
        <v>404</v>
      </c>
      <c r="E537">
        <v>220</v>
      </c>
      <c r="F537">
        <v>0</v>
      </c>
      <c r="G537">
        <v>1</v>
      </c>
      <c r="H537">
        <v>213980</v>
      </c>
      <c r="I537" s="1">
        <v>44761.875</v>
      </c>
      <c r="J537" t="s">
        <v>473</v>
      </c>
      <c r="K537">
        <v>0</v>
      </c>
      <c r="L537" s="1">
        <v>44756.875</v>
      </c>
      <c r="M537" s="1">
        <v>44761.875</v>
      </c>
      <c r="N537" s="1">
        <v>23355.916666666668</v>
      </c>
      <c r="O537" s="1">
        <v>44756.875</v>
      </c>
      <c r="P537" s="1"/>
      <c r="Q537" s="1">
        <v>43599.875</v>
      </c>
      <c r="R537">
        <v>76100983</v>
      </c>
      <c r="S537" s="22">
        <f>COUNTIF(affix_amil_mensalidade_bronze!$E$4:$E$140,R537)</f>
        <v>1</v>
      </c>
      <c r="U537" t="s">
        <v>971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389</v>
      </c>
      <c r="AC537">
        <v>37</v>
      </c>
      <c r="AD537" t="s">
        <v>581</v>
      </c>
      <c r="AE537">
        <v>444551</v>
      </c>
      <c r="AF537">
        <v>3734.22</v>
      </c>
      <c r="AG537">
        <v>4445.51</v>
      </c>
      <c r="AH537" t="s">
        <v>391</v>
      </c>
      <c r="AI537" t="str">
        <f t="shared" si="120"/>
        <v>SIMSIMSIM2200121398044761.875ABREC044756.87544761.87523355.916666666744756.87543599.875761009831MXRXX WXWXLXX DX XLVXXRX PXRX000000AMIL37AMIL 500 QP NACIONAL COPART4445513734.224445.51INATIVO</v>
      </c>
      <c r="AJ537">
        <f t="shared" si="121"/>
        <v>1</v>
      </c>
      <c r="AK537" t="s">
        <v>473</v>
      </c>
      <c r="AM537" s="8">
        <v>534</v>
      </c>
      <c r="AN537" s="8" t="str">
        <f t="shared" si="124"/>
        <v/>
      </c>
      <c r="AO537" s="8" t="str">
        <f t="shared" si="124"/>
        <v/>
      </c>
      <c r="AP537" s="8" t="str">
        <f t="shared" si="124"/>
        <v/>
      </c>
      <c r="AQ537" s="8" t="str">
        <f t="shared" si="124"/>
        <v/>
      </c>
      <c r="AR537" s="8" t="str">
        <f t="shared" si="124"/>
        <v/>
      </c>
      <c r="AS537" s="8" t="str">
        <f t="shared" si="124"/>
        <v/>
      </c>
      <c r="AT537" s="8" t="str">
        <f t="shared" si="124"/>
        <v/>
      </c>
      <c r="AU537" s="8" t="str">
        <f t="shared" si="124"/>
        <v/>
      </c>
      <c r="AV537" s="8" t="str">
        <f t="shared" si="124"/>
        <v/>
      </c>
      <c r="AW537" s="8" t="str">
        <f t="shared" si="124"/>
        <v/>
      </c>
      <c r="AX537" s="8" t="str">
        <f t="shared" si="125"/>
        <v/>
      </c>
      <c r="AY537" s="8" t="str">
        <f t="shared" si="125"/>
        <v/>
      </c>
      <c r="AZ537" s="8" t="str">
        <f t="shared" si="125"/>
        <v/>
      </c>
      <c r="BA537" s="8" t="str">
        <f t="shared" si="125"/>
        <v/>
      </c>
      <c r="BB537" s="8" t="str">
        <f t="shared" si="125"/>
        <v/>
      </c>
      <c r="BC537" s="8" t="str">
        <f t="shared" si="125"/>
        <v/>
      </c>
      <c r="BD537" s="8" t="str">
        <f t="shared" si="125"/>
        <v/>
      </c>
      <c r="BE537" s="8" t="str">
        <f t="shared" si="125"/>
        <v/>
      </c>
    </row>
    <row r="538" spans="1:57">
      <c r="A538" t="s">
        <v>404</v>
      </c>
      <c r="B538" t="s">
        <v>404</v>
      </c>
      <c r="C538" t="s">
        <v>404</v>
      </c>
      <c r="D538">
        <v>0</v>
      </c>
      <c r="E538">
        <v>57</v>
      </c>
      <c r="F538">
        <v>0</v>
      </c>
      <c r="G538">
        <v>1</v>
      </c>
      <c r="H538">
        <v>214276</v>
      </c>
      <c r="I538" s="1">
        <v>44761.875</v>
      </c>
      <c r="J538" t="s">
        <v>392</v>
      </c>
      <c r="K538">
        <v>0</v>
      </c>
      <c r="L538" s="1">
        <v>44755.875</v>
      </c>
      <c r="M538" s="1">
        <v>44761.875</v>
      </c>
      <c r="N538" s="1">
        <v>31804.916666666668</v>
      </c>
      <c r="O538" s="1">
        <v>44755.875</v>
      </c>
      <c r="P538" s="1"/>
      <c r="Q538" s="1">
        <v>43599.875</v>
      </c>
      <c r="R538">
        <v>76100993</v>
      </c>
      <c r="S538" s="22">
        <f>COUNTIF(affix_amil_mensalidade_bronze!$E$4:$E$140,R538)</f>
        <v>0</v>
      </c>
      <c r="U538" t="s">
        <v>973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389</v>
      </c>
      <c r="AC538">
        <v>37</v>
      </c>
      <c r="AD538" t="s">
        <v>478</v>
      </c>
      <c r="AE538">
        <v>18958</v>
      </c>
      <c r="AF538">
        <v>1592.45</v>
      </c>
      <c r="AG538">
        <v>1895.8</v>
      </c>
      <c r="AH538" t="s">
        <v>391</v>
      </c>
      <c r="AI538" t="str">
        <f t="shared" si="120"/>
        <v>SIMSIMSIM0570121427644761.875ANMEP044755.87544761.87531804.916666666744755.87543599.875761009930FXRNXNDX WXXR GUXNDXLXNX000000AMIL37AMIL 400 QC NACIONAL COPART189581592.451895.8INATIVO</v>
      </c>
      <c r="AJ538">
        <f t="shared" si="121"/>
        <v>0</v>
      </c>
      <c r="AK538" t="s">
        <v>392</v>
      </c>
      <c r="AM538" s="7">
        <v>535</v>
      </c>
      <c r="AN538" s="7" t="str">
        <f t="shared" si="124"/>
        <v/>
      </c>
      <c r="AO538" s="7" t="str">
        <f t="shared" si="124"/>
        <v/>
      </c>
      <c r="AP538" s="7" t="str">
        <f t="shared" si="124"/>
        <v/>
      </c>
      <c r="AQ538" s="7" t="str">
        <f t="shared" si="124"/>
        <v/>
      </c>
      <c r="AR538" s="7" t="str">
        <f t="shared" si="124"/>
        <v/>
      </c>
      <c r="AS538" s="7" t="str">
        <f t="shared" si="124"/>
        <v/>
      </c>
      <c r="AT538" s="7" t="str">
        <f t="shared" si="124"/>
        <v/>
      </c>
      <c r="AU538" s="7" t="str">
        <f t="shared" si="124"/>
        <v/>
      </c>
      <c r="AV538" s="7" t="str">
        <f t="shared" si="124"/>
        <v/>
      </c>
      <c r="AW538" s="7" t="str">
        <f t="shared" si="124"/>
        <v/>
      </c>
      <c r="AX538" s="7" t="str">
        <f t="shared" si="125"/>
        <v/>
      </c>
      <c r="AY538" s="7" t="str">
        <f t="shared" si="125"/>
        <v/>
      </c>
      <c r="AZ538" s="7" t="str">
        <f t="shared" si="125"/>
        <v/>
      </c>
      <c r="BA538" s="7" t="str">
        <f t="shared" si="125"/>
        <v/>
      </c>
      <c r="BB538" s="7" t="str">
        <f t="shared" si="125"/>
        <v/>
      </c>
      <c r="BC538" s="7" t="str">
        <f t="shared" si="125"/>
        <v/>
      </c>
      <c r="BD538" s="7" t="str">
        <f t="shared" si="125"/>
        <v/>
      </c>
      <c r="BE538" s="7" t="str">
        <f t="shared" si="125"/>
        <v/>
      </c>
    </row>
    <row r="539" spans="1:57">
      <c r="A539" t="s">
        <v>404</v>
      </c>
      <c r="B539" t="s">
        <v>404</v>
      </c>
      <c r="C539" t="s">
        <v>404</v>
      </c>
      <c r="D539">
        <v>0</v>
      </c>
      <c r="E539">
        <v>57</v>
      </c>
      <c r="F539">
        <v>0</v>
      </c>
      <c r="G539">
        <v>1</v>
      </c>
      <c r="H539">
        <v>214276</v>
      </c>
      <c r="I539" s="1">
        <v>44761.875</v>
      </c>
      <c r="J539" t="s">
        <v>392</v>
      </c>
      <c r="K539">
        <v>0</v>
      </c>
      <c r="L539" s="1">
        <v>44755.875</v>
      </c>
      <c r="M539" s="1">
        <v>44761.875</v>
      </c>
      <c r="N539" s="1">
        <v>31804.916666666668</v>
      </c>
      <c r="O539" s="1">
        <v>44755.875</v>
      </c>
      <c r="P539" s="1"/>
      <c r="Q539" s="1">
        <v>43599.875</v>
      </c>
      <c r="R539">
        <v>76100993</v>
      </c>
      <c r="S539" s="23">
        <f>COUNTIF(affix_amil_mensalidade_bronze!$E$4:$E$140,R539)</f>
        <v>0</v>
      </c>
      <c r="U539" t="s">
        <v>973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389</v>
      </c>
      <c r="AC539">
        <v>37</v>
      </c>
      <c r="AD539" t="s">
        <v>478</v>
      </c>
      <c r="AE539">
        <v>18958</v>
      </c>
      <c r="AF539">
        <v>1592.45</v>
      </c>
      <c r="AG539">
        <v>1895.8</v>
      </c>
      <c r="AH539" t="s">
        <v>391</v>
      </c>
      <c r="AI539" t="str">
        <f t="shared" si="120"/>
        <v>SIMSIMSIM0570121427644761.875ANMEP044755.87544761.87531804.916666666744755.87543599.875761009930FXRNXNDX WXXR GUXNDXLXNX000000AMIL37AMIL 400 QC NACIONAL COPART189581592.451895.8INATIVO</v>
      </c>
      <c r="AJ539">
        <f t="shared" si="121"/>
        <v>1</v>
      </c>
      <c r="AK539" t="s">
        <v>392</v>
      </c>
      <c r="AM539" s="8">
        <v>536</v>
      </c>
      <c r="AN539" s="8" t="str">
        <f t="shared" si="124"/>
        <v/>
      </c>
      <c r="AO539" s="8" t="str">
        <f t="shared" si="124"/>
        <v/>
      </c>
      <c r="AP539" s="8" t="str">
        <f t="shared" si="124"/>
        <v/>
      </c>
      <c r="AQ539" s="8" t="str">
        <f t="shared" si="124"/>
        <v/>
      </c>
      <c r="AR539" s="8" t="str">
        <f t="shared" si="124"/>
        <v/>
      </c>
      <c r="AS539" s="8" t="str">
        <f t="shared" si="124"/>
        <v/>
      </c>
      <c r="AT539" s="8" t="str">
        <f t="shared" si="124"/>
        <v/>
      </c>
      <c r="AU539" s="8" t="str">
        <f t="shared" si="124"/>
        <v/>
      </c>
      <c r="AV539" s="8" t="str">
        <f t="shared" si="124"/>
        <v/>
      </c>
      <c r="AW539" s="8" t="str">
        <f t="shared" si="124"/>
        <v/>
      </c>
      <c r="AX539" s="8" t="str">
        <f t="shared" si="125"/>
        <v/>
      </c>
      <c r="AY539" s="8" t="str">
        <f t="shared" si="125"/>
        <v/>
      </c>
      <c r="AZ539" s="8" t="str">
        <f t="shared" si="125"/>
        <v/>
      </c>
      <c r="BA539" s="8" t="str">
        <f t="shared" si="125"/>
        <v/>
      </c>
      <c r="BB539" s="8" t="str">
        <f t="shared" si="125"/>
        <v/>
      </c>
      <c r="BC539" s="8" t="str">
        <f t="shared" si="125"/>
        <v/>
      </c>
      <c r="BD539" s="8" t="str">
        <f t="shared" si="125"/>
        <v/>
      </c>
      <c r="BE539" s="8" t="str">
        <f t="shared" si="125"/>
        <v/>
      </c>
    </row>
    <row r="540" spans="1:57">
      <c r="A540" t="s">
        <v>404</v>
      </c>
      <c r="B540" t="s">
        <v>404</v>
      </c>
      <c r="C540" t="s">
        <v>404</v>
      </c>
      <c r="D540">
        <v>0</v>
      </c>
      <c r="E540">
        <v>57</v>
      </c>
      <c r="F540">
        <v>0</v>
      </c>
      <c r="G540">
        <v>1</v>
      </c>
      <c r="H540">
        <v>214276</v>
      </c>
      <c r="I540" s="1">
        <v>44761.875</v>
      </c>
      <c r="J540" t="s">
        <v>392</v>
      </c>
      <c r="K540">
        <v>0</v>
      </c>
      <c r="L540" s="1">
        <v>44755.875</v>
      </c>
      <c r="M540" s="1">
        <v>44761.875</v>
      </c>
      <c r="N540" s="1">
        <v>31804.916666666668</v>
      </c>
      <c r="O540" s="1">
        <v>44755.875</v>
      </c>
      <c r="P540" s="1"/>
      <c r="Q540" s="1">
        <v>43599.875</v>
      </c>
      <c r="R540">
        <v>76100993</v>
      </c>
      <c r="S540" s="22">
        <f>COUNTIF(affix_amil_mensalidade_bronze!$E$4:$E$140,R540)</f>
        <v>0</v>
      </c>
      <c r="U540" t="s">
        <v>973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389</v>
      </c>
      <c r="AC540">
        <v>37</v>
      </c>
      <c r="AD540" t="s">
        <v>478</v>
      </c>
      <c r="AE540">
        <v>18958</v>
      </c>
      <c r="AF540">
        <v>1592.45</v>
      </c>
      <c r="AG540">
        <v>1895.8</v>
      </c>
      <c r="AH540" t="s">
        <v>391</v>
      </c>
      <c r="AI540" t="str">
        <f t="shared" si="120"/>
        <v>SIMSIMSIM0570121427644761.875ANMEP044755.87544761.87531804.916666666744755.87543599.875761009930FXRNXNDX WXXR GUXNDXLXNX000000AMIL37AMIL 400 QC NACIONAL COPART189581592.451895.8INATIVO</v>
      </c>
      <c r="AJ540">
        <f t="shared" si="121"/>
        <v>1</v>
      </c>
      <c r="AK540" t="s">
        <v>392</v>
      </c>
      <c r="AM540" s="7">
        <v>537</v>
      </c>
      <c r="AN540" s="7" t="str">
        <f t="shared" si="124"/>
        <v/>
      </c>
      <c r="AO540" s="7" t="str">
        <f t="shared" si="124"/>
        <v/>
      </c>
      <c r="AP540" s="7" t="str">
        <f t="shared" si="124"/>
        <v/>
      </c>
      <c r="AQ540" s="7" t="str">
        <f t="shared" si="124"/>
        <v/>
      </c>
      <c r="AR540" s="7" t="str">
        <f t="shared" si="124"/>
        <v/>
      </c>
      <c r="AS540" s="7" t="str">
        <f t="shared" si="124"/>
        <v/>
      </c>
      <c r="AT540" s="7" t="str">
        <f t="shared" si="124"/>
        <v/>
      </c>
      <c r="AU540" s="7" t="str">
        <f t="shared" si="124"/>
        <v/>
      </c>
      <c r="AV540" s="7" t="str">
        <f t="shared" si="124"/>
        <v/>
      </c>
      <c r="AW540" s="7" t="str">
        <f t="shared" si="124"/>
        <v/>
      </c>
      <c r="AX540" s="7" t="str">
        <f t="shared" si="125"/>
        <v/>
      </c>
      <c r="AY540" s="7" t="str">
        <f t="shared" si="125"/>
        <v/>
      </c>
      <c r="AZ540" s="7" t="str">
        <f t="shared" si="125"/>
        <v/>
      </c>
      <c r="BA540" s="7" t="str">
        <f t="shared" si="125"/>
        <v/>
      </c>
      <c r="BB540" s="7" t="str">
        <f t="shared" si="125"/>
        <v/>
      </c>
      <c r="BC540" s="7" t="str">
        <f t="shared" si="125"/>
        <v/>
      </c>
      <c r="BD540" s="7" t="str">
        <f t="shared" si="125"/>
        <v/>
      </c>
      <c r="BE540" s="7" t="str">
        <f t="shared" si="125"/>
        <v/>
      </c>
    </row>
    <row r="541" spans="1:57">
      <c r="A541" t="s">
        <v>404</v>
      </c>
      <c r="B541" t="s">
        <v>404</v>
      </c>
      <c r="C541" t="s">
        <v>404</v>
      </c>
      <c r="E541">
        <v>19</v>
      </c>
      <c r="F541">
        <v>0</v>
      </c>
      <c r="G541">
        <v>1</v>
      </c>
      <c r="H541">
        <v>213969</v>
      </c>
      <c r="I541" s="1">
        <v>44761.875</v>
      </c>
      <c r="J541" t="s">
        <v>387</v>
      </c>
      <c r="K541">
        <v>0</v>
      </c>
      <c r="L541" s="1">
        <v>44752.875</v>
      </c>
      <c r="M541" s="1">
        <v>44761.875</v>
      </c>
      <c r="N541" s="1">
        <v>37270.916666666664</v>
      </c>
      <c r="O541" s="1">
        <v>44752.875</v>
      </c>
      <c r="P541" s="1"/>
      <c r="Q541" s="1">
        <v>43599.875</v>
      </c>
      <c r="R541">
        <v>76190276</v>
      </c>
      <c r="S541" s="23">
        <f>COUNTIF(affix_amil_mensalidade_bronze!$E$4:$E$140,R541)</f>
        <v>0</v>
      </c>
      <c r="U541" t="s">
        <v>970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389</v>
      </c>
      <c r="AC541">
        <v>37</v>
      </c>
      <c r="AD541" t="s">
        <v>398</v>
      </c>
      <c r="AE541">
        <v>191602</v>
      </c>
      <c r="AF541">
        <v>1609.46</v>
      </c>
      <c r="AG541">
        <v>1916.02</v>
      </c>
      <c r="AH541" t="s">
        <v>391</v>
      </c>
      <c r="AI541" t="str">
        <f t="shared" si="120"/>
        <v>SIMSIMSIM190121396944761.875FNEL044752.87544761.87537270.916666666744752.87543599.875761902760BRUNX RXBXXRX DX XUZX000000AMIL37AMIL 500 QP NACIONAL1916021609.461916.02INATIVO</v>
      </c>
      <c r="AJ541">
        <f t="shared" si="121"/>
        <v>0</v>
      </c>
      <c r="AK541" t="s">
        <v>387</v>
      </c>
      <c r="AM541" s="8">
        <v>538</v>
      </c>
      <c r="AN541" s="8" t="str">
        <f t="shared" si="124"/>
        <v/>
      </c>
      <c r="AO541" s="8" t="str">
        <f t="shared" si="124"/>
        <v/>
      </c>
      <c r="AP541" s="8" t="str">
        <f t="shared" si="124"/>
        <v/>
      </c>
      <c r="AQ541" s="8" t="str">
        <f t="shared" si="124"/>
        <v/>
      </c>
      <c r="AR541" s="8" t="str">
        <f t="shared" si="124"/>
        <v/>
      </c>
      <c r="AS541" s="8" t="str">
        <f t="shared" si="124"/>
        <v/>
      </c>
      <c r="AT541" s="8" t="str">
        <f t="shared" si="124"/>
        <v/>
      </c>
      <c r="AU541" s="8" t="str">
        <f t="shared" si="124"/>
        <v/>
      </c>
      <c r="AV541" s="8" t="str">
        <f t="shared" si="124"/>
        <v/>
      </c>
      <c r="AW541" s="8" t="str">
        <f t="shared" si="124"/>
        <v/>
      </c>
      <c r="AX541" s="8" t="str">
        <f t="shared" si="125"/>
        <v/>
      </c>
      <c r="AY541" s="8" t="str">
        <f t="shared" si="125"/>
        <v/>
      </c>
      <c r="AZ541" s="8" t="str">
        <f t="shared" si="125"/>
        <v/>
      </c>
      <c r="BA541" s="8" t="str">
        <f t="shared" si="125"/>
        <v/>
      </c>
      <c r="BB541" s="8" t="str">
        <f t="shared" si="125"/>
        <v/>
      </c>
      <c r="BC541" s="8" t="str">
        <f t="shared" si="125"/>
        <v/>
      </c>
      <c r="BD541" s="8" t="str">
        <f t="shared" si="125"/>
        <v/>
      </c>
      <c r="BE541" s="8" t="str">
        <f t="shared" si="125"/>
        <v/>
      </c>
    </row>
    <row r="542" spans="1:57">
      <c r="A542" t="s">
        <v>404</v>
      </c>
      <c r="B542" t="s">
        <v>404</v>
      </c>
      <c r="C542" t="s">
        <v>404</v>
      </c>
      <c r="E542">
        <v>19</v>
      </c>
      <c r="F542">
        <v>0</v>
      </c>
      <c r="G542">
        <v>1</v>
      </c>
      <c r="H542">
        <v>213969</v>
      </c>
      <c r="I542" s="1">
        <v>44761.875</v>
      </c>
      <c r="J542" t="s">
        <v>387</v>
      </c>
      <c r="K542">
        <v>0</v>
      </c>
      <c r="L542" s="1">
        <v>44752.875</v>
      </c>
      <c r="M542" s="1">
        <v>44761.875</v>
      </c>
      <c r="N542" s="1">
        <v>37270.916666666664</v>
      </c>
      <c r="O542" s="1">
        <v>44752.875</v>
      </c>
      <c r="P542" s="1"/>
      <c r="Q542" s="1">
        <v>43599.875</v>
      </c>
      <c r="R542">
        <v>76190276</v>
      </c>
      <c r="S542" s="22">
        <f>COUNTIF(affix_amil_mensalidade_bronze!$E$4:$E$140,R542)</f>
        <v>0</v>
      </c>
      <c r="U542" t="s">
        <v>970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389</v>
      </c>
      <c r="AC542">
        <v>37</v>
      </c>
      <c r="AD542" t="s">
        <v>398</v>
      </c>
      <c r="AE542">
        <v>191602</v>
      </c>
      <c r="AF542">
        <v>1609.46</v>
      </c>
      <c r="AG542">
        <v>1916.02</v>
      </c>
      <c r="AH542" t="s">
        <v>391</v>
      </c>
      <c r="AI542" t="str">
        <f t="shared" si="120"/>
        <v>SIMSIMSIM190121396944761.875FNEL044752.87544761.87537270.916666666744752.87543599.875761902760BRUNX RXBXXRX DX XUZX000000AMIL37AMIL 500 QP NACIONAL1916021609.461916.02INATIVO</v>
      </c>
      <c r="AJ542">
        <f t="shared" si="121"/>
        <v>1</v>
      </c>
      <c r="AK542" t="s">
        <v>387</v>
      </c>
      <c r="AM542" s="7">
        <v>539</v>
      </c>
      <c r="AN542" s="7" t="str">
        <f t="shared" si="124"/>
        <v/>
      </c>
      <c r="AO542" s="7" t="str">
        <f t="shared" si="124"/>
        <v/>
      </c>
      <c r="AP542" s="7" t="str">
        <f t="shared" si="124"/>
        <v/>
      </c>
      <c r="AQ542" s="7" t="str">
        <f t="shared" si="124"/>
        <v/>
      </c>
      <c r="AR542" s="7" t="str">
        <f t="shared" si="124"/>
        <v/>
      </c>
      <c r="AS542" s="7" t="str">
        <f t="shared" si="124"/>
        <v/>
      </c>
      <c r="AT542" s="7" t="str">
        <f t="shared" si="124"/>
        <v/>
      </c>
      <c r="AU542" s="7" t="str">
        <f t="shared" si="124"/>
        <v/>
      </c>
      <c r="AV542" s="7" t="str">
        <f t="shared" si="124"/>
        <v/>
      </c>
      <c r="AW542" s="7" t="str">
        <f t="shared" si="124"/>
        <v/>
      </c>
      <c r="AX542" s="7" t="str">
        <f t="shared" si="125"/>
        <v/>
      </c>
      <c r="AY542" s="7" t="str">
        <f t="shared" si="125"/>
        <v/>
      </c>
      <c r="AZ542" s="7" t="str">
        <f t="shared" si="125"/>
        <v/>
      </c>
      <c r="BA542" s="7" t="str">
        <f t="shared" si="125"/>
        <v/>
      </c>
      <c r="BB542" s="7" t="str">
        <f t="shared" si="125"/>
        <v/>
      </c>
      <c r="BC542" s="7" t="str">
        <f t="shared" si="125"/>
        <v/>
      </c>
      <c r="BD542" s="7" t="str">
        <f t="shared" si="125"/>
        <v/>
      </c>
      <c r="BE542" s="7" t="str">
        <f t="shared" si="125"/>
        <v/>
      </c>
    </row>
    <row r="543" spans="1:57">
      <c r="A543" t="s">
        <v>404</v>
      </c>
      <c r="B543" t="s">
        <v>404</v>
      </c>
      <c r="C543" t="s">
        <v>404</v>
      </c>
      <c r="E543">
        <v>19</v>
      </c>
      <c r="F543">
        <v>0</v>
      </c>
      <c r="G543">
        <v>1</v>
      </c>
      <c r="H543">
        <v>213969</v>
      </c>
      <c r="I543" s="1">
        <v>44761.875</v>
      </c>
      <c r="J543" t="s">
        <v>387</v>
      </c>
      <c r="K543">
        <v>0</v>
      </c>
      <c r="L543" s="1">
        <v>44752.875</v>
      </c>
      <c r="M543" s="1">
        <v>44761.875</v>
      </c>
      <c r="N543" s="1">
        <v>37270.916666666664</v>
      </c>
      <c r="O543" s="1">
        <v>44752.875</v>
      </c>
      <c r="P543" s="1"/>
      <c r="Q543" s="1">
        <v>43599.875</v>
      </c>
      <c r="R543">
        <v>76190276</v>
      </c>
      <c r="S543" s="23">
        <f>COUNTIF(affix_amil_mensalidade_bronze!$E$4:$E$140,R543)</f>
        <v>0</v>
      </c>
      <c r="U543" t="s">
        <v>970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389</v>
      </c>
      <c r="AC543">
        <v>37</v>
      </c>
      <c r="AD543" t="s">
        <v>398</v>
      </c>
      <c r="AE543">
        <v>191602</v>
      </c>
      <c r="AF543">
        <v>1609.46</v>
      </c>
      <c r="AG543">
        <v>1916.02</v>
      </c>
      <c r="AH543" t="s">
        <v>391</v>
      </c>
      <c r="AI543" t="str">
        <f t="shared" si="120"/>
        <v>SIMSIMSIM190121396944761.875FNEL044752.87544761.87537270.916666666744752.87543599.875761902760BRUNX RXBXXRX DX XUZX000000AMIL37AMIL 500 QP NACIONAL1916021609.461916.02INATIVO</v>
      </c>
      <c r="AJ543">
        <f t="shared" si="121"/>
        <v>1</v>
      </c>
      <c r="AK543" t="s">
        <v>387</v>
      </c>
      <c r="AM543" s="8">
        <v>540</v>
      </c>
      <c r="AN543" s="8" t="str">
        <f t="shared" si="124"/>
        <v/>
      </c>
      <c r="AO543" s="8" t="str">
        <f t="shared" si="124"/>
        <v/>
      </c>
      <c r="AP543" s="8" t="str">
        <f t="shared" si="124"/>
        <v/>
      </c>
      <c r="AQ543" s="8" t="str">
        <f t="shared" si="124"/>
        <v/>
      </c>
      <c r="AR543" s="8" t="str">
        <f t="shared" si="124"/>
        <v/>
      </c>
      <c r="AS543" s="8" t="str">
        <f t="shared" si="124"/>
        <v/>
      </c>
      <c r="AT543" s="8" t="str">
        <f t="shared" si="124"/>
        <v/>
      </c>
      <c r="AU543" s="8" t="str">
        <f t="shared" si="124"/>
        <v/>
      </c>
      <c r="AV543" s="8" t="str">
        <f t="shared" si="124"/>
        <v/>
      </c>
      <c r="AW543" s="8" t="str">
        <f t="shared" si="124"/>
        <v/>
      </c>
      <c r="AX543" s="8" t="str">
        <f t="shared" si="125"/>
        <v/>
      </c>
      <c r="AY543" s="8" t="str">
        <f t="shared" si="125"/>
        <v/>
      </c>
      <c r="AZ543" s="8" t="str">
        <f t="shared" si="125"/>
        <v/>
      </c>
      <c r="BA543" s="8" t="str">
        <f t="shared" si="125"/>
        <v/>
      </c>
      <c r="BB543" s="8" t="str">
        <f t="shared" si="125"/>
        <v/>
      </c>
      <c r="BC543" s="8" t="str">
        <f t="shared" si="125"/>
        <v/>
      </c>
      <c r="BD543" s="8" t="str">
        <f t="shared" si="125"/>
        <v/>
      </c>
      <c r="BE543" s="8" t="str">
        <f t="shared" si="125"/>
        <v/>
      </c>
    </row>
    <row r="544" spans="1:57">
      <c r="A544" t="s">
        <v>404</v>
      </c>
      <c r="B544" t="s">
        <v>404</v>
      </c>
      <c r="C544" t="s">
        <v>404</v>
      </c>
      <c r="E544">
        <v>57</v>
      </c>
      <c r="F544">
        <v>0</v>
      </c>
      <c r="G544">
        <v>1</v>
      </c>
      <c r="H544">
        <v>218841</v>
      </c>
      <c r="I544" s="1">
        <v>44761.875</v>
      </c>
      <c r="J544" t="s">
        <v>392</v>
      </c>
      <c r="K544">
        <v>0</v>
      </c>
      <c r="L544" s="1">
        <v>44755.875</v>
      </c>
      <c r="M544" s="1">
        <v>44761.875</v>
      </c>
      <c r="N544" s="1">
        <v>32376.875</v>
      </c>
      <c r="O544" s="1">
        <v>44755.875</v>
      </c>
      <c r="P544" s="1"/>
      <c r="Q544" s="1">
        <v>43630.875</v>
      </c>
      <c r="R544">
        <v>76290640</v>
      </c>
      <c r="S544" s="23">
        <f>COUNTIF(affix_amil_mensalidade_bronze!$E$4:$E$140,R544)</f>
        <v>0</v>
      </c>
      <c r="U544" t="s">
        <v>978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389</v>
      </c>
      <c r="AC544">
        <v>36</v>
      </c>
      <c r="AD544" t="s">
        <v>483</v>
      </c>
      <c r="AE544">
        <v>331666</v>
      </c>
      <c r="AF544">
        <v>2786</v>
      </c>
      <c r="AG544">
        <v>3316.66</v>
      </c>
      <c r="AH544" t="s">
        <v>391</v>
      </c>
      <c r="AI544" t="str">
        <f t="shared" si="120"/>
        <v>SIMSIMSIM570121884144761.875ANMEP044755.87544761.87532376.87544755.87543630.875762906400JXX RXBXRTX GRXZXXNX MXWHXDX000000AMIL36AMIL 700 QP NACIONAL33166627863316.66INATIVO</v>
      </c>
      <c r="AJ544">
        <f t="shared" si="121"/>
        <v>0</v>
      </c>
      <c r="AK544" t="s">
        <v>392</v>
      </c>
      <c r="AM544" s="7">
        <v>541</v>
      </c>
      <c r="AN544" s="7" t="str">
        <f t="shared" ref="AN544:AW553" si="126">IF(AN$3=$D544,$AM544,"")</f>
        <v/>
      </c>
      <c r="AO544" s="7" t="str">
        <f t="shared" si="126"/>
        <v/>
      </c>
      <c r="AP544" s="7" t="str">
        <f t="shared" si="126"/>
        <v/>
      </c>
      <c r="AQ544" s="7" t="str">
        <f t="shared" si="126"/>
        <v/>
      </c>
      <c r="AR544" s="7" t="str">
        <f t="shared" si="126"/>
        <v/>
      </c>
      <c r="AS544" s="7" t="str">
        <f t="shared" si="126"/>
        <v/>
      </c>
      <c r="AT544" s="7" t="str">
        <f t="shared" si="126"/>
        <v/>
      </c>
      <c r="AU544" s="7" t="str">
        <f t="shared" si="126"/>
        <v/>
      </c>
      <c r="AV544" s="7" t="str">
        <f t="shared" si="126"/>
        <v/>
      </c>
      <c r="AW544" s="7" t="str">
        <f t="shared" si="126"/>
        <v/>
      </c>
      <c r="AX544" s="7" t="str">
        <f t="shared" ref="AX544:BE553" si="127">IF(AX$3=$D544,$AM544,"")</f>
        <v/>
      </c>
      <c r="AY544" s="7" t="str">
        <f t="shared" si="127"/>
        <v/>
      </c>
      <c r="AZ544" s="7" t="str">
        <f t="shared" si="127"/>
        <v/>
      </c>
      <c r="BA544" s="7" t="str">
        <f t="shared" si="127"/>
        <v/>
      </c>
      <c r="BB544" s="7" t="str">
        <f t="shared" si="127"/>
        <v/>
      </c>
      <c r="BC544" s="7" t="str">
        <f t="shared" si="127"/>
        <v/>
      </c>
      <c r="BD544" s="7" t="str">
        <f t="shared" si="127"/>
        <v/>
      </c>
      <c r="BE544" s="7" t="str">
        <f t="shared" si="127"/>
        <v/>
      </c>
    </row>
    <row r="545" spans="1:57">
      <c r="A545" t="s">
        <v>404</v>
      </c>
      <c r="B545" t="s">
        <v>404</v>
      </c>
      <c r="C545" t="s">
        <v>404</v>
      </c>
      <c r="E545">
        <v>57</v>
      </c>
      <c r="F545">
        <v>0</v>
      </c>
      <c r="G545">
        <v>1</v>
      </c>
      <c r="H545">
        <v>218841</v>
      </c>
      <c r="I545" s="1">
        <v>44761.875</v>
      </c>
      <c r="J545" t="s">
        <v>392</v>
      </c>
      <c r="K545">
        <v>0</v>
      </c>
      <c r="L545" s="1">
        <v>44755.875</v>
      </c>
      <c r="M545" s="1">
        <v>44761.875</v>
      </c>
      <c r="N545" s="1">
        <v>32376.875</v>
      </c>
      <c r="O545" s="1">
        <v>44755.875</v>
      </c>
      <c r="P545" s="1"/>
      <c r="Q545" s="1">
        <v>43630.875</v>
      </c>
      <c r="R545">
        <v>76290640</v>
      </c>
      <c r="S545" s="22">
        <f>COUNTIF(affix_amil_mensalidade_bronze!$E$4:$E$140,R545)</f>
        <v>0</v>
      </c>
      <c r="U545" t="s">
        <v>978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389</v>
      </c>
      <c r="AC545">
        <v>36</v>
      </c>
      <c r="AD545" t="s">
        <v>483</v>
      </c>
      <c r="AE545">
        <v>331666</v>
      </c>
      <c r="AF545">
        <v>2786</v>
      </c>
      <c r="AG545">
        <v>3316.66</v>
      </c>
      <c r="AH545" t="s">
        <v>391</v>
      </c>
      <c r="AI545" t="str">
        <f t="shared" si="120"/>
        <v>SIMSIMSIM570121884144761.875ANMEP044755.87544761.87532376.87544755.87543630.875762906400JXX RXBXRTX GRXZXXNX MXWHXDX000000AMIL36AMIL 700 QP NACIONAL33166627863316.66INATIVO</v>
      </c>
      <c r="AJ545">
        <f t="shared" si="121"/>
        <v>1</v>
      </c>
      <c r="AK545" t="s">
        <v>392</v>
      </c>
      <c r="AM545" s="8">
        <v>542</v>
      </c>
      <c r="AN545" s="8" t="str">
        <f t="shared" si="126"/>
        <v/>
      </c>
      <c r="AO545" s="8" t="str">
        <f t="shared" si="126"/>
        <v/>
      </c>
      <c r="AP545" s="8" t="str">
        <f t="shared" si="126"/>
        <v/>
      </c>
      <c r="AQ545" s="8" t="str">
        <f t="shared" si="126"/>
        <v/>
      </c>
      <c r="AR545" s="8" t="str">
        <f t="shared" si="126"/>
        <v/>
      </c>
      <c r="AS545" s="8" t="str">
        <f t="shared" si="126"/>
        <v/>
      </c>
      <c r="AT545" s="8" t="str">
        <f t="shared" si="126"/>
        <v/>
      </c>
      <c r="AU545" s="8" t="str">
        <f t="shared" si="126"/>
        <v/>
      </c>
      <c r="AV545" s="8" t="str">
        <f t="shared" si="126"/>
        <v/>
      </c>
      <c r="AW545" s="8" t="str">
        <f t="shared" si="126"/>
        <v/>
      </c>
      <c r="AX545" s="8" t="str">
        <f t="shared" si="127"/>
        <v/>
      </c>
      <c r="AY545" s="8" t="str">
        <f t="shared" si="127"/>
        <v/>
      </c>
      <c r="AZ545" s="8" t="str">
        <f t="shared" si="127"/>
        <v/>
      </c>
      <c r="BA545" s="8" t="str">
        <f t="shared" si="127"/>
        <v/>
      </c>
      <c r="BB545" s="8" t="str">
        <f t="shared" si="127"/>
        <v/>
      </c>
      <c r="BC545" s="8" t="str">
        <f t="shared" si="127"/>
        <v/>
      </c>
      <c r="BD545" s="8" t="str">
        <f t="shared" si="127"/>
        <v/>
      </c>
      <c r="BE545" s="8" t="str">
        <f t="shared" si="127"/>
        <v/>
      </c>
    </row>
    <row r="546" spans="1:57">
      <c r="A546" t="s">
        <v>404</v>
      </c>
      <c r="B546" t="s">
        <v>404</v>
      </c>
      <c r="C546" t="s">
        <v>404</v>
      </c>
      <c r="E546">
        <v>57</v>
      </c>
      <c r="F546">
        <v>0</v>
      </c>
      <c r="G546">
        <v>1</v>
      </c>
      <c r="H546">
        <v>218841</v>
      </c>
      <c r="I546" s="1">
        <v>44761.875</v>
      </c>
      <c r="J546" t="s">
        <v>392</v>
      </c>
      <c r="K546">
        <v>0</v>
      </c>
      <c r="L546" s="1">
        <v>44755.875</v>
      </c>
      <c r="M546" s="1">
        <v>44761.875</v>
      </c>
      <c r="N546" s="1">
        <v>32376.875</v>
      </c>
      <c r="O546" s="1">
        <v>44755.875</v>
      </c>
      <c r="P546" s="1"/>
      <c r="Q546" s="1">
        <v>43630.875</v>
      </c>
      <c r="R546">
        <v>76290640</v>
      </c>
      <c r="S546" s="23">
        <f>COUNTIF(affix_amil_mensalidade_bronze!$E$4:$E$140,R546)</f>
        <v>0</v>
      </c>
      <c r="U546" t="s">
        <v>978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389</v>
      </c>
      <c r="AC546">
        <v>36</v>
      </c>
      <c r="AD546" t="s">
        <v>483</v>
      </c>
      <c r="AE546">
        <v>331666</v>
      </c>
      <c r="AF546">
        <v>2786</v>
      </c>
      <c r="AG546">
        <v>3316.66</v>
      </c>
      <c r="AH546" t="s">
        <v>391</v>
      </c>
      <c r="AI546" t="str">
        <f t="shared" si="120"/>
        <v>SIMSIMSIM570121884144761.875ANMEP044755.87544761.87532376.87544755.87543630.875762906400JXX RXBXRTX GRXZXXNX MXWHXDX000000AMIL36AMIL 700 QP NACIONAL33166627863316.66INATIVO</v>
      </c>
      <c r="AJ546">
        <f t="shared" si="121"/>
        <v>1</v>
      </c>
      <c r="AK546" t="s">
        <v>392</v>
      </c>
      <c r="AM546" s="7">
        <v>543</v>
      </c>
      <c r="AN546" s="7" t="str">
        <f t="shared" si="126"/>
        <v/>
      </c>
      <c r="AO546" s="7" t="str">
        <f t="shared" si="126"/>
        <v/>
      </c>
      <c r="AP546" s="7" t="str">
        <f t="shared" si="126"/>
        <v/>
      </c>
      <c r="AQ546" s="7" t="str">
        <f t="shared" si="126"/>
        <v/>
      </c>
      <c r="AR546" s="7" t="str">
        <f t="shared" si="126"/>
        <v/>
      </c>
      <c r="AS546" s="7" t="str">
        <f t="shared" si="126"/>
        <v/>
      </c>
      <c r="AT546" s="7" t="str">
        <f t="shared" si="126"/>
        <v/>
      </c>
      <c r="AU546" s="7" t="str">
        <f t="shared" si="126"/>
        <v/>
      </c>
      <c r="AV546" s="7" t="str">
        <f t="shared" si="126"/>
        <v/>
      </c>
      <c r="AW546" s="7" t="str">
        <f t="shared" si="126"/>
        <v/>
      </c>
      <c r="AX546" s="7" t="str">
        <f t="shared" si="127"/>
        <v/>
      </c>
      <c r="AY546" s="7" t="str">
        <f t="shared" si="127"/>
        <v/>
      </c>
      <c r="AZ546" s="7" t="str">
        <f t="shared" si="127"/>
        <v/>
      </c>
      <c r="BA546" s="7" t="str">
        <f t="shared" si="127"/>
        <v/>
      </c>
      <c r="BB546" s="7" t="str">
        <f t="shared" si="127"/>
        <v/>
      </c>
      <c r="BC546" s="7" t="str">
        <f t="shared" si="127"/>
        <v/>
      </c>
      <c r="BD546" s="7" t="str">
        <f t="shared" si="127"/>
        <v/>
      </c>
      <c r="BE546" s="7" t="str">
        <f t="shared" si="127"/>
        <v/>
      </c>
    </row>
    <row r="547" spans="1:57">
      <c r="A547" t="s">
        <v>404</v>
      </c>
      <c r="B547" t="s">
        <v>404</v>
      </c>
      <c r="C547" t="s">
        <v>404</v>
      </c>
      <c r="E547">
        <v>19</v>
      </c>
      <c r="F547">
        <v>0</v>
      </c>
      <c r="G547">
        <v>1</v>
      </c>
      <c r="H547">
        <v>218427</v>
      </c>
      <c r="I547" s="1">
        <v>44761.875</v>
      </c>
      <c r="J547" t="s">
        <v>387</v>
      </c>
      <c r="K547">
        <v>0</v>
      </c>
      <c r="L547" s="1"/>
      <c r="M547" s="1">
        <v>44761.875</v>
      </c>
      <c r="N547" s="1">
        <v>35674.875</v>
      </c>
      <c r="O547" s="1">
        <v>43629.875</v>
      </c>
      <c r="P547" s="1"/>
      <c r="Q547" s="1">
        <v>43630.875</v>
      </c>
      <c r="R547">
        <v>76290909</v>
      </c>
      <c r="S547" s="23">
        <f>COUNTIF(affix_amil_mensalidade_bronze!$E$4:$E$140,R547)</f>
        <v>0</v>
      </c>
      <c r="U547" t="s">
        <v>974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389</v>
      </c>
      <c r="AC547">
        <v>36</v>
      </c>
      <c r="AD547" t="s">
        <v>398</v>
      </c>
      <c r="AE547">
        <v>239502</v>
      </c>
      <c r="AF547">
        <v>2011.8</v>
      </c>
      <c r="AG547">
        <v>2395.02</v>
      </c>
      <c r="AH547" t="s">
        <v>408</v>
      </c>
      <c r="AI547" t="str">
        <f t="shared" si="120"/>
        <v>SIMSIMSIM190121842744761.875FNEL044761.87535674.87543629.87543630.875762909090MXTXU DX LXGX GXNWXLVX000000AMIL36AMIL 500 QP NACIONAL2395022011.82395.02ATIVO</v>
      </c>
      <c r="AJ547">
        <f t="shared" si="121"/>
        <v>0</v>
      </c>
      <c r="AK547" t="s">
        <v>387</v>
      </c>
      <c r="AM547" s="8">
        <v>544</v>
      </c>
      <c r="AN547" s="8" t="str">
        <f t="shared" si="126"/>
        <v/>
      </c>
      <c r="AO547" s="8" t="str">
        <f t="shared" si="126"/>
        <v/>
      </c>
      <c r="AP547" s="8" t="str">
        <f t="shared" si="126"/>
        <v/>
      </c>
      <c r="AQ547" s="8" t="str">
        <f t="shared" si="126"/>
        <v/>
      </c>
      <c r="AR547" s="8" t="str">
        <f t="shared" si="126"/>
        <v/>
      </c>
      <c r="AS547" s="8" t="str">
        <f t="shared" si="126"/>
        <v/>
      </c>
      <c r="AT547" s="8" t="str">
        <f t="shared" si="126"/>
        <v/>
      </c>
      <c r="AU547" s="8" t="str">
        <f t="shared" si="126"/>
        <v/>
      </c>
      <c r="AV547" s="8" t="str">
        <f t="shared" si="126"/>
        <v/>
      </c>
      <c r="AW547" s="8" t="str">
        <f t="shared" si="126"/>
        <v/>
      </c>
      <c r="AX547" s="8" t="str">
        <f t="shared" si="127"/>
        <v/>
      </c>
      <c r="AY547" s="8" t="str">
        <f t="shared" si="127"/>
        <v/>
      </c>
      <c r="AZ547" s="8" t="str">
        <f t="shared" si="127"/>
        <v/>
      </c>
      <c r="BA547" s="8" t="str">
        <f t="shared" si="127"/>
        <v/>
      </c>
      <c r="BB547" s="8" t="str">
        <f t="shared" si="127"/>
        <v/>
      </c>
      <c r="BC547" s="8" t="str">
        <f t="shared" si="127"/>
        <v/>
      </c>
      <c r="BD547" s="8" t="str">
        <f t="shared" si="127"/>
        <v/>
      </c>
      <c r="BE547" s="8" t="str">
        <f t="shared" si="127"/>
        <v/>
      </c>
    </row>
    <row r="548" spans="1:57">
      <c r="A548" t="s">
        <v>404</v>
      </c>
      <c r="B548" t="s">
        <v>404</v>
      </c>
      <c r="C548" t="s">
        <v>404</v>
      </c>
      <c r="E548">
        <v>19</v>
      </c>
      <c r="F548">
        <v>0</v>
      </c>
      <c r="G548">
        <v>1</v>
      </c>
      <c r="H548">
        <v>218427</v>
      </c>
      <c r="I548" s="1">
        <v>44761.875</v>
      </c>
      <c r="J548" t="s">
        <v>387</v>
      </c>
      <c r="K548">
        <v>0</v>
      </c>
      <c r="L548" s="1"/>
      <c r="M548" s="1">
        <v>44761.875</v>
      </c>
      <c r="N548" s="1">
        <v>35674.875</v>
      </c>
      <c r="O548" s="1">
        <v>43629.875</v>
      </c>
      <c r="P548" s="1"/>
      <c r="Q548" s="1">
        <v>43630.875</v>
      </c>
      <c r="R548">
        <v>76290909</v>
      </c>
      <c r="S548" s="22">
        <f>COUNTIF(affix_amil_mensalidade_bronze!$E$4:$E$140,R548)</f>
        <v>0</v>
      </c>
      <c r="U548" t="s">
        <v>974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389</v>
      </c>
      <c r="AC548">
        <v>36</v>
      </c>
      <c r="AD548" t="s">
        <v>398</v>
      </c>
      <c r="AE548">
        <v>239502</v>
      </c>
      <c r="AF548">
        <v>2011.8</v>
      </c>
      <c r="AG548">
        <v>2395.02</v>
      </c>
      <c r="AH548" t="s">
        <v>408</v>
      </c>
      <c r="AI548" t="str">
        <f t="shared" si="120"/>
        <v>SIMSIMSIM190121842744761.875FNEL044761.87535674.87543629.87543630.875762909090MXTXU DX LXGX GXNWXLVX000000AMIL36AMIL 500 QP NACIONAL2395022011.82395.02ATIVO</v>
      </c>
      <c r="AJ548">
        <f t="shared" si="121"/>
        <v>1</v>
      </c>
      <c r="AK548" t="s">
        <v>387</v>
      </c>
      <c r="AM548" s="7">
        <v>545</v>
      </c>
      <c r="AN548" s="7" t="str">
        <f t="shared" si="126"/>
        <v/>
      </c>
      <c r="AO548" s="7" t="str">
        <f t="shared" si="126"/>
        <v/>
      </c>
      <c r="AP548" s="7" t="str">
        <f t="shared" si="126"/>
        <v/>
      </c>
      <c r="AQ548" s="7" t="str">
        <f t="shared" si="126"/>
        <v/>
      </c>
      <c r="AR548" s="7" t="str">
        <f t="shared" si="126"/>
        <v/>
      </c>
      <c r="AS548" s="7" t="str">
        <f t="shared" si="126"/>
        <v/>
      </c>
      <c r="AT548" s="7" t="str">
        <f t="shared" si="126"/>
        <v/>
      </c>
      <c r="AU548" s="7" t="str">
        <f t="shared" si="126"/>
        <v/>
      </c>
      <c r="AV548" s="7" t="str">
        <f t="shared" si="126"/>
        <v/>
      </c>
      <c r="AW548" s="7" t="str">
        <f t="shared" si="126"/>
        <v/>
      </c>
      <c r="AX548" s="7" t="str">
        <f t="shared" si="127"/>
        <v/>
      </c>
      <c r="AY548" s="7" t="str">
        <f t="shared" si="127"/>
        <v/>
      </c>
      <c r="AZ548" s="7" t="str">
        <f t="shared" si="127"/>
        <v/>
      </c>
      <c r="BA548" s="7" t="str">
        <f t="shared" si="127"/>
        <v/>
      </c>
      <c r="BB548" s="7" t="str">
        <f t="shared" si="127"/>
        <v/>
      </c>
      <c r="BC548" s="7" t="str">
        <f t="shared" si="127"/>
        <v/>
      </c>
      <c r="BD548" s="7" t="str">
        <f t="shared" si="127"/>
        <v/>
      </c>
      <c r="BE548" s="7" t="str">
        <f t="shared" si="127"/>
        <v/>
      </c>
    </row>
    <row r="549" spans="1:57">
      <c r="A549" t="s">
        <v>404</v>
      </c>
      <c r="B549" t="s">
        <v>404</v>
      </c>
      <c r="C549" t="s">
        <v>404</v>
      </c>
      <c r="E549">
        <v>19</v>
      </c>
      <c r="F549">
        <v>0</v>
      </c>
      <c r="G549">
        <v>1</v>
      </c>
      <c r="H549">
        <v>218427</v>
      </c>
      <c r="I549" s="1">
        <v>44761.875</v>
      </c>
      <c r="J549" t="s">
        <v>387</v>
      </c>
      <c r="K549">
        <v>0</v>
      </c>
      <c r="L549" s="1"/>
      <c r="M549" s="1">
        <v>44761.875</v>
      </c>
      <c r="N549" s="1">
        <v>35674.875</v>
      </c>
      <c r="O549" s="1">
        <v>43629.875</v>
      </c>
      <c r="P549" s="1"/>
      <c r="Q549" s="1">
        <v>43630.875</v>
      </c>
      <c r="R549">
        <v>76290909</v>
      </c>
      <c r="S549" s="23">
        <f>COUNTIF(affix_amil_mensalidade_bronze!$E$4:$E$140,R549)</f>
        <v>0</v>
      </c>
      <c r="U549" t="s">
        <v>974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389</v>
      </c>
      <c r="AC549">
        <v>36</v>
      </c>
      <c r="AD549" t="s">
        <v>398</v>
      </c>
      <c r="AE549">
        <v>239502</v>
      </c>
      <c r="AF549">
        <v>2011.8</v>
      </c>
      <c r="AG549">
        <v>2395.02</v>
      </c>
      <c r="AH549" t="s">
        <v>408</v>
      </c>
      <c r="AI549" t="str">
        <f t="shared" si="120"/>
        <v>SIMSIMSIM190121842744761.875FNEL044761.87535674.87543629.87543630.875762909090MXTXU DX LXGX GXNWXLVX000000AMIL36AMIL 500 QP NACIONAL2395022011.82395.02ATIVO</v>
      </c>
      <c r="AJ549">
        <f t="shared" si="121"/>
        <v>1</v>
      </c>
      <c r="AK549" t="s">
        <v>387</v>
      </c>
      <c r="AM549" s="8">
        <v>546</v>
      </c>
      <c r="AN549" s="8" t="str">
        <f t="shared" si="126"/>
        <v/>
      </c>
      <c r="AO549" s="8" t="str">
        <f t="shared" si="126"/>
        <v/>
      </c>
      <c r="AP549" s="8" t="str">
        <f t="shared" si="126"/>
        <v/>
      </c>
      <c r="AQ549" s="8" t="str">
        <f t="shared" si="126"/>
        <v/>
      </c>
      <c r="AR549" s="8" t="str">
        <f t="shared" si="126"/>
        <v/>
      </c>
      <c r="AS549" s="8" t="str">
        <f t="shared" si="126"/>
        <v/>
      </c>
      <c r="AT549" s="8" t="str">
        <f t="shared" si="126"/>
        <v/>
      </c>
      <c r="AU549" s="8" t="str">
        <f t="shared" si="126"/>
        <v/>
      </c>
      <c r="AV549" s="8" t="str">
        <f t="shared" si="126"/>
        <v/>
      </c>
      <c r="AW549" s="8" t="str">
        <f t="shared" si="126"/>
        <v/>
      </c>
      <c r="AX549" s="8" t="str">
        <f t="shared" si="127"/>
        <v/>
      </c>
      <c r="AY549" s="8" t="str">
        <f t="shared" si="127"/>
        <v/>
      </c>
      <c r="AZ549" s="8" t="str">
        <f t="shared" si="127"/>
        <v/>
      </c>
      <c r="BA549" s="8" t="str">
        <f t="shared" si="127"/>
        <v/>
      </c>
      <c r="BB549" s="8" t="str">
        <f t="shared" si="127"/>
        <v/>
      </c>
      <c r="BC549" s="8" t="str">
        <f t="shared" si="127"/>
        <v/>
      </c>
      <c r="BD549" s="8" t="str">
        <f t="shared" si="127"/>
        <v/>
      </c>
      <c r="BE549" s="8" t="str">
        <f t="shared" si="127"/>
        <v/>
      </c>
    </row>
    <row r="550" spans="1:57">
      <c r="A550" t="s">
        <v>404</v>
      </c>
      <c r="B550" t="s">
        <v>404</v>
      </c>
      <c r="C550" t="s">
        <v>404</v>
      </c>
      <c r="E550">
        <v>220</v>
      </c>
      <c r="F550">
        <v>0</v>
      </c>
      <c r="G550">
        <v>1</v>
      </c>
      <c r="H550">
        <v>218661</v>
      </c>
      <c r="I550" s="1">
        <v>44761.875</v>
      </c>
      <c r="J550" t="s">
        <v>473</v>
      </c>
      <c r="K550">
        <v>0</v>
      </c>
      <c r="L550" s="1"/>
      <c r="M550" s="1">
        <v>44761.875</v>
      </c>
      <c r="N550" s="1">
        <v>36746.875</v>
      </c>
      <c r="O550" s="1">
        <v>43629.875</v>
      </c>
      <c r="P550" s="1"/>
      <c r="Q550" s="1">
        <v>43630.875</v>
      </c>
      <c r="R550">
        <v>76290913</v>
      </c>
      <c r="S550" s="22">
        <f>COUNTIF(affix_amil_mensalidade_bronze!$E$4:$E$140,R550)</f>
        <v>1</v>
      </c>
      <c r="U550" t="s">
        <v>977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389</v>
      </c>
      <c r="AC550">
        <v>36</v>
      </c>
      <c r="AD550" t="s">
        <v>476</v>
      </c>
      <c r="AE550">
        <v>154477</v>
      </c>
      <c r="AF550">
        <v>1297.6600000000001</v>
      </c>
      <c r="AG550">
        <v>1544.77</v>
      </c>
      <c r="AH550" t="s">
        <v>408</v>
      </c>
      <c r="AI550" t="str">
        <f t="shared" si="120"/>
        <v>SIMSIMSIM2200121866144761.875ABREC044761.87536746.87543629.87543630.875762909131ZXRX XLMXXDX RXBXXRX000000AMIL36AMIL 400 QC NACIONAL1544771297.661544.77ATIVO</v>
      </c>
      <c r="AJ550">
        <f t="shared" si="121"/>
        <v>0</v>
      </c>
      <c r="AK550" t="s">
        <v>473</v>
      </c>
      <c r="AM550" s="7">
        <v>547</v>
      </c>
      <c r="AN550" s="7" t="str">
        <f t="shared" si="126"/>
        <v/>
      </c>
      <c r="AO550" s="7" t="str">
        <f t="shared" si="126"/>
        <v/>
      </c>
      <c r="AP550" s="7" t="str">
        <f t="shared" si="126"/>
        <v/>
      </c>
      <c r="AQ550" s="7" t="str">
        <f t="shared" si="126"/>
        <v/>
      </c>
      <c r="AR550" s="7" t="str">
        <f t="shared" si="126"/>
        <v/>
      </c>
      <c r="AS550" s="7" t="str">
        <f t="shared" si="126"/>
        <v/>
      </c>
      <c r="AT550" s="7" t="str">
        <f t="shared" si="126"/>
        <v/>
      </c>
      <c r="AU550" s="7" t="str">
        <f t="shared" si="126"/>
        <v/>
      </c>
      <c r="AV550" s="7" t="str">
        <f t="shared" si="126"/>
        <v/>
      </c>
      <c r="AW550" s="7" t="str">
        <f t="shared" si="126"/>
        <v/>
      </c>
      <c r="AX550" s="7" t="str">
        <f t="shared" si="127"/>
        <v/>
      </c>
      <c r="AY550" s="7" t="str">
        <f t="shared" si="127"/>
        <v/>
      </c>
      <c r="AZ550" s="7" t="str">
        <f t="shared" si="127"/>
        <v/>
      </c>
      <c r="BA550" s="7" t="str">
        <f t="shared" si="127"/>
        <v/>
      </c>
      <c r="BB550" s="7" t="str">
        <f t="shared" si="127"/>
        <v/>
      </c>
      <c r="BC550" s="7" t="str">
        <f t="shared" si="127"/>
        <v/>
      </c>
      <c r="BD550" s="7" t="str">
        <f t="shared" si="127"/>
        <v/>
      </c>
      <c r="BE550" s="7" t="str">
        <f t="shared" si="127"/>
        <v/>
      </c>
    </row>
    <row r="551" spans="1:57">
      <c r="A551" t="s">
        <v>404</v>
      </c>
      <c r="B551" t="s">
        <v>404</v>
      </c>
      <c r="C551" t="s">
        <v>404</v>
      </c>
      <c r="E551">
        <v>220</v>
      </c>
      <c r="F551">
        <v>0</v>
      </c>
      <c r="G551">
        <v>1</v>
      </c>
      <c r="H551">
        <v>218661</v>
      </c>
      <c r="I551" s="1">
        <v>44761.875</v>
      </c>
      <c r="J551" t="s">
        <v>473</v>
      </c>
      <c r="K551">
        <v>0</v>
      </c>
      <c r="L551" s="1"/>
      <c r="M551" s="1">
        <v>44761.875</v>
      </c>
      <c r="N551" s="1">
        <v>36746.875</v>
      </c>
      <c r="O551" s="1">
        <v>43629.875</v>
      </c>
      <c r="P551" s="1"/>
      <c r="Q551" s="1">
        <v>43630.875</v>
      </c>
      <c r="R551">
        <v>76290913</v>
      </c>
      <c r="S551" s="23">
        <f>COUNTIF(affix_amil_mensalidade_bronze!$E$4:$E$140,R551)</f>
        <v>1</v>
      </c>
      <c r="U551" t="s">
        <v>977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389</v>
      </c>
      <c r="AC551">
        <v>36</v>
      </c>
      <c r="AD551" t="s">
        <v>476</v>
      </c>
      <c r="AE551">
        <v>154477</v>
      </c>
      <c r="AF551">
        <v>1297.6600000000001</v>
      </c>
      <c r="AG551">
        <v>1544.77</v>
      </c>
      <c r="AH551" t="s">
        <v>408</v>
      </c>
      <c r="AI551" t="str">
        <f t="shared" si="120"/>
        <v>SIMSIMSIM2200121866144761.875ABREC044761.87536746.87543629.87543630.875762909131ZXRX XLMXXDX RXBXXRX000000AMIL36AMIL 400 QC NACIONAL1544771297.661544.77ATIVO</v>
      </c>
      <c r="AJ551">
        <f t="shared" si="121"/>
        <v>1</v>
      </c>
      <c r="AK551" t="s">
        <v>473</v>
      </c>
      <c r="AM551" s="8">
        <v>548</v>
      </c>
      <c r="AN551" s="8" t="str">
        <f t="shared" si="126"/>
        <v/>
      </c>
      <c r="AO551" s="8" t="str">
        <f t="shared" si="126"/>
        <v/>
      </c>
      <c r="AP551" s="8" t="str">
        <f t="shared" si="126"/>
        <v/>
      </c>
      <c r="AQ551" s="8" t="str">
        <f t="shared" si="126"/>
        <v/>
      </c>
      <c r="AR551" s="8" t="str">
        <f t="shared" si="126"/>
        <v/>
      </c>
      <c r="AS551" s="8" t="str">
        <f t="shared" si="126"/>
        <v/>
      </c>
      <c r="AT551" s="8" t="str">
        <f t="shared" si="126"/>
        <v/>
      </c>
      <c r="AU551" s="8" t="str">
        <f t="shared" si="126"/>
        <v/>
      </c>
      <c r="AV551" s="8" t="str">
        <f t="shared" si="126"/>
        <v/>
      </c>
      <c r="AW551" s="8" t="str">
        <f t="shared" si="126"/>
        <v/>
      </c>
      <c r="AX551" s="8" t="str">
        <f t="shared" si="127"/>
        <v/>
      </c>
      <c r="AY551" s="8" t="str">
        <f t="shared" si="127"/>
        <v/>
      </c>
      <c r="AZ551" s="8" t="str">
        <f t="shared" si="127"/>
        <v/>
      </c>
      <c r="BA551" s="8" t="str">
        <f t="shared" si="127"/>
        <v/>
      </c>
      <c r="BB551" s="8" t="str">
        <f t="shared" si="127"/>
        <v/>
      </c>
      <c r="BC551" s="8" t="str">
        <f t="shared" si="127"/>
        <v/>
      </c>
      <c r="BD551" s="8" t="str">
        <f t="shared" si="127"/>
        <v/>
      </c>
      <c r="BE551" s="8" t="str">
        <f t="shared" si="127"/>
        <v/>
      </c>
    </row>
    <row r="552" spans="1:57">
      <c r="A552" t="s">
        <v>404</v>
      </c>
      <c r="B552" t="s">
        <v>404</v>
      </c>
      <c r="C552" t="s">
        <v>404</v>
      </c>
      <c r="E552">
        <v>220</v>
      </c>
      <c r="F552">
        <v>0</v>
      </c>
      <c r="G552">
        <v>1</v>
      </c>
      <c r="H552">
        <v>218661</v>
      </c>
      <c r="I552" s="1">
        <v>44761.875</v>
      </c>
      <c r="J552" t="s">
        <v>473</v>
      </c>
      <c r="K552">
        <v>0</v>
      </c>
      <c r="L552" s="1"/>
      <c r="M552" s="1">
        <v>44761.875</v>
      </c>
      <c r="N552" s="1">
        <v>36746.875</v>
      </c>
      <c r="O552" s="1">
        <v>43629.875</v>
      </c>
      <c r="P552" s="1"/>
      <c r="Q552" s="1">
        <v>43630.875</v>
      </c>
      <c r="R552">
        <v>76290913</v>
      </c>
      <c r="S552" s="22">
        <f>COUNTIF(affix_amil_mensalidade_bronze!$E$4:$E$140,R552)</f>
        <v>1</v>
      </c>
      <c r="U552" t="s">
        <v>977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389</v>
      </c>
      <c r="AC552">
        <v>36</v>
      </c>
      <c r="AD552" t="s">
        <v>476</v>
      </c>
      <c r="AE552">
        <v>154477</v>
      </c>
      <c r="AF552">
        <v>1297.6600000000001</v>
      </c>
      <c r="AG552">
        <v>1544.77</v>
      </c>
      <c r="AH552" t="s">
        <v>408</v>
      </c>
      <c r="AI552" t="str">
        <f t="shared" si="120"/>
        <v>SIMSIMSIM2200121866144761.875ABREC044761.87536746.87543629.87543630.875762909131ZXRX XLMXXDX RXBXXRX000000AMIL36AMIL 400 QC NACIONAL1544771297.661544.77ATIVO</v>
      </c>
      <c r="AJ552">
        <f t="shared" si="121"/>
        <v>1</v>
      </c>
      <c r="AK552" t="s">
        <v>473</v>
      </c>
      <c r="AM552" s="7">
        <v>549</v>
      </c>
      <c r="AN552" s="7" t="str">
        <f t="shared" si="126"/>
        <v/>
      </c>
      <c r="AO552" s="7" t="str">
        <f t="shared" si="126"/>
        <v/>
      </c>
      <c r="AP552" s="7" t="str">
        <f t="shared" si="126"/>
        <v/>
      </c>
      <c r="AQ552" s="7" t="str">
        <f t="shared" si="126"/>
        <v/>
      </c>
      <c r="AR552" s="7" t="str">
        <f t="shared" si="126"/>
        <v/>
      </c>
      <c r="AS552" s="7" t="str">
        <f t="shared" si="126"/>
        <v/>
      </c>
      <c r="AT552" s="7" t="str">
        <f t="shared" si="126"/>
        <v/>
      </c>
      <c r="AU552" s="7" t="str">
        <f t="shared" si="126"/>
        <v/>
      </c>
      <c r="AV552" s="7" t="str">
        <f t="shared" si="126"/>
        <v/>
      </c>
      <c r="AW552" s="7" t="str">
        <f t="shared" si="126"/>
        <v/>
      </c>
      <c r="AX552" s="7" t="str">
        <f t="shared" si="127"/>
        <v/>
      </c>
      <c r="AY552" s="7" t="str">
        <f t="shared" si="127"/>
        <v/>
      </c>
      <c r="AZ552" s="7" t="str">
        <f t="shared" si="127"/>
        <v/>
      </c>
      <c r="BA552" s="7" t="str">
        <f t="shared" si="127"/>
        <v/>
      </c>
      <c r="BB552" s="7" t="str">
        <f t="shared" si="127"/>
        <v/>
      </c>
      <c r="BC552" s="7" t="str">
        <f t="shared" si="127"/>
        <v/>
      </c>
      <c r="BD552" s="7" t="str">
        <f t="shared" si="127"/>
        <v/>
      </c>
      <c r="BE552" s="7" t="str">
        <f t="shared" si="127"/>
        <v/>
      </c>
    </row>
    <row r="553" spans="1:57">
      <c r="A553" t="s">
        <v>404</v>
      </c>
      <c r="B553" t="s">
        <v>404</v>
      </c>
      <c r="C553" t="s">
        <v>404</v>
      </c>
      <c r="E553">
        <v>19</v>
      </c>
      <c r="F553">
        <v>0</v>
      </c>
      <c r="G553">
        <v>1</v>
      </c>
      <c r="H553">
        <v>219406</v>
      </c>
      <c r="I553" s="1">
        <v>44761.875</v>
      </c>
      <c r="J553" t="s">
        <v>387</v>
      </c>
      <c r="K553">
        <v>0</v>
      </c>
      <c r="L553" s="1"/>
      <c r="M553" s="1">
        <v>44761.875</v>
      </c>
      <c r="N553" s="1">
        <v>38153.875</v>
      </c>
      <c r="O553" s="1">
        <v>43629.875</v>
      </c>
      <c r="P553" s="1"/>
      <c r="Q553" s="1">
        <v>43630.875</v>
      </c>
      <c r="R553">
        <v>76295862</v>
      </c>
      <c r="S553" s="23">
        <f>COUNTIF(affix_amil_mensalidade_bronze!$E$4:$E$140,R553)</f>
        <v>0</v>
      </c>
      <c r="U553" t="s">
        <v>980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389</v>
      </c>
      <c r="AC553">
        <v>36</v>
      </c>
      <c r="AD553" t="s">
        <v>394</v>
      </c>
      <c r="AE553">
        <v>48439</v>
      </c>
      <c r="AF553">
        <v>406.85</v>
      </c>
      <c r="AG553">
        <v>484.39</v>
      </c>
      <c r="AH553" t="s">
        <v>408</v>
      </c>
      <c r="AI553" t="str">
        <f t="shared" si="120"/>
        <v>SIMSIMSIM190121940644761.875FNEL044761.87538153.87543629.87543630.875762958620YXMXN WRXTXNX XNTX DX XBRXU000000AMIL36NEXT PLUS RM RJ48439406.85484.39ATIVO</v>
      </c>
      <c r="AJ553">
        <f t="shared" si="121"/>
        <v>0</v>
      </c>
      <c r="AK553" t="s">
        <v>387</v>
      </c>
      <c r="AM553" s="8">
        <v>550</v>
      </c>
      <c r="AN553" s="8" t="str">
        <f t="shared" si="126"/>
        <v/>
      </c>
      <c r="AO553" s="8" t="str">
        <f t="shared" si="126"/>
        <v/>
      </c>
      <c r="AP553" s="8" t="str">
        <f t="shared" si="126"/>
        <v/>
      </c>
      <c r="AQ553" s="8" t="str">
        <f t="shared" si="126"/>
        <v/>
      </c>
      <c r="AR553" s="8" t="str">
        <f t="shared" si="126"/>
        <v/>
      </c>
      <c r="AS553" s="8" t="str">
        <f t="shared" si="126"/>
        <v/>
      </c>
      <c r="AT553" s="8" t="str">
        <f t="shared" si="126"/>
        <v/>
      </c>
      <c r="AU553" s="8" t="str">
        <f t="shared" si="126"/>
        <v/>
      </c>
      <c r="AV553" s="8" t="str">
        <f t="shared" si="126"/>
        <v/>
      </c>
      <c r="AW553" s="8" t="str">
        <f t="shared" si="126"/>
        <v/>
      </c>
      <c r="AX553" s="8" t="str">
        <f t="shared" si="127"/>
        <v/>
      </c>
      <c r="AY553" s="8" t="str">
        <f t="shared" si="127"/>
        <v/>
      </c>
      <c r="AZ553" s="8" t="str">
        <f t="shared" si="127"/>
        <v/>
      </c>
      <c r="BA553" s="8" t="str">
        <f t="shared" si="127"/>
        <v/>
      </c>
      <c r="BB553" s="8" t="str">
        <f t="shared" si="127"/>
        <v/>
      </c>
      <c r="BC553" s="8" t="str">
        <f t="shared" si="127"/>
        <v/>
      </c>
      <c r="BD553" s="8" t="str">
        <f t="shared" si="127"/>
        <v/>
      </c>
      <c r="BE553" s="8" t="str">
        <f t="shared" si="127"/>
        <v/>
      </c>
    </row>
    <row r="554" spans="1:57">
      <c r="A554" t="s">
        <v>404</v>
      </c>
      <c r="B554" t="s">
        <v>404</v>
      </c>
      <c r="C554" t="s">
        <v>404</v>
      </c>
      <c r="E554">
        <v>19</v>
      </c>
      <c r="F554">
        <v>0</v>
      </c>
      <c r="G554">
        <v>1</v>
      </c>
      <c r="H554">
        <v>219406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38153.875</v>
      </c>
      <c r="O554" s="1">
        <v>43629.875</v>
      </c>
      <c r="P554" s="1"/>
      <c r="Q554" s="1">
        <v>43630.875</v>
      </c>
      <c r="R554">
        <v>76295862</v>
      </c>
      <c r="S554" s="22">
        <f>COUNTIF(affix_amil_mensalidade_bronze!$E$4:$E$140,R554)</f>
        <v>0</v>
      </c>
      <c r="U554" t="s">
        <v>980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389</v>
      </c>
      <c r="AC554">
        <v>36</v>
      </c>
      <c r="AD554" t="s">
        <v>394</v>
      </c>
      <c r="AE554">
        <v>48439</v>
      </c>
      <c r="AF554">
        <v>406.85</v>
      </c>
      <c r="AG554">
        <v>484.39</v>
      </c>
      <c r="AH554" t="s">
        <v>408</v>
      </c>
      <c r="AI554" t="str">
        <f t="shared" si="120"/>
        <v>SIMSIMSIM190121940644761.875FNEL044761.87538153.87543629.87543630.875762958620YXMXN WRXTXNX XNTX DX XBRXU000000AMIL36NEXT PLUS RM RJ48439406.85484.39ATIVO</v>
      </c>
      <c r="AJ554">
        <f t="shared" si="121"/>
        <v>1</v>
      </c>
      <c r="AK554" t="s">
        <v>387</v>
      </c>
      <c r="AM554" s="7">
        <v>551</v>
      </c>
      <c r="AN554" s="7" t="str">
        <f t="shared" ref="AN554:AW563" si="128">IF(AN$3=$D554,$AM554,"")</f>
        <v/>
      </c>
      <c r="AO554" s="7" t="str">
        <f t="shared" si="128"/>
        <v/>
      </c>
      <c r="AP554" s="7" t="str">
        <f t="shared" si="128"/>
        <v/>
      </c>
      <c r="AQ554" s="7" t="str">
        <f t="shared" si="128"/>
        <v/>
      </c>
      <c r="AR554" s="7" t="str">
        <f t="shared" si="128"/>
        <v/>
      </c>
      <c r="AS554" s="7" t="str">
        <f t="shared" si="128"/>
        <v/>
      </c>
      <c r="AT554" s="7" t="str">
        <f t="shared" si="128"/>
        <v/>
      </c>
      <c r="AU554" s="7" t="str">
        <f t="shared" si="128"/>
        <v/>
      </c>
      <c r="AV554" s="7" t="str">
        <f t="shared" si="128"/>
        <v/>
      </c>
      <c r="AW554" s="7" t="str">
        <f t="shared" si="128"/>
        <v/>
      </c>
      <c r="AX554" s="7" t="str">
        <f t="shared" ref="AX554:BE563" si="129">IF(AX$3=$D554,$AM554,"")</f>
        <v/>
      </c>
      <c r="AY554" s="7" t="str">
        <f t="shared" si="129"/>
        <v/>
      </c>
      <c r="AZ554" s="7" t="str">
        <f t="shared" si="129"/>
        <v/>
      </c>
      <c r="BA554" s="7" t="str">
        <f t="shared" si="129"/>
        <v/>
      </c>
      <c r="BB554" s="7" t="str">
        <f t="shared" si="129"/>
        <v/>
      </c>
      <c r="BC554" s="7" t="str">
        <f t="shared" si="129"/>
        <v/>
      </c>
      <c r="BD554" s="7" t="str">
        <f t="shared" si="129"/>
        <v/>
      </c>
      <c r="BE554" s="7" t="str">
        <f t="shared" si="129"/>
        <v/>
      </c>
    </row>
    <row r="555" spans="1:57">
      <c r="A555" t="s">
        <v>404</v>
      </c>
      <c r="B555" t="s">
        <v>404</v>
      </c>
      <c r="C555" t="s">
        <v>404</v>
      </c>
      <c r="E555">
        <v>19</v>
      </c>
      <c r="F555">
        <v>0</v>
      </c>
      <c r="G555">
        <v>1</v>
      </c>
      <c r="H555">
        <v>219406</v>
      </c>
      <c r="I555" s="1">
        <v>44761.875</v>
      </c>
      <c r="J555" t="s">
        <v>387</v>
      </c>
      <c r="K555">
        <v>0</v>
      </c>
      <c r="L555" s="1"/>
      <c r="M555" s="1">
        <v>44761.875</v>
      </c>
      <c r="N555" s="1">
        <v>38153.875</v>
      </c>
      <c r="O555" s="1">
        <v>43629.875</v>
      </c>
      <c r="P555" s="1"/>
      <c r="Q555" s="1">
        <v>43630.875</v>
      </c>
      <c r="R555">
        <v>76295862</v>
      </c>
      <c r="S555" s="23">
        <f>COUNTIF(affix_amil_mensalidade_bronze!$E$4:$E$140,R555)</f>
        <v>0</v>
      </c>
      <c r="U555" t="s">
        <v>980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389</v>
      </c>
      <c r="AC555">
        <v>36</v>
      </c>
      <c r="AD555" t="s">
        <v>394</v>
      </c>
      <c r="AE555">
        <v>48439</v>
      </c>
      <c r="AF555">
        <v>406.85</v>
      </c>
      <c r="AG555">
        <v>484.39</v>
      </c>
      <c r="AH555" t="s">
        <v>408</v>
      </c>
      <c r="AI555" t="str">
        <f t="shared" si="120"/>
        <v>SIMSIMSIM190121940644761.875FNEL044761.87538153.87543629.87543630.875762958620YXMXN WRXTXNX XNTX DX XBRXU000000AMIL36NEXT PLUS RM RJ48439406.85484.39ATIVO</v>
      </c>
      <c r="AJ555">
        <f t="shared" si="121"/>
        <v>1</v>
      </c>
      <c r="AK555" t="s">
        <v>387</v>
      </c>
      <c r="AM555" s="8">
        <v>552</v>
      </c>
      <c r="AN555" s="8" t="str">
        <f t="shared" si="128"/>
        <v/>
      </c>
      <c r="AO555" s="8" t="str">
        <f t="shared" si="128"/>
        <v/>
      </c>
      <c r="AP555" s="8" t="str">
        <f t="shared" si="128"/>
        <v/>
      </c>
      <c r="AQ555" s="8" t="str">
        <f t="shared" si="128"/>
        <v/>
      </c>
      <c r="AR555" s="8" t="str">
        <f t="shared" si="128"/>
        <v/>
      </c>
      <c r="AS555" s="8" t="str">
        <f t="shared" si="128"/>
        <v/>
      </c>
      <c r="AT555" s="8" t="str">
        <f t="shared" si="128"/>
        <v/>
      </c>
      <c r="AU555" s="8" t="str">
        <f t="shared" si="128"/>
        <v/>
      </c>
      <c r="AV555" s="8" t="str">
        <f t="shared" si="128"/>
        <v/>
      </c>
      <c r="AW555" s="8" t="str">
        <f t="shared" si="128"/>
        <v/>
      </c>
      <c r="AX555" s="8" t="str">
        <f t="shared" si="129"/>
        <v/>
      </c>
      <c r="AY555" s="8" t="str">
        <f t="shared" si="129"/>
        <v/>
      </c>
      <c r="AZ555" s="8" t="str">
        <f t="shared" si="129"/>
        <v/>
      </c>
      <c r="BA555" s="8" t="str">
        <f t="shared" si="129"/>
        <v/>
      </c>
      <c r="BB555" s="8" t="str">
        <f t="shared" si="129"/>
        <v/>
      </c>
      <c r="BC555" s="8" t="str">
        <f t="shared" si="129"/>
        <v/>
      </c>
      <c r="BD555" s="8" t="str">
        <f t="shared" si="129"/>
        <v/>
      </c>
      <c r="BE555" s="8" t="str">
        <f t="shared" si="129"/>
        <v/>
      </c>
    </row>
    <row r="556" spans="1:57">
      <c r="A556" t="s">
        <v>404</v>
      </c>
      <c r="B556" t="s">
        <v>404</v>
      </c>
      <c r="C556" t="s">
        <v>404</v>
      </c>
      <c r="E556">
        <v>19</v>
      </c>
      <c r="F556">
        <v>0</v>
      </c>
      <c r="G556">
        <v>1</v>
      </c>
      <c r="H556">
        <v>219393</v>
      </c>
      <c r="I556" s="1">
        <v>44761.875</v>
      </c>
      <c r="J556" t="s">
        <v>387</v>
      </c>
      <c r="K556">
        <v>0</v>
      </c>
      <c r="L556" s="1">
        <v>44749.875</v>
      </c>
      <c r="M556" s="1">
        <v>44761.875</v>
      </c>
      <c r="N556" s="1">
        <v>40549.916666666664</v>
      </c>
      <c r="O556" s="1">
        <v>44749.875</v>
      </c>
      <c r="P556" s="1">
        <v>44178.875</v>
      </c>
      <c r="Q556" s="1">
        <v>43630.875</v>
      </c>
      <c r="R556">
        <v>76295965</v>
      </c>
      <c r="S556" s="22">
        <f>COUNTIF(affix_amil_mensalidade_bronze!$E$4:$E$140,R556)</f>
        <v>0</v>
      </c>
      <c r="U556" t="s">
        <v>979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389</v>
      </c>
      <c r="AC556">
        <v>36</v>
      </c>
      <c r="AD556" t="s">
        <v>394</v>
      </c>
      <c r="AE556">
        <v>48439</v>
      </c>
      <c r="AF556">
        <v>406.85</v>
      </c>
      <c r="AG556">
        <v>484.39</v>
      </c>
      <c r="AH556" t="s">
        <v>391</v>
      </c>
      <c r="AI556" t="str">
        <f t="shared" si="120"/>
        <v>SIMSIMSIM190121939344761.875FNEL044749.87544761.87540549.916666666744749.87544178.87543630.875762959650XNX WXRXLXNX VXXXRX LXPX PXNTX000000AMIL36NEXT PLUS RM RJ48439406.85484.39INATIVO</v>
      </c>
      <c r="AJ556">
        <f t="shared" si="121"/>
        <v>0</v>
      </c>
      <c r="AK556" t="s">
        <v>387</v>
      </c>
      <c r="AM556" s="7">
        <v>553</v>
      </c>
      <c r="AN556" s="7" t="str">
        <f t="shared" si="128"/>
        <v/>
      </c>
      <c r="AO556" s="7" t="str">
        <f t="shared" si="128"/>
        <v/>
      </c>
      <c r="AP556" s="7" t="str">
        <f t="shared" si="128"/>
        <v/>
      </c>
      <c r="AQ556" s="7" t="str">
        <f t="shared" si="128"/>
        <v/>
      </c>
      <c r="AR556" s="7" t="str">
        <f t="shared" si="128"/>
        <v/>
      </c>
      <c r="AS556" s="7" t="str">
        <f t="shared" si="128"/>
        <v/>
      </c>
      <c r="AT556" s="7" t="str">
        <f t="shared" si="128"/>
        <v/>
      </c>
      <c r="AU556" s="7" t="str">
        <f t="shared" si="128"/>
        <v/>
      </c>
      <c r="AV556" s="7" t="str">
        <f t="shared" si="128"/>
        <v/>
      </c>
      <c r="AW556" s="7" t="str">
        <f t="shared" si="128"/>
        <v/>
      </c>
      <c r="AX556" s="7" t="str">
        <f t="shared" si="129"/>
        <v/>
      </c>
      <c r="AY556" s="7" t="str">
        <f t="shared" si="129"/>
        <v/>
      </c>
      <c r="AZ556" s="7" t="str">
        <f t="shared" si="129"/>
        <v/>
      </c>
      <c r="BA556" s="7" t="str">
        <f t="shared" si="129"/>
        <v/>
      </c>
      <c r="BB556" s="7" t="str">
        <f t="shared" si="129"/>
        <v/>
      </c>
      <c r="BC556" s="7" t="str">
        <f t="shared" si="129"/>
        <v/>
      </c>
      <c r="BD556" s="7" t="str">
        <f t="shared" si="129"/>
        <v/>
      </c>
      <c r="BE556" s="7" t="str">
        <f t="shared" si="129"/>
        <v/>
      </c>
    </row>
    <row r="557" spans="1:57">
      <c r="A557" t="s">
        <v>404</v>
      </c>
      <c r="B557" t="s">
        <v>404</v>
      </c>
      <c r="C557" t="s">
        <v>404</v>
      </c>
      <c r="E557">
        <v>19</v>
      </c>
      <c r="F557">
        <v>0</v>
      </c>
      <c r="G557">
        <v>1</v>
      </c>
      <c r="H557">
        <v>219393</v>
      </c>
      <c r="I557" s="1">
        <v>44761.875</v>
      </c>
      <c r="J557" t="s">
        <v>387</v>
      </c>
      <c r="K557">
        <v>0</v>
      </c>
      <c r="L557" s="1">
        <v>44749.875</v>
      </c>
      <c r="M557" s="1">
        <v>44761.875</v>
      </c>
      <c r="N557" s="1">
        <v>40549.916666666664</v>
      </c>
      <c r="O557" s="1">
        <v>44749.875</v>
      </c>
      <c r="P557" s="1">
        <v>44178.875</v>
      </c>
      <c r="Q557" s="1">
        <v>43630.875</v>
      </c>
      <c r="R557">
        <v>76295965</v>
      </c>
      <c r="S557" s="23">
        <f>COUNTIF(affix_amil_mensalidade_bronze!$E$4:$E$140,R557)</f>
        <v>0</v>
      </c>
      <c r="U557" t="s">
        <v>979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389</v>
      </c>
      <c r="AC557">
        <v>36</v>
      </c>
      <c r="AD557" t="s">
        <v>394</v>
      </c>
      <c r="AE557">
        <v>48439</v>
      </c>
      <c r="AF557">
        <v>406.85</v>
      </c>
      <c r="AG557">
        <v>484.39</v>
      </c>
      <c r="AH557" t="s">
        <v>391</v>
      </c>
      <c r="AI557" t="str">
        <f t="shared" si="120"/>
        <v>SIMSIMSIM190121939344761.875FNEL044749.87544761.87540549.916666666744749.87544178.87543630.875762959650XNX WXRXLXNX VXXXRX LXPX PXNTX000000AMIL36NEXT PLUS RM RJ48439406.85484.39INATIVO</v>
      </c>
      <c r="AJ557">
        <f t="shared" si="121"/>
        <v>1</v>
      </c>
      <c r="AK557" t="s">
        <v>387</v>
      </c>
      <c r="AM557" s="8">
        <v>554</v>
      </c>
      <c r="AN557" s="8" t="str">
        <f t="shared" si="128"/>
        <v/>
      </c>
      <c r="AO557" s="8" t="str">
        <f t="shared" si="128"/>
        <v/>
      </c>
      <c r="AP557" s="8" t="str">
        <f t="shared" si="128"/>
        <v/>
      </c>
      <c r="AQ557" s="8" t="str">
        <f t="shared" si="128"/>
        <v/>
      </c>
      <c r="AR557" s="8" t="str">
        <f t="shared" si="128"/>
        <v/>
      </c>
      <c r="AS557" s="8" t="str">
        <f t="shared" si="128"/>
        <v/>
      </c>
      <c r="AT557" s="8" t="str">
        <f t="shared" si="128"/>
        <v/>
      </c>
      <c r="AU557" s="8" t="str">
        <f t="shared" si="128"/>
        <v/>
      </c>
      <c r="AV557" s="8" t="str">
        <f t="shared" si="128"/>
        <v/>
      </c>
      <c r="AW557" s="8" t="str">
        <f t="shared" si="128"/>
        <v/>
      </c>
      <c r="AX557" s="8" t="str">
        <f t="shared" si="129"/>
        <v/>
      </c>
      <c r="AY557" s="8" t="str">
        <f t="shared" si="129"/>
        <v/>
      </c>
      <c r="AZ557" s="8" t="str">
        <f t="shared" si="129"/>
        <v/>
      </c>
      <c r="BA557" s="8" t="str">
        <f t="shared" si="129"/>
        <v/>
      </c>
      <c r="BB557" s="8" t="str">
        <f t="shared" si="129"/>
        <v/>
      </c>
      <c r="BC557" s="8" t="str">
        <f t="shared" si="129"/>
        <v/>
      </c>
      <c r="BD557" s="8" t="str">
        <f t="shared" si="129"/>
        <v/>
      </c>
      <c r="BE557" s="8" t="str">
        <f t="shared" si="129"/>
        <v/>
      </c>
    </row>
    <row r="558" spans="1:57">
      <c r="A558" t="s">
        <v>404</v>
      </c>
      <c r="B558" t="s">
        <v>404</v>
      </c>
      <c r="C558" t="s">
        <v>404</v>
      </c>
      <c r="E558">
        <v>19</v>
      </c>
      <c r="F558">
        <v>0</v>
      </c>
      <c r="G558">
        <v>1</v>
      </c>
      <c r="H558">
        <v>219393</v>
      </c>
      <c r="I558" s="1">
        <v>44761.875</v>
      </c>
      <c r="J558" t="s">
        <v>387</v>
      </c>
      <c r="K558">
        <v>0</v>
      </c>
      <c r="L558" s="1">
        <v>44749.875</v>
      </c>
      <c r="M558" s="1">
        <v>44761.875</v>
      </c>
      <c r="N558" s="1">
        <v>40549.916666666664</v>
      </c>
      <c r="O558" s="1">
        <v>44749.875</v>
      </c>
      <c r="P558" s="1">
        <v>44178.875</v>
      </c>
      <c r="Q558" s="1">
        <v>43630.875</v>
      </c>
      <c r="R558">
        <v>76295965</v>
      </c>
      <c r="S558" s="22">
        <f>COUNTIF(affix_amil_mensalidade_bronze!$E$4:$E$140,R558)</f>
        <v>0</v>
      </c>
      <c r="U558" t="s">
        <v>979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389</v>
      </c>
      <c r="AC558">
        <v>36</v>
      </c>
      <c r="AD558" t="s">
        <v>394</v>
      </c>
      <c r="AE558">
        <v>48439</v>
      </c>
      <c r="AF558">
        <v>406.85</v>
      </c>
      <c r="AG558">
        <v>484.39</v>
      </c>
      <c r="AH558" t="s">
        <v>391</v>
      </c>
      <c r="AI558" t="str">
        <f t="shared" si="120"/>
        <v>SIMSIMSIM190121939344761.875FNEL044749.87544761.87540549.916666666744749.87544178.87543630.875762959650XNX WXRXLXNX VXXXRX LXPX PXNTX000000AMIL36NEXT PLUS RM RJ48439406.85484.39INATIVO</v>
      </c>
      <c r="AJ558">
        <f t="shared" si="121"/>
        <v>1</v>
      </c>
      <c r="AK558" t="s">
        <v>387</v>
      </c>
      <c r="AM558" s="7">
        <v>555</v>
      </c>
      <c r="AN558" s="7" t="str">
        <f t="shared" si="128"/>
        <v/>
      </c>
      <c r="AO558" s="7" t="str">
        <f t="shared" si="128"/>
        <v/>
      </c>
      <c r="AP558" s="7" t="str">
        <f t="shared" si="128"/>
        <v/>
      </c>
      <c r="AQ558" s="7" t="str">
        <f t="shared" si="128"/>
        <v/>
      </c>
      <c r="AR558" s="7" t="str">
        <f t="shared" si="128"/>
        <v/>
      </c>
      <c r="AS558" s="7" t="str">
        <f t="shared" si="128"/>
        <v/>
      </c>
      <c r="AT558" s="7" t="str">
        <f t="shared" si="128"/>
        <v/>
      </c>
      <c r="AU558" s="7" t="str">
        <f t="shared" si="128"/>
        <v/>
      </c>
      <c r="AV558" s="7" t="str">
        <f t="shared" si="128"/>
        <v/>
      </c>
      <c r="AW558" s="7" t="str">
        <f t="shared" si="128"/>
        <v/>
      </c>
      <c r="AX558" s="7" t="str">
        <f t="shared" si="129"/>
        <v/>
      </c>
      <c r="AY558" s="7" t="str">
        <f t="shared" si="129"/>
        <v/>
      </c>
      <c r="AZ558" s="7" t="str">
        <f t="shared" si="129"/>
        <v/>
      </c>
      <c r="BA558" s="7" t="str">
        <f t="shared" si="129"/>
        <v/>
      </c>
      <c r="BB558" s="7" t="str">
        <f t="shared" si="129"/>
        <v/>
      </c>
      <c r="BC558" s="7" t="str">
        <f t="shared" si="129"/>
        <v/>
      </c>
      <c r="BD558" s="7" t="str">
        <f t="shared" si="129"/>
        <v/>
      </c>
      <c r="BE558" s="7" t="str">
        <f t="shared" si="129"/>
        <v/>
      </c>
    </row>
    <row r="559" spans="1:57">
      <c r="A559" t="s">
        <v>404</v>
      </c>
      <c r="B559" t="s">
        <v>404</v>
      </c>
      <c r="C559" t="s">
        <v>404</v>
      </c>
      <c r="E559">
        <v>19</v>
      </c>
      <c r="F559">
        <v>0</v>
      </c>
      <c r="G559">
        <v>1</v>
      </c>
      <c r="H559">
        <v>218551</v>
      </c>
      <c r="I559" s="1">
        <v>44761.875</v>
      </c>
      <c r="J559" t="s">
        <v>387</v>
      </c>
      <c r="K559">
        <v>0</v>
      </c>
      <c r="L559" s="1">
        <v>44755.875</v>
      </c>
      <c r="M559" s="1">
        <v>44761.875</v>
      </c>
      <c r="N559" s="1">
        <v>42691.916666666664</v>
      </c>
      <c r="O559" s="1">
        <v>44755.875</v>
      </c>
      <c r="P559" s="1">
        <v>44755.875</v>
      </c>
      <c r="Q559" s="1">
        <v>43630.875</v>
      </c>
      <c r="R559">
        <v>76296273</v>
      </c>
      <c r="S559" s="23">
        <f>COUNTIF(affix_amil_mensalidade_bronze!$E$4:$E$140,R559)</f>
        <v>0</v>
      </c>
      <c r="U559" t="s">
        <v>976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389</v>
      </c>
      <c r="AC559">
        <v>36</v>
      </c>
      <c r="AD559" t="s">
        <v>483</v>
      </c>
      <c r="AE559">
        <v>19297</v>
      </c>
      <c r="AF559">
        <v>1620.95</v>
      </c>
      <c r="AG559">
        <v>1929.7</v>
      </c>
      <c r="AH559" t="s">
        <v>391</v>
      </c>
      <c r="AI559" t="str">
        <f t="shared" si="120"/>
        <v>SIMSIMSIM190121855144761.875FNEL044755.87544761.87542691.916666666744755.87544755.87543630.875762962730VXNXWXU WXRNXXRX DX XLXVXXRX000000AMIL36AMIL 700 QP NACIONAL192971620.951929.7INATIVO</v>
      </c>
      <c r="AJ559">
        <f t="shared" si="121"/>
        <v>0</v>
      </c>
      <c r="AK559" t="s">
        <v>387</v>
      </c>
      <c r="AM559" s="8">
        <v>556</v>
      </c>
      <c r="AN559" s="8" t="str">
        <f t="shared" si="128"/>
        <v/>
      </c>
      <c r="AO559" s="8" t="str">
        <f t="shared" si="128"/>
        <v/>
      </c>
      <c r="AP559" s="8" t="str">
        <f t="shared" si="128"/>
        <v/>
      </c>
      <c r="AQ559" s="8" t="str">
        <f t="shared" si="128"/>
        <v/>
      </c>
      <c r="AR559" s="8" t="str">
        <f t="shared" si="128"/>
        <v/>
      </c>
      <c r="AS559" s="8" t="str">
        <f t="shared" si="128"/>
        <v/>
      </c>
      <c r="AT559" s="8" t="str">
        <f t="shared" si="128"/>
        <v/>
      </c>
      <c r="AU559" s="8" t="str">
        <f t="shared" si="128"/>
        <v/>
      </c>
      <c r="AV559" s="8" t="str">
        <f t="shared" si="128"/>
        <v/>
      </c>
      <c r="AW559" s="8" t="str">
        <f t="shared" si="128"/>
        <v/>
      </c>
      <c r="AX559" s="8" t="str">
        <f t="shared" si="129"/>
        <v/>
      </c>
      <c r="AY559" s="8" t="str">
        <f t="shared" si="129"/>
        <v/>
      </c>
      <c r="AZ559" s="8" t="str">
        <f t="shared" si="129"/>
        <v/>
      </c>
      <c r="BA559" s="8" t="str">
        <f t="shared" si="129"/>
        <v/>
      </c>
      <c r="BB559" s="8" t="str">
        <f t="shared" si="129"/>
        <v/>
      </c>
      <c r="BC559" s="8" t="str">
        <f t="shared" si="129"/>
        <v/>
      </c>
      <c r="BD559" s="8" t="str">
        <f t="shared" si="129"/>
        <v/>
      </c>
      <c r="BE559" s="8" t="str">
        <f t="shared" si="129"/>
        <v/>
      </c>
    </row>
    <row r="560" spans="1:57">
      <c r="A560" t="s">
        <v>404</v>
      </c>
      <c r="B560" t="s">
        <v>404</v>
      </c>
      <c r="C560" t="s">
        <v>404</v>
      </c>
      <c r="E560">
        <v>19</v>
      </c>
      <c r="F560">
        <v>0</v>
      </c>
      <c r="G560">
        <v>1</v>
      </c>
      <c r="H560">
        <v>218551</v>
      </c>
      <c r="I560" s="1">
        <v>44761.875</v>
      </c>
      <c r="J560" t="s">
        <v>387</v>
      </c>
      <c r="K560">
        <v>0</v>
      </c>
      <c r="L560" s="1">
        <v>44755.875</v>
      </c>
      <c r="M560" s="1">
        <v>44761.875</v>
      </c>
      <c r="N560" s="1">
        <v>42691.916666666664</v>
      </c>
      <c r="O560" s="1">
        <v>44755.875</v>
      </c>
      <c r="P560" s="1">
        <v>44755.875</v>
      </c>
      <c r="Q560" s="1">
        <v>43630.875</v>
      </c>
      <c r="R560">
        <v>76296273</v>
      </c>
      <c r="S560" s="22">
        <f>COUNTIF(affix_amil_mensalidade_bronze!$E$4:$E$140,R560)</f>
        <v>0</v>
      </c>
      <c r="U560" t="s">
        <v>976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389</v>
      </c>
      <c r="AC560">
        <v>36</v>
      </c>
      <c r="AD560" t="s">
        <v>483</v>
      </c>
      <c r="AE560">
        <v>19297</v>
      </c>
      <c r="AF560">
        <v>1620.95</v>
      </c>
      <c r="AG560">
        <v>1929.7</v>
      </c>
      <c r="AH560" t="s">
        <v>391</v>
      </c>
      <c r="AI560" t="str">
        <f t="shared" si="120"/>
        <v>SIMSIMSIM190121855144761.875FNEL044755.87544761.87542691.916666666744755.87544755.87543630.875762962730VXNXWXU WXRNXXRX DX XLXVXXRX000000AMIL36AMIL 700 QP NACIONAL192971620.951929.7INATIVO</v>
      </c>
      <c r="AJ560">
        <f t="shared" si="121"/>
        <v>1</v>
      </c>
      <c r="AK560" t="s">
        <v>387</v>
      </c>
      <c r="AM560" s="7">
        <v>557</v>
      </c>
      <c r="AN560" s="7" t="str">
        <f t="shared" si="128"/>
        <v/>
      </c>
      <c r="AO560" s="7" t="str">
        <f t="shared" si="128"/>
        <v/>
      </c>
      <c r="AP560" s="7" t="str">
        <f t="shared" si="128"/>
        <v/>
      </c>
      <c r="AQ560" s="7" t="str">
        <f t="shared" si="128"/>
        <v/>
      </c>
      <c r="AR560" s="7" t="str">
        <f t="shared" si="128"/>
        <v/>
      </c>
      <c r="AS560" s="7" t="str">
        <f t="shared" si="128"/>
        <v/>
      </c>
      <c r="AT560" s="7" t="str">
        <f t="shared" si="128"/>
        <v/>
      </c>
      <c r="AU560" s="7" t="str">
        <f t="shared" si="128"/>
        <v/>
      </c>
      <c r="AV560" s="7" t="str">
        <f t="shared" si="128"/>
        <v/>
      </c>
      <c r="AW560" s="7" t="str">
        <f t="shared" si="128"/>
        <v/>
      </c>
      <c r="AX560" s="7" t="str">
        <f t="shared" si="129"/>
        <v/>
      </c>
      <c r="AY560" s="7" t="str">
        <f t="shared" si="129"/>
        <v/>
      </c>
      <c r="AZ560" s="7" t="str">
        <f t="shared" si="129"/>
        <v/>
      </c>
      <c r="BA560" s="7" t="str">
        <f t="shared" si="129"/>
        <v/>
      </c>
      <c r="BB560" s="7" t="str">
        <f t="shared" si="129"/>
        <v/>
      </c>
      <c r="BC560" s="7" t="str">
        <f t="shared" si="129"/>
        <v/>
      </c>
      <c r="BD560" s="7" t="str">
        <f t="shared" si="129"/>
        <v/>
      </c>
      <c r="BE560" s="7" t="str">
        <f t="shared" si="129"/>
        <v/>
      </c>
    </row>
    <row r="561" spans="1:57">
      <c r="A561" t="s">
        <v>404</v>
      </c>
      <c r="B561" t="s">
        <v>404</v>
      </c>
      <c r="C561" t="s">
        <v>404</v>
      </c>
      <c r="E561">
        <v>19</v>
      </c>
      <c r="F561">
        <v>0</v>
      </c>
      <c r="G561">
        <v>1</v>
      </c>
      <c r="H561">
        <v>218551</v>
      </c>
      <c r="I561" s="1">
        <v>44761.875</v>
      </c>
      <c r="J561" t="s">
        <v>387</v>
      </c>
      <c r="K561">
        <v>0</v>
      </c>
      <c r="L561" s="1">
        <v>44755.875</v>
      </c>
      <c r="M561" s="1">
        <v>44761.875</v>
      </c>
      <c r="N561" s="1">
        <v>42691.916666666664</v>
      </c>
      <c r="O561" s="1">
        <v>44755.875</v>
      </c>
      <c r="P561" s="1">
        <v>44755.875</v>
      </c>
      <c r="Q561" s="1">
        <v>43630.875</v>
      </c>
      <c r="R561">
        <v>76296273</v>
      </c>
      <c r="S561" s="23">
        <f>COUNTIF(affix_amil_mensalidade_bronze!$E$4:$E$140,R561)</f>
        <v>0</v>
      </c>
      <c r="U561" t="s">
        <v>976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389</v>
      </c>
      <c r="AC561">
        <v>36</v>
      </c>
      <c r="AD561" t="s">
        <v>483</v>
      </c>
      <c r="AE561">
        <v>19297</v>
      </c>
      <c r="AF561">
        <v>1620.95</v>
      </c>
      <c r="AG561">
        <v>1929.7</v>
      </c>
      <c r="AH561" t="s">
        <v>391</v>
      </c>
      <c r="AI561" t="str">
        <f t="shared" si="120"/>
        <v>SIMSIMSIM190121855144761.875FNEL044755.87544761.87542691.916666666744755.87544755.87543630.875762962730VXNXWXU WXRNXXRX DX XLXVXXRX000000AMIL36AMIL 700 QP NACIONAL192971620.951929.7INATIVO</v>
      </c>
      <c r="AJ561">
        <f t="shared" si="121"/>
        <v>1</v>
      </c>
      <c r="AK561" t="s">
        <v>387</v>
      </c>
      <c r="AM561" s="8">
        <v>558</v>
      </c>
      <c r="AN561" s="8" t="str">
        <f t="shared" si="128"/>
        <v/>
      </c>
      <c r="AO561" s="8" t="str">
        <f t="shared" si="128"/>
        <v/>
      </c>
      <c r="AP561" s="8" t="str">
        <f t="shared" si="128"/>
        <v/>
      </c>
      <c r="AQ561" s="8" t="str">
        <f t="shared" si="128"/>
        <v/>
      </c>
      <c r="AR561" s="8" t="str">
        <f t="shared" si="128"/>
        <v/>
      </c>
      <c r="AS561" s="8" t="str">
        <f t="shared" si="128"/>
        <v/>
      </c>
      <c r="AT561" s="8" t="str">
        <f t="shared" si="128"/>
        <v/>
      </c>
      <c r="AU561" s="8" t="str">
        <f t="shared" si="128"/>
        <v/>
      </c>
      <c r="AV561" s="8" t="str">
        <f t="shared" si="128"/>
        <v/>
      </c>
      <c r="AW561" s="8" t="str">
        <f t="shared" si="128"/>
        <v/>
      </c>
      <c r="AX561" s="8" t="str">
        <f t="shared" si="129"/>
        <v/>
      </c>
      <c r="AY561" s="8" t="str">
        <f t="shared" si="129"/>
        <v/>
      </c>
      <c r="AZ561" s="8" t="str">
        <f t="shared" si="129"/>
        <v/>
      </c>
      <c r="BA561" s="8" t="str">
        <f t="shared" si="129"/>
        <v/>
      </c>
      <c r="BB561" s="8" t="str">
        <f t="shared" si="129"/>
        <v/>
      </c>
      <c r="BC561" s="8" t="str">
        <f t="shared" si="129"/>
        <v/>
      </c>
      <c r="BD561" s="8" t="str">
        <f t="shared" si="129"/>
        <v/>
      </c>
      <c r="BE561" s="8" t="str">
        <f t="shared" si="129"/>
        <v/>
      </c>
    </row>
    <row r="562" spans="1:57">
      <c r="A562" t="s">
        <v>404</v>
      </c>
      <c r="B562" t="s">
        <v>404</v>
      </c>
      <c r="C562" t="s">
        <v>404</v>
      </c>
      <c r="E562">
        <v>19</v>
      </c>
      <c r="F562">
        <v>0</v>
      </c>
      <c r="G562">
        <v>1</v>
      </c>
      <c r="H562">
        <v>218550</v>
      </c>
      <c r="I562" s="1">
        <v>44761.875</v>
      </c>
      <c r="J562" t="s">
        <v>387</v>
      </c>
      <c r="K562">
        <v>0</v>
      </c>
      <c r="L562" s="1">
        <v>44755.875</v>
      </c>
      <c r="M562" s="1">
        <v>44761.875</v>
      </c>
      <c r="N562" s="1">
        <v>41238.916666666664</v>
      </c>
      <c r="O562" s="1">
        <v>44755.875</v>
      </c>
      <c r="P562" s="1">
        <v>43811.875</v>
      </c>
      <c r="Q562" s="1">
        <v>43630.875</v>
      </c>
      <c r="R562">
        <v>76296550</v>
      </c>
      <c r="S562" s="22">
        <f>COUNTIF(affix_amil_mensalidade_bronze!$E$4:$E$140,R562)</f>
        <v>0</v>
      </c>
      <c r="U562" t="s">
        <v>975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389</v>
      </c>
      <c r="AC562">
        <v>36</v>
      </c>
      <c r="AD562" t="s">
        <v>483</v>
      </c>
      <c r="AE562">
        <v>19297</v>
      </c>
      <c r="AF562">
        <v>1620.95</v>
      </c>
      <c r="AG562">
        <v>1929.7</v>
      </c>
      <c r="AH562" t="s">
        <v>391</v>
      </c>
      <c r="AI562" t="str">
        <f t="shared" si="120"/>
        <v>SIMSIMSIM190121855044761.875FNEL044755.87544761.87541238.916666666744755.87543811.87543630.875762965500VXWXNZX WXRNXXRX DX XLXVXXRX000000AMIL36AMIL 700 QP NACIONAL192971620.951929.7INATIVO</v>
      </c>
      <c r="AJ562">
        <f t="shared" si="121"/>
        <v>0</v>
      </c>
      <c r="AK562" t="s">
        <v>387</v>
      </c>
      <c r="AM562" s="7">
        <v>559</v>
      </c>
      <c r="AN562" s="7" t="str">
        <f t="shared" si="128"/>
        <v/>
      </c>
      <c r="AO562" s="7" t="str">
        <f t="shared" si="128"/>
        <v/>
      </c>
      <c r="AP562" s="7" t="str">
        <f t="shared" si="128"/>
        <v/>
      </c>
      <c r="AQ562" s="7" t="str">
        <f t="shared" si="128"/>
        <v/>
      </c>
      <c r="AR562" s="7" t="str">
        <f t="shared" si="128"/>
        <v/>
      </c>
      <c r="AS562" s="7" t="str">
        <f t="shared" si="128"/>
        <v/>
      </c>
      <c r="AT562" s="7" t="str">
        <f t="shared" si="128"/>
        <v/>
      </c>
      <c r="AU562" s="7" t="str">
        <f t="shared" si="128"/>
        <v/>
      </c>
      <c r="AV562" s="7" t="str">
        <f t="shared" si="128"/>
        <v/>
      </c>
      <c r="AW562" s="7" t="str">
        <f t="shared" si="128"/>
        <v/>
      </c>
      <c r="AX562" s="7" t="str">
        <f t="shared" si="129"/>
        <v/>
      </c>
      <c r="AY562" s="7" t="str">
        <f t="shared" si="129"/>
        <v/>
      </c>
      <c r="AZ562" s="7" t="str">
        <f t="shared" si="129"/>
        <v/>
      </c>
      <c r="BA562" s="7" t="str">
        <f t="shared" si="129"/>
        <v/>
      </c>
      <c r="BB562" s="7" t="str">
        <f t="shared" si="129"/>
        <v/>
      </c>
      <c r="BC562" s="7" t="str">
        <f t="shared" si="129"/>
        <v/>
      </c>
      <c r="BD562" s="7" t="str">
        <f t="shared" si="129"/>
        <v/>
      </c>
      <c r="BE562" s="7" t="str">
        <f t="shared" si="129"/>
        <v/>
      </c>
    </row>
    <row r="563" spans="1:57">
      <c r="A563" t="s">
        <v>404</v>
      </c>
      <c r="B563" t="s">
        <v>404</v>
      </c>
      <c r="C563" t="s">
        <v>404</v>
      </c>
      <c r="E563">
        <v>19</v>
      </c>
      <c r="F563">
        <v>0</v>
      </c>
      <c r="G563">
        <v>1</v>
      </c>
      <c r="H563">
        <v>218550</v>
      </c>
      <c r="I563" s="1">
        <v>44761.875</v>
      </c>
      <c r="J563" t="s">
        <v>387</v>
      </c>
      <c r="K563">
        <v>0</v>
      </c>
      <c r="L563" s="1">
        <v>44755.875</v>
      </c>
      <c r="M563" s="1">
        <v>44761.875</v>
      </c>
      <c r="N563" s="1">
        <v>41238.916666666664</v>
      </c>
      <c r="O563" s="1">
        <v>44755.875</v>
      </c>
      <c r="P563" s="1">
        <v>43811.875</v>
      </c>
      <c r="Q563" s="1">
        <v>43630.875</v>
      </c>
      <c r="R563">
        <v>76296550</v>
      </c>
      <c r="S563" s="23">
        <f>COUNTIF(affix_amil_mensalidade_bronze!$E$4:$E$140,R563)</f>
        <v>0</v>
      </c>
      <c r="U563" t="s">
        <v>975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389</v>
      </c>
      <c r="AC563">
        <v>36</v>
      </c>
      <c r="AD563" t="s">
        <v>483</v>
      </c>
      <c r="AE563">
        <v>19297</v>
      </c>
      <c r="AF563">
        <v>1620.95</v>
      </c>
      <c r="AG563">
        <v>1929.7</v>
      </c>
      <c r="AH563" t="s">
        <v>391</v>
      </c>
      <c r="AI563" t="str">
        <f t="shared" si="120"/>
        <v>SIMSIMSIM190121855044761.875FNEL044755.87544761.87541238.916666666744755.87543811.87543630.875762965500VXWXNZX WXRNXXRX DX XLXVXXRX000000AMIL36AMIL 700 QP NACIONAL192971620.951929.7INATIVO</v>
      </c>
      <c r="AJ563">
        <f t="shared" si="121"/>
        <v>1</v>
      </c>
      <c r="AK563" t="s">
        <v>387</v>
      </c>
      <c r="AM563" s="8">
        <v>560</v>
      </c>
      <c r="AN563" s="8" t="str">
        <f t="shared" si="128"/>
        <v/>
      </c>
      <c r="AO563" s="8" t="str">
        <f t="shared" si="128"/>
        <v/>
      </c>
      <c r="AP563" s="8" t="str">
        <f t="shared" si="128"/>
        <v/>
      </c>
      <c r="AQ563" s="8" t="str">
        <f t="shared" si="128"/>
        <v/>
      </c>
      <c r="AR563" s="8" t="str">
        <f t="shared" si="128"/>
        <v/>
      </c>
      <c r="AS563" s="8" t="str">
        <f t="shared" si="128"/>
        <v/>
      </c>
      <c r="AT563" s="8" t="str">
        <f t="shared" si="128"/>
        <v/>
      </c>
      <c r="AU563" s="8" t="str">
        <f t="shared" si="128"/>
        <v/>
      </c>
      <c r="AV563" s="8" t="str">
        <f t="shared" si="128"/>
        <v/>
      </c>
      <c r="AW563" s="8" t="str">
        <f t="shared" si="128"/>
        <v/>
      </c>
      <c r="AX563" s="8" t="str">
        <f t="shared" si="129"/>
        <v/>
      </c>
      <c r="AY563" s="8" t="str">
        <f t="shared" si="129"/>
        <v/>
      </c>
      <c r="AZ563" s="8" t="str">
        <f t="shared" si="129"/>
        <v/>
      </c>
      <c r="BA563" s="8" t="str">
        <f t="shared" si="129"/>
        <v/>
      </c>
      <c r="BB563" s="8" t="str">
        <f t="shared" si="129"/>
        <v/>
      </c>
      <c r="BC563" s="8" t="str">
        <f t="shared" si="129"/>
        <v/>
      </c>
      <c r="BD563" s="8" t="str">
        <f t="shared" si="129"/>
        <v/>
      </c>
      <c r="BE563" s="8" t="str">
        <f t="shared" si="129"/>
        <v/>
      </c>
    </row>
    <row r="564" spans="1:57">
      <c r="A564" t="s">
        <v>404</v>
      </c>
      <c r="B564" t="s">
        <v>404</v>
      </c>
      <c r="C564" t="s">
        <v>404</v>
      </c>
      <c r="E564">
        <v>19</v>
      </c>
      <c r="F564">
        <v>0</v>
      </c>
      <c r="G564">
        <v>1</v>
      </c>
      <c r="H564">
        <v>218550</v>
      </c>
      <c r="I564" s="1">
        <v>44761.875</v>
      </c>
      <c r="J564" t="s">
        <v>387</v>
      </c>
      <c r="K564">
        <v>0</v>
      </c>
      <c r="L564" s="1">
        <v>44755.875</v>
      </c>
      <c r="M564" s="1">
        <v>44761.875</v>
      </c>
      <c r="N564" s="1">
        <v>41238.916666666664</v>
      </c>
      <c r="O564" s="1">
        <v>44755.875</v>
      </c>
      <c r="P564" s="1">
        <v>43811.875</v>
      </c>
      <c r="Q564" s="1">
        <v>43630.875</v>
      </c>
      <c r="R564">
        <v>76296550</v>
      </c>
      <c r="S564" s="22">
        <f>COUNTIF(affix_amil_mensalidade_bronze!$E$4:$E$140,R564)</f>
        <v>0</v>
      </c>
      <c r="U564" t="s">
        <v>975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389</v>
      </c>
      <c r="AC564">
        <v>36</v>
      </c>
      <c r="AD564" t="s">
        <v>483</v>
      </c>
      <c r="AE564">
        <v>19297</v>
      </c>
      <c r="AF564">
        <v>1620.95</v>
      </c>
      <c r="AG564">
        <v>1929.7</v>
      </c>
      <c r="AH564" t="s">
        <v>391</v>
      </c>
      <c r="AI564" t="str">
        <f t="shared" si="120"/>
        <v>SIMSIMSIM190121855044761.875FNEL044755.87544761.87541238.916666666744755.87543811.87543630.875762965500VXWXNZX WXRNXXRX DX XLXVXXRX000000AMIL36AMIL 700 QP NACIONAL192971620.951929.7INATIVO</v>
      </c>
      <c r="AJ564">
        <f t="shared" si="121"/>
        <v>1</v>
      </c>
      <c r="AK564" t="s">
        <v>387</v>
      </c>
      <c r="AM564" s="7">
        <v>561</v>
      </c>
      <c r="AN564" s="7" t="str">
        <f t="shared" ref="AN564:AW573" si="130">IF(AN$3=$D564,$AM564,"")</f>
        <v/>
      </c>
      <c r="AO564" s="7" t="str">
        <f t="shared" si="130"/>
        <v/>
      </c>
      <c r="AP564" s="7" t="str">
        <f t="shared" si="130"/>
        <v/>
      </c>
      <c r="AQ564" s="7" t="str">
        <f t="shared" si="130"/>
        <v/>
      </c>
      <c r="AR564" s="7" t="str">
        <f t="shared" si="130"/>
        <v/>
      </c>
      <c r="AS564" s="7" t="str">
        <f t="shared" si="130"/>
        <v/>
      </c>
      <c r="AT564" s="7" t="str">
        <f t="shared" si="130"/>
        <v/>
      </c>
      <c r="AU564" s="7" t="str">
        <f t="shared" si="130"/>
        <v/>
      </c>
      <c r="AV564" s="7" t="str">
        <f t="shared" si="130"/>
        <v/>
      </c>
      <c r="AW564" s="7" t="str">
        <f t="shared" si="130"/>
        <v/>
      </c>
      <c r="AX564" s="7" t="str">
        <f t="shared" ref="AX564:BE573" si="131">IF(AX$3=$D564,$AM564,"")</f>
        <v/>
      </c>
      <c r="AY564" s="7" t="str">
        <f t="shared" si="131"/>
        <v/>
      </c>
      <c r="AZ564" s="7" t="str">
        <f t="shared" si="131"/>
        <v/>
      </c>
      <c r="BA564" s="7" t="str">
        <f t="shared" si="131"/>
        <v/>
      </c>
      <c r="BB564" s="7" t="str">
        <f t="shared" si="131"/>
        <v/>
      </c>
      <c r="BC564" s="7" t="str">
        <f t="shared" si="131"/>
        <v/>
      </c>
      <c r="BD564" s="7" t="str">
        <f t="shared" si="131"/>
        <v/>
      </c>
      <c r="BE564" s="7" t="str">
        <f t="shared" si="131"/>
        <v/>
      </c>
    </row>
    <row r="565" spans="1:57">
      <c r="A565" t="s">
        <v>404</v>
      </c>
      <c r="B565" t="s">
        <v>404</v>
      </c>
      <c r="C565" t="s">
        <v>404</v>
      </c>
      <c r="E565">
        <v>19</v>
      </c>
      <c r="F565">
        <v>0</v>
      </c>
      <c r="G565">
        <v>1</v>
      </c>
      <c r="H565">
        <v>219425</v>
      </c>
      <c r="I565" s="1">
        <v>44761.875</v>
      </c>
      <c r="J565" t="s">
        <v>387</v>
      </c>
      <c r="K565">
        <v>0</v>
      </c>
      <c r="L565" s="1"/>
      <c r="M565" s="1">
        <v>44761.875</v>
      </c>
      <c r="N565" s="1">
        <v>42153.875</v>
      </c>
      <c r="O565" s="1">
        <v>43629.875</v>
      </c>
      <c r="P565" s="1"/>
      <c r="Q565" s="1">
        <v>43630.875</v>
      </c>
      <c r="R565">
        <v>76296565</v>
      </c>
      <c r="S565" s="22">
        <f>COUNTIF(affix_amil_mensalidade_bronze!$E$4:$E$140,R565)</f>
        <v>0</v>
      </c>
      <c r="U565" t="s">
        <v>981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389</v>
      </c>
      <c r="AC565">
        <v>36</v>
      </c>
      <c r="AD565" t="s">
        <v>476</v>
      </c>
      <c r="AE565">
        <v>123586</v>
      </c>
      <c r="AF565">
        <v>1038.1099999999999</v>
      </c>
      <c r="AG565">
        <v>1235.8599999999999</v>
      </c>
      <c r="AH565" t="s">
        <v>408</v>
      </c>
      <c r="AI565" t="str">
        <f t="shared" si="120"/>
        <v>SIMSIMSIM190121942544761.875FNEL044761.87542153.87543629.87543630.875762965650XNZX GXBRXXL XLVX VXXNX000000AMIL36AMIL 400 QC NACIONAL1235861038.111235.86ATIVO</v>
      </c>
      <c r="AJ565">
        <f t="shared" si="121"/>
        <v>0</v>
      </c>
      <c r="AK565" t="s">
        <v>387</v>
      </c>
      <c r="AM565" s="8">
        <v>562</v>
      </c>
      <c r="AN565" s="8" t="str">
        <f t="shared" si="130"/>
        <v/>
      </c>
      <c r="AO565" s="8" t="str">
        <f t="shared" si="130"/>
        <v/>
      </c>
      <c r="AP565" s="8" t="str">
        <f t="shared" si="130"/>
        <v/>
      </c>
      <c r="AQ565" s="8" t="str">
        <f t="shared" si="130"/>
        <v/>
      </c>
      <c r="AR565" s="8" t="str">
        <f t="shared" si="130"/>
        <v/>
      </c>
      <c r="AS565" s="8" t="str">
        <f t="shared" si="130"/>
        <v/>
      </c>
      <c r="AT565" s="8" t="str">
        <f t="shared" si="130"/>
        <v/>
      </c>
      <c r="AU565" s="8" t="str">
        <f t="shared" si="130"/>
        <v/>
      </c>
      <c r="AV565" s="8" t="str">
        <f t="shared" si="130"/>
        <v/>
      </c>
      <c r="AW565" s="8" t="str">
        <f t="shared" si="130"/>
        <v/>
      </c>
      <c r="AX565" s="8" t="str">
        <f t="shared" si="131"/>
        <v/>
      </c>
      <c r="AY565" s="8" t="str">
        <f t="shared" si="131"/>
        <v/>
      </c>
      <c r="AZ565" s="8" t="str">
        <f t="shared" si="131"/>
        <v/>
      </c>
      <c r="BA565" s="8" t="str">
        <f t="shared" si="131"/>
        <v/>
      </c>
      <c r="BB565" s="8" t="str">
        <f t="shared" si="131"/>
        <v/>
      </c>
      <c r="BC565" s="8" t="str">
        <f t="shared" si="131"/>
        <v/>
      </c>
      <c r="BD565" s="8" t="str">
        <f t="shared" si="131"/>
        <v/>
      </c>
      <c r="BE565" s="8" t="str">
        <f t="shared" si="131"/>
        <v/>
      </c>
    </row>
    <row r="566" spans="1:57">
      <c r="A566" t="s">
        <v>404</v>
      </c>
      <c r="B566" t="s">
        <v>404</v>
      </c>
      <c r="C566" t="s">
        <v>404</v>
      </c>
      <c r="E566">
        <v>19</v>
      </c>
      <c r="F566">
        <v>0</v>
      </c>
      <c r="G566">
        <v>1</v>
      </c>
      <c r="H566">
        <v>219425</v>
      </c>
      <c r="I566" s="1">
        <v>44761.875</v>
      </c>
      <c r="J566" t="s">
        <v>387</v>
      </c>
      <c r="K566">
        <v>0</v>
      </c>
      <c r="L566" s="1"/>
      <c r="M566" s="1">
        <v>44761.875</v>
      </c>
      <c r="N566" s="1">
        <v>42153.875</v>
      </c>
      <c r="O566" s="1">
        <v>43629.875</v>
      </c>
      <c r="P566" s="1"/>
      <c r="Q566" s="1">
        <v>43630.875</v>
      </c>
      <c r="R566">
        <v>76296565</v>
      </c>
      <c r="S566" s="23">
        <f>COUNTIF(affix_amil_mensalidade_bronze!$E$4:$E$140,R566)</f>
        <v>0</v>
      </c>
      <c r="U566" t="s">
        <v>981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389</v>
      </c>
      <c r="AC566">
        <v>36</v>
      </c>
      <c r="AD566" t="s">
        <v>476</v>
      </c>
      <c r="AE566">
        <v>123586</v>
      </c>
      <c r="AF566">
        <v>1038.1099999999999</v>
      </c>
      <c r="AG566">
        <v>1235.8599999999999</v>
      </c>
      <c r="AH566" t="s">
        <v>408</v>
      </c>
      <c r="AI566" t="str">
        <f t="shared" si="120"/>
        <v>SIMSIMSIM190121942544761.875FNEL044761.87542153.87543629.87543630.875762965650XNZX GXBRXXL XLVX VXXNX000000AMIL36AMIL 400 QC NACIONAL1235861038.111235.86ATIVO</v>
      </c>
      <c r="AJ566">
        <f t="shared" si="121"/>
        <v>1</v>
      </c>
      <c r="AK566" t="s">
        <v>387</v>
      </c>
      <c r="AM566" s="7">
        <v>563</v>
      </c>
      <c r="AN566" s="7" t="str">
        <f t="shared" si="130"/>
        <v/>
      </c>
      <c r="AO566" s="7" t="str">
        <f t="shared" si="130"/>
        <v/>
      </c>
      <c r="AP566" s="7" t="str">
        <f t="shared" si="130"/>
        <v/>
      </c>
      <c r="AQ566" s="7" t="str">
        <f t="shared" si="130"/>
        <v/>
      </c>
      <c r="AR566" s="7" t="str">
        <f t="shared" si="130"/>
        <v/>
      </c>
      <c r="AS566" s="7" t="str">
        <f t="shared" si="130"/>
        <v/>
      </c>
      <c r="AT566" s="7" t="str">
        <f t="shared" si="130"/>
        <v/>
      </c>
      <c r="AU566" s="7" t="str">
        <f t="shared" si="130"/>
        <v/>
      </c>
      <c r="AV566" s="7" t="str">
        <f t="shared" si="130"/>
        <v/>
      </c>
      <c r="AW566" s="7" t="str">
        <f t="shared" si="130"/>
        <v/>
      </c>
      <c r="AX566" s="7" t="str">
        <f t="shared" si="131"/>
        <v/>
      </c>
      <c r="AY566" s="7" t="str">
        <f t="shared" si="131"/>
        <v/>
      </c>
      <c r="AZ566" s="7" t="str">
        <f t="shared" si="131"/>
        <v/>
      </c>
      <c r="BA566" s="7" t="str">
        <f t="shared" si="131"/>
        <v/>
      </c>
      <c r="BB566" s="7" t="str">
        <f t="shared" si="131"/>
        <v/>
      </c>
      <c r="BC566" s="7" t="str">
        <f t="shared" si="131"/>
        <v/>
      </c>
      <c r="BD566" s="7" t="str">
        <f t="shared" si="131"/>
        <v/>
      </c>
      <c r="BE566" s="7" t="str">
        <f t="shared" si="131"/>
        <v/>
      </c>
    </row>
    <row r="567" spans="1:57">
      <c r="A567" t="s">
        <v>404</v>
      </c>
      <c r="B567" t="s">
        <v>404</v>
      </c>
      <c r="C567" t="s">
        <v>404</v>
      </c>
      <c r="E567">
        <v>19</v>
      </c>
      <c r="F567">
        <v>0</v>
      </c>
      <c r="G567">
        <v>1</v>
      </c>
      <c r="H567">
        <v>219425</v>
      </c>
      <c r="I567" s="1">
        <v>44761.875</v>
      </c>
      <c r="J567" t="s">
        <v>387</v>
      </c>
      <c r="K567">
        <v>0</v>
      </c>
      <c r="L567" s="1"/>
      <c r="M567" s="1">
        <v>44761.875</v>
      </c>
      <c r="N567" s="1">
        <v>42153.875</v>
      </c>
      <c r="O567" s="1">
        <v>43629.875</v>
      </c>
      <c r="P567" s="1"/>
      <c r="Q567" s="1">
        <v>43630.875</v>
      </c>
      <c r="R567">
        <v>76296565</v>
      </c>
      <c r="S567" s="22">
        <f>COUNTIF(affix_amil_mensalidade_bronze!$E$4:$E$140,R567)</f>
        <v>0</v>
      </c>
      <c r="U567" t="s">
        <v>981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389</v>
      </c>
      <c r="AC567">
        <v>36</v>
      </c>
      <c r="AD567" t="s">
        <v>476</v>
      </c>
      <c r="AE567">
        <v>123586</v>
      </c>
      <c r="AF567">
        <v>1038.1099999999999</v>
      </c>
      <c r="AG567">
        <v>1235.8599999999999</v>
      </c>
      <c r="AH567" t="s">
        <v>408</v>
      </c>
      <c r="AI567" t="str">
        <f t="shared" si="120"/>
        <v>SIMSIMSIM190121942544761.875FNEL044761.87542153.87543629.87543630.875762965650XNZX GXBRXXL XLVX VXXNX000000AMIL36AMIL 400 QC NACIONAL1235861038.111235.86ATIVO</v>
      </c>
      <c r="AJ567">
        <f t="shared" si="121"/>
        <v>1</v>
      </c>
      <c r="AK567" t="s">
        <v>387</v>
      </c>
      <c r="AM567" s="8">
        <v>564</v>
      </c>
      <c r="AN567" s="8" t="str">
        <f t="shared" si="130"/>
        <v/>
      </c>
      <c r="AO567" s="8" t="str">
        <f t="shared" si="130"/>
        <v/>
      </c>
      <c r="AP567" s="8" t="str">
        <f t="shared" si="130"/>
        <v/>
      </c>
      <c r="AQ567" s="8" t="str">
        <f t="shared" si="130"/>
        <v/>
      </c>
      <c r="AR567" s="8" t="str">
        <f t="shared" si="130"/>
        <v/>
      </c>
      <c r="AS567" s="8" t="str">
        <f t="shared" si="130"/>
        <v/>
      </c>
      <c r="AT567" s="8" t="str">
        <f t="shared" si="130"/>
        <v/>
      </c>
      <c r="AU567" s="8" t="str">
        <f t="shared" si="130"/>
        <v/>
      </c>
      <c r="AV567" s="8" t="str">
        <f t="shared" si="130"/>
        <v/>
      </c>
      <c r="AW567" s="8" t="str">
        <f t="shared" si="130"/>
        <v/>
      </c>
      <c r="AX567" s="8" t="str">
        <f t="shared" si="131"/>
        <v/>
      </c>
      <c r="AY567" s="8" t="str">
        <f t="shared" si="131"/>
        <v/>
      </c>
      <c r="AZ567" s="8" t="str">
        <f t="shared" si="131"/>
        <v/>
      </c>
      <c r="BA567" s="8" t="str">
        <f t="shared" si="131"/>
        <v/>
      </c>
      <c r="BB567" s="8" t="str">
        <f t="shared" si="131"/>
        <v/>
      </c>
      <c r="BC567" s="8" t="str">
        <f t="shared" si="131"/>
        <v/>
      </c>
      <c r="BD567" s="8" t="str">
        <f t="shared" si="131"/>
        <v/>
      </c>
      <c r="BE567" s="8" t="str">
        <f t="shared" si="131"/>
        <v/>
      </c>
    </row>
    <row r="568" spans="1:57">
      <c r="A568" t="s">
        <v>404</v>
      </c>
      <c r="B568" t="s">
        <v>404</v>
      </c>
      <c r="C568" t="s">
        <v>404</v>
      </c>
      <c r="E568">
        <v>278</v>
      </c>
      <c r="F568">
        <v>0</v>
      </c>
      <c r="G568">
        <v>1</v>
      </c>
      <c r="H568">
        <v>223243</v>
      </c>
      <c r="I568" s="1">
        <v>44761.875</v>
      </c>
      <c r="J568" t="s">
        <v>396</v>
      </c>
      <c r="K568">
        <v>0</v>
      </c>
      <c r="L568" s="1"/>
      <c r="M568" s="1">
        <v>44761.875</v>
      </c>
      <c r="N568" s="1">
        <v>35526.875</v>
      </c>
      <c r="O568" s="1">
        <v>44755.875</v>
      </c>
      <c r="P568" s="1">
        <v>44755.875</v>
      </c>
      <c r="Q568" s="1">
        <v>43660.875</v>
      </c>
      <c r="R568">
        <v>76453197</v>
      </c>
      <c r="S568" s="23">
        <f>COUNTIF(affix_amil_mensalidade_bronze!$E$4:$E$140,R568)</f>
        <v>0</v>
      </c>
      <c r="U568" t="s">
        <v>984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389</v>
      </c>
      <c r="AC568">
        <v>35</v>
      </c>
      <c r="AD568" t="s">
        <v>476</v>
      </c>
      <c r="AE568">
        <v>161582</v>
      </c>
      <c r="AF568">
        <v>1341.09</v>
      </c>
      <c r="AG568">
        <v>1615.82</v>
      </c>
      <c r="AH568" t="s">
        <v>480</v>
      </c>
      <c r="AI568" t="str">
        <f t="shared" si="120"/>
        <v>SIMSIMSIM2780122324344761.875SINDSIME -SINDICATO DOS EMPREENDEDORES INDIVIDUAIS044761.87535526.87544755.87544755.87543660.875764531970VXWTXR FXGUXXRXX TRXWWXLX000000AMIL35AMIL 400 QC NACIONAL1615821341.091615.82SUSPENSÃO</v>
      </c>
      <c r="AJ568">
        <f t="shared" si="121"/>
        <v>0</v>
      </c>
      <c r="AK568" t="s">
        <v>396</v>
      </c>
      <c r="AM568" s="7">
        <v>565</v>
      </c>
      <c r="AN568" s="7" t="str">
        <f t="shared" si="130"/>
        <v/>
      </c>
      <c r="AO568" s="7" t="str">
        <f t="shared" si="130"/>
        <v/>
      </c>
      <c r="AP568" s="7" t="str">
        <f t="shared" si="130"/>
        <v/>
      </c>
      <c r="AQ568" s="7" t="str">
        <f t="shared" si="130"/>
        <v/>
      </c>
      <c r="AR568" s="7" t="str">
        <f t="shared" si="130"/>
        <v/>
      </c>
      <c r="AS568" s="7" t="str">
        <f t="shared" si="130"/>
        <v/>
      </c>
      <c r="AT568" s="7" t="str">
        <f t="shared" si="130"/>
        <v/>
      </c>
      <c r="AU568" s="7" t="str">
        <f t="shared" si="130"/>
        <v/>
      </c>
      <c r="AV568" s="7" t="str">
        <f t="shared" si="130"/>
        <v/>
      </c>
      <c r="AW568" s="7" t="str">
        <f t="shared" si="130"/>
        <v/>
      </c>
      <c r="AX568" s="7" t="str">
        <f t="shared" si="131"/>
        <v/>
      </c>
      <c r="AY568" s="7" t="str">
        <f t="shared" si="131"/>
        <v/>
      </c>
      <c r="AZ568" s="7" t="str">
        <f t="shared" si="131"/>
        <v/>
      </c>
      <c r="BA568" s="7" t="str">
        <f t="shared" si="131"/>
        <v/>
      </c>
      <c r="BB568" s="7" t="str">
        <f t="shared" si="131"/>
        <v/>
      </c>
      <c r="BC568" s="7" t="str">
        <f t="shared" si="131"/>
        <v/>
      </c>
      <c r="BD568" s="7" t="str">
        <f t="shared" si="131"/>
        <v/>
      </c>
      <c r="BE568" s="7" t="str">
        <f t="shared" si="131"/>
        <v/>
      </c>
    </row>
    <row r="569" spans="1:57">
      <c r="A569" t="s">
        <v>404</v>
      </c>
      <c r="B569" t="s">
        <v>404</v>
      </c>
      <c r="C569" t="s">
        <v>404</v>
      </c>
      <c r="E569">
        <v>278</v>
      </c>
      <c r="F569">
        <v>0</v>
      </c>
      <c r="G569">
        <v>1</v>
      </c>
      <c r="H569">
        <v>223243</v>
      </c>
      <c r="I569" s="1">
        <v>44761.875</v>
      </c>
      <c r="J569" t="s">
        <v>396</v>
      </c>
      <c r="K569">
        <v>0</v>
      </c>
      <c r="L569" s="1"/>
      <c r="M569" s="1">
        <v>44761.875</v>
      </c>
      <c r="N569" s="1">
        <v>35526.875</v>
      </c>
      <c r="O569" s="1">
        <v>44755.875</v>
      </c>
      <c r="P569" s="1">
        <v>44755.875</v>
      </c>
      <c r="Q569" s="1">
        <v>43660.875</v>
      </c>
      <c r="R569">
        <v>76453197</v>
      </c>
      <c r="S569" s="22">
        <f>COUNTIF(affix_amil_mensalidade_bronze!$E$4:$E$140,R569)</f>
        <v>0</v>
      </c>
      <c r="U569" t="s">
        <v>984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389</v>
      </c>
      <c r="AC569">
        <v>35</v>
      </c>
      <c r="AD569" t="s">
        <v>476</v>
      </c>
      <c r="AE569">
        <v>161582</v>
      </c>
      <c r="AF569">
        <v>1341.09</v>
      </c>
      <c r="AG569">
        <v>1615.82</v>
      </c>
      <c r="AH569" t="s">
        <v>480</v>
      </c>
      <c r="AI569" t="str">
        <f t="shared" si="120"/>
        <v>SIMSIMSIM2780122324344761.875SINDSIME -SINDICATO DOS EMPREENDEDORES INDIVIDUAIS044761.87535526.87544755.87544755.87543660.875764531970VXWTXR FXGUXXRXX TRXWWXLX000000AMIL35AMIL 400 QC NACIONAL1615821341.091615.82SUSPENSÃO</v>
      </c>
      <c r="AJ569">
        <f t="shared" si="121"/>
        <v>1</v>
      </c>
      <c r="AK569" t="s">
        <v>396</v>
      </c>
      <c r="AM569" s="8">
        <v>566</v>
      </c>
      <c r="AN569" s="8" t="str">
        <f t="shared" si="130"/>
        <v/>
      </c>
      <c r="AO569" s="8" t="str">
        <f t="shared" si="130"/>
        <v/>
      </c>
      <c r="AP569" s="8" t="str">
        <f t="shared" si="130"/>
        <v/>
      </c>
      <c r="AQ569" s="8" t="str">
        <f t="shared" si="130"/>
        <v/>
      </c>
      <c r="AR569" s="8" t="str">
        <f t="shared" si="130"/>
        <v/>
      </c>
      <c r="AS569" s="8" t="str">
        <f t="shared" si="130"/>
        <v/>
      </c>
      <c r="AT569" s="8" t="str">
        <f t="shared" si="130"/>
        <v/>
      </c>
      <c r="AU569" s="8" t="str">
        <f t="shared" si="130"/>
        <v/>
      </c>
      <c r="AV569" s="8" t="str">
        <f t="shared" si="130"/>
        <v/>
      </c>
      <c r="AW569" s="8" t="str">
        <f t="shared" si="130"/>
        <v/>
      </c>
      <c r="AX569" s="8" t="str">
        <f t="shared" si="131"/>
        <v/>
      </c>
      <c r="AY569" s="8" t="str">
        <f t="shared" si="131"/>
        <v/>
      </c>
      <c r="AZ569" s="8" t="str">
        <f t="shared" si="131"/>
        <v/>
      </c>
      <c r="BA569" s="8" t="str">
        <f t="shared" si="131"/>
        <v/>
      </c>
      <c r="BB569" s="8" t="str">
        <f t="shared" si="131"/>
        <v/>
      </c>
      <c r="BC569" s="8" t="str">
        <f t="shared" si="131"/>
        <v/>
      </c>
      <c r="BD569" s="8" t="str">
        <f t="shared" si="131"/>
        <v/>
      </c>
      <c r="BE569" s="8" t="str">
        <f t="shared" si="131"/>
        <v/>
      </c>
    </row>
    <row r="570" spans="1:57">
      <c r="A570" t="s">
        <v>404</v>
      </c>
      <c r="B570" t="s">
        <v>404</v>
      </c>
      <c r="C570" t="s">
        <v>404</v>
      </c>
      <c r="E570">
        <v>278</v>
      </c>
      <c r="F570">
        <v>0</v>
      </c>
      <c r="G570">
        <v>1</v>
      </c>
      <c r="H570">
        <v>223243</v>
      </c>
      <c r="I570" s="1">
        <v>44761.875</v>
      </c>
      <c r="J570" t="s">
        <v>396</v>
      </c>
      <c r="K570">
        <v>0</v>
      </c>
      <c r="L570" s="1"/>
      <c r="M570" s="1">
        <v>44761.875</v>
      </c>
      <c r="N570" s="1">
        <v>35526.875</v>
      </c>
      <c r="O570" s="1">
        <v>44755.875</v>
      </c>
      <c r="P570" s="1">
        <v>44755.875</v>
      </c>
      <c r="Q570" s="1">
        <v>43660.875</v>
      </c>
      <c r="R570">
        <v>76453197</v>
      </c>
      <c r="S570" s="23">
        <f>COUNTIF(affix_amil_mensalidade_bronze!$E$4:$E$140,R570)</f>
        <v>0</v>
      </c>
      <c r="U570" t="s">
        <v>984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389</v>
      </c>
      <c r="AC570">
        <v>35</v>
      </c>
      <c r="AD570" t="s">
        <v>476</v>
      </c>
      <c r="AE570">
        <v>161582</v>
      </c>
      <c r="AF570">
        <v>1341.09</v>
      </c>
      <c r="AG570">
        <v>1615.82</v>
      </c>
      <c r="AH570" t="s">
        <v>480</v>
      </c>
      <c r="AI570" t="str">
        <f t="shared" si="120"/>
        <v>SIMSIMSIM2780122324344761.875SINDSIME -SINDICATO DOS EMPREENDEDORES INDIVIDUAIS044761.87535526.87544755.87544755.87543660.875764531970VXWTXR FXGUXXRXX TRXWWXLX000000AMIL35AMIL 400 QC NACIONAL1615821341.091615.82SUSPENSÃO</v>
      </c>
      <c r="AJ570">
        <f t="shared" si="121"/>
        <v>1</v>
      </c>
      <c r="AK570" t="s">
        <v>396</v>
      </c>
      <c r="AM570" s="7">
        <v>567</v>
      </c>
      <c r="AN570" s="7" t="str">
        <f t="shared" si="130"/>
        <v/>
      </c>
      <c r="AO570" s="7" t="str">
        <f t="shared" si="130"/>
        <v/>
      </c>
      <c r="AP570" s="7" t="str">
        <f t="shared" si="130"/>
        <v/>
      </c>
      <c r="AQ570" s="7" t="str">
        <f t="shared" si="130"/>
        <v/>
      </c>
      <c r="AR570" s="7" t="str">
        <f t="shared" si="130"/>
        <v/>
      </c>
      <c r="AS570" s="7" t="str">
        <f t="shared" si="130"/>
        <v/>
      </c>
      <c r="AT570" s="7" t="str">
        <f t="shared" si="130"/>
        <v/>
      </c>
      <c r="AU570" s="7" t="str">
        <f t="shared" si="130"/>
        <v/>
      </c>
      <c r="AV570" s="7" t="str">
        <f t="shared" si="130"/>
        <v/>
      </c>
      <c r="AW570" s="7" t="str">
        <f t="shared" si="130"/>
        <v/>
      </c>
      <c r="AX570" s="7" t="str">
        <f t="shared" si="131"/>
        <v/>
      </c>
      <c r="AY570" s="7" t="str">
        <f t="shared" si="131"/>
        <v/>
      </c>
      <c r="AZ570" s="7" t="str">
        <f t="shared" si="131"/>
        <v/>
      </c>
      <c r="BA570" s="7" t="str">
        <f t="shared" si="131"/>
        <v/>
      </c>
      <c r="BB570" s="7" t="str">
        <f t="shared" si="131"/>
        <v/>
      </c>
      <c r="BC570" s="7" t="str">
        <f t="shared" si="131"/>
        <v/>
      </c>
      <c r="BD570" s="7" t="str">
        <f t="shared" si="131"/>
        <v/>
      </c>
      <c r="BE570" s="7" t="str">
        <f t="shared" si="131"/>
        <v/>
      </c>
    </row>
    <row r="571" spans="1:57">
      <c r="A571" t="s">
        <v>404</v>
      </c>
      <c r="B571" t="s">
        <v>404</v>
      </c>
      <c r="C571" t="s">
        <v>404</v>
      </c>
      <c r="E571">
        <v>278</v>
      </c>
      <c r="F571">
        <v>0</v>
      </c>
      <c r="G571">
        <v>1</v>
      </c>
      <c r="H571">
        <v>223243</v>
      </c>
      <c r="I571" s="1">
        <v>44761.875</v>
      </c>
      <c r="J571" t="s">
        <v>396</v>
      </c>
      <c r="K571">
        <v>1</v>
      </c>
      <c r="L571" s="1"/>
      <c r="M571" s="1">
        <v>44761.875</v>
      </c>
      <c r="N571" s="1">
        <v>24965.875</v>
      </c>
      <c r="O571" s="1">
        <v>44755.875</v>
      </c>
      <c r="P571" s="1"/>
      <c r="Q571" s="1">
        <v>43660.875</v>
      </c>
      <c r="R571">
        <v>76453198</v>
      </c>
      <c r="S571" s="22">
        <f>COUNTIF(affix_amil_mensalidade_bronze!$E$4:$E$140,R571)</f>
        <v>0</v>
      </c>
      <c r="U571" t="s">
        <v>985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389</v>
      </c>
      <c r="AC571">
        <v>35</v>
      </c>
      <c r="AD571" t="s">
        <v>476</v>
      </c>
      <c r="AE571">
        <v>35283</v>
      </c>
      <c r="AF571">
        <v>2928.49</v>
      </c>
      <c r="AG571">
        <v>3528.3</v>
      </c>
      <c r="AH571" t="s">
        <v>480</v>
      </c>
      <c r="AI571" t="str">
        <f t="shared" si="120"/>
        <v>SIMSIMSIM2780122324344761.875SINDSIME -SINDICATO DOS EMPREENDEDORES INDIVIDUAIS144761.87524965.87544755.87543660.875764531980XNX PXULX RXDRXGUX DX WXTX FXGUXXRXX000000AMIL35AMIL 400 QC NACIONAL352832928.493528.3SUSPENSÃO</v>
      </c>
      <c r="AJ571">
        <f t="shared" si="121"/>
        <v>0</v>
      </c>
      <c r="AK571" t="s">
        <v>396</v>
      </c>
      <c r="AM571" s="8">
        <v>568</v>
      </c>
      <c r="AN571" s="8" t="str">
        <f t="shared" si="130"/>
        <v/>
      </c>
      <c r="AO571" s="8" t="str">
        <f t="shared" si="130"/>
        <v/>
      </c>
      <c r="AP571" s="8" t="str">
        <f t="shared" si="130"/>
        <v/>
      </c>
      <c r="AQ571" s="8" t="str">
        <f t="shared" si="130"/>
        <v/>
      </c>
      <c r="AR571" s="8" t="str">
        <f t="shared" si="130"/>
        <v/>
      </c>
      <c r="AS571" s="8" t="str">
        <f t="shared" si="130"/>
        <v/>
      </c>
      <c r="AT571" s="8" t="str">
        <f t="shared" si="130"/>
        <v/>
      </c>
      <c r="AU571" s="8" t="str">
        <f t="shared" si="130"/>
        <v/>
      </c>
      <c r="AV571" s="8" t="str">
        <f t="shared" si="130"/>
        <v/>
      </c>
      <c r="AW571" s="8" t="str">
        <f t="shared" si="130"/>
        <v/>
      </c>
      <c r="AX571" s="8" t="str">
        <f t="shared" si="131"/>
        <v/>
      </c>
      <c r="AY571" s="8" t="str">
        <f t="shared" si="131"/>
        <v/>
      </c>
      <c r="AZ571" s="8" t="str">
        <f t="shared" si="131"/>
        <v/>
      </c>
      <c r="BA571" s="8" t="str">
        <f t="shared" si="131"/>
        <v/>
      </c>
      <c r="BB571" s="8" t="str">
        <f t="shared" si="131"/>
        <v/>
      </c>
      <c r="BC571" s="8" t="str">
        <f t="shared" si="131"/>
        <v/>
      </c>
      <c r="BD571" s="8" t="str">
        <f t="shared" si="131"/>
        <v/>
      </c>
      <c r="BE571" s="8" t="str">
        <f t="shared" si="131"/>
        <v/>
      </c>
    </row>
    <row r="572" spans="1:57">
      <c r="A572" t="s">
        <v>404</v>
      </c>
      <c r="B572" t="s">
        <v>404</v>
      </c>
      <c r="C572" t="s">
        <v>404</v>
      </c>
      <c r="E572">
        <v>278</v>
      </c>
      <c r="F572">
        <v>0</v>
      </c>
      <c r="G572">
        <v>1</v>
      </c>
      <c r="H572">
        <v>223243</v>
      </c>
      <c r="I572" s="1">
        <v>44761.875</v>
      </c>
      <c r="J572" t="s">
        <v>396</v>
      </c>
      <c r="K572">
        <v>1</v>
      </c>
      <c r="L572" s="1"/>
      <c r="M572" s="1">
        <v>44761.875</v>
      </c>
      <c r="N572" s="1">
        <v>24965.875</v>
      </c>
      <c r="O572" s="1">
        <v>44755.875</v>
      </c>
      <c r="P572" s="1"/>
      <c r="Q572" s="1">
        <v>43660.875</v>
      </c>
      <c r="R572">
        <v>76453198</v>
      </c>
      <c r="S572" s="23">
        <f>COUNTIF(affix_amil_mensalidade_bronze!$E$4:$E$140,R572)</f>
        <v>0</v>
      </c>
      <c r="U572" t="s">
        <v>985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389</v>
      </c>
      <c r="AC572">
        <v>35</v>
      </c>
      <c r="AD572" t="s">
        <v>476</v>
      </c>
      <c r="AE572">
        <v>35283</v>
      </c>
      <c r="AF572">
        <v>2928.49</v>
      </c>
      <c r="AG572">
        <v>3528.3</v>
      </c>
      <c r="AH572" t="s">
        <v>480</v>
      </c>
      <c r="AI572" t="str">
        <f t="shared" si="120"/>
        <v>SIMSIMSIM2780122324344761.875SINDSIME -SINDICATO DOS EMPREENDEDORES INDIVIDUAIS144761.87524965.87544755.87543660.875764531980XNX PXULX RXDRXGUX DX WXTX FXGUXXRXX000000AMIL35AMIL 400 QC NACIONAL352832928.493528.3SUSPENSÃO</v>
      </c>
      <c r="AJ572">
        <f t="shared" si="121"/>
        <v>1</v>
      </c>
      <c r="AK572" t="s">
        <v>396</v>
      </c>
      <c r="AM572" s="7">
        <v>569</v>
      </c>
      <c r="AN572" s="7" t="str">
        <f t="shared" si="130"/>
        <v/>
      </c>
      <c r="AO572" s="7" t="str">
        <f t="shared" si="130"/>
        <v/>
      </c>
      <c r="AP572" s="7" t="str">
        <f t="shared" si="130"/>
        <v/>
      </c>
      <c r="AQ572" s="7" t="str">
        <f t="shared" si="130"/>
        <v/>
      </c>
      <c r="AR572" s="7" t="str">
        <f t="shared" si="130"/>
        <v/>
      </c>
      <c r="AS572" s="7" t="str">
        <f t="shared" si="130"/>
        <v/>
      </c>
      <c r="AT572" s="7" t="str">
        <f t="shared" si="130"/>
        <v/>
      </c>
      <c r="AU572" s="7" t="str">
        <f t="shared" si="130"/>
        <v/>
      </c>
      <c r="AV572" s="7" t="str">
        <f t="shared" si="130"/>
        <v/>
      </c>
      <c r="AW572" s="7" t="str">
        <f t="shared" si="130"/>
        <v/>
      </c>
      <c r="AX572" s="7" t="str">
        <f t="shared" si="131"/>
        <v/>
      </c>
      <c r="AY572" s="7" t="str">
        <f t="shared" si="131"/>
        <v/>
      </c>
      <c r="AZ572" s="7" t="str">
        <f t="shared" si="131"/>
        <v/>
      </c>
      <c r="BA572" s="7" t="str">
        <f t="shared" si="131"/>
        <v/>
      </c>
      <c r="BB572" s="7" t="str">
        <f t="shared" si="131"/>
        <v/>
      </c>
      <c r="BC572" s="7" t="str">
        <f t="shared" si="131"/>
        <v/>
      </c>
      <c r="BD572" s="7" t="str">
        <f t="shared" si="131"/>
        <v/>
      </c>
      <c r="BE572" s="7" t="str">
        <f t="shared" si="131"/>
        <v/>
      </c>
    </row>
    <row r="573" spans="1:57">
      <c r="A573" t="s">
        <v>404</v>
      </c>
      <c r="B573" t="s">
        <v>404</v>
      </c>
      <c r="C573" t="s">
        <v>404</v>
      </c>
      <c r="E573">
        <v>278</v>
      </c>
      <c r="F573">
        <v>0</v>
      </c>
      <c r="G573">
        <v>1</v>
      </c>
      <c r="H573">
        <v>223243</v>
      </c>
      <c r="I573" s="1">
        <v>44761.875</v>
      </c>
      <c r="J573" t="s">
        <v>396</v>
      </c>
      <c r="K573">
        <v>1</v>
      </c>
      <c r="L573" s="1"/>
      <c r="M573" s="1">
        <v>44761.875</v>
      </c>
      <c r="N573" s="1">
        <v>24965.875</v>
      </c>
      <c r="O573" s="1">
        <v>44755.875</v>
      </c>
      <c r="P573" s="1"/>
      <c r="Q573" s="1">
        <v>43660.875</v>
      </c>
      <c r="R573">
        <v>76453198</v>
      </c>
      <c r="S573" s="22">
        <f>COUNTIF(affix_amil_mensalidade_bronze!$E$4:$E$140,R573)</f>
        <v>0</v>
      </c>
      <c r="U573" t="s">
        <v>985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389</v>
      </c>
      <c r="AC573">
        <v>35</v>
      </c>
      <c r="AD573" t="s">
        <v>476</v>
      </c>
      <c r="AE573">
        <v>35283</v>
      </c>
      <c r="AF573">
        <v>2928.49</v>
      </c>
      <c r="AG573">
        <v>3528.3</v>
      </c>
      <c r="AH573" t="s">
        <v>480</v>
      </c>
      <c r="AI573" t="str">
        <f t="shared" si="120"/>
        <v>SIMSIMSIM2780122324344761.875SINDSIME -SINDICATO DOS EMPREENDEDORES INDIVIDUAIS144761.87524965.87544755.87543660.875764531980XNX PXULX RXDRXGUX DX WXTX FXGUXXRXX000000AMIL35AMIL 400 QC NACIONAL352832928.493528.3SUSPENSÃO</v>
      </c>
      <c r="AJ573">
        <f t="shared" si="121"/>
        <v>1</v>
      </c>
      <c r="AK573" t="s">
        <v>396</v>
      </c>
      <c r="AM573" s="8">
        <v>570</v>
      </c>
      <c r="AN573" s="8" t="str">
        <f t="shared" si="130"/>
        <v/>
      </c>
      <c r="AO573" s="8" t="str">
        <f t="shared" si="130"/>
        <v/>
      </c>
      <c r="AP573" s="8" t="str">
        <f t="shared" si="130"/>
        <v/>
      </c>
      <c r="AQ573" s="8" t="str">
        <f t="shared" si="130"/>
        <v/>
      </c>
      <c r="AR573" s="8" t="str">
        <f t="shared" si="130"/>
        <v/>
      </c>
      <c r="AS573" s="8" t="str">
        <f t="shared" si="130"/>
        <v/>
      </c>
      <c r="AT573" s="8" t="str">
        <f t="shared" si="130"/>
        <v/>
      </c>
      <c r="AU573" s="8" t="str">
        <f t="shared" si="130"/>
        <v/>
      </c>
      <c r="AV573" s="8" t="str">
        <f t="shared" si="130"/>
        <v/>
      </c>
      <c r="AW573" s="8" t="str">
        <f t="shared" si="130"/>
        <v/>
      </c>
      <c r="AX573" s="8" t="str">
        <f t="shared" si="131"/>
        <v/>
      </c>
      <c r="AY573" s="8" t="str">
        <f t="shared" si="131"/>
        <v/>
      </c>
      <c r="AZ573" s="8" t="str">
        <f t="shared" si="131"/>
        <v/>
      </c>
      <c r="BA573" s="8" t="str">
        <f t="shared" si="131"/>
        <v/>
      </c>
      <c r="BB573" s="8" t="str">
        <f t="shared" si="131"/>
        <v/>
      </c>
      <c r="BC573" s="8" t="str">
        <f t="shared" si="131"/>
        <v/>
      </c>
      <c r="BD573" s="8" t="str">
        <f t="shared" si="131"/>
        <v/>
      </c>
      <c r="BE573" s="8" t="str">
        <f t="shared" si="131"/>
        <v/>
      </c>
    </row>
    <row r="574" spans="1:57">
      <c r="A574" t="s">
        <v>404</v>
      </c>
      <c r="B574" t="s">
        <v>386</v>
      </c>
      <c r="C574" t="s">
        <v>386</v>
      </c>
      <c r="E574">
        <v>57</v>
      </c>
      <c r="F574">
        <v>0</v>
      </c>
      <c r="G574">
        <v>1</v>
      </c>
      <c r="H574">
        <v>223404</v>
      </c>
      <c r="I574" s="1">
        <v>44761.875</v>
      </c>
      <c r="J574" t="s">
        <v>392</v>
      </c>
      <c r="K574">
        <v>0</v>
      </c>
      <c r="L574" s="1">
        <v>44663.875</v>
      </c>
      <c r="M574" s="1">
        <v>44761.875</v>
      </c>
      <c r="N574" s="1">
        <v>30808.875</v>
      </c>
      <c r="O574" s="1">
        <v>44689.875</v>
      </c>
      <c r="P574" s="1"/>
      <c r="Q574" s="1">
        <v>43660.875</v>
      </c>
      <c r="R574">
        <v>76453199</v>
      </c>
      <c r="S574" s="22">
        <f>COUNTIF(affix_amil_mensalidade_bronze!$E$4:$E$140,R574)</f>
        <v>0</v>
      </c>
      <c r="U574" t="s">
        <v>987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389</v>
      </c>
      <c r="AC574">
        <v>35</v>
      </c>
      <c r="AD574" t="s">
        <v>390</v>
      </c>
      <c r="AE574">
        <v>158685</v>
      </c>
      <c r="AF574">
        <v>1332.96</v>
      </c>
      <c r="AG574">
        <v>1586.85</v>
      </c>
      <c r="AH574" t="s">
        <v>391</v>
      </c>
      <c r="AI574" t="str">
        <f t="shared" si="120"/>
        <v>SIMNÃONÃO570122340444761.875ANMEP044663.87544761.87530808.87544689.87543660.875764531990WRXTXXNX VXXNNX RXBXXRX000000AMIL35AMIL 400 QP NACIONAL1586851332.961586.85INATIVO</v>
      </c>
      <c r="AJ574">
        <f t="shared" si="121"/>
        <v>0</v>
      </c>
      <c r="AK574" t="s">
        <v>392</v>
      </c>
      <c r="AM574" s="7">
        <v>571</v>
      </c>
      <c r="AN574" s="7" t="str">
        <f t="shared" ref="AN574:AW583" si="132">IF(AN$3=$D574,$AM574,"")</f>
        <v/>
      </c>
      <c r="AO574" s="7" t="str">
        <f t="shared" si="132"/>
        <v/>
      </c>
      <c r="AP574" s="7" t="str">
        <f t="shared" si="132"/>
        <v/>
      </c>
      <c r="AQ574" s="7" t="str">
        <f t="shared" si="132"/>
        <v/>
      </c>
      <c r="AR574" s="7" t="str">
        <f t="shared" si="132"/>
        <v/>
      </c>
      <c r="AS574" s="7" t="str">
        <f t="shared" si="132"/>
        <v/>
      </c>
      <c r="AT574" s="7" t="str">
        <f t="shared" si="132"/>
        <v/>
      </c>
      <c r="AU574" s="7" t="str">
        <f t="shared" si="132"/>
        <v/>
      </c>
      <c r="AV574" s="7" t="str">
        <f t="shared" si="132"/>
        <v/>
      </c>
      <c r="AW574" s="7" t="str">
        <f t="shared" si="132"/>
        <v/>
      </c>
      <c r="AX574" s="7" t="str">
        <f t="shared" ref="AX574:BE583" si="133">IF(AX$3=$D574,$AM574,"")</f>
        <v/>
      </c>
      <c r="AY574" s="7" t="str">
        <f t="shared" si="133"/>
        <v/>
      </c>
      <c r="AZ574" s="7" t="str">
        <f t="shared" si="133"/>
        <v/>
      </c>
      <c r="BA574" s="7" t="str">
        <f t="shared" si="133"/>
        <v/>
      </c>
      <c r="BB574" s="7" t="str">
        <f t="shared" si="133"/>
        <v/>
      </c>
      <c r="BC574" s="7" t="str">
        <f t="shared" si="133"/>
        <v/>
      </c>
      <c r="BD574" s="7" t="str">
        <f t="shared" si="133"/>
        <v/>
      </c>
      <c r="BE574" s="7" t="str">
        <f t="shared" si="133"/>
        <v/>
      </c>
    </row>
    <row r="575" spans="1:57">
      <c r="A575" t="s">
        <v>404</v>
      </c>
      <c r="B575" t="s">
        <v>386</v>
      </c>
      <c r="C575" t="s">
        <v>386</v>
      </c>
      <c r="E575">
        <v>57</v>
      </c>
      <c r="F575">
        <v>0</v>
      </c>
      <c r="G575">
        <v>1</v>
      </c>
      <c r="H575">
        <v>223404</v>
      </c>
      <c r="I575" s="1">
        <v>44761.875</v>
      </c>
      <c r="J575" t="s">
        <v>392</v>
      </c>
      <c r="K575">
        <v>0</v>
      </c>
      <c r="L575" s="1">
        <v>44663.875</v>
      </c>
      <c r="M575" s="1">
        <v>44761.875</v>
      </c>
      <c r="N575" s="1">
        <v>30808.875</v>
      </c>
      <c r="O575" s="1">
        <v>44689.875</v>
      </c>
      <c r="P575" s="1"/>
      <c r="Q575" s="1">
        <v>43660.875</v>
      </c>
      <c r="R575">
        <v>76453199</v>
      </c>
      <c r="S575" s="23">
        <f>COUNTIF(affix_amil_mensalidade_bronze!$E$4:$E$140,R575)</f>
        <v>0</v>
      </c>
      <c r="U575" t="s">
        <v>987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389</v>
      </c>
      <c r="AC575">
        <v>35</v>
      </c>
      <c r="AD575" t="s">
        <v>390</v>
      </c>
      <c r="AE575">
        <v>158685</v>
      </c>
      <c r="AF575">
        <v>1332.96</v>
      </c>
      <c r="AG575">
        <v>1586.85</v>
      </c>
      <c r="AH575" t="s">
        <v>391</v>
      </c>
      <c r="AI575" t="str">
        <f t="shared" si="120"/>
        <v>SIMNÃONÃO570122340444761.875ANMEP044663.87544761.87530808.87544689.87543660.875764531990WRXTXXNX VXXNNX RXBXXRX000000AMIL35AMIL 400 QP NACIONAL1586851332.961586.85INATIVO</v>
      </c>
      <c r="AJ575">
        <f t="shared" si="121"/>
        <v>1</v>
      </c>
      <c r="AK575" t="s">
        <v>392</v>
      </c>
      <c r="AM575" s="8">
        <v>572</v>
      </c>
      <c r="AN575" s="8" t="str">
        <f t="shared" si="132"/>
        <v/>
      </c>
      <c r="AO575" s="8" t="str">
        <f t="shared" si="132"/>
        <v/>
      </c>
      <c r="AP575" s="8" t="str">
        <f t="shared" si="132"/>
        <v/>
      </c>
      <c r="AQ575" s="8" t="str">
        <f t="shared" si="132"/>
        <v/>
      </c>
      <c r="AR575" s="8" t="str">
        <f t="shared" si="132"/>
        <v/>
      </c>
      <c r="AS575" s="8" t="str">
        <f t="shared" si="132"/>
        <v/>
      </c>
      <c r="AT575" s="8" t="str">
        <f t="shared" si="132"/>
        <v/>
      </c>
      <c r="AU575" s="8" t="str">
        <f t="shared" si="132"/>
        <v/>
      </c>
      <c r="AV575" s="8" t="str">
        <f t="shared" si="132"/>
        <v/>
      </c>
      <c r="AW575" s="8" t="str">
        <f t="shared" si="132"/>
        <v/>
      </c>
      <c r="AX575" s="8" t="str">
        <f t="shared" si="133"/>
        <v/>
      </c>
      <c r="AY575" s="8" t="str">
        <f t="shared" si="133"/>
        <v/>
      </c>
      <c r="AZ575" s="8" t="str">
        <f t="shared" si="133"/>
        <v/>
      </c>
      <c r="BA575" s="8" t="str">
        <f t="shared" si="133"/>
        <v/>
      </c>
      <c r="BB575" s="8" t="str">
        <f t="shared" si="133"/>
        <v/>
      </c>
      <c r="BC575" s="8" t="str">
        <f t="shared" si="133"/>
        <v/>
      </c>
      <c r="BD575" s="8" t="str">
        <f t="shared" si="133"/>
        <v/>
      </c>
      <c r="BE575" s="8" t="str">
        <f t="shared" si="133"/>
        <v/>
      </c>
    </row>
    <row r="576" spans="1:57">
      <c r="A576" t="s">
        <v>404</v>
      </c>
      <c r="B576" t="s">
        <v>386</v>
      </c>
      <c r="C576" t="s">
        <v>386</v>
      </c>
      <c r="E576">
        <v>57</v>
      </c>
      <c r="F576">
        <v>0</v>
      </c>
      <c r="G576">
        <v>1</v>
      </c>
      <c r="H576">
        <v>223404</v>
      </c>
      <c r="I576" s="1">
        <v>44761.875</v>
      </c>
      <c r="J576" t="s">
        <v>392</v>
      </c>
      <c r="K576">
        <v>0</v>
      </c>
      <c r="L576" s="1">
        <v>44663.875</v>
      </c>
      <c r="M576" s="1">
        <v>44761.875</v>
      </c>
      <c r="N576" s="1">
        <v>30808.875</v>
      </c>
      <c r="O576" s="1">
        <v>44689.875</v>
      </c>
      <c r="P576" s="1"/>
      <c r="Q576" s="1">
        <v>43660.875</v>
      </c>
      <c r="R576">
        <v>76453199</v>
      </c>
      <c r="S576" s="22">
        <f>COUNTIF(affix_amil_mensalidade_bronze!$E$4:$E$140,R576)</f>
        <v>0</v>
      </c>
      <c r="U576" t="s">
        <v>987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389</v>
      </c>
      <c r="AC576">
        <v>35</v>
      </c>
      <c r="AD576" t="s">
        <v>390</v>
      </c>
      <c r="AE576">
        <v>158685</v>
      </c>
      <c r="AF576">
        <v>1332.96</v>
      </c>
      <c r="AG576">
        <v>1586.85</v>
      </c>
      <c r="AH576" t="s">
        <v>391</v>
      </c>
      <c r="AI576" t="str">
        <f t="shared" si="120"/>
        <v>SIMNÃONÃO570122340444761.875ANMEP044663.87544761.87530808.87544689.87543660.875764531990WRXTXXNX VXXNNX RXBXXRX000000AMIL35AMIL 400 QP NACIONAL1586851332.961586.85INATIVO</v>
      </c>
      <c r="AJ576">
        <f t="shared" si="121"/>
        <v>1</v>
      </c>
      <c r="AK576" t="s">
        <v>392</v>
      </c>
      <c r="AM576" s="7">
        <v>573</v>
      </c>
      <c r="AN576" s="7" t="str">
        <f t="shared" si="132"/>
        <v/>
      </c>
      <c r="AO576" s="7" t="str">
        <f t="shared" si="132"/>
        <v/>
      </c>
      <c r="AP576" s="7" t="str">
        <f t="shared" si="132"/>
        <v/>
      </c>
      <c r="AQ576" s="7" t="str">
        <f t="shared" si="132"/>
        <v/>
      </c>
      <c r="AR576" s="7" t="str">
        <f t="shared" si="132"/>
        <v/>
      </c>
      <c r="AS576" s="7" t="str">
        <f t="shared" si="132"/>
        <v/>
      </c>
      <c r="AT576" s="7" t="str">
        <f t="shared" si="132"/>
        <v/>
      </c>
      <c r="AU576" s="7" t="str">
        <f t="shared" si="132"/>
        <v/>
      </c>
      <c r="AV576" s="7" t="str">
        <f t="shared" si="132"/>
        <v/>
      </c>
      <c r="AW576" s="7" t="str">
        <f t="shared" si="132"/>
        <v/>
      </c>
      <c r="AX576" s="7" t="str">
        <f t="shared" si="133"/>
        <v/>
      </c>
      <c r="AY576" s="7" t="str">
        <f t="shared" si="133"/>
        <v/>
      </c>
      <c r="AZ576" s="7" t="str">
        <f t="shared" si="133"/>
        <v/>
      </c>
      <c r="BA576" s="7" t="str">
        <f t="shared" si="133"/>
        <v/>
      </c>
      <c r="BB576" s="7" t="str">
        <f t="shared" si="133"/>
        <v/>
      </c>
      <c r="BC576" s="7" t="str">
        <f t="shared" si="133"/>
        <v/>
      </c>
      <c r="BD576" s="7" t="str">
        <f t="shared" si="133"/>
        <v/>
      </c>
      <c r="BE576" s="7" t="str">
        <f t="shared" si="133"/>
        <v/>
      </c>
    </row>
    <row r="577" spans="1:57">
      <c r="A577" t="s">
        <v>404</v>
      </c>
      <c r="B577" t="s">
        <v>404</v>
      </c>
      <c r="C577" t="s">
        <v>404</v>
      </c>
      <c r="E577">
        <v>19</v>
      </c>
      <c r="F577">
        <v>0</v>
      </c>
      <c r="G577">
        <v>1</v>
      </c>
      <c r="H577">
        <v>223562</v>
      </c>
      <c r="I577" s="1">
        <v>44761.875</v>
      </c>
      <c r="J577" t="s">
        <v>387</v>
      </c>
      <c r="K577">
        <v>0</v>
      </c>
      <c r="L577" s="1"/>
      <c r="M577" s="1">
        <v>44761.875</v>
      </c>
      <c r="N577" s="1">
        <v>33079.875</v>
      </c>
      <c r="O577" s="1">
        <v>44319.875</v>
      </c>
      <c r="P577" s="1">
        <v>44299.875</v>
      </c>
      <c r="Q577" s="1">
        <v>43660.875</v>
      </c>
      <c r="R577">
        <v>76457404</v>
      </c>
      <c r="S577" s="22">
        <f>COUNTIF(affix_amil_mensalidade_bronze!$E$4:$E$140,R577)</f>
        <v>0</v>
      </c>
      <c r="U577" t="s">
        <v>989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389</v>
      </c>
      <c r="AC577">
        <v>35</v>
      </c>
      <c r="AD577" t="s">
        <v>476</v>
      </c>
      <c r="AE577">
        <v>212411</v>
      </c>
      <c r="AF577">
        <v>1784.23</v>
      </c>
      <c r="AG577">
        <v>2124.11</v>
      </c>
      <c r="AH577" t="s">
        <v>408</v>
      </c>
      <c r="AI577" t="str">
        <f t="shared" si="120"/>
        <v>SIMSIMSIM190122356244761.875FNEL044761.87533079.87544319.87544299.87543660.875764574040MXRWX XNTXNXX XLMXXDX DX JXU XLXVXXRX000000AMIL35AMIL 400 QC NACIONAL2124111784.232124.11ATIVO</v>
      </c>
      <c r="AJ577">
        <f t="shared" si="121"/>
        <v>0</v>
      </c>
      <c r="AK577" t="s">
        <v>387</v>
      </c>
      <c r="AM577" s="8">
        <v>574</v>
      </c>
      <c r="AN577" s="8" t="str">
        <f t="shared" si="132"/>
        <v/>
      </c>
      <c r="AO577" s="8" t="str">
        <f t="shared" si="132"/>
        <v/>
      </c>
      <c r="AP577" s="8" t="str">
        <f t="shared" si="132"/>
        <v/>
      </c>
      <c r="AQ577" s="8" t="str">
        <f t="shared" si="132"/>
        <v/>
      </c>
      <c r="AR577" s="8" t="str">
        <f t="shared" si="132"/>
        <v/>
      </c>
      <c r="AS577" s="8" t="str">
        <f t="shared" si="132"/>
        <v/>
      </c>
      <c r="AT577" s="8" t="str">
        <f t="shared" si="132"/>
        <v/>
      </c>
      <c r="AU577" s="8" t="str">
        <f t="shared" si="132"/>
        <v/>
      </c>
      <c r="AV577" s="8" t="str">
        <f t="shared" si="132"/>
        <v/>
      </c>
      <c r="AW577" s="8" t="str">
        <f t="shared" si="132"/>
        <v/>
      </c>
      <c r="AX577" s="8" t="str">
        <f t="shared" si="133"/>
        <v/>
      </c>
      <c r="AY577" s="8" t="str">
        <f t="shared" si="133"/>
        <v/>
      </c>
      <c r="AZ577" s="8" t="str">
        <f t="shared" si="133"/>
        <v/>
      </c>
      <c r="BA577" s="8" t="str">
        <f t="shared" si="133"/>
        <v/>
      </c>
      <c r="BB577" s="8" t="str">
        <f t="shared" si="133"/>
        <v/>
      </c>
      <c r="BC577" s="8" t="str">
        <f t="shared" si="133"/>
        <v/>
      </c>
      <c r="BD577" s="8" t="str">
        <f t="shared" si="133"/>
        <v/>
      </c>
      <c r="BE577" s="8" t="str">
        <f t="shared" si="133"/>
        <v/>
      </c>
    </row>
    <row r="578" spans="1:57">
      <c r="A578" t="s">
        <v>404</v>
      </c>
      <c r="B578" t="s">
        <v>404</v>
      </c>
      <c r="C578" t="s">
        <v>404</v>
      </c>
      <c r="E578">
        <v>19</v>
      </c>
      <c r="F578">
        <v>0</v>
      </c>
      <c r="G578">
        <v>1</v>
      </c>
      <c r="H578">
        <v>223562</v>
      </c>
      <c r="I578" s="1">
        <v>44761.875</v>
      </c>
      <c r="J578" t="s">
        <v>387</v>
      </c>
      <c r="K578">
        <v>0</v>
      </c>
      <c r="L578" s="1"/>
      <c r="M578" s="1">
        <v>44761.875</v>
      </c>
      <c r="N578" s="1">
        <v>33079.875</v>
      </c>
      <c r="O578" s="1">
        <v>44319.875</v>
      </c>
      <c r="P578" s="1">
        <v>44299.875</v>
      </c>
      <c r="Q578" s="1">
        <v>43660.875</v>
      </c>
      <c r="R578">
        <v>76457404</v>
      </c>
      <c r="S578" s="23">
        <f>COUNTIF(affix_amil_mensalidade_bronze!$E$4:$E$140,R578)</f>
        <v>0</v>
      </c>
      <c r="U578" t="s">
        <v>989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389</v>
      </c>
      <c r="AC578">
        <v>35</v>
      </c>
      <c r="AD578" t="s">
        <v>476</v>
      </c>
      <c r="AE578">
        <v>212411</v>
      </c>
      <c r="AF578">
        <v>1784.23</v>
      </c>
      <c r="AG578">
        <v>2124.11</v>
      </c>
      <c r="AH578" t="s">
        <v>408</v>
      </c>
      <c r="AI578" t="str">
        <f t="shared" si="120"/>
        <v>SIMSIMSIM190122356244761.875FNEL044761.87533079.87544319.87544299.87543660.875764574040MXRWX XNTXNXX XLMXXDX DX JXU XLXVXXRX000000AMIL35AMIL 400 QC NACIONAL2124111784.232124.11ATIVO</v>
      </c>
      <c r="AJ578">
        <f t="shared" si="121"/>
        <v>1</v>
      </c>
      <c r="AK578" t="s">
        <v>387</v>
      </c>
      <c r="AM578" s="7">
        <v>575</v>
      </c>
      <c r="AN578" s="7" t="str">
        <f t="shared" si="132"/>
        <v/>
      </c>
      <c r="AO578" s="7" t="str">
        <f t="shared" si="132"/>
        <v/>
      </c>
      <c r="AP578" s="7" t="str">
        <f t="shared" si="132"/>
        <v/>
      </c>
      <c r="AQ578" s="7" t="str">
        <f t="shared" si="132"/>
        <v/>
      </c>
      <c r="AR578" s="7" t="str">
        <f t="shared" si="132"/>
        <v/>
      </c>
      <c r="AS578" s="7" t="str">
        <f t="shared" si="132"/>
        <v/>
      </c>
      <c r="AT578" s="7" t="str">
        <f t="shared" si="132"/>
        <v/>
      </c>
      <c r="AU578" s="7" t="str">
        <f t="shared" si="132"/>
        <v/>
      </c>
      <c r="AV578" s="7" t="str">
        <f t="shared" si="132"/>
        <v/>
      </c>
      <c r="AW578" s="7" t="str">
        <f t="shared" si="132"/>
        <v/>
      </c>
      <c r="AX578" s="7" t="str">
        <f t="shared" si="133"/>
        <v/>
      </c>
      <c r="AY578" s="7" t="str">
        <f t="shared" si="133"/>
        <v/>
      </c>
      <c r="AZ578" s="7" t="str">
        <f t="shared" si="133"/>
        <v/>
      </c>
      <c r="BA578" s="7" t="str">
        <f t="shared" si="133"/>
        <v/>
      </c>
      <c r="BB578" s="7" t="str">
        <f t="shared" si="133"/>
        <v/>
      </c>
      <c r="BC578" s="7" t="str">
        <f t="shared" si="133"/>
        <v/>
      </c>
      <c r="BD578" s="7" t="str">
        <f t="shared" si="133"/>
        <v/>
      </c>
      <c r="BE578" s="7" t="str">
        <f t="shared" si="133"/>
        <v/>
      </c>
    </row>
    <row r="579" spans="1:57">
      <c r="A579" t="s">
        <v>404</v>
      </c>
      <c r="B579" t="s">
        <v>404</v>
      </c>
      <c r="C579" t="s">
        <v>404</v>
      </c>
      <c r="E579">
        <v>19</v>
      </c>
      <c r="F579">
        <v>0</v>
      </c>
      <c r="G579">
        <v>1</v>
      </c>
      <c r="H579">
        <v>223562</v>
      </c>
      <c r="I579" s="1">
        <v>44761.875</v>
      </c>
      <c r="J579" t="s">
        <v>387</v>
      </c>
      <c r="K579">
        <v>0</v>
      </c>
      <c r="L579" s="1"/>
      <c r="M579" s="1">
        <v>44761.875</v>
      </c>
      <c r="N579" s="1">
        <v>33079.875</v>
      </c>
      <c r="O579" s="1">
        <v>44319.875</v>
      </c>
      <c r="P579" s="1">
        <v>44299.875</v>
      </c>
      <c r="Q579" s="1">
        <v>43660.875</v>
      </c>
      <c r="R579">
        <v>76457404</v>
      </c>
      <c r="S579" s="22">
        <f>COUNTIF(affix_amil_mensalidade_bronze!$E$4:$E$140,R579)</f>
        <v>0</v>
      </c>
      <c r="U579" t="s">
        <v>989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389</v>
      </c>
      <c r="AC579">
        <v>35</v>
      </c>
      <c r="AD579" t="s">
        <v>476</v>
      </c>
      <c r="AE579">
        <v>212411</v>
      </c>
      <c r="AF579">
        <v>1784.23</v>
      </c>
      <c r="AG579">
        <v>2124.11</v>
      </c>
      <c r="AH579" t="s">
        <v>408</v>
      </c>
      <c r="AI579" t="str">
        <f t="shared" si="120"/>
        <v>SIMSIMSIM190122356244761.875FNEL044761.87533079.87544319.87544299.87543660.875764574040MXRWX XNTXNXX XLMXXDX DX JXU XLXVXXRX000000AMIL35AMIL 400 QC NACIONAL2124111784.232124.11ATIVO</v>
      </c>
      <c r="AJ579">
        <f t="shared" si="121"/>
        <v>1</v>
      </c>
      <c r="AK579" t="s">
        <v>387</v>
      </c>
      <c r="AM579" s="8">
        <v>576</v>
      </c>
      <c r="AN579" s="8" t="str">
        <f t="shared" si="132"/>
        <v/>
      </c>
      <c r="AO579" s="8" t="str">
        <f t="shared" si="132"/>
        <v/>
      </c>
      <c r="AP579" s="8" t="str">
        <f t="shared" si="132"/>
        <v/>
      </c>
      <c r="AQ579" s="8" t="str">
        <f t="shared" si="132"/>
        <v/>
      </c>
      <c r="AR579" s="8" t="str">
        <f t="shared" si="132"/>
        <v/>
      </c>
      <c r="AS579" s="8" t="str">
        <f t="shared" si="132"/>
        <v/>
      </c>
      <c r="AT579" s="8" t="str">
        <f t="shared" si="132"/>
        <v/>
      </c>
      <c r="AU579" s="8" t="str">
        <f t="shared" si="132"/>
        <v/>
      </c>
      <c r="AV579" s="8" t="str">
        <f t="shared" si="132"/>
        <v/>
      </c>
      <c r="AW579" s="8" t="str">
        <f t="shared" si="132"/>
        <v/>
      </c>
      <c r="AX579" s="8" t="str">
        <f t="shared" si="133"/>
        <v/>
      </c>
      <c r="AY579" s="8" t="str">
        <f t="shared" si="133"/>
        <v/>
      </c>
      <c r="AZ579" s="8" t="str">
        <f t="shared" si="133"/>
        <v/>
      </c>
      <c r="BA579" s="8" t="str">
        <f t="shared" si="133"/>
        <v/>
      </c>
      <c r="BB579" s="8" t="str">
        <f t="shared" si="133"/>
        <v/>
      </c>
      <c r="BC579" s="8" t="str">
        <f t="shared" si="133"/>
        <v/>
      </c>
      <c r="BD579" s="8" t="str">
        <f t="shared" si="133"/>
        <v/>
      </c>
      <c r="BE579" s="8" t="str">
        <f t="shared" si="133"/>
        <v/>
      </c>
    </row>
    <row r="580" spans="1:57">
      <c r="A580" t="s">
        <v>404</v>
      </c>
      <c r="B580" t="s">
        <v>404</v>
      </c>
      <c r="C580" t="s">
        <v>404</v>
      </c>
      <c r="E580">
        <v>265</v>
      </c>
      <c r="F580">
        <v>0</v>
      </c>
      <c r="G580">
        <v>1</v>
      </c>
      <c r="H580">
        <v>223355</v>
      </c>
      <c r="I580" s="1">
        <v>44761.875</v>
      </c>
      <c r="J580" t="s">
        <v>575</v>
      </c>
      <c r="K580">
        <v>0</v>
      </c>
      <c r="L580" s="1">
        <v>44741.875</v>
      </c>
      <c r="M580" s="1">
        <v>44761.875</v>
      </c>
      <c r="N580" s="1">
        <v>35842.875</v>
      </c>
      <c r="O580" s="1">
        <v>44741.875</v>
      </c>
      <c r="P580" s="1"/>
      <c r="Q580" s="1">
        <v>43660.875</v>
      </c>
      <c r="R580">
        <v>76469686</v>
      </c>
      <c r="S580" s="23">
        <f>COUNTIF(affix_amil_mensalidade_bronze!$E$4:$E$140,R580)</f>
        <v>0</v>
      </c>
      <c r="U580" t="s">
        <v>986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389</v>
      </c>
      <c r="AC580">
        <v>35</v>
      </c>
      <c r="AD580" t="s">
        <v>400</v>
      </c>
      <c r="AE580">
        <v>49503</v>
      </c>
      <c r="AF580">
        <v>415.83</v>
      </c>
      <c r="AG580">
        <v>495.03</v>
      </c>
      <c r="AH580" t="s">
        <v>391</v>
      </c>
      <c r="AI580" t="str">
        <f t="shared" ref="AI580:AI643" si="134">CONCATENATE(A580,B580,C580,D580,E580,F580,G580,H580,I580,J580,K580,L580,M580,N580,O580,P580,Q580,R580,S580,T580,U580,V580,W580,X580,Y580,Z580,AA580,AB580,AC580,AD580,AE580,AF580,AG580,AH580)</f>
        <v>SIMSIMSIM2650122335544761.875ASCOSERVI044741.87544761.87535842.87544741.87543660.875764696860VXNXX DX XNTX XLXVXXRX000000AMIL35NEXT MUNICIPAL SÃO PAULO49503415.83495.03INATIVO</v>
      </c>
      <c r="AJ580">
        <f t="shared" ref="AJ580:AJ643" si="135">IF(AI580=AI579,1,0)</f>
        <v>0</v>
      </c>
      <c r="AK580" t="s">
        <v>575</v>
      </c>
      <c r="AM580" s="7">
        <v>577</v>
      </c>
      <c r="AN580" s="7" t="str">
        <f t="shared" si="132"/>
        <v/>
      </c>
      <c r="AO580" s="7" t="str">
        <f t="shared" si="132"/>
        <v/>
      </c>
      <c r="AP580" s="7" t="str">
        <f t="shared" si="132"/>
        <v/>
      </c>
      <c r="AQ580" s="7" t="str">
        <f t="shared" si="132"/>
        <v/>
      </c>
      <c r="AR580" s="7" t="str">
        <f t="shared" si="132"/>
        <v/>
      </c>
      <c r="AS580" s="7" t="str">
        <f t="shared" si="132"/>
        <v/>
      </c>
      <c r="AT580" s="7" t="str">
        <f t="shared" si="132"/>
        <v/>
      </c>
      <c r="AU580" s="7" t="str">
        <f t="shared" si="132"/>
        <v/>
      </c>
      <c r="AV580" s="7" t="str">
        <f t="shared" si="132"/>
        <v/>
      </c>
      <c r="AW580" s="7" t="str">
        <f t="shared" si="132"/>
        <v/>
      </c>
      <c r="AX580" s="7" t="str">
        <f t="shared" si="133"/>
        <v/>
      </c>
      <c r="AY580" s="7" t="str">
        <f t="shared" si="133"/>
        <v/>
      </c>
      <c r="AZ580" s="7" t="str">
        <f t="shared" si="133"/>
        <v/>
      </c>
      <c r="BA580" s="7" t="str">
        <f t="shared" si="133"/>
        <v/>
      </c>
      <c r="BB580" s="7" t="str">
        <f t="shared" si="133"/>
        <v/>
      </c>
      <c r="BC580" s="7" t="str">
        <f t="shared" si="133"/>
        <v/>
      </c>
      <c r="BD580" s="7" t="str">
        <f t="shared" si="133"/>
        <v/>
      </c>
      <c r="BE580" s="7" t="str">
        <f t="shared" si="133"/>
        <v/>
      </c>
    </row>
    <row r="581" spans="1:57">
      <c r="A581" t="s">
        <v>404</v>
      </c>
      <c r="B581" t="s">
        <v>404</v>
      </c>
      <c r="C581" t="s">
        <v>404</v>
      </c>
      <c r="E581">
        <v>265</v>
      </c>
      <c r="F581">
        <v>0</v>
      </c>
      <c r="G581">
        <v>1</v>
      </c>
      <c r="H581">
        <v>223355</v>
      </c>
      <c r="I581" s="1">
        <v>44761.875</v>
      </c>
      <c r="J581" t="s">
        <v>575</v>
      </c>
      <c r="K581">
        <v>0</v>
      </c>
      <c r="L581" s="1">
        <v>44741.875</v>
      </c>
      <c r="M581" s="1">
        <v>44761.875</v>
      </c>
      <c r="N581" s="1">
        <v>35842.875</v>
      </c>
      <c r="O581" s="1">
        <v>44741.875</v>
      </c>
      <c r="P581" s="1"/>
      <c r="Q581" s="1">
        <v>43660.875</v>
      </c>
      <c r="R581">
        <v>76469686</v>
      </c>
      <c r="S581" s="22">
        <f>COUNTIF(affix_amil_mensalidade_bronze!$E$4:$E$140,R581)</f>
        <v>0</v>
      </c>
      <c r="U581" t="s">
        <v>986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389</v>
      </c>
      <c r="AC581">
        <v>35</v>
      </c>
      <c r="AD581" t="s">
        <v>400</v>
      </c>
      <c r="AE581">
        <v>49503</v>
      </c>
      <c r="AF581">
        <v>415.83</v>
      </c>
      <c r="AG581">
        <v>495.03</v>
      </c>
      <c r="AH581" t="s">
        <v>391</v>
      </c>
      <c r="AI581" t="str">
        <f t="shared" si="134"/>
        <v>SIMSIMSIM2650122335544761.875ASCOSERVI044741.87544761.87535842.87544741.87543660.875764696860VXNXX DX XNTX XLXVXXRX000000AMIL35NEXT MUNICIPAL SÃO PAULO49503415.83495.03INATIVO</v>
      </c>
      <c r="AJ581">
        <f t="shared" si="135"/>
        <v>1</v>
      </c>
      <c r="AK581" t="s">
        <v>575</v>
      </c>
      <c r="AM581" s="8">
        <v>578</v>
      </c>
      <c r="AN581" s="8" t="str">
        <f t="shared" si="132"/>
        <v/>
      </c>
      <c r="AO581" s="8" t="str">
        <f t="shared" si="132"/>
        <v/>
      </c>
      <c r="AP581" s="8" t="str">
        <f t="shared" si="132"/>
        <v/>
      </c>
      <c r="AQ581" s="8" t="str">
        <f t="shared" si="132"/>
        <v/>
      </c>
      <c r="AR581" s="8" t="str">
        <f t="shared" si="132"/>
        <v/>
      </c>
      <c r="AS581" s="8" t="str">
        <f t="shared" si="132"/>
        <v/>
      </c>
      <c r="AT581" s="8" t="str">
        <f t="shared" si="132"/>
        <v/>
      </c>
      <c r="AU581" s="8" t="str">
        <f t="shared" si="132"/>
        <v/>
      </c>
      <c r="AV581" s="8" t="str">
        <f t="shared" si="132"/>
        <v/>
      </c>
      <c r="AW581" s="8" t="str">
        <f t="shared" si="132"/>
        <v/>
      </c>
      <c r="AX581" s="8" t="str">
        <f t="shared" si="133"/>
        <v/>
      </c>
      <c r="AY581" s="8" t="str">
        <f t="shared" si="133"/>
        <v/>
      </c>
      <c r="AZ581" s="8" t="str">
        <f t="shared" si="133"/>
        <v/>
      </c>
      <c r="BA581" s="8" t="str">
        <f t="shared" si="133"/>
        <v/>
      </c>
      <c r="BB581" s="8" t="str">
        <f t="shared" si="133"/>
        <v/>
      </c>
      <c r="BC581" s="8" t="str">
        <f t="shared" si="133"/>
        <v/>
      </c>
      <c r="BD581" s="8" t="str">
        <f t="shared" si="133"/>
        <v/>
      </c>
      <c r="BE581" s="8" t="str">
        <f t="shared" si="133"/>
        <v/>
      </c>
    </row>
    <row r="582" spans="1:57">
      <c r="A582" t="s">
        <v>404</v>
      </c>
      <c r="B582" t="s">
        <v>404</v>
      </c>
      <c r="C582" t="s">
        <v>404</v>
      </c>
      <c r="E582">
        <v>265</v>
      </c>
      <c r="F582">
        <v>0</v>
      </c>
      <c r="G582">
        <v>1</v>
      </c>
      <c r="H582">
        <v>223355</v>
      </c>
      <c r="I582" s="1">
        <v>44761.875</v>
      </c>
      <c r="J582" t="s">
        <v>575</v>
      </c>
      <c r="K582">
        <v>0</v>
      </c>
      <c r="L582" s="1">
        <v>44741.875</v>
      </c>
      <c r="M582" s="1">
        <v>44761.875</v>
      </c>
      <c r="N582" s="1">
        <v>35842.875</v>
      </c>
      <c r="O582" s="1">
        <v>44741.875</v>
      </c>
      <c r="P582" s="1"/>
      <c r="Q582" s="1">
        <v>43660.875</v>
      </c>
      <c r="R582">
        <v>76469686</v>
      </c>
      <c r="S582" s="23">
        <f>COUNTIF(affix_amil_mensalidade_bronze!$E$4:$E$140,R582)</f>
        <v>0</v>
      </c>
      <c r="U582" t="s">
        <v>986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389</v>
      </c>
      <c r="AC582">
        <v>35</v>
      </c>
      <c r="AD582" t="s">
        <v>400</v>
      </c>
      <c r="AE582">
        <v>49503</v>
      </c>
      <c r="AF582">
        <v>415.83</v>
      </c>
      <c r="AG582">
        <v>495.03</v>
      </c>
      <c r="AH582" t="s">
        <v>391</v>
      </c>
      <c r="AI582" t="str">
        <f t="shared" si="134"/>
        <v>SIMSIMSIM2650122335544761.875ASCOSERVI044741.87544761.87535842.87544741.87543660.875764696860VXNXX DX XNTX XLXVXXRX000000AMIL35NEXT MUNICIPAL SÃO PAULO49503415.83495.03INATIVO</v>
      </c>
      <c r="AJ582">
        <f t="shared" si="135"/>
        <v>1</v>
      </c>
      <c r="AK582" t="s">
        <v>575</v>
      </c>
      <c r="AM582" s="7">
        <v>579</v>
      </c>
      <c r="AN582" s="7" t="str">
        <f t="shared" si="132"/>
        <v/>
      </c>
      <c r="AO582" s="7" t="str">
        <f t="shared" si="132"/>
        <v/>
      </c>
      <c r="AP582" s="7" t="str">
        <f t="shared" si="132"/>
        <v/>
      </c>
      <c r="AQ582" s="7" t="str">
        <f t="shared" si="132"/>
        <v/>
      </c>
      <c r="AR582" s="7" t="str">
        <f t="shared" si="132"/>
        <v/>
      </c>
      <c r="AS582" s="7" t="str">
        <f t="shared" si="132"/>
        <v/>
      </c>
      <c r="AT582" s="7" t="str">
        <f t="shared" si="132"/>
        <v/>
      </c>
      <c r="AU582" s="7" t="str">
        <f t="shared" si="132"/>
        <v/>
      </c>
      <c r="AV582" s="7" t="str">
        <f t="shared" si="132"/>
        <v/>
      </c>
      <c r="AW582" s="7" t="str">
        <f t="shared" si="132"/>
        <v/>
      </c>
      <c r="AX582" s="7" t="str">
        <f t="shared" si="133"/>
        <v/>
      </c>
      <c r="AY582" s="7" t="str">
        <f t="shared" si="133"/>
        <v/>
      </c>
      <c r="AZ582" s="7" t="str">
        <f t="shared" si="133"/>
        <v/>
      </c>
      <c r="BA582" s="7" t="str">
        <f t="shared" si="133"/>
        <v/>
      </c>
      <c r="BB582" s="7" t="str">
        <f t="shared" si="133"/>
        <v/>
      </c>
      <c r="BC582" s="7" t="str">
        <f t="shared" si="133"/>
        <v/>
      </c>
      <c r="BD582" s="7" t="str">
        <f t="shared" si="133"/>
        <v/>
      </c>
      <c r="BE582" s="7" t="str">
        <f t="shared" si="133"/>
        <v/>
      </c>
    </row>
    <row r="583" spans="1:57">
      <c r="A583" t="s">
        <v>404</v>
      </c>
      <c r="B583" t="s">
        <v>404</v>
      </c>
      <c r="C583" t="s">
        <v>404</v>
      </c>
      <c r="E583">
        <v>19</v>
      </c>
      <c r="F583">
        <v>0</v>
      </c>
      <c r="G583">
        <v>1</v>
      </c>
      <c r="H583">
        <v>222905</v>
      </c>
      <c r="I583" s="1">
        <v>44761.875</v>
      </c>
      <c r="J583" t="s">
        <v>387</v>
      </c>
      <c r="K583">
        <v>0</v>
      </c>
      <c r="L583" s="1"/>
      <c r="M583" s="1">
        <v>44761.875</v>
      </c>
      <c r="N583" s="1">
        <v>39614.875</v>
      </c>
      <c r="O583" s="1">
        <v>43657.875</v>
      </c>
      <c r="P583" s="1"/>
      <c r="Q583" s="1">
        <v>43660.875</v>
      </c>
      <c r="R583">
        <v>76469757</v>
      </c>
      <c r="S583" s="22">
        <f>COUNTIF(affix_amil_mensalidade_bronze!$E$4:$E$140,R583)</f>
        <v>0</v>
      </c>
      <c r="U583" t="s">
        <v>983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389</v>
      </c>
      <c r="AC583">
        <v>35</v>
      </c>
      <c r="AD583" t="s">
        <v>398</v>
      </c>
      <c r="AE583">
        <v>153282</v>
      </c>
      <c r="AF583">
        <v>1287.56</v>
      </c>
      <c r="AG583">
        <v>1532.82</v>
      </c>
      <c r="AH583" t="s">
        <v>408</v>
      </c>
      <c r="AI583" t="str">
        <f t="shared" si="134"/>
        <v>SIMSIMSIM190122290544761.875FNEL044761.87539614.87543657.87543660.875764697570MXRXX FXRNXNDX XRXUJX XLXVXXRX DX MXLX000000AMIL35AMIL 500 QP NACIONAL1532821287.561532.82ATIVO</v>
      </c>
      <c r="AJ583">
        <f t="shared" si="135"/>
        <v>0</v>
      </c>
      <c r="AK583" t="s">
        <v>387</v>
      </c>
      <c r="AM583" s="8">
        <v>580</v>
      </c>
      <c r="AN583" s="8" t="str">
        <f t="shared" si="132"/>
        <v/>
      </c>
      <c r="AO583" s="8" t="str">
        <f t="shared" si="132"/>
        <v/>
      </c>
      <c r="AP583" s="8" t="str">
        <f t="shared" si="132"/>
        <v/>
      </c>
      <c r="AQ583" s="8" t="str">
        <f t="shared" si="132"/>
        <v/>
      </c>
      <c r="AR583" s="8" t="str">
        <f t="shared" si="132"/>
        <v/>
      </c>
      <c r="AS583" s="8" t="str">
        <f t="shared" si="132"/>
        <v/>
      </c>
      <c r="AT583" s="8" t="str">
        <f t="shared" si="132"/>
        <v/>
      </c>
      <c r="AU583" s="8" t="str">
        <f t="shared" si="132"/>
        <v/>
      </c>
      <c r="AV583" s="8" t="str">
        <f t="shared" si="132"/>
        <v/>
      </c>
      <c r="AW583" s="8" t="str">
        <f t="shared" si="132"/>
        <v/>
      </c>
      <c r="AX583" s="8" t="str">
        <f t="shared" si="133"/>
        <v/>
      </c>
      <c r="AY583" s="8" t="str">
        <f t="shared" si="133"/>
        <v/>
      </c>
      <c r="AZ583" s="8" t="str">
        <f t="shared" si="133"/>
        <v/>
      </c>
      <c r="BA583" s="8" t="str">
        <f t="shared" si="133"/>
        <v/>
      </c>
      <c r="BB583" s="8" t="str">
        <f t="shared" si="133"/>
        <v/>
      </c>
      <c r="BC583" s="8" t="str">
        <f t="shared" si="133"/>
        <v/>
      </c>
      <c r="BD583" s="8" t="str">
        <f t="shared" si="133"/>
        <v/>
      </c>
      <c r="BE583" s="8" t="str">
        <f t="shared" si="133"/>
        <v/>
      </c>
    </row>
    <row r="584" spans="1:57">
      <c r="A584" t="s">
        <v>404</v>
      </c>
      <c r="B584" t="s">
        <v>404</v>
      </c>
      <c r="C584" t="s">
        <v>404</v>
      </c>
      <c r="E584">
        <v>19</v>
      </c>
      <c r="F584">
        <v>0</v>
      </c>
      <c r="G584">
        <v>1</v>
      </c>
      <c r="H584">
        <v>222905</v>
      </c>
      <c r="I584" s="1">
        <v>44761.875</v>
      </c>
      <c r="J584" t="s">
        <v>387</v>
      </c>
      <c r="K584">
        <v>0</v>
      </c>
      <c r="L584" s="1"/>
      <c r="M584" s="1">
        <v>44761.875</v>
      </c>
      <c r="N584" s="1">
        <v>39614.875</v>
      </c>
      <c r="O584" s="1">
        <v>43657.875</v>
      </c>
      <c r="P584" s="1"/>
      <c r="Q584" s="1">
        <v>43660.875</v>
      </c>
      <c r="R584">
        <v>76469757</v>
      </c>
      <c r="S584" s="23">
        <f>COUNTIF(affix_amil_mensalidade_bronze!$E$4:$E$140,R584)</f>
        <v>0</v>
      </c>
      <c r="U584" t="s">
        <v>983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389</v>
      </c>
      <c r="AC584">
        <v>35</v>
      </c>
      <c r="AD584" t="s">
        <v>398</v>
      </c>
      <c r="AE584">
        <v>153282</v>
      </c>
      <c r="AF584">
        <v>1287.56</v>
      </c>
      <c r="AG584">
        <v>1532.82</v>
      </c>
      <c r="AH584" t="s">
        <v>408</v>
      </c>
      <c r="AI584" t="str">
        <f t="shared" si="134"/>
        <v>SIMSIMSIM190122290544761.875FNEL044761.87539614.87543657.87543660.875764697570MXRXX FXRNXNDX XRXUJX XLXVXXRX DX MXLX000000AMIL35AMIL 500 QP NACIONAL1532821287.561532.82ATIVO</v>
      </c>
      <c r="AJ584">
        <f t="shared" si="135"/>
        <v>1</v>
      </c>
      <c r="AK584" t="s">
        <v>387</v>
      </c>
      <c r="AM584" s="7">
        <v>581</v>
      </c>
      <c r="AN584" s="7" t="str">
        <f t="shared" ref="AN584:AW593" si="136">IF(AN$3=$D584,$AM584,"")</f>
        <v/>
      </c>
      <c r="AO584" s="7" t="str">
        <f t="shared" si="136"/>
        <v/>
      </c>
      <c r="AP584" s="7" t="str">
        <f t="shared" si="136"/>
        <v/>
      </c>
      <c r="AQ584" s="7" t="str">
        <f t="shared" si="136"/>
        <v/>
      </c>
      <c r="AR584" s="7" t="str">
        <f t="shared" si="136"/>
        <v/>
      </c>
      <c r="AS584" s="7" t="str">
        <f t="shared" si="136"/>
        <v/>
      </c>
      <c r="AT584" s="7" t="str">
        <f t="shared" si="136"/>
        <v/>
      </c>
      <c r="AU584" s="7" t="str">
        <f t="shared" si="136"/>
        <v/>
      </c>
      <c r="AV584" s="7" t="str">
        <f t="shared" si="136"/>
        <v/>
      </c>
      <c r="AW584" s="7" t="str">
        <f t="shared" si="136"/>
        <v/>
      </c>
      <c r="AX584" s="7" t="str">
        <f t="shared" ref="AX584:BE593" si="137">IF(AX$3=$D584,$AM584,"")</f>
        <v/>
      </c>
      <c r="AY584" s="7" t="str">
        <f t="shared" si="137"/>
        <v/>
      </c>
      <c r="AZ584" s="7" t="str">
        <f t="shared" si="137"/>
        <v/>
      </c>
      <c r="BA584" s="7" t="str">
        <f t="shared" si="137"/>
        <v/>
      </c>
      <c r="BB584" s="7" t="str">
        <f t="shared" si="137"/>
        <v/>
      </c>
      <c r="BC584" s="7" t="str">
        <f t="shared" si="137"/>
        <v/>
      </c>
      <c r="BD584" s="7" t="str">
        <f t="shared" si="137"/>
        <v/>
      </c>
      <c r="BE584" s="7" t="str">
        <f t="shared" si="137"/>
        <v/>
      </c>
    </row>
    <row r="585" spans="1:57">
      <c r="A585" t="s">
        <v>404</v>
      </c>
      <c r="B585" t="s">
        <v>404</v>
      </c>
      <c r="C585" t="s">
        <v>404</v>
      </c>
      <c r="E585">
        <v>19</v>
      </c>
      <c r="F585">
        <v>0</v>
      </c>
      <c r="G585">
        <v>1</v>
      </c>
      <c r="H585">
        <v>222905</v>
      </c>
      <c r="I585" s="1">
        <v>44761.875</v>
      </c>
      <c r="J585" t="s">
        <v>387</v>
      </c>
      <c r="K585">
        <v>0</v>
      </c>
      <c r="L585" s="1"/>
      <c r="M585" s="1">
        <v>44761.875</v>
      </c>
      <c r="N585" s="1">
        <v>39614.875</v>
      </c>
      <c r="O585" s="1">
        <v>43657.875</v>
      </c>
      <c r="P585" s="1"/>
      <c r="Q585" s="1">
        <v>43660.875</v>
      </c>
      <c r="R585">
        <v>76469757</v>
      </c>
      <c r="S585" s="22">
        <f>COUNTIF(affix_amil_mensalidade_bronze!$E$4:$E$140,R585)</f>
        <v>0</v>
      </c>
      <c r="U585" t="s">
        <v>983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389</v>
      </c>
      <c r="AC585">
        <v>35</v>
      </c>
      <c r="AD585" t="s">
        <v>398</v>
      </c>
      <c r="AE585">
        <v>153282</v>
      </c>
      <c r="AF585">
        <v>1287.56</v>
      </c>
      <c r="AG585">
        <v>1532.82</v>
      </c>
      <c r="AH585" t="s">
        <v>408</v>
      </c>
      <c r="AI585" t="str">
        <f t="shared" si="134"/>
        <v>SIMSIMSIM190122290544761.875FNEL044761.87539614.87543657.87543660.875764697570MXRXX FXRNXNDX XRXUJX XLXVXXRX DX MXLX000000AMIL35AMIL 500 QP NACIONAL1532821287.561532.82ATIVO</v>
      </c>
      <c r="AJ585">
        <f t="shared" si="135"/>
        <v>1</v>
      </c>
      <c r="AK585" t="s">
        <v>387</v>
      </c>
      <c r="AM585" s="8">
        <v>582</v>
      </c>
      <c r="AN585" s="8" t="str">
        <f t="shared" si="136"/>
        <v/>
      </c>
      <c r="AO585" s="8" t="str">
        <f t="shared" si="136"/>
        <v/>
      </c>
      <c r="AP585" s="8" t="str">
        <f t="shared" si="136"/>
        <v/>
      </c>
      <c r="AQ585" s="8" t="str">
        <f t="shared" si="136"/>
        <v/>
      </c>
      <c r="AR585" s="8" t="str">
        <f t="shared" si="136"/>
        <v/>
      </c>
      <c r="AS585" s="8" t="str">
        <f t="shared" si="136"/>
        <v/>
      </c>
      <c r="AT585" s="8" t="str">
        <f t="shared" si="136"/>
        <v/>
      </c>
      <c r="AU585" s="8" t="str">
        <f t="shared" si="136"/>
        <v/>
      </c>
      <c r="AV585" s="8" t="str">
        <f t="shared" si="136"/>
        <v/>
      </c>
      <c r="AW585" s="8" t="str">
        <f t="shared" si="136"/>
        <v/>
      </c>
      <c r="AX585" s="8" t="str">
        <f t="shared" si="137"/>
        <v/>
      </c>
      <c r="AY585" s="8" t="str">
        <f t="shared" si="137"/>
        <v/>
      </c>
      <c r="AZ585" s="8" t="str">
        <f t="shared" si="137"/>
        <v/>
      </c>
      <c r="BA585" s="8" t="str">
        <f t="shared" si="137"/>
        <v/>
      </c>
      <c r="BB585" s="8" t="str">
        <f t="shared" si="137"/>
        <v/>
      </c>
      <c r="BC585" s="8" t="str">
        <f t="shared" si="137"/>
        <v/>
      </c>
      <c r="BD585" s="8" t="str">
        <f t="shared" si="137"/>
        <v/>
      </c>
      <c r="BE585" s="8" t="str">
        <f t="shared" si="137"/>
        <v/>
      </c>
    </row>
    <row r="586" spans="1:57">
      <c r="A586" t="s">
        <v>404</v>
      </c>
      <c r="B586" t="s">
        <v>404</v>
      </c>
      <c r="C586" t="s">
        <v>404</v>
      </c>
      <c r="E586">
        <v>232</v>
      </c>
      <c r="F586">
        <v>0</v>
      </c>
      <c r="G586">
        <v>1</v>
      </c>
      <c r="H586">
        <v>223406</v>
      </c>
      <c r="I586" s="1">
        <v>44761.875</v>
      </c>
      <c r="J586" t="s">
        <v>499</v>
      </c>
      <c r="K586">
        <v>0</v>
      </c>
      <c r="L586" s="1"/>
      <c r="M586" s="1">
        <v>44761.875</v>
      </c>
      <c r="N586" s="1">
        <v>33045.875</v>
      </c>
      <c r="O586" s="1">
        <v>43657.875</v>
      </c>
      <c r="P586" s="1"/>
      <c r="Q586" s="1">
        <v>43660.875</v>
      </c>
      <c r="R586">
        <v>76469785</v>
      </c>
      <c r="S586" s="23">
        <f>COUNTIF(affix_amil_mensalidade_bronze!$E$4:$E$140,R586)</f>
        <v>0</v>
      </c>
      <c r="U586" t="s">
        <v>988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389</v>
      </c>
      <c r="AC586">
        <v>35</v>
      </c>
      <c r="AD586" t="s">
        <v>398</v>
      </c>
      <c r="AE586">
        <v>220443</v>
      </c>
      <c r="AF586">
        <v>1829.66</v>
      </c>
      <c r="AG586">
        <v>2204.4299999999998</v>
      </c>
      <c r="AH586" t="s">
        <v>408</v>
      </c>
      <c r="AI586" t="str">
        <f t="shared" si="134"/>
        <v>SIMSIMSIM2320122340644761.875SEEB - BA044761.87533045.87543657.87543660.875764697850LXRX XLVX DX NXWXMXNTX000000AMIL35AMIL 500 QP NACIONAL2204431829.662204.43ATIVO</v>
      </c>
      <c r="AJ586">
        <f t="shared" si="135"/>
        <v>0</v>
      </c>
      <c r="AK586" t="s">
        <v>499</v>
      </c>
      <c r="AM586" s="7">
        <v>583</v>
      </c>
      <c r="AN586" s="7" t="str">
        <f t="shared" si="136"/>
        <v/>
      </c>
      <c r="AO586" s="7" t="str">
        <f t="shared" si="136"/>
        <v/>
      </c>
      <c r="AP586" s="7" t="str">
        <f t="shared" si="136"/>
        <v/>
      </c>
      <c r="AQ586" s="7" t="str">
        <f t="shared" si="136"/>
        <v/>
      </c>
      <c r="AR586" s="7" t="str">
        <f t="shared" si="136"/>
        <v/>
      </c>
      <c r="AS586" s="7" t="str">
        <f t="shared" si="136"/>
        <v/>
      </c>
      <c r="AT586" s="7" t="str">
        <f t="shared" si="136"/>
        <v/>
      </c>
      <c r="AU586" s="7" t="str">
        <f t="shared" si="136"/>
        <v/>
      </c>
      <c r="AV586" s="7" t="str">
        <f t="shared" si="136"/>
        <v/>
      </c>
      <c r="AW586" s="7" t="str">
        <f t="shared" si="136"/>
        <v/>
      </c>
      <c r="AX586" s="7" t="str">
        <f t="shared" si="137"/>
        <v/>
      </c>
      <c r="AY586" s="7" t="str">
        <f t="shared" si="137"/>
        <v/>
      </c>
      <c r="AZ586" s="7" t="str">
        <f t="shared" si="137"/>
        <v/>
      </c>
      <c r="BA586" s="7" t="str">
        <f t="shared" si="137"/>
        <v/>
      </c>
      <c r="BB586" s="7" t="str">
        <f t="shared" si="137"/>
        <v/>
      </c>
      <c r="BC586" s="7" t="str">
        <f t="shared" si="137"/>
        <v/>
      </c>
      <c r="BD586" s="7" t="str">
        <f t="shared" si="137"/>
        <v/>
      </c>
      <c r="BE586" s="7" t="str">
        <f t="shared" si="137"/>
        <v/>
      </c>
    </row>
    <row r="587" spans="1:57">
      <c r="A587" t="s">
        <v>404</v>
      </c>
      <c r="B587" t="s">
        <v>404</v>
      </c>
      <c r="C587" t="s">
        <v>404</v>
      </c>
      <c r="E587">
        <v>232</v>
      </c>
      <c r="F587">
        <v>0</v>
      </c>
      <c r="G587">
        <v>1</v>
      </c>
      <c r="H587">
        <v>223406</v>
      </c>
      <c r="I587" s="1">
        <v>44761.875</v>
      </c>
      <c r="J587" t="s">
        <v>499</v>
      </c>
      <c r="K587">
        <v>0</v>
      </c>
      <c r="L587" s="1"/>
      <c r="M587" s="1">
        <v>44761.875</v>
      </c>
      <c r="N587" s="1">
        <v>33045.875</v>
      </c>
      <c r="O587" s="1">
        <v>43657.875</v>
      </c>
      <c r="P587" s="1"/>
      <c r="Q587" s="1">
        <v>43660.875</v>
      </c>
      <c r="R587">
        <v>76469785</v>
      </c>
      <c r="S587" s="22">
        <f>COUNTIF(affix_amil_mensalidade_bronze!$E$4:$E$140,R587)</f>
        <v>0</v>
      </c>
      <c r="U587" t="s">
        <v>988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389</v>
      </c>
      <c r="AC587">
        <v>35</v>
      </c>
      <c r="AD587" t="s">
        <v>398</v>
      </c>
      <c r="AE587">
        <v>220443</v>
      </c>
      <c r="AF587">
        <v>1829.66</v>
      </c>
      <c r="AG587">
        <v>2204.4299999999998</v>
      </c>
      <c r="AH587" t="s">
        <v>408</v>
      </c>
      <c r="AI587" t="str">
        <f t="shared" si="134"/>
        <v>SIMSIMSIM2320122340644761.875SEEB - BA044761.87533045.87543657.87543660.875764697850LXRX XLVX DX NXWXMXNTX000000AMIL35AMIL 500 QP NACIONAL2204431829.662204.43ATIVO</v>
      </c>
      <c r="AJ587">
        <f t="shared" si="135"/>
        <v>1</v>
      </c>
      <c r="AK587" t="s">
        <v>499</v>
      </c>
      <c r="AM587" s="8">
        <v>584</v>
      </c>
      <c r="AN587" s="8" t="str">
        <f t="shared" si="136"/>
        <v/>
      </c>
      <c r="AO587" s="8" t="str">
        <f t="shared" si="136"/>
        <v/>
      </c>
      <c r="AP587" s="8" t="str">
        <f t="shared" si="136"/>
        <v/>
      </c>
      <c r="AQ587" s="8" t="str">
        <f t="shared" si="136"/>
        <v/>
      </c>
      <c r="AR587" s="8" t="str">
        <f t="shared" si="136"/>
        <v/>
      </c>
      <c r="AS587" s="8" t="str">
        <f t="shared" si="136"/>
        <v/>
      </c>
      <c r="AT587" s="8" t="str">
        <f t="shared" si="136"/>
        <v/>
      </c>
      <c r="AU587" s="8" t="str">
        <f t="shared" si="136"/>
        <v/>
      </c>
      <c r="AV587" s="8" t="str">
        <f t="shared" si="136"/>
        <v/>
      </c>
      <c r="AW587" s="8" t="str">
        <f t="shared" si="136"/>
        <v/>
      </c>
      <c r="AX587" s="8" t="str">
        <f t="shared" si="137"/>
        <v/>
      </c>
      <c r="AY587" s="8" t="str">
        <f t="shared" si="137"/>
        <v/>
      </c>
      <c r="AZ587" s="8" t="str">
        <f t="shared" si="137"/>
        <v/>
      </c>
      <c r="BA587" s="8" t="str">
        <f t="shared" si="137"/>
        <v/>
      </c>
      <c r="BB587" s="8" t="str">
        <f t="shared" si="137"/>
        <v/>
      </c>
      <c r="BC587" s="8" t="str">
        <f t="shared" si="137"/>
        <v/>
      </c>
      <c r="BD587" s="8" t="str">
        <f t="shared" si="137"/>
        <v/>
      </c>
      <c r="BE587" s="8" t="str">
        <f t="shared" si="137"/>
        <v/>
      </c>
    </row>
    <row r="588" spans="1:57">
      <c r="A588" t="s">
        <v>404</v>
      </c>
      <c r="B588" t="s">
        <v>404</v>
      </c>
      <c r="C588" t="s">
        <v>404</v>
      </c>
      <c r="E588">
        <v>232</v>
      </c>
      <c r="F588">
        <v>0</v>
      </c>
      <c r="G588">
        <v>1</v>
      </c>
      <c r="H588">
        <v>223406</v>
      </c>
      <c r="I588" s="1">
        <v>44761.875</v>
      </c>
      <c r="J588" t="s">
        <v>499</v>
      </c>
      <c r="K588">
        <v>0</v>
      </c>
      <c r="L588" s="1"/>
      <c r="M588" s="1">
        <v>44761.875</v>
      </c>
      <c r="N588" s="1">
        <v>33045.875</v>
      </c>
      <c r="O588" s="1">
        <v>43657.875</v>
      </c>
      <c r="P588" s="1"/>
      <c r="Q588" s="1">
        <v>43660.875</v>
      </c>
      <c r="R588">
        <v>76469785</v>
      </c>
      <c r="S588" s="23">
        <f>COUNTIF(affix_amil_mensalidade_bronze!$E$4:$E$140,R588)</f>
        <v>0</v>
      </c>
      <c r="U588" t="s">
        <v>988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389</v>
      </c>
      <c r="AC588">
        <v>35</v>
      </c>
      <c r="AD588" t="s">
        <v>398</v>
      </c>
      <c r="AE588">
        <v>220443</v>
      </c>
      <c r="AF588">
        <v>1829.66</v>
      </c>
      <c r="AG588">
        <v>2204.4299999999998</v>
      </c>
      <c r="AH588" t="s">
        <v>408</v>
      </c>
      <c r="AI588" t="str">
        <f t="shared" si="134"/>
        <v>SIMSIMSIM2320122340644761.875SEEB - BA044761.87533045.87543657.87543660.875764697850LXRX XLVX DX NXWXMXNTX000000AMIL35AMIL 500 QP NACIONAL2204431829.662204.43ATIVO</v>
      </c>
      <c r="AJ588">
        <f t="shared" si="135"/>
        <v>1</v>
      </c>
      <c r="AK588" t="s">
        <v>499</v>
      </c>
      <c r="AM588" s="7">
        <v>585</v>
      </c>
      <c r="AN588" s="7" t="str">
        <f t="shared" si="136"/>
        <v/>
      </c>
      <c r="AO588" s="7" t="str">
        <f t="shared" si="136"/>
        <v/>
      </c>
      <c r="AP588" s="7" t="str">
        <f t="shared" si="136"/>
        <v/>
      </c>
      <c r="AQ588" s="7" t="str">
        <f t="shared" si="136"/>
        <v/>
      </c>
      <c r="AR588" s="7" t="str">
        <f t="shared" si="136"/>
        <v/>
      </c>
      <c r="AS588" s="7" t="str">
        <f t="shared" si="136"/>
        <v/>
      </c>
      <c r="AT588" s="7" t="str">
        <f t="shared" si="136"/>
        <v/>
      </c>
      <c r="AU588" s="7" t="str">
        <f t="shared" si="136"/>
        <v/>
      </c>
      <c r="AV588" s="7" t="str">
        <f t="shared" si="136"/>
        <v/>
      </c>
      <c r="AW588" s="7" t="str">
        <f t="shared" si="136"/>
        <v/>
      </c>
      <c r="AX588" s="7" t="str">
        <f t="shared" si="137"/>
        <v/>
      </c>
      <c r="AY588" s="7" t="str">
        <f t="shared" si="137"/>
        <v/>
      </c>
      <c r="AZ588" s="7" t="str">
        <f t="shared" si="137"/>
        <v/>
      </c>
      <c r="BA588" s="7" t="str">
        <f t="shared" si="137"/>
        <v/>
      </c>
      <c r="BB588" s="7" t="str">
        <f t="shared" si="137"/>
        <v/>
      </c>
      <c r="BC588" s="7" t="str">
        <f t="shared" si="137"/>
        <v/>
      </c>
      <c r="BD588" s="7" t="str">
        <f t="shared" si="137"/>
        <v/>
      </c>
      <c r="BE588" s="7" t="str">
        <f t="shared" si="137"/>
        <v/>
      </c>
    </row>
    <row r="589" spans="1:57">
      <c r="A589" t="s">
        <v>404</v>
      </c>
      <c r="B589" t="s">
        <v>404</v>
      </c>
      <c r="C589" t="s">
        <v>404</v>
      </c>
      <c r="E589">
        <v>57</v>
      </c>
      <c r="F589">
        <v>0</v>
      </c>
      <c r="G589">
        <v>1</v>
      </c>
      <c r="H589">
        <v>223563</v>
      </c>
      <c r="I589" s="1">
        <v>44761.875</v>
      </c>
      <c r="J589" t="s">
        <v>392</v>
      </c>
      <c r="K589">
        <v>0</v>
      </c>
      <c r="L589" s="1"/>
      <c r="M589" s="1">
        <v>44761.875</v>
      </c>
      <c r="N589" s="1">
        <v>28572.875</v>
      </c>
      <c r="O589" s="1">
        <v>43660.875</v>
      </c>
      <c r="P589" s="1"/>
      <c r="Q589" s="1">
        <v>43660.875</v>
      </c>
      <c r="R589">
        <v>76469808</v>
      </c>
      <c r="S589" s="23">
        <f>COUNTIF(affix_amil_mensalidade_bronze!$E$4:$E$140,R589)</f>
        <v>0</v>
      </c>
      <c r="U589" t="s">
        <v>990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389</v>
      </c>
      <c r="AC589">
        <v>35</v>
      </c>
      <c r="AD589" t="s">
        <v>476</v>
      </c>
      <c r="AE589">
        <v>306664</v>
      </c>
      <c r="AF589">
        <v>2575.9899999999998</v>
      </c>
      <c r="AG589">
        <v>3066.64</v>
      </c>
      <c r="AH589" t="s">
        <v>408</v>
      </c>
      <c r="AI589" t="str">
        <f t="shared" si="134"/>
        <v>SIMSIMSIM570122356344761.875ANMEP044761.87528572.87543660.87543660.875764698080XLXX VXXXRX DX XUZX RXBXXRX000000AMIL35AMIL 400 QC NACIONAL3066642575.993066.64ATIVO</v>
      </c>
      <c r="AJ589">
        <f t="shared" si="135"/>
        <v>0</v>
      </c>
      <c r="AK589" t="s">
        <v>392</v>
      </c>
      <c r="AM589" s="8">
        <v>586</v>
      </c>
      <c r="AN589" s="8" t="str">
        <f t="shared" si="136"/>
        <v/>
      </c>
      <c r="AO589" s="8" t="str">
        <f t="shared" si="136"/>
        <v/>
      </c>
      <c r="AP589" s="8" t="str">
        <f t="shared" si="136"/>
        <v/>
      </c>
      <c r="AQ589" s="8" t="str">
        <f t="shared" si="136"/>
        <v/>
      </c>
      <c r="AR589" s="8" t="str">
        <f t="shared" si="136"/>
        <v/>
      </c>
      <c r="AS589" s="8" t="str">
        <f t="shared" si="136"/>
        <v/>
      </c>
      <c r="AT589" s="8" t="str">
        <f t="shared" si="136"/>
        <v/>
      </c>
      <c r="AU589" s="8" t="str">
        <f t="shared" si="136"/>
        <v/>
      </c>
      <c r="AV589" s="8" t="str">
        <f t="shared" si="136"/>
        <v/>
      </c>
      <c r="AW589" s="8" t="str">
        <f t="shared" si="136"/>
        <v/>
      </c>
      <c r="AX589" s="8" t="str">
        <f t="shared" si="137"/>
        <v/>
      </c>
      <c r="AY589" s="8" t="str">
        <f t="shared" si="137"/>
        <v/>
      </c>
      <c r="AZ589" s="8" t="str">
        <f t="shared" si="137"/>
        <v/>
      </c>
      <c r="BA589" s="8" t="str">
        <f t="shared" si="137"/>
        <v/>
      </c>
      <c r="BB589" s="8" t="str">
        <f t="shared" si="137"/>
        <v/>
      </c>
      <c r="BC589" s="8" t="str">
        <f t="shared" si="137"/>
        <v/>
      </c>
      <c r="BD589" s="8" t="str">
        <f t="shared" si="137"/>
        <v/>
      </c>
      <c r="BE589" s="8" t="str">
        <f t="shared" si="137"/>
        <v/>
      </c>
    </row>
    <row r="590" spans="1:57">
      <c r="A590" t="s">
        <v>404</v>
      </c>
      <c r="B590" t="s">
        <v>404</v>
      </c>
      <c r="C590" t="s">
        <v>404</v>
      </c>
      <c r="E590">
        <v>57</v>
      </c>
      <c r="F590">
        <v>0</v>
      </c>
      <c r="G590">
        <v>1</v>
      </c>
      <c r="H590">
        <v>223563</v>
      </c>
      <c r="I590" s="1">
        <v>44761.875</v>
      </c>
      <c r="J590" t="s">
        <v>392</v>
      </c>
      <c r="K590">
        <v>0</v>
      </c>
      <c r="L590" s="1"/>
      <c r="M590" s="1">
        <v>44761.875</v>
      </c>
      <c r="N590" s="1">
        <v>28572.875</v>
      </c>
      <c r="O590" s="1">
        <v>43660.875</v>
      </c>
      <c r="P590" s="1"/>
      <c r="Q590" s="1">
        <v>43660.875</v>
      </c>
      <c r="R590">
        <v>76469808</v>
      </c>
      <c r="S590" s="22">
        <f>COUNTIF(affix_amil_mensalidade_bronze!$E$4:$E$140,R590)</f>
        <v>0</v>
      </c>
      <c r="U590" t="s">
        <v>990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389</v>
      </c>
      <c r="AC590">
        <v>35</v>
      </c>
      <c r="AD590" t="s">
        <v>476</v>
      </c>
      <c r="AE590">
        <v>306664</v>
      </c>
      <c r="AF590">
        <v>2575.9899999999998</v>
      </c>
      <c r="AG590">
        <v>3066.64</v>
      </c>
      <c r="AH590" t="s">
        <v>408</v>
      </c>
      <c r="AI590" t="str">
        <f t="shared" si="134"/>
        <v>SIMSIMSIM570122356344761.875ANMEP044761.87528572.87543660.87543660.875764698080XLXX VXXXRX DX XUZX RXBXXRX000000AMIL35AMIL 400 QC NACIONAL3066642575.993066.64ATIVO</v>
      </c>
      <c r="AJ590">
        <f t="shared" si="135"/>
        <v>1</v>
      </c>
      <c r="AK590" t="s">
        <v>392</v>
      </c>
      <c r="AM590" s="7">
        <v>587</v>
      </c>
      <c r="AN590" s="7" t="str">
        <f t="shared" si="136"/>
        <v/>
      </c>
      <c r="AO590" s="7" t="str">
        <f t="shared" si="136"/>
        <v/>
      </c>
      <c r="AP590" s="7" t="str">
        <f t="shared" si="136"/>
        <v/>
      </c>
      <c r="AQ590" s="7" t="str">
        <f t="shared" si="136"/>
        <v/>
      </c>
      <c r="AR590" s="7" t="str">
        <f t="shared" si="136"/>
        <v/>
      </c>
      <c r="AS590" s="7" t="str">
        <f t="shared" si="136"/>
        <v/>
      </c>
      <c r="AT590" s="7" t="str">
        <f t="shared" si="136"/>
        <v/>
      </c>
      <c r="AU590" s="7" t="str">
        <f t="shared" si="136"/>
        <v/>
      </c>
      <c r="AV590" s="7" t="str">
        <f t="shared" si="136"/>
        <v/>
      </c>
      <c r="AW590" s="7" t="str">
        <f t="shared" si="136"/>
        <v/>
      </c>
      <c r="AX590" s="7" t="str">
        <f t="shared" si="137"/>
        <v/>
      </c>
      <c r="AY590" s="7" t="str">
        <f t="shared" si="137"/>
        <v/>
      </c>
      <c r="AZ590" s="7" t="str">
        <f t="shared" si="137"/>
        <v/>
      </c>
      <c r="BA590" s="7" t="str">
        <f t="shared" si="137"/>
        <v/>
      </c>
      <c r="BB590" s="7" t="str">
        <f t="shared" si="137"/>
        <v/>
      </c>
      <c r="BC590" s="7" t="str">
        <f t="shared" si="137"/>
        <v/>
      </c>
      <c r="BD590" s="7" t="str">
        <f t="shared" si="137"/>
        <v/>
      </c>
      <c r="BE590" s="7" t="str">
        <f t="shared" si="137"/>
        <v/>
      </c>
    </row>
    <row r="591" spans="1:57">
      <c r="A591" t="s">
        <v>404</v>
      </c>
      <c r="B591" t="s">
        <v>404</v>
      </c>
      <c r="C591" t="s">
        <v>404</v>
      </c>
      <c r="E591">
        <v>57</v>
      </c>
      <c r="F591">
        <v>0</v>
      </c>
      <c r="G591">
        <v>1</v>
      </c>
      <c r="H591">
        <v>223563</v>
      </c>
      <c r="I591" s="1">
        <v>44761.875</v>
      </c>
      <c r="J591" t="s">
        <v>392</v>
      </c>
      <c r="K591">
        <v>0</v>
      </c>
      <c r="L591" s="1"/>
      <c r="M591" s="1">
        <v>44761.875</v>
      </c>
      <c r="N591" s="1">
        <v>28572.875</v>
      </c>
      <c r="O591" s="1">
        <v>43660.875</v>
      </c>
      <c r="P591" s="1"/>
      <c r="Q591" s="1">
        <v>43660.875</v>
      </c>
      <c r="R591">
        <v>76469808</v>
      </c>
      <c r="S591" s="23">
        <f>COUNTIF(affix_amil_mensalidade_bronze!$E$4:$E$140,R591)</f>
        <v>0</v>
      </c>
      <c r="U591" t="s">
        <v>990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389</v>
      </c>
      <c r="AC591">
        <v>35</v>
      </c>
      <c r="AD591" t="s">
        <v>476</v>
      </c>
      <c r="AE591">
        <v>306664</v>
      </c>
      <c r="AF591">
        <v>2575.9899999999998</v>
      </c>
      <c r="AG591">
        <v>3066.64</v>
      </c>
      <c r="AH591" t="s">
        <v>408</v>
      </c>
      <c r="AI591" t="str">
        <f t="shared" si="134"/>
        <v>SIMSIMSIM570122356344761.875ANMEP044761.87528572.87543660.87543660.875764698080XLXX VXXXRX DX XUZX RXBXXRX000000AMIL35AMIL 400 QC NACIONAL3066642575.993066.64ATIVO</v>
      </c>
      <c r="AJ591">
        <f t="shared" si="135"/>
        <v>1</v>
      </c>
      <c r="AK591" t="s">
        <v>392</v>
      </c>
      <c r="AM591" s="8">
        <v>588</v>
      </c>
      <c r="AN591" s="8" t="str">
        <f t="shared" si="136"/>
        <v/>
      </c>
      <c r="AO591" s="8" t="str">
        <f t="shared" si="136"/>
        <v/>
      </c>
      <c r="AP591" s="8" t="str">
        <f t="shared" si="136"/>
        <v/>
      </c>
      <c r="AQ591" s="8" t="str">
        <f t="shared" si="136"/>
        <v/>
      </c>
      <c r="AR591" s="8" t="str">
        <f t="shared" si="136"/>
        <v/>
      </c>
      <c r="AS591" s="8" t="str">
        <f t="shared" si="136"/>
        <v/>
      </c>
      <c r="AT591" s="8" t="str">
        <f t="shared" si="136"/>
        <v/>
      </c>
      <c r="AU591" s="8" t="str">
        <f t="shared" si="136"/>
        <v/>
      </c>
      <c r="AV591" s="8" t="str">
        <f t="shared" si="136"/>
        <v/>
      </c>
      <c r="AW591" s="8" t="str">
        <f t="shared" si="136"/>
        <v/>
      </c>
      <c r="AX591" s="8" t="str">
        <f t="shared" si="137"/>
        <v/>
      </c>
      <c r="AY591" s="8" t="str">
        <f t="shared" si="137"/>
        <v/>
      </c>
      <c r="AZ591" s="8" t="str">
        <f t="shared" si="137"/>
        <v/>
      </c>
      <c r="BA591" s="8" t="str">
        <f t="shared" si="137"/>
        <v/>
      </c>
      <c r="BB591" s="8" t="str">
        <f t="shared" si="137"/>
        <v/>
      </c>
      <c r="BC591" s="8" t="str">
        <f t="shared" si="137"/>
        <v/>
      </c>
      <c r="BD591" s="8" t="str">
        <f t="shared" si="137"/>
        <v/>
      </c>
      <c r="BE591" s="8" t="str">
        <f t="shared" si="137"/>
        <v/>
      </c>
    </row>
    <row r="592" spans="1:57">
      <c r="A592" t="s">
        <v>404</v>
      </c>
      <c r="B592" t="s">
        <v>404</v>
      </c>
      <c r="C592" t="s">
        <v>404</v>
      </c>
      <c r="E592">
        <v>19</v>
      </c>
      <c r="F592">
        <v>0</v>
      </c>
      <c r="G592">
        <v>1</v>
      </c>
      <c r="H592">
        <v>222851</v>
      </c>
      <c r="I592" s="1">
        <v>44761.875</v>
      </c>
      <c r="J592" t="s">
        <v>387</v>
      </c>
      <c r="K592">
        <v>0</v>
      </c>
      <c r="L592" s="1"/>
      <c r="M592" s="1">
        <v>44761.875</v>
      </c>
      <c r="N592" s="1">
        <v>41975.916666666664</v>
      </c>
      <c r="O592" s="1">
        <v>43660.875</v>
      </c>
      <c r="P592" s="1"/>
      <c r="Q592" s="1">
        <v>43660.875</v>
      </c>
      <c r="R592">
        <v>76469809</v>
      </c>
      <c r="S592" s="23">
        <f>COUNTIF(affix_amil_mensalidade_bronze!$E$4:$E$140,R592)</f>
        <v>0</v>
      </c>
      <c r="U592" t="s">
        <v>982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389</v>
      </c>
      <c r="AC592">
        <v>35</v>
      </c>
      <c r="AD592" t="s">
        <v>476</v>
      </c>
      <c r="AE592">
        <v>123586</v>
      </c>
      <c r="AF592">
        <v>1038.1099999999999</v>
      </c>
      <c r="AG592">
        <v>1235.8599999999999</v>
      </c>
      <c r="AH592" t="s">
        <v>408</v>
      </c>
      <c r="AI592" t="str">
        <f t="shared" si="134"/>
        <v>SIMSIMSIM190122285144761.875FNEL044761.87541975.916666666743660.87543660.875764698090PXDRX XLVX LXRX NXBRXGX000000AMIL35AMIL 400 QC NACIONAL1235861038.111235.86ATIVO</v>
      </c>
      <c r="AJ592">
        <f t="shared" si="135"/>
        <v>0</v>
      </c>
      <c r="AK592" t="s">
        <v>387</v>
      </c>
      <c r="AM592" s="7">
        <v>589</v>
      </c>
      <c r="AN592" s="7" t="str">
        <f t="shared" si="136"/>
        <v/>
      </c>
      <c r="AO592" s="7" t="str">
        <f t="shared" si="136"/>
        <v/>
      </c>
      <c r="AP592" s="7" t="str">
        <f t="shared" si="136"/>
        <v/>
      </c>
      <c r="AQ592" s="7" t="str">
        <f t="shared" si="136"/>
        <v/>
      </c>
      <c r="AR592" s="7" t="str">
        <f t="shared" si="136"/>
        <v/>
      </c>
      <c r="AS592" s="7" t="str">
        <f t="shared" si="136"/>
        <v/>
      </c>
      <c r="AT592" s="7" t="str">
        <f t="shared" si="136"/>
        <v/>
      </c>
      <c r="AU592" s="7" t="str">
        <f t="shared" si="136"/>
        <v/>
      </c>
      <c r="AV592" s="7" t="str">
        <f t="shared" si="136"/>
        <v/>
      </c>
      <c r="AW592" s="7" t="str">
        <f t="shared" si="136"/>
        <v/>
      </c>
      <c r="AX592" s="7" t="str">
        <f t="shared" si="137"/>
        <v/>
      </c>
      <c r="AY592" s="7" t="str">
        <f t="shared" si="137"/>
        <v/>
      </c>
      <c r="AZ592" s="7" t="str">
        <f t="shared" si="137"/>
        <v/>
      </c>
      <c r="BA592" s="7" t="str">
        <f t="shared" si="137"/>
        <v/>
      </c>
      <c r="BB592" s="7" t="str">
        <f t="shared" si="137"/>
        <v/>
      </c>
      <c r="BC592" s="7" t="str">
        <f t="shared" si="137"/>
        <v/>
      </c>
      <c r="BD592" s="7" t="str">
        <f t="shared" si="137"/>
        <v/>
      </c>
      <c r="BE592" s="7" t="str">
        <f t="shared" si="137"/>
        <v/>
      </c>
    </row>
    <row r="593" spans="1:57">
      <c r="A593" t="s">
        <v>404</v>
      </c>
      <c r="B593" t="s">
        <v>404</v>
      </c>
      <c r="C593" t="s">
        <v>404</v>
      </c>
      <c r="E593">
        <v>19</v>
      </c>
      <c r="F593">
        <v>0</v>
      </c>
      <c r="G593">
        <v>1</v>
      </c>
      <c r="H593">
        <v>222851</v>
      </c>
      <c r="I593" s="1">
        <v>44761.875</v>
      </c>
      <c r="J593" t="s">
        <v>387</v>
      </c>
      <c r="K593">
        <v>0</v>
      </c>
      <c r="L593" s="1"/>
      <c r="M593" s="1">
        <v>44761.875</v>
      </c>
      <c r="N593" s="1">
        <v>41975.916666666664</v>
      </c>
      <c r="O593" s="1">
        <v>43660.875</v>
      </c>
      <c r="P593" s="1"/>
      <c r="Q593" s="1">
        <v>43660.875</v>
      </c>
      <c r="R593">
        <v>76469809</v>
      </c>
      <c r="S593" s="22">
        <f>COUNTIF(affix_amil_mensalidade_bronze!$E$4:$E$140,R593)</f>
        <v>0</v>
      </c>
      <c r="U593" t="s">
        <v>982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389</v>
      </c>
      <c r="AC593">
        <v>35</v>
      </c>
      <c r="AD593" t="s">
        <v>476</v>
      </c>
      <c r="AE593">
        <v>123586</v>
      </c>
      <c r="AF593">
        <v>1038.1099999999999</v>
      </c>
      <c r="AG593">
        <v>1235.8599999999999</v>
      </c>
      <c r="AH593" t="s">
        <v>408</v>
      </c>
      <c r="AI593" t="str">
        <f t="shared" si="134"/>
        <v>SIMSIMSIM190122285144761.875FNEL044761.87541975.916666666743660.87543660.875764698090PXDRX XLVX LXRX NXBRXGX000000AMIL35AMIL 400 QC NACIONAL1235861038.111235.86ATIVO</v>
      </c>
      <c r="AJ593">
        <f t="shared" si="135"/>
        <v>1</v>
      </c>
      <c r="AK593" t="s">
        <v>387</v>
      </c>
      <c r="AM593" s="8">
        <v>590</v>
      </c>
      <c r="AN593" s="8" t="str">
        <f t="shared" si="136"/>
        <v/>
      </c>
      <c r="AO593" s="8" t="str">
        <f t="shared" si="136"/>
        <v/>
      </c>
      <c r="AP593" s="8" t="str">
        <f t="shared" si="136"/>
        <v/>
      </c>
      <c r="AQ593" s="8" t="str">
        <f t="shared" si="136"/>
        <v/>
      </c>
      <c r="AR593" s="8" t="str">
        <f t="shared" si="136"/>
        <v/>
      </c>
      <c r="AS593" s="8" t="str">
        <f t="shared" si="136"/>
        <v/>
      </c>
      <c r="AT593" s="8" t="str">
        <f t="shared" si="136"/>
        <v/>
      </c>
      <c r="AU593" s="8" t="str">
        <f t="shared" si="136"/>
        <v/>
      </c>
      <c r="AV593" s="8" t="str">
        <f t="shared" si="136"/>
        <v/>
      </c>
      <c r="AW593" s="8" t="str">
        <f t="shared" si="136"/>
        <v/>
      </c>
      <c r="AX593" s="8" t="str">
        <f t="shared" si="137"/>
        <v/>
      </c>
      <c r="AY593" s="8" t="str">
        <f t="shared" si="137"/>
        <v/>
      </c>
      <c r="AZ593" s="8" t="str">
        <f t="shared" si="137"/>
        <v/>
      </c>
      <c r="BA593" s="8" t="str">
        <f t="shared" si="137"/>
        <v/>
      </c>
      <c r="BB593" s="8" t="str">
        <f t="shared" si="137"/>
        <v/>
      </c>
      <c r="BC593" s="8" t="str">
        <f t="shared" si="137"/>
        <v/>
      </c>
      <c r="BD593" s="8" t="str">
        <f t="shared" si="137"/>
        <v/>
      </c>
      <c r="BE593" s="8" t="str">
        <f t="shared" si="137"/>
        <v/>
      </c>
    </row>
    <row r="594" spans="1:57">
      <c r="A594" t="s">
        <v>404</v>
      </c>
      <c r="B594" t="s">
        <v>404</v>
      </c>
      <c r="C594" t="s">
        <v>404</v>
      </c>
      <c r="E594">
        <v>19</v>
      </c>
      <c r="F594">
        <v>0</v>
      </c>
      <c r="G594">
        <v>1</v>
      </c>
      <c r="H594">
        <v>222851</v>
      </c>
      <c r="I594" s="1">
        <v>44761.875</v>
      </c>
      <c r="J594" t="s">
        <v>387</v>
      </c>
      <c r="K594">
        <v>0</v>
      </c>
      <c r="L594" s="1"/>
      <c r="M594" s="1">
        <v>44761.875</v>
      </c>
      <c r="N594" s="1">
        <v>41975.916666666664</v>
      </c>
      <c r="O594" s="1">
        <v>43660.875</v>
      </c>
      <c r="P594" s="1"/>
      <c r="Q594" s="1">
        <v>43660.875</v>
      </c>
      <c r="R594">
        <v>76469809</v>
      </c>
      <c r="S594" s="23">
        <f>COUNTIF(affix_amil_mensalidade_bronze!$E$4:$E$140,R594)</f>
        <v>0</v>
      </c>
      <c r="U594" t="s">
        <v>982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389</v>
      </c>
      <c r="AC594">
        <v>35</v>
      </c>
      <c r="AD594" t="s">
        <v>476</v>
      </c>
      <c r="AE594">
        <v>123586</v>
      </c>
      <c r="AF594">
        <v>1038.1099999999999</v>
      </c>
      <c r="AG594">
        <v>1235.8599999999999</v>
      </c>
      <c r="AH594" t="s">
        <v>408</v>
      </c>
      <c r="AI594" t="str">
        <f t="shared" si="134"/>
        <v>SIMSIMSIM190122285144761.875FNEL044761.87541975.916666666743660.87543660.875764698090PXDRX XLVX LXRX NXBRXGX000000AMIL35AMIL 400 QC NACIONAL1235861038.111235.86ATIVO</v>
      </c>
      <c r="AJ594">
        <f t="shared" si="135"/>
        <v>1</v>
      </c>
      <c r="AK594" t="s">
        <v>387</v>
      </c>
      <c r="AM594" s="7">
        <v>591</v>
      </c>
      <c r="AN594" s="7" t="str">
        <f t="shared" ref="AN594:AW603" si="138">IF(AN$3=$D594,$AM594,"")</f>
        <v/>
      </c>
      <c r="AO594" s="7" t="str">
        <f t="shared" si="138"/>
        <v/>
      </c>
      <c r="AP594" s="7" t="str">
        <f t="shared" si="138"/>
        <v/>
      </c>
      <c r="AQ594" s="7" t="str">
        <f t="shared" si="138"/>
        <v/>
      </c>
      <c r="AR594" s="7" t="str">
        <f t="shared" si="138"/>
        <v/>
      </c>
      <c r="AS594" s="7" t="str">
        <f t="shared" si="138"/>
        <v/>
      </c>
      <c r="AT594" s="7" t="str">
        <f t="shared" si="138"/>
        <v/>
      </c>
      <c r="AU594" s="7" t="str">
        <f t="shared" si="138"/>
        <v/>
      </c>
      <c r="AV594" s="7" t="str">
        <f t="shared" si="138"/>
        <v/>
      </c>
      <c r="AW594" s="7" t="str">
        <f t="shared" si="138"/>
        <v/>
      </c>
      <c r="AX594" s="7" t="str">
        <f t="shared" ref="AX594:BE603" si="139">IF(AX$3=$D594,$AM594,"")</f>
        <v/>
      </c>
      <c r="AY594" s="7" t="str">
        <f t="shared" si="139"/>
        <v/>
      </c>
      <c r="AZ594" s="7" t="str">
        <f t="shared" si="139"/>
        <v/>
      </c>
      <c r="BA594" s="7" t="str">
        <f t="shared" si="139"/>
        <v/>
      </c>
      <c r="BB594" s="7" t="str">
        <f t="shared" si="139"/>
        <v/>
      </c>
      <c r="BC594" s="7" t="str">
        <f t="shared" si="139"/>
        <v/>
      </c>
      <c r="BD594" s="7" t="str">
        <f t="shared" si="139"/>
        <v/>
      </c>
      <c r="BE594" s="7" t="str">
        <f t="shared" si="139"/>
        <v/>
      </c>
    </row>
    <row r="595" spans="1:57">
      <c r="A595" t="s">
        <v>404</v>
      </c>
      <c r="B595" t="s">
        <v>404</v>
      </c>
      <c r="C595" t="s">
        <v>404</v>
      </c>
      <c r="E595">
        <v>278</v>
      </c>
      <c r="F595">
        <v>0</v>
      </c>
      <c r="G595">
        <v>1</v>
      </c>
      <c r="H595">
        <v>213934</v>
      </c>
      <c r="I595" s="1">
        <v>44761.875</v>
      </c>
      <c r="J595" t="s">
        <v>396</v>
      </c>
      <c r="K595">
        <v>1</v>
      </c>
      <c r="L595" s="1"/>
      <c r="M595" s="1">
        <v>44761.875</v>
      </c>
      <c r="N595" s="1">
        <v>40333.875</v>
      </c>
      <c r="O595" s="1">
        <v>43661.875</v>
      </c>
      <c r="P595" s="1"/>
      <c r="Q595" s="1">
        <v>43660.875</v>
      </c>
      <c r="R595">
        <v>76475612</v>
      </c>
      <c r="S595" s="22">
        <f>COUNTIF(affix_amil_mensalidade_bronze!$E$4:$E$140,R595)</f>
        <v>0</v>
      </c>
      <c r="U595" t="s">
        <v>969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389</v>
      </c>
      <c r="AC595">
        <v>37</v>
      </c>
      <c r="AD595" t="s">
        <v>476</v>
      </c>
      <c r="AE595">
        <v>103411</v>
      </c>
      <c r="AF595">
        <v>858.32</v>
      </c>
      <c r="AG595">
        <v>1034.1099999999999</v>
      </c>
      <c r="AH595" t="s">
        <v>408</v>
      </c>
      <c r="AI595" t="str">
        <f t="shared" si="134"/>
        <v>SIMSIMSIM2780121393444761.875SINDSIME -SINDICATO DOS EMPREENDEDORES INDIVIDUAIS144761.87540333.87543661.87543660.875764756120BXRNXRDX FXGUXRXDX MXRTXN XLMXXDX000000AMIL37AMIL 400 QC NACIONAL103411858.321034.11ATIVO</v>
      </c>
      <c r="AJ595">
        <f t="shared" si="135"/>
        <v>0</v>
      </c>
      <c r="AK595" t="s">
        <v>396</v>
      </c>
      <c r="AM595" s="8">
        <v>592</v>
      </c>
      <c r="AN595" s="8" t="str">
        <f t="shared" si="138"/>
        <v/>
      </c>
      <c r="AO595" s="8" t="str">
        <f t="shared" si="138"/>
        <v/>
      </c>
      <c r="AP595" s="8" t="str">
        <f t="shared" si="138"/>
        <v/>
      </c>
      <c r="AQ595" s="8" t="str">
        <f t="shared" si="138"/>
        <v/>
      </c>
      <c r="AR595" s="8" t="str">
        <f t="shared" si="138"/>
        <v/>
      </c>
      <c r="AS595" s="8" t="str">
        <f t="shared" si="138"/>
        <v/>
      </c>
      <c r="AT595" s="8" t="str">
        <f t="shared" si="138"/>
        <v/>
      </c>
      <c r="AU595" s="8" t="str">
        <f t="shared" si="138"/>
        <v/>
      </c>
      <c r="AV595" s="8" t="str">
        <f t="shared" si="138"/>
        <v/>
      </c>
      <c r="AW595" s="8" t="str">
        <f t="shared" si="138"/>
        <v/>
      </c>
      <c r="AX595" s="8" t="str">
        <f t="shared" si="139"/>
        <v/>
      </c>
      <c r="AY595" s="8" t="str">
        <f t="shared" si="139"/>
        <v/>
      </c>
      <c r="AZ595" s="8" t="str">
        <f t="shared" si="139"/>
        <v/>
      </c>
      <c r="BA595" s="8" t="str">
        <f t="shared" si="139"/>
        <v/>
      </c>
      <c r="BB595" s="8" t="str">
        <f t="shared" si="139"/>
        <v/>
      </c>
      <c r="BC595" s="8" t="str">
        <f t="shared" si="139"/>
        <v/>
      </c>
      <c r="BD595" s="8" t="str">
        <f t="shared" si="139"/>
        <v/>
      </c>
      <c r="BE595" s="8" t="str">
        <f t="shared" si="139"/>
        <v/>
      </c>
    </row>
    <row r="596" spans="1:57">
      <c r="A596" t="s">
        <v>404</v>
      </c>
      <c r="B596" t="s">
        <v>404</v>
      </c>
      <c r="C596" t="s">
        <v>404</v>
      </c>
      <c r="E596">
        <v>278</v>
      </c>
      <c r="F596">
        <v>0</v>
      </c>
      <c r="G596">
        <v>1</v>
      </c>
      <c r="H596">
        <v>213934</v>
      </c>
      <c r="I596" s="1">
        <v>44761.875</v>
      </c>
      <c r="J596" t="s">
        <v>396</v>
      </c>
      <c r="K596">
        <v>1</v>
      </c>
      <c r="L596" s="1"/>
      <c r="M596" s="1">
        <v>44761.875</v>
      </c>
      <c r="N596" s="1">
        <v>40333.875</v>
      </c>
      <c r="O596" s="1">
        <v>43661.875</v>
      </c>
      <c r="P596" s="1"/>
      <c r="Q596" s="1">
        <v>43660.875</v>
      </c>
      <c r="R596">
        <v>76475612</v>
      </c>
      <c r="S596" s="23">
        <f>COUNTIF(affix_amil_mensalidade_bronze!$E$4:$E$140,R596)</f>
        <v>0</v>
      </c>
      <c r="U596" t="s">
        <v>969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389</v>
      </c>
      <c r="AC596">
        <v>37</v>
      </c>
      <c r="AD596" t="s">
        <v>476</v>
      </c>
      <c r="AE596">
        <v>103411</v>
      </c>
      <c r="AF596">
        <v>858.32</v>
      </c>
      <c r="AG596">
        <v>1034.1099999999999</v>
      </c>
      <c r="AH596" t="s">
        <v>408</v>
      </c>
      <c r="AI596" t="str">
        <f t="shared" si="134"/>
        <v>SIMSIMSIM2780121393444761.875SINDSIME -SINDICATO DOS EMPREENDEDORES INDIVIDUAIS144761.87540333.87543661.87543660.875764756120BXRNXRDX FXGUXRXDX MXRTXN XLMXXDX000000AMIL37AMIL 400 QC NACIONAL103411858.321034.11ATIVO</v>
      </c>
      <c r="AJ596">
        <f t="shared" si="135"/>
        <v>1</v>
      </c>
      <c r="AK596" t="s">
        <v>396</v>
      </c>
      <c r="AM596" s="7">
        <v>593</v>
      </c>
      <c r="AN596" s="7" t="str">
        <f t="shared" si="138"/>
        <v/>
      </c>
      <c r="AO596" s="7" t="str">
        <f t="shared" si="138"/>
        <v/>
      </c>
      <c r="AP596" s="7" t="str">
        <f t="shared" si="138"/>
        <v/>
      </c>
      <c r="AQ596" s="7" t="str">
        <f t="shared" si="138"/>
        <v/>
      </c>
      <c r="AR596" s="7" t="str">
        <f t="shared" si="138"/>
        <v/>
      </c>
      <c r="AS596" s="7" t="str">
        <f t="shared" si="138"/>
        <v/>
      </c>
      <c r="AT596" s="7" t="str">
        <f t="shared" si="138"/>
        <v/>
      </c>
      <c r="AU596" s="7" t="str">
        <f t="shared" si="138"/>
        <v/>
      </c>
      <c r="AV596" s="7" t="str">
        <f t="shared" si="138"/>
        <v/>
      </c>
      <c r="AW596" s="7" t="str">
        <f t="shared" si="138"/>
        <v/>
      </c>
      <c r="AX596" s="7" t="str">
        <f t="shared" si="139"/>
        <v/>
      </c>
      <c r="AY596" s="7" t="str">
        <f t="shared" si="139"/>
        <v/>
      </c>
      <c r="AZ596" s="7" t="str">
        <f t="shared" si="139"/>
        <v/>
      </c>
      <c r="BA596" s="7" t="str">
        <f t="shared" si="139"/>
        <v/>
      </c>
      <c r="BB596" s="7" t="str">
        <f t="shared" si="139"/>
        <v/>
      </c>
      <c r="BC596" s="7" t="str">
        <f t="shared" si="139"/>
        <v/>
      </c>
      <c r="BD596" s="7" t="str">
        <f t="shared" si="139"/>
        <v/>
      </c>
      <c r="BE596" s="7" t="str">
        <f t="shared" si="139"/>
        <v/>
      </c>
    </row>
    <row r="597" spans="1:57">
      <c r="A597" t="s">
        <v>404</v>
      </c>
      <c r="B597" t="s">
        <v>404</v>
      </c>
      <c r="C597" t="s">
        <v>404</v>
      </c>
      <c r="E597">
        <v>278</v>
      </c>
      <c r="F597">
        <v>0</v>
      </c>
      <c r="G597">
        <v>1</v>
      </c>
      <c r="H597">
        <v>213934</v>
      </c>
      <c r="I597" s="1">
        <v>44761.875</v>
      </c>
      <c r="J597" t="s">
        <v>396</v>
      </c>
      <c r="K597">
        <v>1</v>
      </c>
      <c r="L597" s="1"/>
      <c r="M597" s="1">
        <v>44761.875</v>
      </c>
      <c r="N597" s="1">
        <v>40333.875</v>
      </c>
      <c r="O597" s="1">
        <v>43661.875</v>
      </c>
      <c r="P597" s="1"/>
      <c r="Q597" s="1">
        <v>43660.875</v>
      </c>
      <c r="R597">
        <v>76475612</v>
      </c>
      <c r="S597" s="22">
        <f>COUNTIF(affix_amil_mensalidade_bronze!$E$4:$E$140,R597)</f>
        <v>0</v>
      </c>
      <c r="U597" t="s">
        <v>969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389</v>
      </c>
      <c r="AC597">
        <v>37</v>
      </c>
      <c r="AD597" t="s">
        <v>476</v>
      </c>
      <c r="AE597">
        <v>103411</v>
      </c>
      <c r="AF597">
        <v>858.32</v>
      </c>
      <c r="AG597">
        <v>1034.1099999999999</v>
      </c>
      <c r="AH597" t="s">
        <v>408</v>
      </c>
      <c r="AI597" t="str">
        <f t="shared" si="134"/>
        <v>SIMSIMSIM2780121393444761.875SINDSIME -SINDICATO DOS EMPREENDEDORES INDIVIDUAIS144761.87540333.87543661.87543660.875764756120BXRNXRDX FXGUXRXDX MXRTXN XLMXXDX000000AMIL37AMIL 400 QC NACIONAL103411858.321034.11ATIVO</v>
      </c>
      <c r="AJ597">
        <f t="shared" si="135"/>
        <v>1</v>
      </c>
      <c r="AK597" t="s">
        <v>396</v>
      </c>
      <c r="AM597" s="8">
        <v>594</v>
      </c>
      <c r="AN597" s="8" t="str">
        <f t="shared" si="138"/>
        <v/>
      </c>
      <c r="AO597" s="8" t="str">
        <f t="shared" si="138"/>
        <v/>
      </c>
      <c r="AP597" s="8" t="str">
        <f t="shared" si="138"/>
        <v/>
      </c>
      <c r="AQ597" s="8" t="str">
        <f t="shared" si="138"/>
        <v/>
      </c>
      <c r="AR597" s="8" t="str">
        <f t="shared" si="138"/>
        <v/>
      </c>
      <c r="AS597" s="8" t="str">
        <f t="shared" si="138"/>
        <v/>
      </c>
      <c r="AT597" s="8" t="str">
        <f t="shared" si="138"/>
        <v/>
      </c>
      <c r="AU597" s="8" t="str">
        <f t="shared" si="138"/>
        <v/>
      </c>
      <c r="AV597" s="8" t="str">
        <f t="shared" si="138"/>
        <v/>
      </c>
      <c r="AW597" s="8" t="str">
        <f t="shared" si="138"/>
        <v/>
      </c>
      <c r="AX597" s="8" t="str">
        <f t="shared" si="139"/>
        <v/>
      </c>
      <c r="AY597" s="8" t="str">
        <f t="shared" si="139"/>
        <v/>
      </c>
      <c r="AZ597" s="8" t="str">
        <f t="shared" si="139"/>
        <v/>
      </c>
      <c r="BA597" s="8" t="str">
        <f t="shared" si="139"/>
        <v/>
      </c>
      <c r="BB597" s="8" t="str">
        <f t="shared" si="139"/>
        <v/>
      </c>
      <c r="BC597" s="8" t="str">
        <f t="shared" si="139"/>
        <v/>
      </c>
      <c r="BD597" s="8" t="str">
        <f t="shared" si="139"/>
        <v/>
      </c>
      <c r="BE597" s="8" t="str">
        <f t="shared" si="139"/>
        <v/>
      </c>
    </row>
    <row r="598" spans="1:57">
      <c r="A598" t="s">
        <v>404</v>
      </c>
      <c r="B598" t="s">
        <v>404</v>
      </c>
      <c r="C598" t="s">
        <v>404</v>
      </c>
      <c r="E598">
        <v>19</v>
      </c>
      <c r="F598">
        <v>0</v>
      </c>
      <c r="G598">
        <v>1</v>
      </c>
      <c r="H598">
        <v>223739</v>
      </c>
      <c r="I598" s="1">
        <v>44761.875</v>
      </c>
      <c r="J598" t="s">
        <v>387</v>
      </c>
      <c r="K598">
        <v>0</v>
      </c>
      <c r="L598" s="1">
        <v>44755.875</v>
      </c>
      <c r="M598" s="1">
        <v>44761.875</v>
      </c>
      <c r="N598" s="1">
        <v>42733.916666666664</v>
      </c>
      <c r="O598" s="1">
        <v>44755.875</v>
      </c>
      <c r="P598" s="1"/>
      <c r="Q598" s="1">
        <v>43660.875</v>
      </c>
      <c r="R598">
        <v>76477722</v>
      </c>
      <c r="S598" s="22">
        <f>COUNTIF(affix_amil_mensalidade_bronze!$E$4:$E$140,R598)</f>
        <v>0</v>
      </c>
      <c r="U598" t="s">
        <v>991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389</v>
      </c>
      <c r="AC598">
        <v>35</v>
      </c>
      <c r="AD598" t="s">
        <v>476</v>
      </c>
      <c r="AE598">
        <v>123586</v>
      </c>
      <c r="AF598">
        <v>1038.1099999999999</v>
      </c>
      <c r="AG598">
        <v>1235.8599999999999</v>
      </c>
      <c r="AH598" t="s">
        <v>391</v>
      </c>
      <c r="AI598" t="str">
        <f t="shared" si="134"/>
        <v>SIMSIMSIM190122373944761.875FNEL044755.87544761.87542733.916666666744755.87543660.875764777220NXWXLX XMXX XUZX000000AMIL35AMIL 400 QC NACIONAL1235861038.111235.86INATIVO</v>
      </c>
      <c r="AJ598">
        <f t="shared" si="135"/>
        <v>0</v>
      </c>
      <c r="AK598" t="s">
        <v>387</v>
      </c>
      <c r="AM598" s="7">
        <v>595</v>
      </c>
      <c r="AN598" s="7" t="str">
        <f t="shared" si="138"/>
        <v/>
      </c>
      <c r="AO598" s="7" t="str">
        <f t="shared" si="138"/>
        <v/>
      </c>
      <c r="AP598" s="7" t="str">
        <f t="shared" si="138"/>
        <v/>
      </c>
      <c r="AQ598" s="7" t="str">
        <f t="shared" si="138"/>
        <v/>
      </c>
      <c r="AR598" s="7" t="str">
        <f t="shared" si="138"/>
        <v/>
      </c>
      <c r="AS598" s="7" t="str">
        <f t="shared" si="138"/>
        <v/>
      </c>
      <c r="AT598" s="7" t="str">
        <f t="shared" si="138"/>
        <v/>
      </c>
      <c r="AU598" s="7" t="str">
        <f t="shared" si="138"/>
        <v/>
      </c>
      <c r="AV598" s="7" t="str">
        <f t="shared" si="138"/>
        <v/>
      </c>
      <c r="AW598" s="7" t="str">
        <f t="shared" si="138"/>
        <v/>
      </c>
      <c r="AX598" s="7" t="str">
        <f t="shared" si="139"/>
        <v/>
      </c>
      <c r="AY598" s="7" t="str">
        <f t="shared" si="139"/>
        <v/>
      </c>
      <c r="AZ598" s="7" t="str">
        <f t="shared" si="139"/>
        <v/>
      </c>
      <c r="BA598" s="7" t="str">
        <f t="shared" si="139"/>
        <v/>
      </c>
      <c r="BB598" s="7" t="str">
        <f t="shared" si="139"/>
        <v/>
      </c>
      <c r="BC598" s="7" t="str">
        <f t="shared" si="139"/>
        <v/>
      </c>
      <c r="BD598" s="7" t="str">
        <f t="shared" si="139"/>
        <v/>
      </c>
      <c r="BE598" s="7" t="str">
        <f t="shared" si="139"/>
        <v/>
      </c>
    </row>
    <row r="599" spans="1:57">
      <c r="A599" t="s">
        <v>404</v>
      </c>
      <c r="B599" t="s">
        <v>404</v>
      </c>
      <c r="C599" t="s">
        <v>404</v>
      </c>
      <c r="E599">
        <v>19</v>
      </c>
      <c r="F599">
        <v>0</v>
      </c>
      <c r="G599">
        <v>1</v>
      </c>
      <c r="H599">
        <v>223739</v>
      </c>
      <c r="I599" s="1">
        <v>44761.875</v>
      </c>
      <c r="J599" t="s">
        <v>387</v>
      </c>
      <c r="K599">
        <v>0</v>
      </c>
      <c r="L599" s="1">
        <v>44755.875</v>
      </c>
      <c r="M599" s="1">
        <v>44761.875</v>
      </c>
      <c r="N599" s="1">
        <v>42733.916666666664</v>
      </c>
      <c r="O599" s="1">
        <v>44755.875</v>
      </c>
      <c r="P599" s="1"/>
      <c r="Q599" s="1">
        <v>43660.875</v>
      </c>
      <c r="R599">
        <v>76477722</v>
      </c>
      <c r="S599" s="23">
        <f>COUNTIF(affix_amil_mensalidade_bronze!$E$4:$E$140,R599)</f>
        <v>0</v>
      </c>
      <c r="U599" t="s">
        <v>991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389</v>
      </c>
      <c r="AC599">
        <v>35</v>
      </c>
      <c r="AD599" t="s">
        <v>476</v>
      </c>
      <c r="AE599">
        <v>123586</v>
      </c>
      <c r="AF599">
        <v>1038.1099999999999</v>
      </c>
      <c r="AG599">
        <v>1235.8599999999999</v>
      </c>
      <c r="AH599" t="s">
        <v>391</v>
      </c>
      <c r="AI599" t="str">
        <f t="shared" si="134"/>
        <v>SIMSIMSIM190122373944761.875FNEL044755.87544761.87542733.916666666744755.87543660.875764777220NXWXLX XMXX XUZX000000AMIL35AMIL 400 QC NACIONAL1235861038.111235.86INATIVO</v>
      </c>
      <c r="AJ599">
        <f t="shared" si="135"/>
        <v>1</v>
      </c>
      <c r="AK599" t="s">
        <v>387</v>
      </c>
      <c r="AM599" s="8">
        <v>596</v>
      </c>
      <c r="AN599" s="8" t="str">
        <f t="shared" si="138"/>
        <v/>
      </c>
      <c r="AO599" s="8" t="str">
        <f t="shared" si="138"/>
        <v/>
      </c>
      <c r="AP599" s="8" t="str">
        <f t="shared" si="138"/>
        <v/>
      </c>
      <c r="AQ599" s="8" t="str">
        <f t="shared" si="138"/>
        <v/>
      </c>
      <c r="AR599" s="8" t="str">
        <f t="shared" si="138"/>
        <v/>
      </c>
      <c r="AS599" s="8" t="str">
        <f t="shared" si="138"/>
        <v/>
      </c>
      <c r="AT599" s="8" t="str">
        <f t="shared" si="138"/>
        <v/>
      </c>
      <c r="AU599" s="8" t="str">
        <f t="shared" si="138"/>
        <v/>
      </c>
      <c r="AV599" s="8" t="str">
        <f t="shared" si="138"/>
        <v/>
      </c>
      <c r="AW599" s="8" t="str">
        <f t="shared" si="138"/>
        <v/>
      </c>
      <c r="AX599" s="8" t="str">
        <f t="shared" si="139"/>
        <v/>
      </c>
      <c r="AY599" s="8" t="str">
        <f t="shared" si="139"/>
        <v/>
      </c>
      <c r="AZ599" s="8" t="str">
        <f t="shared" si="139"/>
        <v/>
      </c>
      <c r="BA599" s="8" t="str">
        <f t="shared" si="139"/>
        <v/>
      </c>
      <c r="BB599" s="8" t="str">
        <f t="shared" si="139"/>
        <v/>
      </c>
      <c r="BC599" s="8" t="str">
        <f t="shared" si="139"/>
        <v/>
      </c>
      <c r="BD599" s="8" t="str">
        <f t="shared" si="139"/>
        <v/>
      </c>
      <c r="BE599" s="8" t="str">
        <f t="shared" si="139"/>
        <v/>
      </c>
    </row>
    <row r="600" spans="1:57">
      <c r="A600" t="s">
        <v>404</v>
      </c>
      <c r="B600" t="s">
        <v>404</v>
      </c>
      <c r="C600" t="s">
        <v>404</v>
      </c>
      <c r="E600">
        <v>19</v>
      </c>
      <c r="F600">
        <v>0</v>
      </c>
      <c r="G600">
        <v>1</v>
      </c>
      <c r="H600">
        <v>223739</v>
      </c>
      <c r="I600" s="1">
        <v>44761.875</v>
      </c>
      <c r="J600" t="s">
        <v>387</v>
      </c>
      <c r="K600">
        <v>0</v>
      </c>
      <c r="L600" s="1">
        <v>44755.875</v>
      </c>
      <c r="M600" s="1">
        <v>44761.875</v>
      </c>
      <c r="N600" s="1">
        <v>42733.916666666664</v>
      </c>
      <c r="O600" s="1">
        <v>44755.875</v>
      </c>
      <c r="P600" s="1"/>
      <c r="Q600" s="1">
        <v>43660.875</v>
      </c>
      <c r="R600">
        <v>76477722</v>
      </c>
      <c r="S600" s="22">
        <f>COUNTIF(affix_amil_mensalidade_bronze!$E$4:$E$140,R600)</f>
        <v>0</v>
      </c>
      <c r="U600" t="s">
        <v>991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389</v>
      </c>
      <c r="AC600">
        <v>35</v>
      </c>
      <c r="AD600" t="s">
        <v>476</v>
      </c>
      <c r="AE600">
        <v>123586</v>
      </c>
      <c r="AF600">
        <v>1038.1099999999999</v>
      </c>
      <c r="AG600">
        <v>1235.8599999999999</v>
      </c>
      <c r="AH600" t="s">
        <v>391</v>
      </c>
      <c r="AI600" t="str">
        <f t="shared" si="134"/>
        <v>SIMSIMSIM190122373944761.875FNEL044755.87544761.87542733.916666666744755.87543660.875764777220NXWXLX XMXX XUZX000000AMIL35AMIL 400 QC NACIONAL1235861038.111235.86INATIVO</v>
      </c>
      <c r="AJ600">
        <f t="shared" si="135"/>
        <v>1</v>
      </c>
      <c r="AK600" t="s">
        <v>387</v>
      </c>
      <c r="AM600" s="7">
        <v>597</v>
      </c>
      <c r="AN600" s="7" t="str">
        <f t="shared" si="138"/>
        <v/>
      </c>
      <c r="AO600" s="7" t="str">
        <f t="shared" si="138"/>
        <v/>
      </c>
      <c r="AP600" s="7" t="str">
        <f t="shared" si="138"/>
        <v/>
      </c>
      <c r="AQ600" s="7" t="str">
        <f t="shared" si="138"/>
        <v/>
      </c>
      <c r="AR600" s="7" t="str">
        <f t="shared" si="138"/>
        <v/>
      </c>
      <c r="AS600" s="7" t="str">
        <f t="shared" si="138"/>
        <v/>
      </c>
      <c r="AT600" s="7" t="str">
        <f t="shared" si="138"/>
        <v/>
      </c>
      <c r="AU600" s="7" t="str">
        <f t="shared" si="138"/>
        <v/>
      </c>
      <c r="AV600" s="7" t="str">
        <f t="shared" si="138"/>
        <v/>
      </c>
      <c r="AW600" s="7" t="str">
        <f t="shared" si="138"/>
        <v/>
      </c>
      <c r="AX600" s="7" t="str">
        <f t="shared" si="139"/>
        <v/>
      </c>
      <c r="AY600" s="7" t="str">
        <f t="shared" si="139"/>
        <v/>
      </c>
      <c r="AZ600" s="7" t="str">
        <f t="shared" si="139"/>
        <v/>
      </c>
      <c r="BA600" s="7" t="str">
        <f t="shared" si="139"/>
        <v/>
      </c>
      <c r="BB600" s="7" t="str">
        <f t="shared" si="139"/>
        <v/>
      </c>
      <c r="BC600" s="7" t="str">
        <f t="shared" si="139"/>
        <v/>
      </c>
      <c r="BD600" s="7" t="str">
        <f t="shared" si="139"/>
        <v/>
      </c>
      <c r="BE600" s="7" t="str">
        <f t="shared" si="139"/>
        <v/>
      </c>
    </row>
    <row r="601" spans="1:57">
      <c r="A601" t="s">
        <v>404</v>
      </c>
      <c r="B601" t="s">
        <v>404</v>
      </c>
      <c r="C601" t="s">
        <v>404</v>
      </c>
      <c r="E601">
        <v>224</v>
      </c>
      <c r="F601">
        <v>0</v>
      </c>
      <c r="G601">
        <v>1</v>
      </c>
      <c r="H601">
        <v>246633</v>
      </c>
      <c r="I601" s="1">
        <v>44761.875</v>
      </c>
      <c r="J601" t="s">
        <v>535</v>
      </c>
      <c r="K601">
        <v>0</v>
      </c>
      <c r="L601" s="1">
        <v>44755.875</v>
      </c>
      <c r="M601" s="1">
        <v>44761.875</v>
      </c>
      <c r="N601" s="1">
        <v>30118.875</v>
      </c>
      <c r="O601" s="1">
        <v>44755.875</v>
      </c>
      <c r="P601" s="1"/>
      <c r="Q601" s="1">
        <v>43691.875</v>
      </c>
      <c r="R601">
        <v>76662247</v>
      </c>
      <c r="S601" s="23">
        <f>COUNTIF(affix_amil_mensalidade_bronze!$E$4:$E$140,R601)</f>
        <v>0</v>
      </c>
      <c r="U601" t="s">
        <v>992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389</v>
      </c>
      <c r="AC601">
        <v>34</v>
      </c>
      <c r="AD601" t="s">
        <v>476</v>
      </c>
      <c r="AE601">
        <v>205281</v>
      </c>
      <c r="AF601">
        <v>1703.84</v>
      </c>
      <c r="AG601">
        <v>2052.81</v>
      </c>
      <c r="AH601" t="s">
        <v>391</v>
      </c>
      <c r="AI601" t="str">
        <f t="shared" si="134"/>
        <v>SIMSIMSIM2240124663344761.875CRA - BA044755.87544761.87530118.87544755.87543691.875766622470XNX WXRXLXNX FXNXWX XNTXNX000000AMIL34AMIL 400 QC NACIONAL2052811703.842052.81INATIVO</v>
      </c>
      <c r="AJ601">
        <f t="shared" si="135"/>
        <v>0</v>
      </c>
      <c r="AK601" t="s">
        <v>535</v>
      </c>
      <c r="AM601" s="8">
        <v>598</v>
      </c>
      <c r="AN601" s="8" t="str">
        <f t="shared" si="138"/>
        <v/>
      </c>
      <c r="AO601" s="8" t="str">
        <f t="shared" si="138"/>
        <v/>
      </c>
      <c r="AP601" s="8" t="str">
        <f t="shared" si="138"/>
        <v/>
      </c>
      <c r="AQ601" s="8" t="str">
        <f t="shared" si="138"/>
        <v/>
      </c>
      <c r="AR601" s="8" t="str">
        <f t="shared" si="138"/>
        <v/>
      </c>
      <c r="AS601" s="8" t="str">
        <f t="shared" si="138"/>
        <v/>
      </c>
      <c r="AT601" s="8" t="str">
        <f t="shared" si="138"/>
        <v/>
      </c>
      <c r="AU601" s="8" t="str">
        <f t="shared" si="138"/>
        <v/>
      </c>
      <c r="AV601" s="8" t="str">
        <f t="shared" si="138"/>
        <v/>
      </c>
      <c r="AW601" s="8" t="str">
        <f t="shared" si="138"/>
        <v/>
      </c>
      <c r="AX601" s="8" t="str">
        <f t="shared" si="139"/>
        <v/>
      </c>
      <c r="AY601" s="8" t="str">
        <f t="shared" si="139"/>
        <v/>
      </c>
      <c r="AZ601" s="8" t="str">
        <f t="shared" si="139"/>
        <v/>
      </c>
      <c r="BA601" s="8" t="str">
        <f t="shared" si="139"/>
        <v/>
      </c>
      <c r="BB601" s="8" t="str">
        <f t="shared" si="139"/>
        <v/>
      </c>
      <c r="BC601" s="8" t="str">
        <f t="shared" si="139"/>
        <v/>
      </c>
      <c r="BD601" s="8" t="str">
        <f t="shared" si="139"/>
        <v/>
      </c>
      <c r="BE601" s="8" t="str">
        <f t="shared" si="139"/>
        <v/>
      </c>
    </row>
    <row r="602" spans="1:57">
      <c r="A602" t="s">
        <v>404</v>
      </c>
      <c r="B602" t="s">
        <v>404</v>
      </c>
      <c r="C602" t="s">
        <v>404</v>
      </c>
      <c r="E602">
        <v>224</v>
      </c>
      <c r="F602">
        <v>0</v>
      </c>
      <c r="G602">
        <v>1</v>
      </c>
      <c r="H602">
        <v>246633</v>
      </c>
      <c r="I602" s="1">
        <v>44761.875</v>
      </c>
      <c r="J602" t="s">
        <v>535</v>
      </c>
      <c r="K602">
        <v>0</v>
      </c>
      <c r="L602" s="1">
        <v>44755.875</v>
      </c>
      <c r="M602" s="1">
        <v>44761.875</v>
      </c>
      <c r="N602" s="1">
        <v>30118.875</v>
      </c>
      <c r="O602" s="1">
        <v>44755.875</v>
      </c>
      <c r="P602" s="1"/>
      <c r="Q602" s="1">
        <v>43691.875</v>
      </c>
      <c r="R602">
        <v>76662247</v>
      </c>
      <c r="S602" s="22">
        <f>COUNTIF(affix_amil_mensalidade_bronze!$E$4:$E$140,R602)</f>
        <v>0</v>
      </c>
      <c r="U602" t="s">
        <v>992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389</v>
      </c>
      <c r="AC602">
        <v>34</v>
      </c>
      <c r="AD602" t="s">
        <v>476</v>
      </c>
      <c r="AE602">
        <v>205281</v>
      </c>
      <c r="AF602">
        <v>1703.84</v>
      </c>
      <c r="AG602">
        <v>2052.81</v>
      </c>
      <c r="AH602" t="s">
        <v>391</v>
      </c>
      <c r="AI602" t="str">
        <f t="shared" si="134"/>
        <v>SIMSIMSIM2240124663344761.875CRA - BA044755.87544761.87530118.87544755.87543691.875766622470XNX WXRXLXNX FXNXWX XNTXNX000000AMIL34AMIL 400 QC NACIONAL2052811703.842052.81INATIVO</v>
      </c>
      <c r="AJ602">
        <f t="shared" si="135"/>
        <v>1</v>
      </c>
      <c r="AK602" t="s">
        <v>535</v>
      </c>
      <c r="AM602" s="7">
        <v>599</v>
      </c>
      <c r="AN602" s="7" t="str">
        <f t="shared" si="138"/>
        <v/>
      </c>
      <c r="AO602" s="7" t="str">
        <f t="shared" si="138"/>
        <v/>
      </c>
      <c r="AP602" s="7" t="str">
        <f t="shared" si="138"/>
        <v/>
      </c>
      <c r="AQ602" s="7" t="str">
        <f t="shared" si="138"/>
        <v/>
      </c>
      <c r="AR602" s="7" t="str">
        <f t="shared" si="138"/>
        <v/>
      </c>
      <c r="AS602" s="7" t="str">
        <f t="shared" si="138"/>
        <v/>
      </c>
      <c r="AT602" s="7" t="str">
        <f t="shared" si="138"/>
        <v/>
      </c>
      <c r="AU602" s="7" t="str">
        <f t="shared" si="138"/>
        <v/>
      </c>
      <c r="AV602" s="7" t="str">
        <f t="shared" si="138"/>
        <v/>
      </c>
      <c r="AW602" s="7" t="str">
        <f t="shared" si="138"/>
        <v/>
      </c>
      <c r="AX602" s="7" t="str">
        <f t="shared" si="139"/>
        <v/>
      </c>
      <c r="AY602" s="7" t="str">
        <f t="shared" si="139"/>
        <v/>
      </c>
      <c r="AZ602" s="7" t="str">
        <f t="shared" si="139"/>
        <v/>
      </c>
      <c r="BA602" s="7" t="str">
        <f t="shared" si="139"/>
        <v/>
      </c>
      <c r="BB602" s="7" t="str">
        <f t="shared" si="139"/>
        <v/>
      </c>
      <c r="BC602" s="7" t="str">
        <f t="shared" si="139"/>
        <v/>
      </c>
      <c r="BD602" s="7" t="str">
        <f t="shared" si="139"/>
        <v/>
      </c>
      <c r="BE602" s="7" t="str">
        <f t="shared" si="139"/>
        <v/>
      </c>
    </row>
    <row r="603" spans="1:57">
      <c r="A603" t="s">
        <v>404</v>
      </c>
      <c r="B603" t="s">
        <v>404</v>
      </c>
      <c r="C603" t="s">
        <v>404</v>
      </c>
      <c r="E603">
        <v>224</v>
      </c>
      <c r="F603">
        <v>0</v>
      </c>
      <c r="G603">
        <v>1</v>
      </c>
      <c r="H603">
        <v>246633</v>
      </c>
      <c r="I603" s="1">
        <v>44761.875</v>
      </c>
      <c r="J603" t="s">
        <v>535</v>
      </c>
      <c r="K603">
        <v>0</v>
      </c>
      <c r="L603" s="1">
        <v>44755.875</v>
      </c>
      <c r="M603" s="1">
        <v>44761.875</v>
      </c>
      <c r="N603" s="1">
        <v>30118.875</v>
      </c>
      <c r="O603" s="1">
        <v>44755.875</v>
      </c>
      <c r="P603" s="1"/>
      <c r="Q603" s="1">
        <v>43691.875</v>
      </c>
      <c r="R603">
        <v>76662247</v>
      </c>
      <c r="S603" s="23">
        <f>COUNTIF(affix_amil_mensalidade_bronze!$E$4:$E$140,R603)</f>
        <v>0</v>
      </c>
      <c r="U603" t="s">
        <v>992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389</v>
      </c>
      <c r="AC603">
        <v>34</v>
      </c>
      <c r="AD603" t="s">
        <v>476</v>
      </c>
      <c r="AE603">
        <v>205281</v>
      </c>
      <c r="AF603">
        <v>1703.84</v>
      </c>
      <c r="AG603">
        <v>2052.81</v>
      </c>
      <c r="AH603" t="s">
        <v>391</v>
      </c>
      <c r="AI603" t="str">
        <f t="shared" si="134"/>
        <v>SIMSIMSIM2240124663344761.875CRA - BA044755.87544761.87530118.87544755.87543691.875766622470XNX WXRXLXNX FXNXWX XNTXNX000000AMIL34AMIL 400 QC NACIONAL2052811703.842052.81INATIVO</v>
      </c>
      <c r="AJ603">
        <f t="shared" si="135"/>
        <v>1</v>
      </c>
      <c r="AK603" t="s">
        <v>535</v>
      </c>
      <c r="AM603" s="8">
        <v>600</v>
      </c>
      <c r="AN603" s="8" t="str">
        <f t="shared" si="138"/>
        <v/>
      </c>
      <c r="AO603" s="8" t="str">
        <f t="shared" si="138"/>
        <v/>
      </c>
      <c r="AP603" s="8" t="str">
        <f t="shared" si="138"/>
        <v/>
      </c>
      <c r="AQ603" s="8" t="str">
        <f t="shared" si="138"/>
        <v/>
      </c>
      <c r="AR603" s="8" t="str">
        <f t="shared" si="138"/>
        <v/>
      </c>
      <c r="AS603" s="8" t="str">
        <f t="shared" si="138"/>
        <v/>
      </c>
      <c r="AT603" s="8" t="str">
        <f t="shared" si="138"/>
        <v/>
      </c>
      <c r="AU603" s="8" t="str">
        <f t="shared" si="138"/>
        <v/>
      </c>
      <c r="AV603" s="8" t="str">
        <f t="shared" si="138"/>
        <v/>
      </c>
      <c r="AW603" s="8" t="str">
        <f t="shared" si="138"/>
        <v/>
      </c>
      <c r="AX603" s="8" t="str">
        <f t="shared" si="139"/>
        <v/>
      </c>
      <c r="AY603" s="8" t="str">
        <f t="shared" si="139"/>
        <v/>
      </c>
      <c r="AZ603" s="8" t="str">
        <f t="shared" si="139"/>
        <v/>
      </c>
      <c r="BA603" s="8" t="str">
        <f t="shared" si="139"/>
        <v/>
      </c>
      <c r="BB603" s="8" t="str">
        <f t="shared" si="139"/>
        <v/>
      </c>
      <c r="BC603" s="8" t="str">
        <f t="shared" si="139"/>
        <v/>
      </c>
      <c r="BD603" s="8" t="str">
        <f t="shared" si="139"/>
        <v/>
      </c>
      <c r="BE603" s="8" t="str">
        <f t="shared" si="139"/>
        <v/>
      </c>
    </row>
    <row r="604" spans="1:57">
      <c r="A604" t="s">
        <v>404</v>
      </c>
      <c r="B604" t="s">
        <v>404</v>
      </c>
      <c r="C604" t="s">
        <v>404</v>
      </c>
      <c r="E604">
        <v>278</v>
      </c>
      <c r="F604">
        <v>0</v>
      </c>
      <c r="G604">
        <v>1</v>
      </c>
      <c r="H604">
        <v>246637</v>
      </c>
      <c r="I604" s="1">
        <v>44761.875</v>
      </c>
      <c r="J604" t="s">
        <v>396</v>
      </c>
      <c r="K604">
        <v>0</v>
      </c>
      <c r="L604" s="1">
        <v>44747.875</v>
      </c>
      <c r="M604" s="1">
        <v>44761.875</v>
      </c>
      <c r="N604" s="1">
        <v>26726.875</v>
      </c>
      <c r="O604" s="1">
        <v>44747.875</v>
      </c>
      <c r="P604" s="1"/>
      <c r="Q604" s="1">
        <v>43691.875</v>
      </c>
      <c r="R604">
        <v>76662248</v>
      </c>
      <c r="S604" s="22">
        <f>COUNTIF(affix_amil_mensalidade_bronze!$E$4:$E$140,R604)</f>
        <v>0</v>
      </c>
      <c r="U604" t="s">
        <v>993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389</v>
      </c>
      <c r="AC604">
        <v>34</v>
      </c>
      <c r="AD604" t="s">
        <v>478</v>
      </c>
      <c r="AE604">
        <v>239937</v>
      </c>
      <c r="AF604">
        <v>1991.46</v>
      </c>
      <c r="AG604">
        <v>2399.37</v>
      </c>
      <c r="AH604" t="s">
        <v>391</v>
      </c>
      <c r="AI604" t="str">
        <f t="shared" si="134"/>
        <v>SIMSIMSIM2780124663744761.875SINDSIME -SINDICATO DOS EMPREENDEDORES INDIVIDUAIS044747.87544761.87526726.87544747.87543691.875766622480MXGDX XNTXNX LXMX000000AMIL34AMIL 400 QC NACIONAL COPART2399371991.462399.37INATIVO</v>
      </c>
      <c r="AJ604">
        <f t="shared" si="135"/>
        <v>0</v>
      </c>
      <c r="AK604" t="s">
        <v>396</v>
      </c>
      <c r="AM604" s="7">
        <v>601</v>
      </c>
      <c r="AN604" s="7" t="str">
        <f t="shared" ref="AN604:AW613" si="140">IF(AN$3=$D604,$AM604,"")</f>
        <v/>
      </c>
      <c r="AO604" s="7" t="str">
        <f t="shared" si="140"/>
        <v/>
      </c>
      <c r="AP604" s="7" t="str">
        <f t="shared" si="140"/>
        <v/>
      </c>
      <c r="AQ604" s="7" t="str">
        <f t="shared" si="140"/>
        <v/>
      </c>
      <c r="AR604" s="7" t="str">
        <f t="shared" si="140"/>
        <v/>
      </c>
      <c r="AS604" s="7" t="str">
        <f t="shared" si="140"/>
        <v/>
      </c>
      <c r="AT604" s="7" t="str">
        <f t="shared" si="140"/>
        <v/>
      </c>
      <c r="AU604" s="7" t="str">
        <f t="shared" si="140"/>
        <v/>
      </c>
      <c r="AV604" s="7" t="str">
        <f t="shared" si="140"/>
        <v/>
      </c>
      <c r="AW604" s="7" t="str">
        <f t="shared" si="140"/>
        <v/>
      </c>
      <c r="AX604" s="7" t="str">
        <f t="shared" ref="AX604:BE613" si="141">IF(AX$3=$D604,$AM604,"")</f>
        <v/>
      </c>
      <c r="AY604" s="7" t="str">
        <f t="shared" si="141"/>
        <v/>
      </c>
      <c r="AZ604" s="7" t="str">
        <f t="shared" si="141"/>
        <v/>
      </c>
      <c r="BA604" s="7" t="str">
        <f t="shared" si="141"/>
        <v/>
      </c>
      <c r="BB604" s="7" t="str">
        <f t="shared" si="141"/>
        <v/>
      </c>
      <c r="BC604" s="7" t="str">
        <f t="shared" si="141"/>
        <v/>
      </c>
      <c r="BD604" s="7" t="str">
        <f t="shared" si="141"/>
        <v/>
      </c>
      <c r="BE604" s="7" t="str">
        <f t="shared" si="141"/>
        <v/>
      </c>
    </row>
    <row r="605" spans="1:57">
      <c r="A605" t="s">
        <v>404</v>
      </c>
      <c r="B605" t="s">
        <v>404</v>
      </c>
      <c r="C605" t="s">
        <v>404</v>
      </c>
      <c r="E605">
        <v>278</v>
      </c>
      <c r="F605">
        <v>0</v>
      </c>
      <c r="G605">
        <v>1</v>
      </c>
      <c r="H605">
        <v>246637</v>
      </c>
      <c r="I605" s="1">
        <v>44761.875</v>
      </c>
      <c r="J605" t="s">
        <v>396</v>
      </c>
      <c r="K605">
        <v>0</v>
      </c>
      <c r="L605" s="1">
        <v>44747.875</v>
      </c>
      <c r="M605" s="1">
        <v>44761.875</v>
      </c>
      <c r="N605" s="1">
        <v>26726.875</v>
      </c>
      <c r="O605" s="1">
        <v>44747.875</v>
      </c>
      <c r="P605" s="1"/>
      <c r="Q605" s="1">
        <v>43691.875</v>
      </c>
      <c r="R605">
        <v>76662248</v>
      </c>
      <c r="S605" s="23">
        <f>COUNTIF(affix_amil_mensalidade_bronze!$E$4:$E$140,R605)</f>
        <v>0</v>
      </c>
      <c r="U605" t="s">
        <v>993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389</v>
      </c>
      <c r="AC605">
        <v>34</v>
      </c>
      <c r="AD605" t="s">
        <v>478</v>
      </c>
      <c r="AE605">
        <v>239937</v>
      </c>
      <c r="AF605">
        <v>1991.46</v>
      </c>
      <c r="AG605">
        <v>2399.37</v>
      </c>
      <c r="AH605" t="s">
        <v>391</v>
      </c>
      <c r="AI605" t="str">
        <f t="shared" si="134"/>
        <v>SIMSIMSIM2780124663744761.875SINDSIME -SINDICATO DOS EMPREENDEDORES INDIVIDUAIS044747.87544761.87526726.87544747.87543691.875766622480MXGDX XNTXNX LXMX000000AMIL34AMIL 400 QC NACIONAL COPART2399371991.462399.37INATIVO</v>
      </c>
      <c r="AJ605">
        <f t="shared" si="135"/>
        <v>1</v>
      </c>
      <c r="AK605" t="s">
        <v>396</v>
      </c>
      <c r="AM605" s="8">
        <v>602</v>
      </c>
      <c r="AN605" s="8" t="str">
        <f t="shared" si="140"/>
        <v/>
      </c>
      <c r="AO605" s="8" t="str">
        <f t="shared" si="140"/>
        <v/>
      </c>
      <c r="AP605" s="8" t="str">
        <f t="shared" si="140"/>
        <v/>
      </c>
      <c r="AQ605" s="8" t="str">
        <f t="shared" si="140"/>
        <v/>
      </c>
      <c r="AR605" s="8" t="str">
        <f t="shared" si="140"/>
        <v/>
      </c>
      <c r="AS605" s="8" t="str">
        <f t="shared" si="140"/>
        <v/>
      </c>
      <c r="AT605" s="8" t="str">
        <f t="shared" si="140"/>
        <v/>
      </c>
      <c r="AU605" s="8" t="str">
        <f t="shared" si="140"/>
        <v/>
      </c>
      <c r="AV605" s="8" t="str">
        <f t="shared" si="140"/>
        <v/>
      </c>
      <c r="AW605" s="8" t="str">
        <f t="shared" si="140"/>
        <v/>
      </c>
      <c r="AX605" s="8" t="str">
        <f t="shared" si="141"/>
        <v/>
      </c>
      <c r="AY605" s="8" t="str">
        <f t="shared" si="141"/>
        <v/>
      </c>
      <c r="AZ605" s="8" t="str">
        <f t="shared" si="141"/>
        <v/>
      </c>
      <c r="BA605" s="8" t="str">
        <f t="shared" si="141"/>
        <v/>
      </c>
      <c r="BB605" s="8" t="str">
        <f t="shared" si="141"/>
        <v/>
      </c>
      <c r="BC605" s="8" t="str">
        <f t="shared" si="141"/>
        <v/>
      </c>
      <c r="BD605" s="8" t="str">
        <f t="shared" si="141"/>
        <v/>
      </c>
      <c r="BE605" s="8" t="str">
        <f t="shared" si="141"/>
        <v/>
      </c>
    </row>
    <row r="606" spans="1:57">
      <c r="A606" t="s">
        <v>404</v>
      </c>
      <c r="B606" t="s">
        <v>404</v>
      </c>
      <c r="C606" t="s">
        <v>404</v>
      </c>
      <c r="E606">
        <v>278</v>
      </c>
      <c r="F606">
        <v>0</v>
      </c>
      <c r="G606">
        <v>1</v>
      </c>
      <c r="H606">
        <v>246637</v>
      </c>
      <c r="I606" s="1">
        <v>44761.875</v>
      </c>
      <c r="J606" t="s">
        <v>396</v>
      </c>
      <c r="K606">
        <v>0</v>
      </c>
      <c r="L606" s="1">
        <v>44747.875</v>
      </c>
      <c r="M606" s="1">
        <v>44761.875</v>
      </c>
      <c r="N606" s="1">
        <v>26726.875</v>
      </c>
      <c r="O606" s="1">
        <v>44747.875</v>
      </c>
      <c r="P606" s="1"/>
      <c r="Q606" s="1">
        <v>43691.875</v>
      </c>
      <c r="R606">
        <v>76662248</v>
      </c>
      <c r="S606" s="22">
        <f>COUNTIF(affix_amil_mensalidade_bronze!$E$4:$E$140,R606)</f>
        <v>0</v>
      </c>
      <c r="U606" t="s">
        <v>993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389</v>
      </c>
      <c r="AC606">
        <v>34</v>
      </c>
      <c r="AD606" t="s">
        <v>478</v>
      </c>
      <c r="AE606">
        <v>239937</v>
      </c>
      <c r="AF606">
        <v>1991.46</v>
      </c>
      <c r="AG606">
        <v>2399.37</v>
      </c>
      <c r="AH606" t="s">
        <v>391</v>
      </c>
      <c r="AI606" t="str">
        <f t="shared" si="134"/>
        <v>SIMSIMSIM2780124663744761.875SINDSIME -SINDICATO DOS EMPREENDEDORES INDIVIDUAIS044747.87544761.87526726.87544747.87543691.875766622480MXGDX XNTXNX LXMX000000AMIL34AMIL 400 QC NACIONAL COPART2399371991.462399.37INATIVO</v>
      </c>
      <c r="AJ606">
        <f t="shared" si="135"/>
        <v>1</v>
      </c>
      <c r="AK606" t="s">
        <v>396</v>
      </c>
      <c r="AM606" s="7">
        <v>603</v>
      </c>
      <c r="AN606" s="7" t="str">
        <f t="shared" si="140"/>
        <v/>
      </c>
      <c r="AO606" s="7" t="str">
        <f t="shared" si="140"/>
        <v/>
      </c>
      <c r="AP606" s="7" t="str">
        <f t="shared" si="140"/>
        <v/>
      </c>
      <c r="AQ606" s="7" t="str">
        <f t="shared" si="140"/>
        <v/>
      </c>
      <c r="AR606" s="7" t="str">
        <f t="shared" si="140"/>
        <v/>
      </c>
      <c r="AS606" s="7" t="str">
        <f t="shared" si="140"/>
        <v/>
      </c>
      <c r="AT606" s="7" t="str">
        <f t="shared" si="140"/>
        <v/>
      </c>
      <c r="AU606" s="7" t="str">
        <f t="shared" si="140"/>
        <v/>
      </c>
      <c r="AV606" s="7" t="str">
        <f t="shared" si="140"/>
        <v/>
      </c>
      <c r="AW606" s="7" t="str">
        <f t="shared" si="140"/>
        <v/>
      </c>
      <c r="AX606" s="7" t="str">
        <f t="shared" si="141"/>
        <v/>
      </c>
      <c r="AY606" s="7" t="str">
        <f t="shared" si="141"/>
        <v/>
      </c>
      <c r="AZ606" s="7" t="str">
        <f t="shared" si="141"/>
        <v/>
      </c>
      <c r="BA606" s="7" t="str">
        <f t="shared" si="141"/>
        <v/>
      </c>
      <c r="BB606" s="7" t="str">
        <f t="shared" si="141"/>
        <v/>
      </c>
      <c r="BC606" s="7" t="str">
        <f t="shared" si="141"/>
        <v/>
      </c>
      <c r="BD606" s="7" t="str">
        <f t="shared" si="141"/>
        <v/>
      </c>
      <c r="BE606" s="7" t="str">
        <f t="shared" si="141"/>
        <v/>
      </c>
    </row>
    <row r="607" spans="1:57">
      <c r="A607" t="s">
        <v>404</v>
      </c>
      <c r="B607" t="s">
        <v>404</v>
      </c>
      <c r="C607" t="s">
        <v>404</v>
      </c>
      <c r="E607">
        <v>220</v>
      </c>
      <c r="F607">
        <v>0</v>
      </c>
      <c r="G607">
        <v>1</v>
      </c>
      <c r="H607">
        <v>246888</v>
      </c>
      <c r="I607" s="1">
        <v>44761.875</v>
      </c>
      <c r="J607" t="s">
        <v>473</v>
      </c>
      <c r="K607">
        <v>0</v>
      </c>
      <c r="L607" s="1"/>
      <c r="M607" s="1">
        <v>44761.875</v>
      </c>
      <c r="N607" s="1">
        <v>30381.875</v>
      </c>
      <c r="O607" s="1">
        <v>44556.875</v>
      </c>
      <c r="P607" s="1">
        <v>44543.875</v>
      </c>
      <c r="Q607" s="1">
        <v>43691.875</v>
      </c>
      <c r="R607">
        <v>76662253</v>
      </c>
      <c r="S607" s="22">
        <f>COUNTIF(affix_amil_mensalidade_bronze!$E$4:$E$140,R607)</f>
        <v>1</v>
      </c>
      <c r="U607" t="s">
        <v>277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389</v>
      </c>
      <c r="AC607">
        <v>34</v>
      </c>
      <c r="AD607" t="s">
        <v>476</v>
      </c>
      <c r="AE607">
        <v>245335</v>
      </c>
      <c r="AF607">
        <v>2060.81</v>
      </c>
      <c r="AG607">
        <v>2453.35</v>
      </c>
      <c r="AH607" t="s">
        <v>408</v>
      </c>
      <c r="AI607" t="str">
        <f t="shared" si="134"/>
        <v>SIMSIMSIM2200124688844761.875ABREC044761.87530381.87544556.87544543.87543691.875766622531WXRLX DX VXLLX WXBRXL DX XUZX XNTX000000AMIL34AMIL 400 QC NACIONAL2453352060.812453.35ATIVO</v>
      </c>
      <c r="AJ607">
        <f t="shared" si="135"/>
        <v>0</v>
      </c>
      <c r="AK607" t="s">
        <v>473</v>
      </c>
      <c r="AM607" s="8">
        <v>604</v>
      </c>
      <c r="AN607" s="8" t="str">
        <f t="shared" si="140"/>
        <v/>
      </c>
      <c r="AO607" s="8" t="str">
        <f t="shared" si="140"/>
        <v/>
      </c>
      <c r="AP607" s="8" t="str">
        <f t="shared" si="140"/>
        <v/>
      </c>
      <c r="AQ607" s="8" t="str">
        <f t="shared" si="140"/>
        <v/>
      </c>
      <c r="AR607" s="8" t="str">
        <f t="shared" si="140"/>
        <v/>
      </c>
      <c r="AS607" s="8" t="str">
        <f t="shared" si="140"/>
        <v/>
      </c>
      <c r="AT607" s="8" t="str">
        <f t="shared" si="140"/>
        <v/>
      </c>
      <c r="AU607" s="8" t="str">
        <f t="shared" si="140"/>
        <v/>
      </c>
      <c r="AV607" s="8" t="str">
        <f t="shared" si="140"/>
        <v/>
      </c>
      <c r="AW607" s="8" t="str">
        <f t="shared" si="140"/>
        <v/>
      </c>
      <c r="AX607" s="8" t="str">
        <f t="shared" si="141"/>
        <v/>
      </c>
      <c r="AY607" s="8" t="str">
        <f t="shared" si="141"/>
        <v/>
      </c>
      <c r="AZ607" s="8" t="str">
        <f t="shared" si="141"/>
        <v/>
      </c>
      <c r="BA607" s="8" t="str">
        <f t="shared" si="141"/>
        <v/>
      </c>
      <c r="BB607" s="8" t="str">
        <f t="shared" si="141"/>
        <v/>
      </c>
      <c r="BC607" s="8" t="str">
        <f t="shared" si="141"/>
        <v/>
      </c>
      <c r="BD607" s="8" t="str">
        <f t="shared" si="141"/>
        <v/>
      </c>
      <c r="BE607" s="8" t="str">
        <f t="shared" si="141"/>
        <v/>
      </c>
    </row>
    <row r="608" spans="1:57">
      <c r="A608" t="s">
        <v>404</v>
      </c>
      <c r="B608" t="s">
        <v>404</v>
      </c>
      <c r="C608" t="s">
        <v>404</v>
      </c>
      <c r="E608">
        <v>220</v>
      </c>
      <c r="F608">
        <v>0</v>
      </c>
      <c r="G608">
        <v>1</v>
      </c>
      <c r="H608">
        <v>246888</v>
      </c>
      <c r="I608" s="1">
        <v>44761.875</v>
      </c>
      <c r="J608" t="s">
        <v>473</v>
      </c>
      <c r="K608">
        <v>0</v>
      </c>
      <c r="L608" s="1"/>
      <c r="M608" s="1">
        <v>44761.875</v>
      </c>
      <c r="N608" s="1">
        <v>30381.875</v>
      </c>
      <c r="O608" s="1">
        <v>44556.875</v>
      </c>
      <c r="P608" s="1">
        <v>44543.875</v>
      </c>
      <c r="Q608" s="1">
        <v>43691.875</v>
      </c>
      <c r="R608">
        <v>76662253</v>
      </c>
      <c r="S608" s="23">
        <f>COUNTIF(affix_amil_mensalidade_bronze!$E$4:$E$140,R608)</f>
        <v>1</v>
      </c>
      <c r="U608" t="s">
        <v>277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389</v>
      </c>
      <c r="AC608">
        <v>34</v>
      </c>
      <c r="AD608" t="s">
        <v>476</v>
      </c>
      <c r="AE608">
        <v>245335</v>
      </c>
      <c r="AF608">
        <v>2060.81</v>
      </c>
      <c r="AG608">
        <v>2453.35</v>
      </c>
      <c r="AH608" t="s">
        <v>408</v>
      </c>
      <c r="AI608" t="str">
        <f t="shared" si="134"/>
        <v>SIMSIMSIM2200124688844761.875ABREC044761.87530381.87544556.87544543.87543691.875766622531WXRLX DX VXLLX WXBRXL DX XUZX XNTX000000AMIL34AMIL 400 QC NACIONAL2453352060.812453.35ATIVO</v>
      </c>
      <c r="AJ608">
        <f t="shared" si="135"/>
        <v>1</v>
      </c>
      <c r="AK608" t="s">
        <v>473</v>
      </c>
      <c r="AM608" s="7">
        <v>605</v>
      </c>
      <c r="AN608" s="7" t="str">
        <f t="shared" si="140"/>
        <v/>
      </c>
      <c r="AO608" s="7" t="str">
        <f t="shared" si="140"/>
        <v/>
      </c>
      <c r="AP608" s="7" t="str">
        <f t="shared" si="140"/>
        <v/>
      </c>
      <c r="AQ608" s="7" t="str">
        <f t="shared" si="140"/>
        <v/>
      </c>
      <c r="AR608" s="7" t="str">
        <f t="shared" si="140"/>
        <v/>
      </c>
      <c r="AS608" s="7" t="str">
        <f t="shared" si="140"/>
        <v/>
      </c>
      <c r="AT608" s="7" t="str">
        <f t="shared" si="140"/>
        <v/>
      </c>
      <c r="AU608" s="7" t="str">
        <f t="shared" si="140"/>
        <v/>
      </c>
      <c r="AV608" s="7" t="str">
        <f t="shared" si="140"/>
        <v/>
      </c>
      <c r="AW608" s="7" t="str">
        <f t="shared" si="140"/>
        <v/>
      </c>
      <c r="AX608" s="7" t="str">
        <f t="shared" si="141"/>
        <v/>
      </c>
      <c r="AY608" s="7" t="str">
        <f t="shared" si="141"/>
        <v/>
      </c>
      <c r="AZ608" s="7" t="str">
        <f t="shared" si="141"/>
        <v/>
      </c>
      <c r="BA608" s="7" t="str">
        <f t="shared" si="141"/>
        <v/>
      </c>
      <c r="BB608" s="7" t="str">
        <f t="shared" si="141"/>
        <v/>
      </c>
      <c r="BC608" s="7" t="str">
        <f t="shared" si="141"/>
        <v/>
      </c>
      <c r="BD608" s="7" t="str">
        <f t="shared" si="141"/>
        <v/>
      </c>
      <c r="BE608" s="7" t="str">
        <f t="shared" si="141"/>
        <v/>
      </c>
    </row>
    <row r="609" spans="1:57">
      <c r="A609" t="s">
        <v>404</v>
      </c>
      <c r="B609" t="s">
        <v>404</v>
      </c>
      <c r="C609" t="s">
        <v>404</v>
      </c>
      <c r="E609">
        <v>220</v>
      </c>
      <c r="F609">
        <v>0</v>
      </c>
      <c r="G609">
        <v>1</v>
      </c>
      <c r="H609">
        <v>246888</v>
      </c>
      <c r="I609" s="1">
        <v>44761.875</v>
      </c>
      <c r="J609" t="s">
        <v>473</v>
      </c>
      <c r="K609">
        <v>0</v>
      </c>
      <c r="L609" s="1"/>
      <c r="M609" s="1">
        <v>44761.875</v>
      </c>
      <c r="N609" s="1">
        <v>30381.875</v>
      </c>
      <c r="O609" s="1">
        <v>44556.875</v>
      </c>
      <c r="P609" s="1">
        <v>44543.875</v>
      </c>
      <c r="Q609" s="1">
        <v>43691.875</v>
      </c>
      <c r="R609">
        <v>76662253</v>
      </c>
      <c r="S609" s="22">
        <f>COUNTIF(affix_amil_mensalidade_bronze!$E$4:$E$140,R609)</f>
        <v>1</v>
      </c>
      <c r="U609" t="s">
        <v>277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389</v>
      </c>
      <c r="AC609">
        <v>34</v>
      </c>
      <c r="AD609" t="s">
        <v>476</v>
      </c>
      <c r="AE609">
        <v>245335</v>
      </c>
      <c r="AF609">
        <v>2060.81</v>
      </c>
      <c r="AG609">
        <v>2453.35</v>
      </c>
      <c r="AH609" t="s">
        <v>408</v>
      </c>
      <c r="AI609" t="str">
        <f t="shared" si="134"/>
        <v>SIMSIMSIM2200124688844761.875ABREC044761.87530381.87544556.87544543.87543691.875766622531WXRLX DX VXLLX WXBRXL DX XUZX XNTX000000AMIL34AMIL 400 QC NACIONAL2453352060.812453.35ATIVO</v>
      </c>
      <c r="AJ609">
        <f t="shared" si="135"/>
        <v>1</v>
      </c>
      <c r="AK609" t="s">
        <v>473</v>
      </c>
      <c r="AM609" s="8">
        <v>606</v>
      </c>
      <c r="AN609" s="8" t="str">
        <f t="shared" si="140"/>
        <v/>
      </c>
      <c r="AO609" s="8" t="str">
        <f t="shared" si="140"/>
        <v/>
      </c>
      <c r="AP609" s="8" t="str">
        <f t="shared" si="140"/>
        <v/>
      </c>
      <c r="AQ609" s="8" t="str">
        <f t="shared" si="140"/>
        <v/>
      </c>
      <c r="AR609" s="8" t="str">
        <f t="shared" si="140"/>
        <v/>
      </c>
      <c r="AS609" s="8" t="str">
        <f t="shared" si="140"/>
        <v/>
      </c>
      <c r="AT609" s="8" t="str">
        <f t="shared" si="140"/>
        <v/>
      </c>
      <c r="AU609" s="8" t="str">
        <f t="shared" si="140"/>
        <v/>
      </c>
      <c r="AV609" s="8" t="str">
        <f t="shared" si="140"/>
        <v/>
      </c>
      <c r="AW609" s="8" t="str">
        <f t="shared" si="140"/>
        <v/>
      </c>
      <c r="AX609" s="8" t="str">
        <f t="shared" si="141"/>
        <v/>
      </c>
      <c r="AY609" s="8" t="str">
        <f t="shared" si="141"/>
        <v/>
      </c>
      <c r="AZ609" s="8" t="str">
        <f t="shared" si="141"/>
        <v/>
      </c>
      <c r="BA609" s="8" t="str">
        <f t="shared" si="141"/>
        <v/>
      </c>
      <c r="BB609" s="8" t="str">
        <f t="shared" si="141"/>
        <v/>
      </c>
      <c r="BC609" s="8" t="str">
        <f t="shared" si="141"/>
        <v/>
      </c>
      <c r="BD609" s="8" t="str">
        <f t="shared" si="141"/>
        <v/>
      </c>
      <c r="BE609" s="8" t="str">
        <f t="shared" si="141"/>
        <v/>
      </c>
    </row>
    <row r="610" spans="1:57">
      <c r="A610" t="s">
        <v>404</v>
      </c>
      <c r="B610" t="s">
        <v>404</v>
      </c>
      <c r="C610" t="s">
        <v>404</v>
      </c>
      <c r="E610">
        <v>234</v>
      </c>
      <c r="F610">
        <v>0</v>
      </c>
      <c r="G610">
        <v>1</v>
      </c>
      <c r="H610">
        <v>246954</v>
      </c>
      <c r="I610" s="1">
        <v>44761.875</v>
      </c>
      <c r="J610" t="s">
        <v>766</v>
      </c>
      <c r="K610">
        <v>0</v>
      </c>
      <c r="L610" s="1"/>
      <c r="M610" s="1">
        <v>44761.875</v>
      </c>
      <c r="N610" s="1">
        <v>30453.875</v>
      </c>
      <c r="O610" s="1">
        <v>43691.875</v>
      </c>
      <c r="P610" s="1"/>
      <c r="Q610" s="1">
        <v>43691.875</v>
      </c>
      <c r="R610">
        <v>76662258</v>
      </c>
      <c r="S610" s="23">
        <f>COUNTIF(affix_amil_mensalidade_bronze!$E$4:$E$140,R610)</f>
        <v>0</v>
      </c>
      <c r="U610" t="s">
        <v>997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389</v>
      </c>
      <c r="AC610">
        <v>34</v>
      </c>
      <c r="AD610" t="s">
        <v>476</v>
      </c>
      <c r="AE610">
        <v>205281</v>
      </c>
      <c r="AF610">
        <v>1703.84</v>
      </c>
      <c r="AG610">
        <v>2052.81</v>
      </c>
      <c r="AH610" t="s">
        <v>408</v>
      </c>
      <c r="AI610" t="str">
        <f t="shared" si="134"/>
        <v>SIMSIMSIM2340124695444761.875SINDIFARMA - BA044761.87530453.87543691.87543691.875766622580LUWXXNX XNTX XLVX000000AMIL34AMIL 400 QC NACIONAL2052811703.842052.81ATIVO</v>
      </c>
      <c r="AJ610">
        <f t="shared" si="135"/>
        <v>0</v>
      </c>
      <c r="AK610" t="s">
        <v>766</v>
      </c>
      <c r="AM610" s="7">
        <v>607</v>
      </c>
      <c r="AN610" s="7" t="str">
        <f t="shared" si="140"/>
        <v/>
      </c>
      <c r="AO610" s="7" t="str">
        <f t="shared" si="140"/>
        <v/>
      </c>
      <c r="AP610" s="7" t="str">
        <f t="shared" si="140"/>
        <v/>
      </c>
      <c r="AQ610" s="7" t="str">
        <f t="shared" si="140"/>
        <v/>
      </c>
      <c r="AR610" s="7" t="str">
        <f t="shared" si="140"/>
        <v/>
      </c>
      <c r="AS610" s="7" t="str">
        <f t="shared" si="140"/>
        <v/>
      </c>
      <c r="AT610" s="7" t="str">
        <f t="shared" si="140"/>
        <v/>
      </c>
      <c r="AU610" s="7" t="str">
        <f t="shared" si="140"/>
        <v/>
      </c>
      <c r="AV610" s="7" t="str">
        <f t="shared" si="140"/>
        <v/>
      </c>
      <c r="AW610" s="7" t="str">
        <f t="shared" si="140"/>
        <v/>
      </c>
      <c r="AX610" s="7" t="str">
        <f t="shared" si="141"/>
        <v/>
      </c>
      <c r="AY610" s="7" t="str">
        <f t="shared" si="141"/>
        <v/>
      </c>
      <c r="AZ610" s="7" t="str">
        <f t="shared" si="141"/>
        <v/>
      </c>
      <c r="BA610" s="7" t="str">
        <f t="shared" si="141"/>
        <v/>
      </c>
      <c r="BB610" s="7" t="str">
        <f t="shared" si="141"/>
        <v/>
      </c>
      <c r="BC610" s="7" t="str">
        <f t="shared" si="141"/>
        <v/>
      </c>
      <c r="BD610" s="7" t="str">
        <f t="shared" si="141"/>
        <v/>
      </c>
      <c r="BE610" s="7" t="str">
        <f t="shared" si="141"/>
        <v/>
      </c>
    </row>
    <row r="611" spans="1:57">
      <c r="A611" t="s">
        <v>404</v>
      </c>
      <c r="B611" t="s">
        <v>404</v>
      </c>
      <c r="C611" t="s">
        <v>404</v>
      </c>
      <c r="E611">
        <v>234</v>
      </c>
      <c r="F611">
        <v>0</v>
      </c>
      <c r="G611">
        <v>1</v>
      </c>
      <c r="H611">
        <v>246954</v>
      </c>
      <c r="I611" s="1">
        <v>44761.875</v>
      </c>
      <c r="J611" t="s">
        <v>766</v>
      </c>
      <c r="K611">
        <v>0</v>
      </c>
      <c r="L611" s="1"/>
      <c r="M611" s="1">
        <v>44761.875</v>
      </c>
      <c r="N611" s="1">
        <v>30453.875</v>
      </c>
      <c r="O611" s="1">
        <v>43691.875</v>
      </c>
      <c r="P611" s="1"/>
      <c r="Q611" s="1">
        <v>43691.875</v>
      </c>
      <c r="R611">
        <v>76662258</v>
      </c>
      <c r="S611" s="22">
        <f>COUNTIF(affix_amil_mensalidade_bronze!$E$4:$E$140,R611)</f>
        <v>0</v>
      </c>
      <c r="U611" t="s">
        <v>997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389</v>
      </c>
      <c r="AC611">
        <v>34</v>
      </c>
      <c r="AD611" t="s">
        <v>476</v>
      </c>
      <c r="AE611">
        <v>205281</v>
      </c>
      <c r="AF611">
        <v>1703.84</v>
      </c>
      <c r="AG611">
        <v>2052.81</v>
      </c>
      <c r="AH611" t="s">
        <v>408</v>
      </c>
      <c r="AI611" t="str">
        <f t="shared" si="134"/>
        <v>SIMSIMSIM2340124695444761.875SINDIFARMA - BA044761.87530453.87543691.87543691.875766622580LUWXXNX XNTX XLVX000000AMIL34AMIL 400 QC NACIONAL2052811703.842052.81ATIVO</v>
      </c>
      <c r="AJ611">
        <f t="shared" si="135"/>
        <v>1</v>
      </c>
      <c r="AK611" t="s">
        <v>766</v>
      </c>
      <c r="AM611" s="8">
        <v>608</v>
      </c>
      <c r="AN611" s="8" t="str">
        <f t="shared" si="140"/>
        <v/>
      </c>
      <c r="AO611" s="8" t="str">
        <f t="shared" si="140"/>
        <v/>
      </c>
      <c r="AP611" s="8" t="str">
        <f t="shared" si="140"/>
        <v/>
      </c>
      <c r="AQ611" s="8" t="str">
        <f t="shared" si="140"/>
        <v/>
      </c>
      <c r="AR611" s="8" t="str">
        <f t="shared" si="140"/>
        <v/>
      </c>
      <c r="AS611" s="8" t="str">
        <f t="shared" si="140"/>
        <v/>
      </c>
      <c r="AT611" s="8" t="str">
        <f t="shared" si="140"/>
        <v/>
      </c>
      <c r="AU611" s="8" t="str">
        <f t="shared" si="140"/>
        <v/>
      </c>
      <c r="AV611" s="8" t="str">
        <f t="shared" si="140"/>
        <v/>
      </c>
      <c r="AW611" s="8" t="str">
        <f t="shared" si="140"/>
        <v/>
      </c>
      <c r="AX611" s="8" t="str">
        <f t="shared" si="141"/>
        <v/>
      </c>
      <c r="AY611" s="8" t="str">
        <f t="shared" si="141"/>
        <v/>
      </c>
      <c r="AZ611" s="8" t="str">
        <f t="shared" si="141"/>
        <v/>
      </c>
      <c r="BA611" s="8" t="str">
        <f t="shared" si="141"/>
        <v/>
      </c>
      <c r="BB611" s="8" t="str">
        <f t="shared" si="141"/>
        <v/>
      </c>
      <c r="BC611" s="8" t="str">
        <f t="shared" si="141"/>
        <v/>
      </c>
      <c r="BD611" s="8" t="str">
        <f t="shared" si="141"/>
        <v/>
      </c>
      <c r="BE611" s="8" t="str">
        <f t="shared" si="141"/>
        <v/>
      </c>
    </row>
    <row r="612" spans="1:57">
      <c r="A612" t="s">
        <v>404</v>
      </c>
      <c r="B612" t="s">
        <v>404</v>
      </c>
      <c r="C612" t="s">
        <v>404</v>
      </c>
      <c r="E612">
        <v>234</v>
      </c>
      <c r="F612">
        <v>0</v>
      </c>
      <c r="G612">
        <v>1</v>
      </c>
      <c r="H612">
        <v>246954</v>
      </c>
      <c r="I612" s="1">
        <v>44761.875</v>
      </c>
      <c r="J612" t="s">
        <v>766</v>
      </c>
      <c r="K612">
        <v>0</v>
      </c>
      <c r="L612" s="1"/>
      <c r="M612" s="1">
        <v>44761.875</v>
      </c>
      <c r="N612" s="1">
        <v>30453.875</v>
      </c>
      <c r="O612" s="1">
        <v>43691.875</v>
      </c>
      <c r="P612" s="1"/>
      <c r="Q612" s="1">
        <v>43691.875</v>
      </c>
      <c r="R612">
        <v>76662258</v>
      </c>
      <c r="S612" s="23">
        <f>COUNTIF(affix_amil_mensalidade_bronze!$E$4:$E$140,R612)</f>
        <v>0</v>
      </c>
      <c r="U612" t="s">
        <v>997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389</v>
      </c>
      <c r="AC612">
        <v>34</v>
      </c>
      <c r="AD612" t="s">
        <v>476</v>
      </c>
      <c r="AE612">
        <v>205281</v>
      </c>
      <c r="AF612">
        <v>1703.84</v>
      </c>
      <c r="AG612">
        <v>2052.81</v>
      </c>
      <c r="AH612" t="s">
        <v>408</v>
      </c>
      <c r="AI612" t="str">
        <f t="shared" si="134"/>
        <v>SIMSIMSIM2340124695444761.875SINDIFARMA - BA044761.87530453.87543691.87543691.875766622580LUWXXNX XNTX XLVX000000AMIL34AMIL 400 QC NACIONAL2052811703.842052.81ATIVO</v>
      </c>
      <c r="AJ612">
        <f t="shared" si="135"/>
        <v>1</v>
      </c>
      <c r="AK612" t="s">
        <v>766</v>
      </c>
      <c r="AM612" s="7">
        <v>609</v>
      </c>
      <c r="AN612" s="7" t="str">
        <f t="shared" si="140"/>
        <v/>
      </c>
      <c r="AO612" s="7" t="str">
        <f t="shared" si="140"/>
        <v/>
      </c>
      <c r="AP612" s="7" t="str">
        <f t="shared" si="140"/>
        <v/>
      </c>
      <c r="AQ612" s="7" t="str">
        <f t="shared" si="140"/>
        <v/>
      </c>
      <c r="AR612" s="7" t="str">
        <f t="shared" si="140"/>
        <v/>
      </c>
      <c r="AS612" s="7" t="str">
        <f t="shared" si="140"/>
        <v/>
      </c>
      <c r="AT612" s="7" t="str">
        <f t="shared" si="140"/>
        <v/>
      </c>
      <c r="AU612" s="7" t="str">
        <f t="shared" si="140"/>
        <v/>
      </c>
      <c r="AV612" s="7" t="str">
        <f t="shared" si="140"/>
        <v/>
      </c>
      <c r="AW612" s="7" t="str">
        <f t="shared" si="140"/>
        <v/>
      </c>
      <c r="AX612" s="7" t="str">
        <f t="shared" si="141"/>
        <v/>
      </c>
      <c r="AY612" s="7" t="str">
        <f t="shared" si="141"/>
        <v/>
      </c>
      <c r="AZ612" s="7" t="str">
        <f t="shared" si="141"/>
        <v/>
      </c>
      <c r="BA612" s="7" t="str">
        <f t="shared" si="141"/>
        <v/>
      </c>
      <c r="BB612" s="7" t="str">
        <f t="shared" si="141"/>
        <v/>
      </c>
      <c r="BC612" s="7" t="str">
        <f t="shared" si="141"/>
        <v/>
      </c>
      <c r="BD612" s="7" t="str">
        <f t="shared" si="141"/>
        <v/>
      </c>
      <c r="BE612" s="7" t="str">
        <f t="shared" si="141"/>
        <v/>
      </c>
    </row>
    <row r="613" spans="1:57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246982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38684.916666666664</v>
      </c>
      <c r="O613" s="1">
        <v>43691.875</v>
      </c>
      <c r="P613" s="1"/>
      <c r="Q613" s="1">
        <v>43691.875</v>
      </c>
      <c r="R613">
        <v>76662260</v>
      </c>
      <c r="S613" s="22">
        <f>COUNTIF(affix_amil_mensalidade_bronze!$E$4:$E$140,R613)</f>
        <v>0</v>
      </c>
      <c r="U613" t="s">
        <v>998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389</v>
      </c>
      <c r="AC613">
        <v>34</v>
      </c>
      <c r="AD613" t="s">
        <v>398</v>
      </c>
      <c r="AE613">
        <v>153282</v>
      </c>
      <c r="AF613">
        <v>1287.56</v>
      </c>
      <c r="AG613">
        <v>1532.82</v>
      </c>
      <c r="AH613" t="s">
        <v>408</v>
      </c>
      <c r="AI613" t="str">
        <f t="shared" si="134"/>
        <v>SIMSIMSIM190124698244761.875FNEL044761.87538684.916666666743691.87543691.875766622600BXRBXRX LUXZX FXRRXXRX DX MXRXNDX000000AMIL34AMIL 500 QP NACIONAL1532821287.561532.82ATIVO</v>
      </c>
      <c r="AJ613">
        <f t="shared" si="135"/>
        <v>0</v>
      </c>
      <c r="AK613" t="s">
        <v>387</v>
      </c>
      <c r="AM613" s="8">
        <v>610</v>
      </c>
      <c r="AN613" s="8" t="str">
        <f t="shared" si="140"/>
        <v/>
      </c>
      <c r="AO613" s="8" t="str">
        <f t="shared" si="140"/>
        <v/>
      </c>
      <c r="AP613" s="8" t="str">
        <f t="shared" si="140"/>
        <v/>
      </c>
      <c r="AQ613" s="8" t="str">
        <f t="shared" si="140"/>
        <v/>
      </c>
      <c r="AR613" s="8" t="str">
        <f t="shared" si="140"/>
        <v/>
      </c>
      <c r="AS613" s="8" t="str">
        <f t="shared" si="140"/>
        <v/>
      </c>
      <c r="AT613" s="8" t="str">
        <f t="shared" si="140"/>
        <v/>
      </c>
      <c r="AU613" s="8" t="str">
        <f t="shared" si="140"/>
        <v/>
      </c>
      <c r="AV613" s="8" t="str">
        <f t="shared" si="140"/>
        <v/>
      </c>
      <c r="AW613" s="8" t="str">
        <f t="shared" si="140"/>
        <v/>
      </c>
      <c r="AX613" s="8" t="str">
        <f t="shared" si="141"/>
        <v/>
      </c>
      <c r="AY613" s="8" t="str">
        <f t="shared" si="141"/>
        <v/>
      </c>
      <c r="AZ613" s="8" t="str">
        <f t="shared" si="141"/>
        <v/>
      </c>
      <c r="BA613" s="8" t="str">
        <f t="shared" si="141"/>
        <v/>
      </c>
      <c r="BB613" s="8" t="str">
        <f t="shared" si="141"/>
        <v/>
      </c>
      <c r="BC613" s="8" t="str">
        <f t="shared" si="141"/>
        <v/>
      </c>
      <c r="BD613" s="8" t="str">
        <f t="shared" si="141"/>
        <v/>
      </c>
      <c r="BE613" s="8" t="str">
        <f t="shared" si="141"/>
        <v/>
      </c>
    </row>
    <row r="614" spans="1:57">
      <c r="A614" t="s">
        <v>404</v>
      </c>
      <c r="B614" t="s">
        <v>404</v>
      </c>
      <c r="C614" t="s">
        <v>404</v>
      </c>
      <c r="E614">
        <v>19</v>
      </c>
      <c r="F614">
        <v>0</v>
      </c>
      <c r="G614">
        <v>1</v>
      </c>
      <c r="H614">
        <v>246982</v>
      </c>
      <c r="I614" s="1">
        <v>44761.875</v>
      </c>
      <c r="J614" t="s">
        <v>387</v>
      </c>
      <c r="K614">
        <v>0</v>
      </c>
      <c r="L614" s="1"/>
      <c r="M614" s="1">
        <v>44761.875</v>
      </c>
      <c r="N614" s="1">
        <v>38684.916666666664</v>
      </c>
      <c r="O614" s="1">
        <v>43691.875</v>
      </c>
      <c r="P614" s="1"/>
      <c r="Q614" s="1">
        <v>43691.875</v>
      </c>
      <c r="R614">
        <v>76662260</v>
      </c>
      <c r="S614" s="23">
        <f>COUNTIF(affix_amil_mensalidade_bronze!$E$4:$E$140,R614)</f>
        <v>0</v>
      </c>
      <c r="U614" t="s">
        <v>998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389</v>
      </c>
      <c r="AC614">
        <v>34</v>
      </c>
      <c r="AD614" t="s">
        <v>398</v>
      </c>
      <c r="AE614">
        <v>153282</v>
      </c>
      <c r="AF614">
        <v>1287.56</v>
      </c>
      <c r="AG614">
        <v>1532.82</v>
      </c>
      <c r="AH614" t="s">
        <v>408</v>
      </c>
      <c r="AI614" t="str">
        <f t="shared" si="134"/>
        <v>SIMSIMSIM190124698244761.875FNEL044761.87538684.916666666743691.87543691.875766622600BXRBXRX LUXZX FXRRXXRX DX MXRXNDX000000AMIL34AMIL 500 QP NACIONAL1532821287.561532.82ATIVO</v>
      </c>
      <c r="AJ614">
        <f t="shared" si="135"/>
        <v>1</v>
      </c>
      <c r="AK614" t="s">
        <v>387</v>
      </c>
      <c r="AM614" s="7">
        <v>611</v>
      </c>
      <c r="AN614" s="7" t="str">
        <f t="shared" ref="AN614:AW623" si="142">IF(AN$3=$D614,$AM614,"")</f>
        <v/>
      </c>
      <c r="AO614" s="7" t="str">
        <f t="shared" si="142"/>
        <v/>
      </c>
      <c r="AP614" s="7" t="str">
        <f t="shared" si="142"/>
        <v/>
      </c>
      <c r="AQ614" s="7" t="str">
        <f t="shared" si="142"/>
        <v/>
      </c>
      <c r="AR614" s="7" t="str">
        <f t="shared" si="142"/>
        <v/>
      </c>
      <c r="AS614" s="7" t="str">
        <f t="shared" si="142"/>
        <v/>
      </c>
      <c r="AT614" s="7" t="str">
        <f t="shared" si="142"/>
        <v/>
      </c>
      <c r="AU614" s="7" t="str">
        <f t="shared" si="142"/>
        <v/>
      </c>
      <c r="AV614" s="7" t="str">
        <f t="shared" si="142"/>
        <v/>
      </c>
      <c r="AW614" s="7" t="str">
        <f t="shared" si="142"/>
        <v/>
      </c>
      <c r="AX614" s="7" t="str">
        <f t="shared" ref="AX614:BE623" si="143">IF(AX$3=$D614,$AM614,"")</f>
        <v/>
      </c>
      <c r="AY614" s="7" t="str">
        <f t="shared" si="143"/>
        <v/>
      </c>
      <c r="AZ614" s="7" t="str">
        <f t="shared" si="143"/>
        <v/>
      </c>
      <c r="BA614" s="7" t="str">
        <f t="shared" si="143"/>
        <v/>
      </c>
      <c r="BB614" s="7" t="str">
        <f t="shared" si="143"/>
        <v/>
      </c>
      <c r="BC614" s="7" t="str">
        <f t="shared" si="143"/>
        <v/>
      </c>
      <c r="BD614" s="7" t="str">
        <f t="shared" si="143"/>
        <v/>
      </c>
      <c r="BE614" s="7" t="str">
        <f t="shared" si="143"/>
        <v/>
      </c>
    </row>
    <row r="615" spans="1:57">
      <c r="A615" t="s">
        <v>404</v>
      </c>
      <c r="B615" t="s">
        <v>404</v>
      </c>
      <c r="C615" t="s">
        <v>404</v>
      </c>
      <c r="E615">
        <v>19</v>
      </c>
      <c r="F615">
        <v>0</v>
      </c>
      <c r="G615">
        <v>1</v>
      </c>
      <c r="H615">
        <v>246982</v>
      </c>
      <c r="I615" s="1">
        <v>44761.875</v>
      </c>
      <c r="J615" t="s">
        <v>387</v>
      </c>
      <c r="K615">
        <v>0</v>
      </c>
      <c r="L615" s="1"/>
      <c r="M615" s="1">
        <v>44761.875</v>
      </c>
      <c r="N615" s="1">
        <v>38684.916666666664</v>
      </c>
      <c r="O615" s="1">
        <v>43691.875</v>
      </c>
      <c r="P615" s="1"/>
      <c r="Q615" s="1">
        <v>43691.875</v>
      </c>
      <c r="R615">
        <v>76662260</v>
      </c>
      <c r="S615" s="22">
        <f>COUNTIF(affix_amil_mensalidade_bronze!$E$4:$E$140,R615)</f>
        <v>0</v>
      </c>
      <c r="U615" t="s">
        <v>998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389</v>
      </c>
      <c r="AC615">
        <v>34</v>
      </c>
      <c r="AD615" t="s">
        <v>398</v>
      </c>
      <c r="AE615">
        <v>153282</v>
      </c>
      <c r="AF615">
        <v>1287.56</v>
      </c>
      <c r="AG615">
        <v>1532.82</v>
      </c>
      <c r="AH615" t="s">
        <v>408</v>
      </c>
      <c r="AI615" t="str">
        <f t="shared" si="134"/>
        <v>SIMSIMSIM190124698244761.875FNEL044761.87538684.916666666743691.87543691.875766622600BXRBXRX LUXZX FXRRXXRX DX MXRXNDX000000AMIL34AMIL 500 QP NACIONAL1532821287.561532.82ATIVO</v>
      </c>
      <c r="AJ615">
        <f t="shared" si="135"/>
        <v>1</v>
      </c>
      <c r="AK615" t="s">
        <v>387</v>
      </c>
      <c r="AM615" s="8">
        <v>612</v>
      </c>
      <c r="AN615" s="8" t="str">
        <f t="shared" si="142"/>
        <v/>
      </c>
      <c r="AO615" s="8" t="str">
        <f t="shared" si="142"/>
        <v/>
      </c>
      <c r="AP615" s="8" t="str">
        <f t="shared" si="142"/>
        <v/>
      </c>
      <c r="AQ615" s="8" t="str">
        <f t="shared" si="142"/>
        <v/>
      </c>
      <c r="AR615" s="8" t="str">
        <f t="shared" si="142"/>
        <v/>
      </c>
      <c r="AS615" s="8" t="str">
        <f t="shared" si="142"/>
        <v/>
      </c>
      <c r="AT615" s="8" t="str">
        <f t="shared" si="142"/>
        <v/>
      </c>
      <c r="AU615" s="8" t="str">
        <f t="shared" si="142"/>
        <v/>
      </c>
      <c r="AV615" s="8" t="str">
        <f t="shared" si="142"/>
        <v/>
      </c>
      <c r="AW615" s="8" t="str">
        <f t="shared" si="142"/>
        <v/>
      </c>
      <c r="AX615" s="8" t="str">
        <f t="shared" si="143"/>
        <v/>
      </c>
      <c r="AY615" s="8" t="str">
        <f t="shared" si="143"/>
        <v/>
      </c>
      <c r="AZ615" s="8" t="str">
        <f t="shared" si="143"/>
        <v/>
      </c>
      <c r="BA615" s="8" t="str">
        <f t="shared" si="143"/>
        <v/>
      </c>
      <c r="BB615" s="8" t="str">
        <f t="shared" si="143"/>
        <v/>
      </c>
      <c r="BC615" s="8" t="str">
        <f t="shared" si="143"/>
        <v/>
      </c>
      <c r="BD615" s="8" t="str">
        <f t="shared" si="143"/>
        <v/>
      </c>
      <c r="BE615" s="8" t="str">
        <f t="shared" si="143"/>
        <v/>
      </c>
    </row>
    <row r="616" spans="1:57">
      <c r="A616" t="s">
        <v>404</v>
      </c>
      <c r="B616" t="s">
        <v>404</v>
      </c>
      <c r="C616" t="s">
        <v>404</v>
      </c>
      <c r="E616">
        <v>19</v>
      </c>
      <c r="F616">
        <v>0</v>
      </c>
      <c r="G616">
        <v>1</v>
      </c>
      <c r="H616">
        <v>246983</v>
      </c>
      <c r="I616" s="1">
        <v>44761.875</v>
      </c>
      <c r="J616" t="s">
        <v>387</v>
      </c>
      <c r="K616">
        <v>0</v>
      </c>
      <c r="L616" s="1"/>
      <c r="M616" s="1">
        <v>44761.875</v>
      </c>
      <c r="N616" s="1">
        <v>30635.916666666668</v>
      </c>
      <c r="O616" s="1">
        <v>44725.875</v>
      </c>
      <c r="P616" s="1">
        <v>44725.875</v>
      </c>
      <c r="Q616" s="1">
        <v>43691.875</v>
      </c>
      <c r="R616">
        <v>76662261</v>
      </c>
      <c r="S616" s="23">
        <f>COUNTIF(affix_amil_mensalidade_bronze!$E$4:$E$140,R616)</f>
        <v>0</v>
      </c>
      <c r="U616" t="s">
        <v>999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389</v>
      </c>
      <c r="AC616">
        <v>34</v>
      </c>
      <c r="AD616" t="s">
        <v>398</v>
      </c>
      <c r="AE616">
        <v>276623</v>
      </c>
      <c r="AF616">
        <v>2323.64</v>
      </c>
      <c r="AG616">
        <v>2766.23</v>
      </c>
      <c r="AH616" t="s">
        <v>408</v>
      </c>
      <c r="AI616" t="str">
        <f t="shared" si="134"/>
        <v>SIMSIMSIM190124698344761.875FNEL044761.87530635.916666666744725.87544725.87543691.875766622610GLXXDXN LXXNDRX FRXGX DX HXRX000000AMIL34AMIL 500 QP NACIONAL2766232323.642766.23ATIVO</v>
      </c>
      <c r="AJ616">
        <f t="shared" si="135"/>
        <v>0</v>
      </c>
      <c r="AK616" t="s">
        <v>387</v>
      </c>
      <c r="AM616" s="7">
        <v>613</v>
      </c>
      <c r="AN616" s="7" t="str">
        <f t="shared" si="142"/>
        <v/>
      </c>
      <c r="AO616" s="7" t="str">
        <f t="shared" si="142"/>
        <v/>
      </c>
      <c r="AP616" s="7" t="str">
        <f t="shared" si="142"/>
        <v/>
      </c>
      <c r="AQ616" s="7" t="str">
        <f t="shared" si="142"/>
        <v/>
      </c>
      <c r="AR616" s="7" t="str">
        <f t="shared" si="142"/>
        <v/>
      </c>
      <c r="AS616" s="7" t="str">
        <f t="shared" si="142"/>
        <v/>
      </c>
      <c r="AT616" s="7" t="str">
        <f t="shared" si="142"/>
        <v/>
      </c>
      <c r="AU616" s="7" t="str">
        <f t="shared" si="142"/>
        <v/>
      </c>
      <c r="AV616" s="7" t="str">
        <f t="shared" si="142"/>
        <v/>
      </c>
      <c r="AW616" s="7" t="str">
        <f t="shared" si="142"/>
        <v/>
      </c>
      <c r="AX616" s="7" t="str">
        <f t="shared" si="143"/>
        <v/>
      </c>
      <c r="AY616" s="7" t="str">
        <f t="shared" si="143"/>
        <v/>
      </c>
      <c r="AZ616" s="7" t="str">
        <f t="shared" si="143"/>
        <v/>
      </c>
      <c r="BA616" s="7" t="str">
        <f t="shared" si="143"/>
        <v/>
      </c>
      <c r="BB616" s="7" t="str">
        <f t="shared" si="143"/>
        <v/>
      </c>
      <c r="BC616" s="7" t="str">
        <f t="shared" si="143"/>
        <v/>
      </c>
      <c r="BD616" s="7" t="str">
        <f t="shared" si="143"/>
        <v/>
      </c>
      <c r="BE616" s="7" t="str">
        <f t="shared" si="143"/>
        <v/>
      </c>
    </row>
    <row r="617" spans="1:57">
      <c r="A617" t="s">
        <v>404</v>
      </c>
      <c r="B617" t="s">
        <v>404</v>
      </c>
      <c r="C617" t="s">
        <v>404</v>
      </c>
      <c r="E617">
        <v>19</v>
      </c>
      <c r="F617">
        <v>0</v>
      </c>
      <c r="G617">
        <v>1</v>
      </c>
      <c r="H617">
        <v>246983</v>
      </c>
      <c r="I617" s="1">
        <v>44761.875</v>
      </c>
      <c r="J617" t="s">
        <v>387</v>
      </c>
      <c r="K617">
        <v>0</v>
      </c>
      <c r="L617" s="1"/>
      <c r="M617" s="1">
        <v>44761.875</v>
      </c>
      <c r="N617" s="1">
        <v>30635.916666666668</v>
      </c>
      <c r="O617" s="1">
        <v>44725.875</v>
      </c>
      <c r="P617" s="1">
        <v>44725.875</v>
      </c>
      <c r="Q617" s="1">
        <v>43691.875</v>
      </c>
      <c r="R617">
        <v>76662261</v>
      </c>
      <c r="S617" s="22">
        <f>COUNTIF(affix_amil_mensalidade_bronze!$E$4:$E$140,R617)</f>
        <v>0</v>
      </c>
      <c r="U617" t="s">
        <v>999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389</v>
      </c>
      <c r="AC617">
        <v>34</v>
      </c>
      <c r="AD617" t="s">
        <v>398</v>
      </c>
      <c r="AE617">
        <v>276623</v>
      </c>
      <c r="AF617">
        <v>2323.64</v>
      </c>
      <c r="AG617">
        <v>2766.23</v>
      </c>
      <c r="AH617" t="s">
        <v>408</v>
      </c>
      <c r="AI617" t="str">
        <f t="shared" si="134"/>
        <v>SIMSIMSIM190124698344761.875FNEL044761.87530635.916666666744725.87544725.87543691.875766622610GLXXDXN LXXNDRX FRXGX DX HXRX000000AMIL34AMIL 500 QP NACIONAL2766232323.642766.23ATIVO</v>
      </c>
      <c r="AJ617">
        <f t="shared" si="135"/>
        <v>1</v>
      </c>
      <c r="AK617" t="s">
        <v>387</v>
      </c>
      <c r="AM617" s="8">
        <v>614</v>
      </c>
      <c r="AN617" s="8" t="str">
        <f t="shared" si="142"/>
        <v/>
      </c>
      <c r="AO617" s="8" t="str">
        <f t="shared" si="142"/>
        <v/>
      </c>
      <c r="AP617" s="8" t="str">
        <f t="shared" si="142"/>
        <v/>
      </c>
      <c r="AQ617" s="8" t="str">
        <f t="shared" si="142"/>
        <v/>
      </c>
      <c r="AR617" s="8" t="str">
        <f t="shared" si="142"/>
        <v/>
      </c>
      <c r="AS617" s="8" t="str">
        <f t="shared" si="142"/>
        <v/>
      </c>
      <c r="AT617" s="8" t="str">
        <f t="shared" si="142"/>
        <v/>
      </c>
      <c r="AU617" s="8" t="str">
        <f t="shared" si="142"/>
        <v/>
      </c>
      <c r="AV617" s="8" t="str">
        <f t="shared" si="142"/>
        <v/>
      </c>
      <c r="AW617" s="8" t="str">
        <f t="shared" si="142"/>
        <v/>
      </c>
      <c r="AX617" s="8" t="str">
        <f t="shared" si="143"/>
        <v/>
      </c>
      <c r="AY617" s="8" t="str">
        <f t="shared" si="143"/>
        <v/>
      </c>
      <c r="AZ617" s="8" t="str">
        <f t="shared" si="143"/>
        <v/>
      </c>
      <c r="BA617" s="8" t="str">
        <f t="shared" si="143"/>
        <v/>
      </c>
      <c r="BB617" s="8" t="str">
        <f t="shared" si="143"/>
        <v/>
      </c>
      <c r="BC617" s="8" t="str">
        <f t="shared" si="143"/>
        <v/>
      </c>
      <c r="BD617" s="8" t="str">
        <f t="shared" si="143"/>
        <v/>
      </c>
      <c r="BE617" s="8" t="str">
        <f t="shared" si="143"/>
        <v/>
      </c>
    </row>
    <row r="618" spans="1:57">
      <c r="A618" t="s">
        <v>404</v>
      </c>
      <c r="B618" t="s">
        <v>404</v>
      </c>
      <c r="C618" t="s">
        <v>404</v>
      </c>
      <c r="E618">
        <v>19</v>
      </c>
      <c r="F618">
        <v>0</v>
      </c>
      <c r="G618">
        <v>1</v>
      </c>
      <c r="H618">
        <v>246983</v>
      </c>
      <c r="I618" s="1">
        <v>44761.875</v>
      </c>
      <c r="J618" t="s">
        <v>387</v>
      </c>
      <c r="K618">
        <v>0</v>
      </c>
      <c r="L618" s="1"/>
      <c r="M618" s="1">
        <v>44761.875</v>
      </c>
      <c r="N618" s="1">
        <v>30635.916666666668</v>
      </c>
      <c r="O618" s="1">
        <v>44725.875</v>
      </c>
      <c r="P618" s="1">
        <v>44725.875</v>
      </c>
      <c r="Q618" s="1">
        <v>43691.875</v>
      </c>
      <c r="R618">
        <v>76662261</v>
      </c>
      <c r="S618" s="23">
        <f>COUNTIF(affix_amil_mensalidade_bronze!$E$4:$E$140,R618)</f>
        <v>0</v>
      </c>
      <c r="U618" t="s">
        <v>999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389</v>
      </c>
      <c r="AC618">
        <v>34</v>
      </c>
      <c r="AD618" t="s">
        <v>398</v>
      </c>
      <c r="AE618">
        <v>276623</v>
      </c>
      <c r="AF618">
        <v>2323.64</v>
      </c>
      <c r="AG618">
        <v>2766.23</v>
      </c>
      <c r="AH618" t="s">
        <v>408</v>
      </c>
      <c r="AI618" t="str">
        <f t="shared" si="134"/>
        <v>SIMSIMSIM190124698344761.875FNEL044761.87530635.916666666744725.87544725.87543691.875766622610GLXXDXN LXXNDRX FRXGX DX HXRX000000AMIL34AMIL 500 QP NACIONAL2766232323.642766.23ATIVO</v>
      </c>
      <c r="AJ618">
        <f t="shared" si="135"/>
        <v>1</v>
      </c>
      <c r="AK618" t="s">
        <v>387</v>
      </c>
      <c r="AM618" s="7">
        <v>615</v>
      </c>
      <c r="AN618" s="7" t="str">
        <f t="shared" si="142"/>
        <v/>
      </c>
      <c r="AO618" s="7" t="str">
        <f t="shared" si="142"/>
        <v/>
      </c>
      <c r="AP618" s="7" t="str">
        <f t="shared" si="142"/>
        <v/>
      </c>
      <c r="AQ618" s="7" t="str">
        <f t="shared" si="142"/>
        <v/>
      </c>
      <c r="AR618" s="7" t="str">
        <f t="shared" si="142"/>
        <v/>
      </c>
      <c r="AS618" s="7" t="str">
        <f t="shared" si="142"/>
        <v/>
      </c>
      <c r="AT618" s="7" t="str">
        <f t="shared" si="142"/>
        <v/>
      </c>
      <c r="AU618" s="7" t="str">
        <f t="shared" si="142"/>
        <v/>
      </c>
      <c r="AV618" s="7" t="str">
        <f t="shared" si="142"/>
        <v/>
      </c>
      <c r="AW618" s="7" t="str">
        <f t="shared" si="142"/>
        <v/>
      </c>
      <c r="AX618" s="7" t="str">
        <f t="shared" si="143"/>
        <v/>
      </c>
      <c r="AY618" s="7" t="str">
        <f t="shared" si="143"/>
        <v/>
      </c>
      <c r="AZ618" s="7" t="str">
        <f t="shared" si="143"/>
        <v/>
      </c>
      <c r="BA618" s="7" t="str">
        <f t="shared" si="143"/>
        <v/>
      </c>
      <c r="BB618" s="7" t="str">
        <f t="shared" si="143"/>
        <v/>
      </c>
      <c r="BC618" s="7" t="str">
        <f t="shared" si="143"/>
        <v/>
      </c>
      <c r="BD618" s="7" t="str">
        <f t="shared" si="143"/>
        <v/>
      </c>
      <c r="BE618" s="7" t="str">
        <f t="shared" si="143"/>
        <v/>
      </c>
    </row>
    <row r="619" spans="1:57">
      <c r="A619" t="s">
        <v>404</v>
      </c>
      <c r="B619" t="s">
        <v>404</v>
      </c>
      <c r="C619" t="s">
        <v>404</v>
      </c>
      <c r="E619">
        <v>19</v>
      </c>
      <c r="F619">
        <v>0</v>
      </c>
      <c r="G619">
        <v>1</v>
      </c>
      <c r="H619">
        <v>247024</v>
      </c>
      <c r="I619" s="1">
        <v>44761.875</v>
      </c>
      <c r="J619" t="s">
        <v>387</v>
      </c>
      <c r="K619">
        <v>0</v>
      </c>
      <c r="L619" s="1"/>
      <c r="M619" s="1">
        <v>44761.875</v>
      </c>
      <c r="N619" s="1">
        <v>38516.875</v>
      </c>
      <c r="O619" s="1">
        <v>44182.875</v>
      </c>
      <c r="P619" s="1">
        <v>44025.875</v>
      </c>
      <c r="Q619" s="1">
        <v>43691.875</v>
      </c>
      <c r="R619">
        <v>76662264</v>
      </c>
      <c r="S619" s="23">
        <f>COUNTIF(affix_amil_mensalidade_bronze!$E$4:$E$140,R619)</f>
        <v>0</v>
      </c>
      <c r="U619" t="s">
        <v>1001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389</v>
      </c>
      <c r="AC619">
        <v>34</v>
      </c>
      <c r="AD619" t="s">
        <v>476</v>
      </c>
      <c r="AE619">
        <v>123586</v>
      </c>
      <c r="AF619">
        <v>1038.1099999999999</v>
      </c>
      <c r="AG619">
        <v>1235.8599999999999</v>
      </c>
      <c r="AH619" t="s">
        <v>408</v>
      </c>
      <c r="AI619" t="str">
        <f t="shared" si="134"/>
        <v>SIMSIMSIM190124702444761.875FNEL044761.87538516.87544182.87544025.87543691.875766622640XXBXLLX VXLXWX RXX X XLVX000000AMIL34AMIL 400 QC NACIONAL1235861038.111235.86ATIVO</v>
      </c>
      <c r="AJ619">
        <f t="shared" si="135"/>
        <v>0</v>
      </c>
      <c r="AK619" t="s">
        <v>387</v>
      </c>
      <c r="AM619" s="8">
        <v>616</v>
      </c>
      <c r="AN619" s="8" t="str">
        <f t="shared" si="142"/>
        <v/>
      </c>
      <c r="AO619" s="8" t="str">
        <f t="shared" si="142"/>
        <v/>
      </c>
      <c r="AP619" s="8" t="str">
        <f t="shared" si="142"/>
        <v/>
      </c>
      <c r="AQ619" s="8" t="str">
        <f t="shared" si="142"/>
        <v/>
      </c>
      <c r="AR619" s="8" t="str">
        <f t="shared" si="142"/>
        <v/>
      </c>
      <c r="AS619" s="8" t="str">
        <f t="shared" si="142"/>
        <v/>
      </c>
      <c r="AT619" s="8" t="str">
        <f t="shared" si="142"/>
        <v/>
      </c>
      <c r="AU619" s="8" t="str">
        <f t="shared" si="142"/>
        <v/>
      </c>
      <c r="AV619" s="8" t="str">
        <f t="shared" si="142"/>
        <v/>
      </c>
      <c r="AW619" s="8" t="str">
        <f t="shared" si="142"/>
        <v/>
      </c>
      <c r="AX619" s="8" t="str">
        <f t="shared" si="143"/>
        <v/>
      </c>
      <c r="AY619" s="8" t="str">
        <f t="shared" si="143"/>
        <v/>
      </c>
      <c r="AZ619" s="8" t="str">
        <f t="shared" si="143"/>
        <v/>
      </c>
      <c r="BA619" s="8" t="str">
        <f t="shared" si="143"/>
        <v/>
      </c>
      <c r="BB619" s="8" t="str">
        <f t="shared" si="143"/>
        <v/>
      </c>
      <c r="BC619" s="8" t="str">
        <f t="shared" si="143"/>
        <v/>
      </c>
      <c r="BD619" s="8" t="str">
        <f t="shared" si="143"/>
        <v/>
      </c>
      <c r="BE619" s="8" t="str">
        <f t="shared" si="143"/>
        <v/>
      </c>
    </row>
    <row r="620" spans="1:57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247024</v>
      </c>
      <c r="I620" s="1">
        <v>44761.875</v>
      </c>
      <c r="J620" t="s">
        <v>387</v>
      </c>
      <c r="K620">
        <v>0</v>
      </c>
      <c r="L620" s="1"/>
      <c r="M620" s="1">
        <v>44761.875</v>
      </c>
      <c r="N620" s="1">
        <v>38516.875</v>
      </c>
      <c r="O620" s="1">
        <v>44182.875</v>
      </c>
      <c r="P620" s="1">
        <v>44025.875</v>
      </c>
      <c r="Q620" s="1">
        <v>43691.875</v>
      </c>
      <c r="R620">
        <v>76662264</v>
      </c>
      <c r="S620" s="22">
        <f>COUNTIF(affix_amil_mensalidade_bronze!$E$4:$E$140,R620)</f>
        <v>0</v>
      </c>
      <c r="U620" t="s">
        <v>1001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389</v>
      </c>
      <c r="AC620">
        <v>34</v>
      </c>
      <c r="AD620" t="s">
        <v>476</v>
      </c>
      <c r="AE620">
        <v>123586</v>
      </c>
      <c r="AF620">
        <v>1038.1099999999999</v>
      </c>
      <c r="AG620">
        <v>1235.8599999999999</v>
      </c>
      <c r="AH620" t="s">
        <v>408</v>
      </c>
      <c r="AI620" t="str">
        <f t="shared" si="134"/>
        <v>SIMSIMSIM190124702444761.875FNEL044761.87538516.87544182.87544025.87543691.875766622640XXBXLLX VXLXWX RXX X XLVX000000AMIL34AMIL 400 QC NACIONAL1235861038.111235.86ATIVO</v>
      </c>
      <c r="AJ620">
        <f t="shared" si="135"/>
        <v>1</v>
      </c>
      <c r="AK620" t="s">
        <v>387</v>
      </c>
      <c r="AM620" s="7">
        <v>617</v>
      </c>
      <c r="AN620" s="7" t="str">
        <f t="shared" si="142"/>
        <v/>
      </c>
      <c r="AO620" s="7" t="str">
        <f t="shared" si="142"/>
        <v/>
      </c>
      <c r="AP620" s="7" t="str">
        <f t="shared" si="142"/>
        <v/>
      </c>
      <c r="AQ620" s="7" t="str">
        <f t="shared" si="142"/>
        <v/>
      </c>
      <c r="AR620" s="7" t="str">
        <f t="shared" si="142"/>
        <v/>
      </c>
      <c r="AS620" s="7" t="str">
        <f t="shared" si="142"/>
        <v/>
      </c>
      <c r="AT620" s="7" t="str">
        <f t="shared" si="142"/>
        <v/>
      </c>
      <c r="AU620" s="7" t="str">
        <f t="shared" si="142"/>
        <v/>
      </c>
      <c r="AV620" s="7" t="str">
        <f t="shared" si="142"/>
        <v/>
      </c>
      <c r="AW620" s="7" t="str">
        <f t="shared" si="142"/>
        <v/>
      </c>
      <c r="AX620" s="7" t="str">
        <f t="shared" si="143"/>
        <v/>
      </c>
      <c r="AY620" s="7" t="str">
        <f t="shared" si="143"/>
        <v/>
      </c>
      <c r="AZ620" s="7" t="str">
        <f t="shared" si="143"/>
        <v/>
      </c>
      <c r="BA620" s="7" t="str">
        <f t="shared" si="143"/>
        <v/>
      </c>
      <c r="BB620" s="7" t="str">
        <f t="shared" si="143"/>
        <v/>
      </c>
      <c r="BC620" s="7" t="str">
        <f t="shared" si="143"/>
        <v/>
      </c>
      <c r="BD620" s="7" t="str">
        <f t="shared" si="143"/>
        <v/>
      </c>
      <c r="BE620" s="7" t="str">
        <f t="shared" si="143"/>
        <v/>
      </c>
    </row>
    <row r="621" spans="1:57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247024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38516.875</v>
      </c>
      <c r="O621" s="1">
        <v>44182.875</v>
      </c>
      <c r="P621" s="1">
        <v>44025.875</v>
      </c>
      <c r="Q621" s="1">
        <v>43691.875</v>
      </c>
      <c r="R621">
        <v>76662264</v>
      </c>
      <c r="S621" s="23">
        <f>COUNTIF(affix_amil_mensalidade_bronze!$E$4:$E$140,R621)</f>
        <v>0</v>
      </c>
      <c r="U621" t="s">
        <v>1001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389</v>
      </c>
      <c r="AC621">
        <v>34</v>
      </c>
      <c r="AD621" t="s">
        <v>476</v>
      </c>
      <c r="AE621">
        <v>123586</v>
      </c>
      <c r="AF621">
        <v>1038.1099999999999</v>
      </c>
      <c r="AG621">
        <v>1235.8599999999999</v>
      </c>
      <c r="AH621" t="s">
        <v>408</v>
      </c>
      <c r="AI621" t="str">
        <f t="shared" si="134"/>
        <v>SIMSIMSIM190124702444761.875FNEL044761.87538516.87544182.87544025.87543691.875766622640XXBXLLX VXLXWX RXX X XLVX000000AMIL34AMIL 400 QC NACIONAL1235861038.111235.86ATIVO</v>
      </c>
      <c r="AJ621">
        <f t="shared" si="135"/>
        <v>1</v>
      </c>
      <c r="AK621" t="s">
        <v>387</v>
      </c>
      <c r="AM621" s="8">
        <v>618</v>
      </c>
      <c r="AN621" s="8" t="str">
        <f t="shared" si="142"/>
        <v/>
      </c>
      <c r="AO621" s="8" t="str">
        <f t="shared" si="142"/>
        <v/>
      </c>
      <c r="AP621" s="8" t="str">
        <f t="shared" si="142"/>
        <v/>
      </c>
      <c r="AQ621" s="8" t="str">
        <f t="shared" si="142"/>
        <v/>
      </c>
      <c r="AR621" s="8" t="str">
        <f t="shared" si="142"/>
        <v/>
      </c>
      <c r="AS621" s="8" t="str">
        <f t="shared" si="142"/>
        <v/>
      </c>
      <c r="AT621" s="8" t="str">
        <f t="shared" si="142"/>
        <v/>
      </c>
      <c r="AU621" s="8" t="str">
        <f t="shared" si="142"/>
        <v/>
      </c>
      <c r="AV621" s="8" t="str">
        <f t="shared" si="142"/>
        <v/>
      </c>
      <c r="AW621" s="8" t="str">
        <f t="shared" si="142"/>
        <v/>
      </c>
      <c r="AX621" s="8" t="str">
        <f t="shared" si="143"/>
        <v/>
      </c>
      <c r="AY621" s="8" t="str">
        <f t="shared" si="143"/>
        <v/>
      </c>
      <c r="AZ621" s="8" t="str">
        <f t="shared" si="143"/>
        <v/>
      </c>
      <c r="BA621" s="8" t="str">
        <f t="shared" si="143"/>
        <v/>
      </c>
      <c r="BB621" s="8" t="str">
        <f t="shared" si="143"/>
        <v/>
      </c>
      <c r="BC621" s="8" t="str">
        <f t="shared" si="143"/>
        <v/>
      </c>
      <c r="BD621" s="8" t="str">
        <f t="shared" si="143"/>
        <v/>
      </c>
      <c r="BE621" s="8" t="str">
        <f t="shared" si="143"/>
        <v/>
      </c>
    </row>
    <row r="622" spans="1:57">
      <c r="A622" t="s">
        <v>404</v>
      </c>
      <c r="B622" t="s">
        <v>404</v>
      </c>
      <c r="C622" t="s">
        <v>404</v>
      </c>
      <c r="E622">
        <v>57</v>
      </c>
      <c r="F622">
        <v>0</v>
      </c>
      <c r="G622">
        <v>1</v>
      </c>
      <c r="H622">
        <v>247154</v>
      </c>
      <c r="I622" s="1">
        <v>44761.875</v>
      </c>
      <c r="J622" t="s">
        <v>392</v>
      </c>
      <c r="K622">
        <v>0</v>
      </c>
      <c r="L622" s="1">
        <v>44755.875</v>
      </c>
      <c r="M622" s="1">
        <v>44761.875</v>
      </c>
      <c r="N622" s="1">
        <v>29992.916666666668</v>
      </c>
      <c r="O622" s="1">
        <v>44755.875</v>
      </c>
      <c r="P622" s="1"/>
      <c r="Q622" s="1">
        <v>43691.875</v>
      </c>
      <c r="R622">
        <v>76662269</v>
      </c>
      <c r="S622" s="22">
        <f>COUNTIF(affix_amil_mensalidade_bronze!$E$4:$E$140,R622)</f>
        <v>0</v>
      </c>
      <c r="U622" t="s">
        <v>1002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389</v>
      </c>
      <c r="AC622">
        <v>34</v>
      </c>
      <c r="AD622" t="s">
        <v>390</v>
      </c>
      <c r="AE622">
        <v>278937</v>
      </c>
      <c r="AF622">
        <v>2343.0700000000002</v>
      </c>
      <c r="AG622">
        <v>2789.37</v>
      </c>
      <c r="AH622" t="s">
        <v>391</v>
      </c>
      <c r="AI622" t="str">
        <f t="shared" si="134"/>
        <v>SIMSIMSIM570124715444761.875ANMEP044755.87544761.87529992.916666666744755.87543691.875766622690DXNXXLX XXRX GUXMXRXX000000AMIL34AMIL 400 QP NACIONAL2789372343.072789.37INATIVO</v>
      </c>
      <c r="AJ622">
        <f t="shared" si="135"/>
        <v>0</v>
      </c>
      <c r="AK622" t="s">
        <v>392</v>
      </c>
      <c r="AM622" s="7">
        <v>619</v>
      </c>
      <c r="AN622" s="7" t="str">
        <f t="shared" si="142"/>
        <v/>
      </c>
      <c r="AO622" s="7" t="str">
        <f t="shared" si="142"/>
        <v/>
      </c>
      <c r="AP622" s="7" t="str">
        <f t="shared" si="142"/>
        <v/>
      </c>
      <c r="AQ622" s="7" t="str">
        <f t="shared" si="142"/>
        <v/>
      </c>
      <c r="AR622" s="7" t="str">
        <f t="shared" si="142"/>
        <v/>
      </c>
      <c r="AS622" s="7" t="str">
        <f t="shared" si="142"/>
        <v/>
      </c>
      <c r="AT622" s="7" t="str">
        <f t="shared" si="142"/>
        <v/>
      </c>
      <c r="AU622" s="7" t="str">
        <f t="shared" si="142"/>
        <v/>
      </c>
      <c r="AV622" s="7" t="str">
        <f t="shared" si="142"/>
        <v/>
      </c>
      <c r="AW622" s="7" t="str">
        <f t="shared" si="142"/>
        <v/>
      </c>
      <c r="AX622" s="7" t="str">
        <f t="shared" si="143"/>
        <v/>
      </c>
      <c r="AY622" s="7" t="str">
        <f t="shared" si="143"/>
        <v/>
      </c>
      <c r="AZ622" s="7" t="str">
        <f t="shared" si="143"/>
        <v/>
      </c>
      <c r="BA622" s="7" t="str">
        <f t="shared" si="143"/>
        <v/>
      </c>
      <c r="BB622" s="7" t="str">
        <f t="shared" si="143"/>
        <v/>
      </c>
      <c r="BC622" s="7" t="str">
        <f t="shared" si="143"/>
        <v/>
      </c>
      <c r="BD622" s="7" t="str">
        <f t="shared" si="143"/>
        <v/>
      </c>
      <c r="BE622" s="7" t="str">
        <f t="shared" si="143"/>
        <v/>
      </c>
    </row>
    <row r="623" spans="1:57">
      <c r="A623" t="s">
        <v>404</v>
      </c>
      <c r="B623" t="s">
        <v>404</v>
      </c>
      <c r="C623" t="s">
        <v>404</v>
      </c>
      <c r="E623">
        <v>57</v>
      </c>
      <c r="F623">
        <v>0</v>
      </c>
      <c r="G623">
        <v>1</v>
      </c>
      <c r="H623">
        <v>247154</v>
      </c>
      <c r="I623" s="1">
        <v>44761.875</v>
      </c>
      <c r="J623" t="s">
        <v>392</v>
      </c>
      <c r="K623">
        <v>0</v>
      </c>
      <c r="L623" s="1">
        <v>44755.875</v>
      </c>
      <c r="M623" s="1">
        <v>44761.875</v>
      </c>
      <c r="N623" s="1">
        <v>29992.916666666668</v>
      </c>
      <c r="O623" s="1">
        <v>44755.875</v>
      </c>
      <c r="P623" s="1"/>
      <c r="Q623" s="1">
        <v>43691.875</v>
      </c>
      <c r="R623">
        <v>76662269</v>
      </c>
      <c r="S623" s="23">
        <f>COUNTIF(affix_amil_mensalidade_bronze!$E$4:$E$140,R623)</f>
        <v>0</v>
      </c>
      <c r="U623" t="s">
        <v>1002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389</v>
      </c>
      <c r="AC623">
        <v>34</v>
      </c>
      <c r="AD623" t="s">
        <v>390</v>
      </c>
      <c r="AE623">
        <v>278937</v>
      </c>
      <c r="AF623">
        <v>2343.0700000000002</v>
      </c>
      <c r="AG623">
        <v>2789.37</v>
      </c>
      <c r="AH623" t="s">
        <v>391</v>
      </c>
      <c r="AI623" t="str">
        <f t="shared" si="134"/>
        <v>SIMSIMSIM570124715444761.875ANMEP044755.87544761.87529992.916666666744755.87543691.875766622690DXNXXLX XXRX GUXMXRXX000000AMIL34AMIL 400 QP NACIONAL2789372343.072789.37INATIVO</v>
      </c>
      <c r="AJ623">
        <f t="shared" si="135"/>
        <v>1</v>
      </c>
      <c r="AK623" t="s">
        <v>392</v>
      </c>
      <c r="AM623" s="8">
        <v>620</v>
      </c>
      <c r="AN623" s="8" t="str">
        <f t="shared" si="142"/>
        <v/>
      </c>
      <c r="AO623" s="8" t="str">
        <f t="shared" si="142"/>
        <v/>
      </c>
      <c r="AP623" s="8" t="str">
        <f t="shared" si="142"/>
        <v/>
      </c>
      <c r="AQ623" s="8" t="str">
        <f t="shared" si="142"/>
        <v/>
      </c>
      <c r="AR623" s="8" t="str">
        <f t="shared" si="142"/>
        <v/>
      </c>
      <c r="AS623" s="8" t="str">
        <f t="shared" si="142"/>
        <v/>
      </c>
      <c r="AT623" s="8" t="str">
        <f t="shared" si="142"/>
        <v/>
      </c>
      <c r="AU623" s="8" t="str">
        <f t="shared" si="142"/>
        <v/>
      </c>
      <c r="AV623" s="8" t="str">
        <f t="shared" si="142"/>
        <v/>
      </c>
      <c r="AW623" s="8" t="str">
        <f t="shared" si="142"/>
        <v/>
      </c>
      <c r="AX623" s="8" t="str">
        <f t="shared" si="143"/>
        <v/>
      </c>
      <c r="AY623" s="8" t="str">
        <f t="shared" si="143"/>
        <v/>
      </c>
      <c r="AZ623" s="8" t="str">
        <f t="shared" si="143"/>
        <v/>
      </c>
      <c r="BA623" s="8" t="str">
        <f t="shared" si="143"/>
        <v/>
      </c>
      <c r="BB623" s="8" t="str">
        <f t="shared" si="143"/>
        <v/>
      </c>
      <c r="BC623" s="8" t="str">
        <f t="shared" si="143"/>
        <v/>
      </c>
      <c r="BD623" s="8" t="str">
        <f t="shared" si="143"/>
        <v/>
      </c>
      <c r="BE623" s="8" t="str">
        <f t="shared" si="143"/>
        <v/>
      </c>
    </row>
    <row r="624" spans="1:57">
      <c r="A624" t="s">
        <v>404</v>
      </c>
      <c r="B624" t="s">
        <v>404</v>
      </c>
      <c r="C624" t="s">
        <v>404</v>
      </c>
      <c r="E624">
        <v>57</v>
      </c>
      <c r="F624">
        <v>0</v>
      </c>
      <c r="G624">
        <v>1</v>
      </c>
      <c r="H624">
        <v>247154</v>
      </c>
      <c r="I624" s="1">
        <v>44761.875</v>
      </c>
      <c r="J624" t="s">
        <v>392</v>
      </c>
      <c r="K624">
        <v>0</v>
      </c>
      <c r="L624" s="1">
        <v>44755.875</v>
      </c>
      <c r="M624" s="1">
        <v>44761.875</v>
      </c>
      <c r="N624" s="1">
        <v>29992.916666666668</v>
      </c>
      <c r="O624" s="1">
        <v>44755.875</v>
      </c>
      <c r="P624" s="1"/>
      <c r="Q624" s="1">
        <v>43691.875</v>
      </c>
      <c r="R624">
        <v>76662269</v>
      </c>
      <c r="S624" s="22">
        <f>COUNTIF(affix_amil_mensalidade_bronze!$E$4:$E$140,R624)</f>
        <v>0</v>
      </c>
      <c r="U624" t="s">
        <v>1002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389</v>
      </c>
      <c r="AC624">
        <v>34</v>
      </c>
      <c r="AD624" t="s">
        <v>390</v>
      </c>
      <c r="AE624">
        <v>278937</v>
      </c>
      <c r="AF624">
        <v>2343.0700000000002</v>
      </c>
      <c r="AG624">
        <v>2789.37</v>
      </c>
      <c r="AH624" t="s">
        <v>391</v>
      </c>
      <c r="AI624" t="str">
        <f t="shared" si="134"/>
        <v>SIMSIMSIM570124715444761.875ANMEP044755.87544761.87529992.916666666744755.87543691.875766622690DXNXXLX XXRX GUXMXRXX000000AMIL34AMIL 400 QP NACIONAL2789372343.072789.37INATIVO</v>
      </c>
      <c r="AJ624">
        <f t="shared" si="135"/>
        <v>1</v>
      </c>
      <c r="AK624" t="s">
        <v>392</v>
      </c>
      <c r="AM624" s="7">
        <v>621</v>
      </c>
      <c r="AN624" s="7" t="str">
        <f t="shared" ref="AN624:AW633" si="144">IF(AN$3=$D624,$AM624,"")</f>
        <v/>
      </c>
      <c r="AO624" s="7" t="str">
        <f t="shared" si="144"/>
        <v/>
      </c>
      <c r="AP624" s="7" t="str">
        <f t="shared" si="144"/>
        <v/>
      </c>
      <c r="AQ624" s="7" t="str">
        <f t="shared" si="144"/>
        <v/>
      </c>
      <c r="AR624" s="7" t="str">
        <f t="shared" si="144"/>
        <v/>
      </c>
      <c r="AS624" s="7" t="str">
        <f t="shared" si="144"/>
        <v/>
      </c>
      <c r="AT624" s="7" t="str">
        <f t="shared" si="144"/>
        <v/>
      </c>
      <c r="AU624" s="7" t="str">
        <f t="shared" si="144"/>
        <v/>
      </c>
      <c r="AV624" s="7" t="str">
        <f t="shared" si="144"/>
        <v/>
      </c>
      <c r="AW624" s="7" t="str">
        <f t="shared" si="144"/>
        <v/>
      </c>
      <c r="AX624" s="7" t="str">
        <f t="shared" ref="AX624:BE633" si="145">IF(AX$3=$D624,$AM624,"")</f>
        <v/>
      </c>
      <c r="AY624" s="7" t="str">
        <f t="shared" si="145"/>
        <v/>
      </c>
      <c r="AZ624" s="7" t="str">
        <f t="shared" si="145"/>
        <v/>
      </c>
      <c r="BA624" s="7" t="str">
        <f t="shared" si="145"/>
        <v/>
      </c>
      <c r="BB624" s="7" t="str">
        <f t="shared" si="145"/>
        <v/>
      </c>
      <c r="BC624" s="7" t="str">
        <f t="shared" si="145"/>
        <v/>
      </c>
      <c r="BD624" s="7" t="str">
        <f t="shared" si="145"/>
        <v/>
      </c>
      <c r="BE624" s="7" t="str">
        <f t="shared" si="145"/>
        <v/>
      </c>
    </row>
    <row r="625" spans="1:57">
      <c r="A625" t="s">
        <v>404</v>
      </c>
      <c r="B625" t="s">
        <v>404</v>
      </c>
      <c r="C625" t="s">
        <v>404</v>
      </c>
      <c r="E625">
        <v>19</v>
      </c>
      <c r="F625">
        <v>0</v>
      </c>
      <c r="G625">
        <v>1</v>
      </c>
      <c r="H625">
        <v>246660</v>
      </c>
      <c r="I625" s="1">
        <v>44761.875</v>
      </c>
      <c r="J625" t="s">
        <v>387</v>
      </c>
      <c r="K625">
        <v>0</v>
      </c>
      <c r="L625" s="1"/>
      <c r="M625" s="1">
        <v>44761.875</v>
      </c>
      <c r="N625" s="1">
        <v>41628.916666666664</v>
      </c>
      <c r="O625" s="1">
        <v>43852.875</v>
      </c>
      <c r="P625" s="1">
        <v>43843.875</v>
      </c>
      <c r="Q625" s="1">
        <v>43691.875</v>
      </c>
      <c r="R625">
        <v>76663439</v>
      </c>
      <c r="S625" s="23">
        <f>COUNTIF(affix_amil_mensalidade_bronze!$E$4:$E$140,R625)</f>
        <v>1</v>
      </c>
      <c r="U625" t="s">
        <v>994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389</v>
      </c>
      <c r="AC625">
        <v>34</v>
      </c>
      <c r="AD625" t="s">
        <v>400</v>
      </c>
      <c r="AE625">
        <v>49621</v>
      </c>
      <c r="AF625">
        <v>416.82</v>
      </c>
      <c r="AG625">
        <v>496.21</v>
      </c>
      <c r="AH625" t="s">
        <v>408</v>
      </c>
      <c r="AI625" t="str">
        <f t="shared" si="134"/>
        <v>SIMSIMSIM190124666044761.875FNEL044761.87541628.916666666743852.87543843.87543691.875766634391LXRXNX XMPXXX000000AMIL34NEXT MUNICIPAL SÃO PAULO49621416.82496.21ATIVO</v>
      </c>
      <c r="AJ625">
        <f t="shared" si="135"/>
        <v>0</v>
      </c>
      <c r="AK625" t="s">
        <v>387</v>
      </c>
      <c r="AM625" s="8">
        <v>622</v>
      </c>
      <c r="AN625" s="8" t="str">
        <f t="shared" si="144"/>
        <v/>
      </c>
      <c r="AO625" s="8" t="str">
        <f t="shared" si="144"/>
        <v/>
      </c>
      <c r="AP625" s="8" t="str">
        <f t="shared" si="144"/>
        <v/>
      </c>
      <c r="AQ625" s="8" t="str">
        <f t="shared" si="144"/>
        <v/>
      </c>
      <c r="AR625" s="8" t="str">
        <f t="shared" si="144"/>
        <v/>
      </c>
      <c r="AS625" s="8" t="str">
        <f t="shared" si="144"/>
        <v/>
      </c>
      <c r="AT625" s="8" t="str">
        <f t="shared" si="144"/>
        <v/>
      </c>
      <c r="AU625" s="8" t="str">
        <f t="shared" si="144"/>
        <v/>
      </c>
      <c r="AV625" s="8" t="str">
        <f t="shared" si="144"/>
        <v/>
      </c>
      <c r="AW625" s="8" t="str">
        <f t="shared" si="144"/>
        <v/>
      </c>
      <c r="AX625" s="8" t="str">
        <f t="shared" si="145"/>
        <v/>
      </c>
      <c r="AY625" s="8" t="str">
        <f t="shared" si="145"/>
        <v/>
      </c>
      <c r="AZ625" s="8" t="str">
        <f t="shared" si="145"/>
        <v/>
      </c>
      <c r="BA625" s="8" t="str">
        <f t="shared" si="145"/>
        <v/>
      </c>
      <c r="BB625" s="8" t="str">
        <f t="shared" si="145"/>
        <v/>
      </c>
      <c r="BC625" s="8" t="str">
        <f t="shared" si="145"/>
        <v/>
      </c>
      <c r="BD625" s="8" t="str">
        <f t="shared" si="145"/>
        <v/>
      </c>
      <c r="BE625" s="8" t="str">
        <f t="shared" si="145"/>
        <v/>
      </c>
    </row>
    <row r="626" spans="1:57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246660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41628.916666666664</v>
      </c>
      <c r="O626" s="1">
        <v>43852.875</v>
      </c>
      <c r="P626" s="1">
        <v>43843.875</v>
      </c>
      <c r="Q626" s="1">
        <v>43691.875</v>
      </c>
      <c r="R626">
        <v>76663439</v>
      </c>
      <c r="S626" s="22">
        <f>COUNTIF(affix_amil_mensalidade_bronze!$E$4:$E$140,R626)</f>
        <v>1</v>
      </c>
      <c r="U626" t="s">
        <v>994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389</v>
      </c>
      <c r="AC626">
        <v>34</v>
      </c>
      <c r="AD626" t="s">
        <v>400</v>
      </c>
      <c r="AE626">
        <v>49621</v>
      </c>
      <c r="AF626">
        <v>416.82</v>
      </c>
      <c r="AG626">
        <v>496.21</v>
      </c>
      <c r="AH626" t="s">
        <v>408</v>
      </c>
      <c r="AI626" t="str">
        <f t="shared" si="134"/>
        <v>SIMSIMSIM190124666044761.875FNEL044761.87541628.916666666743852.87543843.87543691.875766634391LXRXNX XMPXXX000000AMIL34NEXT MUNICIPAL SÃO PAULO49621416.82496.21ATIVO</v>
      </c>
      <c r="AJ626">
        <f t="shared" si="135"/>
        <v>1</v>
      </c>
      <c r="AK626" t="s">
        <v>387</v>
      </c>
      <c r="AM626" s="7">
        <v>623</v>
      </c>
      <c r="AN626" s="7" t="str">
        <f t="shared" si="144"/>
        <v/>
      </c>
      <c r="AO626" s="7" t="str">
        <f t="shared" si="144"/>
        <v/>
      </c>
      <c r="AP626" s="7" t="str">
        <f t="shared" si="144"/>
        <v/>
      </c>
      <c r="AQ626" s="7" t="str">
        <f t="shared" si="144"/>
        <v/>
      </c>
      <c r="AR626" s="7" t="str">
        <f t="shared" si="144"/>
        <v/>
      </c>
      <c r="AS626" s="7" t="str">
        <f t="shared" si="144"/>
        <v/>
      </c>
      <c r="AT626" s="7" t="str">
        <f t="shared" si="144"/>
        <v/>
      </c>
      <c r="AU626" s="7" t="str">
        <f t="shared" si="144"/>
        <v/>
      </c>
      <c r="AV626" s="7" t="str">
        <f t="shared" si="144"/>
        <v/>
      </c>
      <c r="AW626" s="7" t="str">
        <f t="shared" si="144"/>
        <v/>
      </c>
      <c r="AX626" s="7" t="str">
        <f t="shared" si="145"/>
        <v/>
      </c>
      <c r="AY626" s="7" t="str">
        <f t="shared" si="145"/>
        <v/>
      </c>
      <c r="AZ626" s="7" t="str">
        <f t="shared" si="145"/>
        <v/>
      </c>
      <c r="BA626" s="7" t="str">
        <f t="shared" si="145"/>
        <v/>
      </c>
      <c r="BB626" s="7" t="str">
        <f t="shared" si="145"/>
        <v/>
      </c>
      <c r="BC626" s="7" t="str">
        <f t="shared" si="145"/>
        <v/>
      </c>
      <c r="BD626" s="7" t="str">
        <f t="shared" si="145"/>
        <v/>
      </c>
      <c r="BE626" s="7" t="str">
        <f t="shared" si="145"/>
        <v/>
      </c>
    </row>
    <row r="627" spans="1:57">
      <c r="A627" t="s">
        <v>404</v>
      </c>
      <c r="B627" t="s">
        <v>404</v>
      </c>
      <c r="C627" t="s">
        <v>404</v>
      </c>
      <c r="E627">
        <v>19</v>
      </c>
      <c r="F627">
        <v>0</v>
      </c>
      <c r="G627">
        <v>1</v>
      </c>
      <c r="H627">
        <v>246660</v>
      </c>
      <c r="I627" s="1">
        <v>44761.875</v>
      </c>
      <c r="J627" t="s">
        <v>387</v>
      </c>
      <c r="K627">
        <v>0</v>
      </c>
      <c r="L627" s="1"/>
      <c r="M627" s="1">
        <v>44761.875</v>
      </c>
      <c r="N627" s="1">
        <v>41628.916666666664</v>
      </c>
      <c r="O627" s="1">
        <v>43852.875</v>
      </c>
      <c r="P627" s="1">
        <v>43843.875</v>
      </c>
      <c r="Q627" s="1">
        <v>43691.875</v>
      </c>
      <c r="R627">
        <v>76663439</v>
      </c>
      <c r="S627" s="23">
        <f>COUNTIF(affix_amil_mensalidade_bronze!$E$4:$E$140,R627)</f>
        <v>1</v>
      </c>
      <c r="U627" t="s">
        <v>994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389</v>
      </c>
      <c r="AC627">
        <v>34</v>
      </c>
      <c r="AD627" t="s">
        <v>400</v>
      </c>
      <c r="AE627">
        <v>49621</v>
      </c>
      <c r="AF627">
        <v>416.82</v>
      </c>
      <c r="AG627">
        <v>496.21</v>
      </c>
      <c r="AH627" t="s">
        <v>408</v>
      </c>
      <c r="AI627" t="str">
        <f t="shared" si="134"/>
        <v>SIMSIMSIM190124666044761.875FNEL044761.87541628.916666666743852.87543843.87543691.875766634391LXRXNX XMPXXX000000AMIL34NEXT MUNICIPAL SÃO PAULO49621416.82496.21ATIVO</v>
      </c>
      <c r="AJ627">
        <f t="shared" si="135"/>
        <v>1</v>
      </c>
      <c r="AK627" t="s">
        <v>387</v>
      </c>
      <c r="AM627" s="8">
        <v>624</v>
      </c>
      <c r="AN627" s="8" t="str">
        <f t="shared" si="144"/>
        <v/>
      </c>
      <c r="AO627" s="8" t="str">
        <f t="shared" si="144"/>
        <v/>
      </c>
      <c r="AP627" s="8" t="str">
        <f t="shared" si="144"/>
        <v/>
      </c>
      <c r="AQ627" s="8" t="str">
        <f t="shared" si="144"/>
        <v/>
      </c>
      <c r="AR627" s="8" t="str">
        <f t="shared" si="144"/>
        <v/>
      </c>
      <c r="AS627" s="8" t="str">
        <f t="shared" si="144"/>
        <v/>
      </c>
      <c r="AT627" s="8" t="str">
        <f t="shared" si="144"/>
        <v/>
      </c>
      <c r="AU627" s="8" t="str">
        <f t="shared" si="144"/>
        <v/>
      </c>
      <c r="AV627" s="8" t="str">
        <f t="shared" si="144"/>
        <v/>
      </c>
      <c r="AW627" s="8" t="str">
        <f t="shared" si="144"/>
        <v/>
      </c>
      <c r="AX627" s="8" t="str">
        <f t="shared" si="145"/>
        <v/>
      </c>
      <c r="AY627" s="8" t="str">
        <f t="shared" si="145"/>
        <v/>
      </c>
      <c r="AZ627" s="8" t="str">
        <f t="shared" si="145"/>
        <v/>
      </c>
      <c r="BA627" s="8" t="str">
        <f t="shared" si="145"/>
        <v/>
      </c>
      <c r="BB627" s="8" t="str">
        <f t="shared" si="145"/>
        <v/>
      </c>
      <c r="BC627" s="8" t="str">
        <f t="shared" si="145"/>
        <v/>
      </c>
      <c r="BD627" s="8" t="str">
        <f t="shared" si="145"/>
        <v/>
      </c>
      <c r="BE627" s="8" t="str">
        <f t="shared" si="145"/>
        <v/>
      </c>
    </row>
    <row r="628" spans="1:57">
      <c r="A628" t="s">
        <v>404</v>
      </c>
      <c r="B628" t="s">
        <v>404</v>
      </c>
      <c r="C628" t="s">
        <v>404</v>
      </c>
      <c r="D628">
        <v>0</v>
      </c>
      <c r="E628">
        <v>57</v>
      </c>
      <c r="F628">
        <v>0</v>
      </c>
      <c r="G628">
        <v>1</v>
      </c>
      <c r="H628">
        <v>247550</v>
      </c>
      <c r="I628" s="1">
        <v>44761.875</v>
      </c>
      <c r="J628" t="s">
        <v>392</v>
      </c>
      <c r="K628">
        <v>0</v>
      </c>
      <c r="L628" s="1"/>
      <c r="M628" s="1">
        <v>44761.875</v>
      </c>
      <c r="N628" s="1">
        <v>32288.875</v>
      </c>
      <c r="O628" s="1">
        <v>43691.875</v>
      </c>
      <c r="P628" s="1"/>
      <c r="Q628" s="1">
        <v>43691.875</v>
      </c>
      <c r="R628">
        <v>76663468</v>
      </c>
      <c r="S628" s="23">
        <f>COUNTIF(affix_amil_mensalidade_bronze!$E$4:$E$140,R628)</f>
        <v>0</v>
      </c>
      <c r="U628" t="s">
        <v>1005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389</v>
      </c>
      <c r="AC628">
        <v>34</v>
      </c>
      <c r="AD628" t="s">
        <v>400</v>
      </c>
      <c r="AE628">
        <v>79106</v>
      </c>
      <c r="AF628">
        <v>664.5</v>
      </c>
      <c r="AG628">
        <v>791.06</v>
      </c>
      <c r="AH628" t="s">
        <v>408</v>
      </c>
      <c r="AI628" t="str">
        <f t="shared" si="134"/>
        <v>SIMSIMSIM0570124755044761.875ANMEP044761.87532288.87543691.87543691.875766634680LXXMXRX DX XUX LXPX000000AMIL34NEXT MUNICIPAL SÃO PAULO79106664.5791.06ATIVO</v>
      </c>
      <c r="AJ628">
        <f t="shared" si="135"/>
        <v>0</v>
      </c>
      <c r="AK628" t="s">
        <v>392</v>
      </c>
      <c r="AM628" s="7">
        <v>625</v>
      </c>
      <c r="AN628" s="7" t="str">
        <f t="shared" si="144"/>
        <v/>
      </c>
      <c r="AO628" s="7" t="str">
        <f t="shared" si="144"/>
        <v/>
      </c>
      <c r="AP628" s="7" t="str">
        <f t="shared" si="144"/>
        <v/>
      </c>
      <c r="AQ628" s="7" t="str">
        <f t="shared" si="144"/>
        <v/>
      </c>
      <c r="AR628" s="7" t="str">
        <f t="shared" si="144"/>
        <v/>
      </c>
      <c r="AS628" s="7" t="str">
        <f t="shared" si="144"/>
        <v/>
      </c>
      <c r="AT628" s="7" t="str">
        <f t="shared" si="144"/>
        <v/>
      </c>
      <c r="AU628" s="7" t="str">
        <f t="shared" si="144"/>
        <v/>
      </c>
      <c r="AV628" s="7" t="str">
        <f t="shared" si="144"/>
        <v/>
      </c>
      <c r="AW628" s="7" t="str">
        <f t="shared" si="144"/>
        <v/>
      </c>
      <c r="AX628" s="7" t="str">
        <f t="shared" si="145"/>
        <v/>
      </c>
      <c r="AY628" s="7" t="str">
        <f t="shared" si="145"/>
        <v/>
      </c>
      <c r="AZ628" s="7" t="str">
        <f t="shared" si="145"/>
        <v/>
      </c>
      <c r="BA628" s="7" t="str">
        <f t="shared" si="145"/>
        <v/>
      </c>
      <c r="BB628" s="7" t="str">
        <f t="shared" si="145"/>
        <v/>
      </c>
      <c r="BC628" s="7" t="str">
        <f t="shared" si="145"/>
        <v/>
      </c>
      <c r="BD628" s="7" t="str">
        <f t="shared" si="145"/>
        <v/>
      </c>
      <c r="BE628" s="7" t="str">
        <f t="shared" si="145"/>
        <v/>
      </c>
    </row>
    <row r="629" spans="1:57">
      <c r="A629" t="s">
        <v>404</v>
      </c>
      <c r="B629" t="s">
        <v>404</v>
      </c>
      <c r="C629" t="s">
        <v>404</v>
      </c>
      <c r="D629">
        <v>0</v>
      </c>
      <c r="E629">
        <v>57</v>
      </c>
      <c r="F629">
        <v>0</v>
      </c>
      <c r="G629">
        <v>1</v>
      </c>
      <c r="H629">
        <v>247550</v>
      </c>
      <c r="I629" s="1">
        <v>44761.875</v>
      </c>
      <c r="J629" t="s">
        <v>392</v>
      </c>
      <c r="K629">
        <v>0</v>
      </c>
      <c r="L629" s="1"/>
      <c r="M629" s="1">
        <v>44761.875</v>
      </c>
      <c r="N629" s="1">
        <v>32288.875</v>
      </c>
      <c r="O629" s="1">
        <v>43691.875</v>
      </c>
      <c r="P629" s="1"/>
      <c r="Q629" s="1">
        <v>43691.875</v>
      </c>
      <c r="R629">
        <v>76663468</v>
      </c>
      <c r="S629" s="22">
        <f>COUNTIF(affix_amil_mensalidade_bronze!$E$4:$E$140,R629)</f>
        <v>0</v>
      </c>
      <c r="U629" t="s">
        <v>1005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389</v>
      </c>
      <c r="AC629">
        <v>34</v>
      </c>
      <c r="AD629" t="s">
        <v>400</v>
      </c>
      <c r="AE629">
        <v>79106</v>
      </c>
      <c r="AF629">
        <v>664.5</v>
      </c>
      <c r="AG629">
        <v>791.06</v>
      </c>
      <c r="AH629" t="s">
        <v>408</v>
      </c>
      <c r="AI629" t="str">
        <f t="shared" si="134"/>
        <v>SIMSIMSIM0570124755044761.875ANMEP044761.87532288.87543691.87543691.875766634680LXXMXRX DX XUX LXPX000000AMIL34NEXT MUNICIPAL SÃO PAULO79106664.5791.06ATIVO</v>
      </c>
      <c r="AJ629">
        <f t="shared" si="135"/>
        <v>1</v>
      </c>
      <c r="AK629" t="s">
        <v>392</v>
      </c>
      <c r="AM629" s="8">
        <v>626</v>
      </c>
      <c r="AN629" s="8" t="str">
        <f t="shared" si="144"/>
        <v/>
      </c>
      <c r="AO629" s="8" t="str">
        <f t="shared" si="144"/>
        <v/>
      </c>
      <c r="AP629" s="8" t="str">
        <f t="shared" si="144"/>
        <v/>
      </c>
      <c r="AQ629" s="8" t="str">
        <f t="shared" si="144"/>
        <v/>
      </c>
      <c r="AR629" s="8" t="str">
        <f t="shared" si="144"/>
        <v/>
      </c>
      <c r="AS629" s="8" t="str">
        <f t="shared" si="144"/>
        <v/>
      </c>
      <c r="AT629" s="8" t="str">
        <f t="shared" si="144"/>
        <v/>
      </c>
      <c r="AU629" s="8" t="str">
        <f t="shared" si="144"/>
        <v/>
      </c>
      <c r="AV629" s="8" t="str">
        <f t="shared" si="144"/>
        <v/>
      </c>
      <c r="AW629" s="8" t="str">
        <f t="shared" si="144"/>
        <v/>
      </c>
      <c r="AX629" s="8" t="str">
        <f t="shared" si="145"/>
        <v/>
      </c>
      <c r="AY629" s="8" t="str">
        <f t="shared" si="145"/>
        <v/>
      </c>
      <c r="AZ629" s="8" t="str">
        <f t="shared" si="145"/>
        <v/>
      </c>
      <c r="BA629" s="8" t="str">
        <f t="shared" si="145"/>
        <v/>
      </c>
      <c r="BB629" s="8" t="str">
        <f t="shared" si="145"/>
        <v/>
      </c>
      <c r="BC629" s="8" t="str">
        <f t="shared" si="145"/>
        <v/>
      </c>
      <c r="BD629" s="8" t="str">
        <f t="shared" si="145"/>
        <v/>
      </c>
      <c r="BE629" s="8" t="str">
        <f t="shared" si="145"/>
        <v/>
      </c>
    </row>
    <row r="630" spans="1:57">
      <c r="A630" t="s">
        <v>404</v>
      </c>
      <c r="B630" t="s">
        <v>404</v>
      </c>
      <c r="C630" t="s">
        <v>404</v>
      </c>
      <c r="D630">
        <v>0</v>
      </c>
      <c r="E630">
        <v>57</v>
      </c>
      <c r="F630">
        <v>0</v>
      </c>
      <c r="G630">
        <v>1</v>
      </c>
      <c r="H630">
        <v>247550</v>
      </c>
      <c r="I630" s="1">
        <v>44761.875</v>
      </c>
      <c r="J630" t="s">
        <v>392</v>
      </c>
      <c r="K630">
        <v>0</v>
      </c>
      <c r="L630" s="1"/>
      <c r="M630" s="1">
        <v>44761.875</v>
      </c>
      <c r="N630" s="1">
        <v>32288.875</v>
      </c>
      <c r="O630" s="1">
        <v>43691.875</v>
      </c>
      <c r="P630" s="1"/>
      <c r="Q630" s="1">
        <v>43691.875</v>
      </c>
      <c r="R630">
        <v>76663468</v>
      </c>
      <c r="S630" s="23">
        <f>COUNTIF(affix_amil_mensalidade_bronze!$E$4:$E$140,R630)</f>
        <v>0</v>
      </c>
      <c r="U630" t="s">
        <v>1005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389</v>
      </c>
      <c r="AC630">
        <v>34</v>
      </c>
      <c r="AD630" t="s">
        <v>400</v>
      </c>
      <c r="AE630">
        <v>79106</v>
      </c>
      <c r="AF630">
        <v>664.5</v>
      </c>
      <c r="AG630">
        <v>791.06</v>
      </c>
      <c r="AH630" t="s">
        <v>408</v>
      </c>
      <c r="AI630" t="str">
        <f t="shared" si="134"/>
        <v>SIMSIMSIM0570124755044761.875ANMEP044761.87532288.87543691.87543691.875766634680LXXMXRX DX XUX LXPX000000AMIL34NEXT MUNICIPAL SÃO PAULO79106664.5791.06ATIVO</v>
      </c>
      <c r="AJ630">
        <f t="shared" si="135"/>
        <v>1</v>
      </c>
      <c r="AK630" t="s">
        <v>392</v>
      </c>
      <c r="AM630" s="7">
        <v>627</v>
      </c>
      <c r="AN630" s="7" t="str">
        <f t="shared" si="144"/>
        <v/>
      </c>
      <c r="AO630" s="7" t="str">
        <f t="shared" si="144"/>
        <v/>
      </c>
      <c r="AP630" s="7" t="str">
        <f t="shared" si="144"/>
        <v/>
      </c>
      <c r="AQ630" s="7" t="str">
        <f t="shared" si="144"/>
        <v/>
      </c>
      <c r="AR630" s="7" t="str">
        <f t="shared" si="144"/>
        <v/>
      </c>
      <c r="AS630" s="7" t="str">
        <f t="shared" si="144"/>
        <v/>
      </c>
      <c r="AT630" s="7" t="str">
        <f t="shared" si="144"/>
        <v/>
      </c>
      <c r="AU630" s="7" t="str">
        <f t="shared" si="144"/>
        <v/>
      </c>
      <c r="AV630" s="7" t="str">
        <f t="shared" si="144"/>
        <v/>
      </c>
      <c r="AW630" s="7" t="str">
        <f t="shared" si="144"/>
        <v/>
      </c>
      <c r="AX630" s="7" t="str">
        <f t="shared" si="145"/>
        <v/>
      </c>
      <c r="AY630" s="7" t="str">
        <f t="shared" si="145"/>
        <v/>
      </c>
      <c r="AZ630" s="7" t="str">
        <f t="shared" si="145"/>
        <v/>
      </c>
      <c r="BA630" s="7" t="str">
        <f t="shared" si="145"/>
        <v/>
      </c>
      <c r="BB630" s="7" t="str">
        <f t="shared" si="145"/>
        <v/>
      </c>
      <c r="BC630" s="7" t="str">
        <f t="shared" si="145"/>
        <v/>
      </c>
      <c r="BD630" s="7" t="str">
        <f t="shared" si="145"/>
        <v/>
      </c>
      <c r="BE630" s="7" t="str">
        <f t="shared" si="145"/>
        <v/>
      </c>
    </row>
    <row r="631" spans="1:57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246997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29329.875</v>
      </c>
      <c r="O631" s="1">
        <v>43691.875</v>
      </c>
      <c r="P631" s="1"/>
      <c r="Q631" s="1">
        <v>43691.875</v>
      </c>
      <c r="R631">
        <v>76663892</v>
      </c>
      <c r="S631" s="22">
        <f>COUNTIF(affix_amil_mensalidade_bronze!$E$4:$E$140,R631)</f>
        <v>0</v>
      </c>
      <c r="U631" t="s">
        <v>1000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389</v>
      </c>
      <c r="AC631">
        <v>34</v>
      </c>
      <c r="AD631" t="s">
        <v>390</v>
      </c>
      <c r="AE631">
        <v>278937</v>
      </c>
      <c r="AF631">
        <v>2343.0700000000002</v>
      </c>
      <c r="AG631">
        <v>2789.37</v>
      </c>
      <c r="AH631" t="s">
        <v>408</v>
      </c>
      <c r="AI631" t="str">
        <f t="shared" si="134"/>
        <v>SIMSIMSIM190124699744761.875FNEL044761.87529329.87543691.87543691.875766638920WXNTXX XUX BXTX000000AMIL34AMIL 400 QP NACIONAL2789372343.072789.37ATIVO</v>
      </c>
      <c r="AJ631">
        <f t="shared" si="135"/>
        <v>0</v>
      </c>
      <c r="AK631" t="s">
        <v>387</v>
      </c>
      <c r="AM631" s="8">
        <v>628</v>
      </c>
      <c r="AN631" s="8" t="str">
        <f t="shared" si="144"/>
        <v/>
      </c>
      <c r="AO631" s="8" t="str">
        <f t="shared" si="144"/>
        <v/>
      </c>
      <c r="AP631" s="8" t="str">
        <f t="shared" si="144"/>
        <v/>
      </c>
      <c r="AQ631" s="8" t="str">
        <f t="shared" si="144"/>
        <v/>
      </c>
      <c r="AR631" s="8" t="str">
        <f t="shared" si="144"/>
        <v/>
      </c>
      <c r="AS631" s="8" t="str">
        <f t="shared" si="144"/>
        <v/>
      </c>
      <c r="AT631" s="8" t="str">
        <f t="shared" si="144"/>
        <v/>
      </c>
      <c r="AU631" s="8" t="str">
        <f t="shared" si="144"/>
        <v/>
      </c>
      <c r="AV631" s="8" t="str">
        <f t="shared" si="144"/>
        <v/>
      </c>
      <c r="AW631" s="8" t="str">
        <f t="shared" si="144"/>
        <v/>
      </c>
      <c r="AX631" s="8" t="str">
        <f t="shared" si="145"/>
        <v/>
      </c>
      <c r="AY631" s="8" t="str">
        <f t="shared" si="145"/>
        <v/>
      </c>
      <c r="AZ631" s="8" t="str">
        <f t="shared" si="145"/>
        <v/>
      </c>
      <c r="BA631" s="8" t="str">
        <f t="shared" si="145"/>
        <v/>
      </c>
      <c r="BB631" s="8" t="str">
        <f t="shared" si="145"/>
        <v/>
      </c>
      <c r="BC631" s="8" t="str">
        <f t="shared" si="145"/>
        <v/>
      </c>
      <c r="BD631" s="8" t="str">
        <f t="shared" si="145"/>
        <v/>
      </c>
      <c r="BE631" s="8" t="str">
        <f t="shared" si="145"/>
        <v/>
      </c>
    </row>
    <row r="632" spans="1:57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246997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29329.875</v>
      </c>
      <c r="O632" s="1">
        <v>43691.875</v>
      </c>
      <c r="P632" s="1"/>
      <c r="Q632" s="1">
        <v>43691.875</v>
      </c>
      <c r="R632">
        <v>76663892</v>
      </c>
      <c r="S632" s="23">
        <f>COUNTIF(affix_amil_mensalidade_bronze!$E$4:$E$140,R632)</f>
        <v>0</v>
      </c>
      <c r="U632" t="s">
        <v>1000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389</v>
      </c>
      <c r="AC632">
        <v>34</v>
      </c>
      <c r="AD632" t="s">
        <v>390</v>
      </c>
      <c r="AE632">
        <v>278937</v>
      </c>
      <c r="AF632">
        <v>2343.0700000000002</v>
      </c>
      <c r="AG632">
        <v>2789.37</v>
      </c>
      <c r="AH632" t="s">
        <v>408</v>
      </c>
      <c r="AI632" t="str">
        <f t="shared" si="134"/>
        <v>SIMSIMSIM190124699744761.875FNEL044761.87529329.87543691.87543691.875766638920WXNTXX XUX BXTX000000AMIL34AMIL 400 QP NACIONAL2789372343.072789.37ATIVO</v>
      </c>
      <c r="AJ632">
        <f t="shared" si="135"/>
        <v>1</v>
      </c>
      <c r="AK632" t="s">
        <v>387</v>
      </c>
      <c r="AM632" s="7">
        <v>629</v>
      </c>
      <c r="AN632" s="7" t="str">
        <f t="shared" si="144"/>
        <v/>
      </c>
      <c r="AO632" s="7" t="str">
        <f t="shared" si="144"/>
        <v/>
      </c>
      <c r="AP632" s="7" t="str">
        <f t="shared" si="144"/>
        <v/>
      </c>
      <c r="AQ632" s="7" t="str">
        <f t="shared" si="144"/>
        <v/>
      </c>
      <c r="AR632" s="7" t="str">
        <f t="shared" si="144"/>
        <v/>
      </c>
      <c r="AS632" s="7" t="str">
        <f t="shared" si="144"/>
        <v/>
      </c>
      <c r="AT632" s="7" t="str">
        <f t="shared" si="144"/>
        <v/>
      </c>
      <c r="AU632" s="7" t="str">
        <f t="shared" si="144"/>
        <v/>
      </c>
      <c r="AV632" s="7" t="str">
        <f t="shared" si="144"/>
        <v/>
      </c>
      <c r="AW632" s="7" t="str">
        <f t="shared" si="144"/>
        <v/>
      </c>
      <c r="AX632" s="7" t="str">
        <f t="shared" si="145"/>
        <v/>
      </c>
      <c r="AY632" s="7" t="str">
        <f t="shared" si="145"/>
        <v/>
      </c>
      <c r="AZ632" s="7" t="str">
        <f t="shared" si="145"/>
        <v/>
      </c>
      <c r="BA632" s="7" t="str">
        <f t="shared" si="145"/>
        <v/>
      </c>
      <c r="BB632" s="7" t="str">
        <f t="shared" si="145"/>
        <v/>
      </c>
      <c r="BC632" s="7" t="str">
        <f t="shared" si="145"/>
        <v/>
      </c>
      <c r="BD632" s="7" t="str">
        <f t="shared" si="145"/>
        <v/>
      </c>
      <c r="BE632" s="7" t="str">
        <f t="shared" si="145"/>
        <v/>
      </c>
    </row>
    <row r="633" spans="1:57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246997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29329.875</v>
      </c>
      <c r="O633" s="1">
        <v>43691.875</v>
      </c>
      <c r="P633" s="1"/>
      <c r="Q633" s="1">
        <v>43691.875</v>
      </c>
      <c r="R633">
        <v>76663892</v>
      </c>
      <c r="S633" s="22">
        <f>COUNTIF(affix_amil_mensalidade_bronze!$E$4:$E$140,R633)</f>
        <v>0</v>
      </c>
      <c r="U633" t="s">
        <v>1000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389</v>
      </c>
      <c r="AC633">
        <v>34</v>
      </c>
      <c r="AD633" t="s">
        <v>390</v>
      </c>
      <c r="AE633">
        <v>278937</v>
      </c>
      <c r="AF633">
        <v>2343.0700000000002</v>
      </c>
      <c r="AG633">
        <v>2789.37</v>
      </c>
      <c r="AH633" t="s">
        <v>408</v>
      </c>
      <c r="AI633" t="str">
        <f t="shared" si="134"/>
        <v>SIMSIMSIM190124699744761.875FNEL044761.87529329.87543691.87543691.875766638920WXNTXX XUX BXTX000000AMIL34AMIL 400 QP NACIONAL2789372343.072789.37ATIVO</v>
      </c>
      <c r="AJ633">
        <f t="shared" si="135"/>
        <v>1</v>
      </c>
      <c r="AK633" t="s">
        <v>387</v>
      </c>
      <c r="AM633" s="8">
        <v>630</v>
      </c>
      <c r="AN633" s="8" t="str">
        <f t="shared" si="144"/>
        <v/>
      </c>
      <c r="AO633" s="8" t="str">
        <f t="shared" si="144"/>
        <v/>
      </c>
      <c r="AP633" s="8" t="str">
        <f t="shared" si="144"/>
        <v/>
      </c>
      <c r="AQ633" s="8" t="str">
        <f t="shared" si="144"/>
        <v/>
      </c>
      <c r="AR633" s="8" t="str">
        <f t="shared" si="144"/>
        <v/>
      </c>
      <c r="AS633" s="8" t="str">
        <f t="shared" si="144"/>
        <v/>
      </c>
      <c r="AT633" s="8" t="str">
        <f t="shared" si="144"/>
        <v/>
      </c>
      <c r="AU633" s="8" t="str">
        <f t="shared" si="144"/>
        <v/>
      </c>
      <c r="AV633" s="8" t="str">
        <f t="shared" si="144"/>
        <v/>
      </c>
      <c r="AW633" s="8" t="str">
        <f t="shared" si="144"/>
        <v/>
      </c>
      <c r="AX633" s="8" t="str">
        <f t="shared" si="145"/>
        <v/>
      </c>
      <c r="AY633" s="8" t="str">
        <f t="shared" si="145"/>
        <v/>
      </c>
      <c r="AZ633" s="8" t="str">
        <f t="shared" si="145"/>
        <v/>
      </c>
      <c r="BA633" s="8" t="str">
        <f t="shared" si="145"/>
        <v/>
      </c>
      <c r="BB633" s="8" t="str">
        <f t="shared" si="145"/>
        <v/>
      </c>
      <c r="BC633" s="8" t="str">
        <f t="shared" si="145"/>
        <v/>
      </c>
      <c r="BD633" s="8" t="str">
        <f t="shared" si="145"/>
        <v/>
      </c>
      <c r="BE633" s="8" t="str">
        <f t="shared" si="145"/>
        <v/>
      </c>
    </row>
    <row r="634" spans="1:57">
      <c r="A634" t="s">
        <v>404</v>
      </c>
      <c r="B634" t="s">
        <v>404</v>
      </c>
      <c r="C634" t="s">
        <v>404</v>
      </c>
      <c r="E634">
        <v>19</v>
      </c>
      <c r="F634">
        <v>0</v>
      </c>
      <c r="G634">
        <v>1</v>
      </c>
      <c r="H634">
        <v>246872</v>
      </c>
      <c r="I634" s="1">
        <v>44761.875</v>
      </c>
      <c r="J634" t="s">
        <v>387</v>
      </c>
      <c r="K634">
        <v>0</v>
      </c>
      <c r="L634" s="1"/>
      <c r="M634" s="1">
        <v>44761.875</v>
      </c>
      <c r="N634" s="1">
        <v>42009.916666666664</v>
      </c>
      <c r="O634" s="1">
        <v>43691.875</v>
      </c>
      <c r="P634" s="1"/>
      <c r="Q634" s="1">
        <v>43691.875</v>
      </c>
      <c r="R634">
        <v>76663915</v>
      </c>
      <c r="S634" s="22">
        <f>COUNTIF(affix_amil_mensalidade_bronze!$E$4:$E$140,R634)</f>
        <v>0</v>
      </c>
      <c r="U634" t="s">
        <v>995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389</v>
      </c>
      <c r="AC634">
        <v>34</v>
      </c>
      <c r="AD634" t="s">
        <v>476</v>
      </c>
      <c r="AE634">
        <v>123586</v>
      </c>
      <c r="AF634">
        <v>1038.1099999999999</v>
      </c>
      <c r="AG634">
        <v>1235.8599999999999</v>
      </c>
      <c r="AH634" t="s">
        <v>408</v>
      </c>
      <c r="AI634" t="str">
        <f t="shared" si="134"/>
        <v>SIMSIMSIM190124687244761.875FNEL044761.87542009.916666666743691.87543691.875766639150JXXX MXGUXL WXRDXX XUZX000000AMIL34AMIL 400 QC NACIONAL1235861038.111235.86ATIVO</v>
      </c>
      <c r="AJ634">
        <f t="shared" si="135"/>
        <v>0</v>
      </c>
      <c r="AK634" t="s">
        <v>387</v>
      </c>
      <c r="AM634" s="7">
        <v>631</v>
      </c>
      <c r="AN634" s="7" t="str">
        <f t="shared" ref="AN634:AW643" si="146">IF(AN$3=$D634,$AM634,"")</f>
        <v/>
      </c>
      <c r="AO634" s="7" t="str">
        <f t="shared" si="146"/>
        <v/>
      </c>
      <c r="AP634" s="7" t="str">
        <f t="shared" si="146"/>
        <v/>
      </c>
      <c r="AQ634" s="7" t="str">
        <f t="shared" si="146"/>
        <v/>
      </c>
      <c r="AR634" s="7" t="str">
        <f t="shared" si="146"/>
        <v/>
      </c>
      <c r="AS634" s="7" t="str">
        <f t="shared" si="146"/>
        <v/>
      </c>
      <c r="AT634" s="7" t="str">
        <f t="shared" si="146"/>
        <v/>
      </c>
      <c r="AU634" s="7" t="str">
        <f t="shared" si="146"/>
        <v/>
      </c>
      <c r="AV634" s="7" t="str">
        <f t="shared" si="146"/>
        <v/>
      </c>
      <c r="AW634" s="7" t="str">
        <f t="shared" si="146"/>
        <v/>
      </c>
      <c r="AX634" s="7" t="str">
        <f t="shared" ref="AX634:BE643" si="147">IF(AX$3=$D634,$AM634,"")</f>
        <v/>
      </c>
      <c r="AY634" s="7" t="str">
        <f t="shared" si="147"/>
        <v/>
      </c>
      <c r="AZ634" s="7" t="str">
        <f t="shared" si="147"/>
        <v/>
      </c>
      <c r="BA634" s="7" t="str">
        <f t="shared" si="147"/>
        <v/>
      </c>
      <c r="BB634" s="7" t="str">
        <f t="shared" si="147"/>
        <v/>
      </c>
      <c r="BC634" s="7" t="str">
        <f t="shared" si="147"/>
        <v/>
      </c>
      <c r="BD634" s="7" t="str">
        <f t="shared" si="147"/>
        <v/>
      </c>
      <c r="BE634" s="7" t="str">
        <f t="shared" si="147"/>
        <v/>
      </c>
    </row>
    <row r="635" spans="1:57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246872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42009.916666666664</v>
      </c>
      <c r="O635" s="1">
        <v>43691.875</v>
      </c>
      <c r="P635" s="1"/>
      <c r="Q635" s="1">
        <v>43691.875</v>
      </c>
      <c r="R635">
        <v>76663915</v>
      </c>
      <c r="S635" s="23">
        <f>COUNTIF(affix_amil_mensalidade_bronze!$E$4:$E$140,R635)</f>
        <v>0</v>
      </c>
      <c r="U635" t="s">
        <v>995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389</v>
      </c>
      <c r="AC635">
        <v>34</v>
      </c>
      <c r="AD635" t="s">
        <v>476</v>
      </c>
      <c r="AE635">
        <v>123586</v>
      </c>
      <c r="AF635">
        <v>1038.1099999999999</v>
      </c>
      <c r="AG635">
        <v>1235.8599999999999</v>
      </c>
      <c r="AH635" t="s">
        <v>408</v>
      </c>
      <c r="AI635" t="str">
        <f t="shared" si="134"/>
        <v>SIMSIMSIM190124687244761.875FNEL044761.87542009.916666666743691.87543691.875766639150JXXX MXGUXL WXRDXX XUZX000000AMIL34AMIL 400 QC NACIONAL1235861038.111235.86ATIVO</v>
      </c>
      <c r="AJ635">
        <f t="shared" si="135"/>
        <v>1</v>
      </c>
      <c r="AK635" t="s">
        <v>387</v>
      </c>
      <c r="AM635" s="8">
        <v>632</v>
      </c>
      <c r="AN635" s="8" t="str">
        <f t="shared" si="146"/>
        <v/>
      </c>
      <c r="AO635" s="8" t="str">
        <f t="shared" si="146"/>
        <v/>
      </c>
      <c r="AP635" s="8" t="str">
        <f t="shared" si="146"/>
        <v/>
      </c>
      <c r="AQ635" s="8" t="str">
        <f t="shared" si="146"/>
        <v/>
      </c>
      <c r="AR635" s="8" t="str">
        <f t="shared" si="146"/>
        <v/>
      </c>
      <c r="AS635" s="8" t="str">
        <f t="shared" si="146"/>
        <v/>
      </c>
      <c r="AT635" s="8" t="str">
        <f t="shared" si="146"/>
        <v/>
      </c>
      <c r="AU635" s="8" t="str">
        <f t="shared" si="146"/>
        <v/>
      </c>
      <c r="AV635" s="8" t="str">
        <f t="shared" si="146"/>
        <v/>
      </c>
      <c r="AW635" s="8" t="str">
        <f t="shared" si="146"/>
        <v/>
      </c>
      <c r="AX635" s="8" t="str">
        <f t="shared" si="147"/>
        <v/>
      </c>
      <c r="AY635" s="8" t="str">
        <f t="shared" si="147"/>
        <v/>
      </c>
      <c r="AZ635" s="8" t="str">
        <f t="shared" si="147"/>
        <v/>
      </c>
      <c r="BA635" s="8" t="str">
        <f t="shared" si="147"/>
        <v/>
      </c>
      <c r="BB635" s="8" t="str">
        <f t="shared" si="147"/>
        <v/>
      </c>
      <c r="BC635" s="8" t="str">
        <f t="shared" si="147"/>
        <v/>
      </c>
      <c r="BD635" s="8" t="str">
        <f t="shared" si="147"/>
        <v/>
      </c>
      <c r="BE635" s="8" t="str">
        <f t="shared" si="147"/>
        <v/>
      </c>
    </row>
    <row r="636" spans="1:57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246872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42009.916666666664</v>
      </c>
      <c r="O636" s="1">
        <v>43691.875</v>
      </c>
      <c r="P636" s="1"/>
      <c r="Q636" s="1">
        <v>43691.875</v>
      </c>
      <c r="R636">
        <v>76663915</v>
      </c>
      <c r="S636" s="22">
        <f>COUNTIF(affix_amil_mensalidade_bronze!$E$4:$E$140,R636)</f>
        <v>0</v>
      </c>
      <c r="U636" t="s">
        <v>995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389</v>
      </c>
      <c r="AC636">
        <v>34</v>
      </c>
      <c r="AD636" t="s">
        <v>476</v>
      </c>
      <c r="AE636">
        <v>123586</v>
      </c>
      <c r="AF636">
        <v>1038.1099999999999</v>
      </c>
      <c r="AG636">
        <v>1235.8599999999999</v>
      </c>
      <c r="AH636" t="s">
        <v>408</v>
      </c>
      <c r="AI636" t="str">
        <f t="shared" si="134"/>
        <v>SIMSIMSIM190124687244761.875FNEL044761.87542009.916666666743691.87543691.875766639150JXXX MXGUXL WXRDXX XUZX000000AMIL34AMIL 400 QC NACIONAL1235861038.111235.86ATIVO</v>
      </c>
      <c r="AJ636">
        <f t="shared" si="135"/>
        <v>1</v>
      </c>
      <c r="AK636" t="s">
        <v>387</v>
      </c>
      <c r="AM636" s="7">
        <v>633</v>
      </c>
      <c r="AN636" s="7" t="str">
        <f t="shared" si="146"/>
        <v/>
      </c>
      <c r="AO636" s="7" t="str">
        <f t="shared" si="146"/>
        <v/>
      </c>
      <c r="AP636" s="7" t="str">
        <f t="shared" si="146"/>
        <v/>
      </c>
      <c r="AQ636" s="7" t="str">
        <f t="shared" si="146"/>
        <v/>
      </c>
      <c r="AR636" s="7" t="str">
        <f t="shared" si="146"/>
        <v/>
      </c>
      <c r="AS636" s="7" t="str">
        <f t="shared" si="146"/>
        <v/>
      </c>
      <c r="AT636" s="7" t="str">
        <f t="shared" si="146"/>
        <v/>
      </c>
      <c r="AU636" s="7" t="str">
        <f t="shared" si="146"/>
        <v/>
      </c>
      <c r="AV636" s="7" t="str">
        <f t="shared" si="146"/>
        <v/>
      </c>
      <c r="AW636" s="7" t="str">
        <f t="shared" si="146"/>
        <v/>
      </c>
      <c r="AX636" s="7" t="str">
        <f t="shared" si="147"/>
        <v/>
      </c>
      <c r="AY636" s="7" t="str">
        <f t="shared" si="147"/>
        <v/>
      </c>
      <c r="AZ636" s="7" t="str">
        <f t="shared" si="147"/>
        <v/>
      </c>
      <c r="BA636" s="7" t="str">
        <f t="shared" si="147"/>
        <v/>
      </c>
      <c r="BB636" s="7" t="str">
        <f t="shared" si="147"/>
        <v/>
      </c>
      <c r="BC636" s="7" t="str">
        <f t="shared" si="147"/>
        <v/>
      </c>
      <c r="BD636" s="7" t="str">
        <f t="shared" si="147"/>
        <v/>
      </c>
      <c r="BE636" s="7" t="str">
        <f t="shared" si="147"/>
        <v/>
      </c>
    </row>
    <row r="637" spans="1:57">
      <c r="A637" t="s">
        <v>404</v>
      </c>
      <c r="B637" t="s">
        <v>404</v>
      </c>
      <c r="C637" t="s">
        <v>386</v>
      </c>
      <c r="E637">
        <v>19</v>
      </c>
      <c r="F637">
        <v>0</v>
      </c>
      <c r="G637">
        <v>1</v>
      </c>
      <c r="H637">
        <v>246879</v>
      </c>
      <c r="I637" s="1">
        <v>44761.875</v>
      </c>
      <c r="J637" t="s">
        <v>387</v>
      </c>
      <c r="K637">
        <v>0</v>
      </c>
      <c r="L637" s="1">
        <v>44712.875</v>
      </c>
      <c r="M637" s="1">
        <v>44761.875</v>
      </c>
      <c r="N637" s="1">
        <v>42427.875</v>
      </c>
      <c r="O637" s="1">
        <v>44725.875</v>
      </c>
      <c r="P637" s="1">
        <v>44725.875</v>
      </c>
      <c r="Q637" s="1">
        <v>43691.875</v>
      </c>
      <c r="R637">
        <v>76663944</v>
      </c>
      <c r="S637" s="23">
        <f>COUNTIF(affix_amil_mensalidade_bronze!$E$4:$E$140,R637)</f>
        <v>0</v>
      </c>
      <c r="U637" t="s">
        <v>996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389</v>
      </c>
      <c r="AC637">
        <v>34</v>
      </c>
      <c r="AD637" t="s">
        <v>390</v>
      </c>
      <c r="AE637">
        <v>87928</v>
      </c>
      <c r="AF637">
        <v>738.6</v>
      </c>
      <c r="AG637">
        <v>879.28</v>
      </c>
      <c r="AH637" t="s">
        <v>391</v>
      </c>
      <c r="AI637" t="str">
        <f t="shared" si="134"/>
        <v>SIMSIMNÃO190124687944761.875FNEL044712.87544761.87542427.87544725.87544725.87543691.875766639440BXRNXRDX WXXLHX NXWXMXNTX FRXNWX000000AMIL34AMIL 400 QP NACIONAL87928738.6879.28INATIVO</v>
      </c>
      <c r="AJ637">
        <f t="shared" si="135"/>
        <v>0</v>
      </c>
      <c r="AK637" t="s">
        <v>387</v>
      </c>
      <c r="AM637" s="8">
        <v>634</v>
      </c>
      <c r="AN637" s="8" t="str">
        <f t="shared" si="146"/>
        <v/>
      </c>
      <c r="AO637" s="8" t="str">
        <f t="shared" si="146"/>
        <v/>
      </c>
      <c r="AP637" s="8" t="str">
        <f t="shared" si="146"/>
        <v/>
      </c>
      <c r="AQ637" s="8" t="str">
        <f t="shared" si="146"/>
        <v/>
      </c>
      <c r="AR637" s="8" t="str">
        <f t="shared" si="146"/>
        <v/>
      </c>
      <c r="AS637" s="8" t="str">
        <f t="shared" si="146"/>
        <v/>
      </c>
      <c r="AT637" s="8" t="str">
        <f t="shared" si="146"/>
        <v/>
      </c>
      <c r="AU637" s="8" t="str">
        <f t="shared" si="146"/>
        <v/>
      </c>
      <c r="AV637" s="8" t="str">
        <f t="shared" si="146"/>
        <v/>
      </c>
      <c r="AW637" s="8" t="str">
        <f t="shared" si="146"/>
        <v/>
      </c>
      <c r="AX637" s="8" t="str">
        <f t="shared" si="147"/>
        <v/>
      </c>
      <c r="AY637" s="8" t="str">
        <f t="shared" si="147"/>
        <v/>
      </c>
      <c r="AZ637" s="8" t="str">
        <f t="shared" si="147"/>
        <v/>
      </c>
      <c r="BA637" s="8" t="str">
        <f t="shared" si="147"/>
        <v/>
      </c>
      <c r="BB637" s="8" t="str">
        <f t="shared" si="147"/>
        <v/>
      </c>
      <c r="BC637" s="8" t="str">
        <f t="shared" si="147"/>
        <v/>
      </c>
      <c r="BD637" s="8" t="str">
        <f t="shared" si="147"/>
        <v/>
      </c>
      <c r="BE637" s="8" t="str">
        <f t="shared" si="147"/>
        <v/>
      </c>
    </row>
    <row r="638" spans="1:57">
      <c r="A638" t="s">
        <v>404</v>
      </c>
      <c r="B638" t="s">
        <v>404</v>
      </c>
      <c r="C638" t="s">
        <v>386</v>
      </c>
      <c r="E638">
        <v>19</v>
      </c>
      <c r="F638">
        <v>0</v>
      </c>
      <c r="G638">
        <v>1</v>
      </c>
      <c r="H638">
        <v>246879</v>
      </c>
      <c r="I638" s="1">
        <v>44761.875</v>
      </c>
      <c r="J638" t="s">
        <v>387</v>
      </c>
      <c r="K638">
        <v>0</v>
      </c>
      <c r="L638" s="1">
        <v>44712.875</v>
      </c>
      <c r="M638" s="1">
        <v>44761.875</v>
      </c>
      <c r="N638" s="1">
        <v>42427.875</v>
      </c>
      <c r="O638" s="1">
        <v>44725.875</v>
      </c>
      <c r="P638" s="1">
        <v>44725.875</v>
      </c>
      <c r="Q638" s="1">
        <v>43691.875</v>
      </c>
      <c r="R638">
        <v>76663944</v>
      </c>
      <c r="S638" s="22">
        <f>COUNTIF(affix_amil_mensalidade_bronze!$E$4:$E$140,R638)</f>
        <v>0</v>
      </c>
      <c r="U638" t="s">
        <v>996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389</v>
      </c>
      <c r="AC638">
        <v>34</v>
      </c>
      <c r="AD638" t="s">
        <v>390</v>
      </c>
      <c r="AE638">
        <v>87928</v>
      </c>
      <c r="AF638">
        <v>738.6</v>
      </c>
      <c r="AG638">
        <v>879.28</v>
      </c>
      <c r="AH638" t="s">
        <v>391</v>
      </c>
      <c r="AI638" t="str">
        <f t="shared" si="134"/>
        <v>SIMSIMNÃO190124687944761.875FNEL044712.87544761.87542427.87544725.87544725.87543691.875766639440BXRNXRDX WXXLHX NXWXMXNTX FRXNWX000000AMIL34AMIL 400 QP NACIONAL87928738.6879.28INATIVO</v>
      </c>
      <c r="AJ638">
        <f t="shared" si="135"/>
        <v>1</v>
      </c>
      <c r="AK638" t="s">
        <v>387</v>
      </c>
      <c r="AM638" s="7">
        <v>635</v>
      </c>
      <c r="AN638" s="7" t="str">
        <f t="shared" si="146"/>
        <v/>
      </c>
      <c r="AO638" s="7" t="str">
        <f t="shared" si="146"/>
        <v/>
      </c>
      <c r="AP638" s="7" t="str">
        <f t="shared" si="146"/>
        <v/>
      </c>
      <c r="AQ638" s="7" t="str">
        <f t="shared" si="146"/>
        <v/>
      </c>
      <c r="AR638" s="7" t="str">
        <f t="shared" si="146"/>
        <v/>
      </c>
      <c r="AS638" s="7" t="str">
        <f t="shared" si="146"/>
        <v/>
      </c>
      <c r="AT638" s="7" t="str">
        <f t="shared" si="146"/>
        <v/>
      </c>
      <c r="AU638" s="7" t="str">
        <f t="shared" si="146"/>
        <v/>
      </c>
      <c r="AV638" s="7" t="str">
        <f t="shared" si="146"/>
        <v/>
      </c>
      <c r="AW638" s="7" t="str">
        <f t="shared" si="146"/>
        <v/>
      </c>
      <c r="AX638" s="7" t="str">
        <f t="shared" si="147"/>
        <v/>
      </c>
      <c r="AY638" s="7" t="str">
        <f t="shared" si="147"/>
        <v/>
      </c>
      <c r="AZ638" s="7" t="str">
        <f t="shared" si="147"/>
        <v/>
      </c>
      <c r="BA638" s="7" t="str">
        <f t="shared" si="147"/>
        <v/>
      </c>
      <c r="BB638" s="7" t="str">
        <f t="shared" si="147"/>
        <v/>
      </c>
      <c r="BC638" s="7" t="str">
        <f t="shared" si="147"/>
        <v/>
      </c>
      <c r="BD638" s="7" t="str">
        <f t="shared" si="147"/>
        <v/>
      </c>
      <c r="BE638" s="7" t="str">
        <f t="shared" si="147"/>
        <v/>
      </c>
    </row>
    <row r="639" spans="1:57">
      <c r="A639" t="s">
        <v>404</v>
      </c>
      <c r="B639" t="s">
        <v>404</v>
      </c>
      <c r="C639" t="s">
        <v>386</v>
      </c>
      <c r="E639">
        <v>19</v>
      </c>
      <c r="F639">
        <v>0</v>
      </c>
      <c r="G639">
        <v>1</v>
      </c>
      <c r="H639">
        <v>246879</v>
      </c>
      <c r="I639" s="1">
        <v>44761.875</v>
      </c>
      <c r="J639" t="s">
        <v>387</v>
      </c>
      <c r="K639">
        <v>0</v>
      </c>
      <c r="L639" s="1">
        <v>44712.875</v>
      </c>
      <c r="M639" s="1">
        <v>44761.875</v>
      </c>
      <c r="N639" s="1">
        <v>42427.875</v>
      </c>
      <c r="O639" s="1">
        <v>44725.875</v>
      </c>
      <c r="P639" s="1">
        <v>44725.875</v>
      </c>
      <c r="Q639" s="1">
        <v>43691.875</v>
      </c>
      <c r="R639">
        <v>76663944</v>
      </c>
      <c r="S639" s="23">
        <f>COUNTIF(affix_amil_mensalidade_bronze!$E$4:$E$140,R639)</f>
        <v>0</v>
      </c>
      <c r="U639" t="s">
        <v>996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389</v>
      </c>
      <c r="AC639">
        <v>34</v>
      </c>
      <c r="AD639" t="s">
        <v>390</v>
      </c>
      <c r="AE639">
        <v>87928</v>
      </c>
      <c r="AF639">
        <v>738.6</v>
      </c>
      <c r="AG639">
        <v>879.28</v>
      </c>
      <c r="AH639" t="s">
        <v>391</v>
      </c>
      <c r="AI639" t="str">
        <f t="shared" si="134"/>
        <v>SIMSIMNÃO190124687944761.875FNEL044712.87544761.87542427.87544725.87544725.87543691.875766639440BXRNXRDX WXXLHX NXWXMXNTX FRXNWX000000AMIL34AMIL 400 QP NACIONAL87928738.6879.28INATIVO</v>
      </c>
      <c r="AJ639">
        <f t="shared" si="135"/>
        <v>1</v>
      </c>
      <c r="AK639" t="s">
        <v>387</v>
      </c>
      <c r="AM639" s="8">
        <v>636</v>
      </c>
      <c r="AN639" s="8" t="str">
        <f t="shared" si="146"/>
        <v/>
      </c>
      <c r="AO639" s="8" t="str">
        <f t="shared" si="146"/>
        <v/>
      </c>
      <c r="AP639" s="8" t="str">
        <f t="shared" si="146"/>
        <v/>
      </c>
      <c r="AQ639" s="8" t="str">
        <f t="shared" si="146"/>
        <v/>
      </c>
      <c r="AR639" s="8" t="str">
        <f t="shared" si="146"/>
        <v/>
      </c>
      <c r="AS639" s="8" t="str">
        <f t="shared" si="146"/>
        <v/>
      </c>
      <c r="AT639" s="8" t="str">
        <f t="shared" si="146"/>
        <v/>
      </c>
      <c r="AU639" s="8" t="str">
        <f t="shared" si="146"/>
        <v/>
      </c>
      <c r="AV639" s="8" t="str">
        <f t="shared" si="146"/>
        <v/>
      </c>
      <c r="AW639" s="8" t="str">
        <f t="shared" si="146"/>
        <v/>
      </c>
      <c r="AX639" s="8" t="str">
        <f t="shared" si="147"/>
        <v/>
      </c>
      <c r="AY639" s="8" t="str">
        <f t="shared" si="147"/>
        <v/>
      </c>
      <c r="AZ639" s="8" t="str">
        <f t="shared" si="147"/>
        <v/>
      </c>
      <c r="BA639" s="8" t="str">
        <f t="shared" si="147"/>
        <v/>
      </c>
      <c r="BB639" s="8" t="str">
        <f t="shared" si="147"/>
        <v/>
      </c>
      <c r="BC639" s="8" t="str">
        <f t="shared" si="147"/>
        <v/>
      </c>
      <c r="BD639" s="8" t="str">
        <f t="shared" si="147"/>
        <v/>
      </c>
      <c r="BE639" s="8" t="str">
        <f t="shared" si="147"/>
        <v/>
      </c>
    </row>
    <row r="640" spans="1:57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247280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33006.875</v>
      </c>
      <c r="O640" s="1">
        <v>43691.875</v>
      </c>
      <c r="P640" s="1"/>
      <c r="Q640" s="1">
        <v>43691.875</v>
      </c>
      <c r="R640">
        <v>76664219</v>
      </c>
      <c r="S640" s="23">
        <f>COUNTIF(affix_amil_mensalidade_bronze!$E$4:$E$140,R640)</f>
        <v>0</v>
      </c>
      <c r="U640" t="s">
        <v>1003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389</v>
      </c>
      <c r="AC640">
        <v>34</v>
      </c>
      <c r="AD640" t="s">
        <v>390</v>
      </c>
      <c r="AE640">
        <v>241499</v>
      </c>
      <c r="AF640">
        <v>2028.6</v>
      </c>
      <c r="AG640">
        <v>2414.9899999999998</v>
      </c>
      <c r="AH640" t="s">
        <v>408</v>
      </c>
      <c r="AI640" t="str">
        <f t="shared" si="134"/>
        <v>SIMSIMSIM570124728044761.875ANMEP044761.87533006.87543691.87543691.875766642190PXDRX TXXGX FXRRXXRX TRXGX000000AMIL34AMIL 400 QP NACIONAL2414992028.62414.99ATIVO</v>
      </c>
      <c r="AJ640">
        <f t="shared" si="135"/>
        <v>0</v>
      </c>
      <c r="AK640" t="s">
        <v>392</v>
      </c>
      <c r="AM640" s="7">
        <v>637</v>
      </c>
      <c r="AN640" s="7" t="str">
        <f t="shared" si="146"/>
        <v/>
      </c>
      <c r="AO640" s="7" t="str">
        <f t="shared" si="146"/>
        <v/>
      </c>
      <c r="AP640" s="7" t="str">
        <f t="shared" si="146"/>
        <v/>
      </c>
      <c r="AQ640" s="7" t="str">
        <f t="shared" si="146"/>
        <v/>
      </c>
      <c r="AR640" s="7" t="str">
        <f t="shared" si="146"/>
        <v/>
      </c>
      <c r="AS640" s="7" t="str">
        <f t="shared" si="146"/>
        <v/>
      </c>
      <c r="AT640" s="7" t="str">
        <f t="shared" si="146"/>
        <v/>
      </c>
      <c r="AU640" s="7" t="str">
        <f t="shared" si="146"/>
        <v/>
      </c>
      <c r="AV640" s="7" t="str">
        <f t="shared" si="146"/>
        <v/>
      </c>
      <c r="AW640" s="7" t="str">
        <f t="shared" si="146"/>
        <v/>
      </c>
      <c r="AX640" s="7" t="str">
        <f t="shared" si="147"/>
        <v/>
      </c>
      <c r="AY640" s="7" t="str">
        <f t="shared" si="147"/>
        <v/>
      </c>
      <c r="AZ640" s="7" t="str">
        <f t="shared" si="147"/>
        <v/>
      </c>
      <c r="BA640" s="7" t="str">
        <f t="shared" si="147"/>
        <v/>
      </c>
      <c r="BB640" s="7" t="str">
        <f t="shared" si="147"/>
        <v/>
      </c>
      <c r="BC640" s="7" t="str">
        <f t="shared" si="147"/>
        <v/>
      </c>
      <c r="BD640" s="7" t="str">
        <f t="shared" si="147"/>
        <v/>
      </c>
      <c r="BE640" s="7" t="str">
        <f t="shared" si="147"/>
        <v/>
      </c>
    </row>
    <row r="641" spans="1:57">
      <c r="A641" t="s">
        <v>404</v>
      </c>
      <c r="B641" t="s">
        <v>404</v>
      </c>
      <c r="C641" t="s">
        <v>404</v>
      </c>
      <c r="E641">
        <v>57</v>
      </c>
      <c r="F641">
        <v>0</v>
      </c>
      <c r="G641">
        <v>1</v>
      </c>
      <c r="H641">
        <v>247280</v>
      </c>
      <c r="I641" s="1">
        <v>44761.875</v>
      </c>
      <c r="J641" t="s">
        <v>392</v>
      </c>
      <c r="K641">
        <v>0</v>
      </c>
      <c r="L641" s="1"/>
      <c r="M641" s="1">
        <v>44761.875</v>
      </c>
      <c r="N641" s="1">
        <v>33006.875</v>
      </c>
      <c r="O641" s="1">
        <v>43691.875</v>
      </c>
      <c r="P641" s="1"/>
      <c r="Q641" s="1">
        <v>43691.875</v>
      </c>
      <c r="R641">
        <v>76664219</v>
      </c>
      <c r="S641" s="22">
        <f>COUNTIF(affix_amil_mensalidade_bronze!$E$4:$E$140,R641)</f>
        <v>0</v>
      </c>
      <c r="U641" t="s">
        <v>1003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389</v>
      </c>
      <c r="AC641">
        <v>34</v>
      </c>
      <c r="AD641" t="s">
        <v>390</v>
      </c>
      <c r="AE641">
        <v>241499</v>
      </c>
      <c r="AF641">
        <v>2028.6</v>
      </c>
      <c r="AG641">
        <v>2414.9899999999998</v>
      </c>
      <c r="AH641" t="s">
        <v>408</v>
      </c>
      <c r="AI641" t="str">
        <f t="shared" si="134"/>
        <v>SIMSIMSIM570124728044761.875ANMEP044761.87533006.87543691.87543691.875766642190PXDRX TXXGX FXRRXXRX TRXGX000000AMIL34AMIL 400 QP NACIONAL2414992028.62414.99ATIVO</v>
      </c>
      <c r="AJ641">
        <f t="shared" si="135"/>
        <v>1</v>
      </c>
      <c r="AK641" t="s">
        <v>392</v>
      </c>
      <c r="AM641" s="8">
        <v>638</v>
      </c>
      <c r="AN641" s="8" t="str">
        <f t="shared" si="146"/>
        <v/>
      </c>
      <c r="AO641" s="8" t="str">
        <f t="shared" si="146"/>
        <v/>
      </c>
      <c r="AP641" s="8" t="str">
        <f t="shared" si="146"/>
        <v/>
      </c>
      <c r="AQ641" s="8" t="str">
        <f t="shared" si="146"/>
        <v/>
      </c>
      <c r="AR641" s="8" t="str">
        <f t="shared" si="146"/>
        <v/>
      </c>
      <c r="AS641" s="8" t="str">
        <f t="shared" si="146"/>
        <v/>
      </c>
      <c r="AT641" s="8" t="str">
        <f t="shared" si="146"/>
        <v/>
      </c>
      <c r="AU641" s="8" t="str">
        <f t="shared" si="146"/>
        <v/>
      </c>
      <c r="AV641" s="8" t="str">
        <f t="shared" si="146"/>
        <v/>
      </c>
      <c r="AW641" s="8" t="str">
        <f t="shared" si="146"/>
        <v/>
      </c>
      <c r="AX641" s="8" t="str">
        <f t="shared" si="147"/>
        <v/>
      </c>
      <c r="AY641" s="8" t="str">
        <f t="shared" si="147"/>
        <v/>
      </c>
      <c r="AZ641" s="8" t="str">
        <f t="shared" si="147"/>
        <v/>
      </c>
      <c r="BA641" s="8" t="str">
        <f t="shared" si="147"/>
        <v/>
      </c>
      <c r="BB641" s="8" t="str">
        <f t="shared" si="147"/>
        <v/>
      </c>
      <c r="BC641" s="8" t="str">
        <f t="shared" si="147"/>
        <v/>
      </c>
      <c r="BD641" s="8" t="str">
        <f t="shared" si="147"/>
        <v/>
      </c>
      <c r="BE641" s="8" t="str">
        <f t="shared" si="147"/>
        <v/>
      </c>
    </row>
    <row r="642" spans="1:57">
      <c r="A642" t="s">
        <v>404</v>
      </c>
      <c r="B642" t="s">
        <v>404</v>
      </c>
      <c r="C642" t="s">
        <v>404</v>
      </c>
      <c r="E642">
        <v>57</v>
      </c>
      <c r="F642">
        <v>0</v>
      </c>
      <c r="G642">
        <v>1</v>
      </c>
      <c r="H642">
        <v>247280</v>
      </c>
      <c r="I642" s="1">
        <v>44761.875</v>
      </c>
      <c r="J642" t="s">
        <v>392</v>
      </c>
      <c r="K642">
        <v>0</v>
      </c>
      <c r="L642" s="1"/>
      <c r="M642" s="1">
        <v>44761.875</v>
      </c>
      <c r="N642" s="1">
        <v>33006.875</v>
      </c>
      <c r="O642" s="1">
        <v>43691.875</v>
      </c>
      <c r="P642" s="1"/>
      <c r="Q642" s="1">
        <v>43691.875</v>
      </c>
      <c r="R642">
        <v>76664219</v>
      </c>
      <c r="S642" s="23">
        <f>COUNTIF(affix_amil_mensalidade_bronze!$E$4:$E$140,R642)</f>
        <v>0</v>
      </c>
      <c r="U642" t="s">
        <v>1003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389</v>
      </c>
      <c r="AC642">
        <v>34</v>
      </c>
      <c r="AD642" t="s">
        <v>390</v>
      </c>
      <c r="AE642">
        <v>241499</v>
      </c>
      <c r="AF642">
        <v>2028.6</v>
      </c>
      <c r="AG642">
        <v>2414.9899999999998</v>
      </c>
      <c r="AH642" t="s">
        <v>408</v>
      </c>
      <c r="AI642" t="str">
        <f t="shared" si="134"/>
        <v>SIMSIMSIM570124728044761.875ANMEP044761.87533006.87543691.87543691.875766642190PXDRX TXXGX FXRRXXRX TRXGX000000AMIL34AMIL 400 QP NACIONAL2414992028.62414.99ATIVO</v>
      </c>
      <c r="AJ642">
        <f t="shared" si="135"/>
        <v>1</v>
      </c>
      <c r="AK642" t="s">
        <v>392</v>
      </c>
      <c r="AM642" s="7">
        <v>639</v>
      </c>
      <c r="AN642" s="7" t="str">
        <f t="shared" si="146"/>
        <v/>
      </c>
      <c r="AO642" s="7" t="str">
        <f t="shared" si="146"/>
        <v/>
      </c>
      <c r="AP642" s="7" t="str">
        <f t="shared" si="146"/>
        <v/>
      </c>
      <c r="AQ642" s="7" t="str">
        <f t="shared" si="146"/>
        <v/>
      </c>
      <c r="AR642" s="7" t="str">
        <f t="shared" si="146"/>
        <v/>
      </c>
      <c r="AS642" s="7" t="str">
        <f t="shared" si="146"/>
        <v/>
      </c>
      <c r="AT642" s="7" t="str">
        <f t="shared" si="146"/>
        <v/>
      </c>
      <c r="AU642" s="7" t="str">
        <f t="shared" si="146"/>
        <v/>
      </c>
      <c r="AV642" s="7" t="str">
        <f t="shared" si="146"/>
        <v/>
      </c>
      <c r="AW642" s="7" t="str">
        <f t="shared" si="146"/>
        <v/>
      </c>
      <c r="AX642" s="7" t="str">
        <f t="shared" si="147"/>
        <v/>
      </c>
      <c r="AY642" s="7" t="str">
        <f t="shared" si="147"/>
        <v/>
      </c>
      <c r="AZ642" s="7" t="str">
        <f t="shared" si="147"/>
        <v/>
      </c>
      <c r="BA642" s="7" t="str">
        <f t="shared" si="147"/>
        <v/>
      </c>
      <c r="BB642" s="7" t="str">
        <f t="shared" si="147"/>
        <v/>
      </c>
      <c r="BC642" s="7" t="str">
        <f t="shared" si="147"/>
        <v/>
      </c>
      <c r="BD642" s="7" t="str">
        <f t="shared" si="147"/>
        <v/>
      </c>
      <c r="BE642" s="7" t="str">
        <f t="shared" si="147"/>
        <v/>
      </c>
    </row>
    <row r="643" spans="1:57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247544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42640.875</v>
      </c>
      <c r="O643" s="1">
        <v>43691.875</v>
      </c>
      <c r="P643" s="1"/>
      <c r="Q643" s="1">
        <v>43691.875</v>
      </c>
      <c r="R643">
        <v>76664230</v>
      </c>
      <c r="S643" s="22">
        <f>COUNTIF(affix_amil_mensalidade_bronze!$E$4:$E$140,R643)</f>
        <v>0</v>
      </c>
      <c r="U643" t="s">
        <v>1004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389</v>
      </c>
      <c r="AC643">
        <v>34</v>
      </c>
      <c r="AD643" t="s">
        <v>398</v>
      </c>
      <c r="AE643">
        <v>153282</v>
      </c>
      <c r="AF643">
        <v>1287.56</v>
      </c>
      <c r="AG643">
        <v>1532.82</v>
      </c>
      <c r="AH643" t="s">
        <v>408</v>
      </c>
      <c r="AI643" t="str">
        <f t="shared" si="134"/>
        <v>SIMSIMSIM190124754444761.875FNEL044761.87542640.87543691.87543691.875766642300XRTHUR DXLFXTX MXRXNHX000000AMIL34AMIL 500 QP NACIONAL1532821287.561532.82ATIVO</v>
      </c>
      <c r="AJ643">
        <f t="shared" si="135"/>
        <v>0</v>
      </c>
      <c r="AK643" t="s">
        <v>387</v>
      </c>
      <c r="AM643" s="8">
        <v>640</v>
      </c>
      <c r="AN643" s="8" t="str">
        <f t="shared" si="146"/>
        <v/>
      </c>
      <c r="AO643" s="8" t="str">
        <f t="shared" si="146"/>
        <v/>
      </c>
      <c r="AP643" s="8" t="str">
        <f t="shared" si="146"/>
        <v/>
      </c>
      <c r="AQ643" s="8" t="str">
        <f t="shared" si="146"/>
        <v/>
      </c>
      <c r="AR643" s="8" t="str">
        <f t="shared" si="146"/>
        <v/>
      </c>
      <c r="AS643" s="8" t="str">
        <f t="shared" si="146"/>
        <v/>
      </c>
      <c r="AT643" s="8" t="str">
        <f t="shared" si="146"/>
        <v/>
      </c>
      <c r="AU643" s="8" t="str">
        <f t="shared" si="146"/>
        <v/>
      </c>
      <c r="AV643" s="8" t="str">
        <f t="shared" si="146"/>
        <v/>
      </c>
      <c r="AW643" s="8" t="str">
        <f t="shared" si="146"/>
        <v/>
      </c>
      <c r="AX643" s="8" t="str">
        <f t="shared" si="147"/>
        <v/>
      </c>
      <c r="AY643" s="8" t="str">
        <f t="shared" si="147"/>
        <v/>
      </c>
      <c r="AZ643" s="8" t="str">
        <f t="shared" si="147"/>
        <v/>
      </c>
      <c r="BA643" s="8" t="str">
        <f t="shared" si="147"/>
        <v/>
      </c>
      <c r="BB643" s="8" t="str">
        <f t="shared" si="147"/>
        <v/>
      </c>
      <c r="BC643" s="8" t="str">
        <f t="shared" si="147"/>
        <v/>
      </c>
      <c r="BD643" s="8" t="str">
        <f t="shared" si="147"/>
        <v/>
      </c>
      <c r="BE643" s="8" t="str">
        <f t="shared" si="147"/>
        <v/>
      </c>
    </row>
    <row r="644" spans="1:57">
      <c r="A644" t="s">
        <v>404</v>
      </c>
      <c r="B644" t="s">
        <v>404</v>
      </c>
      <c r="C644" t="s">
        <v>404</v>
      </c>
      <c r="E644">
        <v>19</v>
      </c>
      <c r="F644">
        <v>0</v>
      </c>
      <c r="G644">
        <v>1</v>
      </c>
      <c r="H644">
        <v>247544</v>
      </c>
      <c r="I644" s="1">
        <v>44761.875</v>
      </c>
      <c r="J644" t="s">
        <v>387</v>
      </c>
      <c r="K644">
        <v>0</v>
      </c>
      <c r="L644" s="1"/>
      <c r="M644" s="1">
        <v>44761.875</v>
      </c>
      <c r="N644" s="1">
        <v>42640.875</v>
      </c>
      <c r="O644" s="1">
        <v>43691.875</v>
      </c>
      <c r="P644" s="1"/>
      <c r="Q644" s="1">
        <v>43691.875</v>
      </c>
      <c r="R644">
        <v>76664230</v>
      </c>
      <c r="S644" s="23">
        <f>COUNTIF(affix_amil_mensalidade_bronze!$E$4:$E$140,R644)</f>
        <v>0</v>
      </c>
      <c r="U644" t="s">
        <v>1004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389</v>
      </c>
      <c r="AC644">
        <v>34</v>
      </c>
      <c r="AD644" t="s">
        <v>398</v>
      </c>
      <c r="AE644">
        <v>153282</v>
      </c>
      <c r="AF644">
        <v>1287.56</v>
      </c>
      <c r="AG644">
        <v>1532.82</v>
      </c>
      <c r="AH644" t="s">
        <v>408</v>
      </c>
      <c r="AI644" t="str">
        <f t="shared" ref="AI644:AI707" si="148">CONCATENATE(A644,B644,C644,D644,E644,F644,G644,H644,I644,J644,K644,L644,M644,N644,O644,P644,Q644,R644,S644,T644,U644,V644,W644,X644,Y644,Z644,AA644,AB644,AC644,AD644,AE644,AF644,AG644,AH644)</f>
        <v>SIMSIMSIM190124754444761.875FNEL044761.87542640.87543691.87543691.875766642300XRTHUR DXLFXTX MXRXNHX000000AMIL34AMIL 500 QP NACIONAL1532821287.561532.82ATIVO</v>
      </c>
      <c r="AJ644">
        <f t="shared" ref="AJ644:AJ707" si="149">IF(AI644=AI643,1,0)</f>
        <v>1</v>
      </c>
      <c r="AK644" t="s">
        <v>387</v>
      </c>
      <c r="AM644" s="7">
        <v>641</v>
      </c>
      <c r="AN644" s="7" t="str">
        <f t="shared" ref="AN644:AW653" si="150">IF(AN$3=$D644,$AM644,"")</f>
        <v/>
      </c>
      <c r="AO644" s="7" t="str">
        <f t="shared" si="150"/>
        <v/>
      </c>
      <c r="AP644" s="7" t="str">
        <f t="shared" si="150"/>
        <v/>
      </c>
      <c r="AQ644" s="7" t="str">
        <f t="shared" si="150"/>
        <v/>
      </c>
      <c r="AR644" s="7" t="str">
        <f t="shared" si="150"/>
        <v/>
      </c>
      <c r="AS644" s="7" t="str">
        <f t="shared" si="150"/>
        <v/>
      </c>
      <c r="AT644" s="7" t="str">
        <f t="shared" si="150"/>
        <v/>
      </c>
      <c r="AU644" s="7" t="str">
        <f t="shared" si="150"/>
        <v/>
      </c>
      <c r="AV644" s="7" t="str">
        <f t="shared" si="150"/>
        <v/>
      </c>
      <c r="AW644" s="7" t="str">
        <f t="shared" si="150"/>
        <v/>
      </c>
      <c r="AX644" s="7" t="str">
        <f t="shared" ref="AX644:BE653" si="151">IF(AX$3=$D644,$AM644,"")</f>
        <v/>
      </c>
      <c r="AY644" s="7" t="str">
        <f t="shared" si="151"/>
        <v/>
      </c>
      <c r="AZ644" s="7" t="str">
        <f t="shared" si="151"/>
        <v/>
      </c>
      <c r="BA644" s="7" t="str">
        <f t="shared" si="151"/>
        <v/>
      </c>
      <c r="BB644" s="7" t="str">
        <f t="shared" si="151"/>
        <v/>
      </c>
      <c r="BC644" s="7" t="str">
        <f t="shared" si="151"/>
        <v/>
      </c>
      <c r="BD644" s="7" t="str">
        <f t="shared" si="151"/>
        <v/>
      </c>
      <c r="BE644" s="7" t="str">
        <f t="shared" si="151"/>
        <v/>
      </c>
    </row>
    <row r="645" spans="1:57">
      <c r="A645" t="s">
        <v>404</v>
      </c>
      <c r="B645" t="s">
        <v>404</v>
      </c>
      <c r="C645" t="s">
        <v>404</v>
      </c>
      <c r="E645">
        <v>19</v>
      </c>
      <c r="F645">
        <v>0</v>
      </c>
      <c r="G645">
        <v>1</v>
      </c>
      <c r="H645">
        <v>247544</v>
      </c>
      <c r="I645" s="1">
        <v>44761.875</v>
      </c>
      <c r="J645" t="s">
        <v>387</v>
      </c>
      <c r="K645">
        <v>0</v>
      </c>
      <c r="L645" s="1"/>
      <c r="M645" s="1">
        <v>44761.875</v>
      </c>
      <c r="N645" s="1">
        <v>42640.875</v>
      </c>
      <c r="O645" s="1">
        <v>43691.875</v>
      </c>
      <c r="P645" s="1"/>
      <c r="Q645" s="1">
        <v>43691.875</v>
      </c>
      <c r="R645">
        <v>76664230</v>
      </c>
      <c r="S645" s="22">
        <f>COUNTIF(affix_amil_mensalidade_bronze!$E$4:$E$140,R645)</f>
        <v>0</v>
      </c>
      <c r="U645" t="s">
        <v>1004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389</v>
      </c>
      <c r="AC645">
        <v>34</v>
      </c>
      <c r="AD645" t="s">
        <v>398</v>
      </c>
      <c r="AE645">
        <v>153282</v>
      </c>
      <c r="AF645">
        <v>1287.56</v>
      </c>
      <c r="AG645">
        <v>1532.82</v>
      </c>
      <c r="AH645" t="s">
        <v>408</v>
      </c>
      <c r="AI645" t="str">
        <f t="shared" si="148"/>
        <v>SIMSIMSIM190124754444761.875FNEL044761.87542640.87543691.87543691.875766642300XRTHUR DXLFXTX MXRXNHX000000AMIL34AMIL 500 QP NACIONAL1532821287.561532.82ATIVO</v>
      </c>
      <c r="AJ645">
        <f t="shared" si="149"/>
        <v>1</v>
      </c>
      <c r="AK645" t="s">
        <v>387</v>
      </c>
      <c r="AM645" s="8">
        <v>642</v>
      </c>
      <c r="AN645" s="8" t="str">
        <f t="shared" si="150"/>
        <v/>
      </c>
      <c r="AO645" s="8" t="str">
        <f t="shared" si="150"/>
        <v/>
      </c>
      <c r="AP645" s="8" t="str">
        <f t="shared" si="150"/>
        <v/>
      </c>
      <c r="AQ645" s="8" t="str">
        <f t="shared" si="150"/>
        <v/>
      </c>
      <c r="AR645" s="8" t="str">
        <f t="shared" si="150"/>
        <v/>
      </c>
      <c r="AS645" s="8" t="str">
        <f t="shared" si="150"/>
        <v/>
      </c>
      <c r="AT645" s="8" t="str">
        <f t="shared" si="150"/>
        <v/>
      </c>
      <c r="AU645" s="8" t="str">
        <f t="shared" si="150"/>
        <v/>
      </c>
      <c r="AV645" s="8" t="str">
        <f t="shared" si="150"/>
        <v/>
      </c>
      <c r="AW645" s="8" t="str">
        <f t="shared" si="150"/>
        <v/>
      </c>
      <c r="AX645" s="8" t="str">
        <f t="shared" si="151"/>
        <v/>
      </c>
      <c r="AY645" s="8" t="str">
        <f t="shared" si="151"/>
        <v/>
      </c>
      <c r="AZ645" s="8" t="str">
        <f t="shared" si="151"/>
        <v/>
      </c>
      <c r="BA645" s="8" t="str">
        <f t="shared" si="151"/>
        <v/>
      </c>
      <c r="BB645" s="8" t="str">
        <f t="shared" si="151"/>
        <v/>
      </c>
      <c r="BC645" s="8" t="str">
        <f t="shared" si="151"/>
        <v/>
      </c>
      <c r="BD645" s="8" t="str">
        <f t="shared" si="151"/>
        <v/>
      </c>
      <c r="BE645" s="8" t="str">
        <f t="shared" si="151"/>
        <v/>
      </c>
    </row>
    <row r="646" spans="1:57">
      <c r="A646" t="s">
        <v>404</v>
      </c>
      <c r="B646" t="s">
        <v>386</v>
      </c>
      <c r="C646" t="s">
        <v>386</v>
      </c>
      <c r="D646">
        <v>1201881000</v>
      </c>
      <c r="E646">
        <v>57</v>
      </c>
      <c r="F646">
        <v>0</v>
      </c>
      <c r="G646">
        <v>1</v>
      </c>
      <c r="H646">
        <v>187926</v>
      </c>
      <c r="I646" s="1">
        <v>44761.875</v>
      </c>
      <c r="J646" t="s">
        <v>392</v>
      </c>
      <c r="K646">
        <v>1</v>
      </c>
      <c r="L646" s="1">
        <v>44682.875</v>
      </c>
      <c r="M646" s="1">
        <v>44761.875</v>
      </c>
      <c r="N646" s="1">
        <v>44229.875</v>
      </c>
      <c r="O646" s="1">
        <v>44682.875</v>
      </c>
      <c r="P646" s="1"/>
      <c r="Q646" s="1">
        <v>44248.875</v>
      </c>
      <c r="R646">
        <v>81073135</v>
      </c>
      <c r="S646" s="23">
        <f>COUNTIF(affix_amil_mensalidade_bronze!$E$4:$E$140,R646)</f>
        <v>0</v>
      </c>
      <c r="U646" t="s">
        <v>930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389</v>
      </c>
      <c r="AC646">
        <v>40</v>
      </c>
      <c r="AD646" t="s">
        <v>398</v>
      </c>
      <c r="AE646">
        <v>95921</v>
      </c>
      <c r="AF646">
        <v>805.73</v>
      </c>
      <c r="AG646">
        <v>959.21</v>
      </c>
      <c r="AH646" t="s">
        <v>391</v>
      </c>
      <c r="AI646" t="str">
        <f t="shared" si="148"/>
        <v>SIMNÃONÃO1201881000570118792644761.875ANMEP144682.87544761.87544229.87544682.87544248.875810731350GXXVXNNX BXTX NUNX WXRDXZX000000AMIL40AMIL 500 QP NACIONAL95921805.73959.21INATIVO</v>
      </c>
      <c r="AJ646">
        <f t="shared" si="149"/>
        <v>0</v>
      </c>
      <c r="AK646" t="s">
        <v>392</v>
      </c>
      <c r="AM646" s="7">
        <v>643</v>
      </c>
      <c r="AN646" s="7" t="str">
        <f t="shared" si="150"/>
        <v/>
      </c>
      <c r="AO646" s="7" t="str">
        <f t="shared" si="150"/>
        <v/>
      </c>
      <c r="AP646" s="7" t="str">
        <f t="shared" si="150"/>
        <v/>
      </c>
      <c r="AQ646" s="7" t="str">
        <f t="shared" si="150"/>
        <v/>
      </c>
      <c r="AR646" s="7" t="str">
        <f t="shared" si="150"/>
        <v/>
      </c>
      <c r="AS646" s="7" t="str">
        <f t="shared" si="150"/>
        <v/>
      </c>
      <c r="AT646" s="7" t="str">
        <f t="shared" si="150"/>
        <v/>
      </c>
      <c r="AU646" s="7" t="str">
        <f t="shared" si="150"/>
        <v/>
      </c>
      <c r="AV646" s="7" t="str">
        <f t="shared" si="150"/>
        <v/>
      </c>
      <c r="AW646" s="7" t="str">
        <f t="shared" si="150"/>
        <v/>
      </c>
      <c r="AX646" s="7" t="str">
        <f t="shared" si="151"/>
        <v/>
      </c>
      <c r="AY646" s="7" t="str">
        <f t="shared" si="151"/>
        <v/>
      </c>
      <c r="AZ646" s="7" t="str">
        <f t="shared" si="151"/>
        <v/>
      </c>
      <c r="BA646" s="7" t="str">
        <f t="shared" si="151"/>
        <v/>
      </c>
      <c r="BB646" s="7" t="str">
        <f t="shared" si="151"/>
        <v/>
      </c>
      <c r="BC646" s="7" t="str">
        <f t="shared" si="151"/>
        <v/>
      </c>
      <c r="BD646" s="7" t="str">
        <f t="shared" si="151"/>
        <v/>
      </c>
      <c r="BE646" s="7" t="str">
        <f t="shared" si="151"/>
        <v/>
      </c>
    </row>
    <row r="647" spans="1:57">
      <c r="A647" t="s">
        <v>404</v>
      </c>
      <c r="B647" t="s">
        <v>386</v>
      </c>
      <c r="C647" t="s">
        <v>386</v>
      </c>
      <c r="D647">
        <v>1201881000</v>
      </c>
      <c r="E647">
        <v>57</v>
      </c>
      <c r="F647">
        <v>0</v>
      </c>
      <c r="G647">
        <v>1</v>
      </c>
      <c r="H647">
        <v>187926</v>
      </c>
      <c r="I647" s="1">
        <v>44761.875</v>
      </c>
      <c r="J647" t="s">
        <v>392</v>
      </c>
      <c r="K647">
        <v>1</v>
      </c>
      <c r="L647" s="1">
        <v>44682.875</v>
      </c>
      <c r="M647" s="1">
        <v>44761.875</v>
      </c>
      <c r="N647" s="1">
        <v>44229.875</v>
      </c>
      <c r="O647" s="1">
        <v>44682.875</v>
      </c>
      <c r="P647" s="1"/>
      <c r="Q647" s="1">
        <v>44248.875</v>
      </c>
      <c r="R647">
        <v>81073135</v>
      </c>
      <c r="S647" s="23">
        <f>COUNTIF(affix_amil_mensalidade_bronze!$E$4:$E$140,R647)</f>
        <v>0</v>
      </c>
      <c r="U647" t="s">
        <v>930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389</v>
      </c>
      <c r="AC647">
        <v>40</v>
      </c>
      <c r="AD647" t="s">
        <v>398</v>
      </c>
      <c r="AE647">
        <v>95921</v>
      </c>
      <c r="AF647">
        <v>805.73</v>
      </c>
      <c r="AG647">
        <v>959.21</v>
      </c>
      <c r="AH647" t="s">
        <v>391</v>
      </c>
      <c r="AI647" t="str">
        <f t="shared" si="148"/>
        <v>SIMNÃONÃO1201881000570118792644761.875ANMEP144682.87544761.87544229.87544682.87544248.875810731350GXXVXNNX BXTX NUNX WXRDXZX000000AMIL40AMIL 500 QP NACIONAL95921805.73959.21INATIVO</v>
      </c>
      <c r="AJ647">
        <f t="shared" si="149"/>
        <v>1</v>
      </c>
      <c r="AK647" t="s">
        <v>392</v>
      </c>
      <c r="AM647" s="8">
        <v>644</v>
      </c>
      <c r="AN647" s="8" t="str">
        <f t="shared" si="150"/>
        <v/>
      </c>
      <c r="AO647" s="8" t="str">
        <f t="shared" si="150"/>
        <v/>
      </c>
      <c r="AP647" s="8" t="str">
        <f t="shared" si="150"/>
        <v/>
      </c>
      <c r="AQ647" s="8" t="str">
        <f t="shared" si="150"/>
        <v/>
      </c>
      <c r="AR647" s="8" t="str">
        <f t="shared" si="150"/>
        <v/>
      </c>
      <c r="AS647" s="8" t="str">
        <f t="shared" si="150"/>
        <v/>
      </c>
      <c r="AT647" s="8" t="str">
        <f t="shared" si="150"/>
        <v/>
      </c>
      <c r="AU647" s="8" t="str">
        <f t="shared" si="150"/>
        <v/>
      </c>
      <c r="AV647" s="8" t="str">
        <f t="shared" si="150"/>
        <v/>
      </c>
      <c r="AW647" s="8" t="str">
        <f t="shared" si="150"/>
        <v/>
      </c>
      <c r="AX647" s="8" t="str">
        <f t="shared" si="151"/>
        <v/>
      </c>
      <c r="AY647" s="8" t="str">
        <f t="shared" si="151"/>
        <v/>
      </c>
      <c r="AZ647" s="8" t="str">
        <f t="shared" si="151"/>
        <v/>
      </c>
      <c r="BA647" s="8" t="str">
        <f t="shared" si="151"/>
        <v/>
      </c>
      <c r="BB647" s="8" t="str">
        <f t="shared" si="151"/>
        <v/>
      </c>
      <c r="BC647" s="8" t="str">
        <f t="shared" si="151"/>
        <v/>
      </c>
      <c r="BD647" s="8" t="str">
        <f t="shared" si="151"/>
        <v/>
      </c>
      <c r="BE647" s="8" t="str">
        <f t="shared" si="151"/>
        <v/>
      </c>
    </row>
    <row r="648" spans="1:57">
      <c r="A648" t="s">
        <v>404</v>
      </c>
      <c r="B648" t="s">
        <v>386</v>
      </c>
      <c r="C648" t="s">
        <v>386</v>
      </c>
      <c r="D648">
        <v>1201881000</v>
      </c>
      <c r="E648">
        <v>57</v>
      </c>
      <c r="F648">
        <v>0</v>
      </c>
      <c r="G648">
        <v>1</v>
      </c>
      <c r="H648">
        <v>187926</v>
      </c>
      <c r="I648" s="1">
        <v>44761.875</v>
      </c>
      <c r="J648" t="s">
        <v>392</v>
      </c>
      <c r="K648">
        <v>1</v>
      </c>
      <c r="L648" s="1">
        <v>44682.875</v>
      </c>
      <c r="M648" s="1">
        <v>44761.875</v>
      </c>
      <c r="N648" s="1">
        <v>44229.875</v>
      </c>
      <c r="O648" s="1">
        <v>44682.875</v>
      </c>
      <c r="P648" s="1"/>
      <c r="Q648" s="1">
        <v>44248.875</v>
      </c>
      <c r="R648">
        <v>81073135</v>
      </c>
      <c r="S648" s="23">
        <f>COUNTIF(affix_amil_mensalidade_bronze!$E$4:$E$140,R648)</f>
        <v>0</v>
      </c>
      <c r="U648" t="s">
        <v>930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389</v>
      </c>
      <c r="AC648">
        <v>40</v>
      </c>
      <c r="AD648" t="s">
        <v>398</v>
      </c>
      <c r="AE648">
        <v>95921</v>
      </c>
      <c r="AF648">
        <v>805.73</v>
      </c>
      <c r="AG648">
        <v>959.21</v>
      </c>
      <c r="AH648" t="s">
        <v>391</v>
      </c>
      <c r="AI648" t="str">
        <f t="shared" si="148"/>
        <v>SIMNÃONÃO1201881000570118792644761.875ANMEP144682.87544761.87544229.87544682.87544248.875810731350GXXVXNNX BXTX NUNX WXRDXZX000000AMIL40AMIL 500 QP NACIONAL95921805.73959.21INATIVO</v>
      </c>
      <c r="AJ648">
        <f t="shared" si="149"/>
        <v>1</v>
      </c>
      <c r="AK648" t="s">
        <v>392</v>
      </c>
      <c r="AM648" s="7">
        <v>645</v>
      </c>
      <c r="AN648" s="7" t="str">
        <f t="shared" si="150"/>
        <v/>
      </c>
      <c r="AO648" s="7" t="str">
        <f t="shared" si="150"/>
        <v/>
      </c>
      <c r="AP648" s="7" t="str">
        <f t="shared" si="150"/>
        <v/>
      </c>
      <c r="AQ648" s="7" t="str">
        <f t="shared" si="150"/>
        <v/>
      </c>
      <c r="AR648" s="7" t="str">
        <f t="shared" si="150"/>
        <v/>
      </c>
      <c r="AS648" s="7" t="str">
        <f t="shared" si="150"/>
        <v/>
      </c>
      <c r="AT648" s="7" t="str">
        <f t="shared" si="150"/>
        <v/>
      </c>
      <c r="AU648" s="7" t="str">
        <f t="shared" si="150"/>
        <v/>
      </c>
      <c r="AV648" s="7" t="str">
        <f t="shared" si="150"/>
        <v/>
      </c>
      <c r="AW648" s="7" t="str">
        <f t="shared" si="150"/>
        <v/>
      </c>
      <c r="AX648" s="7" t="str">
        <f t="shared" si="151"/>
        <v/>
      </c>
      <c r="AY648" s="7" t="str">
        <f t="shared" si="151"/>
        <v/>
      </c>
      <c r="AZ648" s="7" t="str">
        <f t="shared" si="151"/>
        <v/>
      </c>
      <c r="BA648" s="7" t="str">
        <f t="shared" si="151"/>
        <v/>
      </c>
      <c r="BB648" s="7" t="str">
        <f t="shared" si="151"/>
        <v/>
      </c>
      <c r="BC648" s="7" t="str">
        <f t="shared" si="151"/>
        <v/>
      </c>
      <c r="BD648" s="7" t="str">
        <f t="shared" si="151"/>
        <v/>
      </c>
      <c r="BE648" s="7" t="str">
        <f t="shared" si="151"/>
        <v/>
      </c>
    </row>
    <row r="649" spans="1:57">
      <c r="A649" t="s">
        <v>386</v>
      </c>
      <c r="B649" t="s">
        <v>386</v>
      </c>
      <c r="C649" t="s">
        <v>386</v>
      </c>
      <c r="E649">
        <v>810</v>
      </c>
      <c r="F649">
        <v>485442200</v>
      </c>
      <c r="G649">
        <v>1</v>
      </c>
      <c r="H649">
        <v>358330</v>
      </c>
      <c r="I649" s="1">
        <v>44761.875</v>
      </c>
      <c r="J649" t="s">
        <v>401</v>
      </c>
      <c r="K649">
        <v>0</v>
      </c>
      <c r="L649" s="1">
        <v>44693.875</v>
      </c>
      <c r="M649" s="1">
        <v>44761.875</v>
      </c>
      <c r="N649" s="1">
        <v>32797.875</v>
      </c>
      <c r="O649" s="1">
        <v>44693.875</v>
      </c>
      <c r="P649" s="1">
        <v>44664.875</v>
      </c>
      <c r="Q649" s="1">
        <v>44453.875</v>
      </c>
      <c r="R649">
        <v>82449322</v>
      </c>
      <c r="S649" s="23">
        <f>COUNTIF(affix_amil_mensalidade_bronze!$E$4:$E$140,R649)</f>
        <v>0</v>
      </c>
      <c r="U649" t="s">
        <v>1012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389</v>
      </c>
      <c r="AD649" t="s">
        <v>664</v>
      </c>
      <c r="AE649">
        <v>23964</v>
      </c>
      <c r="AF649">
        <v>206.59</v>
      </c>
      <c r="AG649">
        <v>239.64</v>
      </c>
      <c r="AH649" t="s">
        <v>391</v>
      </c>
      <c r="AI649" t="str">
        <f t="shared" si="148"/>
        <v>NÃONÃONÃO810485442200135833044761.875ASPROLI - ENTIDADE FECHADA044693.87544761.87532797.87544693.87544664.87544453.875824493220XMXNDX XPXRXWXDX XUZX BXZXRRX000000AMILAMIL FACIL S60 QC SP S/COPART23964206.59239.64INATIVO</v>
      </c>
      <c r="AJ649">
        <f t="shared" si="149"/>
        <v>0</v>
      </c>
      <c r="AK649" t="s">
        <v>401</v>
      </c>
      <c r="AM649" s="8">
        <v>646</v>
      </c>
      <c r="AN649" s="8" t="str">
        <f t="shared" si="150"/>
        <v/>
      </c>
      <c r="AO649" s="8" t="str">
        <f t="shared" si="150"/>
        <v/>
      </c>
      <c r="AP649" s="8" t="str">
        <f t="shared" si="150"/>
        <v/>
      </c>
      <c r="AQ649" s="8" t="str">
        <f t="shared" si="150"/>
        <v/>
      </c>
      <c r="AR649" s="8" t="str">
        <f t="shared" si="150"/>
        <v/>
      </c>
      <c r="AS649" s="8" t="str">
        <f t="shared" si="150"/>
        <v/>
      </c>
      <c r="AT649" s="8" t="str">
        <f t="shared" si="150"/>
        <v/>
      </c>
      <c r="AU649" s="8" t="str">
        <f t="shared" si="150"/>
        <v/>
      </c>
      <c r="AV649" s="8" t="str">
        <f t="shared" si="150"/>
        <v/>
      </c>
      <c r="AW649" s="8" t="str">
        <f t="shared" si="150"/>
        <v/>
      </c>
      <c r="AX649" s="8" t="str">
        <f t="shared" si="151"/>
        <v/>
      </c>
      <c r="AY649" s="8" t="str">
        <f t="shared" si="151"/>
        <v/>
      </c>
      <c r="AZ649" s="8" t="str">
        <f t="shared" si="151"/>
        <v/>
      </c>
      <c r="BA649" s="8" t="str">
        <f t="shared" si="151"/>
        <v/>
      </c>
      <c r="BB649" s="8" t="str">
        <f t="shared" si="151"/>
        <v/>
      </c>
      <c r="BC649" s="8" t="str">
        <f t="shared" si="151"/>
        <v/>
      </c>
      <c r="BD649" s="8" t="str">
        <f t="shared" si="151"/>
        <v/>
      </c>
      <c r="BE649" s="8" t="str">
        <f t="shared" si="151"/>
        <v/>
      </c>
    </row>
    <row r="650" spans="1:57">
      <c r="A650" t="s">
        <v>386</v>
      </c>
      <c r="B650" t="s">
        <v>386</v>
      </c>
      <c r="C650" t="s">
        <v>386</v>
      </c>
      <c r="E650">
        <v>810</v>
      </c>
      <c r="F650">
        <v>485442200</v>
      </c>
      <c r="G650">
        <v>1</v>
      </c>
      <c r="H650">
        <v>358330</v>
      </c>
      <c r="I650" s="1">
        <v>44761.875</v>
      </c>
      <c r="J650" t="s">
        <v>401</v>
      </c>
      <c r="K650">
        <v>0</v>
      </c>
      <c r="L650" s="1">
        <v>44693.875</v>
      </c>
      <c r="M650" s="1">
        <v>44761.875</v>
      </c>
      <c r="N650" s="1">
        <v>32797.875</v>
      </c>
      <c r="O650" s="1">
        <v>44693.875</v>
      </c>
      <c r="P650" s="1">
        <v>44664.875</v>
      </c>
      <c r="Q650" s="1">
        <v>44453.875</v>
      </c>
      <c r="R650">
        <v>82449322</v>
      </c>
      <c r="S650" s="22">
        <f>COUNTIF(affix_amil_mensalidade_bronze!$E$4:$E$140,R650)</f>
        <v>0</v>
      </c>
      <c r="U650" t="s">
        <v>1012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389</v>
      </c>
      <c r="AD650" t="s">
        <v>664</v>
      </c>
      <c r="AE650">
        <v>23964</v>
      </c>
      <c r="AF650">
        <v>206.59</v>
      </c>
      <c r="AG650">
        <v>239.64</v>
      </c>
      <c r="AH650" t="s">
        <v>391</v>
      </c>
      <c r="AI650" t="str">
        <f t="shared" si="148"/>
        <v>NÃONÃONÃO810485442200135833044761.875ASPROLI - ENTIDADE FECHADA044693.87544761.87532797.87544693.87544664.87544453.875824493220XMXNDX XPXRXWXDX XUZX BXZXRRX000000AMILAMIL FACIL S60 QC SP S/COPART23964206.59239.64INATIVO</v>
      </c>
      <c r="AJ650">
        <f t="shared" si="149"/>
        <v>1</v>
      </c>
      <c r="AK650" t="s">
        <v>401</v>
      </c>
      <c r="AM650" s="7">
        <v>647</v>
      </c>
      <c r="AN650" s="7" t="str">
        <f t="shared" si="150"/>
        <v/>
      </c>
      <c r="AO650" s="7" t="str">
        <f t="shared" si="150"/>
        <v/>
      </c>
      <c r="AP650" s="7" t="str">
        <f t="shared" si="150"/>
        <v/>
      </c>
      <c r="AQ650" s="7" t="str">
        <f t="shared" si="150"/>
        <v/>
      </c>
      <c r="AR650" s="7" t="str">
        <f t="shared" si="150"/>
        <v/>
      </c>
      <c r="AS650" s="7" t="str">
        <f t="shared" si="150"/>
        <v/>
      </c>
      <c r="AT650" s="7" t="str">
        <f t="shared" si="150"/>
        <v/>
      </c>
      <c r="AU650" s="7" t="str">
        <f t="shared" si="150"/>
        <v/>
      </c>
      <c r="AV650" s="7" t="str">
        <f t="shared" si="150"/>
        <v/>
      </c>
      <c r="AW650" s="7" t="str">
        <f t="shared" si="150"/>
        <v/>
      </c>
      <c r="AX650" s="7" t="str">
        <f t="shared" si="151"/>
        <v/>
      </c>
      <c r="AY650" s="7" t="str">
        <f t="shared" si="151"/>
        <v/>
      </c>
      <c r="AZ650" s="7" t="str">
        <f t="shared" si="151"/>
        <v/>
      </c>
      <c r="BA650" s="7" t="str">
        <f t="shared" si="151"/>
        <v/>
      </c>
      <c r="BB650" s="7" t="str">
        <f t="shared" si="151"/>
        <v/>
      </c>
      <c r="BC650" s="7" t="str">
        <f t="shared" si="151"/>
        <v/>
      </c>
      <c r="BD650" s="7" t="str">
        <f t="shared" si="151"/>
        <v/>
      </c>
      <c r="BE650" s="7" t="str">
        <f t="shared" si="151"/>
        <v/>
      </c>
    </row>
    <row r="651" spans="1:57">
      <c r="A651" t="s">
        <v>386</v>
      </c>
      <c r="B651" t="s">
        <v>386</v>
      </c>
      <c r="C651" t="s">
        <v>386</v>
      </c>
      <c r="E651">
        <v>810</v>
      </c>
      <c r="F651">
        <v>485442200</v>
      </c>
      <c r="G651">
        <v>1</v>
      </c>
      <c r="H651">
        <v>358330</v>
      </c>
      <c r="I651" s="1">
        <v>44761.875</v>
      </c>
      <c r="J651" t="s">
        <v>401</v>
      </c>
      <c r="K651">
        <v>0</v>
      </c>
      <c r="L651" s="1">
        <v>44693.875</v>
      </c>
      <c r="M651" s="1">
        <v>44761.875</v>
      </c>
      <c r="N651" s="1">
        <v>32797.875</v>
      </c>
      <c r="O651" s="1">
        <v>44693.875</v>
      </c>
      <c r="P651" s="1">
        <v>44664.875</v>
      </c>
      <c r="Q651" s="1">
        <v>44453.875</v>
      </c>
      <c r="R651">
        <v>82449322</v>
      </c>
      <c r="S651" s="23">
        <f>COUNTIF(affix_amil_mensalidade_bronze!$E$4:$E$140,R651)</f>
        <v>0</v>
      </c>
      <c r="U651" t="s">
        <v>1012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389</v>
      </c>
      <c r="AD651" t="s">
        <v>664</v>
      </c>
      <c r="AE651">
        <v>23964</v>
      </c>
      <c r="AF651">
        <v>206.59</v>
      </c>
      <c r="AG651">
        <v>239.64</v>
      </c>
      <c r="AH651" t="s">
        <v>391</v>
      </c>
      <c r="AI651" t="str">
        <f t="shared" si="148"/>
        <v>NÃONÃONÃO810485442200135833044761.875ASPROLI - ENTIDADE FECHADA044693.87544761.87532797.87544693.87544664.87544453.875824493220XMXNDX XPXRXWXDX XUZX BXZXRRX000000AMILAMIL FACIL S60 QC SP S/COPART23964206.59239.64INATIVO</v>
      </c>
      <c r="AJ651">
        <f t="shared" si="149"/>
        <v>1</v>
      </c>
      <c r="AK651" t="s">
        <v>401</v>
      </c>
      <c r="AM651" s="8">
        <v>648</v>
      </c>
      <c r="AN651" s="8" t="str">
        <f t="shared" si="150"/>
        <v/>
      </c>
      <c r="AO651" s="8" t="str">
        <f t="shared" si="150"/>
        <v/>
      </c>
      <c r="AP651" s="8" t="str">
        <f t="shared" si="150"/>
        <v/>
      </c>
      <c r="AQ651" s="8" t="str">
        <f t="shared" si="150"/>
        <v/>
      </c>
      <c r="AR651" s="8" t="str">
        <f t="shared" si="150"/>
        <v/>
      </c>
      <c r="AS651" s="8" t="str">
        <f t="shared" si="150"/>
        <v/>
      </c>
      <c r="AT651" s="8" t="str">
        <f t="shared" si="150"/>
        <v/>
      </c>
      <c r="AU651" s="8" t="str">
        <f t="shared" si="150"/>
        <v/>
      </c>
      <c r="AV651" s="8" t="str">
        <f t="shared" si="150"/>
        <v/>
      </c>
      <c r="AW651" s="8" t="str">
        <f t="shared" si="150"/>
        <v/>
      </c>
      <c r="AX651" s="8" t="str">
        <f t="shared" si="151"/>
        <v/>
      </c>
      <c r="AY651" s="8" t="str">
        <f t="shared" si="151"/>
        <v/>
      </c>
      <c r="AZ651" s="8" t="str">
        <f t="shared" si="151"/>
        <v/>
      </c>
      <c r="BA651" s="8" t="str">
        <f t="shared" si="151"/>
        <v/>
      </c>
      <c r="BB651" s="8" t="str">
        <f t="shared" si="151"/>
        <v/>
      </c>
      <c r="BC651" s="8" t="str">
        <f t="shared" si="151"/>
        <v/>
      </c>
      <c r="BD651" s="8" t="str">
        <f t="shared" si="151"/>
        <v/>
      </c>
      <c r="BE651" s="8" t="str">
        <f t="shared" si="151"/>
        <v/>
      </c>
    </row>
    <row r="652" spans="1:57">
      <c r="A652" t="s">
        <v>404</v>
      </c>
      <c r="B652" t="s">
        <v>404</v>
      </c>
      <c r="C652" t="s">
        <v>404</v>
      </c>
      <c r="E652">
        <v>810</v>
      </c>
      <c r="F652">
        <v>485428204</v>
      </c>
      <c r="G652">
        <v>1</v>
      </c>
      <c r="H652">
        <v>358049</v>
      </c>
      <c r="I652" s="1">
        <v>44761.875</v>
      </c>
      <c r="J652" t="s">
        <v>401</v>
      </c>
      <c r="K652">
        <v>0</v>
      </c>
      <c r="L652" s="1"/>
      <c r="M652" s="1">
        <v>44761.875</v>
      </c>
      <c r="N652" s="1">
        <v>27211.875</v>
      </c>
      <c r="O652" s="1">
        <v>44756.875</v>
      </c>
      <c r="P652" s="1">
        <v>44755.875</v>
      </c>
      <c r="Q652" s="1">
        <v>44453.875</v>
      </c>
      <c r="R652">
        <v>82476023</v>
      </c>
      <c r="S652" s="23">
        <f>COUNTIF(affix_amil_mensalidade_bronze!$E$4:$E$140,R652)</f>
        <v>0</v>
      </c>
      <c r="U652" t="s">
        <v>1007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389</v>
      </c>
      <c r="AC652">
        <v>9</v>
      </c>
      <c r="AD652" t="s">
        <v>1008</v>
      </c>
      <c r="AE652">
        <v>7677</v>
      </c>
      <c r="AF652">
        <v>661.84</v>
      </c>
      <c r="AG652">
        <v>767.7</v>
      </c>
      <c r="AH652" t="s">
        <v>408</v>
      </c>
      <c r="AI652" t="str">
        <f t="shared" si="148"/>
        <v>SIMSIMSIM810485428204135804944761.875ASPROLI - ENTIDADE FECHADA044761.87527211.87544756.87544755.87544453.875824760230MXRXX XVXNXTX NXBRX000000AMIL9AMIL S380 QC C/COPART7677661.84767.7ATIVO</v>
      </c>
      <c r="AJ652">
        <f t="shared" si="149"/>
        <v>0</v>
      </c>
      <c r="AK652" t="s">
        <v>401</v>
      </c>
      <c r="AM652" s="7">
        <v>649</v>
      </c>
      <c r="AN652" s="7" t="str">
        <f t="shared" si="150"/>
        <v/>
      </c>
      <c r="AO652" s="7" t="str">
        <f t="shared" si="150"/>
        <v/>
      </c>
      <c r="AP652" s="7" t="str">
        <f t="shared" si="150"/>
        <v/>
      </c>
      <c r="AQ652" s="7" t="str">
        <f t="shared" si="150"/>
        <v/>
      </c>
      <c r="AR652" s="7" t="str">
        <f t="shared" si="150"/>
        <v/>
      </c>
      <c r="AS652" s="7" t="str">
        <f t="shared" si="150"/>
        <v/>
      </c>
      <c r="AT652" s="7" t="str">
        <f t="shared" si="150"/>
        <v/>
      </c>
      <c r="AU652" s="7" t="str">
        <f t="shared" si="150"/>
        <v/>
      </c>
      <c r="AV652" s="7" t="str">
        <f t="shared" si="150"/>
        <v/>
      </c>
      <c r="AW652" s="7" t="str">
        <f t="shared" si="150"/>
        <v/>
      </c>
      <c r="AX652" s="7" t="str">
        <f t="shared" si="151"/>
        <v/>
      </c>
      <c r="AY652" s="7" t="str">
        <f t="shared" si="151"/>
        <v/>
      </c>
      <c r="AZ652" s="7" t="str">
        <f t="shared" si="151"/>
        <v/>
      </c>
      <c r="BA652" s="7" t="str">
        <f t="shared" si="151"/>
        <v/>
      </c>
      <c r="BB652" s="7" t="str">
        <f t="shared" si="151"/>
        <v/>
      </c>
      <c r="BC652" s="7" t="str">
        <f t="shared" si="151"/>
        <v/>
      </c>
      <c r="BD652" s="7" t="str">
        <f t="shared" si="151"/>
        <v/>
      </c>
      <c r="BE652" s="7" t="str">
        <f t="shared" si="151"/>
        <v/>
      </c>
    </row>
    <row r="653" spans="1:57">
      <c r="A653" t="s">
        <v>404</v>
      </c>
      <c r="B653" t="s">
        <v>404</v>
      </c>
      <c r="C653" t="s">
        <v>404</v>
      </c>
      <c r="E653">
        <v>810</v>
      </c>
      <c r="F653">
        <v>485428204</v>
      </c>
      <c r="G653">
        <v>1</v>
      </c>
      <c r="H653">
        <v>358049</v>
      </c>
      <c r="I653" s="1">
        <v>44761.875</v>
      </c>
      <c r="J653" t="s">
        <v>401</v>
      </c>
      <c r="K653">
        <v>0</v>
      </c>
      <c r="L653" s="1"/>
      <c r="M653" s="1">
        <v>44761.875</v>
      </c>
      <c r="N653" s="1">
        <v>27211.875</v>
      </c>
      <c r="O653" s="1">
        <v>44756.875</v>
      </c>
      <c r="P653" s="1">
        <v>44755.875</v>
      </c>
      <c r="Q653" s="1">
        <v>44453.875</v>
      </c>
      <c r="R653">
        <v>82476023</v>
      </c>
      <c r="S653" s="22">
        <f>COUNTIF(affix_amil_mensalidade_bronze!$E$4:$E$140,R653)</f>
        <v>0</v>
      </c>
      <c r="U653" t="s">
        <v>1007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389</v>
      </c>
      <c r="AC653">
        <v>9</v>
      </c>
      <c r="AD653" t="s">
        <v>1008</v>
      </c>
      <c r="AE653">
        <v>7677</v>
      </c>
      <c r="AF653">
        <v>661.84</v>
      </c>
      <c r="AG653">
        <v>767.7</v>
      </c>
      <c r="AH653" t="s">
        <v>408</v>
      </c>
      <c r="AI653" t="str">
        <f t="shared" si="148"/>
        <v>SIMSIMSIM810485428204135804944761.875ASPROLI - ENTIDADE FECHADA044761.87527211.87544756.87544755.87544453.875824760230MXRXX XVXNXTX NXBRX000000AMIL9AMIL S380 QC C/COPART7677661.84767.7ATIVO</v>
      </c>
      <c r="AJ653">
        <f t="shared" si="149"/>
        <v>1</v>
      </c>
      <c r="AK653" t="s">
        <v>401</v>
      </c>
      <c r="AM653" s="8">
        <v>650</v>
      </c>
      <c r="AN653" s="8" t="str">
        <f t="shared" si="150"/>
        <v/>
      </c>
      <c r="AO653" s="8" t="str">
        <f t="shared" si="150"/>
        <v/>
      </c>
      <c r="AP653" s="8" t="str">
        <f t="shared" si="150"/>
        <v/>
      </c>
      <c r="AQ653" s="8" t="str">
        <f t="shared" si="150"/>
        <v/>
      </c>
      <c r="AR653" s="8" t="str">
        <f t="shared" si="150"/>
        <v/>
      </c>
      <c r="AS653" s="8" t="str">
        <f t="shared" si="150"/>
        <v/>
      </c>
      <c r="AT653" s="8" t="str">
        <f t="shared" si="150"/>
        <v/>
      </c>
      <c r="AU653" s="8" t="str">
        <f t="shared" si="150"/>
        <v/>
      </c>
      <c r="AV653" s="8" t="str">
        <f t="shared" si="150"/>
        <v/>
      </c>
      <c r="AW653" s="8" t="str">
        <f t="shared" si="150"/>
        <v/>
      </c>
      <c r="AX653" s="8" t="str">
        <f t="shared" si="151"/>
        <v/>
      </c>
      <c r="AY653" s="8" t="str">
        <f t="shared" si="151"/>
        <v/>
      </c>
      <c r="AZ653" s="8" t="str">
        <f t="shared" si="151"/>
        <v/>
      </c>
      <c r="BA653" s="8" t="str">
        <f t="shared" si="151"/>
        <v/>
      </c>
      <c r="BB653" s="8" t="str">
        <f t="shared" si="151"/>
        <v/>
      </c>
      <c r="BC653" s="8" t="str">
        <f t="shared" si="151"/>
        <v/>
      </c>
      <c r="BD653" s="8" t="str">
        <f t="shared" si="151"/>
        <v/>
      </c>
      <c r="BE653" s="8" t="str">
        <f t="shared" si="151"/>
        <v/>
      </c>
    </row>
    <row r="654" spans="1:57">
      <c r="A654" t="s">
        <v>404</v>
      </c>
      <c r="B654" t="s">
        <v>404</v>
      </c>
      <c r="C654" t="s">
        <v>404</v>
      </c>
      <c r="E654">
        <v>810</v>
      </c>
      <c r="F654">
        <v>485428204</v>
      </c>
      <c r="G654">
        <v>1</v>
      </c>
      <c r="H654">
        <v>358049</v>
      </c>
      <c r="I654" s="1">
        <v>44761.875</v>
      </c>
      <c r="J654" t="s">
        <v>401</v>
      </c>
      <c r="K654">
        <v>0</v>
      </c>
      <c r="L654" s="1"/>
      <c r="M654" s="1">
        <v>44761.875</v>
      </c>
      <c r="N654" s="1">
        <v>27211.875</v>
      </c>
      <c r="O654" s="1">
        <v>44756.875</v>
      </c>
      <c r="P654" s="1">
        <v>44755.875</v>
      </c>
      <c r="Q654" s="1">
        <v>44453.875</v>
      </c>
      <c r="R654">
        <v>82476023</v>
      </c>
      <c r="S654" s="23">
        <f>COUNTIF(affix_amil_mensalidade_bronze!$E$4:$E$140,R654)</f>
        <v>0</v>
      </c>
      <c r="U654" t="s">
        <v>1007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389</v>
      </c>
      <c r="AC654">
        <v>9</v>
      </c>
      <c r="AD654" t="s">
        <v>1008</v>
      </c>
      <c r="AE654">
        <v>7677</v>
      </c>
      <c r="AF654">
        <v>661.84</v>
      </c>
      <c r="AG654">
        <v>767.7</v>
      </c>
      <c r="AH654" t="s">
        <v>408</v>
      </c>
      <c r="AI654" t="str">
        <f t="shared" si="148"/>
        <v>SIMSIMSIM810485428204135804944761.875ASPROLI - ENTIDADE FECHADA044761.87527211.87544756.87544755.87544453.875824760230MXRXX XVXNXTX NXBRX000000AMIL9AMIL S380 QC C/COPART7677661.84767.7ATIVO</v>
      </c>
      <c r="AJ654">
        <f t="shared" si="149"/>
        <v>1</v>
      </c>
      <c r="AK654" t="s">
        <v>401</v>
      </c>
      <c r="AM654" s="7">
        <v>651</v>
      </c>
      <c r="AN654" s="7" t="str">
        <f t="shared" ref="AN654:AW663" si="152">IF(AN$3=$D654,$AM654,"")</f>
        <v/>
      </c>
      <c r="AO654" s="7" t="str">
        <f t="shared" si="152"/>
        <v/>
      </c>
      <c r="AP654" s="7" t="str">
        <f t="shared" si="152"/>
        <v/>
      </c>
      <c r="AQ654" s="7" t="str">
        <f t="shared" si="152"/>
        <v/>
      </c>
      <c r="AR654" s="7" t="str">
        <f t="shared" si="152"/>
        <v/>
      </c>
      <c r="AS654" s="7" t="str">
        <f t="shared" si="152"/>
        <v/>
      </c>
      <c r="AT654" s="7" t="str">
        <f t="shared" si="152"/>
        <v/>
      </c>
      <c r="AU654" s="7" t="str">
        <f t="shared" si="152"/>
        <v/>
      </c>
      <c r="AV654" s="7" t="str">
        <f t="shared" si="152"/>
        <v/>
      </c>
      <c r="AW654" s="7" t="str">
        <f t="shared" si="152"/>
        <v/>
      </c>
      <c r="AX654" s="7" t="str">
        <f t="shared" ref="AX654:BE663" si="153">IF(AX$3=$D654,$AM654,"")</f>
        <v/>
      </c>
      <c r="AY654" s="7" t="str">
        <f t="shared" si="153"/>
        <v/>
      </c>
      <c r="AZ654" s="7" t="str">
        <f t="shared" si="153"/>
        <v/>
      </c>
      <c r="BA654" s="7" t="str">
        <f t="shared" si="153"/>
        <v/>
      </c>
      <c r="BB654" s="7" t="str">
        <f t="shared" si="153"/>
        <v/>
      </c>
      <c r="BC654" s="7" t="str">
        <f t="shared" si="153"/>
        <v/>
      </c>
      <c r="BD654" s="7" t="str">
        <f t="shared" si="153"/>
        <v/>
      </c>
      <c r="BE654" s="7" t="str">
        <f t="shared" si="153"/>
        <v/>
      </c>
    </row>
    <row r="655" spans="1:57">
      <c r="A655" t="s">
        <v>404</v>
      </c>
      <c r="B655" t="s">
        <v>404</v>
      </c>
      <c r="C655" t="s">
        <v>404</v>
      </c>
      <c r="E655">
        <v>810</v>
      </c>
      <c r="F655">
        <v>485421207</v>
      </c>
      <c r="G655">
        <v>1</v>
      </c>
      <c r="H655">
        <v>358914</v>
      </c>
      <c r="I655" s="1">
        <v>44761.875</v>
      </c>
      <c r="J655" t="s">
        <v>401</v>
      </c>
      <c r="K655">
        <v>0</v>
      </c>
      <c r="L655" s="1"/>
      <c r="M655" s="1">
        <v>44761.875</v>
      </c>
      <c r="N655" s="1">
        <v>37487.875</v>
      </c>
      <c r="O655" s="1">
        <v>44455.875</v>
      </c>
      <c r="P655" s="1"/>
      <c r="Q655" s="1">
        <v>44453.875</v>
      </c>
      <c r="R655">
        <v>82476030</v>
      </c>
      <c r="S655" s="23">
        <f>COUNTIF(affix_amil_mensalidade_bronze!$E$4:$E$140,R655)</f>
        <v>0</v>
      </c>
      <c r="U655" t="s">
        <v>1014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389</v>
      </c>
      <c r="AC655">
        <v>9</v>
      </c>
      <c r="AD655" t="s">
        <v>625</v>
      </c>
      <c r="AE655">
        <v>61466</v>
      </c>
      <c r="AF655">
        <v>529.87</v>
      </c>
      <c r="AG655">
        <v>614.66</v>
      </c>
      <c r="AH655" t="s">
        <v>408</v>
      </c>
      <c r="AI655" t="str">
        <f t="shared" si="148"/>
        <v>SIMSIMSIM810485421207135891444761.875ASPROLI - ENTIDADE FECHADA044761.87537487.87544455.87544453.875824760300BRUNNX DX PXZ PXRX000000AMIL9AMIL S750 R2 QP S/COPART61466529.87614.66ATIVO</v>
      </c>
      <c r="AJ655">
        <f t="shared" si="149"/>
        <v>0</v>
      </c>
      <c r="AK655" t="s">
        <v>401</v>
      </c>
      <c r="AM655" s="8">
        <v>652</v>
      </c>
      <c r="AN655" s="8" t="str">
        <f t="shared" si="152"/>
        <v/>
      </c>
      <c r="AO655" s="8" t="str">
        <f t="shared" si="152"/>
        <v/>
      </c>
      <c r="AP655" s="8" t="str">
        <f t="shared" si="152"/>
        <v/>
      </c>
      <c r="AQ655" s="8" t="str">
        <f t="shared" si="152"/>
        <v/>
      </c>
      <c r="AR655" s="8" t="str">
        <f t="shared" si="152"/>
        <v/>
      </c>
      <c r="AS655" s="8" t="str">
        <f t="shared" si="152"/>
        <v/>
      </c>
      <c r="AT655" s="8" t="str">
        <f t="shared" si="152"/>
        <v/>
      </c>
      <c r="AU655" s="8" t="str">
        <f t="shared" si="152"/>
        <v/>
      </c>
      <c r="AV655" s="8" t="str">
        <f t="shared" si="152"/>
        <v/>
      </c>
      <c r="AW655" s="8" t="str">
        <f t="shared" si="152"/>
        <v/>
      </c>
      <c r="AX655" s="8" t="str">
        <f t="shared" si="153"/>
        <v/>
      </c>
      <c r="AY655" s="8" t="str">
        <f t="shared" si="153"/>
        <v/>
      </c>
      <c r="AZ655" s="8" t="str">
        <f t="shared" si="153"/>
        <v/>
      </c>
      <c r="BA655" s="8" t="str">
        <f t="shared" si="153"/>
        <v/>
      </c>
      <c r="BB655" s="8" t="str">
        <f t="shared" si="153"/>
        <v/>
      </c>
      <c r="BC655" s="8" t="str">
        <f t="shared" si="153"/>
        <v/>
      </c>
      <c r="BD655" s="8" t="str">
        <f t="shared" si="153"/>
        <v/>
      </c>
      <c r="BE655" s="8" t="str">
        <f t="shared" si="153"/>
        <v/>
      </c>
    </row>
    <row r="656" spans="1:57">
      <c r="A656" t="s">
        <v>404</v>
      </c>
      <c r="B656" t="s">
        <v>404</v>
      </c>
      <c r="C656" t="s">
        <v>404</v>
      </c>
      <c r="E656">
        <v>810</v>
      </c>
      <c r="F656">
        <v>485421207</v>
      </c>
      <c r="G656">
        <v>1</v>
      </c>
      <c r="H656">
        <v>358914</v>
      </c>
      <c r="I656" s="1">
        <v>44761.875</v>
      </c>
      <c r="J656" t="s">
        <v>401</v>
      </c>
      <c r="K656">
        <v>0</v>
      </c>
      <c r="L656" s="1"/>
      <c r="M656" s="1">
        <v>44761.875</v>
      </c>
      <c r="N656" s="1">
        <v>37487.875</v>
      </c>
      <c r="O656" s="1">
        <v>44455.875</v>
      </c>
      <c r="P656" s="1"/>
      <c r="Q656" s="1">
        <v>44453.875</v>
      </c>
      <c r="R656">
        <v>82476030</v>
      </c>
      <c r="S656" s="22">
        <f>COUNTIF(affix_amil_mensalidade_bronze!$E$4:$E$140,R656)</f>
        <v>0</v>
      </c>
      <c r="U656" t="s">
        <v>1014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389</v>
      </c>
      <c r="AC656">
        <v>9</v>
      </c>
      <c r="AD656" t="s">
        <v>625</v>
      </c>
      <c r="AE656">
        <v>61466</v>
      </c>
      <c r="AF656">
        <v>529.87</v>
      </c>
      <c r="AG656">
        <v>614.66</v>
      </c>
      <c r="AH656" t="s">
        <v>408</v>
      </c>
      <c r="AI656" t="str">
        <f t="shared" si="148"/>
        <v>SIMSIMSIM810485421207135891444761.875ASPROLI - ENTIDADE FECHADA044761.87537487.87544455.87544453.875824760300BRUNNX DX PXZ PXRX000000AMIL9AMIL S750 R2 QP S/COPART61466529.87614.66ATIVO</v>
      </c>
      <c r="AJ656">
        <f t="shared" si="149"/>
        <v>1</v>
      </c>
      <c r="AK656" t="s">
        <v>401</v>
      </c>
      <c r="AM656" s="7">
        <v>653</v>
      </c>
      <c r="AN656" s="7" t="str">
        <f t="shared" si="152"/>
        <v/>
      </c>
      <c r="AO656" s="7" t="str">
        <f t="shared" si="152"/>
        <v/>
      </c>
      <c r="AP656" s="7" t="str">
        <f t="shared" si="152"/>
        <v/>
      </c>
      <c r="AQ656" s="7" t="str">
        <f t="shared" si="152"/>
        <v/>
      </c>
      <c r="AR656" s="7" t="str">
        <f t="shared" si="152"/>
        <v/>
      </c>
      <c r="AS656" s="7" t="str">
        <f t="shared" si="152"/>
        <v/>
      </c>
      <c r="AT656" s="7" t="str">
        <f t="shared" si="152"/>
        <v/>
      </c>
      <c r="AU656" s="7" t="str">
        <f t="shared" si="152"/>
        <v/>
      </c>
      <c r="AV656" s="7" t="str">
        <f t="shared" si="152"/>
        <v/>
      </c>
      <c r="AW656" s="7" t="str">
        <f t="shared" si="152"/>
        <v/>
      </c>
      <c r="AX656" s="7" t="str">
        <f t="shared" si="153"/>
        <v/>
      </c>
      <c r="AY656" s="7" t="str">
        <f t="shared" si="153"/>
        <v/>
      </c>
      <c r="AZ656" s="7" t="str">
        <f t="shared" si="153"/>
        <v/>
      </c>
      <c r="BA656" s="7" t="str">
        <f t="shared" si="153"/>
        <v/>
      </c>
      <c r="BB656" s="7" t="str">
        <f t="shared" si="153"/>
        <v/>
      </c>
      <c r="BC656" s="7" t="str">
        <f t="shared" si="153"/>
        <v/>
      </c>
      <c r="BD656" s="7" t="str">
        <f t="shared" si="153"/>
        <v/>
      </c>
      <c r="BE656" s="7" t="str">
        <f t="shared" si="153"/>
        <v/>
      </c>
    </row>
    <row r="657" spans="1:57">
      <c r="A657" t="s">
        <v>404</v>
      </c>
      <c r="B657" t="s">
        <v>404</v>
      </c>
      <c r="C657" t="s">
        <v>404</v>
      </c>
      <c r="E657">
        <v>810</v>
      </c>
      <c r="F657">
        <v>485421207</v>
      </c>
      <c r="G657">
        <v>1</v>
      </c>
      <c r="H657">
        <v>358914</v>
      </c>
      <c r="I657" s="1">
        <v>44761.875</v>
      </c>
      <c r="J657" t="s">
        <v>401</v>
      </c>
      <c r="K657">
        <v>0</v>
      </c>
      <c r="L657" s="1"/>
      <c r="M657" s="1">
        <v>44761.875</v>
      </c>
      <c r="N657" s="1">
        <v>37487.875</v>
      </c>
      <c r="O657" s="1">
        <v>44455.875</v>
      </c>
      <c r="P657" s="1"/>
      <c r="Q657" s="1">
        <v>44453.875</v>
      </c>
      <c r="R657">
        <v>82476030</v>
      </c>
      <c r="S657" s="23">
        <f>COUNTIF(affix_amil_mensalidade_bronze!$E$4:$E$140,R657)</f>
        <v>0</v>
      </c>
      <c r="U657" t="s">
        <v>1014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389</v>
      </c>
      <c r="AC657">
        <v>9</v>
      </c>
      <c r="AD657" t="s">
        <v>625</v>
      </c>
      <c r="AE657">
        <v>61466</v>
      </c>
      <c r="AF657">
        <v>529.87</v>
      </c>
      <c r="AG657">
        <v>614.66</v>
      </c>
      <c r="AH657" t="s">
        <v>408</v>
      </c>
      <c r="AI657" t="str">
        <f t="shared" si="148"/>
        <v>SIMSIMSIM810485421207135891444761.875ASPROLI - ENTIDADE FECHADA044761.87537487.87544455.87544453.875824760300BRUNNX DX PXZ PXRX000000AMIL9AMIL S750 R2 QP S/COPART61466529.87614.66ATIVO</v>
      </c>
      <c r="AJ657">
        <f t="shared" si="149"/>
        <v>1</v>
      </c>
      <c r="AK657" t="s">
        <v>401</v>
      </c>
      <c r="AM657" s="8">
        <v>654</v>
      </c>
      <c r="AN657" s="8" t="str">
        <f t="shared" si="152"/>
        <v/>
      </c>
      <c r="AO657" s="8" t="str">
        <f t="shared" si="152"/>
        <v/>
      </c>
      <c r="AP657" s="8" t="str">
        <f t="shared" si="152"/>
        <v/>
      </c>
      <c r="AQ657" s="8" t="str">
        <f t="shared" si="152"/>
        <v/>
      </c>
      <c r="AR657" s="8" t="str">
        <f t="shared" si="152"/>
        <v/>
      </c>
      <c r="AS657" s="8" t="str">
        <f t="shared" si="152"/>
        <v/>
      </c>
      <c r="AT657" s="8" t="str">
        <f t="shared" si="152"/>
        <v/>
      </c>
      <c r="AU657" s="8" t="str">
        <f t="shared" si="152"/>
        <v/>
      </c>
      <c r="AV657" s="8" t="str">
        <f t="shared" si="152"/>
        <v/>
      </c>
      <c r="AW657" s="8" t="str">
        <f t="shared" si="152"/>
        <v/>
      </c>
      <c r="AX657" s="8" t="str">
        <f t="shared" si="153"/>
        <v/>
      </c>
      <c r="AY657" s="8" t="str">
        <f t="shared" si="153"/>
        <v/>
      </c>
      <c r="AZ657" s="8" t="str">
        <f t="shared" si="153"/>
        <v/>
      </c>
      <c r="BA657" s="8" t="str">
        <f t="shared" si="153"/>
        <v/>
      </c>
      <c r="BB657" s="8" t="str">
        <f t="shared" si="153"/>
        <v/>
      </c>
      <c r="BC657" s="8" t="str">
        <f t="shared" si="153"/>
        <v/>
      </c>
      <c r="BD657" s="8" t="str">
        <f t="shared" si="153"/>
        <v/>
      </c>
      <c r="BE657" s="8" t="str">
        <f t="shared" si="153"/>
        <v/>
      </c>
    </row>
    <row r="658" spans="1:57">
      <c r="A658" t="s">
        <v>404</v>
      </c>
      <c r="B658" t="s">
        <v>404</v>
      </c>
      <c r="C658" t="s">
        <v>404</v>
      </c>
      <c r="E658">
        <v>810</v>
      </c>
      <c r="F658">
        <v>485421207</v>
      </c>
      <c r="G658">
        <v>1</v>
      </c>
      <c r="H658">
        <v>358332</v>
      </c>
      <c r="I658" s="1">
        <v>44761.875</v>
      </c>
      <c r="J658" t="s">
        <v>401</v>
      </c>
      <c r="K658">
        <v>0</v>
      </c>
      <c r="L658" s="1"/>
      <c r="M658" s="1">
        <v>44761.875</v>
      </c>
      <c r="N658" s="1">
        <v>36448.875</v>
      </c>
      <c r="O658" s="1">
        <v>44455.875</v>
      </c>
      <c r="P658" s="1"/>
      <c r="Q658" s="1">
        <v>44453.875</v>
      </c>
      <c r="R658">
        <v>82476039</v>
      </c>
      <c r="S658" s="22">
        <f>COUNTIF(affix_amil_mensalidade_bronze!$E$4:$E$140,R658)</f>
        <v>0</v>
      </c>
      <c r="U658" t="s">
        <v>1013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389</v>
      </c>
      <c r="AC658">
        <v>9</v>
      </c>
      <c r="AD658" t="s">
        <v>670</v>
      </c>
      <c r="AE658">
        <v>6086</v>
      </c>
      <c r="AF658">
        <v>524.66999999999996</v>
      </c>
      <c r="AG658">
        <v>608.6</v>
      </c>
      <c r="AH658" t="s">
        <v>408</v>
      </c>
      <c r="AI658" t="str">
        <f t="shared" si="148"/>
        <v>SIMSIMSIM810485421207135833244761.875ASPROLI - ENTIDADE FECHADA044761.87536448.87544455.87544453.875824760390MXRXX WLXRX XLMXXDX DX MXNXZX000000AMIL9AMIL S750 R1 QP S/COPART6086524.67608.6ATIVO</v>
      </c>
      <c r="AJ658">
        <f t="shared" si="149"/>
        <v>0</v>
      </c>
      <c r="AK658" t="s">
        <v>401</v>
      </c>
      <c r="AM658" s="7">
        <v>655</v>
      </c>
      <c r="AN658" s="7" t="str">
        <f t="shared" si="152"/>
        <v/>
      </c>
      <c r="AO658" s="7" t="str">
        <f t="shared" si="152"/>
        <v/>
      </c>
      <c r="AP658" s="7" t="str">
        <f t="shared" si="152"/>
        <v/>
      </c>
      <c r="AQ658" s="7" t="str">
        <f t="shared" si="152"/>
        <v/>
      </c>
      <c r="AR658" s="7" t="str">
        <f t="shared" si="152"/>
        <v/>
      </c>
      <c r="AS658" s="7" t="str">
        <f t="shared" si="152"/>
        <v/>
      </c>
      <c r="AT658" s="7" t="str">
        <f t="shared" si="152"/>
        <v/>
      </c>
      <c r="AU658" s="7" t="str">
        <f t="shared" si="152"/>
        <v/>
      </c>
      <c r="AV658" s="7" t="str">
        <f t="shared" si="152"/>
        <v/>
      </c>
      <c r="AW658" s="7" t="str">
        <f t="shared" si="152"/>
        <v/>
      </c>
      <c r="AX658" s="7" t="str">
        <f t="shared" si="153"/>
        <v/>
      </c>
      <c r="AY658" s="7" t="str">
        <f t="shared" si="153"/>
        <v/>
      </c>
      <c r="AZ658" s="7" t="str">
        <f t="shared" si="153"/>
        <v/>
      </c>
      <c r="BA658" s="7" t="str">
        <f t="shared" si="153"/>
        <v/>
      </c>
      <c r="BB658" s="7" t="str">
        <f t="shared" si="153"/>
        <v/>
      </c>
      <c r="BC658" s="7" t="str">
        <f t="shared" si="153"/>
        <v/>
      </c>
      <c r="BD658" s="7" t="str">
        <f t="shared" si="153"/>
        <v/>
      </c>
      <c r="BE658" s="7" t="str">
        <f t="shared" si="153"/>
        <v/>
      </c>
    </row>
    <row r="659" spans="1:57">
      <c r="A659" t="s">
        <v>404</v>
      </c>
      <c r="B659" t="s">
        <v>404</v>
      </c>
      <c r="C659" t="s">
        <v>404</v>
      </c>
      <c r="E659">
        <v>810</v>
      </c>
      <c r="F659">
        <v>485421207</v>
      </c>
      <c r="G659">
        <v>1</v>
      </c>
      <c r="H659">
        <v>358332</v>
      </c>
      <c r="I659" s="1">
        <v>44761.875</v>
      </c>
      <c r="J659" t="s">
        <v>401</v>
      </c>
      <c r="K659">
        <v>0</v>
      </c>
      <c r="L659" s="1"/>
      <c r="M659" s="1">
        <v>44761.875</v>
      </c>
      <c r="N659" s="1">
        <v>36448.875</v>
      </c>
      <c r="O659" s="1">
        <v>44455.875</v>
      </c>
      <c r="P659" s="1"/>
      <c r="Q659" s="1">
        <v>44453.875</v>
      </c>
      <c r="R659">
        <v>82476039</v>
      </c>
      <c r="S659" s="23">
        <f>COUNTIF(affix_amil_mensalidade_bronze!$E$4:$E$140,R659)</f>
        <v>0</v>
      </c>
      <c r="U659" t="s">
        <v>1013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389</v>
      </c>
      <c r="AC659">
        <v>9</v>
      </c>
      <c r="AD659" t="s">
        <v>670</v>
      </c>
      <c r="AE659">
        <v>6086</v>
      </c>
      <c r="AF659">
        <v>524.66999999999996</v>
      </c>
      <c r="AG659">
        <v>608.6</v>
      </c>
      <c r="AH659" t="s">
        <v>408</v>
      </c>
      <c r="AI659" t="str">
        <f t="shared" si="148"/>
        <v>SIMSIMSIM810485421207135833244761.875ASPROLI - ENTIDADE FECHADA044761.87536448.87544455.87544453.875824760390MXRXX WLXRX XLMXXDX DX MXNXZX000000AMIL9AMIL S750 R1 QP S/COPART6086524.67608.6ATIVO</v>
      </c>
      <c r="AJ659">
        <f t="shared" si="149"/>
        <v>1</v>
      </c>
      <c r="AK659" t="s">
        <v>401</v>
      </c>
      <c r="AM659" s="8">
        <v>656</v>
      </c>
      <c r="AN659" s="8" t="str">
        <f t="shared" si="152"/>
        <v/>
      </c>
      <c r="AO659" s="8" t="str">
        <f t="shared" si="152"/>
        <v/>
      </c>
      <c r="AP659" s="8" t="str">
        <f t="shared" si="152"/>
        <v/>
      </c>
      <c r="AQ659" s="8" t="str">
        <f t="shared" si="152"/>
        <v/>
      </c>
      <c r="AR659" s="8" t="str">
        <f t="shared" si="152"/>
        <v/>
      </c>
      <c r="AS659" s="8" t="str">
        <f t="shared" si="152"/>
        <v/>
      </c>
      <c r="AT659" s="8" t="str">
        <f t="shared" si="152"/>
        <v/>
      </c>
      <c r="AU659" s="8" t="str">
        <f t="shared" si="152"/>
        <v/>
      </c>
      <c r="AV659" s="8" t="str">
        <f t="shared" si="152"/>
        <v/>
      </c>
      <c r="AW659" s="8" t="str">
        <f t="shared" si="152"/>
        <v/>
      </c>
      <c r="AX659" s="8" t="str">
        <f t="shared" si="153"/>
        <v/>
      </c>
      <c r="AY659" s="8" t="str">
        <f t="shared" si="153"/>
        <v/>
      </c>
      <c r="AZ659" s="8" t="str">
        <f t="shared" si="153"/>
        <v/>
      </c>
      <c r="BA659" s="8" t="str">
        <f t="shared" si="153"/>
        <v/>
      </c>
      <c r="BB659" s="8" t="str">
        <f t="shared" si="153"/>
        <v/>
      </c>
      <c r="BC659" s="8" t="str">
        <f t="shared" si="153"/>
        <v/>
      </c>
      <c r="BD659" s="8" t="str">
        <f t="shared" si="153"/>
        <v/>
      </c>
      <c r="BE659" s="8" t="str">
        <f t="shared" si="153"/>
        <v/>
      </c>
    </row>
    <row r="660" spans="1:57">
      <c r="A660" t="s">
        <v>404</v>
      </c>
      <c r="B660" t="s">
        <v>404</v>
      </c>
      <c r="C660" t="s">
        <v>404</v>
      </c>
      <c r="E660">
        <v>810</v>
      </c>
      <c r="F660">
        <v>485421207</v>
      </c>
      <c r="G660">
        <v>1</v>
      </c>
      <c r="H660">
        <v>358332</v>
      </c>
      <c r="I660" s="1">
        <v>44761.875</v>
      </c>
      <c r="J660" t="s">
        <v>401</v>
      </c>
      <c r="K660">
        <v>0</v>
      </c>
      <c r="L660" s="1"/>
      <c r="M660" s="1">
        <v>44761.875</v>
      </c>
      <c r="N660" s="1">
        <v>36448.875</v>
      </c>
      <c r="O660" s="1">
        <v>44455.875</v>
      </c>
      <c r="P660" s="1"/>
      <c r="Q660" s="1">
        <v>44453.875</v>
      </c>
      <c r="R660">
        <v>82476039</v>
      </c>
      <c r="S660" s="22">
        <f>COUNTIF(affix_amil_mensalidade_bronze!$E$4:$E$140,R660)</f>
        <v>0</v>
      </c>
      <c r="U660" t="s">
        <v>1013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389</v>
      </c>
      <c r="AC660">
        <v>9</v>
      </c>
      <c r="AD660" t="s">
        <v>670</v>
      </c>
      <c r="AE660">
        <v>6086</v>
      </c>
      <c r="AF660">
        <v>524.66999999999996</v>
      </c>
      <c r="AG660">
        <v>608.6</v>
      </c>
      <c r="AH660" t="s">
        <v>408</v>
      </c>
      <c r="AI660" t="str">
        <f t="shared" si="148"/>
        <v>SIMSIMSIM810485421207135833244761.875ASPROLI - ENTIDADE FECHADA044761.87536448.87544455.87544453.875824760390MXRXX WLXRX XLMXXDX DX MXNXZX000000AMIL9AMIL S750 R1 QP S/COPART6086524.67608.6ATIVO</v>
      </c>
      <c r="AJ660">
        <f t="shared" si="149"/>
        <v>1</v>
      </c>
      <c r="AK660" t="s">
        <v>401</v>
      </c>
      <c r="AM660" s="7">
        <v>657</v>
      </c>
      <c r="AN660" s="7" t="str">
        <f t="shared" si="152"/>
        <v/>
      </c>
      <c r="AO660" s="7" t="str">
        <f t="shared" si="152"/>
        <v/>
      </c>
      <c r="AP660" s="7" t="str">
        <f t="shared" si="152"/>
        <v/>
      </c>
      <c r="AQ660" s="7" t="str">
        <f t="shared" si="152"/>
        <v/>
      </c>
      <c r="AR660" s="7" t="str">
        <f t="shared" si="152"/>
        <v/>
      </c>
      <c r="AS660" s="7" t="str">
        <f t="shared" si="152"/>
        <v/>
      </c>
      <c r="AT660" s="7" t="str">
        <f t="shared" si="152"/>
        <v/>
      </c>
      <c r="AU660" s="7" t="str">
        <f t="shared" si="152"/>
        <v/>
      </c>
      <c r="AV660" s="7" t="str">
        <f t="shared" si="152"/>
        <v/>
      </c>
      <c r="AW660" s="7" t="str">
        <f t="shared" si="152"/>
        <v/>
      </c>
      <c r="AX660" s="7" t="str">
        <f t="shared" si="153"/>
        <v/>
      </c>
      <c r="AY660" s="7" t="str">
        <f t="shared" si="153"/>
        <v/>
      </c>
      <c r="AZ660" s="7" t="str">
        <f t="shared" si="153"/>
        <v/>
      </c>
      <c r="BA660" s="7" t="str">
        <f t="shared" si="153"/>
        <v/>
      </c>
      <c r="BB660" s="7" t="str">
        <f t="shared" si="153"/>
        <v/>
      </c>
      <c r="BC660" s="7" t="str">
        <f t="shared" si="153"/>
        <v/>
      </c>
      <c r="BD660" s="7" t="str">
        <f t="shared" si="153"/>
        <v/>
      </c>
      <c r="BE660" s="7" t="str">
        <f t="shared" si="153"/>
        <v/>
      </c>
    </row>
    <row r="661" spans="1:57">
      <c r="A661" t="s">
        <v>404</v>
      </c>
      <c r="B661" t="s">
        <v>404</v>
      </c>
      <c r="C661" t="s">
        <v>404</v>
      </c>
      <c r="E661">
        <v>810</v>
      </c>
      <c r="F661">
        <v>485431204</v>
      </c>
      <c r="G661">
        <v>1</v>
      </c>
      <c r="H661">
        <v>358917</v>
      </c>
      <c r="I661" s="1">
        <v>44761.875</v>
      </c>
      <c r="J661" t="s">
        <v>401</v>
      </c>
      <c r="K661">
        <v>0</v>
      </c>
      <c r="L661" s="1"/>
      <c r="M661" s="1">
        <v>44761.875</v>
      </c>
      <c r="N661" s="1">
        <v>35751.916666666664</v>
      </c>
      <c r="O661" s="1">
        <v>44455.875</v>
      </c>
      <c r="P661" s="1"/>
      <c r="Q661" s="1">
        <v>44453.875</v>
      </c>
      <c r="R661">
        <v>82480924</v>
      </c>
      <c r="S661" s="22">
        <f>COUNTIF(affix_amil_mensalidade_bronze!$E$4:$E$140,R661)</f>
        <v>0</v>
      </c>
      <c r="U661" t="s">
        <v>1015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389</v>
      </c>
      <c r="AC661">
        <v>9</v>
      </c>
      <c r="AD661" t="s">
        <v>622</v>
      </c>
      <c r="AE661">
        <v>43298</v>
      </c>
      <c r="AF661">
        <v>373.26</v>
      </c>
      <c r="AG661">
        <v>432.98</v>
      </c>
      <c r="AH661" t="s">
        <v>408</v>
      </c>
      <c r="AI661" t="str">
        <f t="shared" si="148"/>
        <v>SIMSIMSIM810485431204135891744761.875ASPROLI - ENTIDADE FECHADA044761.87535751.916666666744455.87544453.875824809240WHRXTXXN FRXXTX MUNXZ000000AMIL9AMIL FACIL S80 QP S/COPART43298373.26432.98ATIVO</v>
      </c>
      <c r="AJ661">
        <f t="shared" si="149"/>
        <v>0</v>
      </c>
      <c r="AK661" t="s">
        <v>401</v>
      </c>
      <c r="AM661" s="8">
        <v>658</v>
      </c>
      <c r="AN661" s="8" t="str">
        <f t="shared" si="152"/>
        <v/>
      </c>
      <c r="AO661" s="8" t="str">
        <f t="shared" si="152"/>
        <v/>
      </c>
      <c r="AP661" s="8" t="str">
        <f t="shared" si="152"/>
        <v/>
      </c>
      <c r="AQ661" s="8" t="str">
        <f t="shared" si="152"/>
        <v/>
      </c>
      <c r="AR661" s="8" t="str">
        <f t="shared" si="152"/>
        <v/>
      </c>
      <c r="AS661" s="8" t="str">
        <f t="shared" si="152"/>
        <v/>
      </c>
      <c r="AT661" s="8" t="str">
        <f t="shared" si="152"/>
        <v/>
      </c>
      <c r="AU661" s="8" t="str">
        <f t="shared" si="152"/>
        <v/>
      </c>
      <c r="AV661" s="8" t="str">
        <f t="shared" si="152"/>
        <v/>
      </c>
      <c r="AW661" s="8" t="str">
        <f t="shared" si="152"/>
        <v/>
      </c>
      <c r="AX661" s="8" t="str">
        <f t="shared" si="153"/>
        <v/>
      </c>
      <c r="AY661" s="8" t="str">
        <f t="shared" si="153"/>
        <v/>
      </c>
      <c r="AZ661" s="8" t="str">
        <f t="shared" si="153"/>
        <v/>
      </c>
      <c r="BA661" s="8" t="str">
        <f t="shared" si="153"/>
        <v/>
      </c>
      <c r="BB661" s="8" t="str">
        <f t="shared" si="153"/>
        <v/>
      </c>
      <c r="BC661" s="8" t="str">
        <f t="shared" si="153"/>
        <v/>
      </c>
      <c r="BD661" s="8" t="str">
        <f t="shared" si="153"/>
        <v/>
      </c>
      <c r="BE661" s="8" t="str">
        <f t="shared" si="153"/>
        <v/>
      </c>
    </row>
    <row r="662" spans="1:57">
      <c r="A662" t="s">
        <v>404</v>
      </c>
      <c r="B662" t="s">
        <v>404</v>
      </c>
      <c r="C662" t="s">
        <v>404</v>
      </c>
      <c r="E662">
        <v>810</v>
      </c>
      <c r="F662">
        <v>485431204</v>
      </c>
      <c r="G662">
        <v>1</v>
      </c>
      <c r="H662">
        <v>358917</v>
      </c>
      <c r="I662" s="1">
        <v>44761.875</v>
      </c>
      <c r="J662" t="s">
        <v>401</v>
      </c>
      <c r="K662">
        <v>0</v>
      </c>
      <c r="L662" s="1"/>
      <c r="M662" s="1">
        <v>44761.875</v>
      </c>
      <c r="N662" s="1">
        <v>35751.916666666664</v>
      </c>
      <c r="O662" s="1">
        <v>44455.875</v>
      </c>
      <c r="P662" s="1"/>
      <c r="Q662" s="1">
        <v>44453.875</v>
      </c>
      <c r="R662">
        <v>82480924</v>
      </c>
      <c r="S662" s="23">
        <f>COUNTIF(affix_amil_mensalidade_bronze!$E$4:$E$140,R662)</f>
        <v>0</v>
      </c>
      <c r="U662" t="s">
        <v>1015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389</v>
      </c>
      <c r="AC662">
        <v>9</v>
      </c>
      <c r="AD662" t="s">
        <v>622</v>
      </c>
      <c r="AE662">
        <v>43298</v>
      </c>
      <c r="AF662">
        <v>373.26</v>
      </c>
      <c r="AG662">
        <v>432.98</v>
      </c>
      <c r="AH662" t="s">
        <v>408</v>
      </c>
      <c r="AI662" t="str">
        <f t="shared" si="148"/>
        <v>SIMSIMSIM810485431204135891744761.875ASPROLI - ENTIDADE FECHADA044761.87535751.916666666744455.87544453.875824809240WHRXTXXN FRXXTX MUNXZ000000AMIL9AMIL FACIL S80 QP S/COPART43298373.26432.98ATIVO</v>
      </c>
      <c r="AJ662">
        <f t="shared" si="149"/>
        <v>1</v>
      </c>
      <c r="AK662" t="s">
        <v>401</v>
      </c>
      <c r="AM662" s="7">
        <v>659</v>
      </c>
      <c r="AN662" s="7" t="str">
        <f t="shared" si="152"/>
        <v/>
      </c>
      <c r="AO662" s="7" t="str">
        <f t="shared" si="152"/>
        <v/>
      </c>
      <c r="AP662" s="7" t="str">
        <f t="shared" si="152"/>
        <v/>
      </c>
      <c r="AQ662" s="7" t="str">
        <f t="shared" si="152"/>
        <v/>
      </c>
      <c r="AR662" s="7" t="str">
        <f t="shared" si="152"/>
        <v/>
      </c>
      <c r="AS662" s="7" t="str">
        <f t="shared" si="152"/>
        <v/>
      </c>
      <c r="AT662" s="7" t="str">
        <f t="shared" si="152"/>
        <v/>
      </c>
      <c r="AU662" s="7" t="str">
        <f t="shared" si="152"/>
        <v/>
      </c>
      <c r="AV662" s="7" t="str">
        <f t="shared" si="152"/>
        <v/>
      </c>
      <c r="AW662" s="7" t="str">
        <f t="shared" si="152"/>
        <v/>
      </c>
      <c r="AX662" s="7" t="str">
        <f t="shared" si="153"/>
        <v/>
      </c>
      <c r="AY662" s="7" t="str">
        <f t="shared" si="153"/>
        <v/>
      </c>
      <c r="AZ662" s="7" t="str">
        <f t="shared" si="153"/>
        <v/>
      </c>
      <c r="BA662" s="7" t="str">
        <f t="shared" si="153"/>
        <v/>
      </c>
      <c r="BB662" s="7" t="str">
        <f t="shared" si="153"/>
        <v/>
      </c>
      <c r="BC662" s="7" t="str">
        <f t="shared" si="153"/>
        <v/>
      </c>
      <c r="BD662" s="7" t="str">
        <f t="shared" si="153"/>
        <v/>
      </c>
      <c r="BE662" s="7" t="str">
        <f t="shared" si="153"/>
        <v/>
      </c>
    </row>
    <row r="663" spans="1:57">
      <c r="A663" t="s">
        <v>404</v>
      </c>
      <c r="B663" t="s">
        <v>404</v>
      </c>
      <c r="C663" t="s">
        <v>404</v>
      </c>
      <c r="E663">
        <v>810</v>
      </c>
      <c r="F663">
        <v>485431204</v>
      </c>
      <c r="G663">
        <v>1</v>
      </c>
      <c r="H663">
        <v>358917</v>
      </c>
      <c r="I663" s="1">
        <v>44761.875</v>
      </c>
      <c r="J663" t="s">
        <v>401</v>
      </c>
      <c r="K663">
        <v>0</v>
      </c>
      <c r="L663" s="1"/>
      <c r="M663" s="1">
        <v>44761.875</v>
      </c>
      <c r="N663" s="1">
        <v>35751.916666666664</v>
      </c>
      <c r="O663" s="1">
        <v>44455.875</v>
      </c>
      <c r="P663" s="1"/>
      <c r="Q663" s="1">
        <v>44453.875</v>
      </c>
      <c r="R663">
        <v>82480924</v>
      </c>
      <c r="S663" s="22">
        <f>COUNTIF(affix_amil_mensalidade_bronze!$E$4:$E$140,R663)</f>
        <v>0</v>
      </c>
      <c r="U663" t="s">
        <v>1015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389</v>
      </c>
      <c r="AC663">
        <v>9</v>
      </c>
      <c r="AD663" t="s">
        <v>622</v>
      </c>
      <c r="AE663">
        <v>43298</v>
      </c>
      <c r="AF663">
        <v>373.26</v>
      </c>
      <c r="AG663">
        <v>432.98</v>
      </c>
      <c r="AH663" t="s">
        <v>408</v>
      </c>
      <c r="AI663" t="str">
        <f t="shared" si="148"/>
        <v>SIMSIMSIM810485431204135891744761.875ASPROLI - ENTIDADE FECHADA044761.87535751.916666666744455.87544453.875824809240WHRXTXXN FRXXTX MUNXZ000000AMIL9AMIL FACIL S80 QP S/COPART43298373.26432.98ATIVO</v>
      </c>
      <c r="AJ663">
        <f t="shared" si="149"/>
        <v>1</v>
      </c>
      <c r="AK663" t="s">
        <v>401</v>
      </c>
      <c r="AM663" s="8">
        <v>660</v>
      </c>
      <c r="AN663" s="8" t="str">
        <f t="shared" si="152"/>
        <v/>
      </c>
      <c r="AO663" s="8" t="str">
        <f t="shared" si="152"/>
        <v/>
      </c>
      <c r="AP663" s="8" t="str">
        <f t="shared" si="152"/>
        <v/>
      </c>
      <c r="AQ663" s="8" t="str">
        <f t="shared" si="152"/>
        <v/>
      </c>
      <c r="AR663" s="8" t="str">
        <f t="shared" si="152"/>
        <v/>
      </c>
      <c r="AS663" s="8" t="str">
        <f t="shared" si="152"/>
        <v/>
      </c>
      <c r="AT663" s="8" t="str">
        <f t="shared" si="152"/>
        <v/>
      </c>
      <c r="AU663" s="8" t="str">
        <f t="shared" si="152"/>
        <v/>
      </c>
      <c r="AV663" s="8" t="str">
        <f t="shared" si="152"/>
        <v/>
      </c>
      <c r="AW663" s="8" t="str">
        <f t="shared" si="152"/>
        <v/>
      </c>
      <c r="AX663" s="8" t="str">
        <f t="shared" si="153"/>
        <v/>
      </c>
      <c r="AY663" s="8" t="str">
        <f t="shared" si="153"/>
        <v/>
      </c>
      <c r="AZ663" s="8" t="str">
        <f t="shared" si="153"/>
        <v/>
      </c>
      <c r="BA663" s="8" t="str">
        <f t="shared" si="153"/>
        <v/>
      </c>
      <c r="BB663" s="8" t="str">
        <f t="shared" si="153"/>
        <v/>
      </c>
      <c r="BC663" s="8" t="str">
        <f t="shared" si="153"/>
        <v/>
      </c>
      <c r="BD663" s="8" t="str">
        <f t="shared" si="153"/>
        <v/>
      </c>
      <c r="BE663" s="8" t="str">
        <f t="shared" si="153"/>
        <v/>
      </c>
    </row>
    <row r="664" spans="1:57">
      <c r="A664" t="s">
        <v>404</v>
      </c>
      <c r="B664" t="s">
        <v>404</v>
      </c>
      <c r="C664" t="s">
        <v>404</v>
      </c>
      <c r="E664">
        <v>810</v>
      </c>
      <c r="F664">
        <v>0</v>
      </c>
      <c r="G664">
        <v>1</v>
      </c>
      <c r="H664">
        <v>358328</v>
      </c>
      <c r="I664" s="1">
        <v>44761.875</v>
      </c>
      <c r="J664" t="s">
        <v>401</v>
      </c>
      <c r="K664">
        <v>0</v>
      </c>
      <c r="L664" s="1"/>
      <c r="M664" s="1">
        <v>44761.875</v>
      </c>
      <c r="N664" s="1">
        <v>31316.875</v>
      </c>
      <c r="O664" s="1">
        <v>44455.875</v>
      </c>
      <c r="P664" s="1"/>
      <c r="Q664" s="1">
        <v>44453.875</v>
      </c>
      <c r="R664">
        <v>82494538</v>
      </c>
      <c r="S664" s="22">
        <f>COUNTIF(affix_amil_mensalidade_bronze!$E$4:$E$140,R664)</f>
        <v>0</v>
      </c>
      <c r="U664" t="s">
        <v>1011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389</v>
      </c>
      <c r="AC664">
        <v>9</v>
      </c>
      <c r="AD664" t="s">
        <v>666</v>
      </c>
      <c r="AE664">
        <v>31573</v>
      </c>
      <c r="AF664">
        <v>272.18</v>
      </c>
      <c r="AG664">
        <v>315.73</v>
      </c>
      <c r="AH664" t="s">
        <v>408</v>
      </c>
      <c r="AI664" t="str">
        <f t="shared" si="148"/>
        <v>SIMSIMSIM8100135832844761.875ASPROLI - ENTIDADE FECHADA044761.87531316.87544455.87544453.875824945380JXXX PXULX FXNXWX WXRDXX000000AMIL9AMIL FACIL S60 RJ QC S/COPART31573272.18315.73ATIVO</v>
      </c>
      <c r="AJ664">
        <f t="shared" si="149"/>
        <v>0</v>
      </c>
      <c r="AK664" t="s">
        <v>401</v>
      </c>
      <c r="AM664" s="7">
        <v>661</v>
      </c>
      <c r="AN664" s="7" t="str">
        <f t="shared" ref="AN664:AW673" si="154">IF(AN$3=$D664,$AM664,"")</f>
        <v/>
      </c>
      <c r="AO664" s="7" t="str">
        <f t="shared" si="154"/>
        <v/>
      </c>
      <c r="AP664" s="7" t="str">
        <f t="shared" si="154"/>
        <v/>
      </c>
      <c r="AQ664" s="7" t="str">
        <f t="shared" si="154"/>
        <v/>
      </c>
      <c r="AR664" s="7" t="str">
        <f t="shared" si="154"/>
        <v/>
      </c>
      <c r="AS664" s="7" t="str">
        <f t="shared" si="154"/>
        <v/>
      </c>
      <c r="AT664" s="7" t="str">
        <f t="shared" si="154"/>
        <v/>
      </c>
      <c r="AU664" s="7" t="str">
        <f t="shared" si="154"/>
        <v/>
      </c>
      <c r="AV664" s="7" t="str">
        <f t="shared" si="154"/>
        <v/>
      </c>
      <c r="AW664" s="7" t="str">
        <f t="shared" si="154"/>
        <v/>
      </c>
      <c r="AX664" s="7" t="str">
        <f t="shared" ref="AX664:BE673" si="155">IF(AX$3=$D664,$AM664,"")</f>
        <v/>
      </c>
      <c r="AY664" s="7" t="str">
        <f t="shared" si="155"/>
        <v/>
      </c>
      <c r="AZ664" s="7" t="str">
        <f t="shared" si="155"/>
        <v/>
      </c>
      <c r="BA664" s="7" t="str">
        <f t="shared" si="155"/>
        <v/>
      </c>
      <c r="BB664" s="7" t="str">
        <f t="shared" si="155"/>
        <v/>
      </c>
      <c r="BC664" s="7" t="str">
        <f t="shared" si="155"/>
        <v/>
      </c>
      <c r="BD664" s="7" t="str">
        <f t="shared" si="155"/>
        <v/>
      </c>
      <c r="BE664" s="7" t="str">
        <f t="shared" si="155"/>
        <v/>
      </c>
    </row>
    <row r="665" spans="1:57">
      <c r="A665" t="s">
        <v>404</v>
      </c>
      <c r="B665" t="s">
        <v>404</v>
      </c>
      <c r="C665" t="s">
        <v>404</v>
      </c>
      <c r="E665">
        <v>810</v>
      </c>
      <c r="F665">
        <v>0</v>
      </c>
      <c r="G665">
        <v>1</v>
      </c>
      <c r="H665">
        <v>358328</v>
      </c>
      <c r="I665" s="1">
        <v>44761.875</v>
      </c>
      <c r="J665" t="s">
        <v>401</v>
      </c>
      <c r="K665">
        <v>0</v>
      </c>
      <c r="L665" s="1"/>
      <c r="M665" s="1">
        <v>44761.875</v>
      </c>
      <c r="N665" s="1">
        <v>31316.875</v>
      </c>
      <c r="O665" s="1">
        <v>44455.875</v>
      </c>
      <c r="P665" s="1"/>
      <c r="Q665" s="1">
        <v>44453.875</v>
      </c>
      <c r="R665">
        <v>82494538</v>
      </c>
      <c r="S665" s="23">
        <f>COUNTIF(affix_amil_mensalidade_bronze!$E$4:$E$140,R665)</f>
        <v>0</v>
      </c>
      <c r="U665" t="s">
        <v>1011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389</v>
      </c>
      <c r="AC665">
        <v>9</v>
      </c>
      <c r="AD665" t="s">
        <v>666</v>
      </c>
      <c r="AE665">
        <v>31573</v>
      </c>
      <c r="AF665">
        <v>272.18</v>
      </c>
      <c r="AG665">
        <v>315.73</v>
      </c>
      <c r="AH665" t="s">
        <v>408</v>
      </c>
      <c r="AI665" t="str">
        <f t="shared" si="148"/>
        <v>SIMSIMSIM8100135832844761.875ASPROLI - ENTIDADE FECHADA044761.87531316.87544455.87544453.875824945380JXXX PXULX FXNXWX WXRDXX000000AMIL9AMIL FACIL S60 RJ QC S/COPART31573272.18315.73ATIVO</v>
      </c>
      <c r="AJ665">
        <f t="shared" si="149"/>
        <v>1</v>
      </c>
      <c r="AK665" t="s">
        <v>401</v>
      </c>
      <c r="AM665" s="8">
        <v>662</v>
      </c>
      <c r="AN665" s="8" t="str">
        <f t="shared" si="154"/>
        <v/>
      </c>
      <c r="AO665" s="8" t="str">
        <f t="shared" si="154"/>
        <v/>
      </c>
      <c r="AP665" s="8" t="str">
        <f t="shared" si="154"/>
        <v/>
      </c>
      <c r="AQ665" s="8" t="str">
        <f t="shared" si="154"/>
        <v/>
      </c>
      <c r="AR665" s="8" t="str">
        <f t="shared" si="154"/>
        <v/>
      </c>
      <c r="AS665" s="8" t="str">
        <f t="shared" si="154"/>
        <v/>
      </c>
      <c r="AT665" s="8" t="str">
        <f t="shared" si="154"/>
        <v/>
      </c>
      <c r="AU665" s="8" t="str">
        <f t="shared" si="154"/>
        <v/>
      </c>
      <c r="AV665" s="8" t="str">
        <f t="shared" si="154"/>
        <v/>
      </c>
      <c r="AW665" s="8" t="str">
        <f t="shared" si="154"/>
        <v/>
      </c>
      <c r="AX665" s="8" t="str">
        <f t="shared" si="155"/>
        <v/>
      </c>
      <c r="AY665" s="8" t="str">
        <f t="shared" si="155"/>
        <v/>
      </c>
      <c r="AZ665" s="8" t="str">
        <f t="shared" si="155"/>
        <v/>
      </c>
      <c r="BA665" s="8" t="str">
        <f t="shared" si="155"/>
        <v/>
      </c>
      <c r="BB665" s="8" t="str">
        <f t="shared" si="155"/>
        <v/>
      </c>
      <c r="BC665" s="8" t="str">
        <f t="shared" si="155"/>
        <v/>
      </c>
      <c r="BD665" s="8" t="str">
        <f t="shared" si="155"/>
        <v/>
      </c>
      <c r="BE665" s="8" t="str">
        <f t="shared" si="155"/>
        <v/>
      </c>
    </row>
    <row r="666" spans="1:57">
      <c r="A666" t="s">
        <v>404</v>
      </c>
      <c r="B666" t="s">
        <v>404</v>
      </c>
      <c r="C666" t="s">
        <v>404</v>
      </c>
      <c r="E666">
        <v>810</v>
      </c>
      <c r="F666">
        <v>0</v>
      </c>
      <c r="G666">
        <v>1</v>
      </c>
      <c r="H666">
        <v>358328</v>
      </c>
      <c r="I666" s="1">
        <v>44761.875</v>
      </c>
      <c r="J666" t="s">
        <v>401</v>
      </c>
      <c r="K666">
        <v>0</v>
      </c>
      <c r="L666" s="1"/>
      <c r="M666" s="1">
        <v>44761.875</v>
      </c>
      <c r="N666" s="1">
        <v>31316.875</v>
      </c>
      <c r="O666" s="1">
        <v>44455.875</v>
      </c>
      <c r="P666" s="1"/>
      <c r="Q666" s="1">
        <v>44453.875</v>
      </c>
      <c r="R666">
        <v>82494538</v>
      </c>
      <c r="S666" s="22">
        <f>COUNTIF(affix_amil_mensalidade_bronze!$E$4:$E$140,R666)</f>
        <v>0</v>
      </c>
      <c r="U666" t="s">
        <v>1011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389</v>
      </c>
      <c r="AC666">
        <v>9</v>
      </c>
      <c r="AD666" t="s">
        <v>666</v>
      </c>
      <c r="AE666">
        <v>31573</v>
      </c>
      <c r="AF666">
        <v>272.18</v>
      </c>
      <c r="AG666">
        <v>315.73</v>
      </c>
      <c r="AH666" t="s">
        <v>408</v>
      </c>
      <c r="AI666" t="str">
        <f t="shared" si="148"/>
        <v>SIMSIMSIM8100135832844761.875ASPROLI - ENTIDADE FECHADA044761.87531316.87544455.87544453.875824945380JXXX PXULX FXNXWX WXRDXX000000AMIL9AMIL FACIL S60 RJ QC S/COPART31573272.18315.73ATIVO</v>
      </c>
      <c r="AJ666">
        <f t="shared" si="149"/>
        <v>1</v>
      </c>
      <c r="AK666" t="s">
        <v>401</v>
      </c>
      <c r="AM666" s="7">
        <v>663</v>
      </c>
      <c r="AN666" s="7" t="str">
        <f t="shared" si="154"/>
        <v/>
      </c>
      <c r="AO666" s="7" t="str">
        <f t="shared" si="154"/>
        <v/>
      </c>
      <c r="AP666" s="7" t="str">
        <f t="shared" si="154"/>
        <v/>
      </c>
      <c r="AQ666" s="7" t="str">
        <f t="shared" si="154"/>
        <v/>
      </c>
      <c r="AR666" s="7" t="str">
        <f t="shared" si="154"/>
        <v/>
      </c>
      <c r="AS666" s="7" t="str">
        <f t="shared" si="154"/>
        <v/>
      </c>
      <c r="AT666" s="7" t="str">
        <f t="shared" si="154"/>
        <v/>
      </c>
      <c r="AU666" s="7" t="str">
        <f t="shared" si="154"/>
        <v/>
      </c>
      <c r="AV666" s="7" t="str">
        <f t="shared" si="154"/>
        <v/>
      </c>
      <c r="AW666" s="7" t="str">
        <f t="shared" si="154"/>
        <v/>
      </c>
      <c r="AX666" s="7" t="str">
        <f t="shared" si="155"/>
        <v/>
      </c>
      <c r="AY666" s="7" t="str">
        <f t="shared" si="155"/>
        <v/>
      </c>
      <c r="AZ666" s="7" t="str">
        <f t="shared" si="155"/>
        <v/>
      </c>
      <c r="BA666" s="7" t="str">
        <f t="shared" si="155"/>
        <v/>
      </c>
      <c r="BB666" s="7" t="str">
        <f t="shared" si="155"/>
        <v/>
      </c>
      <c r="BC666" s="7" t="str">
        <f t="shared" si="155"/>
        <v/>
      </c>
      <c r="BD666" s="7" t="str">
        <f t="shared" si="155"/>
        <v/>
      </c>
      <c r="BE666" s="7" t="str">
        <f t="shared" si="155"/>
        <v/>
      </c>
    </row>
    <row r="667" spans="1:57">
      <c r="A667" t="s">
        <v>404</v>
      </c>
      <c r="B667" t="s">
        <v>404</v>
      </c>
      <c r="C667" t="s">
        <v>404</v>
      </c>
      <c r="E667">
        <v>810</v>
      </c>
      <c r="F667">
        <v>0</v>
      </c>
      <c r="G667">
        <v>1</v>
      </c>
      <c r="H667">
        <v>356999</v>
      </c>
      <c r="I667" s="1">
        <v>44761.875</v>
      </c>
      <c r="J667" t="s">
        <v>401</v>
      </c>
      <c r="K667">
        <v>0</v>
      </c>
      <c r="L667" s="1"/>
      <c r="M667" s="1">
        <v>44761.875</v>
      </c>
      <c r="N667" s="1">
        <v>31150.875</v>
      </c>
      <c r="O667" s="1">
        <v>44748.875</v>
      </c>
      <c r="P667" s="1">
        <v>44725.875</v>
      </c>
      <c r="Q667" s="1">
        <v>44453.875</v>
      </c>
      <c r="R667">
        <v>82494546</v>
      </c>
      <c r="S667" s="22">
        <f>COUNTIF(affix_amil_mensalidade_bronze!$E$4:$E$140,R667)</f>
        <v>0</v>
      </c>
      <c r="U667" t="s">
        <v>1006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389</v>
      </c>
      <c r="AC667">
        <v>9</v>
      </c>
      <c r="AD667" t="s">
        <v>666</v>
      </c>
      <c r="AE667">
        <v>31573</v>
      </c>
      <c r="AF667">
        <v>272.18</v>
      </c>
      <c r="AG667">
        <v>315.73</v>
      </c>
      <c r="AH667" t="s">
        <v>408</v>
      </c>
      <c r="AI667" t="str">
        <f t="shared" si="148"/>
        <v>SIMSIMSIM8100135699944761.875ASPROLI - ENTIDADE FECHADA044761.87531150.87544748.87544725.87544453.875824945460DXBXRX MXWHXDX GXNWXLVX000000AMIL9AMIL FACIL S60 RJ QC S/COPART31573272.18315.73ATIVO</v>
      </c>
      <c r="AJ667">
        <f t="shared" si="149"/>
        <v>0</v>
      </c>
      <c r="AK667" t="s">
        <v>401</v>
      </c>
      <c r="AM667" s="8">
        <v>664</v>
      </c>
      <c r="AN667" s="8" t="str">
        <f t="shared" si="154"/>
        <v/>
      </c>
      <c r="AO667" s="8" t="str">
        <f t="shared" si="154"/>
        <v/>
      </c>
      <c r="AP667" s="8" t="str">
        <f t="shared" si="154"/>
        <v/>
      </c>
      <c r="AQ667" s="8" t="str">
        <f t="shared" si="154"/>
        <v/>
      </c>
      <c r="AR667" s="8" t="str">
        <f t="shared" si="154"/>
        <v/>
      </c>
      <c r="AS667" s="8" t="str">
        <f t="shared" si="154"/>
        <v/>
      </c>
      <c r="AT667" s="8" t="str">
        <f t="shared" si="154"/>
        <v/>
      </c>
      <c r="AU667" s="8" t="str">
        <f t="shared" si="154"/>
        <v/>
      </c>
      <c r="AV667" s="8" t="str">
        <f t="shared" si="154"/>
        <v/>
      </c>
      <c r="AW667" s="8" t="str">
        <f t="shared" si="154"/>
        <v/>
      </c>
      <c r="AX667" s="8" t="str">
        <f t="shared" si="155"/>
        <v/>
      </c>
      <c r="AY667" s="8" t="str">
        <f t="shared" si="155"/>
        <v/>
      </c>
      <c r="AZ667" s="8" t="str">
        <f t="shared" si="155"/>
        <v/>
      </c>
      <c r="BA667" s="8" t="str">
        <f t="shared" si="155"/>
        <v/>
      </c>
      <c r="BB667" s="8" t="str">
        <f t="shared" si="155"/>
        <v/>
      </c>
      <c r="BC667" s="8" t="str">
        <f t="shared" si="155"/>
        <v/>
      </c>
      <c r="BD667" s="8" t="str">
        <f t="shared" si="155"/>
        <v/>
      </c>
      <c r="BE667" s="8" t="str">
        <f t="shared" si="155"/>
        <v/>
      </c>
    </row>
    <row r="668" spans="1:57">
      <c r="A668" t="s">
        <v>404</v>
      </c>
      <c r="B668" t="s">
        <v>404</v>
      </c>
      <c r="C668" t="s">
        <v>404</v>
      </c>
      <c r="E668">
        <v>810</v>
      </c>
      <c r="F668">
        <v>0</v>
      </c>
      <c r="G668">
        <v>1</v>
      </c>
      <c r="H668">
        <v>356999</v>
      </c>
      <c r="I668" s="1">
        <v>44761.875</v>
      </c>
      <c r="J668" t="s">
        <v>401</v>
      </c>
      <c r="K668">
        <v>0</v>
      </c>
      <c r="L668" s="1"/>
      <c r="M668" s="1">
        <v>44761.875</v>
      </c>
      <c r="N668" s="1">
        <v>31150.875</v>
      </c>
      <c r="O668" s="1">
        <v>44748.875</v>
      </c>
      <c r="P668" s="1">
        <v>44725.875</v>
      </c>
      <c r="Q668" s="1">
        <v>44453.875</v>
      </c>
      <c r="R668">
        <v>82494546</v>
      </c>
      <c r="S668" s="23">
        <f>COUNTIF(affix_amil_mensalidade_bronze!$E$4:$E$140,R668)</f>
        <v>0</v>
      </c>
      <c r="U668" t="s">
        <v>1006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389</v>
      </c>
      <c r="AC668">
        <v>9</v>
      </c>
      <c r="AD668" t="s">
        <v>666</v>
      </c>
      <c r="AE668">
        <v>31573</v>
      </c>
      <c r="AF668">
        <v>272.18</v>
      </c>
      <c r="AG668">
        <v>315.73</v>
      </c>
      <c r="AH668" t="s">
        <v>408</v>
      </c>
      <c r="AI668" t="str">
        <f t="shared" si="148"/>
        <v>SIMSIMSIM8100135699944761.875ASPROLI - ENTIDADE FECHADA044761.87531150.87544748.87544725.87544453.875824945460DXBXRX MXWHXDX GXNWXLVX000000AMIL9AMIL FACIL S60 RJ QC S/COPART31573272.18315.73ATIVO</v>
      </c>
      <c r="AJ668">
        <f t="shared" si="149"/>
        <v>1</v>
      </c>
      <c r="AK668" t="s">
        <v>401</v>
      </c>
      <c r="AM668" s="7">
        <v>665</v>
      </c>
      <c r="AN668" s="7" t="str">
        <f t="shared" si="154"/>
        <v/>
      </c>
      <c r="AO668" s="7" t="str">
        <f t="shared" si="154"/>
        <v/>
      </c>
      <c r="AP668" s="7" t="str">
        <f t="shared" si="154"/>
        <v/>
      </c>
      <c r="AQ668" s="7" t="str">
        <f t="shared" si="154"/>
        <v/>
      </c>
      <c r="AR668" s="7" t="str">
        <f t="shared" si="154"/>
        <v/>
      </c>
      <c r="AS668" s="7" t="str">
        <f t="shared" si="154"/>
        <v/>
      </c>
      <c r="AT668" s="7" t="str">
        <f t="shared" si="154"/>
        <v/>
      </c>
      <c r="AU668" s="7" t="str">
        <f t="shared" si="154"/>
        <v/>
      </c>
      <c r="AV668" s="7" t="str">
        <f t="shared" si="154"/>
        <v/>
      </c>
      <c r="AW668" s="7" t="str">
        <f t="shared" si="154"/>
        <v/>
      </c>
      <c r="AX668" s="7" t="str">
        <f t="shared" si="155"/>
        <v/>
      </c>
      <c r="AY668" s="7" t="str">
        <f t="shared" si="155"/>
        <v/>
      </c>
      <c r="AZ668" s="7" t="str">
        <f t="shared" si="155"/>
        <v/>
      </c>
      <c r="BA668" s="7" t="str">
        <f t="shared" si="155"/>
        <v/>
      </c>
      <c r="BB668" s="7" t="str">
        <f t="shared" si="155"/>
        <v/>
      </c>
      <c r="BC668" s="7" t="str">
        <f t="shared" si="155"/>
        <v/>
      </c>
      <c r="BD668" s="7" t="str">
        <f t="shared" si="155"/>
        <v/>
      </c>
      <c r="BE668" s="7" t="str">
        <f t="shared" si="155"/>
        <v/>
      </c>
    </row>
    <row r="669" spans="1:57">
      <c r="A669" t="s">
        <v>404</v>
      </c>
      <c r="B669" t="s">
        <v>404</v>
      </c>
      <c r="C669" t="s">
        <v>404</v>
      </c>
      <c r="E669">
        <v>810</v>
      </c>
      <c r="F669">
        <v>0</v>
      </c>
      <c r="G669">
        <v>1</v>
      </c>
      <c r="H669">
        <v>356999</v>
      </c>
      <c r="I669" s="1">
        <v>44761.875</v>
      </c>
      <c r="J669" t="s">
        <v>401</v>
      </c>
      <c r="K669">
        <v>0</v>
      </c>
      <c r="L669" s="1"/>
      <c r="M669" s="1">
        <v>44761.875</v>
      </c>
      <c r="N669" s="1">
        <v>31150.875</v>
      </c>
      <c r="O669" s="1">
        <v>44748.875</v>
      </c>
      <c r="P669" s="1">
        <v>44725.875</v>
      </c>
      <c r="Q669" s="1">
        <v>44453.875</v>
      </c>
      <c r="R669">
        <v>82494546</v>
      </c>
      <c r="S669" s="22">
        <f>COUNTIF(affix_amil_mensalidade_bronze!$E$4:$E$140,R669)</f>
        <v>0</v>
      </c>
      <c r="U669" t="s">
        <v>1006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389</v>
      </c>
      <c r="AC669">
        <v>9</v>
      </c>
      <c r="AD669" t="s">
        <v>666</v>
      </c>
      <c r="AE669">
        <v>31573</v>
      </c>
      <c r="AF669">
        <v>272.18</v>
      </c>
      <c r="AG669">
        <v>315.73</v>
      </c>
      <c r="AH669" t="s">
        <v>408</v>
      </c>
      <c r="AI669" t="str">
        <f t="shared" si="148"/>
        <v>SIMSIMSIM8100135699944761.875ASPROLI - ENTIDADE FECHADA044761.87531150.87544748.87544725.87544453.875824945460DXBXRX MXWHXDX GXNWXLVX000000AMIL9AMIL FACIL S60 RJ QC S/COPART31573272.18315.73ATIVO</v>
      </c>
      <c r="AJ669">
        <f t="shared" si="149"/>
        <v>1</v>
      </c>
      <c r="AK669" t="s">
        <v>401</v>
      </c>
      <c r="AM669" s="8">
        <v>666</v>
      </c>
      <c r="AN669" s="8" t="str">
        <f t="shared" si="154"/>
        <v/>
      </c>
      <c r="AO669" s="8" t="str">
        <f t="shared" si="154"/>
        <v/>
      </c>
      <c r="AP669" s="8" t="str">
        <f t="shared" si="154"/>
        <v/>
      </c>
      <c r="AQ669" s="8" t="str">
        <f t="shared" si="154"/>
        <v/>
      </c>
      <c r="AR669" s="8" t="str">
        <f t="shared" si="154"/>
        <v/>
      </c>
      <c r="AS669" s="8" t="str">
        <f t="shared" si="154"/>
        <v/>
      </c>
      <c r="AT669" s="8" t="str">
        <f t="shared" si="154"/>
        <v/>
      </c>
      <c r="AU669" s="8" t="str">
        <f t="shared" si="154"/>
        <v/>
      </c>
      <c r="AV669" s="8" t="str">
        <f t="shared" si="154"/>
        <v/>
      </c>
      <c r="AW669" s="8" t="str">
        <f t="shared" si="154"/>
        <v/>
      </c>
      <c r="AX669" s="8" t="str">
        <f t="shared" si="155"/>
        <v/>
      </c>
      <c r="AY669" s="8" t="str">
        <f t="shared" si="155"/>
        <v/>
      </c>
      <c r="AZ669" s="8" t="str">
        <f t="shared" si="155"/>
        <v/>
      </c>
      <c r="BA669" s="8" t="str">
        <f t="shared" si="155"/>
        <v/>
      </c>
      <c r="BB669" s="8" t="str">
        <f t="shared" si="155"/>
        <v/>
      </c>
      <c r="BC669" s="8" t="str">
        <f t="shared" si="155"/>
        <v/>
      </c>
      <c r="BD669" s="8" t="str">
        <f t="shared" si="155"/>
        <v/>
      </c>
      <c r="BE669" s="8" t="str">
        <f t="shared" si="155"/>
        <v/>
      </c>
    </row>
    <row r="670" spans="1:57">
      <c r="A670" t="s">
        <v>404</v>
      </c>
      <c r="B670" t="s">
        <v>404</v>
      </c>
      <c r="C670" t="s">
        <v>404</v>
      </c>
      <c r="E670">
        <v>810</v>
      </c>
      <c r="F670">
        <v>0</v>
      </c>
      <c r="G670">
        <v>1</v>
      </c>
      <c r="H670">
        <v>358051</v>
      </c>
      <c r="I670" s="1">
        <v>44761.875</v>
      </c>
      <c r="J670" t="s">
        <v>401</v>
      </c>
      <c r="K670">
        <v>0</v>
      </c>
      <c r="L670" s="1"/>
      <c r="M670" s="1">
        <v>44761.875</v>
      </c>
      <c r="N670" s="1">
        <v>33770.875</v>
      </c>
      <c r="O670" s="1">
        <v>44455.875</v>
      </c>
      <c r="P670" s="1"/>
      <c r="Q670" s="1">
        <v>44453.875</v>
      </c>
      <c r="R670">
        <v>82494583</v>
      </c>
      <c r="S670" s="22">
        <f>COUNTIF(affix_amil_mensalidade_bronze!$E$4:$E$140,R670)</f>
        <v>0</v>
      </c>
      <c r="U670" t="s">
        <v>1009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389</v>
      </c>
      <c r="AC670">
        <v>9</v>
      </c>
      <c r="AD670" t="s">
        <v>666</v>
      </c>
      <c r="AE670">
        <v>31573</v>
      </c>
      <c r="AF670">
        <v>272.18</v>
      </c>
      <c r="AG670">
        <v>315.73</v>
      </c>
      <c r="AH670" t="s">
        <v>408</v>
      </c>
      <c r="AI670" t="str">
        <f t="shared" si="148"/>
        <v>SIMSIMSIM8100135805144761.875ASPROLI - ENTIDADE FECHADA044761.87533770.87544455.87544453.875824945830TXX FXRRXXRX DX XNTX000000AMIL9AMIL FACIL S60 RJ QC S/COPART31573272.18315.73ATIVO</v>
      </c>
      <c r="AJ670">
        <f t="shared" si="149"/>
        <v>0</v>
      </c>
      <c r="AK670" t="s">
        <v>401</v>
      </c>
      <c r="AM670" s="7">
        <v>667</v>
      </c>
      <c r="AN670" s="7" t="str">
        <f t="shared" si="154"/>
        <v/>
      </c>
      <c r="AO670" s="7" t="str">
        <f t="shared" si="154"/>
        <v/>
      </c>
      <c r="AP670" s="7" t="str">
        <f t="shared" si="154"/>
        <v/>
      </c>
      <c r="AQ670" s="7" t="str">
        <f t="shared" si="154"/>
        <v/>
      </c>
      <c r="AR670" s="7" t="str">
        <f t="shared" si="154"/>
        <v/>
      </c>
      <c r="AS670" s="7" t="str">
        <f t="shared" si="154"/>
        <v/>
      </c>
      <c r="AT670" s="7" t="str">
        <f t="shared" si="154"/>
        <v/>
      </c>
      <c r="AU670" s="7" t="str">
        <f t="shared" si="154"/>
        <v/>
      </c>
      <c r="AV670" s="7" t="str">
        <f t="shared" si="154"/>
        <v/>
      </c>
      <c r="AW670" s="7" t="str">
        <f t="shared" si="154"/>
        <v/>
      </c>
      <c r="AX670" s="7" t="str">
        <f t="shared" si="155"/>
        <v/>
      </c>
      <c r="AY670" s="7" t="str">
        <f t="shared" si="155"/>
        <v/>
      </c>
      <c r="AZ670" s="7" t="str">
        <f t="shared" si="155"/>
        <v/>
      </c>
      <c r="BA670" s="7" t="str">
        <f t="shared" si="155"/>
        <v/>
      </c>
      <c r="BB670" s="7" t="str">
        <f t="shared" si="155"/>
        <v/>
      </c>
      <c r="BC670" s="7" t="str">
        <f t="shared" si="155"/>
        <v/>
      </c>
      <c r="BD670" s="7" t="str">
        <f t="shared" si="155"/>
        <v/>
      </c>
      <c r="BE670" s="7" t="str">
        <f t="shared" si="155"/>
        <v/>
      </c>
    </row>
    <row r="671" spans="1:57">
      <c r="A671" t="s">
        <v>404</v>
      </c>
      <c r="B671" t="s">
        <v>404</v>
      </c>
      <c r="C671" t="s">
        <v>404</v>
      </c>
      <c r="E671">
        <v>810</v>
      </c>
      <c r="F671">
        <v>0</v>
      </c>
      <c r="G671">
        <v>1</v>
      </c>
      <c r="H671">
        <v>358051</v>
      </c>
      <c r="I671" s="1">
        <v>44761.875</v>
      </c>
      <c r="J671" t="s">
        <v>401</v>
      </c>
      <c r="K671">
        <v>0</v>
      </c>
      <c r="L671" s="1"/>
      <c r="M671" s="1">
        <v>44761.875</v>
      </c>
      <c r="N671" s="1">
        <v>33770.875</v>
      </c>
      <c r="O671" s="1">
        <v>44455.875</v>
      </c>
      <c r="P671" s="1"/>
      <c r="Q671" s="1">
        <v>44453.875</v>
      </c>
      <c r="R671">
        <v>82494583</v>
      </c>
      <c r="S671" s="23">
        <f>COUNTIF(affix_amil_mensalidade_bronze!$E$4:$E$140,R671)</f>
        <v>0</v>
      </c>
      <c r="U671" t="s">
        <v>1009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389</v>
      </c>
      <c r="AC671">
        <v>9</v>
      </c>
      <c r="AD671" t="s">
        <v>666</v>
      </c>
      <c r="AE671">
        <v>31573</v>
      </c>
      <c r="AF671">
        <v>272.18</v>
      </c>
      <c r="AG671">
        <v>315.73</v>
      </c>
      <c r="AH671" t="s">
        <v>408</v>
      </c>
      <c r="AI671" t="str">
        <f t="shared" si="148"/>
        <v>SIMSIMSIM8100135805144761.875ASPROLI - ENTIDADE FECHADA044761.87533770.87544455.87544453.875824945830TXX FXRRXXRX DX XNTX000000AMIL9AMIL FACIL S60 RJ QC S/COPART31573272.18315.73ATIVO</v>
      </c>
      <c r="AJ671">
        <f t="shared" si="149"/>
        <v>1</v>
      </c>
      <c r="AK671" t="s">
        <v>401</v>
      </c>
      <c r="AM671" s="8">
        <v>668</v>
      </c>
      <c r="AN671" s="8" t="str">
        <f t="shared" si="154"/>
        <v/>
      </c>
      <c r="AO671" s="8" t="str">
        <f t="shared" si="154"/>
        <v/>
      </c>
      <c r="AP671" s="8" t="str">
        <f t="shared" si="154"/>
        <v/>
      </c>
      <c r="AQ671" s="8" t="str">
        <f t="shared" si="154"/>
        <v/>
      </c>
      <c r="AR671" s="8" t="str">
        <f t="shared" si="154"/>
        <v/>
      </c>
      <c r="AS671" s="8" t="str">
        <f t="shared" si="154"/>
        <v/>
      </c>
      <c r="AT671" s="8" t="str">
        <f t="shared" si="154"/>
        <v/>
      </c>
      <c r="AU671" s="8" t="str">
        <f t="shared" si="154"/>
        <v/>
      </c>
      <c r="AV671" s="8" t="str">
        <f t="shared" si="154"/>
        <v/>
      </c>
      <c r="AW671" s="8" t="str">
        <f t="shared" si="154"/>
        <v/>
      </c>
      <c r="AX671" s="8" t="str">
        <f t="shared" si="155"/>
        <v/>
      </c>
      <c r="AY671" s="8" t="str">
        <f t="shared" si="155"/>
        <v/>
      </c>
      <c r="AZ671" s="8" t="str">
        <f t="shared" si="155"/>
        <v/>
      </c>
      <c r="BA671" s="8" t="str">
        <f t="shared" si="155"/>
        <v/>
      </c>
      <c r="BB671" s="8" t="str">
        <f t="shared" si="155"/>
        <v/>
      </c>
      <c r="BC671" s="8" t="str">
        <f t="shared" si="155"/>
        <v/>
      </c>
      <c r="BD671" s="8" t="str">
        <f t="shared" si="155"/>
        <v/>
      </c>
      <c r="BE671" s="8" t="str">
        <f t="shared" si="155"/>
        <v/>
      </c>
    </row>
    <row r="672" spans="1:57">
      <c r="A672" t="s">
        <v>404</v>
      </c>
      <c r="B672" t="s">
        <v>404</v>
      </c>
      <c r="C672" t="s">
        <v>404</v>
      </c>
      <c r="E672">
        <v>810</v>
      </c>
      <c r="F672">
        <v>0</v>
      </c>
      <c r="G672">
        <v>1</v>
      </c>
      <c r="H672">
        <v>358051</v>
      </c>
      <c r="I672" s="1">
        <v>44761.875</v>
      </c>
      <c r="J672" t="s">
        <v>401</v>
      </c>
      <c r="K672">
        <v>0</v>
      </c>
      <c r="L672" s="1"/>
      <c r="M672" s="1">
        <v>44761.875</v>
      </c>
      <c r="N672" s="1">
        <v>33770.875</v>
      </c>
      <c r="O672" s="1">
        <v>44455.875</v>
      </c>
      <c r="P672" s="1"/>
      <c r="Q672" s="1">
        <v>44453.875</v>
      </c>
      <c r="R672">
        <v>82494583</v>
      </c>
      <c r="S672" s="22">
        <f>COUNTIF(affix_amil_mensalidade_bronze!$E$4:$E$140,R672)</f>
        <v>0</v>
      </c>
      <c r="U672" t="s">
        <v>1009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389</v>
      </c>
      <c r="AC672">
        <v>9</v>
      </c>
      <c r="AD672" t="s">
        <v>666</v>
      </c>
      <c r="AE672">
        <v>31573</v>
      </c>
      <c r="AF672">
        <v>272.18</v>
      </c>
      <c r="AG672">
        <v>315.73</v>
      </c>
      <c r="AH672" t="s">
        <v>408</v>
      </c>
      <c r="AI672" t="str">
        <f t="shared" si="148"/>
        <v>SIMSIMSIM8100135805144761.875ASPROLI - ENTIDADE FECHADA044761.87533770.87544455.87544453.875824945830TXX FXRRXXRX DX XNTX000000AMIL9AMIL FACIL S60 RJ QC S/COPART31573272.18315.73ATIVO</v>
      </c>
      <c r="AJ672">
        <f t="shared" si="149"/>
        <v>1</v>
      </c>
      <c r="AK672" t="s">
        <v>401</v>
      </c>
      <c r="AM672" s="7">
        <v>669</v>
      </c>
      <c r="AN672" s="7" t="str">
        <f t="shared" si="154"/>
        <v/>
      </c>
      <c r="AO672" s="7" t="str">
        <f t="shared" si="154"/>
        <v/>
      </c>
      <c r="AP672" s="7" t="str">
        <f t="shared" si="154"/>
        <v/>
      </c>
      <c r="AQ672" s="7" t="str">
        <f t="shared" si="154"/>
        <v/>
      </c>
      <c r="AR672" s="7" t="str">
        <f t="shared" si="154"/>
        <v/>
      </c>
      <c r="AS672" s="7" t="str">
        <f t="shared" si="154"/>
        <v/>
      </c>
      <c r="AT672" s="7" t="str">
        <f t="shared" si="154"/>
        <v/>
      </c>
      <c r="AU672" s="7" t="str">
        <f t="shared" si="154"/>
        <v/>
      </c>
      <c r="AV672" s="7" t="str">
        <f t="shared" si="154"/>
        <v/>
      </c>
      <c r="AW672" s="7" t="str">
        <f t="shared" si="154"/>
        <v/>
      </c>
      <c r="AX672" s="7" t="str">
        <f t="shared" si="155"/>
        <v/>
      </c>
      <c r="AY672" s="7" t="str">
        <f t="shared" si="155"/>
        <v/>
      </c>
      <c r="AZ672" s="7" t="str">
        <f t="shared" si="155"/>
        <v/>
      </c>
      <c r="BA672" s="7" t="str">
        <f t="shared" si="155"/>
        <v/>
      </c>
      <c r="BB672" s="7" t="str">
        <f t="shared" si="155"/>
        <v/>
      </c>
      <c r="BC672" s="7" t="str">
        <f t="shared" si="155"/>
        <v/>
      </c>
      <c r="BD672" s="7" t="str">
        <f t="shared" si="155"/>
        <v/>
      </c>
      <c r="BE672" s="7" t="str">
        <f t="shared" si="155"/>
        <v/>
      </c>
    </row>
    <row r="673" spans="1:57">
      <c r="A673" t="s">
        <v>404</v>
      </c>
      <c r="B673" t="s">
        <v>404</v>
      </c>
      <c r="C673" t="s">
        <v>404</v>
      </c>
      <c r="E673">
        <v>810</v>
      </c>
      <c r="F673">
        <v>0</v>
      </c>
      <c r="G673">
        <v>1</v>
      </c>
      <c r="H673">
        <v>358051</v>
      </c>
      <c r="I673" s="1">
        <v>44761.875</v>
      </c>
      <c r="J673" t="s">
        <v>401</v>
      </c>
      <c r="K673">
        <v>1</v>
      </c>
      <c r="L673" s="1"/>
      <c r="M673" s="1">
        <v>44761.875</v>
      </c>
      <c r="N673" s="1">
        <v>43201.875</v>
      </c>
      <c r="O673" s="1">
        <v>44455.875</v>
      </c>
      <c r="P673" s="1"/>
      <c r="Q673" s="1">
        <v>44453.875</v>
      </c>
      <c r="R673">
        <v>82494584</v>
      </c>
      <c r="S673" s="23">
        <f>COUNTIF(affix_amil_mensalidade_bronze!$E$4:$E$140,R673)</f>
        <v>0</v>
      </c>
      <c r="U673" t="s">
        <v>1010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389</v>
      </c>
      <c r="AC673">
        <v>9</v>
      </c>
      <c r="AD673" t="s">
        <v>666</v>
      </c>
      <c r="AE673">
        <v>19806</v>
      </c>
      <c r="AF673">
        <v>170.75</v>
      </c>
      <c r="AG673">
        <v>198.06</v>
      </c>
      <c r="AH673" t="s">
        <v>408</v>
      </c>
      <c r="AI673" t="str">
        <f t="shared" si="148"/>
        <v>SIMSIMSIM8100135805144761.875ASPROLI - ENTIDADE FECHADA144761.87543201.87544455.87544453.875824945840XPHYX VXTXRXX DX XNTX GXRWXX000000AMIL9AMIL FACIL S60 RJ QC S/COPART19806170.75198.06ATIVO</v>
      </c>
      <c r="AJ673">
        <f t="shared" si="149"/>
        <v>0</v>
      </c>
      <c r="AK673" t="s">
        <v>401</v>
      </c>
      <c r="AM673" s="8">
        <v>670</v>
      </c>
      <c r="AN673" s="8" t="str">
        <f t="shared" si="154"/>
        <v/>
      </c>
      <c r="AO673" s="8" t="str">
        <f t="shared" si="154"/>
        <v/>
      </c>
      <c r="AP673" s="8" t="str">
        <f t="shared" si="154"/>
        <v/>
      </c>
      <c r="AQ673" s="8" t="str">
        <f t="shared" si="154"/>
        <v/>
      </c>
      <c r="AR673" s="8" t="str">
        <f t="shared" si="154"/>
        <v/>
      </c>
      <c r="AS673" s="8" t="str">
        <f t="shared" si="154"/>
        <v/>
      </c>
      <c r="AT673" s="8" t="str">
        <f t="shared" si="154"/>
        <v/>
      </c>
      <c r="AU673" s="8" t="str">
        <f t="shared" si="154"/>
        <v/>
      </c>
      <c r="AV673" s="8" t="str">
        <f t="shared" si="154"/>
        <v/>
      </c>
      <c r="AW673" s="8" t="str">
        <f t="shared" si="154"/>
        <v/>
      </c>
      <c r="AX673" s="8" t="str">
        <f t="shared" si="155"/>
        <v/>
      </c>
      <c r="AY673" s="8" t="str">
        <f t="shared" si="155"/>
        <v/>
      </c>
      <c r="AZ673" s="8" t="str">
        <f t="shared" si="155"/>
        <v/>
      </c>
      <c r="BA673" s="8" t="str">
        <f t="shared" si="155"/>
        <v/>
      </c>
      <c r="BB673" s="8" t="str">
        <f t="shared" si="155"/>
        <v/>
      </c>
      <c r="BC673" s="8" t="str">
        <f t="shared" si="155"/>
        <v/>
      </c>
      <c r="BD673" s="8" t="str">
        <f t="shared" si="155"/>
        <v/>
      </c>
      <c r="BE673" s="8" t="str">
        <f t="shared" si="155"/>
        <v/>
      </c>
    </row>
    <row r="674" spans="1:57">
      <c r="A674" t="s">
        <v>404</v>
      </c>
      <c r="B674" t="s">
        <v>404</v>
      </c>
      <c r="C674" t="s">
        <v>404</v>
      </c>
      <c r="E674">
        <v>810</v>
      </c>
      <c r="F674">
        <v>0</v>
      </c>
      <c r="G674">
        <v>1</v>
      </c>
      <c r="H674">
        <v>358051</v>
      </c>
      <c r="I674" s="1">
        <v>44761.875</v>
      </c>
      <c r="J674" t="s">
        <v>401</v>
      </c>
      <c r="K674">
        <v>1</v>
      </c>
      <c r="L674" s="1"/>
      <c r="M674" s="1">
        <v>44761.875</v>
      </c>
      <c r="N674" s="1">
        <v>43201.875</v>
      </c>
      <c r="O674" s="1">
        <v>44455.875</v>
      </c>
      <c r="P674" s="1"/>
      <c r="Q674" s="1">
        <v>44453.875</v>
      </c>
      <c r="R674">
        <v>82494584</v>
      </c>
      <c r="S674" s="22">
        <f>COUNTIF(affix_amil_mensalidade_bronze!$E$4:$E$140,R674)</f>
        <v>0</v>
      </c>
      <c r="U674" t="s">
        <v>1010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389</v>
      </c>
      <c r="AC674">
        <v>9</v>
      </c>
      <c r="AD674" t="s">
        <v>666</v>
      </c>
      <c r="AE674">
        <v>19806</v>
      </c>
      <c r="AF674">
        <v>170.75</v>
      </c>
      <c r="AG674">
        <v>198.06</v>
      </c>
      <c r="AH674" t="s">
        <v>408</v>
      </c>
      <c r="AI674" t="str">
        <f t="shared" si="148"/>
        <v>SIMSIMSIM8100135805144761.875ASPROLI - ENTIDADE FECHADA144761.87543201.87544455.87544453.875824945840XPHYX VXTXRXX DX XNTX GXRWXX000000AMIL9AMIL FACIL S60 RJ QC S/COPART19806170.75198.06ATIVO</v>
      </c>
      <c r="AJ674">
        <f t="shared" si="149"/>
        <v>1</v>
      </c>
      <c r="AK674" t="s">
        <v>401</v>
      </c>
      <c r="AM674" s="7">
        <v>671</v>
      </c>
      <c r="AN674" s="7" t="str">
        <f t="shared" ref="AN674:AW683" si="156">IF(AN$3=$D674,$AM674,"")</f>
        <v/>
      </c>
      <c r="AO674" s="7" t="str">
        <f t="shared" si="156"/>
        <v/>
      </c>
      <c r="AP674" s="7" t="str">
        <f t="shared" si="156"/>
        <v/>
      </c>
      <c r="AQ674" s="7" t="str">
        <f t="shared" si="156"/>
        <v/>
      </c>
      <c r="AR674" s="7" t="str">
        <f t="shared" si="156"/>
        <v/>
      </c>
      <c r="AS674" s="7" t="str">
        <f t="shared" si="156"/>
        <v/>
      </c>
      <c r="AT674" s="7" t="str">
        <f t="shared" si="156"/>
        <v/>
      </c>
      <c r="AU674" s="7" t="str">
        <f t="shared" si="156"/>
        <v/>
      </c>
      <c r="AV674" s="7" t="str">
        <f t="shared" si="156"/>
        <v/>
      </c>
      <c r="AW674" s="7" t="str">
        <f t="shared" si="156"/>
        <v/>
      </c>
      <c r="AX674" s="7" t="str">
        <f t="shared" ref="AX674:BE683" si="157">IF(AX$3=$D674,$AM674,"")</f>
        <v/>
      </c>
      <c r="AY674" s="7" t="str">
        <f t="shared" si="157"/>
        <v/>
      </c>
      <c r="AZ674" s="7" t="str">
        <f t="shared" si="157"/>
        <v/>
      </c>
      <c r="BA674" s="7" t="str">
        <f t="shared" si="157"/>
        <v/>
      </c>
      <c r="BB674" s="7" t="str">
        <f t="shared" si="157"/>
        <v/>
      </c>
      <c r="BC674" s="7" t="str">
        <f t="shared" si="157"/>
        <v/>
      </c>
      <c r="BD674" s="7" t="str">
        <f t="shared" si="157"/>
        <v/>
      </c>
      <c r="BE674" s="7" t="str">
        <f t="shared" si="157"/>
        <v/>
      </c>
    </row>
    <row r="675" spans="1:57">
      <c r="A675" t="s">
        <v>404</v>
      </c>
      <c r="B675" t="s">
        <v>404</v>
      </c>
      <c r="C675" t="s">
        <v>404</v>
      </c>
      <c r="E675">
        <v>810</v>
      </c>
      <c r="F675">
        <v>0</v>
      </c>
      <c r="G675">
        <v>1</v>
      </c>
      <c r="H675">
        <v>358051</v>
      </c>
      <c r="I675" s="1">
        <v>44761.875</v>
      </c>
      <c r="J675" t="s">
        <v>401</v>
      </c>
      <c r="K675">
        <v>1</v>
      </c>
      <c r="L675" s="1"/>
      <c r="M675" s="1">
        <v>44761.875</v>
      </c>
      <c r="N675" s="1">
        <v>43201.875</v>
      </c>
      <c r="O675" s="1">
        <v>44455.875</v>
      </c>
      <c r="P675" s="1"/>
      <c r="Q675" s="1">
        <v>44453.875</v>
      </c>
      <c r="R675">
        <v>82494584</v>
      </c>
      <c r="S675" s="23">
        <f>COUNTIF(affix_amil_mensalidade_bronze!$E$4:$E$140,R675)</f>
        <v>0</v>
      </c>
      <c r="U675" t="s">
        <v>1010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389</v>
      </c>
      <c r="AC675">
        <v>9</v>
      </c>
      <c r="AD675" t="s">
        <v>666</v>
      </c>
      <c r="AE675">
        <v>19806</v>
      </c>
      <c r="AF675">
        <v>170.75</v>
      </c>
      <c r="AG675">
        <v>198.06</v>
      </c>
      <c r="AH675" t="s">
        <v>408</v>
      </c>
      <c r="AI675" t="str">
        <f t="shared" si="148"/>
        <v>SIMSIMSIM8100135805144761.875ASPROLI - ENTIDADE FECHADA144761.87543201.87544455.87544453.875824945840XPHYX VXTXRXX DX XNTX GXRWXX000000AMIL9AMIL FACIL S60 RJ QC S/COPART19806170.75198.06ATIVO</v>
      </c>
      <c r="AJ675">
        <f t="shared" si="149"/>
        <v>1</v>
      </c>
      <c r="AK675" t="s">
        <v>401</v>
      </c>
      <c r="AM675" s="8">
        <v>672</v>
      </c>
      <c r="AN675" s="8" t="str">
        <f t="shared" si="156"/>
        <v/>
      </c>
      <c r="AO675" s="8" t="str">
        <f t="shared" si="156"/>
        <v/>
      </c>
      <c r="AP675" s="8" t="str">
        <f t="shared" si="156"/>
        <v/>
      </c>
      <c r="AQ675" s="8" t="str">
        <f t="shared" si="156"/>
        <v/>
      </c>
      <c r="AR675" s="8" t="str">
        <f t="shared" si="156"/>
        <v/>
      </c>
      <c r="AS675" s="8" t="str">
        <f t="shared" si="156"/>
        <v/>
      </c>
      <c r="AT675" s="8" t="str">
        <f t="shared" si="156"/>
        <v/>
      </c>
      <c r="AU675" s="8" t="str">
        <f t="shared" si="156"/>
        <v/>
      </c>
      <c r="AV675" s="8" t="str">
        <f t="shared" si="156"/>
        <v/>
      </c>
      <c r="AW675" s="8" t="str">
        <f t="shared" si="156"/>
        <v/>
      </c>
      <c r="AX675" s="8" t="str">
        <f t="shared" si="157"/>
        <v/>
      </c>
      <c r="AY675" s="8" t="str">
        <f t="shared" si="157"/>
        <v/>
      </c>
      <c r="AZ675" s="8" t="str">
        <f t="shared" si="157"/>
        <v/>
      </c>
      <c r="BA675" s="8" t="str">
        <f t="shared" si="157"/>
        <v/>
      </c>
      <c r="BB675" s="8" t="str">
        <f t="shared" si="157"/>
        <v/>
      </c>
      <c r="BC675" s="8" t="str">
        <f t="shared" si="157"/>
        <v/>
      </c>
      <c r="BD675" s="8" t="str">
        <f t="shared" si="157"/>
        <v/>
      </c>
      <c r="BE675" s="8" t="str">
        <f t="shared" si="157"/>
        <v/>
      </c>
    </row>
    <row r="676" spans="1:57">
      <c r="A676" t="s">
        <v>404</v>
      </c>
      <c r="B676" t="s">
        <v>386</v>
      </c>
      <c r="C676" t="s">
        <v>386</v>
      </c>
      <c r="E676">
        <v>810</v>
      </c>
      <c r="F676">
        <v>0</v>
      </c>
      <c r="G676">
        <v>1</v>
      </c>
      <c r="H676">
        <v>358918</v>
      </c>
      <c r="I676" s="1">
        <v>44761.875</v>
      </c>
      <c r="J676" t="s">
        <v>401</v>
      </c>
      <c r="K676">
        <v>0</v>
      </c>
      <c r="L676" s="1">
        <v>44675.875</v>
      </c>
      <c r="M676" s="1">
        <v>44761.875</v>
      </c>
      <c r="N676" s="1">
        <v>26060.875</v>
      </c>
      <c r="O676" s="1">
        <v>44675.875</v>
      </c>
      <c r="P676" s="1"/>
      <c r="Q676" s="1">
        <v>44453.875</v>
      </c>
      <c r="R676">
        <v>82494592</v>
      </c>
      <c r="S676" s="23">
        <f>COUNTIF(affix_amil_mensalidade_bronze!$E$4:$E$140,R676)</f>
        <v>0</v>
      </c>
      <c r="U676" t="s">
        <v>1016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389</v>
      </c>
      <c r="AC676">
        <v>9</v>
      </c>
      <c r="AD676" t="s">
        <v>666</v>
      </c>
      <c r="AE676">
        <v>48502</v>
      </c>
      <c r="AF676">
        <v>418.12</v>
      </c>
      <c r="AG676">
        <v>485.02</v>
      </c>
      <c r="AH676" t="s">
        <v>391</v>
      </c>
      <c r="AI676" t="str">
        <f t="shared" si="148"/>
        <v>SIMNÃONÃO8100135891844761.875ASPROLI - ENTIDADE FECHADA044675.87544761.87526060.87544675.87544453.875824945920XNTXNXX WLXXX XLX LXNHXRX000000AMIL9AMIL FACIL S60 RJ QC S/COPART48502418.12485.02INATIVO</v>
      </c>
      <c r="AJ676">
        <f t="shared" si="149"/>
        <v>0</v>
      </c>
      <c r="AK676" t="s">
        <v>401</v>
      </c>
      <c r="AM676" s="7">
        <v>673</v>
      </c>
      <c r="AN676" s="7" t="str">
        <f t="shared" si="156"/>
        <v/>
      </c>
      <c r="AO676" s="7" t="str">
        <f t="shared" si="156"/>
        <v/>
      </c>
      <c r="AP676" s="7" t="str">
        <f t="shared" si="156"/>
        <v/>
      </c>
      <c r="AQ676" s="7" t="str">
        <f t="shared" si="156"/>
        <v/>
      </c>
      <c r="AR676" s="7" t="str">
        <f t="shared" si="156"/>
        <v/>
      </c>
      <c r="AS676" s="7" t="str">
        <f t="shared" si="156"/>
        <v/>
      </c>
      <c r="AT676" s="7" t="str">
        <f t="shared" si="156"/>
        <v/>
      </c>
      <c r="AU676" s="7" t="str">
        <f t="shared" si="156"/>
        <v/>
      </c>
      <c r="AV676" s="7" t="str">
        <f t="shared" si="156"/>
        <v/>
      </c>
      <c r="AW676" s="7" t="str">
        <f t="shared" si="156"/>
        <v/>
      </c>
      <c r="AX676" s="7" t="str">
        <f t="shared" si="157"/>
        <v/>
      </c>
      <c r="AY676" s="7" t="str">
        <f t="shared" si="157"/>
        <v/>
      </c>
      <c r="AZ676" s="7" t="str">
        <f t="shared" si="157"/>
        <v/>
      </c>
      <c r="BA676" s="7" t="str">
        <f t="shared" si="157"/>
        <v/>
      </c>
      <c r="BB676" s="7" t="str">
        <f t="shared" si="157"/>
        <v/>
      </c>
      <c r="BC676" s="7" t="str">
        <f t="shared" si="157"/>
        <v/>
      </c>
      <c r="BD676" s="7" t="str">
        <f t="shared" si="157"/>
        <v/>
      </c>
      <c r="BE676" s="7" t="str">
        <f t="shared" si="157"/>
        <v/>
      </c>
    </row>
    <row r="677" spans="1:57">
      <c r="A677" t="s">
        <v>404</v>
      </c>
      <c r="B677" t="s">
        <v>386</v>
      </c>
      <c r="C677" t="s">
        <v>386</v>
      </c>
      <c r="E677">
        <v>810</v>
      </c>
      <c r="F677">
        <v>0</v>
      </c>
      <c r="G677">
        <v>1</v>
      </c>
      <c r="H677">
        <v>358918</v>
      </c>
      <c r="I677" s="1">
        <v>44761.875</v>
      </c>
      <c r="J677" t="s">
        <v>401</v>
      </c>
      <c r="K677">
        <v>0</v>
      </c>
      <c r="L677" s="1">
        <v>44675.875</v>
      </c>
      <c r="M677" s="1">
        <v>44761.875</v>
      </c>
      <c r="N677" s="1">
        <v>26060.875</v>
      </c>
      <c r="O677" s="1">
        <v>44675.875</v>
      </c>
      <c r="P677" s="1"/>
      <c r="Q677" s="1">
        <v>44453.875</v>
      </c>
      <c r="R677">
        <v>82494592</v>
      </c>
      <c r="S677" s="22">
        <f>COUNTIF(affix_amil_mensalidade_bronze!$E$4:$E$140,R677)</f>
        <v>0</v>
      </c>
      <c r="U677" t="s">
        <v>1016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389</v>
      </c>
      <c r="AC677">
        <v>9</v>
      </c>
      <c r="AD677" t="s">
        <v>666</v>
      </c>
      <c r="AE677">
        <v>48502</v>
      </c>
      <c r="AF677">
        <v>418.12</v>
      </c>
      <c r="AG677">
        <v>485.02</v>
      </c>
      <c r="AH677" t="s">
        <v>391</v>
      </c>
      <c r="AI677" t="str">
        <f t="shared" si="148"/>
        <v>SIMNÃONÃO8100135891844761.875ASPROLI - ENTIDADE FECHADA044675.87544761.87526060.87544675.87544453.875824945920XNTXNXX WLXXX XLX LXNHXRX000000AMIL9AMIL FACIL S60 RJ QC S/COPART48502418.12485.02INATIVO</v>
      </c>
      <c r="AJ677">
        <f t="shared" si="149"/>
        <v>1</v>
      </c>
      <c r="AK677" t="s">
        <v>401</v>
      </c>
      <c r="AM677" s="8">
        <v>674</v>
      </c>
      <c r="AN677" s="8" t="str">
        <f t="shared" si="156"/>
        <v/>
      </c>
      <c r="AO677" s="8" t="str">
        <f t="shared" si="156"/>
        <v/>
      </c>
      <c r="AP677" s="8" t="str">
        <f t="shared" si="156"/>
        <v/>
      </c>
      <c r="AQ677" s="8" t="str">
        <f t="shared" si="156"/>
        <v/>
      </c>
      <c r="AR677" s="8" t="str">
        <f t="shared" si="156"/>
        <v/>
      </c>
      <c r="AS677" s="8" t="str">
        <f t="shared" si="156"/>
        <v/>
      </c>
      <c r="AT677" s="8" t="str">
        <f t="shared" si="156"/>
        <v/>
      </c>
      <c r="AU677" s="8" t="str">
        <f t="shared" si="156"/>
        <v/>
      </c>
      <c r="AV677" s="8" t="str">
        <f t="shared" si="156"/>
        <v/>
      </c>
      <c r="AW677" s="8" t="str">
        <f t="shared" si="156"/>
        <v/>
      </c>
      <c r="AX677" s="8" t="str">
        <f t="shared" si="157"/>
        <v/>
      </c>
      <c r="AY677" s="8" t="str">
        <f t="shared" si="157"/>
        <v/>
      </c>
      <c r="AZ677" s="8" t="str">
        <f t="shared" si="157"/>
        <v/>
      </c>
      <c r="BA677" s="8" t="str">
        <f t="shared" si="157"/>
        <v/>
      </c>
      <c r="BB677" s="8" t="str">
        <f t="shared" si="157"/>
        <v/>
      </c>
      <c r="BC677" s="8" t="str">
        <f t="shared" si="157"/>
        <v/>
      </c>
      <c r="BD677" s="8" t="str">
        <f t="shared" si="157"/>
        <v/>
      </c>
      <c r="BE677" s="8" t="str">
        <f t="shared" si="157"/>
        <v/>
      </c>
    </row>
    <row r="678" spans="1:57">
      <c r="A678" t="s">
        <v>404</v>
      </c>
      <c r="B678" t="s">
        <v>386</v>
      </c>
      <c r="C678" t="s">
        <v>386</v>
      </c>
      <c r="E678">
        <v>810</v>
      </c>
      <c r="F678">
        <v>0</v>
      </c>
      <c r="G678">
        <v>1</v>
      </c>
      <c r="H678">
        <v>358918</v>
      </c>
      <c r="I678" s="1">
        <v>44761.875</v>
      </c>
      <c r="J678" t="s">
        <v>401</v>
      </c>
      <c r="K678">
        <v>0</v>
      </c>
      <c r="L678" s="1">
        <v>44675.875</v>
      </c>
      <c r="M678" s="1">
        <v>44761.875</v>
      </c>
      <c r="N678" s="1">
        <v>26060.875</v>
      </c>
      <c r="O678" s="1">
        <v>44675.875</v>
      </c>
      <c r="P678" s="1"/>
      <c r="Q678" s="1">
        <v>44453.875</v>
      </c>
      <c r="R678">
        <v>82494592</v>
      </c>
      <c r="S678" s="23">
        <f>COUNTIF(affix_amil_mensalidade_bronze!$E$4:$E$140,R678)</f>
        <v>0</v>
      </c>
      <c r="U678" t="s">
        <v>1016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389</v>
      </c>
      <c r="AC678">
        <v>9</v>
      </c>
      <c r="AD678" t="s">
        <v>666</v>
      </c>
      <c r="AE678">
        <v>48502</v>
      </c>
      <c r="AF678">
        <v>418.12</v>
      </c>
      <c r="AG678">
        <v>485.02</v>
      </c>
      <c r="AH678" t="s">
        <v>391</v>
      </c>
      <c r="AI678" t="str">
        <f t="shared" si="148"/>
        <v>SIMNÃONÃO8100135891844761.875ASPROLI - ENTIDADE FECHADA044675.87544761.87526060.87544675.87544453.875824945920XNTXNXX WLXXX XLX LXNHXRX000000AMIL9AMIL FACIL S60 RJ QC S/COPART48502418.12485.02INATIVO</v>
      </c>
      <c r="AJ678">
        <f t="shared" si="149"/>
        <v>1</v>
      </c>
      <c r="AK678" t="s">
        <v>401</v>
      </c>
      <c r="AM678" s="7">
        <v>675</v>
      </c>
      <c r="AN678" s="7" t="str">
        <f t="shared" si="156"/>
        <v/>
      </c>
      <c r="AO678" s="7" t="str">
        <f t="shared" si="156"/>
        <v/>
      </c>
      <c r="AP678" s="7" t="str">
        <f t="shared" si="156"/>
        <v/>
      </c>
      <c r="AQ678" s="7" t="str">
        <f t="shared" si="156"/>
        <v/>
      </c>
      <c r="AR678" s="7" t="str">
        <f t="shared" si="156"/>
        <v/>
      </c>
      <c r="AS678" s="7" t="str">
        <f t="shared" si="156"/>
        <v/>
      </c>
      <c r="AT678" s="7" t="str">
        <f t="shared" si="156"/>
        <v/>
      </c>
      <c r="AU678" s="7" t="str">
        <f t="shared" si="156"/>
        <v/>
      </c>
      <c r="AV678" s="7" t="str">
        <f t="shared" si="156"/>
        <v/>
      </c>
      <c r="AW678" s="7" t="str">
        <f t="shared" si="156"/>
        <v/>
      </c>
      <c r="AX678" s="7" t="str">
        <f t="shared" si="157"/>
        <v/>
      </c>
      <c r="AY678" s="7" t="str">
        <f t="shared" si="157"/>
        <v/>
      </c>
      <c r="AZ678" s="7" t="str">
        <f t="shared" si="157"/>
        <v/>
      </c>
      <c r="BA678" s="7" t="str">
        <f t="shared" si="157"/>
        <v/>
      </c>
      <c r="BB678" s="7" t="str">
        <f t="shared" si="157"/>
        <v/>
      </c>
      <c r="BC678" s="7" t="str">
        <f t="shared" si="157"/>
        <v/>
      </c>
      <c r="BD678" s="7" t="str">
        <f t="shared" si="157"/>
        <v/>
      </c>
      <c r="BE678" s="7" t="str">
        <f t="shared" si="157"/>
        <v/>
      </c>
    </row>
    <row r="679" spans="1:57">
      <c r="A679" t="s">
        <v>404</v>
      </c>
      <c r="B679" t="s">
        <v>386</v>
      </c>
      <c r="C679" t="s">
        <v>386</v>
      </c>
      <c r="E679">
        <v>810</v>
      </c>
      <c r="F679">
        <v>0</v>
      </c>
      <c r="G679">
        <v>1</v>
      </c>
      <c r="H679">
        <v>358918</v>
      </c>
      <c r="I679" s="1">
        <v>44761.875</v>
      </c>
      <c r="J679" t="s">
        <v>401</v>
      </c>
      <c r="K679">
        <v>1</v>
      </c>
      <c r="L679" s="1">
        <v>44675.875</v>
      </c>
      <c r="M679" s="1">
        <v>44761.875</v>
      </c>
      <c r="N679" s="1">
        <v>34350.916666666664</v>
      </c>
      <c r="O679" s="1">
        <v>44675.875</v>
      </c>
      <c r="P679" s="1"/>
      <c r="Q679" s="1">
        <v>44453.875</v>
      </c>
      <c r="R679">
        <v>82494593</v>
      </c>
      <c r="S679" s="22">
        <f>COUNTIF(affix_amil_mensalidade_bronze!$E$4:$E$140,R679)</f>
        <v>0</v>
      </c>
      <c r="U679" t="s">
        <v>1017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389</v>
      </c>
      <c r="AC679">
        <v>9</v>
      </c>
      <c r="AD679" t="s">
        <v>666</v>
      </c>
      <c r="AE679">
        <v>26333</v>
      </c>
      <c r="AF679">
        <v>227.01</v>
      </c>
      <c r="AG679">
        <v>263.33</v>
      </c>
      <c r="AH679" t="s">
        <v>391</v>
      </c>
      <c r="AI679" t="str">
        <f t="shared" si="148"/>
        <v>SIMNÃONÃO8100135891844761.875ASPROLI - ENTIDADE FECHADA144675.87544761.87534350.916666666744675.87544453.875824945930NXYDXL XLX LXNHXRX PXULXNX000000AMIL9AMIL FACIL S60 RJ QC S/COPART26333227.01263.33INATIVO</v>
      </c>
      <c r="AJ679">
        <f t="shared" si="149"/>
        <v>0</v>
      </c>
      <c r="AK679" t="s">
        <v>401</v>
      </c>
      <c r="AM679" s="8">
        <v>676</v>
      </c>
      <c r="AN679" s="8" t="str">
        <f t="shared" si="156"/>
        <v/>
      </c>
      <c r="AO679" s="8" t="str">
        <f t="shared" si="156"/>
        <v/>
      </c>
      <c r="AP679" s="8" t="str">
        <f t="shared" si="156"/>
        <v/>
      </c>
      <c r="AQ679" s="8" t="str">
        <f t="shared" si="156"/>
        <v/>
      </c>
      <c r="AR679" s="8" t="str">
        <f t="shared" si="156"/>
        <v/>
      </c>
      <c r="AS679" s="8" t="str">
        <f t="shared" si="156"/>
        <v/>
      </c>
      <c r="AT679" s="8" t="str">
        <f t="shared" si="156"/>
        <v/>
      </c>
      <c r="AU679" s="8" t="str">
        <f t="shared" si="156"/>
        <v/>
      </c>
      <c r="AV679" s="8" t="str">
        <f t="shared" si="156"/>
        <v/>
      </c>
      <c r="AW679" s="8" t="str">
        <f t="shared" si="156"/>
        <v/>
      </c>
      <c r="AX679" s="8" t="str">
        <f t="shared" si="157"/>
        <v/>
      </c>
      <c r="AY679" s="8" t="str">
        <f t="shared" si="157"/>
        <v/>
      </c>
      <c r="AZ679" s="8" t="str">
        <f t="shared" si="157"/>
        <v/>
      </c>
      <c r="BA679" s="8" t="str">
        <f t="shared" si="157"/>
        <v/>
      </c>
      <c r="BB679" s="8" t="str">
        <f t="shared" si="157"/>
        <v/>
      </c>
      <c r="BC679" s="8" t="str">
        <f t="shared" si="157"/>
        <v/>
      </c>
      <c r="BD679" s="8" t="str">
        <f t="shared" si="157"/>
        <v/>
      </c>
      <c r="BE679" s="8" t="str">
        <f t="shared" si="157"/>
        <v/>
      </c>
    </row>
    <row r="680" spans="1:57">
      <c r="A680" t="s">
        <v>404</v>
      </c>
      <c r="B680" t="s">
        <v>386</v>
      </c>
      <c r="C680" t="s">
        <v>386</v>
      </c>
      <c r="E680">
        <v>810</v>
      </c>
      <c r="F680">
        <v>0</v>
      </c>
      <c r="G680">
        <v>1</v>
      </c>
      <c r="H680">
        <v>358918</v>
      </c>
      <c r="I680" s="1">
        <v>44761.875</v>
      </c>
      <c r="J680" t="s">
        <v>401</v>
      </c>
      <c r="K680">
        <v>1</v>
      </c>
      <c r="L680" s="1">
        <v>44675.875</v>
      </c>
      <c r="M680" s="1">
        <v>44761.875</v>
      </c>
      <c r="N680" s="1">
        <v>34350.916666666664</v>
      </c>
      <c r="O680" s="1">
        <v>44675.875</v>
      </c>
      <c r="P680" s="1"/>
      <c r="Q680" s="1">
        <v>44453.875</v>
      </c>
      <c r="R680">
        <v>82494593</v>
      </c>
      <c r="S680" s="23">
        <f>COUNTIF(affix_amil_mensalidade_bronze!$E$4:$E$140,R680)</f>
        <v>0</v>
      </c>
      <c r="U680" t="s">
        <v>1017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389</v>
      </c>
      <c r="AC680">
        <v>9</v>
      </c>
      <c r="AD680" t="s">
        <v>666</v>
      </c>
      <c r="AE680">
        <v>26333</v>
      </c>
      <c r="AF680">
        <v>227.01</v>
      </c>
      <c r="AG680">
        <v>263.33</v>
      </c>
      <c r="AH680" t="s">
        <v>391</v>
      </c>
      <c r="AI680" t="str">
        <f t="shared" si="148"/>
        <v>SIMNÃONÃO8100135891844761.875ASPROLI - ENTIDADE FECHADA144675.87544761.87534350.916666666744675.87544453.875824945930NXYDXL XLX LXNHXRX PXULXNX000000AMIL9AMIL FACIL S60 RJ QC S/COPART26333227.01263.33INATIVO</v>
      </c>
      <c r="AJ680">
        <f t="shared" si="149"/>
        <v>1</v>
      </c>
      <c r="AK680" t="s">
        <v>401</v>
      </c>
      <c r="AM680" s="7">
        <v>677</v>
      </c>
      <c r="AN680" s="7" t="str">
        <f t="shared" si="156"/>
        <v/>
      </c>
      <c r="AO680" s="7" t="str">
        <f t="shared" si="156"/>
        <v/>
      </c>
      <c r="AP680" s="7" t="str">
        <f t="shared" si="156"/>
        <v/>
      </c>
      <c r="AQ680" s="7" t="str">
        <f t="shared" si="156"/>
        <v/>
      </c>
      <c r="AR680" s="7" t="str">
        <f t="shared" si="156"/>
        <v/>
      </c>
      <c r="AS680" s="7" t="str">
        <f t="shared" si="156"/>
        <v/>
      </c>
      <c r="AT680" s="7" t="str">
        <f t="shared" si="156"/>
        <v/>
      </c>
      <c r="AU680" s="7" t="str">
        <f t="shared" si="156"/>
        <v/>
      </c>
      <c r="AV680" s="7" t="str">
        <f t="shared" si="156"/>
        <v/>
      </c>
      <c r="AW680" s="7" t="str">
        <f t="shared" si="156"/>
        <v/>
      </c>
      <c r="AX680" s="7" t="str">
        <f t="shared" si="157"/>
        <v/>
      </c>
      <c r="AY680" s="7" t="str">
        <f t="shared" si="157"/>
        <v/>
      </c>
      <c r="AZ680" s="7" t="str">
        <f t="shared" si="157"/>
        <v/>
      </c>
      <c r="BA680" s="7" t="str">
        <f t="shared" si="157"/>
        <v/>
      </c>
      <c r="BB680" s="7" t="str">
        <f t="shared" si="157"/>
        <v/>
      </c>
      <c r="BC680" s="7" t="str">
        <f t="shared" si="157"/>
        <v/>
      </c>
      <c r="BD680" s="7" t="str">
        <f t="shared" si="157"/>
        <v/>
      </c>
      <c r="BE680" s="7" t="str">
        <f t="shared" si="157"/>
        <v/>
      </c>
    </row>
    <row r="681" spans="1:57">
      <c r="A681" t="s">
        <v>404</v>
      </c>
      <c r="B681" t="s">
        <v>386</v>
      </c>
      <c r="C681" t="s">
        <v>386</v>
      </c>
      <c r="E681">
        <v>810</v>
      </c>
      <c r="F681">
        <v>0</v>
      </c>
      <c r="G681">
        <v>1</v>
      </c>
      <c r="H681">
        <v>358918</v>
      </c>
      <c r="I681" s="1">
        <v>44761.875</v>
      </c>
      <c r="J681" t="s">
        <v>401</v>
      </c>
      <c r="K681">
        <v>1</v>
      </c>
      <c r="L681" s="1">
        <v>44675.875</v>
      </c>
      <c r="M681" s="1">
        <v>44761.875</v>
      </c>
      <c r="N681" s="1">
        <v>34350.916666666664</v>
      </c>
      <c r="O681" s="1">
        <v>44675.875</v>
      </c>
      <c r="P681" s="1"/>
      <c r="Q681" s="1">
        <v>44453.875</v>
      </c>
      <c r="R681">
        <v>82494593</v>
      </c>
      <c r="S681" s="22">
        <f>COUNTIF(affix_amil_mensalidade_bronze!$E$4:$E$140,R681)</f>
        <v>0</v>
      </c>
      <c r="U681" t="s">
        <v>1017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389</v>
      </c>
      <c r="AC681">
        <v>9</v>
      </c>
      <c r="AD681" t="s">
        <v>666</v>
      </c>
      <c r="AE681">
        <v>26333</v>
      </c>
      <c r="AF681">
        <v>227.01</v>
      </c>
      <c r="AG681">
        <v>263.33</v>
      </c>
      <c r="AH681" t="s">
        <v>391</v>
      </c>
      <c r="AI681" t="str">
        <f t="shared" si="148"/>
        <v>SIMNÃONÃO8100135891844761.875ASPROLI - ENTIDADE FECHADA144675.87544761.87534350.916666666744675.87544453.875824945930NXYDXL XLX LXNHXRX PXULXNX000000AMIL9AMIL FACIL S60 RJ QC S/COPART26333227.01263.33INATIVO</v>
      </c>
      <c r="AJ681">
        <f t="shared" si="149"/>
        <v>1</v>
      </c>
      <c r="AK681" t="s">
        <v>401</v>
      </c>
      <c r="AM681" s="8">
        <v>678</v>
      </c>
      <c r="AN681" s="8" t="str">
        <f t="shared" si="156"/>
        <v/>
      </c>
      <c r="AO681" s="8" t="str">
        <f t="shared" si="156"/>
        <v/>
      </c>
      <c r="AP681" s="8" t="str">
        <f t="shared" si="156"/>
        <v/>
      </c>
      <c r="AQ681" s="8" t="str">
        <f t="shared" si="156"/>
        <v/>
      </c>
      <c r="AR681" s="8" t="str">
        <f t="shared" si="156"/>
        <v/>
      </c>
      <c r="AS681" s="8" t="str">
        <f t="shared" si="156"/>
        <v/>
      </c>
      <c r="AT681" s="8" t="str">
        <f t="shared" si="156"/>
        <v/>
      </c>
      <c r="AU681" s="8" t="str">
        <f t="shared" si="156"/>
        <v/>
      </c>
      <c r="AV681" s="8" t="str">
        <f t="shared" si="156"/>
        <v/>
      </c>
      <c r="AW681" s="8" t="str">
        <f t="shared" si="156"/>
        <v/>
      </c>
      <c r="AX681" s="8" t="str">
        <f t="shared" si="157"/>
        <v/>
      </c>
      <c r="AY681" s="8" t="str">
        <f t="shared" si="157"/>
        <v/>
      </c>
      <c r="AZ681" s="8" t="str">
        <f t="shared" si="157"/>
        <v/>
      </c>
      <c r="BA681" s="8" t="str">
        <f t="shared" si="157"/>
        <v/>
      </c>
      <c r="BB681" s="8" t="str">
        <f t="shared" si="157"/>
        <v/>
      </c>
      <c r="BC681" s="8" t="str">
        <f t="shared" si="157"/>
        <v/>
      </c>
      <c r="BD681" s="8" t="str">
        <f t="shared" si="157"/>
        <v/>
      </c>
      <c r="BE681" s="8" t="str">
        <f t="shared" si="157"/>
        <v/>
      </c>
    </row>
    <row r="682" spans="1:57">
      <c r="A682" t="s">
        <v>404</v>
      </c>
      <c r="B682" t="s">
        <v>404</v>
      </c>
      <c r="C682" t="s">
        <v>404</v>
      </c>
      <c r="E682">
        <v>810</v>
      </c>
      <c r="F682">
        <v>485421207</v>
      </c>
      <c r="G682">
        <v>1</v>
      </c>
      <c r="H682">
        <v>363300</v>
      </c>
      <c r="I682" s="1">
        <v>44761.875</v>
      </c>
      <c r="J682" t="s">
        <v>401</v>
      </c>
      <c r="K682">
        <v>0</v>
      </c>
      <c r="L682" s="1"/>
      <c r="M682" s="1">
        <v>44761.875</v>
      </c>
      <c r="N682" s="1">
        <v>28346.875</v>
      </c>
      <c r="O682" s="1">
        <v>44482.875</v>
      </c>
      <c r="P682" s="1"/>
      <c r="Q682" s="1">
        <v>44483.875</v>
      </c>
      <c r="R682">
        <v>82674191</v>
      </c>
      <c r="S682" s="23">
        <f>COUNTIF(affix_amil_mensalidade_bronze!$E$4:$E$140,R682)</f>
        <v>0</v>
      </c>
      <c r="U682" t="s">
        <v>1018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389</v>
      </c>
      <c r="AC682">
        <v>8</v>
      </c>
      <c r="AD682" t="s">
        <v>625</v>
      </c>
      <c r="AE682">
        <v>129916</v>
      </c>
      <c r="AF682">
        <v>1119.97</v>
      </c>
      <c r="AG682">
        <v>1299.1600000000001</v>
      </c>
      <c r="AH682" t="s">
        <v>408</v>
      </c>
      <c r="AI682" t="str">
        <f t="shared" si="148"/>
        <v>SIMSIMSIM810485421207136330044761.875ASPROLI - ENTIDADE FECHADA044761.87528346.87544482.87544483.875826741910XLXXNX DXURXDX VXZ000000AMIL8AMIL S750 R2 QP S/COPART1299161119.971299.16ATIVO</v>
      </c>
      <c r="AJ682">
        <f t="shared" si="149"/>
        <v>0</v>
      </c>
      <c r="AK682" t="s">
        <v>401</v>
      </c>
      <c r="AM682" s="7">
        <v>679</v>
      </c>
      <c r="AN682" s="7" t="str">
        <f t="shared" si="156"/>
        <v/>
      </c>
      <c r="AO682" s="7" t="str">
        <f t="shared" si="156"/>
        <v/>
      </c>
      <c r="AP682" s="7" t="str">
        <f t="shared" si="156"/>
        <v/>
      </c>
      <c r="AQ682" s="7" t="str">
        <f t="shared" si="156"/>
        <v/>
      </c>
      <c r="AR682" s="7" t="str">
        <f t="shared" si="156"/>
        <v/>
      </c>
      <c r="AS682" s="7" t="str">
        <f t="shared" si="156"/>
        <v/>
      </c>
      <c r="AT682" s="7" t="str">
        <f t="shared" si="156"/>
        <v/>
      </c>
      <c r="AU682" s="7" t="str">
        <f t="shared" si="156"/>
        <v/>
      </c>
      <c r="AV682" s="7" t="str">
        <f t="shared" si="156"/>
        <v/>
      </c>
      <c r="AW682" s="7" t="str">
        <f t="shared" si="156"/>
        <v/>
      </c>
      <c r="AX682" s="7" t="str">
        <f t="shared" si="157"/>
        <v/>
      </c>
      <c r="AY682" s="7" t="str">
        <f t="shared" si="157"/>
        <v/>
      </c>
      <c r="AZ682" s="7" t="str">
        <f t="shared" si="157"/>
        <v/>
      </c>
      <c r="BA682" s="7" t="str">
        <f t="shared" si="157"/>
        <v/>
      </c>
      <c r="BB682" s="7" t="str">
        <f t="shared" si="157"/>
        <v/>
      </c>
      <c r="BC682" s="7" t="str">
        <f t="shared" si="157"/>
        <v/>
      </c>
      <c r="BD682" s="7" t="str">
        <f t="shared" si="157"/>
        <v/>
      </c>
      <c r="BE682" s="7" t="str">
        <f t="shared" si="157"/>
        <v/>
      </c>
    </row>
    <row r="683" spans="1:57">
      <c r="A683" t="s">
        <v>404</v>
      </c>
      <c r="B683" t="s">
        <v>404</v>
      </c>
      <c r="C683" t="s">
        <v>404</v>
      </c>
      <c r="E683">
        <v>810</v>
      </c>
      <c r="F683">
        <v>485421207</v>
      </c>
      <c r="G683">
        <v>1</v>
      </c>
      <c r="H683">
        <v>363300</v>
      </c>
      <c r="I683" s="1">
        <v>44761.875</v>
      </c>
      <c r="J683" t="s">
        <v>401</v>
      </c>
      <c r="K683">
        <v>0</v>
      </c>
      <c r="L683" s="1"/>
      <c r="M683" s="1">
        <v>44761.875</v>
      </c>
      <c r="N683" s="1">
        <v>28346.875</v>
      </c>
      <c r="O683" s="1">
        <v>44482.875</v>
      </c>
      <c r="P683" s="1"/>
      <c r="Q683" s="1">
        <v>44483.875</v>
      </c>
      <c r="R683">
        <v>82674191</v>
      </c>
      <c r="S683" s="22">
        <f>COUNTIF(affix_amil_mensalidade_bronze!$E$4:$E$140,R683)</f>
        <v>0</v>
      </c>
      <c r="U683" t="s">
        <v>1018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389</v>
      </c>
      <c r="AC683">
        <v>8</v>
      </c>
      <c r="AD683" t="s">
        <v>625</v>
      </c>
      <c r="AE683">
        <v>129916</v>
      </c>
      <c r="AF683">
        <v>1119.97</v>
      </c>
      <c r="AG683">
        <v>1299.1600000000001</v>
      </c>
      <c r="AH683" t="s">
        <v>408</v>
      </c>
      <c r="AI683" t="str">
        <f t="shared" si="148"/>
        <v>SIMSIMSIM810485421207136330044761.875ASPROLI - ENTIDADE FECHADA044761.87528346.87544482.87544483.875826741910XLXXNX DXURXDX VXZ000000AMIL8AMIL S750 R2 QP S/COPART1299161119.971299.16ATIVO</v>
      </c>
      <c r="AJ683">
        <f t="shared" si="149"/>
        <v>1</v>
      </c>
      <c r="AK683" t="s">
        <v>401</v>
      </c>
      <c r="AM683" s="8">
        <v>680</v>
      </c>
      <c r="AN683" s="8" t="str">
        <f t="shared" si="156"/>
        <v/>
      </c>
      <c r="AO683" s="8" t="str">
        <f t="shared" si="156"/>
        <v/>
      </c>
      <c r="AP683" s="8" t="str">
        <f t="shared" si="156"/>
        <v/>
      </c>
      <c r="AQ683" s="8" t="str">
        <f t="shared" si="156"/>
        <v/>
      </c>
      <c r="AR683" s="8" t="str">
        <f t="shared" si="156"/>
        <v/>
      </c>
      <c r="AS683" s="8" t="str">
        <f t="shared" si="156"/>
        <v/>
      </c>
      <c r="AT683" s="8" t="str">
        <f t="shared" si="156"/>
        <v/>
      </c>
      <c r="AU683" s="8" t="str">
        <f t="shared" si="156"/>
        <v/>
      </c>
      <c r="AV683" s="8" t="str">
        <f t="shared" si="156"/>
        <v/>
      </c>
      <c r="AW683" s="8" t="str">
        <f t="shared" si="156"/>
        <v/>
      </c>
      <c r="AX683" s="8" t="str">
        <f t="shared" si="157"/>
        <v/>
      </c>
      <c r="AY683" s="8" t="str">
        <f t="shared" si="157"/>
        <v/>
      </c>
      <c r="AZ683" s="8" t="str">
        <f t="shared" si="157"/>
        <v/>
      </c>
      <c r="BA683" s="8" t="str">
        <f t="shared" si="157"/>
        <v/>
      </c>
      <c r="BB683" s="8" t="str">
        <f t="shared" si="157"/>
        <v/>
      </c>
      <c r="BC683" s="8" t="str">
        <f t="shared" si="157"/>
        <v/>
      </c>
      <c r="BD683" s="8" t="str">
        <f t="shared" si="157"/>
        <v/>
      </c>
      <c r="BE683" s="8" t="str">
        <f t="shared" si="157"/>
        <v/>
      </c>
    </row>
    <row r="684" spans="1:57">
      <c r="A684" t="s">
        <v>404</v>
      </c>
      <c r="B684" t="s">
        <v>404</v>
      </c>
      <c r="C684" t="s">
        <v>404</v>
      </c>
      <c r="E684">
        <v>810</v>
      </c>
      <c r="F684">
        <v>485421207</v>
      </c>
      <c r="G684">
        <v>1</v>
      </c>
      <c r="H684">
        <v>363300</v>
      </c>
      <c r="I684" s="1">
        <v>44761.875</v>
      </c>
      <c r="J684" t="s">
        <v>401</v>
      </c>
      <c r="K684">
        <v>0</v>
      </c>
      <c r="L684" s="1"/>
      <c r="M684" s="1">
        <v>44761.875</v>
      </c>
      <c r="N684" s="1">
        <v>28346.875</v>
      </c>
      <c r="O684" s="1">
        <v>44482.875</v>
      </c>
      <c r="P684" s="1"/>
      <c r="Q684" s="1">
        <v>44483.875</v>
      </c>
      <c r="R684">
        <v>82674191</v>
      </c>
      <c r="S684" s="23">
        <f>COUNTIF(affix_amil_mensalidade_bronze!$E$4:$E$140,R684)</f>
        <v>0</v>
      </c>
      <c r="U684" t="s">
        <v>1018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389</v>
      </c>
      <c r="AC684">
        <v>8</v>
      </c>
      <c r="AD684" t="s">
        <v>625</v>
      </c>
      <c r="AE684">
        <v>129916</v>
      </c>
      <c r="AF684">
        <v>1119.97</v>
      </c>
      <c r="AG684">
        <v>1299.1600000000001</v>
      </c>
      <c r="AH684" t="s">
        <v>408</v>
      </c>
      <c r="AI684" t="str">
        <f t="shared" si="148"/>
        <v>SIMSIMSIM810485421207136330044761.875ASPROLI - ENTIDADE FECHADA044761.87528346.87544482.87544483.875826741910XLXXNX DXURXDX VXZ000000AMIL8AMIL S750 R2 QP S/COPART1299161119.971299.16ATIVO</v>
      </c>
      <c r="AJ684">
        <f t="shared" si="149"/>
        <v>1</v>
      </c>
      <c r="AK684" t="s">
        <v>401</v>
      </c>
      <c r="AM684" s="7">
        <v>681</v>
      </c>
      <c r="AN684" s="7" t="str">
        <f t="shared" ref="AN684:AW693" si="158">IF(AN$3=$D684,$AM684,"")</f>
        <v/>
      </c>
      <c r="AO684" s="7" t="str">
        <f t="shared" si="158"/>
        <v/>
      </c>
      <c r="AP684" s="7" t="str">
        <f t="shared" si="158"/>
        <v/>
      </c>
      <c r="AQ684" s="7" t="str">
        <f t="shared" si="158"/>
        <v/>
      </c>
      <c r="AR684" s="7" t="str">
        <f t="shared" si="158"/>
        <v/>
      </c>
      <c r="AS684" s="7" t="str">
        <f t="shared" si="158"/>
        <v/>
      </c>
      <c r="AT684" s="7" t="str">
        <f t="shared" si="158"/>
        <v/>
      </c>
      <c r="AU684" s="7" t="str">
        <f t="shared" si="158"/>
        <v/>
      </c>
      <c r="AV684" s="7" t="str">
        <f t="shared" si="158"/>
        <v/>
      </c>
      <c r="AW684" s="7" t="str">
        <f t="shared" si="158"/>
        <v/>
      </c>
      <c r="AX684" s="7" t="str">
        <f t="shared" ref="AX684:BE693" si="159">IF(AX$3=$D684,$AM684,"")</f>
        <v/>
      </c>
      <c r="AY684" s="7" t="str">
        <f t="shared" si="159"/>
        <v/>
      </c>
      <c r="AZ684" s="7" t="str">
        <f t="shared" si="159"/>
        <v/>
      </c>
      <c r="BA684" s="7" t="str">
        <f t="shared" si="159"/>
        <v/>
      </c>
      <c r="BB684" s="7" t="str">
        <f t="shared" si="159"/>
        <v/>
      </c>
      <c r="BC684" s="7" t="str">
        <f t="shared" si="159"/>
        <v/>
      </c>
      <c r="BD684" s="7" t="str">
        <f t="shared" si="159"/>
        <v/>
      </c>
      <c r="BE684" s="7" t="str">
        <f t="shared" si="159"/>
        <v/>
      </c>
    </row>
    <row r="685" spans="1:57">
      <c r="A685" t="s">
        <v>404</v>
      </c>
      <c r="B685" t="s">
        <v>404</v>
      </c>
      <c r="C685" t="s">
        <v>404</v>
      </c>
      <c r="E685">
        <v>810</v>
      </c>
      <c r="F685">
        <v>485421207</v>
      </c>
      <c r="G685">
        <v>1</v>
      </c>
      <c r="H685">
        <v>363300</v>
      </c>
      <c r="I685" s="1">
        <v>44761.875</v>
      </c>
      <c r="J685" t="s">
        <v>401</v>
      </c>
      <c r="K685">
        <v>1</v>
      </c>
      <c r="L685" s="1"/>
      <c r="M685" s="1">
        <v>44761.875</v>
      </c>
      <c r="N685" s="1">
        <v>40497.916666666664</v>
      </c>
      <c r="O685" s="1">
        <v>44482.875</v>
      </c>
      <c r="P685" s="1"/>
      <c r="Q685" s="1">
        <v>44483.875</v>
      </c>
      <c r="R685">
        <v>82674192</v>
      </c>
      <c r="S685" s="22">
        <f>COUNTIF(affix_amil_mensalidade_bronze!$E$4:$E$140,R685)</f>
        <v>0</v>
      </c>
      <c r="U685" t="s">
        <v>1019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389</v>
      </c>
      <c r="AC685">
        <v>8</v>
      </c>
      <c r="AD685" t="s">
        <v>625</v>
      </c>
      <c r="AE685">
        <v>52535</v>
      </c>
      <c r="AF685">
        <v>452.88</v>
      </c>
      <c r="AG685">
        <v>525.35</v>
      </c>
      <c r="AH685" t="s">
        <v>408</v>
      </c>
      <c r="AI685" t="str">
        <f t="shared" si="148"/>
        <v>SIMSIMSIM810485421207136330044761.875ASPROLI - ENTIDADE FECHADA144761.87540497.916666666744482.87544483.875826741920MXGUXL XLXXXNDRX VXZ VXTXRXNX000000AMIL8AMIL S750 R2 QP S/COPART52535452.88525.35ATIVO</v>
      </c>
      <c r="AJ685">
        <f t="shared" si="149"/>
        <v>0</v>
      </c>
      <c r="AK685" t="s">
        <v>401</v>
      </c>
      <c r="AM685" s="8">
        <v>682</v>
      </c>
      <c r="AN685" s="8" t="str">
        <f t="shared" si="158"/>
        <v/>
      </c>
      <c r="AO685" s="8" t="str">
        <f t="shared" si="158"/>
        <v/>
      </c>
      <c r="AP685" s="8" t="str">
        <f t="shared" si="158"/>
        <v/>
      </c>
      <c r="AQ685" s="8" t="str">
        <f t="shared" si="158"/>
        <v/>
      </c>
      <c r="AR685" s="8" t="str">
        <f t="shared" si="158"/>
        <v/>
      </c>
      <c r="AS685" s="8" t="str">
        <f t="shared" si="158"/>
        <v/>
      </c>
      <c r="AT685" s="8" t="str">
        <f t="shared" si="158"/>
        <v/>
      </c>
      <c r="AU685" s="8" t="str">
        <f t="shared" si="158"/>
        <v/>
      </c>
      <c r="AV685" s="8" t="str">
        <f t="shared" si="158"/>
        <v/>
      </c>
      <c r="AW685" s="8" t="str">
        <f t="shared" si="158"/>
        <v/>
      </c>
      <c r="AX685" s="8" t="str">
        <f t="shared" si="159"/>
        <v/>
      </c>
      <c r="AY685" s="8" t="str">
        <f t="shared" si="159"/>
        <v/>
      </c>
      <c r="AZ685" s="8" t="str">
        <f t="shared" si="159"/>
        <v/>
      </c>
      <c r="BA685" s="8" t="str">
        <f t="shared" si="159"/>
        <v/>
      </c>
      <c r="BB685" s="8" t="str">
        <f t="shared" si="159"/>
        <v/>
      </c>
      <c r="BC685" s="8" t="str">
        <f t="shared" si="159"/>
        <v/>
      </c>
      <c r="BD685" s="8" t="str">
        <f t="shared" si="159"/>
        <v/>
      </c>
      <c r="BE685" s="8" t="str">
        <f t="shared" si="159"/>
        <v/>
      </c>
    </row>
    <row r="686" spans="1:57">
      <c r="A686" t="s">
        <v>404</v>
      </c>
      <c r="B686" t="s">
        <v>404</v>
      </c>
      <c r="C686" t="s">
        <v>404</v>
      </c>
      <c r="E686">
        <v>810</v>
      </c>
      <c r="F686">
        <v>485421207</v>
      </c>
      <c r="G686">
        <v>1</v>
      </c>
      <c r="H686">
        <v>363300</v>
      </c>
      <c r="I686" s="1">
        <v>44761.875</v>
      </c>
      <c r="J686" t="s">
        <v>401</v>
      </c>
      <c r="K686">
        <v>1</v>
      </c>
      <c r="L686" s="1"/>
      <c r="M686" s="1">
        <v>44761.875</v>
      </c>
      <c r="N686" s="1">
        <v>40497.916666666664</v>
      </c>
      <c r="O686" s="1">
        <v>44482.875</v>
      </c>
      <c r="P686" s="1"/>
      <c r="Q686" s="1">
        <v>44483.875</v>
      </c>
      <c r="R686">
        <v>82674192</v>
      </c>
      <c r="S686" s="23">
        <f>COUNTIF(affix_amil_mensalidade_bronze!$E$4:$E$140,R686)</f>
        <v>0</v>
      </c>
      <c r="U686" t="s">
        <v>1019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389</v>
      </c>
      <c r="AC686">
        <v>8</v>
      </c>
      <c r="AD686" t="s">
        <v>625</v>
      </c>
      <c r="AE686">
        <v>52535</v>
      </c>
      <c r="AF686">
        <v>452.88</v>
      </c>
      <c r="AG686">
        <v>525.35</v>
      </c>
      <c r="AH686" t="s">
        <v>408</v>
      </c>
      <c r="AI686" t="str">
        <f t="shared" si="148"/>
        <v>SIMSIMSIM810485421207136330044761.875ASPROLI - ENTIDADE FECHADA144761.87540497.916666666744482.87544483.875826741920MXGUXL XLXXXNDRX VXZ VXTXRXNX000000AMIL8AMIL S750 R2 QP S/COPART52535452.88525.35ATIVO</v>
      </c>
      <c r="AJ686">
        <f t="shared" si="149"/>
        <v>1</v>
      </c>
      <c r="AK686" t="s">
        <v>401</v>
      </c>
      <c r="AM686" s="7">
        <v>683</v>
      </c>
      <c r="AN686" s="7" t="str">
        <f t="shared" si="158"/>
        <v/>
      </c>
      <c r="AO686" s="7" t="str">
        <f t="shared" si="158"/>
        <v/>
      </c>
      <c r="AP686" s="7" t="str">
        <f t="shared" si="158"/>
        <v/>
      </c>
      <c r="AQ686" s="7" t="str">
        <f t="shared" si="158"/>
        <v/>
      </c>
      <c r="AR686" s="7" t="str">
        <f t="shared" si="158"/>
        <v/>
      </c>
      <c r="AS686" s="7" t="str">
        <f t="shared" si="158"/>
        <v/>
      </c>
      <c r="AT686" s="7" t="str">
        <f t="shared" si="158"/>
        <v/>
      </c>
      <c r="AU686" s="7" t="str">
        <f t="shared" si="158"/>
        <v/>
      </c>
      <c r="AV686" s="7" t="str">
        <f t="shared" si="158"/>
        <v/>
      </c>
      <c r="AW686" s="7" t="str">
        <f t="shared" si="158"/>
        <v/>
      </c>
      <c r="AX686" s="7" t="str">
        <f t="shared" si="159"/>
        <v/>
      </c>
      <c r="AY686" s="7" t="str">
        <f t="shared" si="159"/>
        <v/>
      </c>
      <c r="AZ686" s="7" t="str">
        <f t="shared" si="159"/>
        <v/>
      </c>
      <c r="BA686" s="7" t="str">
        <f t="shared" si="159"/>
        <v/>
      </c>
      <c r="BB686" s="7" t="str">
        <f t="shared" si="159"/>
        <v/>
      </c>
      <c r="BC686" s="7" t="str">
        <f t="shared" si="159"/>
        <v/>
      </c>
      <c r="BD686" s="7" t="str">
        <f t="shared" si="159"/>
        <v/>
      </c>
      <c r="BE686" s="7" t="str">
        <f t="shared" si="159"/>
        <v/>
      </c>
    </row>
    <row r="687" spans="1:57">
      <c r="A687" t="s">
        <v>404</v>
      </c>
      <c r="B687" t="s">
        <v>404</v>
      </c>
      <c r="C687" t="s">
        <v>404</v>
      </c>
      <c r="E687">
        <v>810</v>
      </c>
      <c r="F687">
        <v>485421207</v>
      </c>
      <c r="G687">
        <v>1</v>
      </c>
      <c r="H687">
        <v>363300</v>
      </c>
      <c r="I687" s="1">
        <v>44761.875</v>
      </c>
      <c r="J687" t="s">
        <v>401</v>
      </c>
      <c r="K687">
        <v>1</v>
      </c>
      <c r="L687" s="1"/>
      <c r="M687" s="1">
        <v>44761.875</v>
      </c>
      <c r="N687" s="1">
        <v>40497.916666666664</v>
      </c>
      <c r="O687" s="1">
        <v>44482.875</v>
      </c>
      <c r="P687" s="1"/>
      <c r="Q687" s="1">
        <v>44483.875</v>
      </c>
      <c r="R687">
        <v>82674192</v>
      </c>
      <c r="S687" s="22">
        <f>COUNTIF(affix_amil_mensalidade_bronze!$E$4:$E$140,R687)</f>
        <v>0</v>
      </c>
      <c r="U687" t="s">
        <v>1019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389</v>
      </c>
      <c r="AC687">
        <v>8</v>
      </c>
      <c r="AD687" t="s">
        <v>625</v>
      </c>
      <c r="AE687">
        <v>52535</v>
      </c>
      <c r="AF687">
        <v>452.88</v>
      </c>
      <c r="AG687">
        <v>525.35</v>
      </c>
      <c r="AH687" t="s">
        <v>408</v>
      </c>
      <c r="AI687" t="str">
        <f t="shared" si="148"/>
        <v>SIMSIMSIM810485421207136330044761.875ASPROLI - ENTIDADE FECHADA144761.87540497.916666666744482.87544483.875826741920MXGUXL XLXXXNDRX VXZ VXTXRXNX000000AMIL8AMIL S750 R2 QP S/COPART52535452.88525.35ATIVO</v>
      </c>
      <c r="AJ687">
        <f t="shared" si="149"/>
        <v>1</v>
      </c>
      <c r="AK687" t="s">
        <v>401</v>
      </c>
      <c r="AM687" s="8">
        <v>684</v>
      </c>
      <c r="AN687" s="8" t="str">
        <f t="shared" si="158"/>
        <v/>
      </c>
      <c r="AO687" s="8" t="str">
        <f t="shared" si="158"/>
        <v/>
      </c>
      <c r="AP687" s="8" t="str">
        <f t="shared" si="158"/>
        <v/>
      </c>
      <c r="AQ687" s="8" t="str">
        <f t="shared" si="158"/>
        <v/>
      </c>
      <c r="AR687" s="8" t="str">
        <f t="shared" si="158"/>
        <v/>
      </c>
      <c r="AS687" s="8" t="str">
        <f t="shared" si="158"/>
        <v/>
      </c>
      <c r="AT687" s="8" t="str">
        <f t="shared" si="158"/>
        <v/>
      </c>
      <c r="AU687" s="8" t="str">
        <f t="shared" si="158"/>
        <v/>
      </c>
      <c r="AV687" s="8" t="str">
        <f t="shared" si="158"/>
        <v/>
      </c>
      <c r="AW687" s="8" t="str">
        <f t="shared" si="158"/>
        <v/>
      </c>
      <c r="AX687" s="8" t="str">
        <f t="shared" si="159"/>
        <v/>
      </c>
      <c r="AY687" s="8" t="str">
        <f t="shared" si="159"/>
        <v/>
      </c>
      <c r="AZ687" s="8" t="str">
        <f t="shared" si="159"/>
        <v/>
      </c>
      <c r="BA687" s="8" t="str">
        <f t="shared" si="159"/>
        <v/>
      </c>
      <c r="BB687" s="8" t="str">
        <f t="shared" si="159"/>
        <v/>
      </c>
      <c r="BC687" s="8" t="str">
        <f t="shared" si="159"/>
        <v/>
      </c>
      <c r="BD687" s="8" t="str">
        <f t="shared" si="159"/>
        <v/>
      </c>
      <c r="BE687" s="8" t="str">
        <f t="shared" si="159"/>
        <v/>
      </c>
    </row>
    <row r="688" spans="1:57">
      <c r="A688" t="s">
        <v>386</v>
      </c>
      <c r="B688" t="s">
        <v>386</v>
      </c>
      <c r="C688" t="s">
        <v>386</v>
      </c>
      <c r="D688">
        <v>1201881000</v>
      </c>
      <c r="E688">
        <v>57</v>
      </c>
      <c r="F688">
        <v>0</v>
      </c>
      <c r="G688">
        <v>1</v>
      </c>
      <c r="H688">
        <v>160957</v>
      </c>
      <c r="I688" s="1">
        <v>44761.875</v>
      </c>
      <c r="J688" t="s">
        <v>392</v>
      </c>
      <c r="K688">
        <v>1</v>
      </c>
      <c r="L688" s="1">
        <v>44657.875</v>
      </c>
      <c r="M688" s="1">
        <v>44761.875</v>
      </c>
      <c r="N688" s="1">
        <v>44551.875</v>
      </c>
      <c r="O688" s="1">
        <v>44657.875</v>
      </c>
      <c r="P688" s="1"/>
      <c r="Q688" s="1">
        <v>44578.875</v>
      </c>
      <c r="R688">
        <v>83260647</v>
      </c>
      <c r="S688" s="22">
        <f>COUNTIF(affix_amil_mensalidade_bronze!$E$4:$E$140,R688)</f>
        <v>0</v>
      </c>
      <c r="U688" t="s">
        <v>828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389</v>
      </c>
      <c r="AD688" t="s">
        <v>476</v>
      </c>
      <c r="AE688">
        <v>77338</v>
      </c>
      <c r="AF688">
        <v>649.63</v>
      </c>
      <c r="AG688">
        <v>773.38</v>
      </c>
      <c r="AH688" t="s">
        <v>391</v>
      </c>
      <c r="AI688" t="str">
        <f t="shared" si="148"/>
        <v>NÃONÃONÃO1201881000570116095744761.875ANMEP144657.87544761.87544551.87544657.87544578.875832606470WXWXLXX GXMX DX XNTXNX MXWHXDX000000AMILAMIL 400 QC NACIONAL77338649.63773.38INATIVO</v>
      </c>
      <c r="AJ688">
        <f t="shared" si="149"/>
        <v>0</v>
      </c>
      <c r="AK688" t="s">
        <v>392</v>
      </c>
      <c r="AM688" s="7">
        <v>685</v>
      </c>
      <c r="AN688" s="7" t="str">
        <f t="shared" si="158"/>
        <v/>
      </c>
      <c r="AO688" s="7" t="str">
        <f t="shared" si="158"/>
        <v/>
      </c>
      <c r="AP688" s="7" t="str">
        <f t="shared" si="158"/>
        <v/>
      </c>
      <c r="AQ688" s="7" t="str">
        <f t="shared" si="158"/>
        <v/>
      </c>
      <c r="AR688" s="7" t="str">
        <f t="shared" si="158"/>
        <v/>
      </c>
      <c r="AS688" s="7" t="str">
        <f t="shared" si="158"/>
        <v/>
      </c>
      <c r="AT688" s="7" t="str">
        <f t="shared" si="158"/>
        <v/>
      </c>
      <c r="AU688" s="7" t="str">
        <f t="shared" si="158"/>
        <v/>
      </c>
      <c r="AV688" s="7" t="str">
        <f t="shared" si="158"/>
        <v/>
      </c>
      <c r="AW688" s="7" t="str">
        <f t="shared" si="158"/>
        <v/>
      </c>
      <c r="AX688" s="7" t="str">
        <f t="shared" si="159"/>
        <v/>
      </c>
      <c r="AY688" s="7" t="str">
        <f t="shared" si="159"/>
        <v/>
      </c>
      <c r="AZ688" s="7" t="str">
        <f t="shared" si="159"/>
        <v/>
      </c>
      <c r="BA688" s="7" t="str">
        <f t="shared" si="159"/>
        <v/>
      </c>
      <c r="BB688" s="7" t="str">
        <f t="shared" si="159"/>
        <v/>
      </c>
      <c r="BC688" s="7" t="str">
        <f t="shared" si="159"/>
        <v/>
      </c>
      <c r="BD688" s="7" t="str">
        <f t="shared" si="159"/>
        <v/>
      </c>
      <c r="BE688" s="7" t="str">
        <f t="shared" si="159"/>
        <v/>
      </c>
    </row>
    <row r="689" spans="1:57">
      <c r="A689" t="s">
        <v>386</v>
      </c>
      <c r="B689" t="s">
        <v>386</v>
      </c>
      <c r="C689" t="s">
        <v>386</v>
      </c>
      <c r="D689">
        <v>1201881000</v>
      </c>
      <c r="E689">
        <v>57</v>
      </c>
      <c r="F689">
        <v>0</v>
      </c>
      <c r="G689">
        <v>1</v>
      </c>
      <c r="H689">
        <v>160957</v>
      </c>
      <c r="I689" s="1">
        <v>44761.875</v>
      </c>
      <c r="J689" t="s">
        <v>392</v>
      </c>
      <c r="K689">
        <v>1</v>
      </c>
      <c r="L689" s="1">
        <v>44657.875</v>
      </c>
      <c r="M689" s="1">
        <v>44761.875</v>
      </c>
      <c r="N689" s="1">
        <v>44551.875</v>
      </c>
      <c r="O689" s="1">
        <v>44657.875</v>
      </c>
      <c r="P689" s="1"/>
      <c r="Q689" s="1">
        <v>44578.875</v>
      </c>
      <c r="R689">
        <v>83260647</v>
      </c>
      <c r="S689" s="23">
        <f>COUNTIF(affix_amil_mensalidade_bronze!$E$4:$E$140,R689)</f>
        <v>0</v>
      </c>
      <c r="U689" t="s">
        <v>828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389</v>
      </c>
      <c r="AD689" t="s">
        <v>476</v>
      </c>
      <c r="AE689">
        <v>77338</v>
      </c>
      <c r="AF689">
        <v>649.63</v>
      </c>
      <c r="AG689">
        <v>773.38</v>
      </c>
      <c r="AH689" t="s">
        <v>391</v>
      </c>
      <c r="AI689" t="str">
        <f t="shared" si="148"/>
        <v>NÃONÃONÃO1201881000570116095744761.875ANMEP144657.87544761.87544551.87544657.87544578.875832606470WXWXLXX GXMX DX XNTXNX MXWHXDX000000AMILAMIL 400 QC NACIONAL77338649.63773.38INATIVO</v>
      </c>
      <c r="AJ689">
        <f t="shared" si="149"/>
        <v>1</v>
      </c>
      <c r="AK689" t="s">
        <v>392</v>
      </c>
      <c r="AM689" s="8">
        <v>686</v>
      </c>
      <c r="AN689" s="8" t="str">
        <f t="shared" si="158"/>
        <v/>
      </c>
      <c r="AO689" s="8" t="str">
        <f t="shared" si="158"/>
        <v/>
      </c>
      <c r="AP689" s="8" t="str">
        <f t="shared" si="158"/>
        <v/>
      </c>
      <c r="AQ689" s="8" t="str">
        <f t="shared" si="158"/>
        <v/>
      </c>
      <c r="AR689" s="8" t="str">
        <f t="shared" si="158"/>
        <v/>
      </c>
      <c r="AS689" s="8" t="str">
        <f t="shared" si="158"/>
        <v/>
      </c>
      <c r="AT689" s="8" t="str">
        <f t="shared" si="158"/>
        <v/>
      </c>
      <c r="AU689" s="8" t="str">
        <f t="shared" si="158"/>
        <v/>
      </c>
      <c r="AV689" s="8" t="str">
        <f t="shared" si="158"/>
        <v/>
      </c>
      <c r="AW689" s="8" t="str">
        <f t="shared" si="158"/>
        <v/>
      </c>
      <c r="AX689" s="8" t="str">
        <f t="shared" si="159"/>
        <v/>
      </c>
      <c r="AY689" s="8" t="str">
        <f t="shared" si="159"/>
        <v/>
      </c>
      <c r="AZ689" s="8" t="str">
        <f t="shared" si="159"/>
        <v/>
      </c>
      <c r="BA689" s="8" t="str">
        <f t="shared" si="159"/>
        <v/>
      </c>
      <c r="BB689" s="8" t="str">
        <f t="shared" si="159"/>
        <v/>
      </c>
      <c r="BC689" s="8" t="str">
        <f t="shared" si="159"/>
        <v/>
      </c>
      <c r="BD689" s="8" t="str">
        <f t="shared" si="159"/>
        <v/>
      </c>
      <c r="BE689" s="8" t="str">
        <f t="shared" si="159"/>
        <v/>
      </c>
    </row>
    <row r="690" spans="1:57">
      <c r="A690" t="s">
        <v>386</v>
      </c>
      <c r="B690" t="s">
        <v>386</v>
      </c>
      <c r="C690" t="s">
        <v>386</v>
      </c>
      <c r="D690">
        <v>1201881000</v>
      </c>
      <c r="E690">
        <v>57</v>
      </c>
      <c r="F690">
        <v>0</v>
      </c>
      <c r="G690">
        <v>1</v>
      </c>
      <c r="H690">
        <v>160957</v>
      </c>
      <c r="I690" s="1">
        <v>44761.875</v>
      </c>
      <c r="J690" t="s">
        <v>392</v>
      </c>
      <c r="K690">
        <v>1</v>
      </c>
      <c r="L690" s="1">
        <v>44657.875</v>
      </c>
      <c r="M690" s="1">
        <v>44761.875</v>
      </c>
      <c r="N690" s="1">
        <v>44551.875</v>
      </c>
      <c r="O690" s="1">
        <v>44657.875</v>
      </c>
      <c r="P690" s="1"/>
      <c r="Q690" s="1">
        <v>44578.875</v>
      </c>
      <c r="R690">
        <v>83260647</v>
      </c>
      <c r="S690" s="22">
        <f>COUNTIF(affix_amil_mensalidade_bronze!$E$4:$E$140,R690)</f>
        <v>0</v>
      </c>
      <c r="U690" t="s">
        <v>828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389</v>
      </c>
      <c r="AD690" t="s">
        <v>476</v>
      </c>
      <c r="AE690">
        <v>77338</v>
      </c>
      <c r="AF690">
        <v>649.63</v>
      </c>
      <c r="AG690">
        <v>773.38</v>
      </c>
      <c r="AH690" t="s">
        <v>391</v>
      </c>
      <c r="AI690" t="str">
        <f t="shared" si="148"/>
        <v>NÃONÃONÃO1201881000570116095744761.875ANMEP144657.87544761.87544551.87544657.87544578.875832606470WXWXLXX GXMX DX XNTXNX MXWHXDX000000AMILAMIL 400 QC NACIONAL77338649.63773.38INATIVO</v>
      </c>
      <c r="AJ690">
        <f t="shared" si="149"/>
        <v>1</v>
      </c>
      <c r="AK690" t="s">
        <v>392</v>
      </c>
      <c r="AM690" s="7">
        <v>687</v>
      </c>
      <c r="AN690" s="7" t="str">
        <f t="shared" si="158"/>
        <v/>
      </c>
      <c r="AO690" s="7" t="str">
        <f t="shared" si="158"/>
        <v/>
      </c>
      <c r="AP690" s="7" t="str">
        <f t="shared" si="158"/>
        <v/>
      </c>
      <c r="AQ690" s="7" t="str">
        <f t="shared" si="158"/>
        <v/>
      </c>
      <c r="AR690" s="7" t="str">
        <f t="shared" si="158"/>
        <v/>
      </c>
      <c r="AS690" s="7" t="str">
        <f t="shared" si="158"/>
        <v/>
      </c>
      <c r="AT690" s="7" t="str">
        <f t="shared" si="158"/>
        <v/>
      </c>
      <c r="AU690" s="7" t="str">
        <f t="shared" si="158"/>
        <v/>
      </c>
      <c r="AV690" s="7" t="str">
        <f t="shared" si="158"/>
        <v/>
      </c>
      <c r="AW690" s="7" t="str">
        <f t="shared" si="158"/>
        <v/>
      </c>
      <c r="AX690" s="7" t="str">
        <f t="shared" si="159"/>
        <v/>
      </c>
      <c r="AY690" s="7" t="str">
        <f t="shared" si="159"/>
        <v/>
      </c>
      <c r="AZ690" s="7" t="str">
        <f t="shared" si="159"/>
        <v/>
      </c>
      <c r="BA690" s="7" t="str">
        <f t="shared" si="159"/>
        <v/>
      </c>
      <c r="BB690" s="7" t="str">
        <f t="shared" si="159"/>
        <v/>
      </c>
      <c r="BC690" s="7" t="str">
        <f t="shared" si="159"/>
        <v/>
      </c>
      <c r="BD690" s="7" t="str">
        <f t="shared" si="159"/>
        <v/>
      </c>
      <c r="BE690" s="7" t="str">
        <f t="shared" si="159"/>
        <v/>
      </c>
    </row>
    <row r="691" spans="1:57">
      <c r="A691" t="s">
        <v>404</v>
      </c>
      <c r="B691" t="s">
        <v>386</v>
      </c>
      <c r="C691" t="s">
        <v>386</v>
      </c>
      <c r="D691">
        <v>1201881000</v>
      </c>
      <c r="E691">
        <v>57</v>
      </c>
      <c r="F691">
        <v>0</v>
      </c>
      <c r="G691">
        <v>1</v>
      </c>
      <c r="H691">
        <v>187926</v>
      </c>
      <c r="I691" s="1">
        <v>44761.875</v>
      </c>
      <c r="J691" t="s">
        <v>392</v>
      </c>
      <c r="K691">
        <v>2</v>
      </c>
      <c r="L691" s="1">
        <v>44682.875</v>
      </c>
      <c r="M691" s="1">
        <v>44761.875</v>
      </c>
      <c r="N691" s="1">
        <v>44602.875</v>
      </c>
      <c r="O691" s="1">
        <v>44682.875</v>
      </c>
      <c r="P691" s="1"/>
      <c r="Q691" s="1">
        <v>44630.875</v>
      </c>
      <c r="R691">
        <v>83570144</v>
      </c>
      <c r="S691" s="22">
        <f>COUNTIF(affix_amil_mensalidade_bronze!$E$4:$E$140,R691)</f>
        <v>0</v>
      </c>
      <c r="U691" t="s">
        <v>931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389</v>
      </c>
      <c r="AC691">
        <v>40</v>
      </c>
      <c r="AD691" t="s">
        <v>398</v>
      </c>
      <c r="AE691">
        <v>95921</v>
      </c>
      <c r="AF691">
        <v>805.73</v>
      </c>
      <c r="AG691">
        <v>959.21</v>
      </c>
      <c r="AH691" t="s">
        <v>391</v>
      </c>
      <c r="AI691" t="str">
        <f t="shared" si="148"/>
        <v>SIMNÃONÃO1201881000570118792644761.875ANMEP244682.87544761.87544602.87544682.87544630.875835701440BRXNX BXTX NUNX WXRDXZX000000AMIL40AMIL 500 QP NACIONAL95921805.73959.21INATIVO</v>
      </c>
      <c r="AJ691">
        <f t="shared" si="149"/>
        <v>0</v>
      </c>
      <c r="AK691" t="s">
        <v>392</v>
      </c>
      <c r="AM691" s="8">
        <v>688</v>
      </c>
      <c r="AN691" s="8" t="str">
        <f t="shared" si="158"/>
        <v/>
      </c>
      <c r="AO691" s="8" t="str">
        <f t="shared" si="158"/>
        <v/>
      </c>
      <c r="AP691" s="8" t="str">
        <f t="shared" si="158"/>
        <v/>
      </c>
      <c r="AQ691" s="8" t="str">
        <f t="shared" si="158"/>
        <v/>
      </c>
      <c r="AR691" s="8" t="str">
        <f t="shared" si="158"/>
        <v/>
      </c>
      <c r="AS691" s="8" t="str">
        <f t="shared" si="158"/>
        <v/>
      </c>
      <c r="AT691" s="8" t="str">
        <f t="shared" si="158"/>
        <v/>
      </c>
      <c r="AU691" s="8" t="str">
        <f t="shared" si="158"/>
        <v/>
      </c>
      <c r="AV691" s="8" t="str">
        <f t="shared" si="158"/>
        <v/>
      </c>
      <c r="AW691" s="8" t="str">
        <f t="shared" si="158"/>
        <v/>
      </c>
      <c r="AX691" s="8" t="str">
        <f t="shared" si="159"/>
        <v/>
      </c>
      <c r="AY691" s="8" t="str">
        <f t="shared" si="159"/>
        <v/>
      </c>
      <c r="AZ691" s="8" t="str">
        <f t="shared" si="159"/>
        <v/>
      </c>
      <c r="BA691" s="8" t="str">
        <f t="shared" si="159"/>
        <v/>
      </c>
      <c r="BB691" s="8" t="str">
        <f t="shared" si="159"/>
        <v/>
      </c>
      <c r="BC691" s="8" t="str">
        <f t="shared" si="159"/>
        <v/>
      </c>
      <c r="BD691" s="8" t="str">
        <f t="shared" si="159"/>
        <v/>
      </c>
      <c r="BE691" s="8" t="str">
        <f t="shared" si="159"/>
        <v/>
      </c>
    </row>
    <row r="692" spans="1:57">
      <c r="A692" t="s">
        <v>404</v>
      </c>
      <c r="B692" t="s">
        <v>386</v>
      </c>
      <c r="C692" t="s">
        <v>386</v>
      </c>
      <c r="D692">
        <v>1201881000</v>
      </c>
      <c r="E692">
        <v>57</v>
      </c>
      <c r="F692">
        <v>0</v>
      </c>
      <c r="G692">
        <v>1</v>
      </c>
      <c r="H692">
        <v>187926</v>
      </c>
      <c r="I692" s="1">
        <v>44761.875</v>
      </c>
      <c r="J692" t="s">
        <v>392</v>
      </c>
      <c r="K692">
        <v>2</v>
      </c>
      <c r="L692" s="1">
        <v>44682.875</v>
      </c>
      <c r="M692" s="1">
        <v>44761.875</v>
      </c>
      <c r="N692" s="1">
        <v>44602.875</v>
      </c>
      <c r="O692" s="1">
        <v>44682.875</v>
      </c>
      <c r="P692" s="1"/>
      <c r="Q692" s="1">
        <v>44630.875</v>
      </c>
      <c r="R692">
        <v>83570144</v>
      </c>
      <c r="S692" s="22">
        <f>COUNTIF(affix_amil_mensalidade_bronze!$E$4:$E$140,R692)</f>
        <v>0</v>
      </c>
      <c r="U692" t="s">
        <v>931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389</v>
      </c>
      <c r="AC692">
        <v>40</v>
      </c>
      <c r="AD692" t="s">
        <v>398</v>
      </c>
      <c r="AE692">
        <v>95921</v>
      </c>
      <c r="AF692">
        <v>805.73</v>
      </c>
      <c r="AG692">
        <v>959.21</v>
      </c>
      <c r="AH692" t="s">
        <v>391</v>
      </c>
      <c r="AI692" t="str">
        <f t="shared" si="148"/>
        <v>SIMNÃONÃO1201881000570118792644761.875ANMEP244682.87544761.87544602.87544682.87544630.875835701440BRXNX BXTX NUNX WXRDXZX000000AMIL40AMIL 500 QP NACIONAL95921805.73959.21INATIVO</v>
      </c>
      <c r="AJ692">
        <f t="shared" si="149"/>
        <v>1</v>
      </c>
      <c r="AK692" t="s">
        <v>392</v>
      </c>
      <c r="AM692" s="7">
        <v>689</v>
      </c>
      <c r="AN692" s="7" t="str">
        <f t="shared" si="158"/>
        <v/>
      </c>
      <c r="AO692" s="7" t="str">
        <f t="shared" si="158"/>
        <v/>
      </c>
      <c r="AP692" s="7" t="str">
        <f t="shared" si="158"/>
        <v/>
      </c>
      <c r="AQ692" s="7" t="str">
        <f t="shared" si="158"/>
        <v/>
      </c>
      <c r="AR692" s="7" t="str">
        <f t="shared" si="158"/>
        <v/>
      </c>
      <c r="AS692" s="7" t="str">
        <f t="shared" si="158"/>
        <v/>
      </c>
      <c r="AT692" s="7" t="str">
        <f t="shared" si="158"/>
        <v/>
      </c>
      <c r="AU692" s="7" t="str">
        <f t="shared" si="158"/>
        <v/>
      </c>
      <c r="AV692" s="7" t="str">
        <f t="shared" si="158"/>
        <v/>
      </c>
      <c r="AW692" s="7" t="str">
        <f t="shared" si="158"/>
        <v/>
      </c>
      <c r="AX692" s="7" t="str">
        <f t="shared" si="159"/>
        <v/>
      </c>
      <c r="AY692" s="7" t="str">
        <f t="shared" si="159"/>
        <v/>
      </c>
      <c r="AZ692" s="7" t="str">
        <f t="shared" si="159"/>
        <v/>
      </c>
      <c r="BA692" s="7" t="str">
        <f t="shared" si="159"/>
        <v/>
      </c>
      <c r="BB692" s="7" t="str">
        <f t="shared" si="159"/>
        <v/>
      </c>
      <c r="BC692" s="7" t="str">
        <f t="shared" si="159"/>
        <v/>
      </c>
      <c r="BD692" s="7" t="str">
        <f t="shared" si="159"/>
        <v/>
      </c>
      <c r="BE692" s="7" t="str">
        <f t="shared" si="159"/>
        <v/>
      </c>
    </row>
    <row r="693" spans="1:57">
      <c r="A693" t="s">
        <v>404</v>
      </c>
      <c r="B693" t="s">
        <v>386</v>
      </c>
      <c r="C693" t="s">
        <v>386</v>
      </c>
      <c r="D693">
        <v>1201881000</v>
      </c>
      <c r="E693">
        <v>57</v>
      </c>
      <c r="F693">
        <v>0</v>
      </c>
      <c r="G693">
        <v>1</v>
      </c>
      <c r="H693">
        <v>187926</v>
      </c>
      <c r="I693" s="1">
        <v>44761.875</v>
      </c>
      <c r="J693" t="s">
        <v>392</v>
      </c>
      <c r="K693">
        <v>2</v>
      </c>
      <c r="L693" s="1">
        <v>44682.875</v>
      </c>
      <c r="M693" s="1">
        <v>44761.875</v>
      </c>
      <c r="N693" s="1">
        <v>44602.875</v>
      </c>
      <c r="O693" s="1">
        <v>44682.875</v>
      </c>
      <c r="P693" s="1"/>
      <c r="Q693" s="1">
        <v>44630.875</v>
      </c>
      <c r="R693">
        <v>83570144</v>
      </c>
      <c r="S693" s="22">
        <f>COUNTIF(affix_amil_mensalidade_bronze!$E$4:$E$140,R693)</f>
        <v>0</v>
      </c>
      <c r="U693" t="s">
        <v>931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389</v>
      </c>
      <c r="AC693">
        <v>40</v>
      </c>
      <c r="AD693" t="s">
        <v>398</v>
      </c>
      <c r="AE693">
        <v>95921</v>
      </c>
      <c r="AF693">
        <v>805.73</v>
      </c>
      <c r="AG693">
        <v>959.21</v>
      </c>
      <c r="AH693" t="s">
        <v>391</v>
      </c>
      <c r="AI693" t="str">
        <f t="shared" si="148"/>
        <v>SIMNÃONÃO1201881000570118792644761.875ANMEP244682.87544761.87544602.87544682.87544630.875835701440BRXNX BXTX NUNX WXRDXZX000000AMIL40AMIL 500 QP NACIONAL95921805.73959.21INATIVO</v>
      </c>
      <c r="AJ693">
        <f t="shared" si="149"/>
        <v>1</v>
      </c>
      <c r="AK693" t="s">
        <v>392</v>
      </c>
      <c r="AM693" s="8">
        <v>690</v>
      </c>
      <c r="AN693" s="8" t="str">
        <f t="shared" si="158"/>
        <v/>
      </c>
      <c r="AO693" s="8" t="str">
        <f t="shared" si="158"/>
        <v/>
      </c>
      <c r="AP693" s="8" t="str">
        <f t="shared" si="158"/>
        <v/>
      </c>
      <c r="AQ693" s="8" t="str">
        <f t="shared" si="158"/>
        <v/>
      </c>
      <c r="AR693" s="8" t="str">
        <f t="shared" si="158"/>
        <v/>
      </c>
      <c r="AS693" s="8" t="str">
        <f t="shared" si="158"/>
        <v/>
      </c>
      <c r="AT693" s="8" t="str">
        <f t="shared" si="158"/>
        <v/>
      </c>
      <c r="AU693" s="8" t="str">
        <f t="shared" si="158"/>
        <v/>
      </c>
      <c r="AV693" s="8" t="str">
        <f t="shared" si="158"/>
        <v/>
      </c>
      <c r="AW693" s="8" t="str">
        <f t="shared" si="158"/>
        <v/>
      </c>
      <c r="AX693" s="8" t="str">
        <f t="shared" si="159"/>
        <v/>
      </c>
      <c r="AY693" s="8" t="str">
        <f t="shared" si="159"/>
        <v/>
      </c>
      <c r="AZ693" s="8" t="str">
        <f t="shared" si="159"/>
        <v/>
      </c>
      <c r="BA693" s="8" t="str">
        <f t="shared" si="159"/>
        <v/>
      </c>
      <c r="BB693" s="8" t="str">
        <f t="shared" si="159"/>
        <v/>
      </c>
      <c r="BC693" s="8" t="str">
        <f t="shared" si="159"/>
        <v/>
      </c>
      <c r="BD693" s="8" t="str">
        <f t="shared" si="159"/>
        <v/>
      </c>
      <c r="BE693" s="8" t="str">
        <f t="shared" si="159"/>
        <v/>
      </c>
    </row>
    <row r="694" spans="1:57">
      <c r="A694" t="s">
        <v>386</v>
      </c>
      <c r="B694" t="s">
        <v>386</v>
      </c>
      <c r="C694" t="s">
        <v>404</v>
      </c>
      <c r="D694">
        <v>1189445000</v>
      </c>
      <c r="E694">
        <v>57</v>
      </c>
      <c r="F694">
        <v>0</v>
      </c>
      <c r="G694">
        <v>1</v>
      </c>
      <c r="H694">
        <v>161003</v>
      </c>
      <c r="I694" s="1">
        <v>44761.875</v>
      </c>
      <c r="J694" t="s">
        <v>392</v>
      </c>
      <c r="K694">
        <v>1</v>
      </c>
      <c r="L694" s="1"/>
      <c r="M694" s="1">
        <v>44761.875</v>
      </c>
      <c r="N694" s="1">
        <v>44713.875</v>
      </c>
      <c r="O694" s="1">
        <v>44740.875</v>
      </c>
      <c r="P694" s="1"/>
      <c r="Q694" s="1">
        <v>44742.875</v>
      </c>
      <c r="R694">
        <v>84162731</v>
      </c>
      <c r="S694" s="22">
        <f>COUNTIF(affix_amil_mensalidade_bronze!$E$4:$E$140,R694)</f>
        <v>2</v>
      </c>
      <c r="U694" t="s">
        <v>254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389</v>
      </c>
      <c r="AD694" t="s">
        <v>398</v>
      </c>
      <c r="AE694">
        <v>153282</v>
      </c>
      <c r="AF694">
        <v>1287.56</v>
      </c>
      <c r="AG694">
        <v>1532.82</v>
      </c>
      <c r="AH694" t="s">
        <v>408</v>
      </c>
      <c r="AI694" t="str">
        <f t="shared" si="148"/>
        <v>NÃONÃOSIM1189445000570116100344761.875ANMEP144761.87544713.87544740.87544742.875841627312HXLXNX LXPX WXRVXLHXL000000AMILAMIL 500 QP NACIONAL1532821287.561532.82ATIVO</v>
      </c>
      <c r="AJ694">
        <f t="shared" si="149"/>
        <v>0</v>
      </c>
      <c r="AK694" t="s">
        <v>392</v>
      </c>
      <c r="AM694" s="7">
        <v>691</v>
      </c>
      <c r="AN694" s="7" t="str">
        <f t="shared" ref="AN694:AW703" si="160">IF(AN$3=$D694,$AM694,"")</f>
        <v/>
      </c>
      <c r="AO694" s="7" t="str">
        <f t="shared" si="160"/>
        <v/>
      </c>
      <c r="AP694" s="7" t="str">
        <f t="shared" si="160"/>
        <v/>
      </c>
      <c r="AQ694" s="7" t="str">
        <f t="shared" si="160"/>
        <v/>
      </c>
      <c r="AR694" s="7" t="str">
        <f t="shared" si="160"/>
        <v/>
      </c>
      <c r="AS694" s="7" t="str">
        <f t="shared" si="160"/>
        <v/>
      </c>
      <c r="AT694" s="7" t="str">
        <f t="shared" si="160"/>
        <v/>
      </c>
      <c r="AU694" s="7" t="str">
        <f t="shared" si="160"/>
        <v/>
      </c>
      <c r="AV694" s="7" t="str">
        <f t="shared" si="160"/>
        <v/>
      </c>
      <c r="AW694" s="7" t="str">
        <f t="shared" si="160"/>
        <v/>
      </c>
      <c r="AX694" s="7" t="str">
        <f t="shared" ref="AX694:BE703" si="161">IF(AX$3=$D694,$AM694,"")</f>
        <v/>
      </c>
      <c r="AY694" s="7" t="str">
        <f t="shared" si="161"/>
        <v/>
      </c>
      <c r="AZ694" s="7" t="str">
        <f t="shared" si="161"/>
        <v/>
      </c>
      <c r="BA694" s="7" t="str">
        <f t="shared" si="161"/>
        <v/>
      </c>
      <c r="BB694" s="7" t="str">
        <f t="shared" si="161"/>
        <v/>
      </c>
      <c r="BC694" s="7" t="str">
        <f t="shared" si="161"/>
        <v/>
      </c>
      <c r="BD694" s="7" t="str">
        <f t="shared" si="161"/>
        <v/>
      </c>
      <c r="BE694" s="7" t="str">
        <f t="shared" si="161"/>
        <v/>
      </c>
    </row>
    <row r="695" spans="1:57">
      <c r="A695" t="s">
        <v>386</v>
      </c>
      <c r="B695" t="s">
        <v>386</v>
      </c>
      <c r="C695" t="s">
        <v>404</v>
      </c>
      <c r="D695">
        <v>1189445000</v>
      </c>
      <c r="E695">
        <v>57</v>
      </c>
      <c r="F695">
        <v>0</v>
      </c>
      <c r="G695">
        <v>1</v>
      </c>
      <c r="H695">
        <v>161003</v>
      </c>
      <c r="I695" s="1">
        <v>44761.875</v>
      </c>
      <c r="J695" t="s">
        <v>392</v>
      </c>
      <c r="K695">
        <v>1</v>
      </c>
      <c r="L695" s="1"/>
      <c r="M695" s="1">
        <v>44761.875</v>
      </c>
      <c r="N695" s="1">
        <v>44713.875</v>
      </c>
      <c r="O695" s="1">
        <v>44740.875</v>
      </c>
      <c r="P695" s="1"/>
      <c r="Q695" s="1">
        <v>44742.875</v>
      </c>
      <c r="R695">
        <v>84162731</v>
      </c>
      <c r="S695" s="23">
        <f>COUNTIF(affix_amil_mensalidade_bronze!$E$4:$E$140,R695)</f>
        <v>2</v>
      </c>
      <c r="U695" t="s">
        <v>254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389</v>
      </c>
      <c r="AD695" t="s">
        <v>398</v>
      </c>
      <c r="AE695">
        <v>153282</v>
      </c>
      <c r="AF695">
        <v>1287.56</v>
      </c>
      <c r="AG695">
        <v>1532.82</v>
      </c>
      <c r="AH695" t="s">
        <v>408</v>
      </c>
      <c r="AI695" t="str">
        <f t="shared" si="148"/>
        <v>NÃONÃOSIM1189445000570116100344761.875ANMEP144761.87544713.87544740.87544742.875841627312HXLXNX LXPX WXRVXLHXL000000AMILAMIL 500 QP NACIONAL1532821287.561532.82ATIVO</v>
      </c>
      <c r="AJ695">
        <f t="shared" si="149"/>
        <v>1</v>
      </c>
      <c r="AK695" t="s">
        <v>392</v>
      </c>
      <c r="AM695" s="8">
        <v>692</v>
      </c>
      <c r="AN695" s="8" t="str">
        <f t="shared" si="160"/>
        <v/>
      </c>
      <c r="AO695" s="8" t="str">
        <f t="shared" si="160"/>
        <v/>
      </c>
      <c r="AP695" s="8" t="str">
        <f t="shared" si="160"/>
        <v/>
      </c>
      <c r="AQ695" s="8" t="str">
        <f t="shared" si="160"/>
        <v/>
      </c>
      <c r="AR695" s="8" t="str">
        <f t="shared" si="160"/>
        <v/>
      </c>
      <c r="AS695" s="8" t="str">
        <f t="shared" si="160"/>
        <v/>
      </c>
      <c r="AT695" s="8" t="str">
        <f t="shared" si="160"/>
        <v/>
      </c>
      <c r="AU695" s="8" t="str">
        <f t="shared" si="160"/>
        <v/>
      </c>
      <c r="AV695" s="8" t="str">
        <f t="shared" si="160"/>
        <v/>
      </c>
      <c r="AW695" s="8" t="str">
        <f t="shared" si="160"/>
        <v/>
      </c>
      <c r="AX695" s="8" t="str">
        <f t="shared" si="161"/>
        <v/>
      </c>
      <c r="AY695" s="8" t="str">
        <f t="shared" si="161"/>
        <v/>
      </c>
      <c r="AZ695" s="8" t="str">
        <f t="shared" si="161"/>
        <v/>
      </c>
      <c r="BA695" s="8" t="str">
        <f t="shared" si="161"/>
        <v/>
      </c>
      <c r="BB695" s="8" t="str">
        <f t="shared" si="161"/>
        <v/>
      </c>
      <c r="BC695" s="8" t="str">
        <f t="shared" si="161"/>
        <v/>
      </c>
      <c r="BD695" s="8" t="str">
        <f t="shared" si="161"/>
        <v/>
      </c>
      <c r="BE695" s="8" t="str">
        <f t="shared" si="161"/>
        <v/>
      </c>
    </row>
    <row r="696" spans="1:57">
      <c r="A696" t="s">
        <v>386</v>
      </c>
      <c r="B696" t="s">
        <v>386</v>
      </c>
      <c r="C696" t="s">
        <v>404</v>
      </c>
      <c r="D696">
        <v>1189445000</v>
      </c>
      <c r="E696">
        <v>57</v>
      </c>
      <c r="F696">
        <v>0</v>
      </c>
      <c r="G696">
        <v>1</v>
      </c>
      <c r="H696">
        <v>161003</v>
      </c>
      <c r="I696" s="1">
        <v>44761.875</v>
      </c>
      <c r="J696" t="s">
        <v>392</v>
      </c>
      <c r="K696">
        <v>1</v>
      </c>
      <c r="L696" s="1"/>
      <c r="M696" s="1">
        <v>44761.875</v>
      </c>
      <c r="N696" s="1">
        <v>44713.875</v>
      </c>
      <c r="O696" s="1">
        <v>44740.875</v>
      </c>
      <c r="P696" s="1"/>
      <c r="Q696" s="1">
        <v>44742.875</v>
      </c>
      <c r="R696">
        <v>84162731</v>
      </c>
      <c r="S696" s="22">
        <f>COUNTIF(affix_amil_mensalidade_bronze!$E$4:$E$140,R696)</f>
        <v>2</v>
      </c>
      <c r="U696" t="s">
        <v>254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389</v>
      </c>
      <c r="AD696" t="s">
        <v>398</v>
      </c>
      <c r="AE696">
        <v>153282</v>
      </c>
      <c r="AF696">
        <v>1287.56</v>
      </c>
      <c r="AG696">
        <v>1532.82</v>
      </c>
      <c r="AH696" t="s">
        <v>408</v>
      </c>
      <c r="AI696" t="str">
        <f t="shared" si="148"/>
        <v>NÃONÃOSIM1189445000570116100344761.875ANMEP144761.87544713.87544740.87544742.875841627312HXLXNX LXPX WXRVXLHXL000000AMILAMIL 500 QP NACIONAL1532821287.561532.82ATIVO</v>
      </c>
      <c r="AJ696">
        <f t="shared" si="149"/>
        <v>1</v>
      </c>
      <c r="AK696" t="s">
        <v>392</v>
      </c>
      <c r="AM696" s="7">
        <v>693</v>
      </c>
      <c r="AN696" s="7" t="str">
        <f t="shared" si="160"/>
        <v/>
      </c>
      <c r="AO696" s="7" t="str">
        <f t="shared" si="160"/>
        <v/>
      </c>
      <c r="AP696" s="7" t="str">
        <f t="shared" si="160"/>
        <v/>
      </c>
      <c r="AQ696" s="7" t="str">
        <f t="shared" si="160"/>
        <v/>
      </c>
      <c r="AR696" s="7" t="str">
        <f t="shared" si="160"/>
        <v/>
      </c>
      <c r="AS696" s="7" t="str">
        <f t="shared" si="160"/>
        <v/>
      </c>
      <c r="AT696" s="7" t="str">
        <f t="shared" si="160"/>
        <v/>
      </c>
      <c r="AU696" s="7" t="str">
        <f t="shared" si="160"/>
        <v/>
      </c>
      <c r="AV696" s="7" t="str">
        <f t="shared" si="160"/>
        <v/>
      </c>
      <c r="AW696" s="7" t="str">
        <f t="shared" si="160"/>
        <v/>
      </c>
      <c r="AX696" s="7" t="str">
        <f t="shared" si="161"/>
        <v/>
      </c>
      <c r="AY696" s="7" t="str">
        <f t="shared" si="161"/>
        <v/>
      </c>
      <c r="AZ696" s="7" t="str">
        <f t="shared" si="161"/>
        <v/>
      </c>
      <c r="BA696" s="7" t="str">
        <f t="shared" si="161"/>
        <v/>
      </c>
      <c r="BB696" s="7" t="str">
        <f t="shared" si="161"/>
        <v/>
      </c>
      <c r="BC696" s="7" t="str">
        <f t="shared" si="161"/>
        <v/>
      </c>
      <c r="BD696" s="7" t="str">
        <f t="shared" si="161"/>
        <v/>
      </c>
      <c r="BE696" s="7" t="str">
        <f t="shared" si="161"/>
        <v/>
      </c>
    </row>
    <row r="697" spans="1:57">
      <c r="A697" t="s">
        <v>404</v>
      </c>
      <c r="B697" t="s">
        <v>404</v>
      </c>
      <c r="C697" t="s">
        <v>404</v>
      </c>
      <c r="E697">
        <v>108</v>
      </c>
      <c r="F697">
        <v>55</v>
      </c>
      <c r="G697">
        <v>1</v>
      </c>
      <c r="H697">
        <v>61745</v>
      </c>
      <c r="I697" s="1">
        <v>44761.875</v>
      </c>
      <c r="J697" t="s">
        <v>768</v>
      </c>
      <c r="K697">
        <v>0</v>
      </c>
      <c r="L697" s="1"/>
      <c r="M697" s="1">
        <v>44761.875</v>
      </c>
      <c r="N697" s="1">
        <v>30446.875</v>
      </c>
      <c r="O697" s="1">
        <v>41043.875</v>
      </c>
      <c r="P697" s="1"/>
      <c r="Q697" s="1">
        <v>41043.875</v>
      </c>
      <c r="R697">
        <v>131737643</v>
      </c>
      <c r="S697" s="23">
        <f>COUNTIF(affix_amil_mensalidade_bronze!$E$4:$E$140,R697)</f>
        <v>0</v>
      </c>
      <c r="U697" t="s">
        <v>769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389</v>
      </c>
      <c r="AC697">
        <v>121</v>
      </c>
      <c r="AD697" t="s">
        <v>770</v>
      </c>
      <c r="AE697">
        <v>69128</v>
      </c>
      <c r="AF697">
        <v>628.4</v>
      </c>
      <c r="AG697">
        <v>691.28</v>
      </c>
      <c r="AH697" t="s">
        <v>408</v>
      </c>
      <c r="AI697" t="str">
        <f t="shared" si="148"/>
        <v>SIMSIMSIM1085516174544761.875GL - SINTE-SIND DOS TRABALHADORES EM EDUC PUBLICA044761.87530446.87541043.87541043.8751317376430JXRXXLXTX BXRBXX DX LXMX MXNXZX000000AMIL121GL - SAUDE 50 QC - 21 - PJ (PARTICIPATIVO)69128628.4691.28ATIVO</v>
      </c>
      <c r="AJ697">
        <f t="shared" si="149"/>
        <v>0</v>
      </c>
      <c r="AK697" t="s">
        <v>768</v>
      </c>
      <c r="AM697" s="8">
        <v>694</v>
      </c>
      <c r="AN697" s="8" t="str">
        <f t="shared" si="160"/>
        <v/>
      </c>
      <c r="AO697" s="8" t="str">
        <f t="shared" si="160"/>
        <v/>
      </c>
      <c r="AP697" s="8" t="str">
        <f t="shared" si="160"/>
        <v/>
      </c>
      <c r="AQ697" s="8" t="str">
        <f t="shared" si="160"/>
        <v/>
      </c>
      <c r="AR697" s="8" t="str">
        <f t="shared" si="160"/>
        <v/>
      </c>
      <c r="AS697" s="8" t="str">
        <f t="shared" si="160"/>
        <v/>
      </c>
      <c r="AT697" s="8" t="str">
        <f t="shared" si="160"/>
        <v/>
      </c>
      <c r="AU697" s="8" t="str">
        <f t="shared" si="160"/>
        <v/>
      </c>
      <c r="AV697" s="8" t="str">
        <f t="shared" si="160"/>
        <v/>
      </c>
      <c r="AW697" s="8" t="str">
        <f t="shared" si="160"/>
        <v/>
      </c>
      <c r="AX697" s="8" t="str">
        <f t="shared" si="161"/>
        <v/>
      </c>
      <c r="AY697" s="8" t="str">
        <f t="shared" si="161"/>
        <v/>
      </c>
      <c r="AZ697" s="8" t="str">
        <f t="shared" si="161"/>
        <v/>
      </c>
      <c r="BA697" s="8" t="str">
        <f t="shared" si="161"/>
        <v/>
      </c>
      <c r="BB697" s="8" t="str">
        <f t="shared" si="161"/>
        <v/>
      </c>
      <c r="BC697" s="8" t="str">
        <f t="shared" si="161"/>
        <v/>
      </c>
      <c r="BD697" s="8" t="str">
        <f t="shared" si="161"/>
        <v/>
      </c>
      <c r="BE697" s="8" t="str">
        <f t="shared" si="161"/>
        <v/>
      </c>
    </row>
    <row r="698" spans="1:57">
      <c r="A698" t="s">
        <v>404</v>
      </c>
      <c r="B698" t="s">
        <v>404</v>
      </c>
      <c r="C698" t="s">
        <v>404</v>
      </c>
      <c r="E698">
        <v>108</v>
      </c>
      <c r="F698">
        <v>55</v>
      </c>
      <c r="G698">
        <v>1</v>
      </c>
      <c r="H698">
        <v>61745</v>
      </c>
      <c r="I698" s="1">
        <v>44761.875</v>
      </c>
      <c r="J698" t="s">
        <v>768</v>
      </c>
      <c r="K698">
        <v>0</v>
      </c>
      <c r="L698" s="1"/>
      <c r="M698" s="1">
        <v>44761.875</v>
      </c>
      <c r="N698" s="1">
        <v>30446.875</v>
      </c>
      <c r="O698" s="1">
        <v>41043.875</v>
      </c>
      <c r="P698" s="1"/>
      <c r="Q698" s="1">
        <v>41043.875</v>
      </c>
      <c r="R698">
        <v>131737643</v>
      </c>
      <c r="S698" s="22">
        <f>COUNTIF(affix_amil_mensalidade_bronze!$E$4:$E$140,R698)</f>
        <v>0</v>
      </c>
      <c r="U698" t="s">
        <v>769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389</v>
      </c>
      <c r="AC698">
        <v>121</v>
      </c>
      <c r="AD698" t="s">
        <v>770</v>
      </c>
      <c r="AE698">
        <v>69128</v>
      </c>
      <c r="AF698">
        <v>628.4</v>
      </c>
      <c r="AG698">
        <v>691.28</v>
      </c>
      <c r="AH698" t="s">
        <v>408</v>
      </c>
      <c r="AI698" t="str">
        <f t="shared" si="148"/>
        <v>SIMSIMSIM1085516174544761.875GL - SINTE-SIND DOS TRABALHADORES EM EDUC PUBLICA044761.87530446.87541043.87541043.8751317376430JXRXXLXTX BXRBXX DX LXMX MXNXZX000000AMIL121GL - SAUDE 50 QC - 21 - PJ (PARTICIPATIVO)69128628.4691.28ATIVO</v>
      </c>
      <c r="AJ698">
        <f t="shared" si="149"/>
        <v>1</v>
      </c>
      <c r="AK698" t="s">
        <v>768</v>
      </c>
      <c r="AM698" s="7">
        <v>695</v>
      </c>
      <c r="AN698" s="7" t="str">
        <f t="shared" si="160"/>
        <v/>
      </c>
      <c r="AO698" s="7" t="str">
        <f t="shared" si="160"/>
        <v/>
      </c>
      <c r="AP698" s="7" t="str">
        <f t="shared" si="160"/>
        <v/>
      </c>
      <c r="AQ698" s="7" t="str">
        <f t="shared" si="160"/>
        <v/>
      </c>
      <c r="AR698" s="7" t="str">
        <f t="shared" si="160"/>
        <v/>
      </c>
      <c r="AS698" s="7" t="str">
        <f t="shared" si="160"/>
        <v/>
      </c>
      <c r="AT698" s="7" t="str">
        <f t="shared" si="160"/>
        <v/>
      </c>
      <c r="AU698" s="7" t="str">
        <f t="shared" si="160"/>
        <v/>
      </c>
      <c r="AV698" s="7" t="str">
        <f t="shared" si="160"/>
        <v/>
      </c>
      <c r="AW698" s="7" t="str">
        <f t="shared" si="160"/>
        <v/>
      </c>
      <c r="AX698" s="7" t="str">
        <f t="shared" si="161"/>
        <v/>
      </c>
      <c r="AY698" s="7" t="str">
        <f t="shared" si="161"/>
        <v/>
      </c>
      <c r="AZ698" s="7" t="str">
        <f t="shared" si="161"/>
        <v/>
      </c>
      <c r="BA698" s="7" t="str">
        <f t="shared" si="161"/>
        <v/>
      </c>
      <c r="BB698" s="7" t="str">
        <f t="shared" si="161"/>
        <v/>
      </c>
      <c r="BC698" s="7" t="str">
        <f t="shared" si="161"/>
        <v/>
      </c>
      <c r="BD698" s="7" t="str">
        <f t="shared" si="161"/>
        <v/>
      </c>
      <c r="BE698" s="7" t="str">
        <f t="shared" si="161"/>
        <v/>
      </c>
    </row>
    <row r="699" spans="1:57">
      <c r="A699" t="s">
        <v>404</v>
      </c>
      <c r="B699" t="s">
        <v>404</v>
      </c>
      <c r="C699" t="s">
        <v>404</v>
      </c>
      <c r="E699">
        <v>108</v>
      </c>
      <c r="F699">
        <v>55</v>
      </c>
      <c r="G699">
        <v>1</v>
      </c>
      <c r="H699">
        <v>61745</v>
      </c>
      <c r="I699" s="1">
        <v>44761.875</v>
      </c>
      <c r="J699" t="s">
        <v>768</v>
      </c>
      <c r="K699">
        <v>0</v>
      </c>
      <c r="L699" s="1"/>
      <c r="M699" s="1">
        <v>44761.875</v>
      </c>
      <c r="N699" s="1">
        <v>30446.875</v>
      </c>
      <c r="O699" s="1">
        <v>41043.875</v>
      </c>
      <c r="P699" s="1"/>
      <c r="Q699" s="1">
        <v>41043.875</v>
      </c>
      <c r="R699">
        <v>131737643</v>
      </c>
      <c r="S699" s="22">
        <f>COUNTIF(affix_amil_mensalidade_bronze!$E$4:$E$140,R699)</f>
        <v>0</v>
      </c>
      <c r="U699" t="s">
        <v>769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389</v>
      </c>
      <c r="AC699">
        <v>121</v>
      </c>
      <c r="AD699" t="s">
        <v>770</v>
      </c>
      <c r="AE699">
        <v>69128</v>
      </c>
      <c r="AF699">
        <v>628.4</v>
      </c>
      <c r="AG699">
        <v>691.28</v>
      </c>
      <c r="AH699" t="s">
        <v>408</v>
      </c>
      <c r="AI699" t="str">
        <f t="shared" si="148"/>
        <v>SIMSIMSIM1085516174544761.875GL - SINTE-SIND DOS TRABALHADORES EM EDUC PUBLICA044761.87530446.87541043.87541043.8751317376430JXRXXLXTX BXRBXX DX LXMX MXNXZX000000AMIL121GL - SAUDE 50 QC - 21 - PJ (PARTICIPATIVO)69128628.4691.28ATIVO</v>
      </c>
      <c r="AJ699">
        <f t="shared" si="149"/>
        <v>1</v>
      </c>
      <c r="AK699" t="s">
        <v>768</v>
      </c>
      <c r="AM699" s="8">
        <v>696</v>
      </c>
      <c r="AN699" s="8" t="str">
        <f t="shared" si="160"/>
        <v/>
      </c>
      <c r="AO699" s="8" t="str">
        <f t="shared" si="160"/>
        <v/>
      </c>
      <c r="AP699" s="8" t="str">
        <f t="shared" si="160"/>
        <v/>
      </c>
      <c r="AQ699" s="8" t="str">
        <f t="shared" si="160"/>
        <v/>
      </c>
      <c r="AR699" s="8" t="str">
        <f t="shared" si="160"/>
        <v/>
      </c>
      <c r="AS699" s="8" t="str">
        <f t="shared" si="160"/>
        <v/>
      </c>
      <c r="AT699" s="8" t="str">
        <f t="shared" si="160"/>
        <v/>
      </c>
      <c r="AU699" s="8" t="str">
        <f t="shared" si="160"/>
        <v/>
      </c>
      <c r="AV699" s="8" t="str">
        <f t="shared" si="160"/>
        <v/>
      </c>
      <c r="AW699" s="8" t="str">
        <f t="shared" si="160"/>
        <v/>
      </c>
      <c r="AX699" s="8" t="str">
        <f t="shared" si="161"/>
        <v/>
      </c>
      <c r="AY699" s="8" t="str">
        <f t="shared" si="161"/>
        <v/>
      </c>
      <c r="AZ699" s="8" t="str">
        <f t="shared" si="161"/>
        <v/>
      </c>
      <c r="BA699" s="8" t="str">
        <f t="shared" si="161"/>
        <v/>
      </c>
      <c r="BB699" s="8" t="str">
        <f t="shared" si="161"/>
        <v/>
      </c>
      <c r="BC699" s="8" t="str">
        <f t="shared" si="161"/>
        <v/>
      </c>
      <c r="BD699" s="8" t="str">
        <f t="shared" si="161"/>
        <v/>
      </c>
      <c r="BE699" s="8" t="str">
        <f t="shared" si="161"/>
        <v/>
      </c>
    </row>
    <row r="700" spans="1:57">
      <c r="A700" t="s">
        <v>404</v>
      </c>
      <c r="B700" t="s">
        <v>404</v>
      </c>
      <c r="C700" t="s">
        <v>404</v>
      </c>
      <c r="E700">
        <v>108</v>
      </c>
      <c r="F700">
        <v>26173391</v>
      </c>
      <c r="G700">
        <v>1</v>
      </c>
      <c r="H700">
        <v>61886</v>
      </c>
      <c r="I700" s="1">
        <v>44761.875</v>
      </c>
      <c r="J700" t="s">
        <v>768</v>
      </c>
      <c r="K700">
        <v>0</v>
      </c>
      <c r="L700" s="1">
        <v>44755.875</v>
      </c>
      <c r="M700" s="1">
        <v>44761.875</v>
      </c>
      <c r="N700" s="1">
        <v>28698.875</v>
      </c>
      <c r="O700" s="1">
        <v>44755.875</v>
      </c>
      <c r="P700" s="1"/>
      <c r="Q700" s="1">
        <v>41288.916666666664</v>
      </c>
      <c r="R700">
        <v>133085309</v>
      </c>
      <c r="S700" s="22">
        <f>COUNTIF(affix_amil_mensalidade_bronze!$E$4:$E$140,R700)</f>
        <v>0</v>
      </c>
      <c r="U700" t="s">
        <v>771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389</v>
      </c>
      <c r="AC700">
        <v>113</v>
      </c>
      <c r="AD700" t="s">
        <v>772</v>
      </c>
      <c r="AE700">
        <v>92571</v>
      </c>
      <c r="AF700">
        <v>841.55</v>
      </c>
      <c r="AG700">
        <v>925.71</v>
      </c>
      <c r="AH700" t="s">
        <v>391</v>
      </c>
      <c r="AI700" t="str">
        <f t="shared" si="148"/>
        <v>SIMSIMSIM1082617339116188644761.875GL - SINTE-SIND DOS TRABALHADORES EM EDUC PUBLICA044755.87544761.87528698.87544755.87541288.91666666671330853090XVXNX LUWXX DX PXXVX WXRVXLHX000000AMIL113GL - MEDMAIS SAÚDE PJ QC92571841.55925.71INATIVO</v>
      </c>
      <c r="AJ700">
        <f t="shared" si="149"/>
        <v>0</v>
      </c>
      <c r="AK700" t="s">
        <v>768</v>
      </c>
      <c r="AM700" s="7">
        <v>697</v>
      </c>
      <c r="AN700" s="7" t="str">
        <f t="shared" si="160"/>
        <v/>
      </c>
      <c r="AO700" s="7" t="str">
        <f t="shared" si="160"/>
        <v/>
      </c>
      <c r="AP700" s="7" t="str">
        <f t="shared" si="160"/>
        <v/>
      </c>
      <c r="AQ700" s="7" t="str">
        <f t="shared" si="160"/>
        <v/>
      </c>
      <c r="AR700" s="7" t="str">
        <f t="shared" si="160"/>
        <v/>
      </c>
      <c r="AS700" s="7" t="str">
        <f t="shared" si="160"/>
        <v/>
      </c>
      <c r="AT700" s="7" t="str">
        <f t="shared" si="160"/>
        <v/>
      </c>
      <c r="AU700" s="7" t="str">
        <f t="shared" si="160"/>
        <v/>
      </c>
      <c r="AV700" s="7" t="str">
        <f t="shared" si="160"/>
        <v/>
      </c>
      <c r="AW700" s="7" t="str">
        <f t="shared" si="160"/>
        <v/>
      </c>
      <c r="AX700" s="7" t="str">
        <f t="shared" si="161"/>
        <v/>
      </c>
      <c r="AY700" s="7" t="str">
        <f t="shared" si="161"/>
        <v/>
      </c>
      <c r="AZ700" s="7" t="str">
        <f t="shared" si="161"/>
        <v/>
      </c>
      <c r="BA700" s="7" t="str">
        <f t="shared" si="161"/>
        <v/>
      </c>
      <c r="BB700" s="7" t="str">
        <f t="shared" si="161"/>
        <v/>
      </c>
      <c r="BC700" s="7" t="str">
        <f t="shared" si="161"/>
        <v/>
      </c>
      <c r="BD700" s="7" t="str">
        <f t="shared" si="161"/>
        <v/>
      </c>
      <c r="BE700" s="7" t="str">
        <f t="shared" si="161"/>
        <v/>
      </c>
    </row>
    <row r="701" spans="1:57">
      <c r="A701" t="s">
        <v>404</v>
      </c>
      <c r="B701" t="s">
        <v>404</v>
      </c>
      <c r="C701" t="s">
        <v>404</v>
      </c>
      <c r="E701">
        <v>108</v>
      </c>
      <c r="F701">
        <v>26173391</v>
      </c>
      <c r="G701">
        <v>1</v>
      </c>
      <c r="H701">
        <v>61886</v>
      </c>
      <c r="I701" s="1">
        <v>44761.875</v>
      </c>
      <c r="J701" t="s">
        <v>768</v>
      </c>
      <c r="K701">
        <v>0</v>
      </c>
      <c r="L701" s="1">
        <v>44755.875</v>
      </c>
      <c r="M701" s="1">
        <v>44761.875</v>
      </c>
      <c r="N701" s="1">
        <v>28698.875</v>
      </c>
      <c r="O701" s="1">
        <v>44755.875</v>
      </c>
      <c r="P701" s="1"/>
      <c r="Q701" s="1">
        <v>41288.916666666664</v>
      </c>
      <c r="R701">
        <v>133085309</v>
      </c>
      <c r="S701" s="23">
        <f>COUNTIF(affix_amil_mensalidade_bronze!$E$4:$E$140,R701)</f>
        <v>0</v>
      </c>
      <c r="U701" t="s">
        <v>771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389</v>
      </c>
      <c r="AC701">
        <v>113</v>
      </c>
      <c r="AD701" t="s">
        <v>772</v>
      </c>
      <c r="AE701">
        <v>92571</v>
      </c>
      <c r="AF701">
        <v>841.55</v>
      </c>
      <c r="AG701">
        <v>925.71</v>
      </c>
      <c r="AH701" t="s">
        <v>391</v>
      </c>
      <c r="AI701" t="str">
        <f t="shared" si="148"/>
        <v>SIMSIMSIM1082617339116188644761.875GL - SINTE-SIND DOS TRABALHADORES EM EDUC PUBLICA044755.87544761.87528698.87544755.87541288.91666666671330853090XVXNX LUWXX DX PXXVX WXRVXLHX000000AMIL113GL - MEDMAIS SAÚDE PJ QC92571841.55925.71INATIVO</v>
      </c>
      <c r="AJ701">
        <f t="shared" si="149"/>
        <v>1</v>
      </c>
      <c r="AK701" t="s">
        <v>768</v>
      </c>
      <c r="AM701" s="8">
        <v>698</v>
      </c>
      <c r="AN701" s="8" t="str">
        <f t="shared" si="160"/>
        <v/>
      </c>
      <c r="AO701" s="8" t="str">
        <f t="shared" si="160"/>
        <v/>
      </c>
      <c r="AP701" s="8" t="str">
        <f t="shared" si="160"/>
        <v/>
      </c>
      <c r="AQ701" s="8" t="str">
        <f t="shared" si="160"/>
        <v/>
      </c>
      <c r="AR701" s="8" t="str">
        <f t="shared" si="160"/>
        <v/>
      </c>
      <c r="AS701" s="8" t="str">
        <f t="shared" si="160"/>
        <v/>
      </c>
      <c r="AT701" s="8" t="str">
        <f t="shared" si="160"/>
        <v/>
      </c>
      <c r="AU701" s="8" t="str">
        <f t="shared" si="160"/>
        <v/>
      </c>
      <c r="AV701" s="8" t="str">
        <f t="shared" si="160"/>
        <v/>
      </c>
      <c r="AW701" s="8" t="str">
        <f t="shared" si="160"/>
        <v/>
      </c>
      <c r="AX701" s="8" t="str">
        <f t="shared" si="161"/>
        <v/>
      </c>
      <c r="AY701" s="8" t="str">
        <f t="shared" si="161"/>
        <v/>
      </c>
      <c r="AZ701" s="8" t="str">
        <f t="shared" si="161"/>
        <v/>
      </c>
      <c r="BA701" s="8" t="str">
        <f t="shared" si="161"/>
        <v/>
      </c>
      <c r="BB701" s="8" t="str">
        <f t="shared" si="161"/>
        <v/>
      </c>
      <c r="BC701" s="8" t="str">
        <f t="shared" si="161"/>
        <v/>
      </c>
      <c r="BD701" s="8" t="str">
        <f t="shared" si="161"/>
        <v/>
      </c>
      <c r="BE701" s="8" t="str">
        <f t="shared" si="161"/>
        <v/>
      </c>
    </row>
    <row r="702" spans="1:57">
      <c r="A702" t="s">
        <v>404</v>
      </c>
      <c r="B702" t="s">
        <v>404</v>
      </c>
      <c r="C702" t="s">
        <v>404</v>
      </c>
      <c r="E702">
        <v>108</v>
      </c>
      <c r="F702">
        <v>26173391</v>
      </c>
      <c r="G702">
        <v>1</v>
      </c>
      <c r="H702">
        <v>61886</v>
      </c>
      <c r="I702" s="1">
        <v>44761.875</v>
      </c>
      <c r="J702" t="s">
        <v>768</v>
      </c>
      <c r="K702">
        <v>0</v>
      </c>
      <c r="L702" s="1">
        <v>44755.875</v>
      </c>
      <c r="M702" s="1">
        <v>44761.875</v>
      </c>
      <c r="N702" s="1">
        <v>28698.875</v>
      </c>
      <c r="O702" s="1">
        <v>44755.875</v>
      </c>
      <c r="P702" s="1"/>
      <c r="Q702" s="1">
        <v>41288.916666666664</v>
      </c>
      <c r="R702">
        <v>133085309</v>
      </c>
      <c r="S702" s="23">
        <f>COUNTIF(affix_amil_mensalidade_bronze!$E$4:$E$140,R702)</f>
        <v>0</v>
      </c>
      <c r="U702" t="s">
        <v>771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389</v>
      </c>
      <c r="AC702">
        <v>113</v>
      </c>
      <c r="AD702" t="s">
        <v>772</v>
      </c>
      <c r="AE702">
        <v>92571</v>
      </c>
      <c r="AF702">
        <v>841.55</v>
      </c>
      <c r="AG702">
        <v>925.71</v>
      </c>
      <c r="AH702" t="s">
        <v>391</v>
      </c>
      <c r="AI702" t="str">
        <f t="shared" si="148"/>
        <v>SIMSIMSIM1082617339116188644761.875GL - SINTE-SIND DOS TRABALHADORES EM EDUC PUBLICA044755.87544761.87528698.87544755.87541288.91666666671330853090XVXNX LUWXX DX PXXVX WXRVXLHX000000AMIL113GL - MEDMAIS SAÚDE PJ QC92571841.55925.71INATIVO</v>
      </c>
      <c r="AJ702">
        <f t="shared" si="149"/>
        <v>1</v>
      </c>
      <c r="AK702" t="s">
        <v>768</v>
      </c>
      <c r="AM702" s="7">
        <v>699</v>
      </c>
      <c r="AN702" s="7" t="str">
        <f t="shared" si="160"/>
        <v/>
      </c>
      <c r="AO702" s="7" t="str">
        <f t="shared" si="160"/>
        <v/>
      </c>
      <c r="AP702" s="7" t="str">
        <f t="shared" si="160"/>
        <v/>
      </c>
      <c r="AQ702" s="7" t="str">
        <f t="shared" si="160"/>
        <v/>
      </c>
      <c r="AR702" s="7" t="str">
        <f t="shared" si="160"/>
        <v/>
      </c>
      <c r="AS702" s="7" t="str">
        <f t="shared" si="160"/>
        <v/>
      </c>
      <c r="AT702" s="7" t="str">
        <f t="shared" si="160"/>
        <v/>
      </c>
      <c r="AU702" s="7" t="str">
        <f t="shared" si="160"/>
        <v/>
      </c>
      <c r="AV702" s="7" t="str">
        <f t="shared" si="160"/>
        <v/>
      </c>
      <c r="AW702" s="7" t="str">
        <f t="shared" si="160"/>
        <v/>
      </c>
      <c r="AX702" s="7" t="str">
        <f t="shared" si="161"/>
        <v/>
      </c>
      <c r="AY702" s="7" t="str">
        <f t="shared" si="161"/>
        <v/>
      </c>
      <c r="AZ702" s="7" t="str">
        <f t="shared" si="161"/>
        <v/>
      </c>
      <c r="BA702" s="7" t="str">
        <f t="shared" si="161"/>
        <v/>
      </c>
      <c r="BB702" s="7" t="str">
        <f t="shared" si="161"/>
        <v/>
      </c>
      <c r="BC702" s="7" t="str">
        <f t="shared" si="161"/>
        <v/>
      </c>
      <c r="BD702" s="7" t="str">
        <f t="shared" si="161"/>
        <v/>
      </c>
      <c r="BE702" s="7" t="str">
        <f t="shared" si="161"/>
        <v/>
      </c>
    </row>
    <row r="703" spans="1:57">
      <c r="A703" t="s">
        <v>404</v>
      </c>
      <c r="B703" t="s">
        <v>404</v>
      </c>
      <c r="C703" t="s">
        <v>404</v>
      </c>
      <c r="D703">
        <v>927264000</v>
      </c>
      <c r="E703">
        <v>113</v>
      </c>
      <c r="F703">
        <v>26609679</v>
      </c>
      <c r="G703">
        <v>1</v>
      </c>
      <c r="H703">
        <v>61922</v>
      </c>
      <c r="I703" s="1">
        <v>44761.875</v>
      </c>
      <c r="J703" t="s">
        <v>405</v>
      </c>
      <c r="K703">
        <v>0</v>
      </c>
      <c r="L703" s="1"/>
      <c r="M703" s="1">
        <v>44761.875</v>
      </c>
      <c r="N703" s="1">
        <v>32488.916666666668</v>
      </c>
      <c r="O703" s="1">
        <v>44760.875</v>
      </c>
      <c r="P703" s="1">
        <v>44755.875</v>
      </c>
      <c r="Q703" s="1">
        <v>41408.875</v>
      </c>
      <c r="R703">
        <v>290440718</v>
      </c>
      <c r="S703" s="23">
        <f>COUNTIF(affix_amil_mensalidade_bronze!$E$4:$E$140,R703)</f>
        <v>0</v>
      </c>
      <c r="U703" t="s">
        <v>773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389</v>
      </c>
      <c r="AC703">
        <v>109</v>
      </c>
      <c r="AD703" t="s">
        <v>774</v>
      </c>
      <c r="AE703">
        <v>22791</v>
      </c>
      <c r="AF703">
        <v>2028.44</v>
      </c>
      <c r="AG703">
        <v>2279.1</v>
      </c>
      <c r="AH703" t="s">
        <v>408</v>
      </c>
      <c r="AI703" t="str">
        <f t="shared" si="148"/>
        <v>SIMSIMSIM9272640001132660967916192244761.875GP1 - UEP - UNIAO DOS ESTUDANTES POTIGUAR - RN044761.87532488.916666666744760.87544755.87541408.8752904407180XMXRX VXLX BXZXRRX000000AMIL109GP1 - BLUE 400 NAC QP PJCA227912028.442279.1ATIVO</v>
      </c>
      <c r="AJ703">
        <f t="shared" si="149"/>
        <v>0</v>
      </c>
      <c r="AK703" t="s">
        <v>405</v>
      </c>
      <c r="AM703" s="8">
        <v>700</v>
      </c>
      <c r="AN703" s="8" t="str">
        <f t="shared" si="160"/>
        <v/>
      </c>
      <c r="AO703" s="8" t="str">
        <f t="shared" si="160"/>
        <v/>
      </c>
      <c r="AP703" s="8" t="str">
        <f t="shared" si="160"/>
        <v/>
      </c>
      <c r="AQ703" s="8" t="str">
        <f t="shared" si="160"/>
        <v/>
      </c>
      <c r="AR703" s="8" t="str">
        <f t="shared" si="160"/>
        <v/>
      </c>
      <c r="AS703" s="8" t="str">
        <f t="shared" si="160"/>
        <v/>
      </c>
      <c r="AT703" s="8" t="str">
        <f t="shared" si="160"/>
        <v/>
      </c>
      <c r="AU703" s="8" t="str">
        <f t="shared" si="160"/>
        <v/>
      </c>
      <c r="AV703" s="8" t="str">
        <f t="shared" si="160"/>
        <v/>
      </c>
      <c r="AW703" s="8" t="str">
        <f t="shared" si="160"/>
        <v/>
      </c>
      <c r="AX703" s="8" t="str">
        <f t="shared" si="161"/>
        <v/>
      </c>
      <c r="AY703" s="8" t="str">
        <f t="shared" si="161"/>
        <v/>
      </c>
      <c r="AZ703" s="8" t="str">
        <f t="shared" si="161"/>
        <v/>
      </c>
      <c r="BA703" s="8" t="str">
        <f t="shared" si="161"/>
        <v/>
      </c>
      <c r="BB703" s="8" t="str">
        <f t="shared" si="161"/>
        <v/>
      </c>
      <c r="BC703" s="8" t="str">
        <f t="shared" si="161"/>
        <v/>
      </c>
      <c r="BD703" s="8" t="str">
        <f t="shared" si="161"/>
        <v/>
      </c>
      <c r="BE703" s="8" t="str">
        <f t="shared" si="161"/>
        <v/>
      </c>
    </row>
    <row r="704" spans="1:57">
      <c r="A704" t="s">
        <v>404</v>
      </c>
      <c r="B704" t="s">
        <v>404</v>
      </c>
      <c r="C704" t="s">
        <v>404</v>
      </c>
      <c r="D704">
        <v>927264000</v>
      </c>
      <c r="E704">
        <v>113</v>
      </c>
      <c r="F704">
        <v>26609679</v>
      </c>
      <c r="G704">
        <v>1</v>
      </c>
      <c r="H704">
        <v>61922</v>
      </c>
      <c r="I704" s="1">
        <v>44761.875</v>
      </c>
      <c r="J704" t="s">
        <v>405</v>
      </c>
      <c r="K704">
        <v>0</v>
      </c>
      <c r="L704" s="1"/>
      <c r="M704" s="1">
        <v>44761.875</v>
      </c>
      <c r="N704" s="1">
        <v>32488.916666666668</v>
      </c>
      <c r="O704" s="1">
        <v>44760.875</v>
      </c>
      <c r="P704" s="1">
        <v>44755.875</v>
      </c>
      <c r="Q704" s="1">
        <v>41408.875</v>
      </c>
      <c r="R704">
        <v>290440718</v>
      </c>
      <c r="S704" s="22">
        <f>COUNTIF(affix_amil_mensalidade_bronze!$E$4:$E$140,R704)</f>
        <v>0</v>
      </c>
      <c r="U704" t="s">
        <v>773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389</v>
      </c>
      <c r="AC704">
        <v>109</v>
      </c>
      <c r="AD704" t="s">
        <v>774</v>
      </c>
      <c r="AE704">
        <v>22791</v>
      </c>
      <c r="AF704">
        <v>2028.44</v>
      </c>
      <c r="AG704">
        <v>2279.1</v>
      </c>
      <c r="AH704" t="s">
        <v>408</v>
      </c>
      <c r="AI704" t="str">
        <f t="shared" si="148"/>
        <v>SIMSIMSIM9272640001132660967916192244761.875GP1 - UEP - UNIAO DOS ESTUDANTES POTIGUAR - RN044761.87532488.916666666744760.87544755.87541408.8752904407180XMXRX VXLX BXZXRRX000000AMIL109GP1 - BLUE 400 NAC QP PJCA227912028.442279.1ATIVO</v>
      </c>
      <c r="AJ704">
        <f t="shared" si="149"/>
        <v>1</v>
      </c>
      <c r="AK704" t="s">
        <v>405</v>
      </c>
      <c r="AM704" s="7">
        <v>701</v>
      </c>
      <c r="AN704" s="7" t="str">
        <f t="shared" ref="AN704:AW713" si="162">IF(AN$3=$D704,$AM704,"")</f>
        <v/>
      </c>
      <c r="AO704" s="7" t="str">
        <f t="shared" si="162"/>
        <v/>
      </c>
      <c r="AP704" s="7" t="str">
        <f t="shared" si="162"/>
        <v/>
      </c>
      <c r="AQ704" s="7" t="str">
        <f t="shared" si="162"/>
        <v/>
      </c>
      <c r="AR704" s="7" t="str">
        <f t="shared" si="162"/>
        <v/>
      </c>
      <c r="AS704" s="7" t="str">
        <f t="shared" si="162"/>
        <v/>
      </c>
      <c r="AT704" s="7" t="str">
        <f t="shared" si="162"/>
        <v/>
      </c>
      <c r="AU704" s="7" t="str">
        <f t="shared" si="162"/>
        <v/>
      </c>
      <c r="AV704" s="7" t="str">
        <f t="shared" si="162"/>
        <v/>
      </c>
      <c r="AW704" s="7" t="str">
        <f t="shared" si="162"/>
        <v/>
      </c>
      <c r="AX704" s="7" t="str">
        <f t="shared" ref="AX704:BE713" si="163">IF(AX$3=$D704,$AM704,"")</f>
        <v/>
      </c>
      <c r="AY704" s="7" t="str">
        <f t="shared" si="163"/>
        <v/>
      </c>
      <c r="AZ704" s="7" t="str">
        <f t="shared" si="163"/>
        <v/>
      </c>
      <c r="BA704" s="7" t="str">
        <f t="shared" si="163"/>
        <v/>
      </c>
      <c r="BB704" s="7" t="str">
        <f t="shared" si="163"/>
        <v/>
      </c>
      <c r="BC704" s="7" t="str">
        <f t="shared" si="163"/>
        <v/>
      </c>
      <c r="BD704" s="7" t="str">
        <f t="shared" si="163"/>
        <v/>
      </c>
      <c r="BE704" s="7" t="str">
        <f t="shared" si="163"/>
        <v/>
      </c>
    </row>
    <row r="705" spans="1:57">
      <c r="A705" t="s">
        <v>404</v>
      </c>
      <c r="B705" t="s">
        <v>404</v>
      </c>
      <c r="C705" t="s">
        <v>404</v>
      </c>
      <c r="D705">
        <v>927264000</v>
      </c>
      <c r="E705">
        <v>113</v>
      </c>
      <c r="F705">
        <v>26609679</v>
      </c>
      <c r="G705">
        <v>1</v>
      </c>
      <c r="H705">
        <v>61922</v>
      </c>
      <c r="I705" s="1">
        <v>44761.875</v>
      </c>
      <c r="J705" t="s">
        <v>405</v>
      </c>
      <c r="K705">
        <v>0</v>
      </c>
      <c r="L705" s="1"/>
      <c r="M705" s="1">
        <v>44761.875</v>
      </c>
      <c r="N705" s="1">
        <v>32488.916666666668</v>
      </c>
      <c r="O705" s="1">
        <v>44760.875</v>
      </c>
      <c r="P705" s="1">
        <v>44755.875</v>
      </c>
      <c r="Q705" s="1">
        <v>41408.875</v>
      </c>
      <c r="R705">
        <v>290440718</v>
      </c>
      <c r="S705" s="22">
        <f>COUNTIF(affix_amil_mensalidade_bronze!$E$4:$E$140,R705)</f>
        <v>0</v>
      </c>
      <c r="U705" t="s">
        <v>773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389</v>
      </c>
      <c r="AC705">
        <v>109</v>
      </c>
      <c r="AD705" t="s">
        <v>774</v>
      </c>
      <c r="AE705">
        <v>22791</v>
      </c>
      <c r="AF705">
        <v>2028.44</v>
      </c>
      <c r="AG705">
        <v>2279.1</v>
      </c>
      <c r="AH705" t="s">
        <v>408</v>
      </c>
      <c r="AI705" t="str">
        <f t="shared" si="148"/>
        <v>SIMSIMSIM9272640001132660967916192244761.875GP1 - UEP - UNIAO DOS ESTUDANTES POTIGUAR - RN044761.87532488.916666666744760.87544755.87541408.8752904407180XMXRX VXLX BXZXRRX000000AMIL109GP1 - BLUE 400 NAC QP PJCA227912028.442279.1ATIVO</v>
      </c>
      <c r="AJ705">
        <f t="shared" si="149"/>
        <v>1</v>
      </c>
      <c r="AK705" t="s">
        <v>405</v>
      </c>
      <c r="AM705" s="8">
        <v>702</v>
      </c>
      <c r="AN705" s="8" t="str">
        <f t="shared" si="162"/>
        <v/>
      </c>
      <c r="AO705" s="8" t="str">
        <f t="shared" si="162"/>
        <v/>
      </c>
      <c r="AP705" s="8" t="str">
        <f t="shared" si="162"/>
        <v/>
      </c>
      <c r="AQ705" s="8" t="str">
        <f t="shared" si="162"/>
        <v/>
      </c>
      <c r="AR705" s="8" t="str">
        <f t="shared" si="162"/>
        <v/>
      </c>
      <c r="AS705" s="8" t="str">
        <f t="shared" si="162"/>
        <v/>
      </c>
      <c r="AT705" s="8" t="str">
        <f t="shared" si="162"/>
        <v/>
      </c>
      <c r="AU705" s="8" t="str">
        <f t="shared" si="162"/>
        <v/>
      </c>
      <c r="AV705" s="8" t="str">
        <f t="shared" si="162"/>
        <v/>
      </c>
      <c r="AW705" s="8" t="str">
        <f t="shared" si="162"/>
        <v/>
      </c>
      <c r="AX705" s="8" t="str">
        <f t="shared" si="163"/>
        <v/>
      </c>
      <c r="AY705" s="8" t="str">
        <f t="shared" si="163"/>
        <v/>
      </c>
      <c r="AZ705" s="8" t="str">
        <f t="shared" si="163"/>
        <v/>
      </c>
      <c r="BA705" s="8" t="str">
        <f t="shared" si="163"/>
        <v/>
      </c>
      <c r="BB705" s="8" t="str">
        <f t="shared" si="163"/>
        <v/>
      </c>
      <c r="BC705" s="8" t="str">
        <f t="shared" si="163"/>
        <v/>
      </c>
      <c r="BD705" s="8" t="str">
        <f t="shared" si="163"/>
        <v/>
      </c>
      <c r="BE705" s="8" t="str">
        <f t="shared" si="163"/>
        <v/>
      </c>
    </row>
    <row r="706" spans="1:57">
      <c r="A706" t="s">
        <v>404</v>
      </c>
      <c r="B706" t="s">
        <v>404</v>
      </c>
      <c r="C706" t="s">
        <v>404</v>
      </c>
      <c r="D706">
        <v>927264000</v>
      </c>
      <c r="E706">
        <v>113</v>
      </c>
      <c r="F706">
        <v>26609673</v>
      </c>
      <c r="G706">
        <v>1</v>
      </c>
      <c r="H706">
        <v>61984</v>
      </c>
      <c r="I706" s="1">
        <v>44761.875</v>
      </c>
      <c r="J706" t="s">
        <v>405</v>
      </c>
      <c r="K706">
        <v>0</v>
      </c>
      <c r="L706" s="1"/>
      <c r="M706" s="1">
        <v>44761.875</v>
      </c>
      <c r="N706" s="1">
        <v>29979.916666666668</v>
      </c>
      <c r="O706" s="1">
        <v>41428.875</v>
      </c>
      <c r="P706" s="1"/>
      <c r="Q706" s="1">
        <v>41439.875</v>
      </c>
      <c r="R706">
        <v>290462797</v>
      </c>
      <c r="S706" s="22">
        <f>COUNTIF(affix_amil_mensalidade_bronze!$E$4:$E$140,R706)</f>
        <v>0</v>
      </c>
      <c r="T706">
        <v>290462797</v>
      </c>
      <c r="U706" t="s">
        <v>775</v>
      </c>
      <c r="V706">
        <v>4022</v>
      </c>
      <c r="W706">
        <v>3579</v>
      </c>
      <c r="X706">
        <v>35.79</v>
      </c>
      <c r="Y706">
        <v>3579</v>
      </c>
      <c r="Z706">
        <v>40.22</v>
      </c>
      <c r="AA706">
        <v>4022</v>
      </c>
      <c r="AB706" t="s">
        <v>389</v>
      </c>
      <c r="AC706">
        <v>108</v>
      </c>
      <c r="AD706" t="s">
        <v>776</v>
      </c>
      <c r="AE706">
        <v>115622</v>
      </c>
      <c r="AF706">
        <v>2292.06</v>
      </c>
      <c r="AG706">
        <v>1156.22</v>
      </c>
      <c r="AH706" t="s">
        <v>408</v>
      </c>
      <c r="AI706" t="str">
        <f t="shared" si="148"/>
        <v>SIMSIMSIM9272640001132660967316198444761.875GP1 - UEP - UNIAO DOS ESTUDANTES POTIGUAR - RN044761.87529979.916666666741428.87541439.8752904627970290462797HXRLXY FXRNXNDX XLX4022357935.79357940.224022AMIL108GP1 - BLUE 400 NAC QC PJCA1156222292.061156.22ATIVO</v>
      </c>
      <c r="AJ706">
        <f t="shared" si="149"/>
        <v>0</v>
      </c>
      <c r="AK706" t="s">
        <v>405</v>
      </c>
      <c r="AM706" s="7">
        <v>703</v>
      </c>
      <c r="AN706" s="7" t="str">
        <f t="shared" si="162"/>
        <v/>
      </c>
      <c r="AO706" s="7" t="str">
        <f t="shared" si="162"/>
        <v/>
      </c>
      <c r="AP706" s="7" t="str">
        <f t="shared" si="162"/>
        <v/>
      </c>
      <c r="AQ706" s="7" t="str">
        <f t="shared" si="162"/>
        <v/>
      </c>
      <c r="AR706" s="7" t="str">
        <f t="shared" si="162"/>
        <v/>
      </c>
      <c r="AS706" s="7" t="str">
        <f t="shared" si="162"/>
        <v/>
      </c>
      <c r="AT706" s="7" t="str">
        <f t="shared" si="162"/>
        <v/>
      </c>
      <c r="AU706" s="7" t="str">
        <f t="shared" si="162"/>
        <v/>
      </c>
      <c r="AV706" s="7" t="str">
        <f t="shared" si="162"/>
        <v/>
      </c>
      <c r="AW706" s="7" t="str">
        <f t="shared" si="162"/>
        <v/>
      </c>
      <c r="AX706" s="7" t="str">
        <f t="shared" si="163"/>
        <v/>
      </c>
      <c r="AY706" s="7" t="str">
        <f t="shared" si="163"/>
        <v/>
      </c>
      <c r="AZ706" s="7" t="str">
        <f t="shared" si="163"/>
        <v/>
      </c>
      <c r="BA706" s="7" t="str">
        <f t="shared" si="163"/>
        <v/>
      </c>
      <c r="BB706" s="7" t="str">
        <f t="shared" si="163"/>
        <v/>
      </c>
      <c r="BC706" s="7" t="str">
        <f t="shared" si="163"/>
        <v/>
      </c>
      <c r="BD706" s="7" t="str">
        <f t="shared" si="163"/>
        <v/>
      </c>
      <c r="BE706" s="7" t="str">
        <f t="shared" si="163"/>
        <v/>
      </c>
    </row>
    <row r="707" spans="1:57">
      <c r="A707" t="s">
        <v>404</v>
      </c>
      <c r="B707" t="s">
        <v>404</v>
      </c>
      <c r="C707" t="s">
        <v>404</v>
      </c>
      <c r="D707">
        <v>927264000</v>
      </c>
      <c r="E707">
        <v>113</v>
      </c>
      <c r="F707">
        <v>26609673</v>
      </c>
      <c r="G707">
        <v>1</v>
      </c>
      <c r="H707">
        <v>61984</v>
      </c>
      <c r="I707" s="1">
        <v>44761.875</v>
      </c>
      <c r="J707" t="s">
        <v>405</v>
      </c>
      <c r="K707">
        <v>0</v>
      </c>
      <c r="L707" s="1"/>
      <c r="M707" s="1">
        <v>44761.875</v>
      </c>
      <c r="N707" s="1">
        <v>29979.916666666668</v>
      </c>
      <c r="O707" s="1">
        <v>41428.875</v>
      </c>
      <c r="P707" s="1"/>
      <c r="Q707" s="1">
        <v>41439.875</v>
      </c>
      <c r="R707">
        <v>290462797</v>
      </c>
      <c r="S707" s="23">
        <f>COUNTIF(affix_amil_mensalidade_bronze!$E$4:$E$140,R707)</f>
        <v>0</v>
      </c>
      <c r="T707">
        <v>290462797</v>
      </c>
      <c r="U707" t="s">
        <v>775</v>
      </c>
      <c r="V707">
        <v>4022</v>
      </c>
      <c r="W707">
        <v>3579</v>
      </c>
      <c r="X707">
        <v>35.79</v>
      </c>
      <c r="Y707">
        <v>3579</v>
      </c>
      <c r="Z707">
        <v>40.22</v>
      </c>
      <c r="AA707">
        <v>4022</v>
      </c>
      <c r="AB707" t="s">
        <v>389</v>
      </c>
      <c r="AC707">
        <v>108</v>
      </c>
      <c r="AD707" t="s">
        <v>776</v>
      </c>
      <c r="AE707">
        <v>115622</v>
      </c>
      <c r="AF707">
        <v>2292.06</v>
      </c>
      <c r="AG707">
        <v>1156.22</v>
      </c>
      <c r="AH707" t="s">
        <v>408</v>
      </c>
      <c r="AI707" t="str">
        <f t="shared" si="148"/>
        <v>SIMSIMSIM9272640001132660967316198444761.875GP1 - UEP - UNIAO DOS ESTUDANTES POTIGUAR - RN044761.87529979.916666666741428.87541439.8752904627970290462797HXRLXY FXRNXNDX XLX4022357935.79357940.224022AMIL108GP1 - BLUE 400 NAC QC PJCA1156222292.061156.22ATIVO</v>
      </c>
      <c r="AJ707">
        <f t="shared" si="149"/>
        <v>1</v>
      </c>
      <c r="AK707" t="s">
        <v>405</v>
      </c>
      <c r="AM707" s="8">
        <v>704</v>
      </c>
      <c r="AN707" s="8" t="str">
        <f t="shared" si="162"/>
        <v/>
      </c>
      <c r="AO707" s="8" t="str">
        <f t="shared" si="162"/>
        <v/>
      </c>
      <c r="AP707" s="8" t="str">
        <f t="shared" si="162"/>
        <v/>
      </c>
      <c r="AQ707" s="8" t="str">
        <f t="shared" si="162"/>
        <v/>
      </c>
      <c r="AR707" s="8" t="str">
        <f t="shared" si="162"/>
        <v/>
      </c>
      <c r="AS707" s="8" t="str">
        <f t="shared" si="162"/>
        <v/>
      </c>
      <c r="AT707" s="8" t="str">
        <f t="shared" si="162"/>
        <v/>
      </c>
      <c r="AU707" s="8" t="str">
        <f t="shared" si="162"/>
        <v/>
      </c>
      <c r="AV707" s="8" t="str">
        <f t="shared" si="162"/>
        <v/>
      </c>
      <c r="AW707" s="8" t="str">
        <f t="shared" si="162"/>
        <v/>
      </c>
      <c r="AX707" s="8" t="str">
        <f t="shared" si="163"/>
        <v/>
      </c>
      <c r="AY707" s="8" t="str">
        <f t="shared" si="163"/>
        <v/>
      </c>
      <c r="AZ707" s="8" t="str">
        <f t="shared" si="163"/>
        <v/>
      </c>
      <c r="BA707" s="8" t="str">
        <f t="shared" si="163"/>
        <v/>
      </c>
      <c r="BB707" s="8" t="str">
        <f t="shared" si="163"/>
        <v/>
      </c>
      <c r="BC707" s="8" t="str">
        <f t="shared" si="163"/>
        <v/>
      </c>
      <c r="BD707" s="8" t="str">
        <f t="shared" si="163"/>
        <v/>
      </c>
      <c r="BE707" s="8" t="str">
        <f t="shared" si="163"/>
        <v/>
      </c>
    </row>
    <row r="708" spans="1:57">
      <c r="A708" t="s">
        <v>404</v>
      </c>
      <c r="B708" t="s">
        <v>404</v>
      </c>
      <c r="C708" t="s">
        <v>404</v>
      </c>
      <c r="D708">
        <v>927264000</v>
      </c>
      <c r="E708">
        <v>113</v>
      </c>
      <c r="F708">
        <v>26609673</v>
      </c>
      <c r="G708">
        <v>1</v>
      </c>
      <c r="H708">
        <v>61984</v>
      </c>
      <c r="I708" s="1">
        <v>44761.875</v>
      </c>
      <c r="J708" t="s">
        <v>405</v>
      </c>
      <c r="K708">
        <v>0</v>
      </c>
      <c r="L708" s="1"/>
      <c r="M708" s="1">
        <v>44761.875</v>
      </c>
      <c r="N708" s="1">
        <v>29979.916666666668</v>
      </c>
      <c r="O708" s="1">
        <v>41428.875</v>
      </c>
      <c r="P708" s="1"/>
      <c r="Q708" s="1">
        <v>41439.875</v>
      </c>
      <c r="R708">
        <v>290462797</v>
      </c>
      <c r="S708" s="23">
        <f>COUNTIF(affix_amil_mensalidade_bronze!$E$4:$E$140,R708)</f>
        <v>0</v>
      </c>
      <c r="T708">
        <v>290462797</v>
      </c>
      <c r="U708" t="s">
        <v>775</v>
      </c>
      <c r="V708">
        <v>4022</v>
      </c>
      <c r="W708">
        <v>3579</v>
      </c>
      <c r="X708">
        <v>35.79</v>
      </c>
      <c r="Y708">
        <v>3579</v>
      </c>
      <c r="Z708">
        <v>40.22</v>
      </c>
      <c r="AA708">
        <v>4022</v>
      </c>
      <c r="AB708" t="s">
        <v>389</v>
      </c>
      <c r="AC708">
        <v>108</v>
      </c>
      <c r="AD708" t="s">
        <v>776</v>
      </c>
      <c r="AE708">
        <v>115622</v>
      </c>
      <c r="AF708">
        <v>2292.06</v>
      </c>
      <c r="AG708">
        <v>1156.22</v>
      </c>
      <c r="AH708" t="s">
        <v>408</v>
      </c>
      <c r="AI708" t="str">
        <f t="shared" ref="AI708:AI771" si="164">CONCATENATE(A708,B708,C708,D708,E708,F708,G708,H708,I708,J708,K708,L708,M708,N708,O708,P708,Q708,R708,S708,T708,U708,V708,W708,X708,Y708,Z708,AA708,AB708,AC708,AD708,AE708,AF708,AG708,AH708)</f>
        <v>SIMSIMSIM9272640001132660967316198444761.875GP1 - UEP - UNIAO DOS ESTUDANTES POTIGUAR - RN044761.87529979.916666666741428.87541439.8752904627970290462797HXRLXY FXRNXNDX XLX4022357935.79357940.224022AMIL108GP1 - BLUE 400 NAC QC PJCA1156222292.061156.22ATIVO</v>
      </c>
      <c r="AJ708">
        <f t="shared" ref="AJ708:AJ771" si="165">IF(AI708=AI707,1,0)</f>
        <v>1</v>
      </c>
      <c r="AK708" t="s">
        <v>405</v>
      </c>
      <c r="AM708" s="7">
        <v>705</v>
      </c>
      <c r="AN708" s="7" t="str">
        <f t="shared" si="162"/>
        <v/>
      </c>
      <c r="AO708" s="7" t="str">
        <f t="shared" si="162"/>
        <v/>
      </c>
      <c r="AP708" s="7" t="str">
        <f t="shared" si="162"/>
        <v/>
      </c>
      <c r="AQ708" s="7" t="str">
        <f t="shared" si="162"/>
        <v/>
      </c>
      <c r="AR708" s="7" t="str">
        <f t="shared" si="162"/>
        <v/>
      </c>
      <c r="AS708" s="7" t="str">
        <f t="shared" si="162"/>
        <v/>
      </c>
      <c r="AT708" s="7" t="str">
        <f t="shared" si="162"/>
        <v/>
      </c>
      <c r="AU708" s="7" t="str">
        <f t="shared" si="162"/>
        <v/>
      </c>
      <c r="AV708" s="7" t="str">
        <f t="shared" si="162"/>
        <v/>
      </c>
      <c r="AW708" s="7" t="str">
        <f t="shared" si="162"/>
        <v/>
      </c>
      <c r="AX708" s="7" t="str">
        <f t="shared" si="163"/>
        <v/>
      </c>
      <c r="AY708" s="7" t="str">
        <f t="shared" si="163"/>
        <v/>
      </c>
      <c r="AZ708" s="7" t="str">
        <f t="shared" si="163"/>
        <v/>
      </c>
      <c r="BA708" s="7" t="str">
        <f t="shared" si="163"/>
        <v/>
      </c>
      <c r="BB708" s="7" t="str">
        <f t="shared" si="163"/>
        <v/>
      </c>
      <c r="BC708" s="7" t="str">
        <f t="shared" si="163"/>
        <v/>
      </c>
      <c r="BD708" s="7" t="str">
        <f t="shared" si="163"/>
        <v/>
      </c>
      <c r="BE708" s="7" t="str">
        <f t="shared" si="163"/>
        <v/>
      </c>
    </row>
    <row r="709" spans="1:57">
      <c r="A709" t="s">
        <v>404</v>
      </c>
      <c r="B709" t="s">
        <v>404</v>
      </c>
      <c r="C709" t="s">
        <v>404</v>
      </c>
      <c r="D709">
        <v>927627000</v>
      </c>
      <c r="E709">
        <v>119</v>
      </c>
      <c r="F709">
        <v>26650516</v>
      </c>
      <c r="G709">
        <v>1</v>
      </c>
      <c r="H709">
        <v>62011</v>
      </c>
      <c r="I709" s="1">
        <v>44761.875</v>
      </c>
      <c r="J709" t="s">
        <v>417</v>
      </c>
      <c r="K709">
        <v>0</v>
      </c>
      <c r="L709" s="1">
        <v>44756.875</v>
      </c>
      <c r="M709" s="1">
        <v>44761.875</v>
      </c>
      <c r="N709" s="1">
        <v>28430.916666666668</v>
      </c>
      <c r="O709" s="1">
        <v>44756.875</v>
      </c>
      <c r="P709" s="1"/>
      <c r="Q709" s="1">
        <v>41469.875</v>
      </c>
      <c r="R709">
        <v>290495431</v>
      </c>
      <c r="S709" s="23">
        <f>COUNTIF(affix_amil_mensalidade_bronze!$E$4:$E$140,R709)</f>
        <v>0</v>
      </c>
      <c r="U709" t="s">
        <v>777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389</v>
      </c>
      <c r="AC709">
        <v>107</v>
      </c>
      <c r="AD709" t="s">
        <v>422</v>
      </c>
      <c r="AE709">
        <v>436494</v>
      </c>
      <c r="AF709">
        <v>3932.36</v>
      </c>
      <c r="AG709">
        <v>4364.9399999999996</v>
      </c>
      <c r="AH709" t="s">
        <v>391</v>
      </c>
      <c r="AI709" t="str">
        <f t="shared" si="164"/>
        <v>SIMSIMSIM9276270001192665051616201144761.875GP2 - FETRACOM - TRABALHADORES DO COMERCIO DE BENS044756.87544761.87528430.916666666744756.87541469.8752904954310DXNXXLX DX NXWXMXNTX WXMX000000AMIL107GP2 - BLUE PLUS 400 QP4364943932.364364.94INATIVO</v>
      </c>
      <c r="AJ709">
        <f t="shared" si="165"/>
        <v>0</v>
      </c>
      <c r="AK709" t="s">
        <v>417</v>
      </c>
      <c r="AM709" s="8">
        <v>706</v>
      </c>
      <c r="AN709" s="8" t="str">
        <f t="shared" si="162"/>
        <v/>
      </c>
      <c r="AO709" s="8" t="str">
        <f t="shared" si="162"/>
        <v/>
      </c>
      <c r="AP709" s="8" t="str">
        <f t="shared" si="162"/>
        <v/>
      </c>
      <c r="AQ709" s="8" t="str">
        <f t="shared" si="162"/>
        <v/>
      </c>
      <c r="AR709" s="8" t="str">
        <f t="shared" si="162"/>
        <v/>
      </c>
      <c r="AS709" s="8" t="str">
        <f t="shared" si="162"/>
        <v/>
      </c>
      <c r="AT709" s="8" t="str">
        <f t="shared" si="162"/>
        <v/>
      </c>
      <c r="AU709" s="8" t="str">
        <f t="shared" si="162"/>
        <v/>
      </c>
      <c r="AV709" s="8" t="str">
        <f t="shared" si="162"/>
        <v/>
      </c>
      <c r="AW709" s="8" t="str">
        <f t="shared" si="162"/>
        <v/>
      </c>
      <c r="AX709" s="8" t="str">
        <f t="shared" si="163"/>
        <v/>
      </c>
      <c r="AY709" s="8" t="str">
        <f t="shared" si="163"/>
        <v/>
      </c>
      <c r="AZ709" s="8" t="str">
        <f t="shared" si="163"/>
        <v/>
      </c>
      <c r="BA709" s="8" t="str">
        <f t="shared" si="163"/>
        <v/>
      </c>
      <c r="BB709" s="8" t="str">
        <f t="shared" si="163"/>
        <v/>
      </c>
      <c r="BC709" s="8" t="str">
        <f t="shared" si="163"/>
        <v/>
      </c>
      <c r="BD709" s="8" t="str">
        <f t="shared" si="163"/>
        <v/>
      </c>
      <c r="BE709" s="8" t="str">
        <f t="shared" si="163"/>
        <v/>
      </c>
    </row>
    <row r="710" spans="1:57">
      <c r="A710" t="s">
        <v>404</v>
      </c>
      <c r="B710" t="s">
        <v>404</v>
      </c>
      <c r="C710" t="s">
        <v>404</v>
      </c>
      <c r="D710">
        <v>927627000</v>
      </c>
      <c r="E710">
        <v>119</v>
      </c>
      <c r="F710">
        <v>26650516</v>
      </c>
      <c r="G710">
        <v>1</v>
      </c>
      <c r="H710">
        <v>62011</v>
      </c>
      <c r="I710" s="1">
        <v>44761.875</v>
      </c>
      <c r="J710" t="s">
        <v>417</v>
      </c>
      <c r="K710">
        <v>0</v>
      </c>
      <c r="L710" s="1">
        <v>44756.875</v>
      </c>
      <c r="M710" s="1">
        <v>44761.875</v>
      </c>
      <c r="N710" s="1">
        <v>28430.916666666668</v>
      </c>
      <c r="O710" s="1">
        <v>44756.875</v>
      </c>
      <c r="P710" s="1"/>
      <c r="Q710" s="1">
        <v>41469.875</v>
      </c>
      <c r="R710">
        <v>290495431</v>
      </c>
      <c r="S710" s="22">
        <f>COUNTIF(affix_amil_mensalidade_bronze!$E$4:$E$140,R710)</f>
        <v>0</v>
      </c>
      <c r="U710" t="s">
        <v>777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389</v>
      </c>
      <c r="AC710">
        <v>107</v>
      </c>
      <c r="AD710" t="s">
        <v>422</v>
      </c>
      <c r="AE710">
        <v>436494</v>
      </c>
      <c r="AF710">
        <v>3932.36</v>
      </c>
      <c r="AG710">
        <v>4364.9399999999996</v>
      </c>
      <c r="AH710" t="s">
        <v>391</v>
      </c>
      <c r="AI710" t="str">
        <f t="shared" si="164"/>
        <v>SIMSIMSIM9276270001192665051616201144761.875GP2 - FETRACOM - TRABALHADORES DO COMERCIO DE BENS044756.87544761.87528430.916666666744756.87541469.8752904954310DXNXXLX DX NXWXMXNTX WXMX000000AMIL107GP2 - BLUE PLUS 400 QP4364943932.364364.94INATIVO</v>
      </c>
      <c r="AJ710">
        <f t="shared" si="165"/>
        <v>1</v>
      </c>
      <c r="AK710" t="s">
        <v>417</v>
      </c>
      <c r="AM710" s="7">
        <v>707</v>
      </c>
      <c r="AN710" s="7" t="str">
        <f t="shared" si="162"/>
        <v/>
      </c>
      <c r="AO710" s="7" t="str">
        <f t="shared" si="162"/>
        <v/>
      </c>
      <c r="AP710" s="7" t="str">
        <f t="shared" si="162"/>
        <v/>
      </c>
      <c r="AQ710" s="7" t="str">
        <f t="shared" si="162"/>
        <v/>
      </c>
      <c r="AR710" s="7" t="str">
        <f t="shared" si="162"/>
        <v/>
      </c>
      <c r="AS710" s="7" t="str">
        <f t="shared" si="162"/>
        <v/>
      </c>
      <c r="AT710" s="7" t="str">
        <f t="shared" si="162"/>
        <v/>
      </c>
      <c r="AU710" s="7" t="str">
        <f t="shared" si="162"/>
        <v/>
      </c>
      <c r="AV710" s="7" t="str">
        <f t="shared" si="162"/>
        <v/>
      </c>
      <c r="AW710" s="7" t="str">
        <f t="shared" si="162"/>
        <v/>
      </c>
      <c r="AX710" s="7" t="str">
        <f t="shared" si="163"/>
        <v/>
      </c>
      <c r="AY710" s="7" t="str">
        <f t="shared" si="163"/>
        <v/>
      </c>
      <c r="AZ710" s="7" t="str">
        <f t="shared" si="163"/>
        <v/>
      </c>
      <c r="BA710" s="7" t="str">
        <f t="shared" si="163"/>
        <v/>
      </c>
      <c r="BB710" s="7" t="str">
        <f t="shared" si="163"/>
        <v/>
      </c>
      <c r="BC710" s="7" t="str">
        <f t="shared" si="163"/>
        <v/>
      </c>
      <c r="BD710" s="7" t="str">
        <f t="shared" si="163"/>
        <v/>
      </c>
      <c r="BE710" s="7" t="str">
        <f t="shared" si="163"/>
        <v/>
      </c>
    </row>
    <row r="711" spans="1:57">
      <c r="A711" t="s">
        <v>404</v>
      </c>
      <c r="B711" t="s">
        <v>404</v>
      </c>
      <c r="C711" t="s">
        <v>404</v>
      </c>
      <c r="D711">
        <v>927627000</v>
      </c>
      <c r="E711">
        <v>119</v>
      </c>
      <c r="F711">
        <v>26650516</v>
      </c>
      <c r="G711">
        <v>1</v>
      </c>
      <c r="H711">
        <v>62011</v>
      </c>
      <c r="I711" s="1">
        <v>44761.875</v>
      </c>
      <c r="J711" t="s">
        <v>417</v>
      </c>
      <c r="K711">
        <v>0</v>
      </c>
      <c r="L711" s="1">
        <v>44756.875</v>
      </c>
      <c r="M711" s="1">
        <v>44761.875</v>
      </c>
      <c r="N711" s="1">
        <v>28430.916666666668</v>
      </c>
      <c r="O711" s="1">
        <v>44756.875</v>
      </c>
      <c r="P711" s="1"/>
      <c r="Q711" s="1">
        <v>41469.875</v>
      </c>
      <c r="R711">
        <v>290495431</v>
      </c>
      <c r="S711" s="22">
        <f>COUNTIF(affix_amil_mensalidade_bronze!$E$4:$E$140,R711)</f>
        <v>0</v>
      </c>
      <c r="U711" t="s">
        <v>777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389</v>
      </c>
      <c r="AC711">
        <v>107</v>
      </c>
      <c r="AD711" t="s">
        <v>422</v>
      </c>
      <c r="AE711">
        <v>436494</v>
      </c>
      <c r="AF711">
        <v>3932.36</v>
      </c>
      <c r="AG711">
        <v>4364.9399999999996</v>
      </c>
      <c r="AH711" t="s">
        <v>391</v>
      </c>
      <c r="AI711" t="str">
        <f t="shared" si="164"/>
        <v>SIMSIMSIM9276270001192665051616201144761.875GP2 - FETRACOM - TRABALHADORES DO COMERCIO DE BENS044756.87544761.87528430.916666666744756.87541469.8752904954310DXNXXLX DX NXWXMXNTX WXMX000000AMIL107GP2 - BLUE PLUS 400 QP4364943932.364364.94INATIVO</v>
      </c>
      <c r="AJ711">
        <f t="shared" si="165"/>
        <v>1</v>
      </c>
      <c r="AK711" t="s">
        <v>417</v>
      </c>
      <c r="AM711" s="8">
        <v>708</v>
      </c>
      <c r="AN711" s="8" t="str">
        <f t="shared" si="162"/>
        <v/>
      </c>
      <c r="AO711" s="8" t="str">
        <f t="shared" si="162"/>
        <v/>
      </c>
      <c r="AP711" s="8" t="str">
        <f t="shared" si="162"/>
        <v/>
      </c>
      <c r="AQ711" s="8" t="str">
        <f t="shared" si="162"/>
        <v/>
      </c>
      <c r="AR711" s="8" t="str">
        <f t="shared" si="162"/>
        <v/>
      </c>
      <c r="AS711" s="8" t="str">
        <f t="shared" si="162"/>
        <v/>
      </c>
      <c r="AT711" s="8" t="str">
        <f t="shared" si="162"/>
        <v/>
      </c>
      <c r="AU711" s="8" t="str">
        <f t="shared" si="162"/>
        <v/>
      </c>
      <c r="AV711" s="8" t="str">
        <f t="shared" si="162"/>
        <v/>
      </c>
      <c r="AW711" s="8" t="str">
        <f t="shared" si="162"/>
        <v/>
      </c>
      <c r="AX711" s="8" t="str">
        <f t="shared" si="163"/>
        <v/>
      </c>
      <c r="AY711" s="8" t="str">
        <f t="shared" si="163"/>
        <v/>
      </c>
      <c r="AZ711" s="8" t="str">
        <f t="shared" si="163"/>
        <v/>
      </c>
      <c r="BA711" s="8" t="str">
        <f t="shared" si="163"/>
        <v/>
      </c>
      <c r="BB711" s="8" t="str">
        <f t="shared" si="163"/>
        <v/>
      </c>
      <c r="BC711" s="8" t="str">
        <f t="shared" si="163"/>
        <v/>
      </c>
      <c r="BD711" s="8" t="str">
        <f t="shared" si="163"/>
        <v/>
      </c>
      <c r="BE711" s="8" t="str">
        <f t="shared" si="163"/>
        <v/>
      </c>
    </row>
    <row r="712" spans="1:57">
      <c r="A712" t="s">
        <v>404</v>
      </c>
      <c r="B712" t="s">
        <v>386</v>
      </c>
      <c r="C712" t="s">
        <v>386</v>
      </c>
      <c r="D712">
        <v>927630000</v>
      </c>
      <c r="E712">
        <v>116</v>
      </c>
      <c r="F712">
        <v>26651200</v>
      </c>
      <c r="G712">
        <v>1</v>
      </c>
      <c r="H712">
        <v>62263</v>
      </c>
      <c r="I712" s="1">
        <v>44761.875</v>
      </c>
      <c r="J712" t="s">
        <v>414</v>
      </c>
      <c r="K712">
        <v>0</v>
      </c>
      <c r="L712" s="1">
        <v>44693.875</v>
      </c>
      <c r="M712" s="1">
        <v>44761.875</v>
      </c>
      <c r="N712" s="1">
        <v>21717.875</v>
      </c>
      <c r="O712" s="1">
        <v>44693.875</v>
      </c>
      <c r="P712" s="1"/>
      <c r="Q712" s="1">
        <v>41531.875</v>
      </c>
      <c r="R712">
        <v>290568099</v>
      </c>
      <c r="S712" s="22">
        <f>COUNTIF(affix_amil_mensalidade_bronze!$E$4:$E$140,R712)</f>
        <v>0</v>
      </c>
      <c r="U712" t="s">
        <v>780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389</v>
      </c>
      <c r="AC712">
        <v>105</v>
      </c>
      <c r="AD712" t="s">
        <v>781</v>
      </c>
      <c r="AE712">
        <v>350441</v>
      </c>
      <c r="AF712">
        <v>3157.14</v>
      </c>
      <c r="AG712">
        <v>3504.41</v>
      </c>
      <c r="AH712" t="s">
        <v>391</v>
      </c>
      <c r="AI712" t="str">
        <f t="shared" si="164"/>
        <v>SIMNÃONÃO9276300001162665120016226344761.875GP2 - FACERN - FEDERACAO DAS ASSOCIACOES COMERCIAI044693.87544761.87521717.87544693.87541531.8752905680990TXLMX LUWXX FXRRXXRX DX MXLX000000AMIL105GP2 - MEDIAL 200 QC3504413157.143504.41INATIVO</v>
      </c>
      <c r="AJ712">
        <f t="shared" si="165"/>
        <v>0</v>
      </c>
      <c r="AK712" t="s">
        <v>414</v>
      </c>
      <c r="AM712" s="7">
        <v>709</v>
      </c>
      <c r="AN712" s="7" t="str">
        <f t="shared" si="162"/>
        <v/>
      </c>
      <c r="AO712" s="7" t="str">
        <f t="shared" si="162"/>
        <v/>
      </c>
      <c r="AP712" s="7" t="str">
        <f t="shared" si="162"/>
        <v/>
      </c>
      <c r="AQ712" s="7" t="str">
        <f t="shared" si="162"/>
        <v/>
      </c>
      <c r="AR712" s="7" t="str">
        <f t="shared" si="162"/>
        <v/>
      </c>
      <c r="AS712" s="7" t="str">
        <f t="shared" si="162"/>
        <v/>
      </c>
      <c r="AT712" s="7" t="str">
        <f t="shared" si="162"/>
        <v/>
      </c>
      <c r="AU712" s="7" t="str">
        <f t="shared" si="162"/>
        <v/>
      </c>
      <c r="AV712" s="7" t="str">
        <f t="shared" si="162"/>
        <v/>
      </c>
      <c r="AW712" s="7" t="str">
        <f t="shared" si="162"/>
        <v/>
      </c>
      <c r="AX712" s="7" t="str">
        <f t="shared" si="163"/>
        <v/>
      </c>
      <c r="AY712" s="7" t="str">
        <f t="shared" si="163"/>
        <v/>
      </c>
      <c r="AZ712" s="7" t="str">
        <f t="shared" si="163"/>
        <v/>
      </c>
      <c r="BA712" s="7" t="str">
        <f t="shared" si="163"/>
        <v/>
      </c>
      <c r="BB712" s="7" t="str">
        <f t="shared" si="163"/>
        <v/>
      </c>
      <c r="BC712" s="7" t="str">
        <f t="shared" si="163"/>
        <v/>
      </c>
      <c r="BD712" s="7" t="str">
        <f t="shared" si="163"/>
        <v/>
      </c>
      <c r="BE712" s="7" t="str">
        <f t="shared" si="163"/>
        <v/>
      </c>
    </row>
    <row r="713" spans="1:57">
      <c r="A713" t="s">
        <v>404</v>
      </c>
      <c r="B713" t="s">
        <v>386</v>
      </c>
      <c r="C713" t="s">
        <v>386</v>
      </c>
      <c r="D713">
        <v>927630000</v>
      </c>
      <c r="E713">
        <v>116</v>
      </c>
      <c r="F713">
        <v>26651200</v>
      </c>
      <c r="G713">
        <v>1</v>
      </c>
      <c r="H713">
        <v>62263</v>
      </c>
      <c r="I713" s="1">
        <v>44761.875</v>
      </c>
      <c r="J713" t="s">
        <v>414</v>
      </c>
      <c r="K713">
        <v>0</v>
      </c>
      <c r="L713" s="1">
        <v>44693.875</v>
      </c>
      <c r="M713" s="1">
        <v>44761.875</v>
      </c>
      <c r="N713" s="1">
        <v>21717.875</v>
      </c>
      <c r="O713" s="1">
        <v>44693.875</v>
      </c>
      <c r="P713" s="1"/>
      <c r="Q713" s="1">
        <v>41531.875</v>
      </c>
      <c r="R713">
        <v>290568099</v>
      </c>
      <c r="S713" s="23">
        <f>COUNTIF(affix_amil_mensalidade_bronze!$E$4:$E$140,R713)</f>
        <v>0</v>
      </c>
      <c r="U713" t="s">
        <v>780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389</v>
      </c>
      <c r="AC713">
        <v>105</v>
      </c>
      <c r="AD713" t="s">
        <v>781</v>
      </c>
      <c r="AE713">
        <v>350441</v>
      </c>
      <c r="AF713">
        <v>3157.14</v>
      </c>
      <c r="AG713">
        <v>3504.41</v>
      </c>
      <c r="AH713" t="s">
        <v>391</v>
      </c>
      <c r="AI713" t="str">
        <f t="shared" si="164"/>
        <v>SIMNÃONÃO9276300001162665120016226344761.875GP2 - FACERN - FEDERACAO DAS ASSOCIACOES COMERCIAI044693.87544761.87521717.87544693.87541531.8752905680990TXLMX LUWXX FXRRXXRX DX MXLX000000AMIL105GP2 - MEDIAL 200 QC3504413157.143504.41INATIVO</v>
      </c>
      <c r="AJ713">
        <f t="shared" si="165"/>
        <v>1</v>
      </c>
      <c r="AK713" t="s">
        <v>414</v>
      </c>
      <c r="AM713" s="8">
        <v>710</v>
      </c>
      <c r="AN713" s="8" t="str">
        <f t="shared" si="162"/>
        <v/>
      </c>
      <c r="AO713" s="8" t="str">
        <f t="shared" si="162"/>
        <v/>
      </c>
      <c r="AP713" s="8" t="str">
        <f t="shared" si="162"/>
        <v/>
      </c>
      <c r="AQ713" s="8" t="str">
        <f t="shared" si="162"/>
        <v/>
      </c>
      <c r="AR713" s="8" t="str">
        <f t="shared" si="162"/>
        <v/>
      </c>
      <c r="AS713" s="8" t="str">
        <f t="shared" si="162"/>
        <v/>
      </c>
      <c r="AT713" s="8" t="str">
        <f t="shared" si="162"/>
        <v/>
      </c>
      <c r="AU713" s="8" t="str">
        <f t="shared" si="162"/>
        <v/>
      </c>
      <c r="AV713" s="8" t="str">
        <f t="shared" si="162"/>
        <v/>
      </c>
      <c r="AW713" s="8" t="str">
        <f t="shared" si="162"/>
        <v/>
      </c>
      <c r="AX713" s="8" t="str">
        <f t="shared" si="163"/>
        <v/>
      </c>
      <c r="AY713" s="8" t="str">
        <f t="shared" si="163"/>
        <v/>
      </c>
      <c r="AZ713" s="8" t="str">
        <f t="shared" si="163"/>
        <v/>
      </c>
      <c r="BA713" s="8" t="str">
        <f t="shared" si="163"/>
        <v/>
      </c>
      <c r="BB713" s="8" t="str">
        <f t="shared" si="163"/>
        <v/>
      </c>
      <c r="BC713" s="8" t="str">
        <f t="shared" si="163"/>
        <v/>
      </c>
      <c r="BD713" s="8" t="str">
        <f t="shared" si="163"/>
        <v/>
      </c>
      <c r="BE713" s="8" t="str">
        <f t="shared" si="163"/>
        <v/>
      </c>
    </row>
    <row r="714" spans="1:57">
      <c r="A714" t="s">
        <v>404</v>
      </c>
      <c r="B714" t="s">
        <v>386</v>
      </c>
      <c r="C714" t="s">
        <v>386</v>
      </c>
      <c r="D714">
        <v>927630000</v>
      </c>
      <c r="E714">
        <v>116</v>
      </c>
      <c r="F714">
        <v>26651200</v>
      </c>
      <c r="G714">
        <v>1</v>
      </c>
      <c r="H714">
        <v>62263</v>
      </c>
      <c r="I714" s="1">
        <v>44761.875</v>
      </c>
      <c r="J714" t="s">
        <v>414</v>
      </c>
      <c r="K714">
        <v>0</v>
      </c>
      <c r="L714" s="1">
        <v>44693.875</v>
      </c>
      <c r="M714" s="1">
        <v>44761.875</v>
      </c>
      <c r="N714" s="1">
        <v>21717.875</v>
      </c>
      <c r="O714" s="1">
        <v>44693.875</v>
      </c>
      <c r="P714" s="1"/>
      <c r="Q714" s="1">
        <v>41531.875</v>
      </c>
      <c r="R714">
        <v>290568099</v>
      </c>
      <c r="S714" s="23">
        <f>COUNTIF(affix_amil_mensalidade_bronze!$E$4:$E$140,R714)</f>
        <v>0</v>
      </c>
      <c r="U714" t="s">
        <v>780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389</v>
      </c>
      <c r="AC714">
        <v>105</v>
      </c>
      <c r="AD714" t="s">
        <v>781</v>
      </c>
      <c r="AE714">
        <v>350441</v>
      </c>
      <c r="AF714">
        <v>3157.14</v>
      </c>
      <c r="AG714">
        <v>3504.41</v>
      </c>
      <c r="AH714" t="s">
        <v>391</v>
      </c>
      <c r="AI714" t="str">
        <f t="shared" si="164"/>
        <v>SIMNÃONÃO9276300001162665120016226344761.875GP2 - FACERN - FEDERACAO DAS ASSOCIACOES COMERCIAI044693.87544761.87521717.87544693.87541531.8752905680990TXLMX LUWXX FXRRXXRX DX MXLX000000AMIL105GP2 - MEDIAL 200 QC3504413157.143504.41INATIVO</v>
      </c>
      <c r="AJ714">
        <f t="shared" si="165"/>
        <v>1</v>
      </c>
      <c r="AK714" t="s">
        <v>414</v>
      </c>
      <c r="AM714" s="7">
        <v>711</v>
      </c>
      <c r="AN714" s="7" t="str">
        <f t="shared" ref="AN714:AW723" si="166">IF(AN$3=$D714,$AM714,"")</f>
        <v/>
      </c>
      <c r="AO714" s="7" t="str">
        <f t="shared" si="166"/>
        <v/>
      </c>
      <c r="AP714" s="7" t="str">
        <f t="shared" si="166"/>
        <v/>
      </c>
      <c r="AQ714" s="7" t="str">
        <f t="shared" si="166"/>
        <v/>
      </c>
      <c r="AR714" s="7" t="str">
        <f t="shared" si="166"/>
        <v/>
      </c>
      <c r="AS714" s="7" t="str">
        <f t="shared" si="166"/>
        <v/>
      </c>
      <c r="AT714" s="7" t="str">
        <f t="shared" si="166"/>
        <v/>
      </c>
      <c r="AU714" s="7" t="str">
        <f t="shared" si="166"/>
        <v/>
      </c>
      <c r="AV714" s="7" t="str">
        <f t="shared" si="166"/>
        <v/>
      </c>
      <c r="AW714" s="7" t="str">
        <f t="shared" si="166"/>
        <v/>
      </c>
      <c r="AX714" s="7" t="str">
        <f t="shared" ref="AX714:BE723" si="167">IF(AX$3=$D714,$AM714,"")</f>
        <v/>
      </c>
      <c r="AY714" s="7" t="str">
        <f t="shared" si="167"/>
        <v/>
      </c>
      <c r="AZ714" s="7" t="str">
        <f t="shared" si="167"/>
        <v/>
      </c>
      <c r="BA714" s="7" t="str">
        <f t="shared" si="167"/>
        <v/>
      </c>
      <c r="BB714" s="7" t="str">
        <f t="shared" si="167"/>
        <v/>
      </c>
      <c r="BC714" s="7" t="str">
        <f t="shared" si="167"/>
        <v/>
      </c>
      <c r="BD714" s="7" t="str">
        <f t="shared" si="167"/>
        <v/>
      </c>
      <c r="BE714" s="7" t="str">
        <f t="shared" si="167"/>
        <v/>
      </c>
    </row>
    <row r="715" spans="1:57">
      <c r="A715" t="s">
        <v>404</v>
      </c>
      <c r="B715" t="s">
        <v>404</v>
      </c>
      <c r="C715" t="s">
        <v>404</v>
      </c>
      <c r="D715">
        <v>927627000</v>
      </c>
      <c r="E715">
        <v>119</v>
      </c>
      <c r="F715">
        <v>26647047</v>
      </c>
      <c r="G715">
        <v>1</v>
      </c>
      <c r="H715">
        <v>62349</v>
      </c>
      <c r="I715" s="1">
        <v>44761.875</v>
      </c>
      <c r="J715" t="s">
        <v>417</v>
      </c>
      <c r="K715">
        <v>0</v>
      </c>
      <c r="L715" s="1"/>
      <c r="M715" s="1">
        <v>44761.875</v>
      </c>
      <c r="N715" s="1">
        <v>20933.875</v>
      </c>
      <c r="O715" s="1">
        <v>44062.875</v>
      </c>
      <c r="P715" s="1"/>
      <c r="Q715" s="1">
        <v>41561.875</v>
      </c>
      <c r="R715">
        <v>290613159</v>
      </c>
      <c r="S715" s="23">
        <f>COUNTIF(affix_amil_mensalidade_bronze!$E$4:$E$140,R715)</f>
        <v>0</v>
      </c>
      <c r="U715" t="s">
        <v>782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389</v>
      </c>
      <c r="AC715">
        <v>104</v>
      </c>
      <c r="AD715" t="s">
        <v>783</v>
      </c>
      <c r="AE715">
        <v>139408</v>
      </c>
      <c r="AF715">
        <v>6726.78</v>
      </c>
      <c r="AG715">
        <v>1394.08</v>
      </c>
      <c r="AH715" t="s">
        <v>408</v>
      </c>
      <c r="AI715" t="str">
        <f t="shared" si="164"/>
        <v>SIMSIMSIM9276270001192664704716234944761.875GP2 - FETRACOM - TRABALHADORES DO COMERCIO DE BENS044761.87520933.87544062.87541561.8752906131590XXXW XLVX XNGXXRX FXLHX000000AMIL104GP2 - BLUE PLUS 200 QC1394086726.781394.08ATIVO</v>
      </c>
      <c r="AJ715">
        <f t="shared" si="165"/>
        <v>0</v>
      </c>
      <c r="AK715" t="s">
        <v>417</v>
      </c>
      <c r="AM715" s="8">
        <v>712</v>
      </c>
      <c r="AN715" s="8" t="str">
        <f t="shared" si="166"/>
        <v/>
      </c>
      <c r="AO715" s="8" t="str">
        <f t="shared" si="166"/>
        <v/>
      </c>
      <c r="AP715" s="8" t="str">
        <f t="shared" si="166"/>
        <v/>
      </c>
      <c r="AQ715" s="8" t="str">
        <f t="shared" si="166"/>
        <v/>
      </c>
      <c r="AR715" s="8" t="str">
        <f t="shared" si="166"/>
        <v/>
      </c>
      <c r="AS715" s="8" t="str">
        <f t="shared" si="166"/>
        <v/>
      </c>
      <c r="AT715" s="8" t="str">
        <f t="shared" si="166"/>
        <v/>
      </c>
      <c r="AU715" s="8" t="str">
        <f t="shared" si="166"/>
        <v/>
      </c>
      <c r="AV715" s="8" t="str">
        <f t="shared" si="166"/>
        <v/>
      </c>
      <c r="AW715" s="8" t="str">
        <f t="shared" si="166"/>
        <v/>
      </c>
      <c r="AX715" s="8" t="str">
        <f t="shared" si="167"/>
        <v/>
      </c>
      <c r="AY715" s="8" t="str">
        <f t="shared" si="167"/>
        <v/>
      </c>
      <c r="AZ715" s="8" t="str">
        <f t="shared" si="167"/>
        <v/>
      </c>
      <c r="BA715" s="8" t="str">
        <f t="shared" si="167"/>
        <v/>
      </c>
      <c r="BB715" s="8" t="str">
        <f t="shared" si="167"/>
        <v/>
      </c>
      <c r="BC715" s="8" t="str">
        <f t="shared" si="167"/>
        <v/>
      </c>
      <c r="BD715" s="8" t="str">
        <f t="shared" si="167"/>
        <v/>
      </c>
      <c r="BE715" s="8" t="str">
        <f t="shared" si="167"/>
        <v/>
      </c>
    </row>
    <row r="716" spans="1:57">
      <c r="A716" t="s">
        <v>404</v>
      </c>
      <c r="B716" t="s">
        <v>404</v>
      </c>
      <c r="C716" t="s">
        <v>404</v>
      </c>
      <c r="D716">
        <v>927627000</v>
      </c>
      <c r="E716">
        <v>119</v>
      </c>
      <c r="F716">
        <v>26647047</v>
      </c>
      <c r="G716">
        <v>1</v>
      </c>
      <c r="H716">
        <v>62349</v>
      </c>
      <c r="I716" s="1">
        <v>44761.875</v>
      </c>
      <c r="J716" t="s">
        <v>417</v>
      </c>
      <c r="K716">
        <v>0</v>
      </c>
      <c r="L716" s="1"/>
      <c r="M716" s="1">
        <v>44761.875</v>
      </c>
      <c r="N716" s="1">
        <v>20933.875</v>
      </c>
      <c r="O716" s="1">
        <v>44062.875</v>
      </c>
      <c r="P716" s="1"/>
      <c r="Q716" s="1">
        <v>41561.875</v>
      </c>
      <c r="R716">
        <v>290613159</v>
      </c>
      <c r="S716" s="22">
        <f>COUNTIF(affix_amil_mensalidade_bronze!$E$4:$E$140,R716)</f>
        <v>0</v>
      </c>
      <c r="U716" t="s">
        <v>782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389</v>
      </c>
      <c r="AC716">
        <v>104</v>
      </c>
      <c r="AD716" t="s">
        <v>783</v>
      </c>
      <c r="AE716">
        <v>139408</v>
      </c>
      <c r="AF716">
        <v>6726.78</v>
      </c>
      <c r="AG716">
        <v>1394.08</v>
      </c>
      <c r="AH716" t="s">
        <v>408</v>
      </c>
      <c r="AI716" t="str">
        <f t="shared" si="164"/>
        <v>SIMSIMSIM9276270001192664704716234944761.875GP2 - FETRACOM - TRABALHADORES DO COMERCIO DE BENS044761.87520933.87544062.87541561.8752906131590XXXW XLVX XNGXXRX FXLHX000000AMIL104GP2 - BLUE PLUS 200 QC1394086726.781394.08ATIVO</v>
      </c>
      <c r="AJ716">
        <f t="shared" si="165"/>
        <v>1</v>
      </c>
      <c r="AK716" t="s">
        <v>417</v>
      </c>
      <c r="AM716" s="7">
        <v>713</v>
      </c>
      <c r="AN716" s="7" t="str">
        <f t="shared" si="166"/>
        <v/>
      </c>
      <c r="AO716" s="7" t="str">
        <f t="shared" si="166"/>
        <v/>
      </c>
      <c r="AP716" s="7" t="str">
        <f t="shared" si="166"/>
        <v/>
      </c>
      <c r="AQ716" s="7" t="str">
        <f t="shared" si="166"/>
        <v/>
      </c>
      <c r="AR716" s="7" t="str">
        <f t="shared" si="166"/>
        <v/>
      </c>
      <c r="AS716" s="7" t="str">
        <f t="shared" si="166"/>
        <v/>
      </c>
      <c r="AT716" s="7" t="str">
        <f t="shared" si="166"/>
        <v/>
      </c>
      <c r="AU716" s="7" t="str">
        <f t="shared" si="166"/>
        <v/>
      </c>
      <c r="AV716" s="7" t="str">
        <f t="shared" si="166"/>
        <v/>
      </c>
      <c r="AW716" s="7" t="str">
        <f t="shared" si="166"/>
        <v/>
      </c>
      <c r="AX716" s="7" t="str">
        <f t="shared" si="167"/>
        <v/>
      </c>
      <c r="AY716" s="7" t="str">
        <f t="shared" si="167"/>
        <v/>
      </c>
      <c r="AZ716" s="7" t="str">
        <f t="shared" si="167"/>
        <v/>
      </c>
      <c r="BA716" s="7" t="str">
        <f t="shared" si="167"/>
        <v/>
      </c>
      <c r="BB716" s="7" t="str">
        <f t="shared" si="167"/>
        <v/>
      </c>
      <c r="BC716" s="7" t="str">
        <f t="shared" si="167"/>
        <v/>
      </c>
      <c r="BD716" s="7" t="str">
        <f t="shared" si="167"/>
        <v/>
      </c>
      <c r="BE716" s="7" t="str">
        <f t="shared" si="167"/>
        <v/>
      </c>
    </row>
    <row r="717" spans="1:57">
      <c r="A717" t="s">
        <v>404</v>
      </c>
      <c r="B717" t="s">
        <v>404</v>
      </c>
      <c r="C717" t="s">
        <v>404</v>
      </c>
      <c r="D717">
        <v>927627000</v>
      </c>
      <c r="E717">
        <v>119</v>
      </c>
      <c r="F717">
        <v>26647047</v>
      </c>
      <c r="G717">
        <v>1</v>
      </c>
      <c r="H717">
        <v>62349</v>
      </c>
      <c r="I717" s="1">
        <v>44761.875</v>
      </c>
      <c r="J717" t="s">
        <v>417</v>
      </c>
      <c r="K717">
        <v>0</v>
      </c>
      <c r="L717" s="1"/>
      <c r="M717" s="1">
        <v>44761.875</v>
      </c>
      <c r="N717" s="1">
        <v>20933.875</v>
      </c>
      <c r="O717" s="1">
        <v>44062.875</v>
      </c>
      <c r="P717" s="1"/>
      <c r="Q717" s="1">
        <v>41561.875</v>
      </c>
      <c r="R717">
        <v>290613159</v>
      </c>
      <c r="S717" s="22">
        <f>COUNTIF(affix_amil_mensalidade_bronze!$E$4:$E$140,R717)</f>
        <v>0</v>
      </c>
      <c r="U717" t="s">
        <v>782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389</v>
      </c>
      <c r="AC717">
        <v>104</v>
      </c>
      <c r="AD717" t="s">
        <v>783</v>
      </c>
      <c r="AE717">
        <v>139408</v>
      </c>
      <c r="AF717">
        <v>6726.78</v>
      </c>
      <c r="AG717">
        <v>1394.08</v>
      </c>
      <c r="AH717" t="s">
        <v>408</v>
      </c>
      <c r="AI717" t="str">
        <f t="shared" si="164"/>
        <v>SIMSIMSIM9276270001192664704716234944761.875GP2 - FETRACOM - TRABALHADORES DO COMERCIO DE BENS044761.87520933.87544062.87541561.8752906131590XXXW XLVX XNGXXRX FXLHX000000AMIL104GP2 - BLUE PLUS 200 QC1394086726.781394.08ATIVO</v>
      </c>
      <c r="AJ717">
        <f t="shared" si="165"/>
        <v>1</v>
      </c>
      <c r="AK717" t="s">
        <v>417</v>
      </c>
      <c r="AM717" s="8">
        <v>714</v>
      </c>
      <c r="AN717" s="8" t="str">
        <f t="shared" si="166"/>
        <v/>
      </c>
      <c r="AO717" s="8" t="str">
        <f t="shared" si="166"/>
        <v/>
      </c>
      <c r="AP717" s="8" t="str">
        <f t="shared" si="166"/>
        <v/>
      </c>
      <c r="AQ717" s="8" t="str">
        <f t="shared" si="166"/>
        <v/>
      </c>
      <c r="AR717" s="8" t="str">
        <f t="shared" si="166"/>
        <v/>
      </c>
      <c r="AS717" s="8" t="str">
        <f t="shared" si="166"/>
        <v/>
      </c>
      <c r="AT717" s="8" t="str">
        <f t="shared" si="166"/>
        <v/>
      </c>
      <c r="AU717" s="8" t="str">
        <f t="shared" si="166"/>
        <v/>
      </c>
      <c r="AV717" s="8" t="str">
        <f t="shared" si="166"/>
        <v/>
      </c>
      <c r="AW717" s="8" t="str">
        <f t="shared" si="166"/>
        <v/>
      </c>
      <c r="AX717" s="8" t="str">
        <f t="shared" si="167"/>
        <v/>
      </c>
      <c r="AY717" s="8" t="str">
        <f t="shared" si="167"/>
        <v/>
      </c>
      <c r="AZ717" s="8" t="str">
        <f t="shared" si="167"/>
        <v/>
      </c>
      <c r="BA717" s="8" t="str">
        <f t="shared" si="167"/>
        <v/>
      </c>
      <c r="BB717" s="8" t="str">
        <f t="shared" si="167"/>
        <v/>
      </c>
      <c r="BC717" s="8" t="str">
        <f t="shared" si="167"/>
        <v/>
      </c>
      <c r="BD717" s="8" t="str">
        <f t="shared" si="167"/>
        <v/>
      </c>
      <c r="BE717" s="8" t="str">
        <f t="shared" si="167"/>
        <v/>
      </c>
    </row>
    <row r="718" spans="1:57">
      <c r="A718" t="s">
        <v>404</v>
      </c>
      <c r="B718" t="s">
        <v>404</v>
      </c>
      <c r="C718" t="s">
        <v>404</v>
      </c>
      <c r="D718">
        <v>927632000</v>
      </c>
      <c r="E718">
        <v>122</v>
      </c>
      <c r="F718">
        <v>26650516</v>
      </c>
      <c r="G718">
        <v>1</v>
      </c>
      <c r="H718">
        <v>62556</v>
      </c>
      <c r="I718" s="1">
        <v>44761.875</v>
      </c>
      <c r="J718" t="s">
        <v>784</v>
      </c>
      <c r="K718">
        <v>0</v>
      </c>
      <c r="L718" s="1"/>
      <c r="M718" s="1">
        <v>44761.875</v>
      </c>
      <c r="N718" s="1">
        <v>20799.916666666668</v>
      </c>
      <c r="O718" s="1">
        <v>44511.875</v>
      </c>
      <c r="P718" s="1">
        <v>44511.875</v>
      </c>
      <c r="Q718" s="1">
        <v>41592.916666666664</v>
      </c>
      <c r="R718">
        <v>290750830</v>
      </c>
      <c r="S718" s="22">
        <f>COUNTIF(affix_amil_mensalidade_bronze!$E$4:$E$140,R718)</f>
        <v>0</v>
      </c>
      <c r="U718" t="s">
        <v>785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389</v>
      </c>
      <c r="AC718">
        <v>103</v>
      </c>
      <c r="AD718" t="s">
        <v>422</v>
      </c>
      <c r="AE718">
        <v>133195</v>
      </c>
      <c r="AF718">
        <v>9609.99</v>
      </c>
      <c r="AG718">
        <v>1331.95</v>
      </c>
      <c r="AH718" t="s">
        <v>408</v>
      </c>
      <c r="AI718" t="str">
        <f t="shared" si="164"/>
        <v>SIMSIMSIM9276320001222665051616255644761.875GP2 - SINSP - SERVIDORES PUBLICOS DA ADMINISTRACAO044761.87520799.916666666744511.87544511.87541592.91666666672907508300NXLXN GUXDX DX WXRVXLHX000000AMIL103GP2 - BLUE PLUS 400 QP1331959609.991331.95ATIVO</v>
      </c>
      <c r="AJ718">
        <f t="shared" si="165"/>
        <v>0</v>
      </c>
      <c r="AK718" t="s">
        <v>784</v>
      </c>
      <c r="AM718" s="7">
        <v>715</v>
      </c>
      <c r="AN718" s="7" t="str">
        <f t="shared" si="166"/>
        <v/>
      </c>
      <c r="AO718" s="7" t="str">
        <f t="shared" si="166"/>
        <v/>
      </c>
      <c r="AP718" s="7" t="str">
        <f t="shared" si="166"/>
        <v/>
      </c>
      <c r="AQ718" s="7" t="str">
        <f t="shared" si="166"/>
        <v/>
      </c>
      <c r="AR718" s="7" t="str">
        <f t="shared" si="166"/>
        <v/>
      </c>
      <c r="AS718" s="7" t="str">
        <f t="shared" si="166"/>
        <v/>
      </c>
      <c r="AT718" s="7" t="str">
        <f t="shared" si="166"/>
        <v/>
      </c>
      <c r="AU718" s="7" t="str">
        <f t="shared" si="166"/>
        <v/>
      </c>
      <c r="AV718" s="7" t="str">
        <f t="shared" si="166"/>
        <v/>
      </c>
      <c r="AW718" s="7" t="str">
        <f t="shared" si="166"/>
        <v/>
      </c>
      <c r="AX718" s="7" t="str">
        <f t="shared" si="167"/>
        <v/>
      </c>
      <c r="AY718" s="7" t="str">
        <f t="shared" si="167"/>
        <v/>
      </c>
      <c r="AZ718" s="7" t="str">
        <f t="shared" si="167"/>
        <v/>
      </c>
      <c r="BA718" s="7" t="str">
        <f t="shared" si="167"/>
        <v/>
      </c>
      <c r="BB718" s="7" t="str">
        <f t="shared" si="167"/>
        <v/>
      </c>
      <c r="BC718" s="7" t="str">
        <f t="shared" si="167"/>
        <v/>
      </c>
      <c r="BD718" s="7" t="str">
        <f t="shared" si="167"/>
        <v/>
      </c>
      <c r="BE718" s="7" t="str">
        <f t="shared" si="167"/>
        <v/>
      </c>
    </row>
    <row r="719" spans="1:57">
      <c r="A719" t="s">
        <v>404</v>
      </c>
      <c r="B719" t="s">
        <v>404</v>
      </c>
      <c r="C719" t="s">
        <v>404</v>
      </c>
      <c r="D719">
        <v>927632000</v>
      </c>
      <c r="E719">
        <v>122</v>
      </c>
      <c r="F719">
        <v>26650516</v>
      </c>
      <c r="G719">
        <v>1</v>
      </c>
      <c r="H719">
        <v>62556</v>
      </c>
      <c r="I719" s="1">
        <v>44761.875</v>
      </c>
      <c r="J719" t="s">
        <v>784</v>
      </c>
      <c r="K719">
        <v>0</v>
      </c>
      <c r="L719" s="1"/>
      <c r="M719" s="1">
        <v>44761.875</v>
      </c>
      <c r="N719" s="1">
        <v>20799.916666666668</v>
      </c>
      <c r="O719" s="1">
        <v>44511.875</v>
      </c>
      <c r="P719" s="1">
        <v>44511.875</v>
      </c>
      <c r="Q719" s="1">
        <v>41592.916666666664</v>
      </c>
      <c r="R719">
        <v>290750830</v>
      </c>
      <c r="S719" s="23">
        <f>COUNTIF(affix_amil_mensalidade_bronze!$E$4:$E$140,R719)</f>
        <v>0</v>
      </c>
      <c r="U719" t="s">
        <v>785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389</v>
      </c>
      <c r="AC719">
        <v>103</v>
      </c>
      <c r="AD719" t="s">
        <v>422</v>
      </c>
      <c r="AE719">
        <v>133195</v>
      </c>
      <c r="AF719">
        <v>9609.99</v>
      </c>
      <c r="AG719">
        <v>1331.95</v>
      </c>
      <c r="AH719" t="s">
        <v>408</v>
      </c>
      <c r="AI719" t="str">
        <f t="shared" si="164"/>
        <v>SIMSIMSIM9276320001222665051616255644761.875GP2 - SINSP - SERVIDORES PUBLICOS DA ADMINISTRACAO044761.87520799.916666666744511.87544511.87541592.91666666672907508300NXLXN GUXDX DX WXRVXLHX000000AMIL103GP2 - BLUE PLUS 400 QP1331959609.991331.95ATIVO</v>
      </c>
      <c r="AJ719">
        <f t="shared" si="165"/>
        <v>1</v>
      </c>
      <c r="AK719" t="s">
        <v>784</v>
      </c>
      <c r="AM719" s="8">
        <v>716</v>
      </c>
      <c r="AN719" s="8" t="str">
        <f t="shared" si="166"/>
        <v/>
      </c>
      <c r="AO719" s="8" t="str">
        <f t="shared" si="166"/>
        <v/>
      </c>
      <c r="AP719" s="8" t="str">
        <f t="shared" si="166"/>
        <v/>
      </c>
      <c r="AQ719" s="8" t="str">
        <f t="shared" si="166"/>
        <v/>
      </c>
      <c r="AR719" s="8" t="str">
        <f t="shared" si="166"/>
        <v/>
      </c>
      <c r="AS719" s="8" t="str">
        <f t="shared" si="166"/>
        <v/>
      </c>
      <c r="AT719" s="8" t="str">
        <f t="shared" si="166"/>
        <v/>
      </c>
      <c r="AU719" s="8" t="str">
        <f t="shared" si="166"/>
        <v/>
      </c>
      <c r="AV719" s="8" t="str">
        <f t="shared" si="166"/>
        <v/>
      </c>
      <c r="AW719" s="8" t="str">
        <f t="shared" si="166"/>
        <v/>
      </c>
      <c r="AX719" s="8" t="str">
        <f t="shared" si="167"/>
        <v/>
      </c>
      <c r="AY719" s="8" t="str">
        <f t="shared" si="167"/>
        <v/>
      </c>
      <c r="AZ719" s="8" t="str">
        <f t="shared" si="167"/>
        <v/>
      </c>
      <c r="BA719" s="8" t="str">
        <f t="shared" si="167"/>
        <v/>
      </c>
      <c r="BB719" s="8" t="str">
        <f t="shared" si="167"/>
        <v/>
      </c>
      <c r="BC719" s="8" t="str">
        <f t="shared" si="167"/>
        <v/>
      </c>
      <c r="BD719" s="8" t="str">
        <f t="shared" si="167"/>
        <v/>
      </c>
      <c r="BE719" s="8" t="str">
        <f t="shared" si="167"/>
        <v/>
      </c>
    </row>
    <row r="720" spans="1:57">
      <c r="A720" t="s">
        <v>404</v>
      </c>
      <c r="B720" t="s">
        <v>404</v>
      </c>
      <c r="C720" t="s">
        <v>404</v>
      </c>
      <c r="D720">
        <v>927632000</v>
      </c>
      <c r="E720">
        <v>122</v>
      </c>
      <c r="F720">
        <v>26650516</v>
      </c>
      <c r="G720">
        <v>1</v>
      </c>
      <c r="H720">
        <v>62556</v>
      </c>
      <c r="I720" s="1">
        <v>44761.875</v>
      </c>
      <c r="J720" t="s">
        <v>784</v>
      </c>
      <c r="K720">
        <v>0</v>
      </c>
      <c r="L720" s="1"/>
      <c r="M720" s="1">
        <v>44761.875</v>
      </c>
      <c r="N720" s="1">
        <v>20799.916666666668</v>
      </c>
      <c r="O720" s="1">
        <v>44511.875</v>
      </c>
      <c r="P720" s="1">
        <v>44511.875</v>
      </c>
      <c r="Q720" s="1">
        <v>41592.916666666664</v>
      </c>
      <c r="R720">
        <v>290750830</v>
      </c>
      <c r="S720" s="23">
        <f>COUNTIF(affix_amil_mensalidade_bronze!$E$4:$E$140,R720)</f>
        <v>0</v>
      </c>
      <c r="U720" t="s">
        <v>785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389</v>
      </c>
      <c r="AC720">
        <v>103</v>
      </c>
      <c r="AD720" t="s">
        <v>422</v>
      </c>
      <c r="AE720">
        <v>133195</v>
      </c>
      <c r="AF720">
        <v>9609.99</v>
      </c>
      <c r="AG720">
        <v>1331.95</v>
      </c>
      <c r="AH720" t="s">
        <v>408</v>
      </c>
      <c r="AI720" t="str">
        <f t="shared" si="164"/>
        <v>SIMSIMSIM9276320001222665051616255644761.875GP2 - SINSP - SERVIDORES PUBLICOS DA ADMINISTRACAO044761.87520799.916666666744511.87544511.87541592.91666666672907508300NXLXN GUXDX DX WXRVXLHX000000AMIL103GP2 - BLUE PLUS 400 QP1331959609.991331.95ATIVO</v>
      </c>
      <c r="AJ720">
        <f t="shared" si="165"/>
        <v>1</v>
      </c>
      <c r="AK720" t="s">
        <v>784</v>
      </c>
      <c r="AM720" s="7">
        <v>717</v>
      </c>
      <c r="AN720" s="7" t="str">
        <f t="shared" si="166"/>
        <v/>
      </c>
      <c r="AO720" s="7" t="str">
        <f t="shared" si="166"/>
        <v/>
      </c>
      <c r="AP720" s="7" t="str">
        <f t="shared" si="166"/>
        <v/>
      </c>
      <c r="AQ720" s="7" t="str">
        <f t="shared" si="166"/>
        <v/>
      </c>
      <c r="AR720" s="7" t="str">
        <f t="shared" si="166"/>
        <v/>
      </c>
      <c r="AS720" s="7" t="str">
        <f t="shared" si="166"/>
        <v/>
      </c>
      <c r="AT720" s="7" t="str">
        <f t="shared" si="166"/>
        <v/>
      </c>
      <c r="AU720" s="7" t="str">
        <f t="shared" si="166"/>
        <v/>
      </c>
      <c r="AV720" s="7" t="str">
        <f t="shared" si="166"/>
        <v/>
      </c>
      <c r="AW720" s="7" t="str">
        <f t="shared" si="166"/>
        <v/>
      </c>
      <c r="AX720" s="7" t="str">
        <f t="shared" si="167"/>
        <v/>
      </c>
      <c r="AY720" s="7" t="str">
        <f t="shared" si="167"/>
        <v/>
      </c>
      <c r="AZ720" s="7" t="str">
        <f t="shared" si="167"/>
        <v/>
      </c>
      <c r="BA720" s="7" t="str">
        <f t="shared" si="167"/>
        <v/>
      </c>
      <c r="BB720" s="7" t="str">
        <f t="shared" si="167"/>
        <v/>
      </c>
      <c r="BC720" s="7" t="str">
        <f t="shared" si="167"/>
        <v/>
      </c>
      <c r="BD720" s="7" t="str">
        <f t="shared" si="167"/>
        <v/>
      </c>
      <c r="BE720" s="7" t="str">
        <f t="shared" si="167"/>
        <v/>
      </c>
    </row>
    <row r="721" spans="1:57">
      <c r="A721" t="s">
        <v>404</v>
      </c>
      <c r="B721" t="s">
        <v>404</v>
      </c>
      <c r="C721" t="s">
        <v>404</v>
      </c>
      <c r="D721">
        <v>927632000</v>
      </c>
      <c r="E721">
        <v>122</v>
      </c>
      <c r="F721">
        <v>26650516</v>
      </c>
      <c r="G721">
        <v>1</v>
      </c>
      <c r="H721">
        <v>62556</v>
      </c>
      <c r="I721" s="1">
        <v>44761.875</v>
      </c>
      <c r="J721" t="s">
        <v>784</v>
      </c>
      <c r="K721">
        <v>3</v>
      </c>
      <c r="L721" s="1"/>
      <c r="M721" s="1">
        <v>44761.875</v>
      </c>
      <c r="N721" s="1">
        <v>32204.875</v>
      </c>
      <c r="O721" s="1">
        <v>44511.875</v>
      </c>
      <c r="P721" s="1"/>
      <c r="Q721" s="1">
        <v>41592.916666666664</v>
      </c>
      <c r="R721">
        <v>290750849</v>
      </c>
      <c r="S721" s="23">
        <f>COUNTIF(affix_amil_mensalidade_bronze!$E$4:$E$140,R721)</f>
        <v>0</v>
      </c>
      <c r="U721" t="s">
        <v>788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389</v>
      </c>
      <c r="AC721">
        <v>103</v>
      </c>
      <c r="AD721" t="s">
        <v>422</v>
      </c>
      <c r="AE721">
        <v>9744</v>
      </c>
      <c r="AF721">
        <v>2752.01</v>
      </c>
      <c r="AG721">
        <v>974.4</v>
      </c>
      <c r="AH721" t="s">
        <v>408</v>
      </c>
      <c r="AI721" t="str">
        <f t="shared" si="164"/>
        <v>SIMSIMSIM9276320001222665051616255644761.875GP2 - SINSP - SERVIDORES PUBLICOS DA ADMINISTRACAO344761.87532204.87544511.87541592.91666666672907508490NXXLXN XXRX DX WXRVXLHX000000AMIL103GP2 - BLUE PLUS 400 QP97442752.01974.4ATIVO</v>
      </c>
      <c r="AJ721">
        <f t="shared" si="165"/>
        <v>0</v>
      </c>
      <c r="AK721" t="s">
        <v>784</v>
      </c>
      <c r="AM721" s="8">
        <v>718</v>
      </c>
      <c r="AN721" s="8" t="str">
        <f t="shared" si="166"/>
        <v/>
      </c>
      <c r="AO721" s="8" t="str">
        <f t="shared" si="166"/>
        <v/>
      </c>
      <c r="AP721" s="8" t="str">
        <f t="shared" si="166"/>
        <v/>
      </c>
      <c r="AQ721" s="8" t="str">
        <f t="shared" si="166"/>
        <v/>
      </c>
      <c r="AR721" s="8" t="str">
        <f t="shared" si="166"/>
        <v/>
      </c>
      <c r="AS721" s="8" t="str">
        <f t="shared" si="166"/>
        <v/>
      </c>
      <c r="AT721" s="8" t="str">
        <f t="shared" si="166"/>
        <v/>
      </c>
      <c r="AU721" s="8" t="str">
        <f t="shared" si="166"/>
        <v/>
      </c>
      <c r="AV721" s="8" t="str">
        <f t="shared" si="166"/>
        <v/>
      </c>
      <c r="AW721" s="8" t="str">
        <f t="shared" si="166"/>
        <v/>
      </c>
      <c r="AX721" s="8" t="str">
        <f t="shared" si="167"/>
        <v/>
      </c>
      <c r="AY721" s="8" t="str">
        <f t="shared" si="167"/>
        <v/>
      </c>
      <c r="AZ721" s="8" t="str">
        <f t="shared" si="167"/>
        <v/>
      </c>
      <c r="BA721" s="8" t="str">
        <f t="shared" si="167"/>
        <v/>
      </c>
      <c r="BB721" s="8" t="str">
        <f t="shared" si="167"/>
        <v/>
      </c>
      <c r="BC721" s="8" t="str">
        <f t="shared" si="167"/>
        <v/>
      </c>
      <c r="BD721" s="8" t="str">
        <f t="shared" si="167"/>
        <v/>
      </c>
      <c r="BE721" s="8" t="str">
        <f t="shared" si="167"/>
        <v/>
      </c>
    </row>
    <row r="722" spans="1:57">
      <c r="A722" t="s">
        <v>404</v>
      </c>
      <c r="B722" t="s">
        <v>404</v>
      </c>
      <c r="C722" t="s">
        <v>404</v>
      </c>
      <c r="D722">
        <v>927632000</v>
      </c>
      <c r="E722">
        <v>122</v>
      </c>
      <c r="F722">
        <v>26650516</v>
      </c>
      <c r="G722">
        <v>1</v>
      </c>
      <c r="H722">
        <v>62556</v>
      </c>
      <c r="I722" s="1">
        <v>44761.875</v>
      </c>
      <c r="J722" t="s">
        <v>784</v>
      </c>
      <c r="K722">
        <v>3</v>
      </c>
      <c r="L722" s="1"/>
      <c r="M722" s="1">
        <v>44761.875</v>
      </c>
      <c r="N722" s="1">
        <v>32204.875</v>
      </c>
      <c r="O722" s="1">
        <v>44511.875</v>
      </c>
      <c r="P722" s="1"/>
      <c r="Q722" s="1">
        <v>41592.916666666664</v>
      </c>
      <c r="R722">
        <v>290750849</v>
      </c>
      <c r="S722" s="22">
        <f>COUNTIF(affix_amil_mensalidade_bronze!$E$4:$E$140,R722)</f>
        <v>0</v>
      </c>
      <c r="U722" t="s">
        <v>788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389</v>
      </c>
      <c r="AC722">
        <v>103</v>
      </c>
      <c r="AD722" t="s">
        <v>422</v>
      </c>
      <c r="AE722">
        <v>9744</v>
      </c>
      <c r="AF722">
        <v>2752.01</v>
      </c>
      <c r="AG722">
        <v>974.4</v>
      </c>
      <c r="AH722" t="s">
        <v>408</v>
      </c>
      <c r="AI722" t="str">
        <f t="shared" si="164"/>
        <v>SIMSIMSIM9276320001222665051616255644761.875GP2 - SINSP - SERVIDORES PUBLICOS DA ADMINISTRACAO344761.87532204.87544511.87541592.91666666672907508490NXXLXN XXRX DX WXRVXLHX000000AMIL103GP2 - BLUE PLUS 400 QP97442752.01974.4ATIVO</v>
      </c>
      <c r="AJ722">
        <f t="shared" si="165"/>
        <v>1</v>
      </c>
      <c r="AK722" t="s">
        <v>784</v>
      </c>
      <c r="AM722" s="7">
        <v>719</v>
      </c>
      <c r="AN722" s="7" t="str">
        <f t="shared" si="166"/>
        <v/>
      </c>
      <c r="AO722" s="7" t="str">
        <f t="shared" si="166"/>
        <v/>
      </c>
      <c r="AP722" s="7" t="str">
        <f t="shared" si="166"/>
        <v/>
      </c>
      <c r="AQ722" s="7" t="str">
        <f t="shared" si="166"/>
        <v/>
      </c>
      <c r="AR722" s="7" t="str">
        <f t="shared" si="166"/>
        <v/>
      </c>
      <c r="AS722" s="7" t="str">
        <f t="shared" si="166"/>
        <v/>
      </c>
      <c r="AT722" s="7" t="str">
        <f t="shared" si="166"/>
        <v/>
      </c>
      <c r="AU722" s="7" t="str">
        <f t="shared" si="166"/>
        <v/>
      </c>
      <c r="AV722" s="7" t="str">
        <f t="shared" si="166"/>
        <v/>
      </c>
      <c r="AW722" s="7" t="str">
        <f t="shared" si="166"/>
        <v/>
      </c>
      <c r="AX722" s="7" t="str">
        <f t="shared" si="167"/>
        <v/>
      </c>
      <c r="AY722" s="7" t="str">
        <f t="shared" si="167"/>
        <v/>
      </c>
      <c r="AZ722" s="7" t="str">
        <f t="shared" si="167"/>
        <v/>
      </c>
      <c r="BA722" s="7" t="str">
        <f t="shared" si="167"/>
        <v/>
      </c>
      <c r="BB722" s="7" t="str">
        <f t="shared" si="167"/>
        <v/>
      </c>
      <c r="BC722" s="7" t="str">
        <f t="shared" si="167"/>
        <v/>
      </c>
      <c r="BD722" s="7" t="str">
        <f t="shared" si="167"/>
        <v/>
      </c>
      <c r="BE722" s="7" t="str">
        <f t="shared" si="167"/>
        <v/>
      </c>
    </row>
    <row r="723" spans="1:57">
      <c r="A723" t="s">
        <v>404</v>
      </c>
      <c r="B723" t="s">
        <v>404</v>
      </c>
      <c r="C723" t="s">
        <v>404</v>
      </c>
      <c r="D723">
        <v>927632000</v>
      </c>
      <c r="E723">
        <v>122</v>
      </c>
      <c r="F723">
        <v>26650516</v>
      </c>
      <c r="G723">
        <v>1</v>
      </c>
      <c r="H723">
        <v>62556</v>
      </c>
      <c r="I723" s="1">
        <v>44761.875</v>
      </c>
      <c r="J723" t="s">
        <v>784</v>
      </c>
      <c r="K723">
        <v>3</v>
      </c>
      <c r="L723" s="1"/>
      <c r="M723" s="1">
        <v>44761.875</v>
      </c>
      <c r="N723" s="1">
        <v>32204.875</v>
      </c>
      <c r="O723" s="1">
        <v>44511.875</v>
      </c>
      <c r="P723" s="1"/>
      <c r="Q723" s="1">
        <v>41592.916666666664</v>
      </c>
      <c r="R723">
        <v>290750849</v>
      </c>
      <c r="S723" s="22">
        <f>COUNTIF(affix_amil_mensalidade_bronze!$E$4:$E$140,R723)</f>
        <v>0</v>
      </c>
      <c r="U723" t="s">
        <v>788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389</v>
      </c>
      <c r="AC723">
        <v>103</v>
      </c>
      <c r="AD723" t="s">
        <v>422</v>
      </c>
      <c r="AE723">
        <v>9744</v>
      </c>
      <c r="AF723">
        <v>2752.01</v>
      </c>
      <c r="AG723">
        <v>974.4</v>
      </c>
      <c r="AH723" t="s">
        <v>408</v>
      </c>
      <c r="AI723" t="str">
        <f t="shared" si="164"/>
        <v>SIMSIMSIM9276320001222665051616255644761.875GP2 - SINSP - SERVIDORES PUBLICOS DA ADMINISTRACAO344761.87532204.87544511.87541592.91666666672907508490NXXLXN XXRX DX WXRVXLHX000000AMIL103GP2 - BLUE PLUS 400 QP97442752.01974.4ATIVO</v>
      </c>
      <c r="AJ723">
        <f t="shared" si="165"/>
        <v>1</v>
      </c>
      <c r="AK723" t="s">
        <v>784</v>
      </c>
      <c r="AM723" s="8">
        <v>720</v>
      </c>
      <c r="AN723" s="8" t="str">
        <f t="shared" si="166"/>
        <v/>
      </c>
      <c r="AO723" s="8" t="str">
        <f t="shared" si="166"/>
        <v/>
      </c>
      <c r="AP723" s="8" t="str">
        <f t="shared" si="166"/>
        <v/>
      </c>
      <c r="AQ723" s="8" t="str">
        <f t="shared" si="166"/>
        <v/>
      </c>
      <c r="AR723" s="8" t="str">
        <f t="shared" si="166"/>
        <v/>
      </c>
      <c r="AS723" s="8" t="str">
        <f t="shared" si="166"/>
        <v/>
      </c>
      <c r="AT723" s="8" t="str">
        <f t="shared" si="166"/>
        <v/>
      </c>
      <c r="AU723" s="8" t="str">
        <f t="shared" si="166"/>
        <v/>
      </c>
      <c r="AV723" s="8" t="str">
        <f t="shared" si="166"/>
        <v/>
      </c>
      <c r="AW723" s="8" t="str">
        <f t="shared" si="166"/>
        <v/>
      </c>
      <c r="AX723" s="8" t="str">
        <f t="shared" si="167"/>
        <v/>
      </c>
      <c r="AY723" s="8" t="str">
        <f t="shared" si="167"/>
        <v/>
      </c>
      <c r="AZ723" s="8" t="str">
        <f t="shared" si="167"/>
        <v/>
      </c>
      <c r="BA723" s="8" t="str">
        <f t="shared" si="167"/>
        <v/>
      </c>
      <c r="BB723" s="8" t="str">
        <f t="shared" si="167"/>
        <v/>
      </c>
      <c r="BC723" s="8" t="str">
        <f t="shared" si="167"/>
        <v/>
      </c>
      <c r="BD723" s="8" t="str">
        <f t="shared" si="167"/>
        <v/>
      </c>
      <c r="BE723" s="8" t="str">
        <f t="shared" si="167"/>
        <v/>
      </c>
    </row>
    <row r="724" spans="1:57">
      <c r="A724" t="s">
        <v>404</v>
      </c>
      <c r="B724" t="s">
        <v>404</v>
      </c>
      <c r="C724" t="s">
        <v>404</v>
      </c>
      <c r="D724">
        <v>927632000</v>
      </c>
      <c r="E724">
        <v>122</v>
      </c>
      <c r="F724">
        <v>26650516</v>
      </c>
      <c r="G724">
        <v>1</v>
      </c>
      <c r="H724">
        <v>62556</v>
      </c>
      <c r="I724" s="1">
        <v>44761.875</v>
      </c>
      <c r="J724" t="s">
        <v>784</v>
      </c>
      <c r="K724">
        <v>1</v>
      </c>
      <c r="L724" s="1"/>
      <c r="M724" s="1">
        <v>44761.875</v>
      </c>
      <c r="N724" s="1">
        <v>22218.875</v>
      </c>
      <c r="O724" s="1">
        <v>44511.875</v>
      </c>
      <c r="P724" s="1"/>
      <c r="Q724" s="1">
        <v>41592.916666666664</v>
      </c>
      <c r="R724">
        <v>290750857</v>
      </c>
      <c r="S724" s="23">
        <f>COUNTIF(affix_amil_mensalidade_bronze!$E$4:$E$140,R724)</f>
        <v>0</v>
      </c>
      <c r="U724" t="s">
        <v>786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389</v>
      </c>
      <c r="AC724">
        <v>103</v>
      </c>
      <c r="AD724" t="s">
        <v>422</v>
      </c>
      <c r="AE724">
        <v>133195</v>
      </c>
      <c r="AF724">
        <v>9609.99</v>
      </c>
      <c r="AG724">
        <v>1331.95</v>
      </c>
      <c r="AH724" t="s">
        <v>408</v>
      </c>
      <c r="AI724" t="str">
        <f t="shared" si="164"/>
        <v>SIMSIMSIM9276320001222665051616255644761.875GP2 - SINSP - SERVIDORES PUBLICOS DA ADMINISTRACAO144761.87522218.87544511.87541592.91666666672907508570MXNXWX BXRXWHX XXRX000000AMIL103GP2 - BLUE PLUS 400 QP1331959609.991331.95ATIVO</v>
      </c>
      <c r="AJ724">
        <f t="shared" si="165"/>
        <v>0</v>
      </c>
      <c r="AK724" t="s">
        <v>784</v>
      </c>
      <c r="AM724" s="7">
        <v>721</v>
      </c>
      <c r="AN724" s="7" t="str">
        <f t="shared" ref="AN724:AW733" si="168">IF(AN$3=$D724,$AM724,"")</f>
        <v/>
      </c>
      <c r="AO724" s="7" t="str">
        <f t="shared" si="168"/>
        <v/>
      </c>
      <c r="AP724" s="7" t="str">
        <f t="shared" si="168"/>
        <v/>
      </c>
      <c r="AQ724" s="7" t="str">
        <f t="shared" si="168"/>
        <v/>
      </c>
      <c r="AR724" s="7" t="str">
        <f t="shared" si="168"/>
        <v/>
      </c>
      <c r="AS724" s="7" t="str">
        <f t="shared" si="168"/>
        <v/>
      </c>
      <c r="AT724" s="7" t="str">
        <f t="shared" si="168"/>
        <v/>
      </c>
      <c r="AU724" s="7" t="str">
        <f t="shared" si="168"/>
        <v/>
      </c>
      <c r="AV724" s="7" t="str">
        <f t="shared" si="168"/>
        <v/>
      </c>
      <c r="AW724" s="7" t="str">
        <f t="shared" si="168"/>
        <v/>
      </c>
      <c r="AX724" s="7" t="str">
        <f t="shared" ref="AX724:BE733" si="169">IF(AX$3=$D724,$AM724,"")</f>
        <v/>
      </c>
      <c r="AY724" s="7" t="str">
        <f t="shared" si="169"/>
        <v/>
      </c>
      <c r="AZ724" s="7" t="str">
        <f t="shared" si="169"/>
        <v/>
      </c>
      <c r="BA724" s="7" t="str">
        <f t="shared" si="169"/>
        <v/>
      </c>
      <c r="BB724" s="7" t="str">
        <f t="shared" si="169"/>
        <v/>
      </c>
      <c r="BC724" s="7" t="str">
        <f t="shared" si="169"/>
        <v/>
      </c>
      <c r="BD724" s="7" t="str">
        <f t="shared" si="169"/>
        <v/>
      </c>
      <c r="BE724" s="7" t="str">
        <f t="shared" si="169"/>
        <v/>
      </c>
    </row>
    <row r="725" spans="1:57">
      <c r="A725" t="s">
        <v>404</v>
      </c>
      <c r="B725" t="s">
        <v>404</v>
      </c>
      <c r="C725" t="s">
        <v>404</v>
      </c>
      <c r="D725">
        <v>927632000</v>
      </c>
      <c r="E725">
        <v>122</v>
      </c>
      <c r="F725">
        <v>26650516</v>
      </c>
      <c r="G725">
        <v>1</v>
      </c>
      <c r="H725">
        <v>62556</v>
      </c>
      <c r="I725" s="1">
        <v>44761.875</v>
      </c>
      <c r="J725" t="s">
        <v>784</v>
      </c>
      <c r="K725">
        <v>1</v>
      </c>
      <c r="L725" s="1"/>
      <c r="M725" s="1">
        <v>44761.875</v>
      </c>
      <c r="N725" s="1">
        <v>22218.875</v>
      </c>
      <c r="O725" s="1">
        <v>44511.875</v>
      </c>
      <c r="P725" s="1"/>
      <c r="Q725" s="1">
        <v>41592.916666666664</v>
      </c>
      <c r="R725">
        <v>290750857</v>
      </c>
      <c r="S725" s="22">
        <f>COUNTIF(affix_amil_mensalidade_bronze!$E$4:$E$140,R725)</f>
        <v>0</v>
      </c>
      <c r="U725" t="s">
        <v>786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389</v>
      </c>
      <c r="AC725">
        <v>103</v>
      </c>
      <c r="AD725" t="s">
        <v>422</v>
      </c>
      <c r="AE725">
        <v>133195</v>
      </c>
      <c r="AF725">
        <v>9609.99</v>
      </c>
      <c r="AG725">
        <v>1331.95</v>
      </c>
      <c r="AH725" t="s">
        <v>408</v>
      </c>
      <c r="AI725" t="str">
        <f t="shared" si="164"/>
        <v>SIMSIMSIM9276320001222665051616255644761.875GP2 - SINSP - SERVIDORES PUBLICOS DA ADMINISTRACAO144761.87522218.87544511.87541592.91666666672907508570MXNXWX BXRXWHX XXRX000000AMIL103GP2 - BLUE PLUS 400 QP1331959609.991331.95ATIVO</v>
      </c>
      <c r="AJ725">
        <f t="shared" si="165"/>
        <v>1</v>
      </c>
      <c r="AK725" t="s">
        <v>784</v>
      </c>
      <c r="AM725" s="8">
        <v>722</v>
      </c>
      <c r="AN725" s="8" t="str">
        <f t="shared" si="168"/>
        <v/>
      </c>
      <c r="AO725" s="8" t="str">
        <f t="shared" si="168"/>
        <v/>
      </c>
      <c r="AP725" s="8" t="str">
        <f t="shared" si="168"/>
        <v/>
      </c>
      <c r="AQ725" s="8" t="str">
        <f t="shared" si="168"/>
        <v/>
      </c>
      <c r="AR725" s="8" t="str">
        <f t="shared" si="168"/>
        <v/>
      </c>
      <c r="AS725" s="8" t="str">
        <f t="shared" si="168"/>
        <v/>
      </c>
      <c r="AT725" s="8" t="str">
        <f t="shared" si="168"/>
        <v/>
      </c>
      <c r="AU725" s="8" t="str">
        <f t="shared" si="168"/>
        <v/>
      </c>
      <c r="AV725" s="8" t="str">
        <f t="shared" si="168"/>
        <v/>
      </c>
      <c r="AW725" s="8" t="str">
        <f t="shared" si="168"/>
        <v/>
      </c>
      <c r="AX725" s="8" t="str">
        <f t="shared" si="169"/>
        <v/>
      </c>
      <c r="AY725" s="8" t="str">
        <f t="shared" si="169"/>
        <v/>
      </c>
      <c r="AZ725" s="8" t="str">
        <f t="shared" si="169"/>
        <v/>
      </c>
      <c r="BA725" s="8" t="str">
        <f t="shared" si="169"/>
        <v/>
      </c>
      <c r="BB725" s="8" t="str">
        <f t="shared" si="169"/>
        <v/>
      </c>
      <c r="BC725" s="8" t="str">
        <f t="shared" si="169"/>
        <v/>
      </c>
      <c r="BD725" s="8" t="str">
        <f t="shared" si="169"/>
        <v/>
      </c>
      <c r="BE725" s="8" t="str">
        <f t="shared" si="169"/>
        <v/>
      </c>
    </row>
    <row r="726" spans="1:57">
      <c r="A726" t="s">
        <v>404</v>
      </c>
      <c r="B726" t="s">
        <v>404</v>
      </c>
      <c r="C726" t="s">
        <v>404</v>
      </c>
      <c r="D726">
        <v>927632000</v>
      </c>
      <c r="E726">
        <v>122</v>
      </c>
      <c r="F726">
        <v>26650516</v>
      </c>
      <c r="G726">
        <v>1</v>
      </c>
      <c r="H726">
        <v>62556</v>
      </c>
      <c r="I726" s="1">
        <v>44761.875</v>
      </c>
      <c r="J726" t="s">
        <v>784</v>
      </c>
      <c r="K726">
        <v>1</v>
      </c>
      <c r="L726" s="1"/>
      <c r="M726" s="1">
        <v>44761.875</v>
      </c>
      <c r="N726" s="1">
        <v>22218.875</v>
      </c>
      <c r="O726" s="1">
        <v>44511.875</v>
      </c>
      <c r="P726" s="1"/>
      <c r="Q726" s="1">
        <v>41592.916666666664</v>
      </c>
      <c r="R726">
        <v>290750857</v>
      </c>
      <c r="S726" s="22">
        <f>COUNTIF(affix_amil_mensalidade_bronze!$E$4:$E$140,R726)</f>
        <v>0</v>
      </c>
      <c r="U726" t="s">
        <v>786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389</v>
      </c>
      <c r="AC726">
        <v>103</v>
      </c>
      <c r="AD726" t="s">
        <v>422</v>
      </c>
      <c r="AE726">
        <v>133195</v>
      </c>
      <c r="AF726">
        <v>9609.99</v>
      </c>
      <c r="AG726">
        <v>1331.95</v>
      </c>
      <c r="AH726" t="s">
        <v>408</v>
      </c>
      <c r="AI726" t="str">
        <f t="shared" si="164"/>
        <v>SIMSIMSIM9276320001222665051616255644761.875GP2 - SINSP - SERVIDORES PUBLICOS DA ADMINISTRACAO144761.87522218.87544511.87541592.91666666672907508570MXNXWX BXRXWHX XXRX000000AMIL103GP2 - BLUE PLUS 400 QP1331959609.991331.95ATIVO</v>
      </c>
      <c r="AJ726">
        <f t="shared" si="165"/>
        <v>1</v>
      </c>
      <c r="AK726" t="s">
        <v>784</v>
      </c>
      <c r="AM726" s="7">
        <v>723</v>
      </c>
      <c r="AN726" s="7" t="str">
        <f t="shared" si="168"/>
        <v/>
      </c>
      <c r="AO726" s="7" t="str">
        <f t="shared" si="168"/>
        <v/>
      </c>
      <c r="AP726" s="7" t="str">
        <f t="shared" si="168"/>
        <v/>
      </c>
      <c r="AQ726" s="7" t="str">
        <f t="shared" si="168"/>
        <v/>
      </c>
      <c r="AR726" s="7" t="str">
        <f t="shared" si="168"/>
        <v/>
      </c>
      <c r="AS726" s="7" t="str">
        <f t="shared" si="168"/>
        <v/>
      </c>
      <c r="AT726" s="7" t="str">
        <f t="shared" si="168"/>
        <v/>
      </c>
      <c r="AU726" s="7" t="str">
        <f t="shared" si="168"/>
        <v/>
      </c>
      <c r="AV726" s="7" t="str">
        <f t="shared" si="168"/>
        <v/>
      </c>
      <c r="AW726" s="7" t="str">
        <f t="shared" si="168"/>
        <v/>
      </c>
      <c r="AX726" s="7" t="str">
        <f t="shared" si="169"/>
        <v/>
      </c>
      <c r="AY726" s="7" t="str">
        <f t="shared" si="169"/>
        <v/>
      </c>
      <c r="AZ726" s="7" t="str">
        <f t="shared" si="169"/>
        <v/>
      </c>
      <c r="BA726" s="7" t="str">
        <f t="shared" si="169"/>
        <v/>
      </c>
      <c r="BB726" s="7" t="str">
        <f t="shared" si="169"/>
        <v/>
      </c>
      <c r="BC726" s="7" t="str">
        <f t="shared" si="169"/>
        <v/>
      </c>
      <c r="BD726" s="7" t="str">
        <f t="shared" si="169"/>
        <v/>
      </c>
      <c r="BE726" s="7" t="str">
        <f t="shared" si="169"/>
        <v/>
      </c>
    </row>
    <row r="727" spans="1:57">
      <c r="A727" t="s">
        <v>404</v>
      </c>
      <c r="B727" t="s">
        <v>404</v>
      </c>
      <c r="C727" t="s">
        <v>404</v>
      </c>
      <c r="D727">
        <v>927632000</v>
      </c>
      <c r="E727">
        <v>122</v>
      </c>
      <c r="F727">
        <v>26650516</v>
      </c>
      <c r="G727">
        <v>1</v>
      </c>
      <c r="H727">
        <v>62556</v>
      </c>
      <c r="I727" s="1">
        <v>44761.875</v>
      </c>
      <c r="J727" t="s">
        <v>784</v>
      </c>
      <c r="K727">
        <v>2</v>
      </c>
      <c r="L727" s="1"/>
      <c r="M727" s="1">
        <v>44761.875</v>
      </c>
      <c r="N727" s="1">
        <v>29952.916666666668</v>
      </c>
      <c r="O727" s="1">
        <v>44511.875</v>
      </c>
      <c r="P727" s="1"/>
      <c r="Q727" s="1">
        <v>41592.916666666664</v>
      </c>
      <c r="R727">
        <v>290750865</v>
      </c>
      <c r="S727" s="22">
        <f>COUNTIF(affix_amil_mensalidade_bronze!$E$4:$E$140,R727)</f>
        <v>0</v>
      </c>
      <c r="U727" t="s">
        <v>787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389</v>
      </c>
      <c r="AC727">
        <v>103</v>
      </c>
      <c r="AD727" t="s">
        <v>422</v>
      </c>
      <c r="AE727">
        <v>107175</v>
      </c>
      <c r="AF727">
        <v>3027.32</v>
      </c>
      <c r="AG727">
        <v>1071.75</v>
      </c>
      <c r="AH727" t="s">
        <v>408</v>
      </c>
      <c r="AI727" t="str">
        <f t="shared" si="164"/>
        <v>SIMSIMSIM9276320001222665051616255644761.875GP2 - SINSP - SERVIDORES PUBLICOS DA ADMINISTRACAO244761.87529952.916666666744511.87541592.91666666672907508650NXLXN GUXDX DX WXRVXLHX JUNXXR000000AMIL103GP2 - BLUE PLUS 400 QP1071753027.321071.75ATIVO</v>
      </c>
      <c r="AJ727">
        <f t="shared" si="165"/>
        <v>0</v>
      </c>
      <c r="AK727" t="s">
        <v>784</v>
      </c>
      <c r="AM727" s="8">
        <v>724</v>
      </c>
      <c r="AN727" s="8" t="str">
        <f t="shared" si="168"/>
        <v/>
      </c>
      <c r="AO727" s="8" t="str">
        <f t="shared" si="168"/>
        <v/>
      </c>
      <c r="AP727" s="8" t="str">
        <f t="shared" si="168"/>
        <v/>
      </c>
      <c r="AQ727" s="8" t="str">
        <f t="shared" si="168"/>
        <v/>
      </c>
      <c r="AR727" s="8" t="str">
        <f t="shared" si="168"/>
        <v/>
      </c>
      <c r="AS727" s="8" t="str">
        <f t="shared" si="168"/>
        <v/>
      </c>
      <c r="AT727" s="8" t="str">
        <f t="shared" si="168"/>
        <v/>
      </c>
      <c r="AU727" s="8" t="str">
        <f t="shared" si="168"/>
        <v/>
      </c>
      <c r="AV727" s="8" t="str">
        <f t="shared" si="168"/>
        <v/>
      </c>
      <c r="AW727" s="8" t="str">
        <f t="shared" si="168"/>
        <v/>
      </c>
      <c r="AX727" s="8" t="str">
        <f t="shared" si="169"/>
        <v/>
      </c>
      <c r="AY727" s="8" t="str">
        <f t="shared" si="169"/>
        <v/>
      </c>
      <c r="AZ727" s="8" t="str">
        <f t="shared" si="169"/>
        <v/>
      </c>
      <c r="BA727" s="8" t="str">
        <f t="shared" si="169"/>
        <v/>
      </c>
      <c r="BB727" s="8" t="str">
        <f t="shared" si="169"/>
        <v/>
      </c>
      <c r="BC727" s="8" t="str">
        <f t="shared" si="169"/>
        <v/>
      </c>
      <c r="BD727" s="8" t="str">
        <f t="shared" si="169"/>
        <v/>
      </c>
      <c r="BE727" s="8" t="str">
        <f t="shared" si="169"/>
        <v/>
      </c>
    </row>
    <row r="728" spans="1:57">
      <c r="A728" t="s">
        <v>404</v>
      </c>
      <c r="B728" t="s">
        <v>404</v>
      </c>
      <c r="C728" t="s">
        <v>404</v>
      </c>
      <c r="D728">
        <v>927632000</v>
      </c>
      <c r="E728">
        <v>122</v>
      </c>
      <c r="F728">
        <v>26650516</v>
      </c>
      <c r="G728">
        <v>1</v>
      </c>
      <c r="H728">
        <v>62556</v>
      </c>
      <c r="I728" s="1">
        <v>44761.875</v>
      </c>
      <c r="J728" t="s">
        <v>784</v>
      </c>
      <c r="K728">
        <v>2</v>
      </c>
      <c r="L728" s="1"/>
      <c r="M728" s="1">
        <v>44761.875</v>
      </c>
      <c r="N728" s="1">
        <v>29952.916666666668</v>
      </c>
      <c r="O728" s="1">
        <v>44511.875</v>
      </c>
      <c r="P728" s="1"/>
      <c r="Q728" s="1">
        <v>41592.916666666664</v>
      </c>
      <c r="R728">
        <v>290750865</v>
      </c>
      <c r="S728" s="23">
        <f>COUNTIF(affix_amil_mensalidade_bronze!$E$4:$E$140,R728)</f>
        <v>0</v>
      </c>
      <c r="U728" t="s">
        <v>787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389</v>
      </c>
      <c r="AC728">
        <v>103</v>
      </c>
      <c r="AD728" t="s">
        <v>422</v>
      </c>
      <c r="AE728">
        <v>107175</v>
      </c>
      <c r="AF728">
        <v>3027.32</v>
      </c>
      <c r="AG728">
        <v>1071.75</v>
      </c>
      <c r="AH728" t="s">
        <v>408</v>
      </c>
      <c r="AI728" t="str">
        <f t="shared" si="164"/>
        <v>SIMSIMSIM9276320001222665051616255644761.875GP2 - SINSP - SERVIDORES PUBLICOS DA ADMINISTRACAO244761.87529952.916666666744511.87541592.91666666672907508650NXLXN GUXDX DX WXRVXLHX JUNXXR000000AMIL103GP2 - BLUE PLUS 400 QP1071753027.321071.75ATIVO</v>
      </c>
      <c r="AJ728">
        <f t="shared" si="165"/>
        <v>1</v>
      </c>
      <c r="AK728" t="s">
        <v>784</v>
      </c>
      <c r="AM728" s="7">
        <v>725</v>
      </c>
      <c r="AN728" s="7" t="str">
        <f t="shared" si="168"/>
        <v/>
      </c>
      <c r="AO728" s="7" t="str">
        <f t="shared" si="168"/>
        <v/>
      </c>
      <c r="AP728" s="7" t="str">
        <f t="shared" si="168"/>
        <v/>
      </c>
      <c r="AQ728" s="7" t="str">
        <f t="shared" si="168"/>
        <v/>
      </c>
      <c r="AR728" s="7" t="str">
        <f t="shared" si="168"/>
        <v/>
      </c>
      <c r="AS728" s="7" t="str">
        <f t="shared" si="168"/>
        <v/>
      </c>
      <c r="AT728" s="7" t="str">
        <f t="shared" si="168"/>
        <v/>
      </c>
      <c r="AU728" s="7" t="str">
        <f t="shared" si="168"/>
        <v/>
      </c>
      <c r="AV728" s="7" t="str">
        <f t="shared" si="168"/>
        <v/>
      </c>
      <c r="AW728" s="7" t="str">
        <f t="shared" si="168"/>
        <v/>
      </c>
      <c r="AX728" s="7" t="str">
        <f t="shared" si="169"/>
        <v/>
      </c>
      <c r="AY728" s="7" t="str">
        <f t="shared" si="169"/>
        <v/>
      </c>
      <c r="AZ728" s="7" t="str">
        <f t="shared" si="169"/>
        <v/>
      </c>
      <c r="BA728" s="7" t="str">
        <f t="shared" si="169"/>
        <v/>
      </c>
      <c r="BB728" s="7" t="str">
        <f t="shared" si="169"/>
        <v/>
      </c>
      <c r="BC728" s="7" t="str">
        <f t="shared" si="169"/>
        <v/>
      </c>
      <c r="BD728" s="7" t="str">
        <f t="shared" si="169"/>
        <v/>
      </c>
      <c r="BE728" s="7" t="str">
        <f t="shared" si="169"/>
        <v/>
      </c>
    </row>
    <row r="729" spans="1:57">
      <c r="A729" t="s">
        <v>404</v>
      </c>
      <c r="B729" t="s">
        <v>404</v>
      </c>
      <c r="C729" t="s">
        <v>404</v>
      </c>
      <c r="D729">
        <v>927632000</v>
      </c>
      <c r="E729">
        <v>122</v>
      </c>
      <c r="F729">
        <v>26650516</v>
      </c>
      <c r="G729">
        <v>1</v>
      </c>
      <c r="H729">
        <v>62556</v>
      </c>
      <c r="I729" s="1">
        <v>44761.875</v>
      </c>
      <c r="J729" t="s">
        <v>784</v>
      </c>
      <c r="K729">
        <v>2</v>
      </c>
      <c r="L729" s="1"/>
      <c r="M729" s="1">
        <v>44761.875</v>
      </c>
      <c r="N729" s="1">
        <v>29952.916666666668</v>
      </c>
      <c r="O729" s="1">
        <v>44511.875</v>
      </c>
      <c r="P729" s="1"/>
      <c r="Q729" s="1">
        <v>41592.916666666664</v>
      </c>
      <c r="R729">
        <v>290750865</v>
      </c>
      <c r="S729" s="23">
        <f>COUNTIF(affix_amil_mensalidade_bronze!$E$4:$E$140,R729)</f>
        <v>0</v>
      </c>
      <c r="U729" t="s">
        <v>787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389</v>
      </c>
      <c r="AC729">
        <v>103</v>
      </c>
      <c r="AD729" t="s">
        <v>422</v>
      </c>
      <c r="AE729">
        <v>107175</v>
      </c>
      <c r="AF729">
        <v>3027.32</v>
      </c>
      <c r="AG729">
        <v>1071.75</v>
      </c>
      <c r="AH729" t="s">
        <v>408</v>
      </c>
      <c r="AI729" t="str">
        <f t="shared" si="164"/>
        <v>SIMSIMSIM9276320001222665051616255644761.875GP2 - SINSP - SERVIDORES PUBLICOS DA ADMINISTRACAO244761.87529952.916666666744511.87541592.91666666672907508650NXLXN GUXDX DX WXRVXLHX JUNXXR000000AMIL103GP2 - BLUE PLUS 400 QP1071753027.321071.75ATIVO</v>
      </c>
      <c r="AJ729">
        <f t="shared" si="165"/>
        <v>1</v>
      </c>
      <c r="AK729" t="s">
        <v>784</v>
      </c>
      <c r="AM729" s="8">
        <v>726</v>
      </c>
      <c r="AN729" s="8" t="str">
        <f t="shared" si="168"/>
        <v/>
      </c>
      <c r="AO729" s="8" t="str">
        <f t="shared" si="168"/>
        <v/>
      </c>
      <c r="AP729" s="8" t="str">
        <f t="shared" si="168"/>
        <v/>
      </c>
      <c r="AQ729" s="8" t="str">
        <f t="shared" si="168"/>
        <v/>
      </c>
      <c r="AR729" s="8" t="str">
        <f t="shared" si="168"/>
        <v/>
      </c>
      <c r="AS729" s="8" t="str">
        <f t="shared" si="168"/>
        <v/>
      </c>
      <c r="AT729" s="8" t="str">
        <f t="shared" si="168"/>
        <v/>
      </c>
      <c r="AU729" s="8" t="str">
        <f t="shared" si="168"/>
        <v/>
      </c>
      <c r="AV729" s="8" t="str">
        <f t="shared" si="168"/>
        <v/>
      </c>
      <c r="AW729" s="8" t="str">
        <f t="shared" si="168"/>
        <v/>
      </c>
      <c r="AX729" s="8" t="str">
        <f t="shared" si="169"/>
        <v/>
      </c>
      <c r="AY729" s="8" t="str">
        <f t="shared" si="169"/>
        <v/>
      </c>
      <c r="AZ729" s="8" t="str">
        <f t="shared" si="169"/>
        <v/>
      </c>
      <c r="BA729" s="8" t="str">
        <f t="shared" si="169"/>
        <v/>
      </c>
      <c r="BB729" s="8" t="str">
        <f t="shared" si="169"/>
        <v/>
      </c>
      <c r="BC729" s="8" t="str">
        <f t="shared" si="169"/>
        <v/>
      </c>
      <c r="BD729" s="8" t="str">
        <f t="shared" si="169"/>
        <v/>
      </c>
      <c r="BE729" s="8" t="str">
        <f t="shared" si="169"/>
        <v/>
      </c>
    </row>
    <row r="730" spans="1:57">
      <c r="A730" t="s">
        <v>404</v>
      </c>
      <c r="B730" t="s">
        <v>386</v>
      </c>
      <c r="C730" t="s">
        <v>386</v>
      </c>
      <c r="D730">
        <v>927627000</v>
      </c>
      <c r="E730">
        <v>119</v>
      </c>
      <c r="F730">
        <v>26650667</v>
      </c>
      <c r="G730">
        <v>1</v>
      </c>
      <c r="H730">
        <v>62836</v>
      </c>
      <c r="I730" s="1">
        <v>44761.875</v>
      </c>
      <c r="J730" t="s">
        <v>417</v>
      </c>
      <c r="K730">
        <v>0</v>
      </c>
      <c r="L730" s="1"/>
      <c r="M730" s="1">
        <v>44761.875</v>
      </c>
      <c r="N730" s="1">
        <v>31854.875</v>
      </c>
      <c r="O730" s="1">
        <v>44704.875</v>
      </c>
      <c r="P730" s="1">
        <v>44704.875</v>
      </c>
      <c r="Q730" s="1">
        <v>41684.916666666664</v>
      </c>
      <c r="R730">
        <v>290838347</v>
      </c>
      <c r="S730" s="22">
        <f>COUNTIF(affix_amil_mensalidade_bronze!$E$4:$E$140,R730)</f>
        <v>0</v>
      </c>
      <c r="U730" t="s">
        <v>789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389</v>
      </c>
      <c r="AC730">
        <v>100</v>
      </c>
      <c r="AD730" t="s">
        <v>790</v>
      </c>
      <c r="AE730">
        <v>325848</v>
      </c>
      <c r="AF730">
        <v>2935.56</v>
      </c>
      <c r="AG730">
        <v>3258.48</v>
      </c>
      <c r="AH730" t="s">
        <v>480</v>
      </c>
      <c r="AI730" t="str">
        <f t="shared" si="164"/>
        <v>SIMNÃONÃO9276270001192665066716283644761.875GP2 - FETRACOM - TRABALHADORES DO COMERCIO DE BENS044761.87531854.87544704.87544704.87541684.91666666672908383470XWXWXX JXX RXGX DX XLXVXXRX000000AMIL100GP2 - BLUE PLUS 500 QP3258482935.563258.48SUSPENSÃO</v>
      </c>
      <c r="AJ730">
        <f t="shared" si="165"/>
        <v>0</v>
      </c>
      <c r="AK730" t="s">
        <v>417</v>
      </c>
      <c r="AM730" s="7">
        <v>727</v>
      </c>
      <c r="AN730" s="7" t="str">
        <f t="shared" si="168"/>
        <v/>
      </c>
      <c r="AO730" s="7" t="str">
        <f t="shared" si="168"/>
        <v/>
      </c>
      <c r="AP730" s="7" t="str">
        <f t="shared" si="168"/>
        <v/>
      </c>
      <c r="AQ730" s="7" t="str">
        <f t="shared" si="168"/>
        <v/>
      </c>
      <c r="AR730" s="7" t="str">
        <f t="shared" si="168"/>
        <v/>
      </c>
      <c r="AS730" s="7" t="str">
        <f t="shared" si="168"/>
        <v/>
      </c>
      <c r="AT730" s="7" t="str">
        <f t="shared" si="168"/>
        <v/>
      </c>
      <c r="AU730" s="7" t="str">
        <f t="shared" si="168"/>
        <v/>
      </c>
      <c r="AV730" s="7" t="str">
        <f t="shared" si="168"/>
        <v/>
      </c>
      <c r="AW730" s="7" t="str">
        <f t="shared" si="168"/>
        <v/>
      </c>
      <c r="AX730" s="7" t="str">
        <f t="shared" si="169"/>
        <v/>
      </c>
      <c r="AY730" s="7" t="str">
        <f t="shared" si="169"/>
        <v/>
      </c>
      <c r="AZ730" s="7" t="str">
        <f t="shared" si="169"/>
        <v/>
      </c>
      <c r="BA730" s="7" t="str">
        <f t="shared" si="169"/>
        <v/>
      </c>
      <c r="BB730" s="7" t="str">
        <f t="shared" si="169"/>
        <v/>
      </c>
      <c r="BC730" s="7" t="str">
        <f t="shared" si="169"/>
        <v/>
      </c>
      <c r="BD730" s="7" t="str">
        <f t="shared" si="169"/>
        <v/>
      </c>
      <c r="BE730" s="7" t="str">
        <f t="shared" si="169"/>
        <v/>
      </c>
    </row>
    <row r="731" spans="1:57">
      <c r="A731" t="s">
        <v>404</v>
      </c>
      <c r="B731" t="s">
        <v>386</v>
      </c>
      <c r="C731" t="s">
        <v>386</v>
      </c>
      <c r="D731">
        <v>927627000</v>
      </c>
      <c r="E731">
        <v>119</v>
      </c>
      <c r="F731">
        <v>26650667</v>
      </c>
      <c r="G731">
        <v>1</v>
      </c>
      <c r="H731">
        <v>62836</v>
      </c>
      <c r="I731" s="1">
        <v>44761.875</v>
      </c>
      <c r="J731" t="s">
        <v>417</v>
      </c>
      <c r="K731">
        <v>0</v>
      </c>
      <c r="L731" s="1"/>
      <c r="M731" s="1">
        <v>44761.875</v>
      </c>
      <c r="N731" s="1">
        <v>31854.875</v>
      </c>
      <c r="O731" s="1">
        <v>44704.875</v>
      </c>
      <c r="P731" s="1">
        <v>44704.875</v>
      </c>
      <c r="Q731" s="1">
        <v>41684.916666666664</v>
      </c>
      <c r="R731">
        <v>290838347</v>
      </c>
      <c r="S731" s="23">
        <f>COUNTIF(affix_amil_mensalidade_bronze!$E$4:$E$140,R731)</f>
        <v>0</v>
      </c>
      <c r="U731" t="s">
        <v>789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389</v>
      </c>
      <c r="AC731">
        <v>100</v>
      </c>
      <c r="AD731" t="s">
        <v>790</v>
      </c>
      <c r="AE731">
        <v>325848</v>
      </c>
      <c r="AF731">
        <v>2935.56</v>
      </c>
      <c r="AG731">
        <v>3258.48</v>
      </c>
      <c r="AH731" t="s">
        <v>480</v>
      </c>
      <c r="AI731" t="str">
        <f t="shared" si="164"/>
        <v>SIMNÃONÃO9276270001192665066716283644761.875GP2 - FETRACOM - TRABALHADORES DO COMERCIO DE BENS044761.87531854.87544704.87544704.87541684.91666666672908383470XWXWXX JXX RXGX DX XLXVXXRX000000AMIL100GP2 - BLUE PLUS 500 QP3258482935.563258.48SUSPENSÃO</v>
      </c>
      <c r="AJ731">
        <f t="shared" si="165"/>
        <v>1</v>
      </c>
      <c r="AK731" t="s">
        <v>417</v>
      </c>
      <c r="AM731" s="8">
        <v>728</v>
      </c>
      <c r="AN731" s="8" t="str">
        <f t="shared" si="168"/>
        <v/>
      </c>
      <c r="AO731" s="8" t="str">
        <f t="shared" si="168"/>
        <v/>
      </c>
      <c r="AP731" s="8" t="str">
        <f t="shared" si="168"/>
        <v/>
      </c>
      <c r="AQ731" s="8" t="str">
        <f t="shared" si="168"/>
        <v/>
      </c>
      <c r="AR731" s="8" t="str">
        <f t="shared" si="168"/>
        <v/>
      </c>
      <c r="AS731" s="8" t="str">
        <f t="shared" si="168"/>
        <v/>
      </c>
      <c r="AT731" s="8" t="str">
        <f t="shared" si="168"/>
        <v/>
      </c>
      <c r="AU731" s="8" t="str">
        <f t="shared" si="168"/>
        <v/>
      </c>
      <c r="AV731" s="8" t="str">
        <f t="shared" si="168"/>
        <v/>
      </c>
      <c r="AW731" s="8" t="str">
        <f t="shared" si="168"/>
        <v/>
      </c>
      <c r="AX731" s="8" t="str">
        <f t="shared" si="169"/>
        <v/>
      </c>
      <c r="AY731" s="8" t="str">
        <f t="shared" si="169"/>
        <v/>
      </c>
      <c r="AZ731" s="8" t="str">
        <f t="shared" si="169"/>
        <v/>
      </c>
      <c r="BA731" s="8" t="str">
        <f t="shared" si="169"/>
        <v/>
      </c>
      <c r="BB731" s="8" t="str">
        <f t="shared" si="169"/>
        <v/>
      </c>
      <c r="BC731" s="8" t="str">
        <f t="shared" si="169"/>
        <v/>
      </c>
      <c r="BD731" s="8" t="str">
        <f t="shared" si="169"/>
        <v/>
      </c>
      <c r="BE731" s="8" t="str">
        <f t="shared" si="169"/>
        <v/>
      </c>
    </row>
    <row r="732" spans="1:57">
      <c r="A732" t="s">
        <v>404</v>
      </c>
      <c r="B732" t="s">
        <v>386</v>
      </c>
      <c r="C732" t="s">
        <v>386</v>
      </c>
      <c r="D732">
        <v>927627000</v>
      </c>
      <c r="E732">
        <v>119</v>
      </c>
      <c r="F732">
        <v>26650667</v>
      </c>
      <c r="G732">
        <v>1</v>
      </c>
      <c r="H732">
        <v>62836</v>
      </c>
      <c r="I732" s="1">
        <v>44761.875</v>
      </c>
      <c r="J732" t="s">
        <v>417</v>
      </c>
      <c r="K732">
        <v>0</v>
      </c>
      <c r="L732" s="1"/>
      <c r="M732" s="1">
        <v>44761.875</v>
      </c>
      <c r="N732" s="1">
        <v>31854.875</v>
      </c>
      <c r="O732" s="1">
        <v>44704.875</v>
      </c>
      <c r="P732" s="1">
        <v>44704.875</v>
      </c>
      <c r="Q732" s="1">
        <v>41684.916666666664</v>
      </c>
      <c r="R732">
        <v>290838347</v>
      </c>
      <c r="S732" s="23">
        <f>COUNTIF(affix_amil_mensalidade_bronze!$E$4:$E$140,R732)</f>
        <v>0</v>
      </c>
      <c r="U732" t="s">
        <v>789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389</v>
      </c>
      <c r="AC732">
        <v>100</v>
      </c>
      <c r="AD732" t="s">
        <v>790</v>
      </c>
      <c r="AE732">
        <v>325848</v>
      </c>
      <c r="AF732">
        <v>2935.56</v>
      </c>
      <c r="AG732">
        <v>3258.48</v>
      </c>
      <c r="AH732" t="s">
        <v>480</v>
      </c>
      <c r="AI732" t="str">
        <f t="shared" si="164"/>
        <v>SIMNÃONÃO9276270001192665066716283644761.875GP2 - FETRACOM - TRABALHADORES DO COMERCIO DE BENS044761.87531854.87544704.87544704.87541684.91666666672908383470XWXWXX JXX RXGX DX XLXVXXRX000000AMIL100GP2 - BLUE PLUS 500 QP3258482935.563258.48SUSPENSÃO</v>
      </c>
      <c r="AJ732">
        <f t="shared" si="165"/>
        <v>1</v>
      </c>
      <c r="AK732" t="s">
        <v>417</v>
      </c>
      <c r="AM732" s="7">
        <v>729</v>
      </c>
      <c r="AN732" s="7" t="str">
        <f t="shared" si="168"/>
        <v/>
      </c>
      <c r="AO732" s="7" t="str">
        <f t="shared" si="168"/>
        <v/>
      </c>
      <c r="AP732" s="7" t="str">
        <f t="shared" si="168"/>
        <v/>
      </c>
      <c r="AQ732" s="7" t="str">
        <f t="shared" si="168"/>
        <v/>
      </c>
      <c r="AR732" s="7" t="str">
        <f t="shared" si="168"/>
        <v/>
      </c>
      <c r="AS732" s="7" t="str">
        <f t="shared" si="168"/>
        <v/>
      </c>
      <c r="AT732" s="7" t="str">
        <f t="shared" si="168"/>
        <v/>
      </c>
      <c r="AU732" s="7" t="str">
        <f t="shared" si="168"/>
        <v/>
      </c>
      <c r="AV732" s="7" t="str">
        <f t="shared" si="168"/>
        <v/>
      </c>
      <c r="AW732" s="7" t="str">
        <f t="shared" si="168"/>
        <v/>
      </c>
      <c r="AX732" s="7" t="str">
        <f t="shared" si="169"/>
        <v/>
      </c>
      <c r="AY732" s="7" t="str">
        <f t="shared" si="169"/>
        <v/>
      </c>
      <c r="AZ732" s="7" t="str">
        <f t="shared" si="169"/>
        <v/>
      </c>
      <c r="BA732" s="7" t="str">
        <f t="shared" si="169"/>
        <v/>
      </c>
      <c r="BB732" s="7" t="str">
        <f t="shared" si="169"/>
        <v/>
      </c>
      <c r="BC732" s="7" t="str">
        <f t="shared" si="169"/>
        <v/>
      </c>
      <c r="BD732" s="7" t="str">
        <f t="shared" si="169"/>
        <v/>
      </c>
      <c r="BE732" s="7" t="str">
        <f t="shared" si="169"/>
        <v/>
      </c>
    </row>
    <row r="733" spans="1:57">
      <c r="A733" t="s">
        <v>404</v>
      </c>
      <c r="B733" t="s">
        <v>404</v>
      </c>
      <c r="C733" t="s">
        <v>404</v>
      </c>
      <c r="D733">
        <v>927630000</v>
      </c>
      <c r="E733">
        <v>116</v>
      </c>
      <c r="F733">
        <v>26650667</v>
      </c>
      <c r="G733">
        <v>1</v>
      </c>
      <c r="H733">
        <v>62887</v>
      </c>
      <c r="I733" s="1">
        <v>44761.875</v>
      </c>
      <c r="J733" t="s">
        <v>414</v>
      </c>
      <c r="K733">
        <v>0</v>
      </c>
      <c r="L733" s="1"/>
      <c r="M733" s="1">
        <v>44761.875</v>
      </c>
      <c r="N733" s="1">
        <v>29162.875</v>
      </c>
      <c r="O733" s="1">
        <v>41673.916666666664</v>
      </c>
      <c r="P733" s="1"/>
      <c r="Q733" s="1">
        <v>41684.916666666664</v>
      </c>
      <c r="R733">
        <v>290839696</v>
      </c>
      <c r="S733" s="23">
        <f>COUNTIF(affix_amil_mensalidade_bronze!$E$4:$E$140,R733)</f>
        <v>0</v>
      </c>
      <c r="U733" t="s">
        <v>791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389</v>
      </c>
      <c r="AC733">
        <v>100</v>
      </c>
      <c r="AD733" t="s">
        <v>790</v>
      </c>
      <c r="AE733">
        <v>35842</v>
      </c>
      <c r="AF733">
        <v>3228.98</v>
      </c>
      <c r="AG733">
        <v>3584.2</v>
      </c>
      <c r="AH733" t="s">
        <v>408</v>
      </c>
      <c r="AI733" t="str">
        <f t="shared" si="164"/>
        <v>SIMSIMSIM9276300001162665066716288744761.875GP2 - FACERN - FEDERACAO DAS ASSOCIACOES COMERCIAI044761.87529162.87541673.916666666741684.91666666672908396960XXDXRX DX MXNXX BRXXL WXMXRX000000AMIL100GP2 - BLUE PLUS 500 QP358423228.983584.2ATIVO</v>
      </c>
      <c r="AJ733">
        <f t="shared" si="165"/>
        <v>0</v>
      </c>
      <c r="AK733" t="s">
        <v>414</v>
      </c>
      <c r="AM733" s="8">
        <v>730</v>
      </c>
      <c r="AN733" s="8" t="str">
        <f t="shared" si="168"/>
        <v/>
      </c>
      <c r="AO733" s="8" t="str">
        <f t="shared" si="168"/>
        <v/>
      </c>
      <c r="AP733" s="8" t="str">
        <f t="shared" si="168"/>
        <v/>
      </c>
      <c r="AQ733" s="8" t="str">
        <f t="shared" si="168"/>
        <v/>
      </c>
      <c r="AR733" s="8" t="str">
        <f t="shared" si="168"/>
        <v/>
      </c>
      <c r="AS733" s="8" t="str">
        <f t="shared" si="168"/>
        <v/>
      </c>
      <c r="AT733" s="8" t="str">
        <f t="shared" si="168"/>
        <v/>
      </c>
      <c r="AU733" s="8" t="str">
        <f t="shared" si="168"/>
        <v/>
      </c>
      <c r="AV733" s="8" t="str">
        <f t="shared" si="168"/>
        <v/>
      </c>
      <c r="AW733" s="8" t="str">
        <f t="shared" si="168"/>
        <v/>
      </c>
      <c r="AX733" s="8" t="str">
        <f t="shared" si="169"/>
        <v/>
      </c>
      <c r="AY733" s="8" t="str">
        <f t="shared" si="169"/>
        <v/>
      </c>
      <c r="AZ733" s="8" t="str">
        <f t="shared" si="169"/>
        <v/>
      </c>
      <c r="BA733" s="8" t="str">
        <f t="shared" si="169"/>
        <v/>
      </c>
      <c r="BB733" s="8" t="str">
        <f t="shared" si="169"/>
        <v/>
      </c>
      <c r="BC733" s="8" t="str">
        <f t="shared" si="169"/>
        <v/>
      </c>
      <c r="BD733" s="8" t="str">
        <f t="shared" si="169"/>
        <v/>
      </c>
      <c r="BE733" s="8" t="str">
        <f t="shared" si="169"/>
        <v/>
      </c>
    </row>
    <row r="734" spans="1:57">
      <c r="A734" t="s">
        <v>404</v>
      </c>
      <c r="B734" t="s">
        <v>404</v>
      </c>
      <c r="C734" t="s">
        <v>404</v>
      </c>
      <c r="D734">
        <v>927630000</v>
      </c>
      <c r="E734">
        <v>116</v>
      </c>
      <c r="F734">
        <v>26650667</v>
      </c>
      <c r="G734">
        <v>1</v>
      </c>
      <c r="H734">
        <v>62887</v>
      </c>
      <c r="I734" s="1">
        <v>44761.875</v>
      </c>
      <c r="J734" t="s">
        <v>414</v>
      </c>
      <c r="K734">
        <v>0</v>
      </c>
      <c r="L734" s="1"/>
      <c r="M734" s="1">
        <v>44761.875</v>
      </c>
      <c r="N734" s="1">
        <v>29162.875</v>
      </c>
      <c r="O734" s="1">
        <v>41673.916666666664</v>
      </c>
      <c r="P734" s="1"/>
      <c r="Q734" s="1">
        <v>41684.916666666664</v>
      </c>
      <c r="R734">
        <v>290839696</v>
      </c>
      <c r="S734" s="22">
        <f>COUNTIF(affix_amil_mensalidade_bronze!$E$4:$E$140,R734)</f>
        <v>0</v>
      </c>
      <c r="U734" t="s">
        <v>791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389</v>
      </c>
      <c r="AC734">
        <v>100</v>
      </c>
      <c r="AD734" t="s">
        <v>790</v>
      </c>
      <c r="AE734">
        <v>35842</v>
      </c>
      <c r="AF734">
        <v>3228.98</v>
      </c>
      <c r="AG734">
        <v>3584.2</v>
      </c>
      <c r="AH734" t="s">
        <v>408</v>
      </c>
      <c r="AI734" t="str">
        <f t="shared" si="164"/>
        <v>SIMSIMSIM9276300001162665066716288744761.875GP2 - FACERN - FEDERACAO DAS ASSOCIACOES COMERCIAI044761.87529162.87541673.916666666741684.91666666672908396960XXDXRX DX MXNXX BRXXL WXMXRX000000AMIL100GP2 - BLUE PLUS 500 QP358423228.983584.2ATIVO</v>
      </c>
      <c r="AJ734">
        <f t="shared" si="165"/>
        <v>1</v>
      </c>
      <c r="AK734" t="s">
        <v>414</v>
      </c>
      <c r="AM734" s="7">
        <v>731</v>
      </c>
      <c r="AN734" s="7" t="str">
        <f t="shared" ref="AN734:AW743" si="170">IF(AN$3=$D734,$AM734,"")</f>
        <v/>
      </c>
      <c r="AO734" s="7" t="str">
        <f t="shared" si="170"/>
        <v/>
      </c>
      <c r="AP734" s="7" t="str">
        <f t="shared" si="170"/>
        <v/>
      </c>
      <c r="AQ734" s="7" t="str">
        <f t="shared" si="170"/>
        <v/>
      </c>
      <c r="AR734" s="7" t="str">
        <f t="shared" si="170"/>
        <v/>
      </c>
      <c r="AS734" s="7" t="str">
        <f t="shared" si="170"/>
        <v/>
      </c>
      <c r="AT734" s="7" t="str">
        <f t="shared" si="170"/>
        <v/>
      </c>
      <c r="AU734" s="7" t="str">
        <f t="shared" si="170"/>
        <v/>
      </c>
      <c r="AV734" s="7" t="str">
        <f t="shared" si="170"/>
        <v/>
      </c>
      <c r="AW734" s="7" t="str">
        <f t="shared" si="170"/>
        <v/>
      </c>
      <c r="AX734" s="7" t="str">
        <f t="shared" ref="AX734:BE743" si="171">IF(AX$3=$D734,$AM734,"")</f>
        <v/>
      </c>
      <c r="AY734" s="7" t="str">
        <f t="shared" si="171"/>
        <v/>
      </c>
      <c r="AZ734" s="7" t="str">
        <f t="shared" si="171"/>
        <v/>
      </c>
      <c r="BA734" s="7" t="str">
        <f t="shared" si="171"/>
        <v/>
      </c>
      <c r="BB734" s="7" t="str">
        <f t="shared" si="171"/>
        <v/>
      </c>
      <c r="BC734" s="7" t="str">
        <f t="shared" si="171"/>
        <v/>
      </c>
      <c r="BD734" s="7" t="str">
        <f t="shared" si="171"/>
        <v/>
      </c>
      <c r="BE734" s="7" t="str">
        <f t="shared" si="171"/>
        <v/>
      </c>
    </row>
    <row r="735" spans="1:57">
      <c r="A735" t="s">
        <v>404</v>
      </c>
      <c r="B735" t="s">
        <v>404</v>
      </c>
      <c r="C735" t="s">
        <v>404</v>
      </c>
      <c r="D735">
        <v>927630000</v>
      </c>
      <c r="E735">
        <v>116</v>
      </c>
      <c r="F735">
        <v>26650667</v>
      </c>
      <c r="G735">
        <v>1</v>
      </c>
      <c r="H735">
        <v>62887</v>
      </c>
      <c r="I735" s="1">
        <v>44761.875</v>
      </c>
      <c r="J735" t="s">
        <v>414</v>
      </c>
      <c r="K735">
        <v>0</v>
      </c>
      <c r="L735" s="1"/>
      <c r="M735" s="1">
        <v>44761.875</v>
      </c>
      <c r="N735" s="1">
        <v>29162.875</v>
      </c>
      <c r="O735" s="1">
        <v>41673.916666666664</v>
      </c>
      <c r="P735" s="1"/>
      <c r="Q735" s="1">
        <v>41684.916666666664</v>
      </c>
      <c r="R735">
        <v>290839696</v>
      </c>
      <c r="S735" s="22">
        <f>COUNTIF(affix_amil_mensalidade_bronze!$E$4:$E$140,R735)</f>
        <v>0</v>
      </c>
      <c r="U735" t="s">
        <v>791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389</v>
      </c>
      <c r="AC735">
        <v>100</v>
      </c>
      <c r="AD735" t="s">
        <v>790</v>
      </c>
      <c r="AE735">
        <v>35842</v>
      </c>
      <c r="AF735">
        <v>3228.98</v>
      </c>
      <c r="AG735">
        <v>3584.2</v>
      </c>
      <c r="AH735" t="s">
        <v>408</v>
      </c>
      <c r="AI735" t="str">
        <f t="shared" si="164"/>
        <v>SIMSIMSIM9276300001162665066716288744761.875GP2 - FACERN - FEDERACAO DAS ASSOCIACOES COMERCIAI044761.87529162.87541673.916666666741684.91666666672908396960XXDXRX DX MXNXX BRXXL WXMXRX000000AMIL100GP2 - BLUE PLUS 500 QP358423228.983584.2ATIVO</v>
      </c>
      <c r="AJ735">
        <f t="shared" si="165"/>
        <v>1</v>
      </c>
      <c r="AK735" t="s">
        <v>414</v>
      </c>
      <c r="AM735" s="8">
        <v>732</v>
      </c>
      <c r="AN735" s="8" t="str">
        <f t="shared" si="170"/>
        <v/>
      </c>
      <c r="AO735" s="8" t="str">
        <f t="shared" si="170"/>
        <v/>
      </c>
      <c r="AP735" s="8" t="str">
        <f t="shared" si="170"/>
        <v/>
      </c>
      <c r="AQ735" s="8" t="str">
        <f t="shared" si="170"/>
        <v/>
      </c>
      <c r="AR735" s="8" t="str">
        <f t="shared" si="170"/>
        <v/>
      </c>
      <c r="AS735" s="8" t="str">
        <f t="shared" si="170"/>
        <v/>
      </c>
      <c r="AT735" s="8" t="str">
        <f t="shared" si="170"/>
        <v/>
      </c>
      <c r="AU735" s="8" t="str">
        <f t="shared" si="170"/>
        <v/>
      </c>
      <c r="AV735" s="8" t="str">
        <f t="shared" si="170"/>
        <v/>
      </c>
      <c r="AW735" s="8" t="str">
        <f t="shared" si="170"/>
        <v/>
      </c>
      <c r="AX735" s="8" t="str">
        <f t="shared" si="171"/>
        <v/>
      </c>
      <c r="AY735" s="8" t="str">
        <f t="shared" si="171"/>
        <v/>
      </c>
      <c r="AZ735" s="8" t="str">
        <f t="shared" si="171"/>
        <v/>
      </c>
      <c r="BA735" s="8" t="str">
        <f t="shared" si="171"/>
        <v/>
      </c>
      <c r="BB735" s="8" t="str">
        <f t="shared" si="171"/>
        <v/>
      </c>
      <c r="BC735" s="8" t="str">
        <f t="shared" si="171"/>
        <v/>
      </c>
      <c r="BD735" s="8" t="str">
        <f t="shared" si="171"/>
        <v/>
      </c>
      <c r="BE735" s="8" t="str">
        <f t="shared" si="171"/>
        <v/>
      </c>
    </row>
    <row r="736" spans="1:57">
      <c r="A736" t="s">
        <v>404</v>
      </c>
      <c r="B736" t="s">
        <v>404</v>
      </c>
      <c r="C736" t="s">
        <v>404</v>
      </c>
      <c r="D736">
        <v>927627000</v>
      </c>
      <c r="E736">
        <v>119</v>
      </c>
      <c r="F736">
        <v>26650448</v>
      </c>
      <c r="G736">
        <v>1</v>
      </c>
      <c r="H736">
        <v>62995</v>
      </c>
      <c r="I736" s="1">
        <v>44761.875</v>
      </c>
      <c r="J736" t="s">
        <v>417</v>
      </c>
      <c r="K736">
        <v>0</v>
      </c>
      <c r="L736" s="1"/>
      <c r="M736" s="1">
        <v>44761.875</v>
      </c>
      <c r="N736" s="1">
        <v>30413.875</v>
      </c>
      <c r="O736" s="1">
        <v>44755.875</v>
      </c>
      <c r="P736" s="1">
        <v>44755.875</v>
      </c>
      <c r="Q736" s="1">
        <v>41712.875</v>
      </c>
      <c r="R736">
        <v>290861713</v>
      </c>
      <c r="S736" s="22">
        <f>COUNTIF(affix_amil_mensalidade_bronze!$E$4:$E$140,R736)</f>
        <v>0</v>
      </c>
      <c r="U736" t="s">
        <v>792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389</v>
      </c>
      <c r="AC736">
        <v>99</v>
      </c>
      <c r="AD736" t="s">
        <v>419</v>
      </c>
      <c r="AE736">
        <v>97727</v>
      </c>
      <c r="AF736">
        <v>2825.26</v>
      </c>
      <c r="AG736">
        <v>977.27</v>
      </c>
      <c r="AH736" t="s">
        <v>480</v>
      </c>
      <c r="AI736" t="str">
        <f t="shared" si="164"/>
        <v>SIMSIMSIM9276270001192665044816299544761.875GP2 - FETRACOM - TRABALHADORES DO COMERCIO DE BENS044761.87530413.87544755.87544755.87541712.8752908617130XDXMXLDX PXNHXXRX DX XLVX000000AMIL99GP2 - BLUE PLUS 400 QC977272825.26977.27SUSPENSÃO</v>
      </c>
      <c r="AJ736">
        <f t="shared" si="165"/>
        <v>0</v>
      </c>
      <c r="AK736" t="s">
        <v>417</v>
      </c>
      <c r="AM736" s="7">
        <v>733</v>
      </c>
      <c r="AN736" s="7" t="str">
        <f t="shared" si="170"/>
        <v/>
      </c>
      <c r="AO736" s="7" t="str">
        <f t="shared" si="170"/>
        <v/>
      </c>
      <c r="AP736" s="7" t="str">
        <f t="shared" si="170"/>
        <v/>
      </c>
      <c r="AQ736" s="7" t="str">
        <f t="shared" si="170"/>
        <v/>
      </c>
      <c r="AR736" s="7" t="str">
        <f t="shared" si="170"/>
        <v/>
      </c>
      <c r="AS736" s="7" t="str">
        <f t="shared" si="170"/>
        <v/>
      </c>
      <c r="AT736" s="7" t="str">
        <f t="shared" si="170"/>
        <v/>
      </c>
      <c r="AU736" s="7" t="str">
        <f t="shared" si="170"/>
        <v/>
      </c>
      <c r="AV736" s="7" t="str">
        <f t="shared" si="170"/>
        <v/>
      </c>
      <c r="AW736" s="7" t="str">
        <f t="shared" si="170"/>
        <v/>
      </c>
      <c r="AX736" s="7" t="str">
        <f t="shared" si="171"/>
        <v/>
      </c>
      <c r="AY736" s="7" t="str">
        <f t="shared" si="171"/>
        <v/>
      </c>
      <c r="AZ736" s="7" t="str">
        <f t="shared" si="171"/>
        <v/>
      </c>
      <c r="BA736" s="7" t="str">
        <f t="shared" si="171"/>
        <v/>
      </c>
      <c r="BB736" s="7" t="str">
        <f t="shared" si="171"/>
        <v/>
      </c>
      <c r="BC736" s="7" t="str">
        <f t="shared" si="171"/>
        <v/>
      </c>
      <c r="BD736" s="7" t="str">
        <f t="shared" si="171"/>
        <v/>
      </c>
      <c r="BE736" s="7" t="str">
        <f t="shared" si="171"/>
        <v/>
      </c>
    </row>
    <row r="737" spans="1:57">
      <c r="A737" t="s">
        <v>404</v>
      </c>
      <c r="B737" t="s">
        <v>404</v>
      </c>
      <c r="C737" t="s">
        <v>404</v>
      </c>
      <c r="D737">
        <v>927627000</v>
      </c>
      <c r="E737">
        <v>119</v>
      </c>
      <c r="F737">
        <v>26650448</v>
      </c>
      <c r="G737">
        <v>1</v>
      </c>
      <c r="H737">
        <v>62995</v>
      </c>
      <c r="I737" s="1">
        <v>44761.875</v>
      </c>
      <c r="J737" t="s">
        <v>417</v>
      </c>
      <c r="K737">
        <v>0</v>
      </c>
      <c r="L737" s="1"/>
      <c r="M737" s="1">
        <v>44761.875</v>
      </c>
      <c r="N737" s="1">
        <v>30413.875</v>
      </c>
      <c r="O737" s="1">
        <v>44755.875</v>
      </c>
      <c r="P737" s="1">
        <v>44755.875</v>
      </c>
      <c r="Q737" s="1">
        <v>41712.875</v>
      </c>
      <c r="R737">
        <v>290861713</v>
      </c>
      <c r="S737" s="23">
        <f>COUNTIF(affix_amil_mensalidade_bronze!$E$4:$E$140,R737)</f>
        <v>0</v>
      </c>
      <c r="U737" t="s">
        <v>792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389</v>
      </c>
      <c r="AC737">
        <v>99</v>
      </c>
      <c r="AD737" t="s">
        <v>419</v>
      </c>
      <c r="AE737">
        <v>97727</v>
      </c>
      <c r="AF737">
        <v>2825.26</v>
      </c>
      <c r="AG737">
        <v>977.27</v>
      </c>
      <c r="AH737" t="s">
        <v>480</v>
      </c>
      <c r="AI737" t="str">
        <f t="shared" si="164"/>
        <v>SIMSIMSIM9276270001192665044816299544761.875GP2 - FETRACOM - TRABALHADORES DO COMERCIO DE BENS044761.87530413.87544755.87544755.87541712.8752908617130XDXMXLDX PXNHXXRX DX XLVX000000AMIL99GP2 - BLUE PLUS 400 QC977272825.26977.27SUSPENSÃO</v>
      </c>
      <c r="AJ737">
        <f t="shared" si="165"/>
        <v>1</v>
      </c>
      <c r="AK737" t="s">
        <v>417</v>
      </c>
      <c r="AM737" s="8">
        <v>734</v>
      </c>
      <c r="AN737" s="8" t="str">
        <f t="shared" si="170"/>
        <v/>
      </c>
      <c r="AO737" s="8" t="str">
        <f t="shared" si="170"/>
        <v/>
      </c>
      <c r="AP737" s="8" t="str">
        <f t="shared" si="170"/>
        <v/>
      </c>
      <c r="AQ737" s="8" t="str">
        <f t="shared" si="170"/>
        <v/>
      </c>
      <c r="AR737" s="8" t="str">
        <f t="shared" si="170"/>
        <v/>
      </c>
      <c r="AS737" s="8" t="str">
        <f t="shared" si="170"/>
        <v/>
      </c>
      <c r="AT737" s="8" t="str">
        <f t="shared" si="170"/>
        <v/>
      </c>
      <c r="AU737" s="8" t="str">
        <f t="shared" si="170"/>
        <v/>
      </c>
      <c r="AV737" s="8" t="str">
        <f t="shared" si="170"/>
        <v/>
      </c>
      <c r="AW737" s="8" t="str">
        <f t="shared" si="170"/>
        <v/>
      </c>
      <c r="AX737" s="8" t="str">
        <f t="shared" si="171"/>
        <v/>
      </c>
      <c r="AY737" s="8" t="str">
        <f t="shared" si="171"/>
        <v/>
      </c>
      <c r="AZ737" s="8" t="str">
        <f t="shared" si="171"/>
        <v/>
      </c>
      <c r="BA737" s="8" t="str">
        <f t="shared" si="171"/>
        <v/>
      </c>
      <c r="BB737" s="8" t="str">
        <f t="shared" si="171"/>
        <v/>
      </c>
      <c r="BC737" s="8" t="str">
        <f t="shared" si="171"/>
        <v/>
      </c>
      <c r="BD737" s="8" t="str">
        <f t="shared" si="171"/>
        <v/>
      </c>
      <c r="BE737" s="8" t="str">
        <f t="shared" si="171"/>
        <v/>
      </c>
    </row>
    <row r="738" spans="1:57">
      <c r="A738" t="s">
        <v>404</v>
      </c>
      <c r="B738" t="s">
        <v>404</v>
      </c>
      <c r="C738" t="s">
        <v>404</v>
      </c>
      <c r="D738">
        <v>927627000</v>
      </c>
      <c r="E738">
        <v>119</v>
      </c>
      <c r="F738">
        <v>26650448</v>
      </c>
      <c r="G738">
        <v>1</v>
      </c>
      <c r="H738">
        <v>62995</v>
      </c>
      <c r="I738" s="1">
        <v>44761.875</v>
      </c>
      <c r="J738" t="s">
        <v>417</v>
      </c>
      <c r="K738">
        <v>0</v>
      </c>
      <c r="L738" s="1"/>
      <c r="M738" s="1">
        <v>44761.875</v>
      </c>
      <c r="N738" s="1">
        <v>30413.875</v>
      </c>
      <c r="O738" s="1">
        <v>44755.875</v>
      </c>
      <c r="P738" s="1">
        <v>44755.875</v>
      </c>
      <c r="Q738" s="1">
        <v>41712.875</v>
      </c>
      <c r="R738">
        <v>290861713</v>
      </c>
      <c r="S738" s="23">
        <f>COUNTIF(affix_amil_mensalidade_bronze!$E$4:$E$140,R738)</f>
        <v>0</v>
      </c>
      <c r="U738" t="s">
        <v>792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389</v>
      </c>
      <c r="AC738">
        <v>99</v>
      </c>
      <c r="AD738" t="s">
        <v>419</v>
      </c>
      <c r="AE738">
        <v>97727</v>
      </c>
      <c r="AF738">
        <v>2825.26</v>
      </c>
      <c r="AG738">
        <v>977.27</v>
      </c>
      <c r="AH738" t="s">
        <v>480</v>
      </c>
      <c r="AI738" t="str">
        <f t="shared" si="164"/>
        <v>SIMSIMSIM9276270001192665044816299544761.875GP2 - FETRACOM - TRABALHADORES DO COMERCIO DE BENS044761.87530413.87544755.87544755.87541712.8752908617130XDXMXLDX PXNHXXRX DX XLVX000000AMIL99GP2 - BLUE PLUS 400 QC977272825.26977.27SUSPENSÃO</v>
      </c>
      <c r="AJ738">
        <f t="shared" si="165"/>
        <v>1</v>
      </c>
      <c r="AK738" t="s">
        <v>417</v>
      </c>
      <c r="AM738" s="7">
        <v>735</v>
      </c>
      <c r="AN738" s="7" t="str">
        <f t="shared" si="170"/>
        <v/>
      </c>
      <c r="AO738" s="7" t="str">
        <f t="shared" si="170"/>
        <v/>
      </c>
      <c r="AP738" s="7" t="str">
        <f t="shared" si="170"/>
        <v/>
      </c>
      <c r="AQ738" s="7" t="str">
        <f t="shared" si="170"/>
        <v/>
      </c>
      <c r="AR738" s="7" t="str">
        <f t="shared" si="170"/>
        <v/>
      </c>
      <c r="AS738" s="7" t="str">
        <f t="shared" si="170"/>
        <v/>
      </c>
      <c r="AT738" s="7" t="str">
        <f t="shared" si="170"/>
        <v/>
      </c>
      <c r="AU738" s="7" t="str">
        <f t="shared" si="170"/>
        <v/>
      </c>
      <c r="AV738" s="7" t="str">
        <f t="shared" si="170"/>
        <v/>
      </c>
      <c r="AW738" s="7" t="str">
        <f t="shared" si="170"/>
        <v/>
      </c>
      <c r="AX738" s="7" t="str">
        <f t="shared" si="171"/>
        <v/>
      </c>
      <c r="AY738" s="7" t="str">
        <f t="shared" si="171"/>
        <v/>
      </c>
      <c r="AZ738" s="7" t="str">
        <f t="shared" si="171"/>
        <v/>
      </c>
      <c r="BA738" s="7" t="str">
        <f t="shared" si="171"/>
        <v/>
      </c>
      <c r="BB738" s="7" t="str">
        <f t="shared" si="171"/>
        <v/>
      </c>
      <c r="BC738" s="7" t="str">
        <f t="shared" si="171"/>
        <v/>
      </c>
      <c r="BD738" s="7" t="str">
        <f t="shared" si="171"/>
        <v/>
      </c>
      <c r="BE738" s="7" t="str">
        <f t="shared" si="171"/>
        <v/>
      </c>
    </row>
    <row r="739" spans="1:57">
      <c r="A739" t="s">
        <v>404</v>
      </c>
      <c r="B739" t="s">
        <v>404</v>
      </c>
      <c r="C739" t="s">
        <v>404</v>
      </c>
      <c r="D739">
        <v>15033000</v>
      </c>
      <c r="E739">
        <v>115</v>
      </c>
      <c r="F739">
        <v>26649007</v>
      </c>
      <c r="G739">
        <v>1</v>
      </c>
      <c r="H739">
        <v>63343</v>
      </c>
      <c r="I739" s="1">
        <v>44761.875</v>
      </c>
      <c r="J739" t="s">
        <v>793</v>
      </c>
      <c r="K739">
        <v>0</v>
      </c>
      <c r="L739" s="1"/>
      <c r="M739" s="1">
        <v>44761.875</v>
      </c>
      <c r="N739" s="1">
        <v>20719.875</v>
      </c>
      <c r="O739" s="1">
        <v>44062.875</v>
      </c>
      <c r="P739" s="1"/>
      <c r="Q739" s="1">
        <v>41804.875</v>
      </c>
      <c r="R739">
        <v>290941865</v>
      </c>
      <c r="S739" s="23">
        <f>COUNTIF(affix_amil_mensalidade_bronze!$E$4:$E$140,R739)</f>
        <v>0</v>
      </c>
      <c r="U739" t="s">
        <v>794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389</v>
      </c>
      <c r="AC739">
        <v>96</v>
      </c>
      <c r="AD739" t="s">
        <v>416</v>
      </c>
      <c r="AE739">
        <v>205699</v>
      </c>
      <c r="AF739">
        <v>7687.71</v>
      </c>
      <c r="AG739">
        <v>2056.9899999999998</v>
      </c>
      <c r="AH739" t="s">
        <v>408</v>
      </c>
      <c r="AI739" t="str">
        <f t="shared" si="164"/>
        <v>SIMSIMSIM150330001152664900716334344761.875GP2 - ASPEMI - ASSOCIACAO DOS SERVIDORES PUBLICOS044761.87520719.87544062.87541804.8752909418650MXRLXNX RXDRXGUX DX XRXUJX000000AMIL96GP2 - BLUE PLUS 300 QC2056997687.712056.99ATIVO</v>
      </c>
      <c r="AJ739">
        <f t="shared" si="165"/>
        <v>0</v>
      </c>
      <c r="AK739" t="s">
        <v>793</v>
      </c>
      <c r="AM739" s="8">
        <v>736</v>
      </c>
      <c r="AN739" s="8" t="str">
        <f t="shared" si="170"/>
        <v/>
      </c>
      <c r="AO739" s="8" t="str">
        <f t="shared" si="170"/>
        <v/>
      </c>
      <c r="AP739" s="8" t="str">
        <f t="shared" si="170"/>
        <v/>
      </c>
      <c r="AQ739" s="8" t="str">
        <f t="shared" si="170"/>
        <v/>
      </c>
      <c r="AR739" s="8" t="str">
        <f t="shared" si="170"/>
        <v/>
      </c>
      <c r="AS739" s="8" t="str">
        <f t="shared" si="170"/>
        <v/>
      </c>
      <c r="AT739" s="8" t="str">
        <f t="shared" si="170"/>
        <v/>
      </c>
      <c r="AU739" s="8" t="str">
        <f t="shared" si="170"/>
        <v/>
      </c>
      <c r="AV739" s="8" t="str">
        <f t="shared" si="170"/>
        <v/>
      </c>
      <c r="AW739" s="8" t="str">
        <f t="shared" si="170"/>
        <v/>
      </c>
      <c r="AX739" s="8" t="str">
        <f t="shared" si="171"/>
        <v/>
      </c>
      <c r="AY739" s="8" t="str">
        <f t="shared" si="171"/>
        <v/>
      </c>
      <c r="AZ739" s="8" t="str">
        <f t="shared" si="171"/>
        <v/>
      </c>
      <c r="BA739" s="8" t="str">
        <f t="shared" si="171"/>
        <v/>
      </c>
      <c r="BB739" s="8" t="str">
        <f t="shared" si="171"/>
        <v/>
      </c>
      <c r="BC739" s="8" t="str">
        <f t="shared" si="171"/>
        <v/>
      </c>
      <c r="BD739" s="8" t="str">
        <f t="shared" si="171"/>
        <v/>
      </c>
      <c r="BE739" s="8" t="str">
        <f t="shared" si="171"/>
        <v/>
      </c>
    </row>
    <row r="740" spans="1:57">
      <c r="A740" t="s">
        <v>404</v>
      </c>
      <c r="B740" t="s">
        <v>404</v>
      </c>
      <c r="C740" t="s">
        <v>404</v>
      </c>
      <c r="D740">
        <v>15033000</v>
      </c>
      <c r="E740">
        <v>115</v>
      </c>
      <c r="F740">
        <v>26649007</v>
      </c>
      <c r="G740">
        <v>1</v>
      </c>
      <c r="H740">
        <v>63343</v>
      </c>
      <c r="I740" s="1">
        <v>44761.875</v>
      </c>
      <c r="J740" t="s">
        <v>793</v>
      </c>
      <c r="K740">
        <v>0</v>
      </c>
      <c r="L740" s="1"/>
      <c r="M740" s="1">
        <v>44761.875</v>
      </c>
      <c r="N740" s="1">
        <v>20719.875</v>
      </c>
      <c r="O740" s="1">
        <v>44062.875</v>
      </c>
      <c r="P740" s="1"/>
      <c r="Q740" s="1">
        <v>41804.875</v>
      </c>
      <c r="R740">
        <v>290941865</v>
      </c>
      <c r="S740" s="22">
        <f>COUNTIF(affix_amil_mensalidade_bronze!$E$4:$E$140,R740)</f>
        <v>0</v>
      </c>
      <c r="U740" t="s">
        <v>794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389</v>
      </c>
      <c r="AC740">
        <v>96</v>
      </c>
      <c r="AD740" t="s">
        <v>416</v>
      </c>
      <c r="AE740">
        <v>205699</v>
      </c>
      <c r="AF740">
        <v>7687.71</v>
      </c>
      <c r="AG740">
        <v>2056.9899999999998</v>
      </c>
      <c r="AH740" t="s">
        <v>408</v>
      </c>
      <c r="AI740" t="str">
        <f t="shared" si="164"/>
        <v>SIMSIMSIM150330001152664900716334344761.875GP2 - ASPEMI - ASSOCIACAO DOS SERVIDORES PUBLICOS044761.87520719.87544062.87541804.8752909418650MXRLXNX RXDRXGUX DX XRXUJX000000AMIL96GP2 - BLUE PLUS 300 QC2056997687.712056.99ATIVO</v>
      </c>
      <c r="AJ740">
        <f t="shared" si="165"/>
        <v>1</v>
      </c>
      <c r="AK740" t="s">
        <v>793</v>
      </c>
      <c r="AM740" s="7">
        <v>737</v>
      </c>
      <c r="AN740" s="7" t="str">
        <f t="shared" si="170"/>
        <v/>
      </c>
      <c r="AO740" s="7" t="str">
        <f t="shared" si="170"/>
        <v/>
      </c>
      <c r="AP740" s="7" t="str">
        <f t="shared" si="170"/>
        <v/>
      </c>
      <c r="AQ740" s="7" t="str">
        <f t="shared" si="170"/>
        <v/>
      </c>
      <c r="AR740" s="7" t="str">
        <f t="shared" si="170"/>
        <v/>
      </c>
      <c r="AS740" s="7" t="str">
        <f t="shared" si="170"/>
        <v/>
      </c>
      <c r="AT740" s="7" t="str">
        <f t="shared" si="170"/>
        <v/>
      </c>
      <c r="AU740" s="7" t="str">
        <f t="shared" si="170"/>
        <v/>
      </c>
      <c r="AV740" s="7" t="str">
        <f t="shared" si="170"/>
        <v/>
      </c>
      <c r="AW740" s="7" t="str">
        <f t="shared" si="170"/>
        <v/>
      </c>
      <c r="AX740" s="7" t="str">
        <f t="shared" si="171"/>
        <v/>
      </c>
      <c r="AY740" s="7" t="str">
        <f t="shared" si="171"/>
        <v/>
      </c>
      <c r="AZ740" s="7" t="str">
        <f t="shared" si="171"/>
        <v/>
      </c>
      <c r="BA740" s="7" t="str">
        <f t="shared" si="171"/>
        <v/>
      </c>
      <c r="BB740" s="7" t="str">
        <f t="shared" si="171"/>
        <v/>
      </c>
      <c r="BC740" s="7" t="str">
        <f t="shared" si="171"/>
        <v/>
      </c>
      <c r="BD740" s="7" t="str">
        <f t="shared" si="171"/>
        <v/>
      </c>
      <c r="BE740" s="7" t="str">
        <f t="shared" si="171"/>
        <v/>
      </c>
    </row>
    <row r="741" spans="1:57">
      <c r="A741" t="s">
        <v>404</v>
      </c>
      <c r="B741" t="s">
        <v>404</v>
      </c>
      <c r="C741" t="s">
        <v>404</v>
      </c>
      <c r="D741">
        <v>15033000</v>
      </c>
      <c r="E741">
        <v>115</v>
      </c>
      <c r="F741">
        <v>26649007</v>
      </c>
      <c r="G741">
        <v>1</v>
      </c>
      <c r="H741">
        <v>63343</v>
      </c>
      <c r="I741" s="1">
        <v>44761.875</v>
      </c>
      <c r="J741" t="s">
        <v>793</v>
      </c>
      <c r="K741">
        <v>0</v>
      </c>
      <c r="L741" s="1"/>
      <c r="M741" s="1">
        <v>44761.875</v>
      </c>
      <c r="N741" s="1">
        <v>20719.875</v>
      </c>
      <c r="O741" s="1">
        <v>44062.875</v>
      </c>
      <c r="P741" s="1"/>
      <c r="Q741" s="1">
        <v>41804.875</v>
      </c>
      <c r="R741">
        <v>290941865</v>
      </c>
      <c r="S741" s="22">
        <f>COUNTIF(affix_amil_mensalidade_bronze!$E$4:$E$140,R741)</f>
        <v>0</v>
      </c>
      <c r="U741" t="s">
        <v>794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389</v>
      </c>
      <c r="AC741">
        <v>96</v>
      </c>
      <c r="AD741" t="s">
        <v>416</v>
      </c>
      <c r="AE741">
        <v>205699</v>
      </c>
      <c r="AF741">
        <v>7687.71</v>
      </c>
      <c r="AG741">
        <v>2056.9899999999998</v>
      </c>
      <c r="AH741" t="s">
        <v>408</v>
      </c>
      <c r="AI741" t="str">
        <f t="shared" si="164"/>
        <v>SIMSIMSIM150330001152664900716334344761.875GP2 - ASPEMI - ASSOCIACAO DOS SERVIDORES PUBLICOS044761.87520719.87544062.87541804.8752909418650MXRLXNX RXDRXGUX DX XRXUJX000000AMIL96GP2 - BLUE PLUS 300 QC2056997687.712056.99ATIVO</v>
      </c>
      <c r="AJ741">
        <f t="shared" si="165"/>
        <v>1</v>
      </c>
      <c r="AK741" t="s">
        <v>793</v>
      </c>
      <c r="AM741" s="8">
        <v>738</v>
      </c>
      <c r="AN741" s="8" t="str">
        <f t="shared" si="170"/>
        <v/>
      </c>
      <c r="AO741" s="8" t="str">
        <f t="shared" si="170"/>
        <v/>
      </c>
      <c r="AP741" s="8" t="str">
        <f t="shared" si="170"/>
        <v/>
      </c>
      <c r="AQ741" s="8" t="str">
        <f t="shared" si="170"/>
        <v/>
      </c>
      <c r="AR741" s="8" t="str">
        <f t="shared" si="170"/>
        <v/>
      </c>
      <c r="AS741" s="8" t="str">
        <f t="shared" si="170"/>
        <v/>
      </c>
      <c r="AT741" s="8" t="str">
        <f t="shared" si="170"/>
        <v/>
      </c>
      <c r="AU741" s="8" t="str">
        <f t="shared" si="170"/>
        <v/>
      </c>
      <c r="AV741" s="8" t="str">
        <f t="shared" si="170"/>
        <v/>
      </c>
      <c r="AW741" s="8" t="str">
        <f t="shared" si="170"/>
        <v/>
      </c>
      <c r="AX741" s="8" t="str">
        <f t="shared" si="171"/>
        <v/>
      </c>
      <c r="AY741" s="8" t="str">
        <f t="shared" si="171"/>
        <v/>
      </c>
      <c r="AZ741" s="8" t="str">
        <f t="shared" si="171"/>
        <v/>
      </c>
      <c r="BA741" s="8" t="str">
        <f t="shared" si="171"/>
        <v/>
      </c>
      <c r="BB741" s="8" t="str">
        <f t="shared" si="171"/>
        <v/>
      </c>
      <c r="BC741" s="8" t="str">
        <f t="shared" si="171"/>
        <v/>
      </c>
      <c r="BD741" s="8" t="str">
        <f t="shared" si="171"/>
        <v/>
      </c>
      <c r="BE741" s="8" t="str">
        <f t="shared" si="171"/>
        <v/>
      </c>
    </row>
    <row r="742" spans="1:57">
      <c r="A742" t="s">
        <v>404</v>
      </c>
      <c r="B742" t="s">
        <v>404</v>
      </c>
      <c r="C742" t="s">
        <v>404</v>
      </c>
      <c r="D742">
        <v>326288000</v>
      </c>
      <c r="E742">
        <v>127</v>
      </c>
      <c r="F742">
        <v>26650516</v>
      </c>
      <c r="G742">
        <v>1</v>
      </c>
      <c r="H742">
        <v>63398</v>
      </c>
      <c r="I742" s="1">
        <v>44761.875</v>
      </c>
      <c r="J742" t="s">
        <v>434</v>
      </c>
      <c r="K742">
        <v>0</v>
      </c>
      <c r="L742" s="1"/>
      <c r="M742" s="1">
        <v>44761.875</v>
      </c>
      <c r="N742" s="1">
        <v>31258.875</v>
      </c>
      <c r="O742" s="1">
        <v>44755.875</v>
      </c>
      <c r="P742" s="1">
        <v>44755.875</v>
      </c>
      <c r="Q742" s="1">
        <v>41834.875</v>
      </c>
      <c r="R742">
        <v>290963435</v>
      </c>
      <c r="S742" s="22">
        <f>COUNTIF(affix_amil_mensalidade_bronze!$E$4:$E$140,R742)</f>
        <v>0</v>
      </c>
      <c r="U742" t="s">
        <v>795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389</v>
      </c>
      <c r="AC742">
        <v>95</v>
      </c>
      <c r="AD742" t="s">
        <v>442</v>
      </c>
      <c r="AE742">
        <v>308288</v>
      </c>
      <c r="AF742">
        <v>2728.23</v>
      </c>
      <c r="AG742">
        <v>3082.88</v>
      </c>
      <c r="AH742" t="s">
        <v>480</v>
      </c>
      <c r="AI742" t="str">
        <f t="shared" si="164"/>
        <v>SIMSIMSIM3262880001272665051616339844761.875GP3 - FACERN - FEDERACAO DAS ASSOCIACOES COMERCIAI044761.87531258.87544755.87544755.87541834.8752909634350KXLLY DXNTX XGUXXR MXNTX000000AMIL95GP3 - BLUE PLUS 400 QP3082882728.233082.88SUSPENSÃO</v>
      </c>
      <c r="AJ742">
        <f t="shared" si="165"/>
        <v>0</v>
      </c>
      <c r="AK742" t="s">
        <v>434</v>
      </c>
      <c r="AM742" s="7">
        <v>739</v>
      </c>
      <c r="AN742" s="7" t="str">
        <f t="shared" si="170"/>
        <v/>
      </c>
      <c r="AO742" s="7" t="str">
        <f t="shared" si="170"/>
        <v/>
      </c>
      <c r="AP742" s="7" t="str">
        <f t="shared" si="170"/>
        <v/>
      </c>
      <c r="AQ742" s="7" t="str">
        <f t="shared" si="170"/>
        <v/>
      </c>
      <c r="AR742" s="7" t="str">
        <f t="shared" si="170"/>
        <v/>
      </c>
      <c r="AS742" s="7" t="str">
        <f t="shared" si="170"/>
        <v/>
      </c>
      <c r="AT742" s="7" t="str">
        <f t="shared" si="170"/>
        <v/>
      </c>
      <c r="AU742" s="7" t="str">
        <f t="shared" si="170"/>
        <v/>
      </c>
      <c r="AV742" s="7" t="str">
        <f t="shared" si="170"/>
        <v/>
      </c>
      <c r="AW742" s="7" t="str">
        <f t="shared" si="170"/>
        <v/>
      </c>
      <c r="AX742" s="7" t="str">
        <f t="shared" si="171"/>
        <v/>
      </c>
      <c r="AY742" s="7" t="str">
        <f t="shared" si="171"/>
        <v/>
      </c>
      <c r="AZ742" s="7" t="str">
        <f t="shared" si="171"/>
        <v/>
      </c>
      <c r="BA742" s="7" t="str">
        <f t="shared" si="171"/>
        <v/>
      </c>
      <c r="BB742" s="7" t="str">
        <f t="shared" si="171"/>
        <v/>
      </c>
      <c r="BC742" s="7" t="str">
        <f t="shared" si="171"/>
        <v/>
      </c>
      <c r="BD742" s="7" t="str">
        <f t="shared" si="171"/>
        <v/>
      </c>
      <c r="BE742" s="7" t="str">
        <f t="shared" si="171"/>
        <v/>
      </c>
    </row>
    <row r="743" spans="1:57">
      <c r="A743" t="s">
        <v>404</v>
      </c>
      <c r="B743" t="s">
        <v>404</v>
      </c>
      <c r="C743" t="s">
        <v>404</v>
      </c>
      <c r="D743">
        <v>326288000</v>
      </c>
      <c r="E743">
        <v>127</v>
      </c>
      <c r="F743">
        <v>26650516</v>
      </c>
      <c r="G743">
        <v>1</v>
      </c>
      <c r="H743">
        <v>63398</v>
      </c>
      <c r="I743" s="1">
        <v>44761.875</v>
      </c>
      <c r="J743" t="s">
        <v>434</v>
      </c>
      <c r="K743">
        <v>0</v>
      </c>
      <c r="L743" s="1"/>
      <c r="M743" s="1">
        <v>44761.875</v>
      </c>
      <c r="N743" s="1">
        <v>31258.875</v>
      </c>
      <c r="O743" s="1">
        <v>44755.875</v>
      </c>
      <c r="P743" s="1">
        <v>44755.875</v>
      </c>
      <c r="Q743" s="1">
        <v>41834.875</v>
      </c>
      <c r="R743">
        <v>290963435</v>
      </c>
      <c r="S743" s="23">
        <f>COUNTIF(affix_amil_mensalidade_bronze!$E$4:$E$140,R743)</f>
        <v>0</v>
      </c>
      <c r="U743" t="s">
        <v>795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389</v>
      </c>
      <c r="AC743">
        <v>95</v>
      </c>
      <c r="AD743" t="s">
        <v>442</v>
      </c>
      <c r="AE743">
        <v>308288</v>
      </c>
      <c r="AF743">
        <v>2728.23</v>
      </c>
      <c r="AG743">
        <v>3082.88</v>
      </c>
      <c r="AH743" t="s">
        <v>480</v>
      </c>
      <c r="AI743" t="str">
        <f t="shared" si="164"/>
        <v>SIMSIMSIM3262880001272665051616339844761.875GP3 - FACERN - FEDERACAO DAS ASSOCIACOES COMERCIAI044761.87531258.87544755.87544755.87541834.8752909634350KXLLY DXNTX XGUXXR MXNTX000000AMIL95GP3 - BLUE PLUS 400 QP3082882728.233082.88SUSPENSÃO</v>
      </c>
      <c r="AJ743">
        <f t="shared" si="165"/>
        <v>1</v>
      </c>
      <c r="AK743" t="s">
        <v>434</v>
      </c>
      <c r="AM743" s="8">
        <v>740</v>
      </c>
      <c r="AN743" s="8" t="str">
        <f t="shared" si="170"/>
        <v/>
      </c>
      <c r="AO743" s="8" t="str">
        <f t="shared" si="170"/>
        <v/>
      </c>
      <c r="AP743" s="8" t="str">
        <f t="shared" si="170"/>
        <v/>
      </c>
      <c r="AQ743" s="8" t="str">
        <f t="shared" si="170"/>
        <v/>
      </c>
      <c r="AR743" s="8" t="str">
        <f t="shared" si="170"/>
        <v/>
      </c>
      <c r="AS743" s="8" t="str">
        <f t="shared" si="170"/>
        <v/>
      </c>
      <c r="AT743" s="8" t="str">
        <f t="shared" si="170"/>
        <v/>
      </c>
      <c r="AU743" s="8" t="str">
        <f t="shared" si="170"/>
        <v/>
      </c>
      <c r="AV743" s="8" t="str">
        <f t="shared" si="170"/>
        <v/>
      </c>
      <c r="AW743" s="8" t="str">
        <f t="shared" si="170"/>
        <v/>
      </c>
      <c r="AX743" s="8" t="str">
        <f t="shared" si="171"/>
        <v/>
      </c>
      <c r="AY743" s="8" t="str">
        <f t="shared" si="171"/>
        <v/>
      </c>
      <c r="AZ743" s="8" t="str">
        <f t="shared" si="171"/>
        <v/>
      </c>
      <c r="BA743" s="8" t="str">
        <f t="shared" si="171"/>
        <v/>
      </c>
      <c r="BB743" s="8" t="str">
        <f t="shared" si="171"/>
        <v/>
      </c>
      <c r="BC743" s="8" t="str">
        <f t="shared" si="171"/>
        <v/>
      </c>
      <c r="BD743" s="8" t="str">
        <f t="shared" si="171"/>
        <v/>
      </c>
      <c r="BE743" s="8" t="str">
        <f t="shared" si="171"/>
        <v/>
      </c>
    </row>
    <row r="744" spans="1:57">
      <c r="A744" t="s">
        <v>404</v>
      </c>
      <c r="B744" t="s">
        <v>404</v>
      </c>
      <c r="C744" t="s">
        <v>404</v>
      </c>
      <c r="D744">
        <v>326288000</v>
      </c>
      <c r="E744">
        <v>127</v>
      </c>
      <c r="F744">
        <v>26650516</v>
      </c>
      <c r="G744">
        <v>1</v>
      </c>
      <c r="H744">
        <v>63398</v>
      </c>
      <c r="I744" s="1">
        <v>44761.875</v>
      </c>
      <c r="J744" t="s">
        <v>434</v>
      </c>
      <c r="K744">
        <v>0</v>
      </c>
      <c r="L744" s="1"/>
      <c r="M744" s="1">
        <v>44761.875</v>
      </c>
      <c r="N744" s="1">
        <v>31258.875</v>
      </c>
      <c r="O744" s="1">
        <v>44755.875</v>
      </c>
      <c r="P744" s="1">
        <v>44755.875</v>
      </c>
      <c r="Q744" s="1">
        <v>41834.875</v>
      </c>
      <c r="R744">
        <v>290963435</v>
      </c>
      <c r="S744" s="23">
        <f>COUNTIF(affix_amil_mensalidade_bronze!$E$4:$E$140,R744)</f>
        <v>0</v>
      </c>
      <c r="U744" t="s">
        <v>795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389</v>
      </c>
      <c r="AC744">
        <v>95</v>
      </c>
      <c r="AD744" t="s">
        <v>442</v>
      </c>
      <c r="AE744">
        <v>308288</v>
      </c>
      <c r="AF744">
        <v>2728.23</v>
      </c>
      <c r="AG744">
        <v>3082.88</v>
      </c>
      <c r="AH744" t="s">
        <v>480</v>
      </c>
      <c r="AI744" t="str">
        <f t="shared" si="164"/>
        <v>SIMSIMSIM3262880001272665051616339844761.875GP3 - FACERN - FEDERACAO DAS ASSOCIACOES COMERCIAI044761.87531258.87544755.87544755.87541834.8752909634350KXLLY DXNTX XGUXXR MXNTX000000AMIL95GP3 - BLUE PLUS 400 QP3082882728.233082.88SUSPENSÃO</v>
      </c>
      <c r="AJ744">
        <f t="shared" si="165"/>
        <v>1</v>
      </c>
      <c r="AK744" t="s">
        <v>434</v>
      </c>
      <c r="AM744" s="7">
        <v>741</v>
      </c>
      <c r="AN744" s="7" t="str">
        <f t="shared" ref="AN744:AW753" si="172">IF(AN$3=$D744,$AM744,"")</f>
        <v/>
      </c>
      <c r="AO744" s="7" t="str">
        <f t="shared" si="172"/>
        <v/>
      </c>
      <c r="AP744" s="7" t="str">
        <f t="shared" si="172"/>
        <v/>
      </c>
      <c r="AQ744" s="7" t="str">
        <f t="shared" si="172"/>
        <v/>
      </c>
      <c r="AR744" s="7" t="str">
        <f t="shared" si="172"/>
        <v/>
      </c>
      <c r="AS744" s="7" t="str">
        <f t="shared" si="172"/>
        <v/>
      </c>
      <c r="AT744" s="7" t="str">
        <f t="shared" si="172"/>
        <v/>
      </c>
      <c r="AU744" s="7" t="str">
        <f t="shared" si="172"/>
        <v/>
      </c>
      <c r="AV744" s="7" t="str">
        <f t="shared" si="172"/>
        <v/>
      </c>
      <c r="AW744" s="7" t="str">
        <f t="shared" si="172"/>
        <v/>
      </c>
      <c r="AX744" s="7" t="str">
        <f t="shared" ref="AX744:BE753" si="173">IF(AX$3=$D744,$AM744,"")</f>
        <v/>
      </c>
      <c r="AY744" s="7" t="str">
        <f t="shared" si="173"/>
        <v/>
      </c>
      <c r="AZ744" s="7" t="str">
        <f t="shared" si="173"/>
        <v/>
      </c>
      <c r="BA744" s="7" t="str">
        <f t="shared" si="173"/>
        <v/>
      </c>
      <c r="BB744" s="7" t="str">
        <f t="shared" si="173"/>
        <v/>
      </c>
      <c r="BC744" s="7" t="str">
        <f t="shared" si="173"/>
        <v/>
      </c>
      <c r="BD744" s="7" t="str">
        <f t="shared" si="173"/>
        <v/>
      </c>
      <c r="BE744" s="7" t="str">
        <f t="shared" si="173"/>
        <v/>
      </c>
    </row>
    <row r="745" spans="1:57">
      <c r="A745" t="s">
        <v>404</v>
      </c>
      <c r="B745" t="s">
        <v>404</v>
      </c>
      <c r="C745" t="s">
        <v>404</v>
      </c>
      <c r="D745">
        <v>927614000</v>
      </c>
      <c r="E745">
        <v>119</v>
      </c>
      <c r="F745">
        <v>26650516</v>
      </c>
      <c r="G745">
        <v>1</v>
      </c>
      <c r="H745">
        <v>62011</v>
      </c>
      <c r="I745" s="1">
        <v>44761.875</v>
      </c>
      <c r="J745" t="s">
        <v>417</v>
      </c>
      <c r="K745">
        <v>1</v>
      </c>
      <c r="L745" s="1">
        <v>44756.875</v>
      </c>
      <c r="M745" s="1">
        <v>44761.875</v>
      </c>
      <c r="N745" s="1">
        <v>41876.875</v>
      </c>
      <c r="O745" s="1">
        <v>44756.875</v>
      </c>
      <c r="P745" s="1"/>
      <c r="Q745" s="1">
        <v>41897.875</v>
      </c>
      <c r="R745">
        <v>291017290</v>
      </c>
      <c r="S745" s="22">
        <f>COUNTIF(affix_amil_mensalidade_bronze!$E$4:$E$140,R745)</f>
        <v>0</v>
      </c>
      <c r="U745" t="s">
        <v>778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389</v>
      </c>
      <c r="AC745">
        <v>107</v>
      </c>
      <c r="AD745" t="s">
        <v>422</v>
      </c>
      <c r="AE745">
        <v>17818</v>
      </c>
      <c r="AF745">
        <v>1605.21</v>
      </c>
      <c r="AG745">
        <v>1781.8</v>
      </c>
      <c r="AH745" t="s">
        <v>391</v>
      </c>
      <c r="AI745" t="str">
        <f t="shared" si="164"/>
        <v>SIMSIMSIM9276140001192665051616201144761.875GP2 - FETRACOM - TRABALHADORES DO COMERCIO DE BENS144756.87544761.87541876.87544756.87541897.8752910172900DXNXLX HXNRXQUX WXMX BXRNXRDX000000AMIL107GP2 - BLUE PLUS 400 QP178181605.211781.8INATIVO</v>
      </c>
      <c r="AJ745">
        <f t="shared" si="165"/>
        <v>0</v>
      </c>
      <c r="AK745" t="s">
        <v>417</v>
      </c>
      <c r="AM745" s="8">
        <v>742</v>
      </c>
      <c r="AN745" s="8" t="str">
        <f t="shared" si="172"/>
        <v/>
      </c>
      <c r="AO745" s="8" t="str">
        <f t="shared" si="172"/>
        <v/>
      </c>
      <c r="AP745" s="8" t="str">
        <f t="shared" si="172"/>
        <v/>
      </c>
      <c r="AQ745" s="8" t="str">
        <f t="shared" si="172"/>
        <v/>
      </c>
      <c r="AR745" s="8" t="str">
        <f t="shared" si="172"/>
        <v/>
      </c>
      <c r="AS745" s="8" t="str">
        <f t="shared" si="172"/>
        <v/>
      </c>
      <c r="AT745" s="8" t="str">
        <f t="shared" si="172"/>
        <v/>
      </c>
      <c r="AU745" s="8" t="str">
        <f t="shared" si="172"/>
        <v/>
      </c>
      <c r="AV745" s="8" t="str">
        <f t="shared" si="172"/>
        <v/>
      </c>
      <c r="AW745" s="8" t="str">
        <f t="shared" si="172"/>
        <v/>
      </c>
      <c r="AX745" s="8" t="str">
        <f t="shared" si="173"/>
        <v/>
      </c>
      <c r="AY745" s="8" t="str">
        <f t="shared" si="173"/>
        <v/>
      </c>
      <c r="AZ745" s="8" t="str">
        <f t="shared" si="173"/>
        <v/>
      </c>
      <c r="BA745" s="8" t="str">
        <f t="shared" si="173"/>
        <v/>
      </c>
      <c r="BB745" s="8" t="str">
        <f t="shared" si="173"/>
        <v/>
      </c>
      <c r="BC745" s="8" t="str">
        <f t="shared" si="173"/>
        <v/>
      </c>
      <c r="BD745" s="8" t="str">
        <f t="shared" si="173"/>
        <v/>
      </c>
      <c r="BE745" s="8" t="str">
        <f t="shared" si="173"/>
        <v/>
      </c>
    </row>
    <row r="746" spans="1:57">
      <c r="A746" t="s">
        <v>404</v>
      </c>
      <c r="B746" t="s">
        <v>404</v>
      </c>
      <c r="C746" t="s">
        <v>404</v>
      </c>
      <c r="D746">
        <v>927614000</v>
      </c>
      <c r="E746">
        <v>119</v>
      </c>
      <c r="F746">
        <v>26650516</v>
      </c>
      <c r="G746">
        <v>1</v>
      </c>
      <c r="H746">
        <v>62011</v>
      </c>
      <c r="I746" s="1">
        <v>44761.875</v>
      </c>
      <c r="J746" t="s">
        <v>417</v>
      </c>
      <c r="K746">
        <v>1</v>
      </c>
      <c r="L746" s="1">
        <v>44756.875</v>
      </c>
      <c r="M746" s="1">
        <v>44761.875</v>
      </c>
      <c r="N746" s="1">
        <v>41876.875</v>
      </c>
      <c r="O746" s="1">
        <v>44756.875</v>
      </c>
      <c r="P746" s="1"/>
      <c r="Q746" s="1">
        <v>41897.875</v>
      </c>
      <c r="R746">
        <v>291017290</v>
      </c>
      <c r="S746" s="23">
        <f>COUNTIF(affix_amil_mensalidade_bronze!$E$4:$E$140,R746)</f>
        <v>0</v>
      </c>
      <c r="U746" t="s">
        <v>778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389</v>
      </c>
      <c r="AC746">
        <v>107</v>
      </c>
      <c r="AD746" t="s">
        <v>422</v>
      </c>
      <c r="AE746">
        <v>17818</v>
      </c>
      <c r="AF746">
        <v>1605.21</v>
      </c>
      <c r="AG746">
        <v>1781.8</v>
      </c>
      <c r="AH746" t="s">
        <v>391</v>
      </c>
      <c r="AI746" t="str">
        <f t="shared" si="164"/>
        <v>SIMSIMSIM9276140001192665051616201144761.875GP2 - FETRACOM - TRABALHADORES DO COMERCIO DE BENS144756.87544761.87541876.87544756.87541897.8752910172900DXNXLX HXNRXQUX WXMX BXRNXRDX000000AMIL107GP2 - BLUE PLUS 400 QP178181605.211781.8INATIVO</v>
      </c>
      <c r="AJ746">
        <f t="shared" si="165"/>
        <v>1</v>
      </c>
      <c r="AK746" t="s">
        <v>417</v>
      </c>
      <c r="AM746" s="7">
        <v>743</v>
      </c>
      <c r="AN746" s="7" t="str">
        <f t="shared" si="172"/>
        <v/>
      </c>
      <c r="AO746" s="7" t="str">
        <f t="shared" si="172"/>
        <v/>
      </c>
      <c r="AP746" s="7" t="str">
        <f t="shared" si="172"/>
        <v/>
      </c>
      <c r="AQ746" s="7" t="str">
        <f t="shared" si="172"/>
        <v/>
      </c>
      <c r="AR746" s="7" t="str">
        <f t="shared" si="172"/>
        <v/>
      </c>
      <c r="AS746" s="7" t="str">
        <f t="shared" si="172"/>
        <v/>
      </c>
      <c r="AT746" s="7" t="str">
        <f t="shared" si="172"/>
        <v/>
      </c>
      <c r="AU746" s="7" t="str">
        <f t="shared" si="172"/>
        <v/>
      </c>
      <c r="AV746" s="7" t="str">
        <f t="shared" si="172"/>
        <v/>
      </c>
      <c r="AW746" s="7" t="str">
        <f t="shared" si="172"/>
        <v/>
      </c>
      <c r="AX746" s="7" t="str">
        <f t="shared" si="173"/>
        <v/>
      </c>
      <c r="AY746" s="7" t="str">
        <f t="shared" si="173"/>
        <v/>
      </c>
      <c r="AZ746" s="7" t="str">
        <f t="shared" si="173"/>
        <v/>
      </c>
      <c r="BA746" s="7" t="str">
        <f t="shared" si="173"/>
        <v/>
      </c>
      <c r="BB746" s="7" t="str">
        <f t="shared" si="173"/>
        <v/>
      </c>
      <c r="BC746" s="7" t="str">
        <f t="shared" si="173"/>
        <v/>
      </c>
      <c r="BD746" s="7" t="str">
        <f t="shared" si="173"/>
        <v/>
      </c>
      <c r="BE746" s="7" t="str">
        <f t="shared" si="173"/>
        <v/>
      </c>
    </row>
    <row r="747" spans="1:57">
      <c r="A747" t="s">
        <v>404</v>
      </c>
      <c r="B747" t="s">
        <v>404</v>
      </c>
      <c r="C747" t="s">
        <v>404</v>
      </c>
      <c r="D747">
        <v>927614000</v>
      </c>
      <c r="E747">
        <v>119</v>
      </c>
      <c r="F747">
        <v>26650516</v>
      </c>
      <c r="G747">
        <v>1</v>
      </c>
      <c r="H747">
        <v>62011</v>
      </c>
      <c r="I747" s="1">
        <v>44761.875</v>
      </c>
      <c r="J747" t="s">
        <v>417</v>
      </c>
      <c r="K747">
        <v>1</v>
      </c>
      <c r="L747" s="1">
        <v>44756.875</v>
      </c>
      <c r="M747" s="1">
        <v>44761.875</v>
      </c>
      <c r="N747" s="1">
        <v>41876.875</v>
      </c>
      <c r="O747" s="1">
        <v>44756.875</v>
      </c>
      <c r="P747" s="1"/>
      <c r="Q747" s="1">
        <v>41897.875</v>
      </c>
      <c r="R747">
        <v>291017290</v>
      </c>
      <c r="S747" s="23">
        <f>COUNTIF(affix_amil_mensalidade_bronze!$E$4:$E$140,R747)</f>
        <v>0</v>
      </c>
      <c r="U747" t="s">
        <v>778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389</v>
      </c>
      <c r="AC747">
        <v>107</v>
      </c>
      <c r="AD747" t="s">
        <v>422</v>
      </c>
      <c r="AE747">
        <v>17818</v>
      </c>
      <c r="AF747">
        <v>1605.21</v>
      </c>
      <c r="AG747">
        <v>1781.8</v>
      </c>
      <c r="AH747" t="s">
        <v>391</v>
      </c>
      <c r="AI747" t="str">
        <f t="shared" si="164"/>
        <v>SIMSIMSIM9276140001192665051616201144761.875GP2 - FETRACOM - TRABALHADORES DO COMERCIO DE BENS144756.87544761.87541876.87544756.87541897.8752910172900DXNXLX HXNRXQUX WXMX BXRNXRDX000000AMIL107GP2 - BLUE PLUS 400 QP178181605.211781.8INATIVO</v>
      </c>
      <c r="AJ747">
        <f t="shared" si="165"/>
        <v>1</v>
      </c>
      <c r="AK747" t="s">
        <v>417</v>
      </c>
      <c r="AM747" s="8">
        <v>744</v>
      </c>
      <c r="AN747" s="8" t="str">
        <f t="shared" si="172"/>
        <v/>
      </c>
      <c r="AO747" s="8" t="str">
        <f t="shared" si="172"/>
        <v/>
      </c>
      <c r="AP747" s="8" t="str">
        <f t="shared" si="172"/>
        <v/>
      </c>
      <c r="AQ747" s="8" t="str">
        <f t="shared" si="172"/>
        <v/>
      </c>
      <c r="AR747" s="8" t="str">
        <f t="shared" si="172"/>
        <v/>
      </c>
      <c r="AS747" s="8" t="str">
        <f t="shared" si="172"/>
        <v/>
      </c>
      <c r="AT747" s="8" t="str">
        <f t="shared" si="172"/>
        <v/>
      </c>
      <c r="AU747" s="8" t="str">
        <f t="shared" si="172"/>
        <v/>
      </c>
      <c r="AV747" s="8" t="str">
        <f t="shared" si="172"/>
        <v/>
      </c>
      <c r="AW747" s="8" t="str">
        <f t="shared" si="172"/>
        <v/>
      </c>
      <c r="AX747" s="8" t="str">
        <f t="shared" si="173"/>
        <v/>
      </c>
      <c r="AY747" s="8" t="str">
        <f t="shared" si="173"/>
        <v/>
      </c>
      <c r="AZ747" s="8" t="str">
        <f t="shared" si="173"/>
        <v/>
      </c>
      <c r="BA747" s="8" t="str">
        <f t="shared" si="173"/>
        <v/>
      </c>
      <c r="BB747" s="8" t="str">
        <f t="shared" si="173"/>
        <v/>
      </c>
      <c r="BC747" s="8" t="str">
        <f t="shared" si="173"/>
        <v/>
      </c>
      <c r="BD747" s="8" t="str">
        <f t="shared" si="173"/>
        <v/>
      </c>
      <c r="BE747" s="8" t="str">
        <f t="shared" si="173"/>
        <v/>
      </c>
    </row>
    <row r="748" spans="1:57">
      <c r="A748" t="s">
        <v>404</v>
      </c>
      <c r="B748" t="s">
        <v>404</v>
      </c>
      <c r="C748" t="s">
        <v>404</v>
      </c>
      <c r="D748">
        <v>310603000</v>
      </c>
      <c r="E748">
        <v>138</v>
      </c>
      <c r="F748">
        <v>26650448</v>
      </c>
      <c r="G748">
        <v>1</v>
      </c>
      <c r="H748">
        <v>64176</v>
      </c>
      <c r="I748" s="1">
        <v>44761.875</v>
      </c>
      <c r="J748" t="s">
        <v>799</v>
      </c>
      <c r="K748">
        <v>0</v>
      </c>
      <c r="L748" s="1"/>
      <c r="M748" s="1">
        <v>44761.875</v>
      </c>
      <c r="N748" s="1">
        <v>30478.875</v>
      </c>
      <c r="O748" s="1">
        <v>44222.875</v>
      </c>
      <c r="P748" s="1">
        <v>44220.875</v>
      </c>
      <c r="Q748" s="1">
        <v>42077.875</v>
      </c>
      <c r="R748">
        <v>291146163</v>
      </c>
      <c r="S748" s="23">
        <f>COUNTIF(affix_amil_mensalidade_bronze!$E$4:$E$140,R748)</f>
        <v>0</v>
      </c>
      <c r="T748">
        <v>291146171</v>
      </c>
      <c r="U748" t="s">
        <v>801</v>
      </c>
      <c r="V748">
        <v>3981</v>
      </c>
      <c r="W748">
        <v>3522</v>
      </c>
      <c r="X748">
        <v>35.22</v>
      </c>
      <c r="Y748">
        <v>3522</v>
      </c>
      <c r="Z748">
        <v>39.81</v>
      </c>
      <c r="AA748">
        <v>3981</v>
      </c>
      <c r="AB748" t="s">
        <v>389</v>
      </c>
      <c r="AC748">
        <v>87</v>
      </c>
      <c r="AD748" t="s">
        <v>798</v>
      </c>
      <c r="AE748">
        <v>101772</v>
      </c>
      <c r="AF748">
        <v>2800.8</v>
      </c>
      <c r="AG748">
        <v>1017.72</v>
      </c>
      <c r="AH748" t="s">
        <v>408</v>
      </c>
      <c r="AI748" t="str">
        <f t="shared" si="164"/>
        <v>SIMSIMSIM3106030001382665044816417644761.875GP3 - SINSP - SERVIDORES PUBLICOS DA ADMINISTRACAO044761.87530478.87544222.87544220.87542077.8752911461630291146171RXDRXGX MXRQUX FRXZXX3981352235.22352239.813981AMIL87GP3 - BLUE PLUS 400 QC1017722800.81017.72ATIVO</v>
      </c>
      <c r="AJ748">
        <f t="shared" si="165"/>
        <v>0</v>
      </c>
      <c r="AK748" t="s">
        <v>799</v>
      </c>
      <c r="AM748" s="7">
        <v>745</v>
      </c>
      <c r="AN748" s="7" t="str">
        <f t="shared" si="172"/>
        <v/>
      </c>
      <c r="AO748" s="7" t="str">
        <f t="shared" si="172"/>
        <v/>
      </c>
      <c r="AP748" s="7" t="str">
        <f t="shared" si="172"/>
        <v/>
      </c>
      <c r="AQ748" s="7" t="str">
        <f t="shared" si="172"/>
        <v/>
      </c>
      <c r="AR748" s="7" t="str">
        <f t="shared" si="172"/>
        <v/>
      </c>
      <c r="AS748" s="7" t="str">
        <f t="shared" si="172"/>
        <v/>
      </c>
      <c r="AT748" s="7" t="str">
        <f t="shared" si="172"/>
        <v/>
      </c>
      <c r="AU748" s="7" t="str">
        <f t="shared" si="172"/>
        <v/>
      </c>
      <c r="AV748" s="7" t="str">
        <f t="shared" si="172"/>
        <v/>
      </c>
      <c r="AW748" s="7" t="str">
        <f t="shared" si="172"/>
        <v/>
      </c>
      <c r="AX748" s="7" t="str">
        <f t="shared" si="173"/>
        <v/>
      </c>
      <c r="AY748" s="7" t="str">
        <f t="shared" si="173"/>
        <v/>
      </c>
      <c r="AZ748" s="7" t="str">
        <f t="shared" si="173"/>
        <v/>
      </c>
      <c r="BA748" s="7" t="str">
        <f t="shared" si="173"/>
        <v/>
      </c>
      <c r="BB748" s="7" t="str">
        <f t="shared" si="173"/>
        <v/>
      </c>
      <c r="BC748" s="7" t="str">
        <f t="shared" si="173"/>
        <v/>
      </c>
      <c r="BD748" s="7" t="str">
        <f t="shared" si="173"/>
        <v/>
      </c>
      <c r="BE748" s="7" t="str">
        <f t="shared" si="173"/>
        <v/>
      </c>
    </row>
    <row r="749" spans="1:57">
      <c r="A749" t="s">
        <v>404</v>
      </c>
      <c r="B749" t="s">
        <v>404</v>
      </c>
      <c r="C749" t="s">
        <v>404</v>
      </c>
      <c r="D749">
        <v>310603000</v>
      </c>
      <c r="E749">
        <v>138</v>
      </c>
      <c r="F749">
        <v>26650448</v>
      </c>
      <c r="G749">
        <v>1</v>
      </c>
      <c r="H749">
        <v>64176</v>
      </c>
      <c r="I749" s="1">
        <v>44761.875</v>
      </c>
      <c r="J749" t="s">
        <v>799</v>
      </c>
      <c r="K749">
        <v>0</v>
      </c>
      <c r="L749" s="1"/>
      <c r="M749" s="1">
        <v>44761.875</v>
      </c>
      <c r="N749" s="1">
        <v>30478.875</v>
      </c>
      <c r="O749" s="1">
        <v>44222.875</v>
      </c>
      <c r="P749" s="1">
        <v>44220.875</v>
      </c>
      <c r="Q749" s="1">
        <v>42077.875</v>
      </c>
      <c r="R749">
        <v>291146163</v>
      </c>
      <c r="S749" s="22">
        <f>COUNTIF(affix_amil_mensalidade_bronze!$E$4:$E$140,R749)</f>
        <v>0</v>
      </c>
      <c r="T749">
        <v>291146171</v>
      </c>
      <c r="U749" t="s">
        <v>801</v>
      </c>
      <c r="V749">
        <v>3981</v>
      </c>
      <c r="W749">
        <v>3522</v>
      </c>
      <c r="X749">
        <v>35.22</v>
      </c>
      <c r="Y749">
        <v>3522</v>
      </c>
      <c r="Z749">
        <v>39.81</v>
      </c>
      <c r="AA749">
        <v>3981</v>
      </c>
      <c r="AB749" t="s">
        <v>389</v>
      </c>
      <c r="AC749">
        <v>87</v>
      </c>
      <c r="AD749" t="s">
        <v>798</v>
      </c>
      <c r="AE749">
        <v>101772</v>
      </c>
      <c r="AF749">
        <v>2800.8</v>
      </c>
      <c r="AG749">
        <v>1017.72</v>
      </c>
      <c r="AH749" t="s">
        <v>408</v>
      </c>
      <c r="AI749" t="str">
        <f t="shared" si="164"/>
        <v>SIMSIMSIM3106030001382665044816417644761.875GP3 - SINSP - SERVIDORES PUBLICOS DA ADMINISTRACAO044761.87530478.87544222.87544220.87542077.8752911461630291146171RXDRXGX MXRQUX FRXZXX3981352235.22352239.813981AMIL87GP3 - BLUE PLUS 400 QC1017722800.81017.72ATIVO</v>
      </c>
      <c r="AJ749">
        <f t="shared" si="165"/>
        <v>1</v>
      </c>
      <c r="AK749" t="s">
        <v>799</v>
      </c>
      <c r="AM749" s="8">
        <v>746</v>
      </c>
      <c r="AN749" s="8" t="str">
        <f t="shared" si="172"/>
        <v/>
      </c>
      <c r="AO749" s="8" t="str">
        <f t="shared" si="172"/>
        <v/>
      </c>
      <c r="AP749" s="8" t="str">
        <f t="shared" si="172"/>
        <v/>
      </c>
      <c r="AQ749" s="8" t="str">
        <f t="shared" si="172"/>
        <v/>
      </c>
      <c r="AR749" s="8" t="str">
        <f t="shared" si="172"/>
        <v/>
      </c>
      <c r="AS749" s="8" t="str">
        <f t="shared" si="172"/>
        <v/>
      </c>
      <c r="AT749" s="8" t="str">
        <f t="shared" si="172"/>
        <v/>
      </c>
      <c r="AU749" s="8" t="str">
        <f t="shared" si="172"/>
        <v/>
      </c>
      <c r="AV749" s="8" t="str">
        <f t="shared" si="172"/>
        <v/>
      </c>
      <c r="AW749" s="8" t="str">
        <f t="shared" si="172"/>
        <v/>
      </c>
      <c r="AX749" s="8" t="str">
        <f t="shared" si="173"/>
        <v/>
      </c>
      <c r="AY749" s="8" t="str">
        <f t="shared" si="173"/>
        <v/>
      </c>
      <c r="AZ749" s="8" t="str">
        <f t="shared" si="173"/>
        <v/>
      </c>
      <c r="BA749" s="8" t="str">
        <f t="shared" si="173"/>
        <v/>
      </c>
      <c r="BB749" s="8" t="str">
        <f t="shared" si="173"/>
        <v/>
      </c>
      <c r="BC749" s="8" t="str">
        <f t="shared" si="173"/>
        <v/>
      </c>
      <c r="BD749" s="8" t="str">
        <f t="shared" si="173"/>
        <v/>
      </c>
      <c r="BE749" s="8" t="str">
        <f t="shared" si="173"/>
        <v/>
      </c>
    </row>
    <row r="750" spans="1:57">
      <c r="A750" t="s">
        <v>404</v>
      </c>
      <c r="B750" t="s">
        <v>404</v>
      </c>
      <c r="C750" t="s">
        <v>404</v>
      </c>
      <c r="D750">
        <v>310603000</v>
      </c>
      <c r="E750">
        <v>138</v>
      </c>
      <c r="F750">
        <v>26650448</v>
      </c>
      <c r="G750">
        <v>1</v>
      </c>
      <c r="H750">
        <v>64176</v>
      </c>
      <c r="I750" s="1">
        <v>44761.875</v>
      </c>
      <c r="J750" t="s">
        <v>799</v>
      </c>
      <c r="K750">
        <v>0</v>
      </c>
      <c r="L750" s="1"/>
      <c r="M750" s="1">
        <v>44761.875</v>
      </c>
      <c r="N750" s="1">
        <v>30478.875</v>
      </c>
      <c r="O750" s="1">
        <v>44222.875</v>
      </c>
      <c r="P750" s="1">
        <v>44220.875</v>
      </c>
      <c r="Q750" s="1">
        <v>42077.875</v>
      </c>
      <c r="R750">
        <v>291146163</v>
      </c>
      <c r="S750" s="22">
        <f>COUNTIF(affix_amil_mensalidade_bronze!$E$4:$E$140,R750)</f>
        <v>0</v>
      </c>
      <c r="T750">
        <v>291146171</v>
      </c>
      <c r="U750" t="s">
        <v>801</v>
      </c>
      <c r="V750">
        <v>3981</v>
      </c>
      <c r="W750">
        <v>3522</v>
      </c>
      <c r="X750">
        <v>35.22</v>
      </c>
      <c r="Y750">
        <v>3522</v>
      </c>
      <c r="Z750">
        <v>39.81</v>
      </c>
      <c r="AA750">
        <v>3981</v>
      </c>
      <c r="AB750" t="s">
        <v>389</v>
      </c>
      <c r="AC750">
        <v>87</v>
      </c>
      <c r="AD750" t="s">
        <v>798</v>
      </c>
      <c r="AE750">
        <v>101772</v>
      </c>
      <c r="AF750">
        <v>2800.8</v>
      </c>
      <c r="AG750">
        <v>1017.72</v>
      </c>
      <c r="AH750" t="s">
        <v>408</v>
      </c>
      <c r="AI750" t="str">
        <f t="shared" si="164"/>
        <v>SIMSIMSIM3106030001382665044816417644761.875GP3 - SINSP - SERVIDORES PUBLICOS DA ADMINISTRACAO044761.87530478.87544222.87544220.87542077.8752911461630291146171RXDRXGX MXRQUX FRXZXX3981352235.22352239.813981AMIL87GP3 - BLUE PLUS 400 QC1017722800.81017.72ATIVO</v>
      </c>
      <c r="AJ750">
        <f t="shared" si="165"/>
        <v>1</v>
      </c>
      <c r="AK750" t="s">
        <v>799</v>
      </c>
      <c r="AM750" s="7">
        <v>747</v>
      </c>
      <c r="AN750" s="7" t="str">
        <f t="shared" si="172"/>
        <v/>
      </c>
      <c r="AO750" s="7" t="str">
        <f t="shared" si="172"/>
        <v/>
      </c>
      <c r="AP750" s="7" t="str">
        <f t="shared" si="172"/>
        <v/>
      </c>
      <c r="AQ750" s="7" t="str">
        <f t="shared" si="172"/>
        <v/>
      </c>
      <c r="AR750" s="7" t="str">
        <f t="shared" si="172"/>
        <v/>
      </c>
      <c r="AS750" s="7" t="str">
        <f t="shared" si="172"/>
        <v/>
      </c>
      <c r="AT750" s="7" t="str">
        <f t="shared" si="172"/>
        <v/>
      </c>
      <c r="AU750" s="7" t="str">
        <f t="shared" si="172"/>
        <v/>
      </c>
      <c r="AV750" s="7" t="str">
        <f t="shared" si="172"/>
        <v/>
      </c>
      <c r="AW750" s="7" t="str">
        <f t="shared" si="172"/>
        <v/>
      </c>
      <c r="AX750" s="7" t="str">
        <f t="shared" si="173"/>
        <v/>
      </c>
      <c r="AY750" s="7" t="str">
        <f t="shared" si="173"/>
        <v/>
      </c>
      <c r="AZ750" s="7" t="str">
        <f t="shared" si="173"/>
        <v/>
      </c>
      <c r="BA750" s="7" t="str">
        <f t="shared" si="173"/>
        <v/>
      </c>
      <c r="BB750" s="7" t="str">
        <f t="shared" si="173"/>
        <v/>
      </c>
      <c r="BC750" s="7" t="str">
        <f t="shared" si="173"/>
        <v/>
      </c>
      <c r="BD750" s="7" t="str">
        <f t="shared" si="173"/>
        <v/>
      </c>
      <c r="BE750" s="7" t="str">
        <f t="shared" si="173"/>
        <v/>
      </c>
    </row>
    <row r="751" spans="1:57">
      <c r="A751" t="s">
        <v>404</v>
      </c>
      <c r="B751" t="s">
        <v>404</v>
      </c>
      <c r="C751" t="s">
        <v>386</v>
      </c>
      <c r="D751">
        <v>310453000</v>
      </c>
      <c r="E751">
        <v>142</v>
      </c>
      <c r="F751">
        <v>26650516</v>
      </c>
      <c r="G751">
        <v>1</v>
      </c>
      <c r="H751">
        <v>72706</v>
      </c>
      <c r="I751" s="1">
        <v>44761.875</v>
      </c>
      <c r="J751" t="s">
        <v>454</v>
      </c>
      <c r="K751">
        <v>0</v>
      </c>
      <c r="L751" s="1"/>
      <c r="M751" s="1">
        <v>44761.875</v>
      </c>
      <c r="N751" s="1">
        <v>41290.916666666664</v>
      </c>
      <c r="O751" s="1">
        <v>44704.875</v>
      </c>
      <c r="P751" s="1">
        <v>44704.875</v>
      </c>
      <c r="Q751" s="1">
        <v>42077.875</v>
      </c>
      <c r="R751">
        <v>291151124</v>
      </c>
      <c r="S751" s="23">
        <f>COUNTIF(affix_amil_mensalidade_bronze!$E$4:$E$140,R751)</f>
        <v>0</v>
      </c>
      <c r="U751" t="s">
        <v>823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389</v>
      </c>
      <c r="AC751">
        <v>87</v>
      </c>
      <c r="AD751" t="s">
        <v>442</v>
      </c>
      <c r="AE751">
        <v>200608</v>
      </c>
      <c r="AF751">
        <v>1775.36</v>
      </c>
      <c r="AG751">
        <v>2006.08</v>
      </c>
      <c r="AH751" t="s">
        <v>408</v>
      </c>
      <c r="AI751" t="str">
        <f t="shared" si="164"/>
        <v>SIMSIMNÃO3104530001422665051617270644761.875GP3 - UNEN/RN - UNIAO ESTUDANTIL DO NORTE E NORDES044761.87541290.916666666744704.87544704.87542077.8752911511240PXDRX GXBRXXL MXWXDX DX BRXTX000000AMIL87GP3 - BLUE PLUS 400 QP2006081775.362006.08ATIVO</v>
      </c>
      <c r="AJ751">
        <f t="shared" si="165"/>
        <v>0</v>
      </c>
      <c r="AK751" t="s">
        <v>454</v>
      </c>
      <c r="AM751" s="8">
        <v>748</v>
      </c>
      <c r="AN751" s="8" t="str">
        <f t="shared" si="172"/>
        <v/>
      </c>
      <c r="AO751" s="8" t="str">
        <f t="shared" si="172"/>
        <v/>
      </c>
      <c r="AP751" s="8" t="str">
        <f t="shared" si="172"/>
        <v/>
      </c>
      <c r="AQ751" s="8" t="str">
        <f t="shared" si="172"/>
        <v/>
      </c>
      <c r="AR751" s="8" t="str">
        <f t="shared" si="172"/>
        <v/>
      </c>
      <c r="AS751" s="8" t="str">
        <f t="shared" si="172"/>
        <v/>
      </c>
      <c r="AT751" s="8" t="str">
        <f t="shared" si="172"/>
        <v/>
      </c>
      <c r="AU751" s="8" t="str">
        <f t="shared" si="172"/>
        <v/>
      </c>
      <c r="AV751" s="8" t="str">
        <f t="shared" si="172"/>
        <v/>
      </c>
      <c r="AW751" s="8" t="str">
        <f t="shared" si="172"/>
        <v/>
      </c>
      <c r="AX751" s="8" t="str">
        <f t="shared" si="173"/>
        <v/>
      </c>
      <c r="AY751" s="8" t="str">
        <f t="shared" si="173"/>
        <v/>
      </c>
      <c r="AZ751" s="8" t="str">
        <f t="shared" si="173"/>
        <v/>
      </c>
      <c r="BA751" s="8" t="str">
        <f t="shared" si="173"/>
        <v/>
      </c>
      <c r="BB751" s="8" t="str">
        <f t="shared" si="173"/>
        <v/>
      </c>
      <c r="BC751" s="8" t="str">
        <f t="shared" si="173"/>
        <v/>
      </c>
      <c r="BD751" s="8" t="str">
        <f t="shared" si="173"/>
        <v/>
      </c>
      <c r="BE751" s="8" t="str">
        <f t="shared" si="173"/>
        <v/>
      </c>
    </row>
    <row r="752" spans="1:57">
      <c r="A752" t="s">
        <v>404</v>
      </c>
      <c r="B752" t="s">
        <v>404</v>
      </c>
      <c r="C752" t="s">
        <v>386</v>
      </c>
      <c r="D752">
        <v>310453000</v>
      </c>
      <c r="E752">
        <v>142</v>
      </c>
      <c r="F752">
        <v>26650516</v>
      </c>
      <c r="G752">
        <v>1</v>
      </c>
      <c r="H752">
        <v>72706</v>
      </c>
      <c r="I752" s="1">
        <v>44761.875</v>
      </c>
      <c r="J752" t="s">
        <v>454</v>
      </c>
      <c r="K752">
        <v>0</v>
      </c>
      <c r="L752" s="1"/>
      <c r="M752" s="1">
        <v>44761.875</v>
      </c>
      <c r="N752" s="1">
        <v>41290.916666666664</v>
      </c>
      <c r="O752" s="1">
        <v>44704.875</v>
      </c>
      <c r="P752" s="1">
        <v>44704.875</v>
      </c>
      <c r="Q752" s="1">
        <v>42077.875</v>
      </c>
      <c r="R752">
        <v>291151124</v>
      </c>
      <c r="S752" s="22">
        <f>COUNTIF(affix_amil_mensalidade_bronze!$E$4:$E$140,R752)</f>
        <v>0</v>
      </c>
      <c r="U752" t="s">
        <v>823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389</v>
      </c>
      <c r="AC752">
        <v>87</v>
      </c>
      <c r="AD752" t="s">
        <v>442</v>
      </c>
      <c r="AE752">
        <v>200608</v>
      </c>
      <c r="AF752">
        <v>1775.36</v>
      </c>
      <c r="AG752">
        <v>2006.08</v>
      </c>
      <c r="AH752" t="s">
        <v>408</v>
      </c>
      <c r="AI752" t="str">
        <f t="shared" si="164"/>
        <v>SIMSIMNÃO3104530001422665051617270644761.875GP3 - UNEN/RN - UNIAO ESTUDANTIL DO NORTE E NORDES044761.87541290.916666666744704.87544704.87542077.8752911511240PXDRX GXBRXXL MXWXDX DX BRXTX000000AMIL87GP3 - BLUE PLUS 400 QP2006081775.362006.08ATIVO</v>
      </c>
      <c r="AJ752">
        <f t="shared" si="165"/>
        <v>1</v>
      </c>
      <c r="AK752" t="s">
        <v>454</v>
      </c>
      <c r="AM752" s="7">
        <v>749</v>
      </c>
      <c r="AN752" s="7" t="str">
        <f t="shared" si="172"/>
        <v/>
      </c>
      <c r="AO752" s="7" t="str">
        <f t="shared" si="172"/>
        <v/>
      </c>
      <c r="AP752" s="7" t="str">
        <f t="shared" si="172"/>
        <v/>
      </c>
      <c r="AQ752" s="7" t="str">
        <f t="shared" si="172"/>
        <v/>
      </c>
      <c r="AR752" s="7" t="str">
        <f t="shared" si="172"/>
        <v/>
      </c>
      <c r="AS752" s="7" t="str">
        <f t="shared" si="172"/>
        <v/>
      </c>
      <c r="AT752" s="7" t="str">
        <f t="shared" si="172"/>
        <v/>
      </c>
      <c r="AU752" s="7" t="str">
        <f t="shared" si="172"/>
        <v/>
      </c>
      <c r="AV752" s="7" t="str">
        <f t="shared" si="172"/>
        <v/>
      </c>
      <c r="AW752" s="7" t="str">
        <f t="shared" si="172"/>
        <v/>
      </c>
      <c r="AX752" s="7" t="str">
        <f t="shared" si="173"/>
        <v/>
      </c>
      <c r="AY752" s="7" t="str">
        <f t="shared" si="173"/>
        <v/>
      </c>
      <c r="AZ752" s="7" t="str">
        <f t="shared" si="173"/>
        <v/>
      </c>
      <c r="BA752" s="7" t="str">
        <f t="shared" si="173"/>
        <v/>
      </c>
      <c r="BB752" s="7" t="str">
        <f t="shared" si="173"/>
        <v/>
      </c>
      <c r="BC752" s="7" t="str">
        <f t="shared" si="173"/>
        <v/>
      </c>
      <c r="BD752" s="7" t="str">
        <f t="shared" si="173"/>
        <v/>
      </c>
      <c r="BE752" s="7" t="str">
        <f t="shared" si="173"/>
        <v/>
      </c>
    </row>
    <row r="753" spans="1:57">
      <c r="A753" t="s">
        <v>404</v>
      </c>
      <c r="B753" t="s">
        <v>404</v>
      </c>
      <c r="C753" t="s">
        <v>386</v>
      </c>
      <c r="D753">
        <v>310453000</v>
      </c>
      <c r="E753">
        <v>142</v>
      </c>
      <c r="F753">
        <v>26650516</v>
      </c>
      <c r="G753">
        <v>1</v>
      </c>
      <c r="H753">
        <v>72706</v>
      </c>
      <c r="I753" s="1">
        <v>44761.875</v>
      </c>
      <c r="J753" t="s">
        <v>454</v>
      </c>
      <c r="K753">
        <v>0</v>
      </c>
      <c r="L753" s="1"/>
      <c r="M753" s="1">
        <v>44761.875</v>
      </c>
      <c r="N753" s="1">
        <v>41290.916666666664</v>
      </c>
      <c r="O753" s="1">
        <v>44704.875</v>
      </c>
      <c r="P753" s="1">
        <v>44704.875</v>
      </c>
      <c r="Q753" s="1">
        <v>42077.875</v>
      </c>
      <c r="R753">
        <v>291151124</v>
      </c>
      <c r="S753" s="23">
        <f>COUNTIF(affix_amil_mensalidade_bronze!$E$4:$E$140,R753)</f>
        <v>0</v>
      </c>
      <c r="U753" t="s">
        <v>823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389</v>
      </c>
      <c r="AC753">
        <v>87</v>
      </c>
      <c r="AD753" t="s">
        <v>442</v>
      </c>
      <c r="AE753">
        <v>200608</v>
      </c>
      <c r="AF753">
        <v>1775.36</v>
      </c>
      <c r="AG753">
        <v>2006.08</v>
      </c>
      <c r="AH753" t="s">
        <v>408</v>
      </c>
      <c r="AI753" t="str">
        <f t="shared" si="164"/>
        <v>SIMSIMNÃO3104530001422665051617270644761.875GP3 - UNEN/RN - UNIAO ESTUDANTIL DO NORTE E NORDES044761.87541290.916666666744704.87544704.87542077.8752911511240PXDRX GXBRXXL MXWXDX DX BRXTX000000AMIL87GP3 - BLUE PLUS 400 QP2006081775.362006.08ATIVO</v>
      </c>
      <c r="AJ753">
        <f t="shared" si="165"/>
        <v>1</v>
      </c>
      <c r="AK753" t="s">
        <v>454</v>
      </c>
      <c r="AM753" s="8">
        <v>750</v>
      </c>
      <c r="AN753" s="8" t="str">
        <f t="shared" si="172"/>
        <v/>
      </c>
      <c r="AO753" s="8" t="str">
        <f t="shared" si="172"/>
        <v/>
      </c>
      <c r="AP753" s="8" t="str">
        <f t="shared" si="172"/>
        <v/>
      </c>
      <c r="AQ753" s="8" t="str">
        <f t="shared" si="172"/>
        <v/>
      </c>
      <c r="AR753" s="8" t="str">
        <f t="shared" si="172"/>
        <v/>
      </c>
      <c r="AS753" s="8" t="str">
        <f t="shared" si="172"/>
        <v/>
      </c>
      <c r="AT753" s="8" t="str">
        <f t="shared" si="172"/>
        <v/>
      </c>
      <c r="AU753" s="8" t="str">
        <f t="shared" si="172"/>
        <v/>
      </c>
      <c r="AV753" s="8" t="str">
        <f t="shared" si="172"/>
        <v/>
      </c>
      <c r="AW753" s="8" t="str">
        <f t="shared" si="172"/>
        <v/>
      </c>
      <c r="AX753" s="8" t="str">
        <f t="shared" si="173"/>
        <v/>
      </c>
      <c r="AY753" s="8" t="str">
        <f t="shared" si="173"/>
        <v/>
      </c>
      <c r="AZ753" s="8" t="str">
        <f t="shared" si="173"/>
        <v/>
      </c>
      <c r="BA753" s="8" t="str">
        <f t="shared" si="173"/>
        <v/>
      </c>
      <c r="BB753" s="8" t="str">
        <f t="shared" si="173"/>
        <v/>
      </c>
      <c r="BC753" s="8" t="str">
        <f t="shared" si="173"/>
        <v/>
      </c>
      <c r="BD753" s="8" t="str">
        <f t="shared" si="173"/>
        <v/>
      </c>
      <c r="BE753" s="8" t="str">
        <f t="shared" si="173"/>
        <v/>
      </c>
    </row>
    <row r="754" spans="1:57">
      <c r="A754" t="s">
        <v>404</v>
      </c>
      <c r="B754" t="s">
        <v>404</v>
      </c>
      <c r="C754" t="s">
        <v>404</v>
      </c>
      <c r="D754">
        <v>326288000</v>
      </c>
      <c r="E754">
        <v>127</v>
      </c>
      <c r="F754">
        <v>26650516</v>
      </c>
      <c r="G754">
        <v>1</v>
      </c>
      <c r="H754">
        <v>64411</v>
      </c>
      <c r="I754" s="1">
        <v>44761.875</v>
      </c>
      <c r="J754" t="s">
        <v>434</v>
      </c>
      <c r="K754">
        <v>0</v>
      </c>
      <c r="L754" s="1"/>
      <c r="M754" s="1">
        <v>44761.875</v>
      </c>
      <c r="N754" s="1">
        <v>27637.875</v>
      </c>
      <c r="O754" s="1">
        <v>42095.875</v>
      </c>
      <c r="P754" s="1"/>
      <c r="Q754" s="1">
        <v>42108.875</v>
      </c>
      <c r="R754">
        <v>291171680</v>
      </c>
      <c r="S754" s="22">
        <f>COUNTIF(affix_amil_mensalidade_bronze!$E$4:$E$140,R754)</f>
        <v>0</v>
      </c>
      <c r="T754">
        <v>291171702</v>
      </c>
      <c r="U754" t="s">
        <v>802</v>
      </c>
      <c r="V754">
        <v>3981</v>
      </c>
      <c r="W754">
        <v>3522</v>
      </c>
      <c r="X754">
        <v>35.22</v>
      </c>
      <c r="Y754">
        <v>3522</v>
      </c>
      <c r="Z754">
        <v>39.81</v>
      </c>
      <c r="AA754">
        <v>3981</v>
      </c>
      <c r="AB754" t="s">
        <v>389</v>
      </c>
      <c r="AC754">
        <v>86</v>
      </c>
      <c r="AD754" t="s">
        <v>442</v>
      </c>
      <c r="AE754">
        <v>440505</v>
      </c>
      <c r="AF754">
        <v>3898.29</v>
      </c>
      <c r="AG754">
        <v>4405.05</v>
      </c>
      <c r="AH754" t="s">
        <v>408</v>
      </c>
      <c r="AI754" t="str">
        <f t="shared" si="164"/>
        <v>SIMSIMSIM3262880001272665051616441144761.875GP3 - FACERN - FEDERACAO DAS ASSOCIACOES COMERCIAI044761.87527637.87542095.87542108.8752911716800291171702LXNGDXN JXX XRMXNTX JUNXXR3981352235.22352239.813981AMIL86GP3 - BLUE PLUS 400 QP4405053898.294405.05ATIVO</v>
      </c>
      <c r="AJ754">
        <f t="shared" si="165"/>
        <v>0</v>
      </c>
      <c r="AK754" t="s">
        <v>434</v>
      </c>
      <c r="AM754" s="7">
        <v>751</v>
      </c>
      <c r="AN754" s="7" t="str">
        <f t="shared" ref="AN754:AW763" si="174">IF(AN$3=$D754,$AM754,"")</f>
        <v/>
      </c>
      <c r="AO754" s="7" t="str">
        <f t="shared" si="174"/>
        <v/>
      </c>
      <c r="AP754" s="7" t="str">
        <f t="shared" si="174"/>
        <v/>
      </c>
      <c r="AQ754" s="7" t="str">
        <f t="shared" si="174"/>
        <v/>
      </c>
      <c r="AR754" s="7" t="str">
        <f t="shared" si="174"/>
        <v/>
      </c>
      <c r="AS754" s="7" t="str">
        <f t="shared" si="174"/>
        <v/>
      </c>
      <c r="AT754" s="7" t="str">
        <f t="shared" si="174"/>
        <v/>
      </c>
      <c r="AU754" s="7" t="str">
        <f t="shared" si="174"/>
        <v/>
      </c>
      <c r="AV754" s="7" t="str">
        <f t="shared" si="174"/>
        <v/>
      </c>
      <c r="AW754" s="7" t="str">
        <f t="shared" si="174"/>
        <v/>
      </c>
      <c r="AX754" s="7" t="str">
        <f t="shared" ref="AX754:BE763" si="175">IF(AX$3=$D754,$AM754,"")</f>
        <v/>
      </c>
      <c r="AY754" s="7" t="str">
        <f t="shared" si="175"/>
        <v/>
      </c>
      <c r="AZ754" s="7" t="str">
        <f t="shared" si="175"/>
        <v/>
      </c>
      <c r="BA754" s="7" t="str">
        <f t="shared" si="175"/>
        <v/>
      </c>
      <c r="BB754" s="7" t="str">
        <f t="shared" si="175"/>
        <v/>
      </c>
      <c r="BC754" s="7" t="str">
        <f t="shared" si="175"/>
        <v/>
      </c>
      <c r="BD754" s="7" t="str">
        <f t="shared" si="175"/>
        <v/>
      </c>
      <c r="BE754" s="7" t="str">
        <f t="shared" si="175"/>
        <v/>
      </c>
    </row>
    <row r="755" spans="1:57">
      <c r="A755" t="s">
        <v>404</v>
      </c>
      <c r="B755" t="s">
        <v>404</v>
      </c>
      <c r="C755" t="s">
        <v>404</v>
      </c>
      <c r="D755">
        <v>326288000</v>
      </c>
      <c r="E755">
        <v>127</v>
      </c>
      <c r="F755">
        <v>26650516</v>
      </c>
      <c r="G755">
        <v>1</v>
      </c>
      <c r="H755">
        <v>64411</v>
      </c>
      <c r="I755" s="1">
        <v>44761.875</v>
      </c>
      <c r="J755" t="s">
        <v>434</v>
      </c>
      <c r="K755">
        <v>0</v>
      </c>
      <c r="L755" s="1"/>
      <c r="M755" s="1">
        <v>44761.875</v>
      </c>
      <c r="N755" s="1">
        <v>27637.875</v>
      </c>
      <c r="O755" s="1">
        <v>42095.875</v>
      </c>
      <c r="P755" s="1"/>
      <c r="Q755" s="1">
        <v>42108.875</v>
      </c>
      <c r="R755">
        <v>291171680</v>
      </c>
      <c r="S755" s="23">
        <f>COUNTIF(affix_amil_mensalidade_bronze!$E$4:$E$140,R755)</f>
        <v>0</v>
      </c>
      <c r="T755">
        <v>291171702</v>
      </c>
      <c r="U755" t="s">
        <v>802</v>
      </c>
      <c r="V755">
        <v>3981</v>
      </c>
      <c r="W755">
        <v>3522</v>
      </c>
      <c r="X755">
        <v>35.22</v>
      </c>
      <c r="Y755">
        <v>3522</v>
      </c>
      <c r="Z755">
        <v>39.81</v>
      </c>
      <c r="AA755">
        <v>3981</v>
      </c>
      <c r="AB755" t="s">
        <v>389</v>
      </c>
      <c r="AC755">
        <v>86</v>
      </c>
      <c r="AD755" t="s">
        <v>442</v>
      </c>
      <c r="AE755">
        <v>440505</v>
      </c>
      <c r="AF755">
        <v>3898.29</v>
      </c>
      <c r="AG755">
        <v>4405.05</v>
      </c>
      <c r="AH755" t="s">
        <v>408</v>
      </c>
      <c r="AI755" t="str">
        <f t="shared" si="164"/>
        <v>SIMSIMSIM3262880001272665051616441144761.875GP3 - FACERN - FEDERACAO DAS ASSOCIACOES COMERCIAI044761.87527637.87542095.87542108.8752911716800291171702LXNGDXN JXX XRMXNTX JUNXXR3981352235.22352239.813981AMIL86GP3 - BLUE PLUS 400 QP4405053898.294405.05ATIVO</v>
      </c>
      <c r="AJ755">
        <f t="shared" si="165"/>
        <v>1</v>
      </c>
      <c r="AK755" t="s">
        <v>434</v>
      </c>
      <c r="AM755" s="8">
        <v>752</v>
      </c>
      <c r="AN755" s="8" t="str">
        <f t="shared" si="174"/>
        <v/>
      </c>
      <c r="AO755" s="8" t="str">
        <f t="shared" si="174"/>
        <v/>
      </c>
      <c r="AP755" s="8" t="str">
        <f t="shared" si="174"/>
        <v/>
      </c>
      <c r="AQ755" s="8" t="str">
        <f t="shared" si="174"/>
        <v/>
      </c>
      <c r="AR755" s="8" t="str">
        <f t="shared" si="174"/>
        <v/>
      </c>
      <c r="AS755" s="8" t="str">
        <f t="shared" si="174"/>
        <v/>
      </c>
      <c r="AT755" s="8" t="str">
        <f t="shared" si="174"/>
        <v/>
      </c>
      <c r="AU755" s="8" t="str">
        <f t="shared" si="174"/>
        <v/>
      </c>
      <c r="AV755" s="8" t="str">
        <f t="shared" si="174"/>
        <v/>
      </c>
      <c r="AW755" s="8" t="str">
        <f t="shared" si="174"/>
        <v/>
      </c>
      <c r="AX755" s="8" t="str">
        <f t="shared" si="175"/>
        <v/>
      </c>
      <c r="AY755" s="8" t="str">
        <f t="shared" si="175"/>
        <v/>
      </c>
      <c r="AZ755" s="8" t="str">
        <f t="shared" si="175"/>
        <v/>
      </c>
      <c r="BA755" s="8" t="str">
        <f t="shared" si="175"/>
        <v/>
      </c>
      <c r="BB755" s="8" t="str">
        <f t="shared" si="175"/>
        <v/>
      </c>
      <c r="BC755" s="8" t="str">
        <f t="shared" si="175"/>
        <v/>
      </c>
      <c r="BD755" s="8" t="str">
        <f t="shared" si="175"/>
        <v/>
      </c>
      <c r="BE755" s="8" t="str">
        <f t="shared" si="175"/>
        <v/>
      </c>
    </row>
    <row r="756" spans="1:57">
      <c r="A756" t="s">
        <v>404</v>
      </c>
      <c r="B756" t="s">
        <v>404</v>
      </c>
      <c r="C756" t="s">
        <v>404</v>
      </c>
      <c r="D756">
        <v>326288000</v>
      </c>
      <c r="E756">
        <v>127</v>
      </c>
      <c r="F756">
        <v>26650516</v>
      </c>
      <c r="G756">
        <v>1</v>
      </c>
      <c r="H756">
        <v>64411</v>
      </c>
      <c r="I756" s="1">
        <v>44761.875</v>
      </c>
      <c r="J756" t="s">
        <v>434</v>
      </c>
      <c r="K756">
        <v>0</v>
      </c>
      <c r="L756" s="1"/>
      <c r="M756" s="1">
        <v>44761.875</v>
      </c>
      <c r="N756" s="1">
        <v>27637.875</v>
      </c>
      <c r="O756" s="1">
        <v>42095.875</v>
      </c>
      <c r="P756" s="1"/>
      <c r="Q756" s="1">
        <v>42108.875</v>
      </c>
      <c r="R756">
        <v>291171680</v>
      </c>
      <c r="S756" s="23">
        <f>COUNTIF(affix_amil_mensalidade_bronze!$E$4:$E$140,R756)</f>
        <v>0</v>
      </c>
      <c r="T756">
        <v>291171702</v>
      </c>
      <c r="U756" t="s">
        <v>802</v>
      </c>
      <c r="V756">
        <v>3981</v>
      </c>
      <c r="W756">
        <v>3522</v>
      </c>
      <c r="X756">
        <v>35.22</v>
      </c>
      <c r="Y756">
        <v>3522</v>
      </c>
      <c r="Z756">
        <v>39.81</v>
      </c>
      <c r="AA756">
        <v>3981</v>
      </c>
      <c r="AB756" t="s">
        <v>389</v>
      </c>
      <c r="AC756">
        <v>86</v>
      </c>
      <c r="AD756" t="s">
        <v>442</v>
      </c>
      <c r="AE756">
        <v>440505</v>
      </c>
      <c r="AF756">
        <v>3898.29</v>
      </c>
      <c r="AG756">
        <v>4405.05</v>
      </c>
      <c r="AH756" t="s">
        <v>408</v>
      </c>
      <c r="AI756" t="str">
        <f t="shared" si="164"/>
        <v>SIMSIMSIM3262880001272665051616441144761.875GP3 - FACERN - FEDERACAO DAS ASSOCIACOES COMERCIAI044761.87527637.87542095.87542108.8752911716800291171702LXNGDXN JXX XRMXNTX JUNXXR3981352235.22352239.813981AMIL86GP3 - BLUE PLUS 400 QP4405053898.294405.05ATIVO</v>
      </c>
      <c r="AJ756">
        <f t="shared" si="165"/>
        <v>1</v>
      </c>
      <c r="AK756" t="s">
        <v>434</v>
      </c>
      <c r="AM756" s="7">
        <v>753</v>
      </c>
      <c r="AN756" s="7" t="str">
        <f t="shared" si="174"/>
        <v/>
      </c>
      <c r="AO756" s="7" t="str">
        <f t="shared" si="174"/>
        <v/>
      </c>
      <c r="AP756" s="7" t="str">
        <f t="shared" si="174"/>
        <v/>
      </c>
      <c r="AQ756" s="7" t="str">
        <f t="shared" si="174"/>
        <v/>
      </c>
      <c r="AR756" s="7" t="str">
        <f t="shared" si="174"/>
        <v/>
      </c>
      <c r="AS756" s="7" t="str">
        <f t="shared" si="174"/>
        <v/>
      </c>
      <c r="AT756" s="7" t="str">
        <f t="shared" si="174"/>
        <v/>
      </c>
      <c r="AU756" s="7" t="str">
        <f t="shared" si="174"/>
        <v/>
      </c>
      <c r="AV756" s="7" t="str">
        <f t="shared" si="174"/>
        <v/>
      </c>
      <c r="AW756" s="7" t="str">
        <f t="shared" si="174"/>
        <v/>
      </c>
      <c r="AX756" s="7" t="str">
        <f t="shared" si="175"/>
        <v/>
      </c>
      <c r="AY756" s="7" t="str">
        <f t="shared" si="175"/>
        <v/>
      </c>
      <c r="AZ756" s="7" t="str">
        <f t="shared" si="175"/>
        <v/>
      </c>
      <c r="BA756" s="7" t="str">
        <f t="shared" si="175"/>
        <v/>
      </c>
      <c r="BB756" s="7" t="str">
        <f t="shared" si="175"/>
        <v/>
      </c>
      <c r="BC756" s="7" t="str">
        <f t="shared" si="175"/>
        <v/>
      </c>
      <c r="BD756" s="7" t="str">
        <f t="shared" si="175"/>
        <v/>
      </c>
      <c r="BE756" s="7" t="str">
        <f t="shared" si="175"/>
        <v/>
      </c>
    </row>
    <row r="757" spans="1:57">
      <c r="A757" t="s">
        <v>404</v>
      </c>
      <c r="B757" t="s">
        <v>404</v>
      </c>
      <c r="C757" t="s">
        <v>404</v>
      </c>
      <c r="D757">
        <v>326288000</v>
      </c>
      <c r="E757">
        <v>127</v>
      </c>
      <c r="F757">
        <v>26650516</v>
      </c>
      <c r="G757">
        <v>1</v>
      </c>
      <c r="H757">
        <v>64411</v>
      </c>
      <c r="I757" s="1">
        <v>44761.875</v>
      </c>
      <c r="J757" t="s">
        <v>434</v>
      </c>
      <c r="K757">
        <v>1</v>
      </c>
      <c r="L757" s="1"/>
      <c r="M757" s="1">
        <v>44761.875</v>
      </c>
      <c r="N757" s="1">
        <v>30266.916666666668</v>
      </c>
      <c r="O757" s="1">
        <v>42095.875</v>
      </c>
      <c r="P757" s="1"/>
      <c r="Q757" s="1">
        <v>42108.875</v>
      </c>
      <c r="R757">
        <v>291171699</v>
      </c>
      <c r="S757" s="23">
        <f>COUNTIF(affix_amil_mensalidade_bronze!$E$4:$E$140,R757)</f>
        <v>0</v>
      </c>
      <c r="U757" t="s">
        <v>803</v>
      </c>
      <c r="V757">
        <v>3981</v>
      </c>
      <c r="W757">
        <v>3522</v>
      </c>
      <c r="X757">
        <v>35.22</v>
      </c>
      <c r="Y757">
        <v>3522</v>
      </c>
      <c r="Z757">
        <v>39.81</v>
      </c>
      <c r="AA757">
        <v>3981</v>
      </c>
      <c r="AB757" t="s">
        <v>389</v>
      </c>
      <c r="AC757">
        <v>86</v>
      </c>
      <c r="AD757" t="s">
        <v>442</v>
      </c>
      <c r="AE757">
        <v>339108</v>
      </c>
      <c r="AF757">
        <v>3000.88</v>
      </c>
      <c r="AG757">
        <v>3391.08</v>
      </c>
      <c r="AH757" t="s">
        <v>408</v>
      </c>
      <c r="AI757" t="str">
        <f t="shared" si="164"/>
        <v>SIMSIMSIM3262880001272665051616441144761.875GP3 - FACERN - FEDERACAO DAS ASSOCIACOES COMERCIAI144761.87530266.916666666742095.87542108.8752911716990UXXNY XMXRX XZXVXDX DX VXWXNWXLX3981352235.22352239.813981AMIL86GP3 - BLUE PLUS 400 QP3391083000.883391.08ATIVO</v>
      </c>
      <c r="AJ757">
        <f t="shared" si="165"/>
        <v>0</v>
      </c>
      <c r="AK757" t="s">
        <v>434</v>
      </c>
      <c r="AM757" s="8">
        <v>754</v>
      </c>
      <c r="AN757" s="8" t="str">
        <f t="shared" si="174"/>
        <v/>
      </c>
      <c r="AO757" s="8" t="str">
        <f t="shared" si="174"/>
        <v/>
      </c>
      <c r="AP757" s="8" t="str">
        <f t="shared" si="174"/>
        <v/>
      </c>
      <c r="AQ757" s="8" t="str">
        <f t="shared" si="174"/>
        <v/>
      </c>
      <c r="AR757" s="8" t="str">
        <f t="shared" si="174"/>
        <v/>
      </c>
      <c r="AS757" s="8" t="str">
        <f t="shared" si="174"/>
        <v/>
      </c>
      <c r="AT757" s="8" t="str">
        <f t="shared" si="174"/>
        <v/>
      </c>
      <c r="AU757" s="8" t="str">
        <f t="shared" si="174"/>
        <v/>
      </c>
      <c r="AV757" s="8" t="str">
        <f t="shared" si="174"/>
        <v/>
      </c>
      <c r="AW757" s="8" t="str">
        <f t="shared" si="174"/>
        <v/>
      </c>
      <c r="AX757" s="8" t="str">
        <f t="shared" si="175"/>
        <v/>
      </c>
      <c r="AY757" s="8" t="str">
        <f t="shared" si="175"/>
        <v/>
      </c>
      <c r="AZ757" s="8" t="str">
        <f t="shared" si="175"/>
        <v/>
      </c>
      <c r="BA757" s="8" t="str">
        <f t="shared" si="175"/>
        <v/>
      </c>
      <c r="BB757" s="8" t="str">
        <f t="shared" si="175"/>
        <v/>
      </c>
      <c r="BC757" s="8" t="str">
        <f t="shared" si="175"/>
        <v/>
      </c>
      <c r="BD757" s="8" t="str">
        <f t="shared" si="175"/>
        <v/>
      </c>
      <c r="BE757" s="8" t="str">
        <f t="shared" si="175"/>
        <v/>
      </c>
    </row>
    <row r="758" spans="1:57">
      <c r="A758" t="s">
        <v>404</v>
      </c>
      <c r="B758" t="s">
        <v>404</v>
      </c>
      <c r="C758" t="s">
        <v>404</v>
      </c>
      <c r="D758">
        <v>326288000</v>
      </c>
      <c r="E758">
        <v>127</v>
      </c>
      <c r="F758">
        <v>26650516</v>
      </c>
      <c r="G758">
        <v>1</v>
      </c>
      <c r="H758">
        <v>64411</v>
      </c>
      <c r="I758" s="1">
        <v>44761.875</v>
      </c>
      <c r="J758" t="s">
        <v>434</v>
      </c>
      <c r="K758">
        <v>1</v>
      </c>
      <c r="L758" s="1"/>
      <c r="M758" s="1">
        <v>44761.875</v>
      </c>
      <c r="N758" s="1">
        <v>30266.916666666668</v>
      </c>
      <c r="O758" s="1">
        <v>42095.875</v>
      </c>
      <c r="P758" s="1"/>
      <c r="Q758" s="1">
        <v>42108.875</v>
      </c>
      <c r="R758">
        <v>291171699</v>
      </c>
      <c r="S758" s="22">
        <f>COUNTIF(affix_amil_mensalidade_bronze!$E$4:$E$140,R758)</f>
        <v>0</v>
      </c>
      <c r="U758" t="s">
        <v>803</v>
      </c>
      <c r="V758">
        <v>3981</v>
      </c>
      <c r="W758">
        <v>3522</v>
      </c>
      <c r="X758">
        <v>35.22</v>
      </c>
      <c r="Y758">
        <v>3522</v>
      </c>
      <c r="Z758">
        <v>39.81</v>
      </c>
      <c r="AA758">
        <v>3981</v>
      </c>
      <c r="AB758" t="s">
        <v>389</v>
      </c>
      <c r="AC758">
        <v>86</v>
      </c>
      <c r="AD758" t="s">
        <v>442</v>
      </c>
      <c r="AE758">
        <v>339108</v>
      </c>
      <c r="AF758">
        <v>3000.88</v>
      </c>
      <c r="AG758">
        <v>3391.08</v>
      </c>
      <c r="AH758" t="s">
        <v>408</v>
      </c>
      <c r="AI758" t="str">
        <f t="shared" si="164"/>
        <v>SIMSIMSIM3262880001272665051616441144761.875GP3 - FACERN - FEDERACAO DAS ASSOCIACOES COMERCIAI144761.87530266.916666666742095.87542108.8752911716990UXXNY XMXRX XZXVXDX DX VXWXNWXLX3981352235.22352239.813981AMIL86GP3 - BLUE PLUS 400 QP3391083000.883391.08ATIVO</v>
      </c>
      <c r="AJ758">
        <f t="shared" si="165"/>
        <v>1</v>
      </c>
      <c r="AK758" t="s">
        <v>434</v>
      </c>
      <c r="AM758" s="7">
        <v>755</v>
      </c>
      <c r="AN758" s="7" t="str">
        <f t="shared" si="174"/>
        <v/>
      </c>
      <c r="AO758" s="7" t="str">
        <f t="shared" si="174"/>
        <v/>
      </c>
      <c r="AP758" s="7" t="str">
        <f t="shared" si="174"/>
        <v/>
      </c>
      <c r="AQ758" s="7" t="str">
        <f t="shared" si="174"/>
        <v/>
      </c>
      <c r="AR758" s="7" t="str">
        <f t="shared" si="174"/>
        <v/>
      </c>
      <c r="AS758" s="7" t="str">
        <f t="shared" si="174"/>
        <v/>
      </c>
      <c r="AT758" s="7" t="str">
        <f t="shared" si="174"/>
        <v/>
      </c>
      <c r="AU758" s="7" t="str">
        <f t="shared" si="174"/>
        <v/>
      </c>
      <c r="AV758" s="7" t="str">
        <f t="shared" si="174"/>
        <v/>
      </c>
      <c r="AW758" s="7" t="str">
        <f t="shared" si="174"/>
        <v/>
      </c>
      <c r="AX758" s="7" t="str">
        <f t="shared" si="175"/>
        <v/>
      </c>
      <c r="AY758" s="7" t="str">
        <f t="shared" si="175"/>
        <v/>
      </c>
      <c r="AZ758" s="7" t="str">
        <f t="shared" si="175"/>
        <v/>
      </c>
      <c r="BA758" s="7" t="str">
        <f t="shared" si="175"/>
        <v/>
      </c>
      <c r="BB758" s="7" t="str">
        <f t="shared" si="175"/>
        <v/>
      </c>
      <c r="BC758" s="7" t="str">
        <f t="shared" si="175"/>
        <v/>
      </c>
      <c r="BD758" s="7" t="str">
        <f t="shared" si="175"/>
        <v/>
      </c>
      <c r="BE758" s="7" t="str">
        <f t="shared" si="175"/>
        <v/>
      </c>
    </row>
    <row r="759" spans="1:57">
      <c r="A759" t="s">
        <v>404</v>
      </c>
      <c r="B759" t="s">
        <v>404</v>
      </c>
      <c r="C759" t="s">
        <v>404</v>
      </c>
      <c r="D759">
        <v>326288000</v>
      </c>
      <c r="E759">
        <v>127</v>
      </c>
      <c r="F759">
        <v>26650516</v>
      </c>
      <c r="G759">
        <v>1</v>
      </c>
      <c r="H759">
        <v>64411</v>
      </c>
      <c r="I759" s="1">
        <v>44761.875</v>
      </c>
      <c r="J759" t="s">
        <v>434</v>
      </c>
      <c r="K759">
        <v>1</v>
      </c>
      <c r="L759" s="1"/>
      <c r="M759" s="1">
        <v>44761.875</v>
      </c>
      <c r="N759" s="1">
        <v>30266.916666666668</v>
      </c>
      <c r="O759" s="1">
        <v>42095.875</v>
      </c>
      <c r="P759" s="1"/>
      <c r="Q759" s="1">
        <v>42108.875</v>
      </c>
      <c r="R759">
        <v>291171699</v>
      </c>
      <c r="S759" s="22">
        <f>COUNTIF(affix_amil_mensalidade_bronze!$E$4:$E$140,R759)</f>
        <v>0</v>
      </c>
      <c r="U759" t="s">
        <v>803</v>
      </c>
      <c r="V759">
        <v>3981</v>
      </c>
      <c r="W759">
        <v>3522</v>
      </c>
      <c r="X759">
        <v>35.22</v>
      </c>
      <c r="Y759">
        <v>3522</v>
      </c>
      <c r="Z759">
        <v>39.81</v>
      </c>
      <c r="AA759">
        <v>3981</v>
      </c>
      <c r="AB759" t="s">
        <v>389</v>
      </c>
      <c r="AC759">
        <v>86</v>
      </c>
      <c r="AD759" t="s">
        <v>442</v>
      </c>
      <c r="AE759">
        <v>339108</v>
      </c>
      <c r="AF759">
        <v>3000.88</v>
      </c>
      <c r="AG759">
        <v>3391.08</v>
      </c>
      <c r="AH759" t="s">
        <v>408</v>
      </c>
      <c r="AI759" t="str">
        <f t="shared" si="164"/>
        <v>SIMSIMSIM3262880001272665051616441144761.875GP3 - FACERN - FEDERACAO DAS ASSOCIACOES COMERCIAI144761.87530266.916666666742095.87542108.8752911716990UXXNY XMXRX XZXVXDX DX VXWXNWXLX3981352235.22352239.813981AMIL86GP3 - BLUE PLUS 400 QP3391083000.883391.08ATIVO</v>
      </c>
      <c r="AJ759">
        <f t="shared" si="165"/>
        <v>1</v>
      </c>
      <c r="AK759" t="s">
        <v>434</v>
      </c>
      <c r="AM759" s="8">
        <v>756</v>
      </c>
      <c r="AN759" s="8" t="str">
        <f t="shared" si="174"/>
        <v/>
      </c>
      <c r="AO759" s="8" t="str">
        <f t="shared" si="174"/>
        <v/>
      </c>
      <c r="AP759" s="8" t="str">
        <f t="shared" si="174"/>
        <v/>
      </c>
      <c r="AQ759" s="8" t="str">
        <f t="shared" si="174"/>
        <v/>
      </c>
      <c r="AR759" s="8" t="str">
        <f t="shared" si="174"/>
        <v/>
      </c>
      <c r="AS759" s="8" t="str">
        <f t="shared" si="174"/>
        <v/>
      </c>
      <c r="AT759" s="8" t="str">
        <f t="shared" si="174"/>
        <v/>
      </c>
      <c r="AU759" s="8" t="str">
        <f t="shared" si="174"/>
        <v/>
      </c>
      <c r="AV759" s="8" t="str">
        <f t="shared" si="174"/>
        <v/>
      </c>
      <c r="AW759" s="8" t="str">
        <f t="shared" si="174"/>
        <v/>
      </c>
      <c r="AX759" s="8" t="str">
        <f t="shared" si="175"/>
        <v/>
      </c>
      <c r="AY759" s="8" t="str">
        <f t="shared" si="175"/>
        <v/>
      </c>
      <c r="AZ759" s="8" t="str">
        <f t="shared" si="175"/>
        <v/>
      </c>
      <c r="BA759" s="8" t="str">
        <f t="shared" si="175"/>
        <v/>
      </c>
      <c r="BB759" s="8" t="str">
        <f t="shared" si="175"/>
        <v/>
      </c>
      <c r="BC759" s="8" t="str">
        <f t="shared" si="175"/>
        <v/>
      </c>
      <c r="BD759" s="8" t="str">
        <f t="shared" si="175"/>
        <v/>
      </c>
      <c r="BE759" s="8" t="str">
        <f t="shared" si="175"/>
        <v/>
      </c>
    </row>
    <row r="760" spans="1:57">
      <c r="A760" t="s">
        <v>404</v>
      </c>
      <c r="B760" t="s">
        <v>404</v>
      </c>
      <c r="C760" t="s">
        <v>404</v>
      </c>
      <c r="D760">
        <v>326288000</v>
      </c>
      <c r="E760">
        <v>127</v>
      </c>
      <c r="F760">
        <v>26649007</v>
      </c>
      <c r="G760">
        <v>1</v>
      </c>
      <c r="H760">
        <v>64897</v>
      </c>
      <c r="I760" s="1">
        <v>44761.875</v>
      </c>
      <c r="J760" t="s">
        <v>434</v>
      </c>
      <c r="K760">
        <v>0</v>
      </c>
      <c r="L760" s="1"/>
      <c r="M760" s="1">
        <v>44761.875</v>
      </c>
      <c r="N760" s="1">
        <v>23345.916666666668</v>
      </c>
      <c r="O760" s="1">
        <v>44229.875</v>
      </c>
      <c r="P760" s="1">
        <v>44220.875</v>
      </c>
      <c r="Q760" s="1">
        <v>42169.875</v>
      </c>
      <c r="R760">
        <v>291222269</v>
      </c>
      <c r="S760" s="22">
        <f>COUNTIF(affix_amil_mensalidade_bronze!$E$4:$E$140,R760)</f>
        <v>0</v>
      </c>
      <c r="T760">
        <v>291222277</v>
      </c>
      <c r="U760" t="s">
        <v>804</v>
      </c>
      <c r="V760">
        <v>3981</v>
      </c>
      <c r="W760">
        <v>3522</v>
      </c>
      <c r="X760">
        <v>35.22</v>
      </c>
      <c r="Y760">
        <v>3522</v>
      </c>
      <c r="Z760">
        <v>39.81</v>
      </c>
      <c r="AA760">
        <v>3981</v>
      </c>
      <c r="AB760" t="s">
        <v>389</v>
      </c>
      <c r="AC760">
        <v>84</v>
      </c>
      <c r="AD760" t="s">
        <v>430</v>
      </c>
      <c r="AE760">
        <v>506566</v>
      </c>
      <c r="AF760">
        <v>4482.8900000000003</v>
      </c>
      <c r="AG760">
        <v>5065.66</v>
      </c>
      <c r="AH760" t="s">
        <v>408</v>
      </c>
      <c r="AI760" t="str">
        <f t="shared" si="164"/>
        <v>SIMSIMSIM3262880001272664900716489744761.875GP3 - FACERN - FEDERACAO DAS ASSOCIACOES COMERCIAI044761.87523345.916666666744229.87544220.87542169.8752912222690291222277XNXWLXTX BXTXTX BXZXRRX3981352235.22352239.813981AMIL84GP3 - BLUE PLUS 300 QC5065664482.895065.66ATIVO</v>
      </c>
      <c r="AJ760">
        <f t="shared" si="165"/>
        <v>0</v>
      </c>
      <c r="AK760" t="s">
        <v>434</v>
      </c>
      <c r="AM760" s="7">
        <v>757</v>
      </c>
      <c r="AN760" s="7" t="str">
        <f t="shared" si="174"/>
        <v/>
      </c>
      <c r="AO760" s="7" t="str">
        <f t="shared" si="174"/>
        <v/>
      </c>
      <c r="AP760" s="7" t="str">
        <f t="shared" si="174"/>
        <v/>
      </c>
      <c r="AQ760" s="7" t="str">
        <f t="shared" si="174"/>
        <v/>
      </c>
      <c r="AR760" s="7" t="str">
        <f t="shared" si="174"/>
        <v/>
      </c>
      <c r="AS760" s="7" t="str">
        <f t="shared" si="174"/>
        <v/>
      </c>
      <c r="AT760" s="7" t="str">
        <f t="shared" si="174"/>
        <v/>
      </c>
      <c r="AU760" s="7" t="str">
        <f t="shared" si="174"/>
        <v/>
      </c>
      <c r="AV760" s="7" t="str">
        <f t="shared" si="174"/>
        <v/>
      </c>
      <c r="AW760" s="7" t="str">
        <f t="shared" si="174"/>
        <v/>
      </c>
      <c r="AX760" s="7" t="str">
        <f t="shared" si="175"/>
        <v/>
      </c>
      <c r="AY760" s="7" t="str">
        <f t="shared" si="175"/>
        <v/>
      </c>
      <c r="AZ760" s="7" t="str">
        <f t="shared" si="175"/>
        <v/>
      </c>
      <c r="BA760" s="7" t="str">
        <f t="shared" si="175"/>
        <v/>
      </c>
      <c r="BB760" s="7" t="str">
        <f t="shared" si="175"/>
        <v/>
      </c>
      <c r="BC760" s="7" t="str">
        <f t="shared" si="175"/>
        <v/>
      </c>
      <c r="BD760" s="7" t="str">
        <f t="shared" si="175"/>
        <v/>
      </c>
      <c r="BE760" s="7" t="str">
        <f t="shared" si="175"/>
        <v/>
      </c>
    </row>
    <row r="761" spans="1:57">
      <c r="A761" t="s">
        <v>404</v>
      </c>
      <c r="B761" t="s">
        <v>404</v>
      </c>
      <c r="C761" t="s">
        <v>404</v>
      </c>
      <c r="D761">
        <v>326288000</v>
      </c>
      <c r="E761">
        <v>127</v>
      </c>
      <c r="F761">
        <v>26649007</v>
      </c>
      <c r="G761">
        <v>1</v>
      </c>
      <c r="H761">
        <v>64897</v>
      </c>
      <c r="I761" s="1">
        <v>44761.875</v>
      </c>
      <c r="J761" t="s">
        <v>434</v>
      </c>
      <c r="K761">
        <v>0</v>
      </c>
      <c r="L761" s="1"/>
      <c r="M761" s="1">
        <v>44761.875</v>
      </c>
      <c r="N761" s="1">
        <v>23345.916666666668</v>
      </c>
      <c r="O761" s="1">
        <v>44229.875</v>
      </c>
      <c r="P761" s="1">
        <v>44220.875</v>
      </c>
      <c r="Q761" s="1">
        <v>42169.875</v>
      </c>
      <c r="R761">
        <v>291222269</v>
      </c>
      <c r="S761" s="23">
        <f>COUNTIF(affix_amil_mensalidade_bronze!$E$4:$E$140,R761)</f>
        <v>0</v>
      </c>
      <c r="T761">
        <v>291222277</v>
      </c>
      <c r="U761" t="s">
        <v>804</v>
      </c>
      <c r="V761">
        <v>3981</v>
      </c>
      <c r="W761">
        <v>3522</v>
      </c>
      <c r="X761">
        <v>35.22</v>
      </c>
      <c r="Y761">
        <v>3522</v>
      </c>
      <c r="Z761">
        <v>39.81</v>
      </c>
      <c r="AA761">
        <v>3981</v>
      </c>
      <c r="AB761" t="s">
        <v>389</v>
      </c>
      <c r="AC761">
        <v>84</v>
      </c>
      <c r="AD761" t="s">
        <v>430</v>
      </c>
      <c r="AE761">
        <v>506566</v>
      </c>
      <c r="AF761">
        <v>4482.8900000000003</v>
      </c>
      <c r="AG761">
        <v>5065.66</v>
      </c>
      <c r="AH761" t="s">
        <v>408</v>
      </c>
      <c r="AI761" t="str">
        <f t="shared" si="164"/>
        <v>SIMSIMSIM3262880001272664900716489744761.875GP3 - FACERN - FEDERACAO DAS ASSOCIACOES COMERCIAI044761.87523345.916666666744229.87544220.87542169.8752912222690291222277XNXWLXTX BXTXTX BXZXRRX3981352235.22352239.813981AMIL84GP3 - BLUE PLUS 300 QC5065664482.895065.66ATIVO</v>
      </c>
      <c r="AJ761">
        <f t="shared" si="165"/>
        <v>1</v>
      </c>
      <c r="AK761" t="s">
        <v>434</v>
      </c>
      <c r="AM761" s="8">
        <v>758</v>
      </c>
      <c r="AN761" s="8" t="str">
        <f t="shared" si="174"/>
        <v/>
      </c>
      <c r="AO761" s="8" t="str">
        <f t="shared" si="174"/>
        <v/>
      </c>
      <c r="AP761" s="8" t="str">
        <f t="shared" si="174"/>
        <v/>
      </c>
      <c r="AQ761" s="8" t="str">
        <f t="shared" si="174"/>
        <v/>
      </c>
      <c r="AR761" s="8" t="str">
        <f t="shared" si="174"/>
        <v/>
      </c>
      <c r="AS761" s="8" t="str">
        <f t="shared" si="174"/>
        <v/>
      </c>
      <c r="AT761" s="8" t="str">
        <f t="shared" si="174"/>
        <v/>
      </c>
      <c r="AU761" s="8" t="str">
        <f t="shared" si="174"/>
        <v/>
      </c>
      <c r="AV761" s="8" t="str">
        <f t="shared" si="174"/>
        <v/>
      </c>
      <c r="AW761" s="8" t="str">
        <f t="shared" si="174"/>
        <v/>
      </c>
      <c r="AX761" s="8" t="str">
        <f t="shared" si="175"/>
        <v/>
      </c>
      <c r="AY761" s="8" t="str">
        <f t="shared" si="175"/>
        <v/>
      </c>
      <c r="AZ761" s="8" t="str">
        <f t="shared" si="175"/>
        <v/>
      </c>
      <c r="BA761" s="8" t="str">
        <f t="shared" si="175"/>
        <v/>
      </c>
      <c r="BB761" s="8" t="str">
        <f t="shared" si="175"/>
        <v/>
      </c>
      <c r="BC761" s="8" t="str">
        <f t="shared" si="175"/>
        <v/>
      </c>
      <c r="BD761" s="8" t="str">
        <f t="shared" si="175"/>
        <v/>
      </c>
      <c r="BE761" s="8" t="str">
        <f t="shared" si="175"/>
        <v/>
      </c>
    </row>
    <row r="762" spans="1:57">
      <c r="A762" t="s">
        <v>404</v>
      </c>
      <c r="B762" t="s">
        <v>404</v>
      </c>
      <c r="C762" t="s">
        <v>404</v>
      </c>
      <c r="D762">
        <v>326288000</v>
      </c>
      <c r="E762">
        <v>127</v>
      </c>
      <c r="F762">
        <v>26649007</v>
      </c>
      <c r="G762">
        <v>1</v>
      </c>
      <c r="H762">
        <v>64897</v>
      </c>
      <c r="I762" s="1">
        <v>44761.875</v>
      </c>
      <c r="J762" t="s">
        <v>434</v>
      </c>
      <c r="K762">
        <v>0</v>
      </c>
      <c r="L762" s="1"/>
      <c r="M762" s="1">
        <v>44761.875</v>
      </c>
      <c r="N762" s="1">
        <v>23345.916666666668</v>
      </c>
      <c r="O762" s="1">
        <v>44229.875</v>
      </c>
      <c r="P762" s="1">
        <v>44220.875</v>
      </c>
      <c r="Q762" s="1">
        <v>42169.875</v>
      </c>
      <c r="R762">
        <v>291222269</v>
      </c>
      <c r="S762" s="23">
        <f>COUNTIF(affix_amil_mensalidade_bronze!$E$4:$E$140,R762)</f>
        <v>0</v>
      </c>
      <c r="T762">
        <v>291222277</v>
      </c>
      <c r="U762" t="s">
        <v>804</v>
      </c>
      <c r="V762">
        <v>3981</v>
      </c>
      <c r="W762">
        <v>3522</v>
      </c>
      <c r="X762">
        <v>35.22</v>
      </c>
      <c r="Y762">
        <v>3522</v>
      </c>
      <c r="Z762">
        <v>39.81</v>
      </c>
      <c r="AA762">
        <v>3981</v>
      </c>
      <c r="AB762" t="s">
        <v>389</v>
      </c>
      <c r="AC762">
        <v>84</v>
      </c>
      <c r="AD762" t="s">
        <v>430</v>
      </c>
      <c r="AE762">
        <v>506566</v>
      </c>
      <c r="AF762">
        <v>4482.8900000000003</v>
      </c>
      <c r="AG762">
        <v>5065.66</v>
      </c>
      <c r="AH762" t="s">
        <v>408</v>
      </c>
      <c r="AI762" t="str">
        <f t="shared" si="164"/>
        <v>SIMSIMSIM3262880001272664900716489744761.875GP3 - FACERN - FEDERACAO DAS ASSOCIACOES COMERCIAI044761.87523345.916666666744229.87544220.87542169.8752912222690291222277XNXWLXTX BXTXTX BXZXRRX3981352235.22352239.813981AMIL84GP3 - BLUE PLUS 300 QC5065664482.895065.66ATIVO</v>
      </c>
      <c r="AJ762">
        <f t="shared" si="165"/>
        <v>1</v>
      </c>
      <c r="AK762" t="s">
        <v>434</v>
      </c>
      <c r="AM762" s="7">
        <v>759</v>
      </c>
      <c r="AN762" s="7" t="str">
        <f t="shared" si="174"/>
        <v/>
      </c>
      <c r="AO762" s="7" t="str">
        <f t="shared" si="174"/>
        <v/>
      </c>
      <c r="AP762" s="7" t="str">
        <f t="shared" si="174"/>
        <v/>
      </c>
      <c r="AQ762" s="7" t="str">
        <f t="shared" si="174"/>
        <v/>
      </c>
      <c r="AR762" s="7" t="str">
        <f t="shared" si="174"/>
        <v/>
      </c>
      <c r="AS762" s="7" t="str">
        <f t="shared" si="174"/>
        <v/>
      </c>
      <c r="AT762" s="7" t="str">
        <f t="shared" si="174"/>
        <v/>
      </c>
      <c r="AU762" s="7" t="str">
        <f t="shared" si="174"/>
        <v/>
      </c>
      <c r="AV762" s="7" t="str">
        <f t="shared" si="174"/>
        <v/>
      </c>
      <c r="AW762" s="7" t="str">
        <f t="shared" si="174"/>
        <v/>
      </c>
      <c r="AX762" s="7" t="str">
        <f t="shared" si="175"/>
        <v/>
      </c>
      <c r="AY762" s="7" t="str">
        <f t="shared" si="175"/>
        <v/>
      </c>
      <c r="AZ762" s="7" t="str">
        <f t="shared" si="175"/>
        <v/>
      </c>
      <c r="BA762" s="7" t="str">
        <f t="shared" si="175"/>
        <v/>
      </c>
      <c r="BB762" s="7" t="str">
        <f t="shared" si="175"/>
        <v/>
      </c>
      <c r="BC762" s="7" t="str">
        <f t="shared" si="175"/>
        <v/>
      </c>
      <c r="BD762" s="7" t="str">
        <f t="shared" si="175"/>
        <v/>
      </c>
      <c r="BE762" s="7" t="str">
        <f t="shared" si="175"/>
        <v/>
      </c>
    </row>
    <row r="763" spans="1:57">
      <c r="A763" t="s">
        <v>404</v>
      </c>
      <c r="B763" t="s">
        <v>404</v>
      </c>
      <c r="C763" t="s">
        <v>386</v>
      </c>
      <c r="D763">
        <v>326288000</v>
      </c>
      <c r="E763">
        <v>127</v>
      </c>
      <c r="F763">
        <v>26650516</v>
      </c>
      <c r="G763">
        <v>1</v>
      </c>
      <c r="H763">
        <v>65036</v>
      </c>
      <c r="I763" s="1">
        <v>44761.875</v>
      </c>
      <c r="J763" t="s">
        <v>434</v>
      </c>
      <c r="K763">
        <v>0</v>
      </c>
      <c r="L763" s="1">
        <v>44724.875</v>
      </c>
      <c r="M763" s="1">
        <v>44761.875</v>
      </c>
      <c r="N763" s="1">
        <v>33149.875</v>
      </c>
      <c r="O763" s="1">
        <v>44724.875</v>
      </c>
      <c r="P763" s="1"/>
      <c r="Q763" s="1">
        <v>42169.875</v>
      </c>
      <c r="R763">
        <v>291227023</v>
      </c>
      <c r="S763" s="23">
        <f>COUNTIF(affix_amil_mensalidade_bronze!$E$4:$E$140,R763)</f>
        <v>0</v>
      </c>
      <c r="U763" t="s">
        <v>805</v>
      </c>
      <c r="V763">
        <v>3773</v>
      </c>
      <c r="W763">
        <v>3338</v>
      </c>
      <c r="X763">
        <v>33.380000000000003</v>
      </c>
      <c r="Y763">
        <v>3338</v>
      </c>
      <c r="Z763">
        <v>37.729999999999997</v>
      </c>
      <c r="AA763">
        <v>3773</v>
      </c>
      <c r="AB763" t="s">
        <v>389</v>
      </c>
      <c r="AC763">
        <v>84</v>
      </c>
      <c r="AD763" t="s">
        <v>442</v>
      </c>
      <c r="AE763">
        <v>175382</v>
      </c>
      <c r="AF763">
        <v>1552.06</v>
      </c>
      <c r="AG763">
        <v>1753.82</v>
      </c>
      <c r="AH763" t="s">
        <v>391</v>
      </c>
      <c r="AI763" t="str">
        <f t="shared" si="164"/>
        <v>SIMSIMNÃO3262880001272665051616503644761.875GP3 - FACERN - FEDERACAO DAS ASSOCIACOES COMERCIAI044724.87544761.87533149.87544724.87542169.8752912270230JUDXTH MXGNX DX WUNHX MXDXXRX3773333833.38333837.733773AMIL84GP3 - BLUE PLUS 400 QP1753821552.061753.82INATIVO</v>
      </c>
      <c r="AJ763">
        <f t="shared" si="165"/>
        <v>0</v>
      </c>
      <c r="AK763" t="s">
        <v>434</v>
      </c>
      <c r="AM763" s="8">
        <v>760</v>
      </c>
      <c r="AN763" s="8" t="str">
        <f t="shared" si="174"/>
        <v/>
      </c>
      <c r="AO763" s="8" t="str">
        <f t="shared" si="174"/>
        <v/>
      </c>
      <c r="AP763" s="8" t="str">
        <f t="shared" si="174"/>
        <v/>
      </c>
      <c r="AQ763" s="8" t="str">
        <f t="shared" si="174"/>
        <v/>
      </c>
      <c r="AR763" s="8" t="str">
        <f t="shared" si="174"/>
        <v/>
      </c>
      <c r="AS763" s="8" t="str">
        <f t="shared" si="174"/>
        <v/>
      </c>
      <c r="AT763" s="8" t="str">
        <f t="shared" si="174"/>
        <v/>
      </c>
      <c r="AU763" s="8" t="str">
        <f t="shared" si="174"/>
        <v/>
      </c>
      <c r="AV763" s="8" t="str">
        <f t="shared" si="174"/>
        <v/>
      </c>
      <c r="AW763" s="8" t="str">
        <f t="shared" si="174"/>
        <v/>
      </c>
      <c r="AX763" s="8" t="str">
        <f t="shared" si="175"/>
        <v/>
      </c>
      <c r="AY763" s="8" t="str">
        <f t="shared" si="175"/>
        <v/>
      </c>
      <c r="AZ763" s="8" t="str">
        <f t="shared" si="175"/>
        <v/>
      </c>
      <c r="BA763" s="8" t="str">
        <f t="shared" si="175"/>
        <v/>
      </c>
      <c r="BB763" s="8" t="str">
        <f t="shared" si="175"/>
        <v/>
      </c>
      <c r="BC763" s="8" t="str">
        <f t="shared" si="175"/>
        <v/>
      </c>
      <c r="BD763" s="8" t="str">
        <f t="shared" si="175"/>
        <v/>
      </c>
      <c r="BE763" s="8" t="str">
        <f t="shared" si="175"/>
        <v/>
      </c>
    </row>
    <row r="764" spans="1:57">
      <c r="A764" t="s">
        <v>404</v>
      </c>
      <c r="B764" t="s">
        <v>404</v>
      </c>
      <c r="C764" t="s">
        <v>386</v>
      </c>
      <c r="D764">
        <v>326288000</v>
      </c>
      <c r="E764">
        <v>127</v>
      </c>
      <c r="F764">
        <v>26650516</v>
      </c>
      <c r="G764">
        <v>1</v>
      </c>
      <c r="H764">
        <v>65036</v>
      </c>
      <c r="I764" s="1">
        <v>44761.875</v>
      </c>
      <c r="J764" t="s">
        <v>434</v>
      </c>
      <c r="K764">
        <v>0</v>
      </c>
      <c r="L764" s="1">
        <v>44724.875</v>
      </c>
      <c r="M764" s="1">
        <v>44761.875</v>
      </c>
      <c r="N764" s="1">
        <v>33149.875</v>
      </c>
      <c r="O764" s="1">
        <v>44724.875</v>
      </c>
      <c r="P764" s="1"/>
      <c r="Q764" s="1">
        <v>42169.875</v>
      </c>
      <c r="R764">
        <v>291227023</v>
      </c>
      <c r="S764" s="22">
        <f>COUNTIF(affix_amil_mensalidade_bronze!$E$4:$E$140,R764)</f>
        <v>0</v>
      </c>
      <c r="U764" t="s">
        <v>805</v>
      </c>
      <c r="V764">
        <v>3773</v>
      </c>
      <c r="W764">
        <v>3338</v>
      </c>
      <c r="X764">
        <v>33.380000000000003</v>
      </c>
      <c r="Y764">
        <v>3338</v>
      </c>
      <c r="Z764">
        <v>37.729999999999997</v>
      </c>
      <c r="AA764">
        <v>3773</v>
      </c>
      <c r="AB764" t="s">
        <v>389</v>
      </c>
      <c r="AC764">
        <v>84</v>
      </c>
      <c r="AD764" t="s">
        <v>442</v>
      </c>
      <c r="AE764">
        <v>175382</v>
      </c>
      <c r="AF764">
        <v>1552.06</v>
      </c>
      <c r="AG764">
        <v>1753.82</v>
      </c>
      <c r="AH764" t="s">
        <v>391</v>
      </c>
      <c r="AI764" t="str">
        <f t="shared" si="164"/>
        <v>SIMSIMNÃO3262880001272665051616503644761.875GP3 - FACERN - FEDERACAO DAS ASSOCIACOES COMERCIAI044724.87544761.87533149.87544724.87542169.8752912270230JUDXTH MXGNX DX WUNHX MXDXXRX3773333833.38333837.733773AMIL84GP3 - BLUE PLUS 400 QP1753821552.061753.82INATIVO</v>
      </c>
      <c r="AJ764">
        <f t="shared" si="165"/>
        <v>1</v>
      </c>
      <c r="AK764" t="s">
        <v>434</v>
      </c>
      <c r="AM764" s="7">
        <v>761</v>
      </c>
      <c r="AN764" s="7" t="str">
        <f t="shared" ref="AN764:AW773" si="176">IF(AN$3=$D764,$AM764,"")</f>
        <v/>
      </c>
      <c r="AO764" s="7" t="str">
        <f t="shared" si="176"/>
        <v/>
      </c>
      <c r="AP764" s="7" t="str">
        <f t="shared" si="176"/>
        <v/>
      </c>
      <c r="AQ764" s="7" t="str">
        <f t="shared" si="176"/>
        <v/>
      </c>
      <c r="AR764" s="7" t="str">
        <f t="shared" si="176"/>
        <v/>
      </c>
      <c r="AS764" s="7" t="str">
        <f t="shared" si="176"/>
        <v/>
      </c>
      <c r="AT764" s="7" t="str">
        <f t="shared" si="176"/>
        <v/>
      </c>
      <c r="AU764" s="7" t="str">
        <f t="shared" si="176"/>
        <v/>
      </c>
      <c r="AV764" s="7" t="str">
        <f t="shared" si="176"/>
        <v/>
      </c>
      <c r="AW764" s="7" t="str">
        <f t="shared" si="176"/>
        <v/>
      </c>
      <c r="AX764" s="7" t="str">
        <f t="shared" ref="AX764:BE773" si="177">IF(AX$3=$D764,$AM764,"")</f>
        <v/>
      </c>
      <c r="AY764" s="7" t="str">
        <f t="shared" si="177"/>
        <v/>
      </c>
      <c r="AZ764" s="7" t="str">
        <f t="shared" si="177"/>
        <v/>
      </c>
      <c r="BA764" s="7" t="str">
        <f t="shared" si="177"/>
        <v/>
      </c>
      <c r="BB764" s="7" t="str">
        <f t="shared" si="177"/>
        <v/>
      </c>
      <c r="BC764" s="7" t="str">
        <f t="shared" si="177"/>
        <v/>
      </c>
      <c r="BD764" s="7" t="str">
        <f t="shared" si="177"/>
        <v/>
      </c>
      <c r="BE764" s="7" t="str">
        <f t="shared" si="177"/>
        <v/>
      </c>
    </row>
    <row r="765" spans="1:57">
      <c r="A765" t="s">
        <v>404</v>
      </c>
      <c r="B765" t="s">
        <v>404</v>
      </c>
      <c r="C765" t="s">
        <v>386</v>
      </c>
      <c r="D765">
        <v>326288000</v>
      </c>
      <c r="E765">
        <v>127</v>
      </c>
      <c r="F765">
        <v>26650516</v>
      </c>
      <c r="G765">
        <v>1</v>
      </c>
      <c r="H765">
        <v>65036</v>
      </c>
      <c r="I765" s="1">
        <v>44761.875</v>
      </c>
      <c r="J765" t="s">
        <v>434</v>
      </c>
      <c r="K765">
        <v>0</v>
      </c>
      <c r="L765" s="1">
        <v>44724.875</v>
      </c>
      <c r="M765" s="1">
        <v>44761.875</v>
      </c>
      <c r="N765" s="1">
        <v>33149.875</v>
      </c>
      <c r="O765" s="1">
        <v>44724.875</v>
      </c>
      <c r="P765" s="1"/>
      <c r="Q765" s="1">
        <v>42169.875</v>
      </c>
      <c r="R765">
        <v>291227023</v>
      </c>
      <c r="S765" s="22">
        <f>COUNTIF(affix_amil_mensalidade_bronze!$E$4:$E$140,R765)</f>
        <v>0</v>
      </c>
      <c r="U765" t="s">
        <v>805</v>
      </c>
      <c r="V765">
        <v>3773</v>
      </c>
      <c r="W765">
        <v>3338</v>
      </c>
      <c r="X765">
        <v>33.380000000000003</v>
      </c>
      <c r="Y765">
        <v>3338</v>
      </c>
      <c r="Z765">
        <v>37.729999999999997</v>
      </c>
      <c r="AA765">
        <v>3773</v>
      </c>
      <c r="AB765" t="s">
        <v>389</v>
      </c>
      <c r="AC765">
        <v>84</v>
      </c>
      <c r="AD765" t="s">
        <v>442</v>
      </c>
      <c r="AE765">
        <v>175382</v>
      </c>
      <c r="AF765">
        <v>1552.06</v>
      </c>
      <c r="AG765">
        <v>1753.82</v>
      </c>
      <c r="AH765" t="s">
        <v>391</v>
      </c>
      <c r="AI765" t="str">
        <f t="shared" si="164"/>
        <v>SIMSIMNÃO3262880001272665051616503644761.875GP3 - FACERN - FEDERACAO DAS ASSOCIACOES COMERCIAI044724.87544761.87533149.87544724.87542169.8752912270230JUDXTH MXGNX DX WUNHX MXDXXRX3773333833.38333837.733773AMIL84GP3 - BLUE PLUS 400 QP1753821552.061753.82INATIVO</v>
      </c>
      <c r="AJ765">
        <f t="shared" si="165"/>
        <v>1</v>
      </c>
      <c r="AK765" t="s">
        <v>434</v>
      </c>
      <c r="AM765" s="8">
        <v>762</v>
      </c>
      <c r="AN765" s="8" t="str">
        <f t="shared" si="176"/>
        <v/>
      </c>
      <c r="AO765" s="8" t="str">
        <f t="shared" si="176"/>
        <v/>
      </c>
      <c r="AP765" s="8" t="str">
        <f t="shared" si="176"/>
        <v/>
      </c>
      <c r="AQ765" s="8" t="str">
        <f t="shared" si="176"/>
        <v/>
      </c>
      <c r="AR765" s="8" t="str">
        <f t="shared" si="176"/>
        <v/>
      </c>
      <c r="AS765" s="8" t="str">
        <f t="shared" si="176"/>
        <v/>
      </c>
      <c r="AT765" s="8" t="str">
        <f t="shared" si="176"/>
        <v/>
      </c>
      <c r="AU765" s="8" t="str">
        <f t="shared" si="176"/>
        <v/>
      </c>
      <c r="AV765" s="8" t="str">
        <f t="shared" si="176"/>
        <v/>
      </c>
      <c r="AW765" s="8" t="str">
        <f t="shared" si="176"/>
        <v/>
      </c>
      <c r="AX765" s="8" t="str">
        <f t="shared" si="177"/>
        <v/>
      </c>
      <c r="AY765" s="8" t="str">
        <f t="shared" si="177"/>
        <v/>
      </c>
      <c r="AZ765" s="8" t="str">
        <f t="shared" si="177"/>
        <v/>
      </c>
      <c r="BA765" s="8" t="str">
        <f t="shared" si="177"/>
        <v/>
      </c>
      <c r="BB765" s="8" t="str">
        <f t="shared" si="177"/>
        <v/>
      </c>
      <c r="BC765" s="8" t="str">
        <f t="shared" si="177"/>
        <v/>
      </c>
      <c r="BD765" s="8" t="str">
        <f t="shared" si="177"/>
        <v/>
      </c>
      <c r="BE765" s="8" t="str">
        <f t="shared" si="177"/>
        <v/>
      </c>
    </row>
    <row r="766" spans="1:57">
      <c r="A766" t="s">
        <v>386</v>
      </c>
      <c r="B766" t="s">
        <v>386</v>
      </c>
      <c r="C766" t="s">
        <v>386</v>
      </c>
      <c r="D766">
        <v>326376000</v>
      </c>
      <c r="E766">
        <v>132</v>
      </c>
      <c r="F766">
        <v>26649128</v>
      </c>
      <c r="G766">
        <v>1</v>
      </c>
      <c r="H766">
        <v>66003</v>
      </c>
      <c r="I766" s="1">
        <v>44761.875</v>
      </c>
      <c r="J766" t="s">
        <v>808</v>
      </c>
      <c r="K766">
        <v>0</v>
      </c>
      <c r="L766" s="1"/>
      <c r="M766" s="1">
        <v>44761.875</v>
      </c>
      <c r="N766" s="1">
        <v>32555.875</v>
      </c>
      <c r="O766" s="1">
        <v>44735.875</v>
      </c>
      <c r="P766" s="1">
        <v>44615.875</v>
      </c>
      <c r="Q766" s="1">
        <v>42261.875</v>
      </c>
      <c r="R766">
        <v>291294006</v>
      </c>
      <c r="S766" s="23">
        <f>COUNTIF(affix_amil_mensalidade_bronze!$E$4:$E$140,R766)</f>
        <v>0</v>
      </c>
      <c r="U766" t="s">
        <v>809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389</v>
      </c>
      <c r="AD766" t="s">
        <v>457</v>
      </c>
      <c r="AE766">
        <v>90873</v>
      </c>
      <c r="AF766">
        <v>2398.1</v>
      </c>
      <c r="AG766">
        <v>908.73</v>
      </c>
      <c r="AH766" t="s">
        <v>408</v>
      </c>
      <c r="AI766" t="str">
        <f t="shared" si="164"/>
        <v>NÃONÃONÃO3263760001322664912816600344761.875GP3 - FETRACOM - TRABALHADORES DO COMERCIO DE BENS044761.87532555.87544735.87544615.87542261.8752912940060KXMXLX BXRBXX FXRRXXRX000000AMILGP3 - BLUE PLUS 300 QP908732398.1908.73ATIVO</v>
      </c>
      <c r="AJ766">
        <f t="shared" si="165"/>
        <v>0</v>
      </c>
      <c r="AK766" t="s">
        <v>808</v>
      </c>
      <c r="AM766" s="7">
        <v>763</v>
      </c>
      <c r="AN766" s="7" t="str">
        <f t="shared" si="176"/>
        <v/>
      </c>
      <c r="AO766" s="7" t="str">
        <f t="shared" si="176"/>
        <v/>
      </c>
      <c r="AP766" s="7" t="str">
        <f t="shared" si="176"/>
        <v/>
      </c>
      <c r="AQ766" s="7" t="str">
        <f t="shared" si="176"/>
        <v/>
      </c>
      <c r="AR766" s="7" t="str">
        <f t="shared" si="176"/>
        <v/>
      </c>
      <c r="AS766" s="7" t="str">
        <f t="shared" si="176"/>
        <v/>
      </c>
      <c r="AT766" s="7" t="str">
        <f t="shared" si="176"/>
        <v/>
      </c>
      <c r="AU766" s="7" t="str">
        <f t="shared" si="176"/>
        <v/>
      </c>
      <c r="AV766" s="7" t="str">
        <f t="shared" si="176"/>
        <v/>
      </c>
      <c r="AW766" s="7" t="str">
        <f t="shared" si="176"/>
        <v/>
      </c>
      <c r="AX766" s="7" t="str">
        <f t="shared" si="177"/>
        <v/>
      </c>
      <c r="AY766" s="7" t="str">
        <f t="shared" si="177"/>
        <v/>
      </c>
      <c r="AZ766" s="7" t="str">
        <f t="shared" si="177"/>
        <v/>
      </c>
      <c r="BA766" s="7" t="str">
        <f t="shared" si="177"/>
        <v/>
      </c>
      <c r="BB766" s="7" t="str">
        <f t="shared" si="177"/>
        <v/>
      </c>
      <c r="BC766" s="7" t="str">
        <f t="shared" si="177"/>
        <v/>
      </c>
      <c r="BD766" s="7" t="str">
        <f t="shared" si="177"/>
        <v/>
      </c>
      <c r="BE766" s="7" t="str">
        <f t="shared" si="177"/>
        <v/>
      </c>
    </row>
    <row r="767" spans="1:57">
      <c r="A767" t="s">
        <v>386</v>
      </c>
      <c r="B767" t="s">
        <v>386</v>
      </c>
      <c r="C767" t="s">
        <v>386</v>
      </c>
      <c r="D767">
        <v>326376000</v>
      </c>
      <c r="E767">
        <v>132</v>
      </c>
      <c r="F767">
        <v>26649128</v>
      </c>
      <c r="G767">
        <v>1</v>
      </c>
      <c r="H767">
        <v>66003</v>
      </c>
      <c r="I767" s="1">
        <v>44761.875</v>
      </c>
      <c r="J767" t="s">
        <v>808</v>
      </c>
      <c r="K767">
        <v>0</v>
      </c>
      <c r="L767" s="1"/>
      <c r="M767" s="1">
        <v>44761.875</v>
      </c>
      <c r="N767" s="1">
        <v>32555.875</v>
      </c>
      <c r="O767" s="1">
        <v>44735.875</v>
      </c>
      <c r="P767" s="1">
        <v>44615.875</v>
      </c>
      <c r="Q767" s="1">
        <v>42261.875</v>
      </c>
      <c r="R767">
        <v>291294006</v>
      </c>
      <c r="S767" s="22">
        <f>COUNTIF(affix_amil_mensalidade_bronze!$E$4:$E$140,R767)</f>
        <v>0</v>
      </c>
      <c r="U767" t="s">
        <v>809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389</v>
      </c>
      <c r="AD767" t="s">
        <v>457</v>
      </c>
      <c r="AE767">
        <v>90873</v>
      </c>
      <c r="AF767">
        <v>2398.1</v>
      </c>
      <c r="AG767">
        <v>908.73</v>
      </c>
      <c r="AH767" t="s">
        <v>408</v>
      </c>
      <c r="AI767" t="str">
        <f t="shared" si="164"/>
        <v>NÃONÃONÃO3263760001322664912816600344761.875GP3 - FETRACOM - TRABALHADORES DO COMERCIO DE BENS044761.87532555.87544735.87544615.87542261.8752912940060KXMXLX BXRBXX FXRRXXRX000000AMILGP3 - BLUE PLUS 300 QP908732398.1908.73ATIVO</v>
      </c>
      <c r="AJ767">
        <f t="shared" si="165"/>
        <v>1</v>
      </c>
      <c r="AK767" t="s">
        <v>808</v>
      </c>
      <c r="AM767" s="8">
        <v>764</v>
      </c>
      <c r="AN767" s="8" t="str">
        <f t="shared" si="176"/>
        <v/>
      </c>
      <c r="AO767" s="8" t="str">
        <f t="shared" si="176"/>
        <v/>
      </c>
      <c r="AP767" s="8" t="str">
        <f t="shared" si="176"/>
        <v/>
      </c>
      <c r="AQ767" s="8" t="str">
        <f t="shared" si="176"/>
        <v/>
      </c>
      <c r="AR767" s="8" t="str">
        <f t="shared" si="176"/>
        <v/>
      </c>
      <c r="AS767" s="8" t="str">
        <f t="shared" si="176"/>
        <v/>
      </c>
      <c r="AT767" s="8" t="str">
        <f t="shared" si="176"/>
        <v/>
      </c>
      <c r="AU767" s="8" t="str">
        <f t="shared" si="176"/>
        <v/>
      </c>
      <c r="AV767" s="8" t="str">
        <f t="shared" si="176"/>
        <v/>
      </c>
      <c r="AW767" s="8" t="str">
        <f t="shared" si="176"/>
        <v/>
      </c>
      <c r="AX767" s="8" t="str">
        <f t="shared" si="177"/>
        <v/>
      </c>
      <c r="AY767" s="8" t="str">
        <f t="shared" si="177"/>
        <v/>
      </c>
      <c r="AZ767" s="8" t="str">
        <f t="shared" si="177"/>
        <v/>
      </c>
      <c r="BA767" s="8" t="str">
        <f t="shared" si="177"/>
        <v/>
      </c>
      <c r="BB767" s="8" t="str">
        <f t="shared" si="177"/>
        <v/>
      </c>
      <c r="BC767" s="8" t="str">
        <f t="shared" si="177"/>
        <v/>
      </c>
      <c r="BD767" s="8" t="str">
        <f t="shared" si="177"/>
        <v/>
      </c>
      <c r="BE767" s="8" t="str">
        <f t="shared" si="177"/>
        <v/>
      </c>
    </row>
    <row r="768" spans="1:57">
      <c r="A768" t="s">
        <v>386</v>
      </c>
      <c r="B768" t="s">
        <v>386</v>
      </c>
      <c r="C768" t="s">
        <v>386</v>
      </c>
      <c r="D768">
        <v>326376000</v>
      </c>
      <c r="E768">
        <v>132</v>
      </c>
      <c r="F768">
        <v>26649128</v>
      </c>
      <c r="G768">
        <v>1</v>
      </c>
      <c r="H768">
        <v>66003</v>
      </c>
      <c r="I768" s="1">
        <v>44761.875</v>
      </c>
      <c r="J768" t="s">
        <v>808</v>
      </c>
      <c r="K768">
        <v>0</v>
      </c>
      <c r="L768" s="1"/>
      <c r="M768" s="1">
        <v>44761.875</v>
      </c>
      <c r="N768" s="1">
        <v>32555.875</v>
      </c>
      <c r="O768" s="1">
        <v>44735.875</v>
      </c>
      <c r="P768" s="1">
        <v>44615.875</v>
      </c>
      <c r="Q768" s="1">
        <v>42261.875</v>
      </c>
      <c r="R768">
        <v>291294006</v>
      </c>
      <c r="S768" s="22">
        <f>COUNTIF(affix_amil_mensalidade_bronze!$E$4:$E$140,R768)</f>
        <v>0</v>
      </c>
      <c r="U768" t="s">
        <v>809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389</v>
      </c>
      <c r="AD768" t="s">
        <v>457</v>
      </c>
      <c r="AE768">
        <v>90873</v>
      </c>
      <c r="AF768">
        <v>2398.1</v>
      </c>
      <c r="AG768">
        <v>908.73</v>
      </c>
      <c r="AH768" t="s">
        <v>408</v>
      </c>
      <c r="AI768" t="str">
        <f t="shared" si="164"/>
        <v>NÃONÃONÃO3263760001322664912816600344761.875GP3 - FETRACOM - TRABALHADORES DO COMERCIO DE BENS044761.87532555.87544735.87544615.87542261.8752912940060KXMXLX BXRBXX FXRRXXRX000000AMILGP3 - BLUE PLUS 300 QP908732398.1908.73ATIVO</v>
      </c>
      <c r="AJ768">
        <f t="shared" si="165"/>
        <v>1</v>
      </c>
      <c r="AK768" t="s">
        <v>808</v>
      </c>
      <c r="AM768" s="7">
        <v>765</v>
      </c>
      <c r="AN768" s="7" t="str">
        <f t="shared" si="176"/>
        <v/>
      </c>
      <c r="AO768" s="7" t="str">
        <f t="shared" si="176"/>
        <v/>
      </c>
      <c r="AP768" s="7" t="str">
        <f t="shared" si="176"/>
        <v/>
      </c>
      <c r="AQ768" s="7" t="str">
        <f t="shared" si="176"/>
        <v/>
      </c>
      <c r="AR768" s="7" t="str">
        <f t="shared" si="176"/>
        <v/>
      </c>
      <c r="AS768" s="7" t="str">
        <f t="shared" si="176"/>
        <v/>
      </c>
      <c r="AT768" s="7" t="str">
        <f t="shared" si="176"/>
        <v/>
      </c>
      <c r="AU768" s="7" t="str">
        <f t="shared" si="176"/>
        <v/>
      </c>
      <c r="AV768" s="7" t="str">
        <f t="shared" si="176"/>
        <v/>
      </c>
      <c r="AW768" s="7" t="str">
        <f t="shared" si="176"/>
        <v/>
      </c>
      <c r="AX768" s="7" t="str">
        <f t="shared" si="177"/>
        <v/>
      </c>
      <c r="AY768" s="7" t="str">
        <f t="shared" si="177"/>
        <v/>
      </c>
      <c r="AZ768" s="7" t="str">
        <f t="shared" si="177"/>
        <v/>
      </c>
      <c r="BA768" s="7" t="str">
        <f t="shared" si="177"/>
        <v/>
      </c>
      <c r="BB768" s="7" t="str">
        <f t="shared" si="177"/>
        <v/>
      </c>
      <c r="BC768" s="7" t="str">
        <f t="shared" si="177"/>
        <v/>
      </c>
      <c r="BD768" s="7" t="str">
        <f t="shared" si="177"/>
        <v/>
      </c>
      <c r="BE768" s="7" t="str">
        <f t="shared" si="177"/>
        <v/>
      </c>
    </row>
    <row r="769" spans="1:57">
      <c r="A769" t="s">
        <v>404</v>
      </c>
      <c r="B769" t="s">
        <v>404</v>
      </c>
      <c r="C769" t="s">
        <v>404</v>
      </c>
      <c r="D769">
        <v>326288000</v>
      </c>
      <c r="E769">
        <v>127</v>
      </c>
      <c r="F769">
        <v>26654268</v>
      </c>
      <c r="G769">
        <v>1</v>
      </c>
      <c r="H769">
        <v>65994</v>
      </c>
      <c r="I769" s="1">
        <v>44761.875</v>
      </c>
      <c r="J769" t="s">
        <v>434</v>
      </c>
      <c r="K769">
        <v>0</v>
      </c>
      <c r="L769" s="1"/>
      <c r="M769" s="1">
        <v>44761.875</v>
      </c>
      <c r="N769" s="1">
        <v>33483.875</v>
      </c>
      <c r="O769" s="1">
        <v>42250.875</v>
      </c>
      <c r="P769" s="1"/>
      <c r="Q769" s="1">
        <v>42261.875</v>
      </c>
      <c r="R769">
        <v>291296238</v>
      </c>
      <c r="S769" s="22">
        <f>COUNTIF(affix_amil_mensalidade_bronze!$E$4:$E$140,R769)</f>
        <v>0</v>
      </c>
      <c r="T769">
        <v>291296246</v>
      </c>
      <c r="U769" t="s">
        <v>806</v>
      </c>
      <c r="V769">
        <v>3981</v>
      </c>
      <c r="W769">
        <v>3522</v>
      </c>
      <c r="X769">
        <v>35.22</v>
      </c>
      <c r="Y769">
        <v>3522</v>
      </c>
      <c r="Z769">
        <v>39.81</v>
      </c>
      <c r="AA769">
        <v>3981</v>
      </c>
      <c r="AB769" t="s">
        <v>389</v>
      </c>
      <c r="AC769">
        <v>81</v>
      </c>
      <c r="AD769" t="s">
        <v>807</v>
      </c>
      <c r="AE769">
        <v>190568</v>
      </c>
      <c r="AF769">
        <v>1686.39</v>
      </c>
      <c r="AG769">
        <v>1905.68</v>
      </c>
      <c r="AH769" t="s">
        <v>408</v>
      </c>
      <c r="AI769" t="str">
        <f t="shared" si="164"/>
        <v>SIMSIMSIM3262880001272665426816599444761.875GP3 - FACERN - FEDERACAO DAS ASSOCIACOES COMERCIAI044761.87533483.87542250.87542261.8752912962380291296246VXWTXR BULHXX WXRRXXX3981352235.22352239.813981AMIL81GP3 - MEDIAL 300 QC1905681686.391905.68ATIVO</v>
      </c>
      <c r="AJ769">
        <f t="shared" si="165"/>
        <v>0</v>
      </c>
      <c r="AK769" t="s">
        <v>434</v>
      </c>
      <c r="AM769" s="8">
        <v>766</v>
      </c>
      <c r="AN769" s="8" t="str">
        <f t="shared" si="176"/>
        <v/>
      </c>
      <c r="AO769" s="8" t="str">
        <f t="shared" si="176"/>
        <v/>
      </c>
      <c r="AP769" s="8" t="str">
        <f t="shared" si="176"/>
        <v/>
      </c>
      <c r="AQ769" s="8" t="str">
        <f t="shared" si="176"/>
        <v/>
      </c>
      <c r="AR769" s="8" t="str">
        <f t="shared" si="176"/>
        <v/>
      </c>
      <c r="AS769" s="8" t="str">
        <f t="shared" si="176"/>
        <v/>
      </c>
      <c r="AT769" s="8" t="str">
        <f t="shared" si="176"/>
        <v/>
      </c>
      <c r="AU769" s="8" t="str">
        <f t="shared" si="176"/>
        <v/>
      </c>
      <c r="AV769" s="8" t="str">
        <f t="shared" si="176"/>
        <v/>
      </c>
      <c r="AW769" s="8" t="str">
        <f t="shared" si="176"/>
        <v/>
      </c>
      <c r="AX769" s="8" t="str">
        <f t="shared" si="177"/>
        <v/>
      </c>
      <c r="AY769" s="8" t="str">
        <f t="shared" si="177"/>
        <v/>
      </c>
      <c r="AZ769" s="8" t="str">
        <f t="shared" si="177"/>
        <v/>
      </c>
      <c r="BA769" s="8" t="str">
        <f t="shared" si="177"/>
        <v/>
      </c>
      <c r="BB769" s="8" t="str">
        <f t="shared" si="177"/>
        <v/>
      </c>
      <c r="BC769" s="8" t="str">
        <f t="shared" si="177"/>
        <v/>
      </c>
      <c r="BD769" s="8" t="str">
        <f t="shared" si="177"/>
        <v/>
      </c>
      <c r="BE769" s="8" t="str">
        <f t="shared" si="177"/>
        <v/>
      </c>
    </row>
    <row r="770" spans="1:57">
      <c r="A770" t="s">
        <v>404</v>
      </c>
      <c r="B770" t="s">
        <v>404</v>
      </c>
      <c r="C770" t="s">
        <v>404</v>
      </c>
      <c r="D770">
        <v>326288000</v>
      </c>
      <c r="E770">
        <v>127</v>
      </c>
      <c r="F770">
        <v>26654268</v>
      </c>
      <c r="G770">
        <v>1</v>
      </c>
      <c r="H770">
        <v>65994</v>
      </c>
      <c r="I770" s="1">
        <v>44761.875</v>
      </c>
      <c r="J770" t="s">
        <v>434</v>
      </c>
      <c r="K770">
        <v>0</v>
      </c>
      <c r="L770" s="1"/>
      <c r="M770" s="1">
        <v>44761.875</v>
      </c>
      <c r="N770" s="1">
        <v>33483.875</v>
      </c>
      <c r="O770" s="1">
        <v>42250.875</v>
      </c>
      <c r="P770" s="1"/>
      <c r="Q770" s="1">
        <v>42261.875</v>
      </c>
      <c r="R770">
        <v>291296238</v>
      </c>
      <c r="S770" s="23">
        <f>COUNTIF(affix_amil_mensalidade_bronze!$E$4:$E$140,R770)</f>
        <v>0</v>
      </c>
      <c r="T770">
        <v>291296246</v>
      </c>
      <c r="U770" t="s">
        <v>806</v>
      </c>
      <c r="V770">
        <v>3981</v>
      </c>
      <c r="W770">
        <v>3522</v>
      </c>
      <c r="X770">
        <v>35.22</v>
      </c>
      <c r="Y770">
        <v>3522</v>
      </c>
      <c r="Z770">
        <v>39.81</v>
      </c>
      <c r="AA770">
        <v>3981</v>
      </c>
      <c r="AB770" t="s">
        <v>389</v>
      </c>
      <c r="AC770">
        <v>81</v>
      </c>
      <c r="AD770" t="s">
        <v>807</v>
      </c>
      <c r="AE770">
        <v>190568</v>
      </c>
      <c r="AF770">
        <v>1686.39</v>
      </c>
      <c r="AG770">
        <v>1905.68</v>
      </c>
      <c r="AH770" t="s">
        <v>408</v>
      </c>
      <c r="AI770" t="str">
        <f t="shared" si="164"/>
        <v>SIMSIMSIM3262880001272665426816599444761.875GP3 - FACERN - FEDERACAO DAS ASSOCIACOES COMERCIAI044761.87533483.87542250.87542261.8752912962380291296246VXWTXR BULHXX WXRRXXX3981352235.22352239.813981AMIL81GP3 - MEDIAL 300 QC1905681686.391905.68ATIVO</v>
      </c>
      <c r="AJ770">
        <f t="shared" si="165"/>
        <v>1</v>
      </c>
      <c r="AK770" t="s">
        <v>434</v>
      </c>
      <c r="AM770" s="7">
        <v>767</v>
      </c>
      <c r="AN770" s="7" t="str">
        <f t="shared" si="176"/>
        <v/>
      </c>
      <c r="AO770" s="7" t="str">
        <f t="shared" si="176"/>
        <v/>
      </c>
      <c r="AP770" s="7" t="str">
        <f t="shared" si="176"/>
        <v/>
      </c>
      <c r="AQ770" s="7" t="str">
        <f t="shared" si="176"/>
        <v/>
      </c>
      <c r="AR770" s="7" t="str">
        <f t="shared" si="176"/>
        <v/>
      </c>
      <c r="AS770" s="7" t="str">
        <f t="shared" si="176"/>
        <v/>
      </c>
      <c r="AT770" s="7" t="str">
        <f t="shared" si="176"/>
        <v/>
      </c>
      <c r="AU770" s="7" t="str">
        <f t="shared" si="176"/>
        <v/>
      </c>
      <c r="AV770" s="7" t="str">
        <f t="shared" si="176"/>
        <v/>
      </c>
      <c r="AW770" s="7" t="str">
        <f t="shared" si="176"/>
        <v/>
      </c>
      <c r="AX770" s="7" t="str">
        <f t="shared" si="177"/>
        <v/>
      </c>
      <c r="AY770" s="7" t="str">
        <f t="shared" si="177"/>
        <v/>
      </c>
      <c r="AZ770" s="7" t="str">
        <f t="shared" si="177"/>
        <v/>
      </c>
      <c r="BA770" s="7" t="str">
        <f t="shared" si="177"/>
        <v/>
      </c>
      <c r="BB770" s="7" t="str">
        <f t="shared" si="177"/>
        <v/>
      </c>
      <c r="BC770" s="7" t="str">
        <f t="shared" si="177"/>
        <v/>
      </c>
      <c r="BD770" s="7" t="str">
        <f t="shared" si="177"/>
        <v/>
      </c>
      <c r="BE770" s="7" t="str">
        <f t="shared" si="177"/>
        <v/>
      </c>
    </row>
    <row r="771" spans="1:57">
      <c r="A771" t="s">
        <v>404</v>
      </c>
      <c r="B771" t="s">
        <v>404</v>
      </c>
      <c r="C771" t="s">
        <v>404</v>
      </c>
      <c r="D771">
        <v>326288000</v>
      </c>
      <c r="E771">
        <v>127</v>
      </c>
      <c r="F771">
        <v>26654268</v>
      </c>
      <c r="G771">
        <v>1</v>
      </c>
      <c r="H771">
        <v>65994</v>
      </c>
      <c r="I771" s="1">
        <v>44761.875</v>
      </c>
      <c r="J771" t="s">
        <v>434</v>
      </c>
      <c r="K771">
        <v>0</v>
      </c>
      <c r="L771" s="1"/>
      <c r="M771" s="1">
        <v>44761.875</v>
      </c>
      <c r="N771" s="1">
        <v>33483.875</v>
      </c>
      <c r="O771" s="1">
        <v>42250.875</v>
      </c>
      <c r="P771" s="1"/>
      <c r="Q771" s="1">
        <v>42261.875</v>
      </c>
      <c r="R771">
        <v>291296238</v>
      </c>
      <c r="S771" s="23">
        <f>COUNTIF(affix_amil_mensalidade_bronze!$E$4:$E$140,R771)</f>
        <v>0</v>
      </c>
      <c r="T771">
        <v>291296246</v>
      </c>
      <c r="U771" t="s">
        <v>806</v>
      </c>
      <c r="V771">
        <v>3981</v>
      </c>
      <c r="W771">
        <v>3522</v>
      </c>
      <c r="X771">
        <v>35.22</v>
      </c>
      <c r="Y771">
        <v>3522</v>
      </c>
      <c r="Z771">
        <v>39.81</v>
      </c>
      <c r="AA771">
        <v>3981</v>
      </c>
      <c r="AB771" t="s">
        <v>389</v>
      </c>
      <c r="AC771">
        <v>81</v>
      </c>
      <c r="AD771" t="s">
        <v>807</v>
      </c>
      <c r="AE771">
        <v>190568</v>
      </c>
      <c r="AF771">
        <v>1686.39</v>
      </c>
      <c r="AG771">
        <v>1905.68</v>
      </c>
      <c r="AH771" t="s">
        <v>408</v>
      </c>
      <c r="AI771" t="str">
        <f t="shared" si="164"/>
        <v>SIMSIMSIM3262880001272665426816599444761.875GP3 - FACERN - FEDERACAO DAS ASSOCIACOES COMERCIAI044761.87533483.87542250.87542261.8752912962380291296246VXWTXR BULHXX WXRRXXX3981352235.22352239.813981AMIL81GP3 - MEDIAL 300 QC1905681686.391905.68ATIVO</v>
      </c>
      <c r="AJ771">
        <f t="shared" si="165"/>
        <v>1</v>
      </c>
      <c r="AK771" t="s">
        <v>434</v>
      </c>
      <c r="AM771" s="8">
        <v>768</v>
      </c>
      <c r="AN771" s="8" t="str">
        <f t="shared" si="176"/>
        <v/>
      </c>
      <c r="AO771" s="8" t="str">
        <f t="shared" si="176"/>
        <v/>
      </c>
      <c r="AP771" s="8" t="str">
        <f t="shared" si="176"/>
        <v/>
      </c>
      <c r="AQ771" s="8" t="str">
        <f t="shared" si="176"/>
        <v/>
      </c>
      <c r="AR771" s="8" t="str">
        <f t="shared" si="176"/>
        <v/>
      </c>
      <c r="AS771" s="8" t="str">
        <f t="shared" si="176"/>
        <v/>
      </c>
      <c r="AT771" s="8" t="str">
        <f t="shared" si="176"/>
        <v/>
      </c>
      <c r="AU771" s="8" t="str">
        <f t="shared" si="176"/>
        <v/>
      </c>
      <c r="AV771" s="8" t="str">
        <f t="shared" si="176"/>
        <v/>
      </c>
      <c r="AW771" s="8" t="str">
        <f t="shared" si="176"/>
        <v/>
      </c>
      <c r="AX771" s="8" t="str">
        <f t="shared" si="177"/>
        <v/>
      </c>
      <c r="AY771" s="8" t="str">
        <f t="shared" si="177"/>
        <v/>
      </c>
      <c r="AZ771" s="8" t="str">
        <f t="shared" si="177"/>
        <v/>
      </c>
      <c r="BA771" s="8" t="str">
        <f t="shared" si="177"/>
        <v/>
      </c>
      <c r="BB771" s="8" t="str">
        <f t="shared" si="177"/>
        <v/>
      </c>
      <c r="BC771" s="8" t="str">
        <f t="shared" si="177"/>
        <v/>
      </c>
      <c r="BD771" s="8" t="str">
        <f t="shared" si="177"/>
        <v/>
      </c>
      <c r="BE771" s="8" t="str">
        <f t="shared" si="177"/>
        <v/>
      </c>
    </row>
    <row r="772" spans="1:57">
      <c r="A772" t="s">
        <v>404</v>
      </c>
      <c r="B772" t="s">
        <v>404</v>
      </c>
      <c r="C772" t="s">
        <v>404</v>
      </c>
      <c r="D772">
        <v>108739000</v>
      </c>
      <c r="E772">
        <v>144</v>
      </c>
      <c r="F772">
        <v>27447319</v>
      </c>
      <c r="G772">
        <v>1</v>
      </c>
      <c r="H772">
        <v>66770</v>
      </c>
      <c r="I772" s="1">
        <v>44761.875</v>
      </c>
      <c r="J772" t="s">
        <v>445</v>
      </c>
      <c r="K772">
        <v>0</v>
      </c>
      <c r="L772" s="1"/>
      <c r="M772" s="1">
        <v>44761.875</v>
      </c>
      <c r="N772" s="1">
        <v>29125.875</v>
      </c>
      <c r="O772" s="1">
        <v>42313.916666666664</v>
      </c>
      <c r="P772" s="1"/>
      <c r="Q772" s="1">
        <v>42322.916666666664</v>
      </c>
      <c r="R772">
        <v>291350909</v>
      </c>
      <c r="S772" s="22">
        <f>COUNTIF(affix_amil_mensalidade_bronze!$E$4:$E$140,R772)</f>
        <v>0</v>
      </c>
      <c r="T772">
        <v>291350917</v>
      </c>
      <c r="U772" t="s">
        <v>810</v>
      </c>
      <c r="V772">
        <v>3981</v>
      </c>
      <c r="W772">
        <v>3522</v>
      </c>
      <c r="X772">
        <v>35.22</v>
      </c>
      <c r="Y772">
        <v>3522</v>
      </c>
      <c r="Z772">
        <v>39.81</v>
      </c>
      <c r="AA772">
        <v>3981</v>
      </c>
      <c r="AB772" t="s">
        <v>389</v>
      </c>
      <c r="AC772">
        <v>79</v>
      </c>
      <c r="AD772" t="s">
        <v>450</v>
      </c>
      <c r="AE772">
        <v>320292</v>
      </c>
      <c r="AF772">
        <v>2834.42</v>
      </c>
      <c r="AG772">
        <v>3202.92</v>
      </c>
      <c r="AH772" t="s">
        <v>408</v>
      </c>
      <c r="AI772" t="str">
        <f t="shared" ref="AI772:AI835" si="178">CONCATENATE(A772,B772,C772,D772,E772,F772,G772,H772,I772,J772,K772,L772,M772,N772,O772,P772,Q772,R772,S772,T772,U772,V772,W772,X772,Y772,Z772,AA772,AB772,AC772,AD772,AE772,AF772,AG772,AH772)</f>
        <v>SIMSIMSIM1087390001442744731916677044761.875GP4 - FACERN - FEDERACAO DAS ASSOCIACOES COMERCIAI044761.87529125.87542313.916666666742322.91666666672913509090291350917XMXX BXUHXWXNX3981352235.22352239.813981AMIL79GP4 - AMIL 400 NACIONAL R PJCA QP3202922834.423202.92ATIVO</v>
      </c>
      <c r="AJ772">
        <f t="shared" ref="AJ772:AJ835" si="179">IF(AI772=AI771,1,0)</f>
        <v>0</v>
      </c>
      <c r="AK772" t="s">
        <v>445</v>
      </c>
      <c r="AM772" s="7">
        <v>769</v>
      </c>
      <c r="AN772" s="7" t="str">
        <f t="shared" si="176"/>
        <v/>
      </c>
      <c r="AO772" s="7" t="str">
        <f t="shared" si="176"/>
        <v/>
      </c>
      <c r="AP772" s="7" t="str">
        <f t="shared" si="176"/>
        <v/>
      </c>
      <c r="AQ772" s="7" t="str">
        <f t="shared" si="176"/>
        <v/>
      </c>
      <c r="AR772" s="7" t="str">
        <f t="shared" si="176"/>
        <v/>
      </c>
      <c r="AS772" s="7" t="str">
        <f t="shared" si="176"/>
        <v/>
      </c>
      <c r="AT772" s="7" t="str">
        <f t="shared" si="176"/>
        <v/>
      </c>
      <c r="AU772" s="7" t="str">
        <f t="shared" si="176"/>
        <v/>
      </c>
      <c r="AV772" s="7" t="str">
        <f t="shared" si="176"/>
        <v/>
      </c>
      <c r="AW772" s="7" t="str">
        <f t="shared" si="176"/>
        <v/>
      </c>
      <c r="AX772" s="7" t="str">
        <f t="shared" si="177"/>
        <v/>
      </c>
      <c r="AY772" s="7" t="str">
        <f t="shared" si="177"/>
        <v/>
      </c>
      <c r="AZ772" s="7" t="str">
        <f t="shared" si="177"/>
        <v/>
      </c>
      <c r="BA772" s="7" t="str">
        <f t="shared" si="177"/>
        <v/>
      </c>
      <c r="BB772" s="7" t="str">
        <f t="shared" si="177"/>
        <v/>
      </c>
      <c r="BC772" s="7" t="str">
        <f t="shared" si="177"/>
        <v/>
      </c>
      <c r="BD772" s="7" t="str">
        <f t="shared" si="177"/>
        <v/>
      </c>
      <c r="BE772" s="7" t="str">
        <f t="shared" si="177"/>
        <v/>
      </c>
    </row>
    <row r="773" spans="1:57">
      <c r="A773" t="s">
        <v>404</v>
      </c>
      <c r="B773" t="s">
        <v>404</v>
      </c>
      <c r="C773" t="s">
        <v>404</v>
      </c>
      <c r="D773">
        <v>108739000</v>
      </c>
      <c r="E773">
        <v>144</v>
      </c>
      <c r="F773">
        <v>27447319</v>
      </c>
      <c r="G773">
        <v>1</v>
      </c>
      <c r="H773">
        <v>66770</v>
      </c>
      <c r="I773" s="1">
        <v>44761.875</v>
      </c>
      <c r="J773" t="s">
        <v>445</v>
      </c>
      <c r="K773">
        <v>0</v>
      </c>
      <c r="L773" s="1"/>
      <c r="M773" s="1">
        <v>44761.875</v>
      </c>
      <c r="N773" s="1">
        <v>29125.875</v>
      </c>
      <c r="O773" s="1">
        <v>42313.916666666664</v>
      </c>
      <c r="P773" s="1"/>
      <c r="Q773" s="1">
        <v>42322.916666666664</v>
      </c>
      <c r="R773">
        <v>291350909</v>
      </c>
      <c r="S773" s="23">
        <f>COUNTIF(affix_amil_mensalidade_bronze!$E$4:$E$140,R773)</f>
        <v>0</v>
      </c>
      <c r="T773">
        <v>291350917</v>
      </c>
      <c r="U773" t="s">
        <v>810</v>
      </c>
      <c r="V773">
        <v>3981</v>
      </c>
      <c r="W773">
        <v>3522</v>
      </c>
      <c r="X773">
        <v>35.22</v>
      </c>
      <c r="Y773">
        <v>3522</v>
      </c>
      <c r="Z773">
        <v>39.81</v>
      </c>
      <c r="AA773">
        <v>3981</v>
      </c>
      <c r="AB773" t="s">
        <v>389</v>
      </c>
      <c r="AC773">
        <v>79</v>
      </c>
      <c r="AD773" t="s">
        <v>450</v>
      </c>
      <c r="AE773">
        <v>320292</v>
      </c>
      <c r="AF773">
        <v>2834.42</v>
      </c>
      <c r="AG773">
        <v>3202.92</v>
      </c>
      <c r="AH773" t="s">
        <v>408</v>
      </c>
      <c r="AI773" t="str">
        <f t="shared" si="178"/>
        <v>SIMSIMSIM1087390001442744731916677044761.875GP4 - FACERN - FEDERACAO DAS ASSOCIACOES COMERCIAI044761.87529125.87542313.916666666742322.91666666672913509090291350917XMXX BXUHXWXNX3981352235.22352239.813981AMIL79GP4 - AMIL 400 NACIONAL R PJCA QP3202922834.423202.92ATIVO</v>
      </c>
      <c r="AJ773">
        <f t="shared" si="179"/>
        <v>1</v>
      </c>
      <c r="AK773" t="s">
        <v>445</v>
      </c>
      <c r="AM773" s="8">
        <v>770</v>
      </c>
      <c r="AN773" s="8" t="str">
        <f t="shared" si="176"/>
        <v/>
      </c>
      <c r="AO773" s="8" t="str">
        <f t="shared" si="176"/>
        <v/>
      </c>
      <c r="AP773" s="8" t="str">
        <f t="shared" si="176"/>
        <v/>
      </c>
      <c r="AQ773" s="8" t="str">
        <f t="shared" si="176"/>
        <v/>
      </c>
      <c r="AR773" s="8" t="str">
        <f t="shared" si="176"/>
        <v/>
      </c>
      <c r="AS773" s="8" t="str">
        <f t="shared" si="176"/>
        <v/>
      </c>
      <c r="AT773" s="8" t="str">
        <f t="shared" si="176"/>
        <v/>
      </c>
      <c r="AU773" s="8" t="str">
        <f t="shared" si="176"/>
        <v/>
      </c>
      <c r="AV773" s="8" t="str">
        <f t="shared" si="176"/>
        <v/>
      </c>
      <c r="AW773" s="8" t="str">
        <f t="shared" si="176"/>
        <v/>
      </c>
      <c r="AX773" s="8" t="str">
        <f t="shared" si="177"/>
        <v/>
      </c>
      <c r="AY773" s="8" t="str">
        <f t="shared" si="177"/>
        <v/>
      </c>
      <c r="AZ773" s="8" t="str">
        <f t="shared" si="177"/>
        <v/>
      </c>
      <c r="BA773" s="8" t="str">
        <f t="shared" si="177"/>
        <v/>
      </c>
      <c r="BB773" s="8" t="str">
        <f t="shared" si="177"/>
        <v/>
      </c>
      <c r="BC773" s="8" t="str">
        <f t="shared" si="177"/>
        <v/>
      </c>
      <c r="BD773" s="8" t="str">
        <f t="shared" si="177"/>
        <v/>
      </c>
      <c r="BE773" s="8" t="str">
        <f t="shared" si="177"/>
        <v/>
      </c>
    </row>
    <row r="774" spans="1:57">
      <c r="A774" t="s">
        <v>404</v>
      </c>
      <c r="B774" t="s">
        <v>404</v>
      </c>
      <c r="C774" t="s">
        <v>404</v>
      </c>
      <c r="D774">
        <v>108739000</v>
      </c>
      <c r="E774">
        <v>144</v>
      </c>
      <c r="F774">
        <v>27447319</v>
      </c>
      <c r="G774">
        <v>1</v>
      </c>
      <c r="H774">
        <v>66770</v>
      </c>
      <c r="I774" s="1">
        <v>44761.875</v>
      </c>
      <c r="J774" t="s">
        <v>445</v>
      </c>
      <c r="K774">
        <v>0</v>
      </c>
      <c r="L774" s="1"/>
      <c r="M774" s="1">
        <v>44761.875</v>
      </c>
      <c r="N774" s="1">
        <v>29125.875</v>
      </c>
      <c r="O774" s="1">
        <v>42313.916666666664</v>
      </c>
      <c r="P774" s="1"/>
      <c r="Q774" s="1">
        <v>42322.916666666664</v>
      </c>
      <c r="R774">
        <v>291350909</v>
      </c>
      <c r="S774" s="22">
        <f>COUNTIF(affix_amil_mensalidade_bronze!$E$4:$E$140,R774)</f>
        <v>0</v>
      </c>
      <c r="T774">
        <v>291350917</v>
      </c>
      <c r="U774" t="s">
        <v>810</v>
      </c>
      <c r="V774">
        <v>3981</v>
      </c>
      <c r="W774">
        <v>3522</v>
      </c>
      <c r="X774">
        <v>35.22</v>
      </c>
      <c r="Y774">
        <v>3522</v>
      </c>
      <c r="Z774">
        <v>39.81</v>
      </c>
      <c r="AA774">
        <v>3981</v>
      </c>
      <c r="AB774" t="s">
        <v>389</v>
      </c>
      <c r="AC774">
        <v>79</v>
      </c>
      <c r="AD774" t="s">
        <v>450</v>
      </c>
      <c r="AE774">
        <v>320292</v>
      </c>
      <c r="AF774">
        <v>2834.42</v>
      </c>
      <c r="AG774">
        <v>3202.92</v>
      </c>
      <c r="AH774" t="s">
        <v>408</v>
      </c>
      <c r="AI774" t="str">
        <f t="shared" si="178"/>
        <v>SIMSIMSIM1087390001442744731916677044761.875GP4 - FACERN - FEDERACAO DAS ASSOCIACOES COMERCIAI044761.87529125.87542313.916666666742322.91666666672913509090291350917XMXX BXUHXWXNX3981352235.22352239.813981AMIL79GP4 - AMIL 400 NACIONAL R PJCA QP3202922834.423202.92ATIVO</v>
      </c>
      <c r="AJ774">
        <f t="shared" si="179"/>
        <v>1</v>
      </c>
      <c r="AK774" t="s">
        <v>445</v>
      </c>
      <c r="AM774" s="7">
        <v>771</v>
      </c>
      <c r="AN774" s="7" t="str">
        <f t="shared" ref="AN774:AW783" si="180">IF(AN$3=$D774,$AM774,"")</f>
        <v/>
      </c>
      <c r="AO774" s="7" t="str">
        <f t="shared" si="180"/>
        <v/>
      </c>
      <c r="AP774" s="7" t="str">
        <f t="shared" si="180"/>
        <v/>
      </c>
      <c r="AQ774" s="7" t="str">
        <f t="shared" si="180"/>
        <v/>
      </c>
      <c r="AR774" s="7" t="str">
        <f t="shared" si="180"/>
        <v/>
      </c>
      <c r="AS774" s="7" t="str">
        <f t="shared" si="180"/>
        <v/>
      </c>
      <c r="AT774" s="7" t="str">
        <f t="shared" si="180"/>
        <v/>
      </c>
      <c r="AU774" s="7" t="str">
        <f t="shared" si="180"/>
        <v/>
      </c>
      <c r="AV774" s="7" t="str">
        <f t="shared" si="180"/>
        <v/>
      </c>
      <c r="AW774" s="7" t="str">
        <f t="shared" si="180"/>
        <v/>
      </c>
      <c r="AX774" s="7" t="str">
        <f t="shared" ref="AX774:BE783" si="181">IF(AX$3=$D774,$AM774,"")</f>
        <v/>
      </c>
      <c r="AY774" s="7" t="str">
        <f t="shared" si="181"/>
        <v/>
      </c>
      <c r="AZ774" s="7" t="str">
        <f t="shared" si="181"/>
        <v/>
      </c>
      <c r="BA774" s="7" t="str">
        <f t="shared" si="181"/>
        <v/>
      </c>
      <c r="BB774" s="7" t="str">
        <f t="shared" si="181"/>
        <v/>
      </c>
      <c r="BC774" s="7" t="str">
        <f t="shared" si="181"/>
        <v/>
      </c>
      <c r="BD774" s="7" t="str">
        <f t="shared" si="181"/>
        <v/>
      </c>
      <c r="BE774" s="7" t="str">
        <f t="shared" si="181"/>
        <v/>
      </c>
    </row>
    <row r="775" spans="1:57">
      <c r="A775" t="s">
        <v>386</v>
      </c>
      <c r="B775" t="s">
        <v>386</v>
      </c>
      <c r="C775" t="s">
        <v>386</v>
      </c>
      <c r="D775">
        <v>108739000</v>
      </c>
      <c r="E775">
        <v>144</v>
      </c>
      <c r="F775">
        <v>27447142</v>
      </c>
      <c r="G775">
        <v>1</v>
      </c>
      <c r="H775">
        <v>68208</v>
      </c>
      <c r="I775" s="1">
        <v>44761.875</v>
      </c>
      <c r="J775" t="s">
        <v>445</v>
      </c>
      <c r="K775">
        <v>0</v>
      </c>
      <c r="L775" s="1"/>
      <c r="M775" s="1">
        <v>44761.875</v>
      </c>
      <c r="N775" s="1">
        <v>24153.875</v>
      </c>
      <c r="O775" s="1">
        <v>44390.875</v>
      </c>
      <c r="P775" s="1">
        <v>44390.875</v>
      </c>
      <c r="Q775" s="1">
        <v>42443.875</v>
      </c>
      <c r="R775">
        <v>291428789</v>
      </c>
      <c r="S775" s="23">
        <f>COUNTIF(affix_amil_mensalidade_bronze!$E$4:$E$140,R775)</f>
        <v>0</v>
      </c>
      <c r="U775" t="s">
        <v>811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389</v>
      </c>
      <c r="AD775" t="s">
        <v>469</v>
      </c>
      <c r="AE775">
        <v>103702</v>
      </c>
      <c r="AF775">
        <v>4284.99</v>
      </c>
      <c r="AG775">
        <v>1037.02</v>
      </c>
      <c r="AH775" t="s">
        <v>408</v>
      </c>
      <c r="AI775" t="str">
        <f t="shared" si="178"/>
        <v>NÃONÃONÃO1087390001442744714216820844761.875GP4 - FACERN - FEDERACAO DAS ASSOCIACOES COMERCIAI044761.87524153.87544390.87544390.87542443.8752914287890XDUXRDX JXRGX LXMX DX XLVX000000AMILGP4 - AMIL 400 NACIONAL R PJCA QC1037024284.991037.02ATIVO</v>
      </c>
      <c r="AJ775">
        <f t="shared" si="179"/>
        <v>0</v>
      </c>
      <c r="AK775" t="s">
        <v>445</v>
      </c>
      <c r="AM775" s="8">
        <v>772</v>
      </c>
      <c r="AN775" s="8" t="str">
        <f t="shared" si="180"/>
        <v/>
      </c>
      <c r="AO775" s="8" t="str">
        <f t="shared" si="180"/>
        <v/>
      </c>
      <c r="AP775" s="8" t="str">
        <f t="shared" si="180"/>
        <v/>
      </c>
      <c r="AQ775" s="8" t="str">
        <f t="shared" si="180"/>
        <v/>
      </c>
      <c r="AR775" s="8" t="str">
        <f t="shared" si="180"/>
        <v/>
      </c>
      <c r="AS775" s="8" t="str">
        <f t="shared" si="180"/>
        <v/>
      </c>
      <c r="AT775" s="8" t="str">
        <f t="shared" si="180"/>
        <v/>
      </c>
      <c r="AU775" s="8" t="str">
        <f t="shared" si="180"/>
        <v/>
      </c>
      <c r="AV775" s="8" t="str">
        <f t="shared" si="180"/>
        <v/>
      </c>
      <c r="AW775" s="8" t="str">
        <f t="shared" si="180"/>
        <v/>
      </c>
      <c r="AX775" s="8" t="str">
        <f t="shared" si="181"/>
        <v/>
      </c>
      <c r="AY775" s="8" t="str">
        <f t="shared" si="181"/>
        <v/>
      </c>
      <c r="AZ775" s="8" t="str">
        <f t="shared" si="181"/>
        <v/>
      </c>
      <c r="BA775" s="8" t="str">
        <f t="shared" si="181"/>
        <v/>
      </c>
      <c r="BB775" s="8" t="str">
        <f t="shared" si="181"/>
        <v/>
      </c>
      <c r="BC775" s="8" t="str">
        <f t="shared" si="181"/>
        <v/>
      </c>
      <c r="BD775" s="8" t="str">
        <f t="shared" si="181"/>
        <v/>
      </c>
      <c r="BE775" s="8" t="str">
        <f t="shared" si="181"/>
        <v/>
      </c>
    </row>
    <row r="776" spans="1:57">
      <c r="A776" t="s">
        <v>386</v>
      </c>
      <c r="B776" t="s">
        <v>386</v>
      </c>
      <c r="C776" t="s">
        <v>386</v>
      </c>
      <c r="D776">
        <v>108739000</v>
      </c>
      <c r="E776">
        <v>144</v>
      </c>
      <c r="F776">
        <v>27447142</v>
      </c>
      <c r="G776">
        <v>1</v>
      </c>
      <c r="H776">
        <v>68208</v>
      </c>
      <c r="I776" s="1">
        <v>44761.875</v>
      </c>
      <c r="J776" t="s">
        <v>445</v>
      </c>
      <c r="K776">
        <v>0</v>
      </c>
      <c r="L776" s="1"/>
      <c r="M776" s="1">
        <v>44761.875</v>
      </c>
      <c r="N776" s="1">
        <v>24153.875</v>
      </c>
      <c r="O776" s="1">
        <v>44390.875</v>
      </c>
      <c r="P776" s="1">
        <v>44390.875</v>
      </c>
      <c r="Q776" s="1">
        <v>42443.875</v>
      </c>
      <c r="R776">
        <v>291428789</v>
      </c>
      <c r="S776" s="22">
        <f>COUNTIF(affix_amil_mensalidade_bronze!$E$4:$E$140,R776)</f>
        <v>0</v>
      </c>
      <c r="U776" t="s">
        <v>811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389</v>
      </c>
      <c r="AD776" t="s">
        <v>469</v>
      </c>
      <c r="AE776">
        <v>103702</v>
      </c>
      <c r="AF776">
        <v>4284.99</v>
      </c>
      <c r="AG776">
        <v>1037.02</v>
      </c>
      <c r="AH776" t="s">
        <v>408</v>
      </c>
      <c r="AI776" t="str">
        <f t="shared" si="178"/>
        <v>NÃONÃONÃO1087390001442744714216820844761.875GP4 - FACERN - FEDERACAO DAS ASSOCIACOES COMERCIAI044761.87524153.87544390.87544390.87542443.8752914287890XDUXRDX JXRGX LXMX DX XLVX000000AMILGP4 - AMIL 400 NACIONAL R PJCA QC1037024284.991037.02ATIVO</v>
      </c>
      <c r="AJ776">
        <f t="shared" si="179"/>
        <v>1</v>
      </c>
      <c r="AK776" t="s">
        <v>445</v>
      </c>
      <c r="AM776" s="7">
        <v>773</v>
      </c>
      <c r="AN776" s="7" t="str">
        <f t="shared" si="180"/>
        <v/>
      </c>
      <c r="AO776" s="7" t="str">
        <f t="shared" si="180"/>
        <v/>
      </c>
      <c r="AP776" s="7" t="str">
        <f t="shared" si="180"/>
        <v/>
      </c>
      <c r="AQ776" s="7" t="str">
        <f t="shared" si="180"/>
        <v/>
      </c>
      <c r="AR776" s="7" t="str">
        <f t="shared" si="180"/>
        <v/>
      </c>
      <c r="AS776" s="7" t="str">
        <f t="shared" si="180"/>
        <v/>
      </c>
      <c r="AT776" s="7" t="str">
        <f t="shared" si="180"/>
        <v/>
      </c>
      <c r="AU776" s="7" t="str">
        <f t="shared" si="180"/>
        <v/>
      </c>
      <c r="AV776" s="7" t="str">
        <f t="shared" si="180"/>
        <v/>
      </c>
      <c r="AW776" s="7" t="str">
        <f t="shared" si="180"/>
        <v/>
      </c>
      <c r="AX776" s="7" t="str">
        <f t="shared" si="181"/>
        <v/>
      </c>
      <c r="AY776" s="7" t="str">
        <f t="shared" si="181"/>
        <v/>
      </c>
      <c r="AZ776" s="7" t="str">
        <f t="shared" si="181"/>
        <v/>
      </c>
      <c r="BA776" s="7" t="str">
        <f t="shared" si="181"/>
        <v/>
      </c>
      <c r="BB776" s="7" t="str">
        <f t="shared" si="181"/>
        <v/>
      </c>
      <c r="BC776" s="7" t="str">
        <f t="shared" si="181"/>
        <v/>
      </c>
      <c r="BD776" s="7" t="str">
        <f t="shared" si="181"/>
        <v/>
      </c>
      <c r="BE776" s="7" t="str">
        <f t="shared" si="181"/>
        <v/>
      </c>
    </row>
    <row r="777" spans="1:57">
      <c r="A777" t="s">
        <v>386</v>
      </c>
      <c r="B777" t="s">
        <v>386</v>
      </c>
      <c r="C777" t="s">
        <v>386</v>
      </c>
      <c r="D777">
        <v>108739000</v>
      </c>
      <c r="E777">
        <v>144</v>
      </c>
      <c r="F777">
        <v>27447142</v>
      </c>
      <c r="G777">
        <v>1</v>
      </c>
      <c r="H777">
        <v>68208</v>
      </c>
      <c r="I777" s="1">
        <v>44761.875</v>
      </c>
      <c r="J777" t="s">
        <v>445</v>
      </c>
      <c r="K777">
        <v>0</v>
      </c>
      <c r="L777" s="1"/>
      <c r="M777" s="1">
        <v>44761.875</v>
      </c>
      <c r="N777" s="1">
        <v>24153.875</v>
      </c>
      <c r="O777" s="1">
        <v>44390.875</v>
      </c>
      <c r="P777" s="1">
        <v>44390.875</v>
      </c>
      <c r="Q777" s="1">
        <v>42443.875</v>
      </c>
      <c r="R777">
        <v>291428789</v>
      </c>
      <c r="S777" s="23">
        <f>COUNTIF(affix_amil_mensalidade_bronze!$E$4:$E$140,R777)</f>
        <v>0</v>
      </c>
      <c r="U777" t="s">
        <v>811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389</v>
      </c>
      <c r="AD777" t="s">
        <v>469</v>
      </c>
      <c r="AE777">
        <v>103702</v>
      </c>
      <c r="AF777">
        <v>4284.99</v>
      </c>
      <c r="AG777">
        <v>1037.02</v>
      </c>
      <c r="AH777" t="s">
        <v>408</v>
      </c>
      <c r="AI777" t="str">
        <f t="shared" si="178"/>
        <v>NÃONÃONÃO1087390001442744714216820844761.875GP4 - FACERN - FEDERACAO DAS ASSOCIACOES COMERCIAI044761.87524153.87544390.87544390.87542443.8752914287890XDUXRDX JXRGX LXMX DX XLVX000000AMILGP4 - AMIL 400 NACIONAL R PJCA QC1037024284.991037.02ATIVO</v>
      </c>
      <c r="AJ777">
        <f t="shared" si="179"/>
        <v>1</v>
      </c>
      <c r="AK777" t="s">
        <v>445</v>
      </c>
      <c r="AM777" s="8">
        <v>774</v>
      </c>
      <c r="AN777" s="8" t="str">
        <f t="shared" si="180"/>
        <v/>
      </c>
      <c r="AO777" s="8" t="str">
        <f t="shared" si="180"/>
        <v/>
      </c>
      <c r="AP777" s="8" t="str">
        <f t="shared" si="180"/>
        <v/>
      </c>
      <c r="AQ777" s="8" t="str">
        <f t="shared" si="180"/>
        <v/>
      </c>
      <c r="AR777" s="8" t="str">
        <f t="shared" si="180"/>
        <v/>
      </c>
      <c r="AS777" s="8" t="str">
        <f t="shared" si="180"/>
        <v/>
      </c>
      <c r="AT777" s="8" t="str">
        <f t="shared" si="180"/>
        <v/>
      </c>
      <c r="AU777" s="8" t="str">
        <f t="shared" si="180"/>
        <v/>
      </c>
      <c r="AV777" s="8" t="str">
        <f t="shared" si="180"/>
        <v/>
      </c>
      <c r="AW777" s="8" t="str">
        <f t="shared" si="180"/>
        <v/>
      </c>
      <c r="AX777" s="8" t="str">
        <f t="shared" si="181"/>
        <v/>
      </c>
      <c r="AY777" s="8" t="str">
        <f t="shared" si="181"/>
        <v/>
      </c>
      <c r="AZ777" s="8" t="str">
        <f t="shared" si="181"/>
        <v/>
      </c>
      <c r="BA777" s="8" t="str">
        <f t="shared" si="181"/>
        <v/>
      </c>
      <c r="BB777" s="8" t="str">
        <f t="shared" si="181"/>
        <v/>
      </c>
      <c r="BC777" s="8" t="str">
        <f t="shared" si="181"/>
        <v/>
      </c>
      <c r="BD777" s="8" t="str">
        <f t="shared" si="181"/>
        <v/>
      </c>
      <c r="BE777" s="8" t="str">
        <f t="shared" si="181"/>
        <v/>
      </c>
    </row>
    <row r="778" spans="1:57">
      <c r="A778" t="s">
        <v>404</v>
      </c>
      <c r="B778" t="s">
        <v>404</v>
      </c>
      <c r="C778" t="s">
        <v>404</v>
      </c>
      <c r="D778">
        <v>108739000</v>
      </c>
      <c r="E778">
        <v>144</v>
      </c>
      <c r="F778">
        <v>27447269</v>
      </c>
      <c r="G778">
        <v>1</v>
      </c>
      <c r="H778">
        <v>69719</v>
      </c>
      <c r="I778" s="1">
        <v>44761.875</v>
      </c>
      <c r="J778" t="s">
        <v>445</v>
      </c>
      <c r="K778">
        <v>0</v>
      </c>
      <c r="L778" s="1"/>
      <c r="M778" s="1">
        <v>44761.875</v>
      </c>
      <c r="N778" s="1">
        <v>23165.875</v>
      </c>
      <c r="O778" s="1">
        <v>42527.875</v>
      </c>
      <c r="P778" s="1"/>
      <c r="Q778" s="1">
        <v>42535.875</v>
      </c>
      <c r="R778">
        <v>291493696</v>
      </c>
      <c r="S778" s="22">
        <f>COUNTIF(affix_amil_mensalidade_bronze!$E$4:$E$140,R778)</f>
        <v>0</v>
      </c>
      <c r="U778" t="s">
        <v>812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389</v>
      </c>
      <c r="AC778">
        <v>72</v>
      </c>
      <c r="AD778" t="s">
        <v>467</v>
      </c>
      <c r="AE778">
        <v>105095</v>
      </c>
      <c r="AF778">
        <v>9300.42</v>
      </c>
      <c r="AG778">
        <v>10509.5</v>
      </c>
      <c r="AH778" t="s">
        <v>408</v>
      </c>
      <c r="AI778" t="str">
        <f t="shared" si="178"/>
        <v>SIMSIMSIM1087390001442744726916971944761.875GP4 - FACERN - FEDERACAO DAS ASSOCIACOES COMERCIAI044761.87523165.87542527.87542535.8752914936960PXTRXWXX XMXLXX FXGUXRXX WXRTXZ000000AMIL72GP4 - AMIL 500 NACIONAL R PJCA QP1050959300.4210509.5ATIVO</v>
      </c>
      <c r="AJ778">
        <f t="shared" si="179"/>
        <v>0</v>
      </c>
      <c r="AK778" t="s">
        <v>445</v>
      </c>
      <c r="AM778" s="7">
        <v>775</v>
      </c>
      <c r="AN778" s="7" t="str">
        <f t="shared" si="180"/>
        <v/>
      </c>
      <c r="AO778" s="7" t="str">
        <f t="shared" si="180"/>
        <v/>
      </c>
      <c r="AP778" s="7" t="str">
        <f t="shared" si="180"/>
        <v/>
      </c>
      <c r="AQ778" s="7" t="str">
        <f t="shared" si="180"/>
        <v/>
      </c>
      <c r="AR778" s="7" t="str">
        <f t="shared" si="180"/>
        <v/>
      </c>
      <c r="AS778" s="7" t="str">
        <f t="shared" si="180"/>
        <v/>
      </c>
      <c r="AT778" s="7" t="str">
        <f t="shared" si="180"/>
        <v/>
      </c>
      <c r="AU778" s="7" t="str">
        <f t="shared" si="180"/>
        <v/>
      </c>
      <c r="AV778" s="7" t="str">
        <f t="shared" si="180"/>
        <v/>
      </c>
      <c r="AW778" s="7" t="str">
        <f t="shared" si="180"/>
        <v/>
      </c>
      <c r="AX778" s="7" t="str">
        <f t="shared" si="181"/>
        <v/>
      </c>
      <c r="AY778" s="7" t="str">
        <f t="shared" si="181"/>
        <v/>
      </c>
      <c r="AZ778" s="7" t="str">
        <f t="shared" si="181"/>
        <v/>
      </c>
      <c r="BA778" s="7" t="str">
        <f t="shared" si="181"/>
        <v/>
      </c>
      <c r="BB778" s="7" t="str">
        <f t="shared" si="181"/>
        <v/>
      </c>
      <c r="BC778" s="7" t="str">
        <f t="shared" si="181"/>
        <v/>
      </c>
      <c r="BD778" s="7" t="str">
        <f t="shared" si="181"/>
        <v/>
      </c>
      <c r="BE778" s="7" t="str">
        <f t="shared" si="181"/>
        <v/>
      </c>
    </row>
    <row r="779" spans="1:57">
      <c r="A779" t="s">
        <v>404</v>
      </c>
      <c r="B779" t="s">
        <v>404</v>
      </c>
      <c r="C779" t="s">
        <v>404</v>
      </c>
      <c r="D779">
        <v>108739000</v>
      </c>
      <c r="E779">
        <v>144</v>
      </c>
      <c r="F779">
        <v>27447269</v>
      </c>
      <c r="G779">
        <v>1</v>
      </c>
      <c r="H779">
        <v>69719</v>
      </c>
      <c r="I779" s="1">
        <v>44761.875</v>
      </c>
      <c r="J779" t="s">
        <v>445</v>
      </c>
      <c r="K779">
        <v>0</v>
      </c>
      <c r="L779" s="1"/>
      <c r="M779" s="1">
        <v>44761.875</v>
      </c>
      <c r="N779" s="1">
        <v>23165.875</v>
      </c>
      <c r="O779" s="1">
        <v>42527.875</v>
      </c>
      <c r="P779" s="1"/>
      <c r="Q779" s="1">
        <v>42535.875</v>
      </c>
      <c r="R779">
        <v>291493696</v>
      </c>
      <c r="S779" s="23">
        <f>COUNTIF(affix_amil_mensalidade_bronze!$E$4:$E$140,R779)</f>
        <v>0</v>
      </c>
      <c r="U779" t="s">
        <v>812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389</v>
      </c>
      <c r="AC779">
        <v>72</v>
      </c>
      <c r="AD779" t="s">
        <v>467</v>
      </c>
      <c r="AE779">
        <v>105095</v>
      </c>
      <c r="AF779">
        <v>9300.42</v>
      </c>
      <c r="AG779">
        <v>10509.5</v>
      </c>
      <c r="AH779" t="s">
        <v>408</v>
      </c>
      <c r="AI779" t="str">
        <f t="shared" si="178"/>
        <v>SIMSIMSIM1087390001442744726916971944761.875GP4 - FACERN - FEDERACAO DAS ASSOCIACOES COMERCIAI044761.87523165.87542527.87542535.8752914936960PXTRXWXX XMXLXX FXGUXRXX WXRTXZ000000AMIL72GP4 - AMIL 500 NACIONAL R PJCA QP1050959300.4210509.5ATIVO</v>
      </c>
      <c r="AJ779">
        <f t="shared" si="179"/>
        <v>1</v>
      </c>
      <c r="AK779" t="s">
        <v>445</v>
      </c>
      <c r="AM779" s="8">
        <v>776</v>
      </c>
      <c r="AN779" s="8" t="str">
        <f t="shared" si="180"/>
        <v/>
      </c>
      <c r="AO779" s="8" t="str">
        <f t="shared" si="180"/>
        <v/>
      </c>
      <c r="AP779" s="8" t="str">
        <f t="shared" si="180"/>
        <v/>
      </c>
      <c r="AQ779" s="8" t="str">
        <f t="shared" si="180"/>
        <v/>
      </c>
      <c r="AR779" s="8" t="str">
        <f t="shared" si="180"/>
        <v/>
      </c>
      <c r="AS779" s="8" t="str">
        <f t="shared" si="180"/>
        <v/>
      </c>
      <c r="AT779" s="8" t="str">
        <f t="shared" si="180"/>
        <v/>
      </c>
      <c r="AU779" s="8" t="str">
        <f t="shared" si="180"/>
        <v/>
      </c>
      <c r="AV779" s="8" t="str">
        <f t="shared" si="180"/>
        <v/>
      </c>
      <c r="AW779" s="8" t="str">
        <f t="shared" si="180"/>
        <v/>
      </c>
      <c r="AX779" s="8" t="str">
        <f t="shared" si="181"/>
        <v/>
      </c>
      <c r="AY779" s="8" t="str">
        <f t="shared" si="181"/>
        <v/>
      </c>
      <c r="AZ779" s="8" t="str">
        <f t="shared" si="181"/>
        <v/>
      </c>
      <c r="BA779" s="8" t="str">
        <f t="shared" si="181"/>
        <v/>
      </c>
      <c r="BB779" s="8" t="str">
        <f t="shared" si="181"/>
        <v/>
      </c>
      <c r="BC779" s="8" t="str">
        <f t="shared" si="181"/>
        <v/>
      </c>
      <c r="BD779" s="8" t="str">
        <f t="shared" si="181"/>
        <v/>
      </c>
      <c r="BE779" s="8" t="str">
        <f t="shared" si="181"/>
        <v/>
      </c>
    </row>
    <row r="780" spans="1:57">
      <c r="A780" t="s">
        <v>404</v>
      </c>
      <c r="B780" t="s">
        <v>404</v>
      </c>
      <c r="C780" t="s">
        <v>404</v>
      </c>
      <c r="D780">
        <v>108739000</v>
      </c>
      <c r="E780">
        <v>144</v>
      </c>
      <c r="F780">
        <v>27447269</v>
      </c>
      <c r="G780">
        <v>1</v>
      </c>
      <c r="H780">
        <v>69719</v>
      </c>
      <c r="I780" s="1">
        <v>44761.875</v>
      </c>
      <c r="J780" t="s">
        <v>445</v>
      </c>
      <c r="K780">
        <v>0</v>
      </c>
      <c r="L780" s="1"/>
      <c r="M780" s="1">
        <v>44761.875</v>
      </c>
      <c r="N780" s="1">
        <v>23165.875</v>
      </c>
      <c r="O780" s="1">
        <v>42527.875</v>
      </c>
      <c r="P780" s="1"/>
      <c r="Q780" s="1">
        <v>42535.875</v>
      </c>
      <c r="R780">
        <v>291493696</v>
      </c>
      <c r="S780" s="22">
        <f>COUNTIF(affix_amil_mensalidade_bronze!$E$4:$E$140,R780)</f>
        <v>0</v>
      </c>
      <c r="U780" t="s">
        <v>812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389</v>
      </c>
      <c r="AC780">
        <v>72</v>
      </c>
      <c r="AD780" t="s">
        <v>467</v>
      </c>
      <c r="AE780">
        <v>105095</v>
      </c>
      <c r="AF780">
        <v>9300.42</v>
      </c>
      <c r="AG780">
        <v>10509.5</v>
      </c>
      <c r="AH780" t="s">
        <v>408</v>
      </c>
      <c r="AI780" t="str">
        <f t="shared" si="178"/>
        <v>SIMSIMSIM1087390001442744726916971944761.875GP4 - FACERN - FEDERACAO DAS ASSOCIACOES COMERCIAI044761.87523165.87542527.87542535.8752914936960PXTRXWXX XMXLXX FXGUXRXX WXRTXZ000000AMIL72GP4 - AMIL 500 NACIONAL R PJCA QP1050959300.4210509.5ATIVO</v>
      </c>
      <c r="AJ780">
        <f t="shared" si="179"/>
        <v>1</v>
      </c>
      <c r="AK780" t="s">
        <v>445</v>
      </c>
      <c r="AM780" s="7">
        <v>777</v>
      </c>
      <c r="AN780" s="7" t="str">
        <f t="shared" si="180"/>
        <v/>
      </c>
      <c r="AO780" s="7" t="str">
        <f t="shared" si="180"/>
        <v/>
      </c>
      <c r="AP780" s="7" t="str">
        <f t="shared" si="180"/>
        <v/>
      </c>
      <c r="AQ780" s="7" t="str">
        <f t="shared" si="180"/>
        <v/>
      </c>
      <c r="AR780" s="7" t="str">
        <f t="shared" si="180"/>
        <v/>
      </c>
      <c r="AS780" s="7" t="str">
        <f t="shared" si="180"/>
        <v/>
      </c>
      <c r="AT780" s="7" t="str">
        <f t="shared" si="180"/>
        <v/>
      </c>
      <c r="AU780" s="7" t="str">
        <f t="shared" si="180"/>
        <v/>
      </c>
      <c r="AV780" s="7" t="str">
        <f t="shared" si="180"/>
        <v/>
      </c>
      <c r="AW780" s="7" t="str">
        <f t="shared" si="180"/>
        <v/>
      </c>
      <c r="AX780" s="7" t="str">
        <f t="shared" si="181"/>
        <v/>
      </c>
      <c r="AY780" s="7" t="str">
        <f t="shared" si="181"/>
        <v/>
      </c>
      <c r="AZ780" s="7" t="str">
        <f t="shared" si="181"/>
        <v/>
      </c>
      <c r="BA780" s="7" t="str">
        <f t="shared" si="181"/>
        <v/>
      </c>
      <c r="BB780" s="7" t="str">
        <f t="shared" si="181"/>
        <v/>
      </c>
      <c r="BC780" s="7" t="str">
        <f t="shared" si="181"/>
        <v/>
      </c>
      <c r="BD780" s="7" t="str">
        <f t="shared" si="181"/>
        <v/>
      </c>
      <c r="BE780" s="7" t="str">
        <f t="shared" si="181"/>
        <v/>
      </c>
    </row>
    <row r="781" spans="1:57">
      <c r="A781" t="s">
        <v>404</v>
      </c>
      <c r="B781" t="s">
        <v>404</v>
      </c>
      <c r="C781" t="s">
        <v>404</v>
      </c>
      <c r="D781">
        <v>108739000</v>
      </c>
      <c r="E781">
        <v>144</v>
      </c>
      <c r="F781">
        <v>27447269</v>
      </c>
      <c r="G781">
        <v>1</v>
      </c>
      <c r="H781">
        <v>69719</v>
      </c>
      <c r="I781" s="1">
        <v>44761.875</v>
      </c>
      <c r="J781" t="s">
        <v>445</v>
      </c>
      <c r="K781">
        <v>3</v>
      </c>
      <c r="L781" s="1"/>
      <c r="M781" s="1">
        <v>44761.875</v>
      </c>
      <c r="N781" s="1">
        <v>33908.875</v>
      </c>
      <c r="O781" s="1">
        <v>42527.875</v>
      </c>
      <c r="P781" s="1"/>
      <c r="Q781" s="1">
        <v>42535.875</v>
      </c>
      <c r="R781">
        <v>291493700</v>
      </c>
      <c r="S781" s="23">
        <f>COUNTIF(affix_amil_mensalidade_bronze!$E$4:$E$140,R781)</f>
        <v>0</v>
      </c>
      <c r="U781" t="s">
        <v>815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389</v>
      </c>
      <c r="AC781">
        <v>72</v>
      </c>
      <c r="AD781" t="s">
        <v>467</v>
      </c>
      <c r="AE781">
        <v>302517</v>
      </c>
      <c r="AF781">
        <v>2677.08</v>
      </c>
      <c r="AG781">
        <v>3025.17</v>
      </c>
      <c r="AH781" t="s">
        <v>408</v>
      </c>
      <c r="AI781" t="str">
        <f t="shared" si="178"/>
        <v>SIMSIMSIM1087390001442744726916971944761.875GP4 - FACERN - FEDERACAO DAS ASSOCIACOES COMERCIAI344761.87533908.87542527.87542535.8752914937000XLLXNX WLXRXWX FXGUXXRXX WXRTXZ000000AMIL72GP4 - AMIL 500 NACIONAL R PJCA QP3025172677.083025.17ATIVO</v>
      </c>
      <c r="AJ781">
        <f t="shared" si="179"/>
        <v>0</v>
      </c>
      <c r="AK781" t="s">
        <v>445</v>
      </c>
      <c r="AM781" s="8">
        <v>778</v>
      </c>
      <c r="AN781" s="8" t="str">
        <f t="shared" si="180"/>
        <v/>
      </c>
      <c r="AO781" s="8" t="str">
        <f t="shared" si="180"/>
        <v/>
      </c>
      <c r="AP781" s="8" t="str">
        <f t="shared" si="180"/>
        <v/>
      </c>
      <c r="AQ781" s="8" t="str">
        <f t="shared" si="180"/>
        <v/>
      </c>
      <c r="AR781" s="8" t="str">
        <f t="shared" si="180"/>
        <v/>
      </c>
      <c r="AS781" s="8" t="str">
        <f t="shared" si="180"/>
        <v/>
      </c>
      <c r="AT781" s="8" t="str">
        <f t="shared" si="180"/>
        <v/>
      </c>
      <c r="AU781" s="8" t="str">
        <f t="shared" si="180"/>
        <v/>
      </c>
      <c r="AV781" s="8" t="str">
        <f t="shared" si="180"/>
        <v/>
      </c>
      <c r="AW781" s="8" t="str">
        <f t="shared" si="180"/>
        <v/>
      </c>
      <c r="AX781" s="8" t="str">
        <f t="shared" si="181"/>
        <v/>
      </c>
      <c r="AY781" s="8" t="str">
        <f t="shared" si="181"/>
        <v/>
      </c>
      <c r="AZ781" s="8" t="str">
        <f t="shared" si="181"/>
        <v/>
      </c>
      <c r="BA781" s="8" t="str">
        <f t="shared" si="181"/>
        <v/>
      </c>
      <c r="BB781" s="8" t="str">
        <f t="shared" si="181"/>
        <v/>
      </c>
      <c r="BC781" s="8" t="str">
        <f t="shared" si="181"/>
        <v/>
      </c>
      <c r="BD781" s="8" t="str">
        <f t="shared" si="181"/>
        <v/>
      </c>
      <c r="BE781" s="8" t="str">
        <f t="shared" si="181"/>
        <v/>
      </c>
    </row>
    <row r="782" spans="1:57">
      <c r="A782" t="s">
        <v>404</v>
      </c>
      <c r="B782" t="s">
        <v>404</v>
      </c>
      <c r="C782" t="s">
        <v>404</v>
      </c>
      <c r="D782">
        <v>108739000</v>
      </c>
      <c r="E782">
        <v>144</v>
      </c>
      <c r="F782">
        <v>27447269</v>
      </c>
      <c r="G782">
        <v>1</v>
      </c>
      <c r="H782">
        <v>69719</v>
      </c>
      <c r="I782" s="1">
        <v>44761.875</v>
      </c>
      <c r="J782" t="s">
        <v>445</v>
      </c>
      <c r="K782">
        <v>3</v>
      </c>
      <c r="L782" s="1"/>
      <c r="M782" s="1">
        <v>44761.875</v>
      </c>
      <c r="N782" s="1">
        <v>33908.875</v>
      </c>
      <c r="O782" s="1">
        <v>42527.875</v>
      </c>
      <c r="P782" s="1"/>
      <c r="Q782" s="1">
        <v>42535.875</v>
      </c>
      <c r="R782">
        <v>291493700</v>
      </c>
      <c r="S782" s="22">
        <f>COUNTIF(affix_amil_mensalidade_bronze!$E$4:$E$140,R782)</f>
        <v>0</v>
      </c>
      <c r="U782" t="s">
        <v>815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389</v>
      </c>
      <c r="AC782">
        <v>72</v>
      </c>
      <c r="AD782" t="s">
        <v>467</v>
      </c>
      <c r="AE782">
        <v>302517</v>
      </c>
      <c r="AF782">
        <v>2677.08</v>
      </c>
      <c r="AG782">
        <v>3025.17</v>
      </c>
      <c r="AH782" t="s">
        <v>408</v>
      </c>
      <c r="AI782" t="str">
        <f t="shared" si="178"/>
        <v>SIMSIMSIM1087390001442744726916971944761.875GP4 - FACERN - FEDERACAO DAS ASSOCIACOES COMERCIAI344761.87533908.87542527.87542535.8752914937000XLLXNX WLXRXWX FXGUXXRXX WXRTXZ000000AMIL72GP4 - AMIL 500 NACIONAL R PJCA QP3025172677.083025.17ATIVO</v>
      </c>
      <c r="AJ782">
        <f t="shared" si="179"/>
        <v>1</v>
      </c>
      <c r="AK782" t="s">
        <v>445</v>
      </c>
      <c r="AM782" s="7">
        <v>779</v>
      </c>
      <c r="AN782" s="7" t="str">
        <f t="shared" si="180"/>
        <v/>
      </c>
      <c r="AO782" s="7" t="str">
        <f t="shared" si="180"/>
        <v/>
      </c>
      <c r="AP782" s="7" t="str">
        <f t="shared" si="180"/>
        <v/>
      </c>
      <c r="AQ782" s="7" t="str">
        <f t="shared" si="180"/>
        <v/>
      </c>
      <c r="AR782" s="7" t="str">
        <f t="shared" si="180"/>
        <v/>
      </c>
      <c r="AS782" s="7" t="str">
        <f t="shared" si="180"/>
        <v/>
      </c>
      <c r="AT782" s="7" t="str">
        <f t="shared" si="180"/>
        <v/>
      </c>
      <c r="AU782" s="7" t="str">
        <f t="shared" si="180"/>
        <v/>
      </c>
      <c r="AV782" s="7" t="str">
        <f t="shared" si="180"/>
        <v/>
      </c>
      <c r="AW782" s="7" t="str">
        <f t="shared" si="180"/>
        <v/>
      </c>
      <c r="AX782" s="7" t="str">
        <f t="shared" si="181"/>
        <v/>
      </c>
      <c r="AY782" s="7" t="str">
        <f t="shared" si="181"/>
        <v/>
      </c>
      <c r="AZ782" s="7" t="str">
        <f t="shared" si="181"/>
        <v/>
      </c>
      <c r="BA782" s="7" t="str">
        <f t="shared" si="181"/>
        <v/>
      </c>
      <c r="BB782" s="7" t="str">
        <f t="shared" si="181"/>
        <v/>
      </c>
      <c r="BC782" s="7" t="str">
        <f t="shared" si="181"/>
        <v/>
      </c>
      <c r="BD782" s="7" t="str">
        <f t="shared" si="181"/>
        <v/>
      </c>
      <c r="BE782" s="7" t="str">
        <f t="shared" si="181"/>
        <v/>
      </c>
    </row>
    <row r="783" spans="1:57">
      <c r="A783" t="s">
        <v>404</v>
      </c>
      <c r="B783" t="s">
        <v>404</v>
      </c>
      <c r="C783" t="s">
        <v>404</v>
      </c>
      <c r="D783">
        <v>108739000</v>
      </c>
      <c r="E783">
        <v>144</v>
      </c>
      <c r="F783">
        <v>27447269</v>
      </c>
      <c r="G783">
        <v>1</v>
      </c>
      <c r="H783">
        <v>69719</v>
      </c>
      <c r="I783" s="1">
        <v>44761.875</v>
      </c>
      <c r="J783" t="s">
        <v>445</v>
      </c>
      <c r="K783">
        <v>3</v>
      </c>
      <c r="L783" s="1"/>
      <c r="M783" s="1">
        <v>44761.875</v>
      </c>
      <c r="N783" s="1">
        <v>33908.875</v>
      </c>
      <c r="O783" s="1">
        <v>42527.875</v>
      </c>
      <c r="P783" s="1"/>
      <c r="Q783" s="1">
        <v>42535.875</v>
      </c>
      <c r="R783">
        <v>291493700</v>
      </c>
      <c r="S783" s="23">
        <f>COUNTIF(affix_amil_mensalidade_bronze!$E$4:$E$140,R783)</f>
        <v>0</v>
      </c>
      <c r="U783" t="s">
        <v>815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389</v>
      </c>
      <c r="AC783">
        <v>72</v>
      </c>
      <c r="AD783" t="s">
        <v>467</v>
      </c>
      <c r="AE783">
        <v>302517</v>
      </c>
      <c r="AF783">
        <v>2677.08</v>
      </c>
      <c r="AG783">
        <v>3025.17</v>
      </c>
      <c r="AH783" t="s">
        <v>408</v>
      </c>
      <c r="AI783" t="str">
        <f t="shared" si="178"/>
        <v>SIMSIMSIM1087390001442744726916971944761.875GP4 - FACERN - FEDERACAO DAS ASSOCIACOES COMERCIAI344761.87533908.87542527.87542535.8752914937000XLLXNX WLXRXWX FXGUXXRXX WXRTXZ000000AMIL72GP4 - AMIL 500 NACIONAL R PJCA QP3025172677.083025.17ATIVO</v>
      </c>
      <c r="AJ783">
        <f t="shared" si="179"/>
        <v>1</v>
      </c>
      <c r="AK783" t="s">
        <v>445</v>
      </c>
      <c r="AM783" s="8">
        <v>780</v>
      </c>
      <c r="AN783" s="8" t="str">
        <f t="shared" si="180"/>
        <v/>
      </c>
      <c r="AO783" s="8" t="str">
        <f t="shared" si="180"/>
        <v/>
      </c>
      <c r="AP783" s="8" t="str">
        <f t="shared" si="180"/>
        <v/>
      </c>
      <c r="AQ783" s="8" t="str">
        <f t="shared" si="180"/>
        <v/>
      </c>
      <c r="AR783" s="8" t="str">
        <f t="shared" si="180"/>
        <v/>
      </c>
      <c r="AS783" s="8" t="str">
        <f t="shared" si="180"/>
        <v/>
      </c>
      <c r="AT783" s="8" t="str">
        <f t="shared" si="180"/>
        <v/>
      </c>
      <c r="AU783" s="8" t="str">
        <f t="shared" si="180"/>
        <v/>
      </c>
      <c r="AV783" s="8" t="str">
        <f t="shared" si="180"/>
        <v/>
      </c>
      <c r="AW783" s="8" t="str">
        <f t="shared" si="180"/>
        <v/>
      </c>
      <c r="AX783" s="8" t="str">
        <f t="shared" si="181"/>
        <v/>
      </c>
      <c r="AY783" s="8" t="str">
        <f t="shared" si="181"/>
        <v/>
      </c>
      <c r="AZ783" s="8" t="str">
        <f t="shared" si="181"/>
        <v/>
      </c>
      <c r="BA783" s="8" t="str">
        <f t="shared" si="181"/>
        <v/>
      </c>
      <c r="BB783" s="8" t="str">
        <f t="shared" si="181"/>
        <v/>
      </c>
      <c r="BC783" s="8" t="str">
        <f t="shared" si="181"/>
        <v/>
      </c>
      <c r="BD783" s="8" t="str">
        <f t="shared" si="181"/>
        <v/>
      </c>
      <c r="BE783" s="8" t="str">
        <f t="shared" si="181"/>
        <v/>
      </c>
    </row>
    <row r="784" spans="1:57">
      <c r="A784" t="s">
        <v>404</v>
      </c>
      <c r="B784" t="s">
        <v>404</v>
      </c>
      <c r="C784" t="s">
        <v>404</v>
      </c>
      <c r="D784">
        <v>108739000</v>
      </c>
      <c r="E784">
        <v>144</v>
      </c>
      <c r="F784">
        <v>27447269</v>
      </c>
      <c r="G784">
        <v>1</v>
      </c>
      <c r="H784">
        <v>69719</v>
      </c>
      <c r="I784" s="1">
        <v>44761.875</v>
      </c>
      <c r="J784" t="s">
        <v>445</v>
      </c>
      <c r="K784">
        <v>1</v>
      </c>
      <c r="L784" s="1"/>
      <c r="M784" s="1">
        <v>44761.875</v>
      </c>
      <c r="N784" s="1">
        <v>21327.875</v>
      </c>
      <c r="O784" s="1">
        <v>42527.875</v>
      </c>
      <c r="P784" s="1"/>
      <c r="Q784" s="1">
        <v>42535.875</v>
      </c>
      <c r="R784">
        <v>291493718</v>
      </c>
      <c r="S784" s="23">
        <f>COUNTIF(affix_amil_mensalidade_bronze!$E$4:$E$140,R784)</f>
        <v>0</v>
      </c>
      <c r="U784" t="s">
        <v>813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389</v>
      </c>
      <c r="AC784">
        <v>72</v>
      </c>
      <c r="AD784" t="s">
        <v>467</v>
      </c>
      <c r="AE784">
        <v>105095</v>
      </c>
      <c r="AF784">
        <v>9300.42</v>
      </c>
      <c r="AG784">
        <v>10509.5</v>
      </c>
      <c r="AH784" t="s">
        <v>408</v>
      </c>
      <c r="AI784" t="str">
        <f t="shared" si="178"/>
        <v>SIMSIMSIM1087390001442744726916971944761.875GP4 - FACERN - FEDERACAO DAS ASSOCIACOES COMERCIAI144761.87521327.87542527.87542535.8752914937180JXX WXNDXRLLXN WXRTXZ000000AMIL72GP4 - AMIL 500 NACIONAL R PJCA QP1050959300.4210509.5ATIVO</v>
      </c>
      <c r="AJ784">
        <f t="shared" si="179"/>
        <v>0</v>
      </c>
      <c r="AK784" t="s">
        <v>445</v>
      </c>
      <c r="AM784" s="7">
        <v>781</v>
      </c>
      <c r="AN784" s="7" t="str">
        <f t="shared" ref="AN784:AW793" si="182">IF(AN$3=$D784,$AM784,"")</f>
        <v/>
      </c>
      <c r="AO784" s="7" t="str">
        <f t="shared" si="182"/>
        <v/>
      </c>
      <c r="AP784" s="7" t="str">
        <f t="shared" si="182"/>
        <v/>
      </c>
      <c r="AQ784" s="7" t="str">
        <f t="shared" si="182"/>
        <v/>
      </c>
      <c r="AR784" s="7" t="str">
        <f t="shared" si="182"/>
        <v/>
      </c>
      <c r="AS784" s="7" t="str">
        <f t="shared" si="182"/>
        <v/>
      </c>
      <c r="AT784" s="7" t="str">
        <f t="shared" si="182"/>
        <v/>
      </c>
      <c r="AU784" s="7" t="str">
        <f t="shared" si="182"/>
        <v/>
      </c>
      <c r="AV784" s="7" t="str">
        <f t="shared" si="182"/>
        <v/>
      </c>
      <c r="AW784" s="7" t="str">
        <f t="shared" si="182"/>
        <v/>
      </c>
      <c r="AX784" s="7" t="str">
        <f t="shared" ref="AX784:BE793" si="183">IF(AX$3=$D784,$AM784,"")</f>
        <v/>
      </c>
      <c r="AY784" s="7" t="str">
        <f t="shared" si="183"/>
        <v/>
      </c>
      <c r="AZ784" s="7" t="str">
        <f t="shared" si="183"/>
        <v/>
      </c>
      <c r="BA784" s="7" t="str">
        <f t="shared" si="183"/>
        <v/>
      </c>
      <c r="BB784" s="7" t="str">
        <f t="shared" si="183"/>
        <v/>
      </c>
      <c r="BC784" s="7" t="str">
        <f t="shared" si="183"/>
        <v/>
      </c>
      <c r="BD784" s="7" t="str">
        <f t="shared" si="183"/>
        <v/>
      </c>
      <c r="BE784" s="7" t="str">
        <f t="shared" si="183"/>
        <v/>
      </c>
    </row>
    <row r="785" spans="1:57">
      <c r="A785" t="s">
        <v>404</v>
      </c>
      <c r="B785" t="s">
        <v>404</v>
      </c>
      <c r="C785" t="s">
        <v>404</v>
      </c>
      <c r="D785">
        <v>108739000</v>
      </c>
      <c r="E785">
        <v>144</v>
      </c>
      <c r="F785">
        <v>27447269</v>
      </c>
      <c r="G785">
        <v>1</v>
      </c>
      <c r="H785">
        <v>69719</v>
      </c>
      <c r="I785" s="1">
        <v>44761.875</v>
      </c>
      <c r="J785" t="s">
        <v>445</v>
      </c>
      <c r="K785">
        <v>1</v>
      </c>
      <c r="L785" s="1"/>
      <c r="M785" s="1">
        <v>44761.875</v>
      </c>
      <c r="N785" s="1">
        <v>21327.875</v>
      </c>
      <c r="O785" s="1">
        <v>42527.875</v>
      </c>
      <c r="P785" s="1"/>
      <c r="Q785" s="1">
        <v>42535.875</v>
      </c>
      <c r="R785">
        <v>291493718</v>
      </c>
      <c r="S785" s="22">
        <f>COUNTIF(affix_amil_mensalidade_bronze!$E$4:$E$140,R785)</f>
        <v>0</v>
      </c>
      <c r="U785" t="s">
        <v>813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389</v>
      </c>
      <c r="AC785">
        <v>72</v>
      </c>
      <c r="AD785" t="s">
        <v>467</v>
      </c>
      <c r="AE785">
        <v>105095</v>
      </c>
      <c r="AF785">
        <v>9300.42</v>
      </c>
      <c r="AG785">
        <v>10509.5</v>
      </c>
      <c r="AH785" t="s">
        <v>408</v>
      </c>
      <c r="AI785" t="str">
        <f t="shared" si="178"/>
        <v>SIMSIMSIM1087390001442744726916971944761.875GP4 - FACERN - FEDERACAO DAS ASSOCIACOES COMERCIAI144761.87521327.87542527.87542535.8752914937180JXX WXNDXRLLXN WXRTXZ000000AMIL72GP4 - AMIL 500 NACIONAL R PJCA QP1050959300.4210509.5ATIVO</v>
      </c>
      <c r="AJ785">
        <f t="shared" si="179"/>
        <v>1</v>
      </c>
      <c r="AK785" t="s">
        <v>445</v>
      </c>
      <c r="AM785" s="8">
        <v>782</v>
      </c>
      <c r="AN785" s="8" t="str">
        <f t="shared" si="182"/>
        <v/>
      </c>
      <c r="AO785" s="8" t="str">
        <f t="shared" si="182"/>
        <v/>
      </c>
      <c r="AP785" s="8" t="str">
        <f t="shared" si="182"/>
        <v/>
      </c>
      <c r="AQ785" s="8" t="str">
        <f t="shared" si="182"/>
        <v/>
      </c>
      <c r="AR785" s="8" t="str">
        <f t="shared" si="182"/>
        <v/>
      </c>
      <c r="AS785" s="8" t="str">
        <f t="shared" si="182"/>
        <v/>
      </c>
      <c r="AT785" s="8" t="str">
        <f t="shared" si="182"/>
        <v/>
      </c>
      <c r="AU785" s="8" t="str">
        <f t="shared" si="182"/>
        <v/>
      </c>
      <c r="AV785" s="8" t="str">
        <f t="shared" si="182"/>
        <v/>
      </c>
      <c r="AW785" s="8" t="str">
        <f t="shared" si="182"/>
        <v/>
      </c>
      <c r="AX785" s="8" t="str">
        <f t="shared" si="183"/>
        <v/>
      </c>
      <c r="AY785" s="8" t="str">
        <f t="shared" si="183"/>
        <v/>
      </c>
      <c r="AZ785" s="8" t="str">
        <f t="shared" si="183"/>
        <v/>
      </c>
      <c r="BA785" s="8" t="str">
        <f t="shared" si="183"/>
        <v/>
      </c>
      <c r="BB785" s="8" t="str">
        <f t="shared" si="183"/>
        <v/>
      </c>
      <c r="BC785" s="8" t="str">
        <f t="shared" si="183"/>
        <v/>
      </c>
      <c r="BD785" s="8" t="str">
        <f t="shared" si="183"/>
        <v/>
      </c>
      <c r="BE785" s="8" t="str">
        <f t="shared" si="183"/>
        <v/>
      </c>
    </row>
    <row r="786" spans="1:57">
      <c r="A786" t="s">
        <v>404</v>
      </c>
      <c r="B786" t="s">
        <v>404</v>
      </c>
      <c r="C786" t="s">
        <v>404</v>
      </c>
      <c r="D786">
        <v>108739000</v>
      </c>
      <c r="E786">
        <v>144</v>
      </c>
      <c r="F786">
        <v>27447269</v>
      </c>
      <c r="G786">
        <v>1</v>
      </c>
      <c r="H786">
        <v>69719</v>
      </c>
      <c r="I786" s="1">
        <v>44761.875</v>
      </c>
      <c r="J786" t="s">
        <v>445</v>
      </c>
      <c r="K786">
        <v>1</v>
      </c>
      <c r="L786" s="1"/>
      <c r="M786" s="1">
        <v>44761.875</v>
      </c>
      <c r="N786" s="1">
        <v>21327.875</v>
      </c>
      <c r="O786" s="1">
        <v>42527.875</v>
      </c>
      <c r="P786" s="1"/>
      <c r="Q786" s="1">
        <v>42535.875</v>
      </c>
      <c r="R786">
        <v>291493718</v>
      </c>
      <c r="S786" s="23">
        <f>COUNTIF(affix_amil_mensalidade_bronze!$E$4:$E$140,R786)</f>
        <v>0</v>
      </c>
      <c r="U786" t="s">
        <v>813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389</v>
      </c>
      <c r="AC786">
        <v>72</v>
      </c>
      <c r="AD786" t="s">
        <v>467</v>
      </c>
      <c r="AE786">
        <v>105095</v>
      </c>
      <c r="AF786">
        <v>9300.42</v>
      </c>
      <c r="AG786">
        <v>10509.5</v>
      </c>
      <c r="AH786" t="s">
        <v>408</v>
      </c>
      <c r="AI786" t="str">
        <f t="shared" si="178"/>
        <v>SIMSIMSIM1087390001442744726916971944761.875GP4 - FACERN - FEDERACAO DAS ASSOCIACOES COMERCIAI144761.87521327.87542527.87542535.8752914937180JXX WXNDXRLLXN WXRTXZ000000AMIL72GP4 - AMIL 500 NACIONAL R PJCA QP1050959300.4210509.5ATIVO</v>
      </c>
      <c r="AJ786">
        <f t="shared" si="179"/>
        <v>1</v>
      </c>
      <c r="AK786" t="s">
        <v>445</v>
      </c>
      <c r="AM786" s="7">
        <v>783</v>
      </c>
      <c r="AN786" s="7" t="str">
        <f t="shared" si="182"/>
        <v/>
      </c>
      <c r="AO786" s="7" t="str">
        <f t="shared" si="182"/>
        <v/>
      </c>
      <c r="AP786" s="7" t="str">
        <f t="shared" si="182"/>
        <v/>
      </c>
      <c r="AQ786" s="7" t="str">
        <f t="shared" si="182"/>
        <v/>
      </c>
      <c r="AR786" s="7" t="str">
        <f t="shared" si="182"/>
        <v/>
      </c>
      <c r="AS786" s="7" t="str">
        <f t="shared" si="182"/>
        <v/>
      </c>
      <c r="AT786" s="7" t="str">
        <f t="shared" si="182"/>
        <v/>
      </c>
      <c r="AU786" s="7" t="str">
        <f t="shared" si="182"/>
        <v/>
      </c>
      <c r="AV786" s="7" t="str">
        <f t="shared" si="182"/>
        <v/>
      </c>
      <c r="AW786" s="7" t="str">
        <f t="shared" si="182"/>
        <v/>
      </c>
      <c r="AX786" s="7" t="str">
        <f t="shared" si="183"/>
        <v/>
      </c>
      <c r="AY786" s="7" t="str">
        <f t="shared" si="183"/>
        <v/>
      </c>
      <c r="AZ786" s="7" t="str">
        <f t="shared" si="183"/>
        <v/>
      </c>
      <c r="BA786" s="7" t="str">
        <f t="shared" si="183"/>
        <v/>
      </c>
      <c r="BB786" s="7" t="str">
        <f t="shared" si="183"/>
        <v/>
      </c>
      <c r="BC786" s="7" t="str">
        <f t="shared" si="183"/>
        <v/>
      </c>
      <c r="BD786" s="7" t="str">
        <f t="shared" si="183"/>
        <v/>
      </c>
      <c r="BE786" s="7" t="str">
        <f t="shared" si="183"/>
        <v/>
      </c>
    </row>
    <row r="787" spans="1:57">
      <c r="A787" t="s">
        <v>404</v>
      </c>
      <c r="B787" t="s">
        <v>404</v>
      </c>
      <c r="C787" t="s">
        <v>404</v>
      </c>
      <c r="D787">
        <v>108739000</v>
      </c>
      <c r="E787">
        <v>144</v>
      </c>
      <c r="F787">
        <v>27447269</v>
      </c>
      <c r="G787">
        <v>1</v>
      </c>
      <c r="H787">
        <v>69719</v>
      </c>
      <c r="I787" s="1">
        <v>44761.875</v>
      </c>
      <c r="J787" t="s">
        <v>445</v>
      </c>
      <c r="K787">
        <v>2</v>
      </c>
      <c r="L787" s="1"/>
      <c r="M787" s="1">
        <v>44761.875</v>
      </c>
      <c r="N787" s="1">
        <v>33557.916666666664</v>
      </c>
      <c r="O787" s="1">
        <v>42527.875</v>
      </c>
      <c r="P787" s="1"/>
      <c r="Q787" s="1">
        <v>42535.875</v>
      </c>
      <c r="R787">
        <v>291493726</v>
      </c>
      <c r="S787" s="22">
        <f>COUNTIF(affix_amil_mensalidade_bronze!$E$4:$E$140,R787)</f>
        <v>0</v>
      </c>
      <c r="U787" t="s">
        <v>814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389</v>
      </c>
      <c r="AC787">
        <v>72</v>
      </c>
      <c r="AD787" t="s">
        <v>467</v>
      </c>
      <c r="AE787">
        <v>302517</v>
      </c>
      <c r="AF787">
        <v>2677.08</v>
      </c>
      <c r="AG787">
        <v>3025.17</v>
      </c>
      <c r="AH787" t="s">
        <v>408</v>
      </c>
      <c r="AI787" t="str">
        <f t="shared" si="178"/>
        <v>SIMSIMSIM1087390001442744726916971944761.875GP4 - FACERN - FEDERACAO DAS ASSOCIACOES COMERCIAI244761.87533557.916666666742527.87542535.8752914937260NXTHXLXX PXTRXWXX FXGUXRXX WXRTXZ000000AMIL72GP4 - AMIL 500 NACIONAL R PJCA QP3025172677.083025.17ATIVO</v>
      </c>
      <c r="AJ787">
        <f t="shared" si="179"/>
        <v>0</v>
      </c>
      <c r="AK787" t="s">
        <v>445</v>
      </c>
      <c r="AM787" s="8">
        <v>784</v>
      </c>
      <c r="AN787" s="8" t="str">
        <f t="shared" si="182"/>
        <v/>
      </c>
      <c r="AO787" s="8" t="str">
        <f t="shared" si="182"/>
        <v/>
      </c>
      <c r="AP787" s="8" t="str">
        <f t="shared" si="182"/>
        <v/>
      </c>
      <c r="AQ787" s="8" t="str">
        <f t="shared" si="182"/>
        <v/>
      </c>
      <c r="AR787" s="8" t="str">
        <f t="shared" si="182"/>
        <v/>
      </c>
      <c r="AS787" s="8" t="str">
        <f t="shared" si="182"/>
        <v/>
      </c>
      <c r="AT787" s="8" t="str">
        <f t="shared" si="182"/>
        <v/>
      </c>
      <c r="AU787" s="8" t="str">
        <f t="shared" si="182"/>
        <v/>
      </c>
      <c r="AV787" s="8" t="str">
        <f t="shared" si="182"/>
        <v/>
      </c>
      <c r="AW787" s="8" t="str">
        <f t="shared" si="182"/>
        <v/>
      </c>
      <c r="AX787" s="8" t="str">
        <f t="shared" si="183"/>
        <v/>
      </c>
      <c r="AY787" s="8" t="str">
        <f t="shared" si="183"/>
        <v/>
      </c>
      <c r="AZ787" s="8" t="str">
        <f t="shared" si="183"/>
        <v/>
      </c>
      <c r="BA787" s="8" t="str">
        <f t="shared" si="183"/>
        <v/>
      </c>
      <c r="BB787" s="8" t="str">
        <f t="shared" si="183"/>
        <v/>
      </c>
      <c r="BC787" s="8" t="str">
        <f t="shared" si="183"/>
        <v/>
      </c>
      <c r="BD787" s="8" t="str">
        <f t="shared" si="183"/>
        <v/>
      </c>
      <c r="BE787" s="8" t="str">
        <f t="shared" si="183"/>
        <v/>
      </c>
    </row>
    <row r="788" spans="1:57">
      <c r="A788" t="s">
        <v>404</v>
      </c>
      <c r="B788" t="s">
        <v>404</v>
      </c>
      <c r="C788" t="s">
        <v>404</v>
      </c>
      <c r="D788">
        <v>108739000</v>
      </c>
      <c r="E788">
        <v>144</v>
      </c>
      <c r="F788">
        <v>27447269</v>
      </c>
      <c r="G788">
        <v>1</v>
      </c>
      <c r="H788">
        <v>69719</v>
      </c>
      <c r="I788" s="1">
        <v>44761.875</v>
      </c>
      <c r="J788" t="s">
        <v>445</v>
      </c>
      <c r="K788">
        <v>2</v>
      </c>
      <c r="L788" s="1"/>
      <c r="M788" s="1">
        <v>44761.875</v>
      </c>
      <c r="N788" s="1">
        <v>33557.916666666664</v>
      </c>
      <c r="O788" s="1">
        <v>42527.875</v>
      </c>
      <c r="P788" s="1"/>
      <c r="Q788" s="1">
        <v>42535.875</v>
      </c>
      <c r="R788">
        <v>291493726</v>
      </c>
      <c r="S788" s="23">
        <f>COUNTIF(affix_amil_mensalidade_bronze!$E$4:$E$140,R788)</f>
        <v>0</v>
      </c>
      <c r="U788" t="s">
        <v>814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389</v>
      </c>
      <c r="AC788">
        <v>72</v>
      </c>
      <c r="AD788" t="s">
        <v>467</v>
      </c>
      <c r="AE788">
        <v>302517</v>
      </c>
      <c r="AF788">
        <v>2677.08</v>
      </c>
      <c r="AG788">
        <v>3025.17</v>
      </c>
      <c r="AH788" t="s">
        <v>408</v>
      </c>
      <c r="AI788" t="str">
        <f t="shared" si="178"/>
        <v>SIMSIMSIM1087390001442744726916971944761.875GP4 - FACERN - FEDERACAO DAS ASSOCIACOES COMERCIAI244761.87533557.916666666742527.87542535.8752914937260NXTHXLXX PXTRXWXX FXGUXRXX WXRTXZ000000AMIL72GP4 - AMIL 500 NACIONAL R PJCA QP3025172677.083025.17ATIVO</v>
      </c>
      <c r="AJ788">
        <f t="shared" si="179"/>
        <v>1</v>
      </c>
      <c r="AK788" t="s">
        <v>445</v>
      </c>
      <c r="AM788" s="7">
        <v>785</v>
      </c>
      <c r="AN788" s="7" t="str">
        <f t="shared" si="182"/>
        <v/>
      </c>
      <c r="AO788" s="7" t="str">
        <f t="shared" si="182"/>
        <v/>
      </c>
      <c r="AP788" s="7" t="str">
        <f t="shared" si="182"/>
        <v/>
      </c>
      <c r="AQ788" s="7" t="str">
        <f t="shared" si="182"/>
        <v/>
      </c>
      <c r="AR788" s="7" t="str">
        <f t="shared" si="182"/>
        <v/>
      </c>
      <c r="AS788" s="7" t="str">
        <f t="shared" si="182"/>
        <v/>
      </c>
      <c r="AT788" s="7" t="str">
        <f t="shared" si="182"/>
        <v/>
      </c>
      <c r="AU788" s="7" t="str">
        <f t="shared" si="182"/>
        <v/>
      </c>
      <c r="AV788" s="7" t="str">
        <f t="shared" si="182"/>
        <v/>
      </c>
      <c r="AW788" s="7" t="str">
        <f t="shared" si="182"/>
        <v/>
      </c>
      <c r="AX788" s="7" t="str">
        <f t="shared" si="183"/>
        <v/>
      </c>
      <c r="AY788" s="7" t="str">
        <f t="shared" si="183"/>
        <v/>
      </c>
      <c r="AZ788" s="7" t="str">
        <f t="shared" si="183"/>
        <v/>
      </c>
      <c r="BA788" s="7" t="str">
        <f t="shared" si="183"/>
        <v/>
      </c>
      <c r="BB788" s="7" t="str">
        <f t="shared" si="183"/>
        <v/>
      </c>
      <c r="BC788" s="7" t="str">
        <f t="shared" si="183"/>
        <v/>
      </c>
      <c r="BD788" s="7" t="str">
        <f t="shared" si="183"/>
        <v/>
      </c>
      <c r="BE788" s="7" t="str">
        <f t="shared" si="183"/>
        <v/>
      </c>
    </row>
    <row r="789" spans="1:57">
      <c r="A789" t="s">
        <v>404</v>
      </c>
      <c r="B789" t="s">
        <v>404</v>
      </c>
      <c r="C789" t="s">
        <v>404</v>
      </c>
      <c r="D789">
        <v>108739000</v>
      </c>
      <c r="E789">
        <v>144</v>
      </c>
      <c r="F789">
        <v>27447269</v>
      </c>
      <c r="G789">
        <v>1</v>
      </c>
      <c r="H789">
        <v>69719</v>
      </c>
      <c r="I789" s="1">
        <v>44761.875</v>
      </c>
      <c r="J789" t="s">
        <v>445</v>
      </c>
      <c r="K789">
        <v>2</v>
      </c>
      <c r="L789" s="1"/>
      <c r="M789" s="1">
        <v>44761.875</v>
      </c>
      <c r="N789" s="1">
        <v>33557.916666666664</v>
      </c>
      <c r="O789" s="1">
        <v>42527.875</v>
      </c>
      <c r="P789" s="1"/>
      <c r="Q789" s="1">
        <v>42535.875</v>
      </c>
      <c r="R789">
        <v>291493726</v>
      </c>
      <c r="S789" s="22">
        <f>COUNTIF(affix_amil_mensalidade_bronze!$E$4:$E$140,R789)</f>
        <v>0</v>
      </c>
      <c r="U789" t="s">
        <v>814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389</v>
      </c>
      <c r="AC789">
        <v>72</v>
      </c>
      <c r="AD789" t="s">
        <v>467</v>
      </c>
      <c r="AE789">
        <v>302517</v>
      </c>
      <c r="AF789">
        <v>2677.08</v>
      </c>
      <c r="AG789">
        <v>3025.17</v>
      </c>
      <c r="AH789" t="s">
        <v>408</v>
      </c>
      <c r="AI789" t="str">
        <f t="shared" si="178"/>
        <v>SIMSIMSIM1087390001442744726916971944761.875GP4 - FACERN - FEDERACAO DAS ASSOCIACOES COMERCIAI244761.87533557.916666666742527.87542535.8752914937260NXTHXLXX PXTRXWXX FXGUXRXX WXRTXZ000000AMIL72GP4 - AMIL 500 NACIONAL R PJCA QP3025172677.083025.17ATIVO</v>
      </c>
      <c r="AJ789">
        <f t="shared" si="179"/>
        <v>1</v>
      </c>
      <c r="AK789" t="s">
        <v>445</v>
      </c>
      <c r="AM789" s="8">
        <v>786</v>
      </c>
      <c r="AN789" s="8" t="str">
        <f t="shared" si="182"/>
        <v/>
      </c>
      <c r="AO789" s="8" t="str">
        <f t="shared" si="182"/>
        <v/>
      </c>
      <c r="AP789" s="8" t="str">
        <f t="shared" si="182"/>
        <v/>
      </c>
      <c r="AQ789" s="8" t="str">
        <f t="shared" si="182"/>
        <v/>
      </c>
      <c r="AR789" s="8" t="str">
        <f t="shared" si="182"/>
        <v/>
      </c>
      <c r="AS789" s="8" t="str">
        <f t="shared" si="182"/>
        <v/>
      </c>
      <c r="AT789" s="8" t="str">
        <f t="shared" si="182"/>
        <v/>
      </c>
      <c r="AU789" s="8" t="str">
        <f t="shared" si="182"/>
        <v/>
      </c>
      <c r="AV789" s="8" t="str">
        <f t="shared" si="182"/>
        <v/>
      </c>
      <c r="AW789" s="8" t="str">
        <f t="shared" si="182"/>
        <v/>
      </c>
      <c r="AX789" s="8" t="str">
        <f t="shared" si="183"/>
        <v/>
      </c>
      <c r="AY789" s="8" t="str">
        <f t="shared" si="183"/>
        <v/>
      </c>
      <c r="AZ789" s="8" t="str">
        <f t="shared" si="183"/>
        <v/>
      </c>
      <c r="BA789" s="8" t="str">
        <f t="shared" si="183"/>
        <v/>
      </c>
      <c r="BB789" s="8" t="str">
        <f t="shared" si="183"/>
        <v/>
      </c>
      <c r="BC789" s="8" t="str">
        <f t="shared" si="183"/>
        <v/>
      </c>
      <c r="BD789" s="8" t="str">
        <f t="shared" si="183"/>
        <v/>
      </c>
      <c r="BE789" s="8" t="str">
        <f t="shared" si="183"/>
        <v/>
      </c>
    </row>
    <row r="790" spans="1:57">
      <c r="A790" t="s">
        <v>404</v>
      </c>
      <c r="B790" t="s">
        <v>404</v>
      </c>
      <c r="C790" t="s">
        <v>404</v>
      </c>
      <c r="D790">
        <v>108739000</v>
      </c>
      <c r="E790">
        <v>144</v>
      </c>
      <c r="F790">
        <v>27450783</v>
      </c>
      <c r="G790">
        <v>1</v>
      </c>
      <c r="H790">
        <v>70253</v>
      </c>
      <c r="I790" s="1">
        <v>44761.875</v>
      </c>
      <c r="J790" t="s">
        <v>445</v>
      </c>
      <c r="K790">
        <v>0</v>
      </c>
      <c r="L790" s="1"/>
      <c r="M790" s="1">
        <v>44761.875</v>
      </c>
      <c r="N790" s="1">
        <v>28909.875</v>
      </c>
      <c r="O790" s="1">
        <v>42555.875</v>
      </c>
      <c r="P790" s="1"/>
      <c r="Q790" s="1">
        <v>42565.875</v>
      </c>
      <c r="R790">
        <v>291515690</v>
      </c>
      <c r="S790" s="22">
        <f>COUNTIF(affix_amil_mensalidade_bronze!$E$4:$E$140,R790)</f>
        <v>0</v>
      </c>
      <c r="U790" t="s">
        <v>816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389</v>
      </c>
      <c r="AC790">
        <v>71</v>
      </c>
      <c r="AD790" t="s">
        <v>817</v>
      </c>
      <c r="AE790">
        <v>272243</v>
      </c>
      <c r="AF790">
        <v>2409.27</v>
      </c>
      <c r="AG790">
        <v>2722.43</v>
      </c>
      <c r="AH790" t="s">
        <v>408</v>
      </c>
      <c r="AI790" t="str">
        <f t="shared" si="178"/>
        <v>SIMSIMSIM1087390001442745078317025344761.875GP4 - FACERN - FEDERACAO DAS ASSOCIACOES COMERCIAI044761.87528909.87542555.87542565.8752915156900DXNXXL XLVX DX WXTX000000AMIL71GP4 - AMIL 400 NACIONAL R COPART PJCA QP2722432409.272722.43ATIVO</v>
      </c>
      <c r="AJ790">
        <f t="shared" si="179"/>
        <v>0</v>
      </c>
      <c r="AK790" t="s">
        <v>445</v>
      </c>
      <c r="AM790" s="7">
        <v>787</v>
      </c>
      <c r="AN790" s="7" t="str">
        <f t="shared" si="182"/>
        <v/>
      </c>
      <c r="AO790" s="7" t="str">
        <f t="shared" si="182"/>
        <v/>
      </c>
      <c r="AP790" s="7" t="str">
        <f t="shared" si="182"/>
        <v/>
      </c>
      <c r="AQ790" s="7" t="str">
        <f t="shared" si="182"/>
        <v/>
      </c>
      <c r="AR790" s="7" t="str">
        <f t="shared" si="182"/>
        <v/>
      </c>
      <c r="AS790" s="7" t="str">
        <f t="shared" si="182"/>
        <v/>
      </c>
      <c r="AT790" s="7" t="str">
        <f t="shared" si="182"/>
        <v/>
      </c>
      <c r="AU790" s="7" t="str">
        <f t="shared" si="182"/>
        <v/>
      </c>
      <c r="AV790" s="7" t="str">
        <f t="shared" si="182"/>
        <v/>
      </c>
      <c r="AW790" s="7" t="str">
        <f t="shared" si="182"/>
        <v/>
      </c>
      <c r="AX790" s="7" t="str">
        <f t="shared" si="183"/>
        <v/>
      </c>
      <c r="AY790" s="7" t="str">
        <f t="shared" si="183"/>
        <v/>
      </c>
      <c r="AZ790" s="7" t="str">
        <f t="shared" si="183"/>
        <v/>
      </c>
      <c r="BA790" s="7" t="str">
        <f t="shared" si="183"/>
        <v/>
      </c>
      <c r="BB790" s="7" t="str">
        <f t="shared" si="183"/>
        <v/>
      </c>
      <c r="BC790" s="7" t="str">
        <f t="shared" si="183"/>
        <v/>
      </c>
      <c r="BD790" s="7" t="str">
        <f t="shared" si="183"/>
        <v/>
      </c>
      <c r="BE790" s="7" t="str">
        <f t="shared" si="183"/>
        <v/>
      </c>
    </row>
    <row r="791" spans="1:57">
      <c r="A791" t="s">
        <v>404</v>
      </c>
      <c r="B791" t="s">
        <v>404</v>
      </c>
      <c r="C791" t="s">
        <v>404</v>
      </c>
      <c r="D791">
        <v>108739000</v>
      </c>
      <c r="E791">
        <v>144</v>
      </c>
      <c r="F791">
        <v>27450783</v>
      </c>
      <c r="G791">
        <v>1</v>
      </c>
      <c r="H791">
        <v>70253</v>
      </c>
      <c r="I791" s="1">
        <v>44761.875</v>
      </c>
      <c r="J791" t="s">
        <v>445</v>
      </c>
      <c r="K791">
        <v>0</v>
      </c>
      <c r="L791" s="1"/>
      <c r="M791" s="1">
        <v>44761.875</v>
      </c>
      <c r="N791" s="1">
        <v>28909.875</v>
      </c>
      <c r="O791" s="1">
        <v>42555.875</v>
      </c>
      <c r="P791" s="1"/>
      <c r="Q791" s="1">
        <v>42565.875</v>
      </c>
      <c r="R791">
        <v>291515690</v>
      </c>
      <c r="S791" s="23">
        <f>COUNTIF(affix_amil_mensalidade_bronze!$E$4:$E$140,R791)</f>
        <v>0</v>
      </c>
      <c r="U791" t="s">
        <v>816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389</v>
      </c>
      <c r="AC791">
        <v>71</v>
      </c>
      <c r="AD791" t="s">
        <v>817</v>
      </c>
      <c r="AE791">
        <v>272243</v>
      </c>
      <c r="AF791">
        <v>2409.27</v>
      </c>
      <c r="AG791">
        <v>2722.43</v>
      </c>
      <c r="AH791" t="s">
        <v>408</v>
      </c>
      <c r="AI791" t="str">
        <f t="shared" si="178"/>
        <v>SIMSIMSIM1087390001442745078317025344761.875GP4 - FACERN - FEDERACAO DAS ASSOCIACOES COMERCIAI044761.87528909.87542555.87542565.8752915156900DXNXXL XLVX DX WXTX000000AMIL71GP4 - AMIL 400 NACIONAL R COPART PJCA QP2722432409.272722.43ATIVO</v>
      </c>
      <c r="AJ791">
        <f t="shared" si="179"/>
        <v>1</v>
      </c>
      <c r="AK791" t="s">
        <v>445</v>
      </c>
      <c r="AM791" s="8">
        <v>788</v>
      </c>
      <c r="AN791" s="8" t="str">
        <f t="shared" si="182"/>
        <v/>
      </c>
      <c r="AO791" s="8" t="str">
        <f t="shared" si="182"/>
        <v/>
      </c>
      <c r="AP791" s="8" t="str">
        <f t="shared" si="182"/>
        <v/>
      </c>
      <c r="AQ791" s="8" t="str">
        <f t="shared" si="182"/>
        <v/>
      </c>
      <c r="AR791" s="8" t="str">
        <f t="shared" si="182"/>
        <v/>
      </c>
      <c r="AS791" s="8" t="str">
        <f t="shared" si="182"/>
        <v/>
      </c>
      <c r="AT791" s="8" t="str">
        <f t="shared" si="182"/>
        <v/>
      </c>
      <c r="AU791" s="8" t="str">
        <f t="shared" si="182"/>
        <v/>
      </c>
      <c r="AV791" s="8" t="str">
        <f t="shared" si="182"/>
        <v/>
      </c>
      <c r="AW791" s="8" t="str">
        <f t="shared" si="182"/>
        <v/>
      </c>
      <c r="AX791" s="8" t="str">
        <f t="shared" si="183"/>
        <v/>
      </c>
      <c r="AY791" s="8" t="str">
        <f t="shared" si="183"/>
        <v/>
      </c>
      <c r="AZ791" s="8" t="str">
        <f t="shared" si="183"/>
        <v/>
      </c>
      <c r="BA791" s="8" t="str">
        <f t="shared" si="183"/>
        <v/>
      </c>
      <c r="BB791" s="8" t="str">
        <f t="shared" si="183"/>
        <v/>
      </c>
      <c r="BC791" s="8" t="str">
        <f t="shared" si="183"/>
        <v/>
      </c>
      <c r="BD791" s="8" t="str">
        <f t="shared" si="183"/>
        <v/>
      </c>
      <c r="BE791" s="8" t="str">
        <f t="shared" si="183"/>
        <v/>
      </c>
    </row>
    <row r="792" spans="1:57">
      <c r="A792" t="s">
        <v>404</v>
      </c>
      <c r="B792" t="s">
        <v>404</v>
      </c>
      <c r="C792" t="s">
        <v>404</v>
      </c>
      <c r="D792">
        <v>108739000</v>
      </c>
      <c r="E792">
        <v>144</v>
      </c>
      <c r="F792">
        <v>27450783</v>
      </c>
      <c r="G792">
        <v>1</v>
      </c>
      <c r="H792">
        <v>70253</v>
      </c>
      <c r="I792" s="1">
        <v>44761.875</v>
      </c>
      <c r="J792" t="s">
        <v>445</v>
      </c>
      <c r="K792">
        <v>0</v>
      </c>
      <c r="L792" s="1"/>
      <c r="M792" s="1">
        <v>44761.875</v>
      </c>
      <c r="N792" s="1">
        <v>28909.875</v>
      </c>
      <c r="O792" s="1">
        <v>42555.875</v>
      </c>
      <c r="P792" s="1"/>
      <c r="Q792" s="1">
        <v>42565.875</v>
      </c>
      <c r="R792">
        <v>291515690</v>
      </c>
      <c r="S792" s="22">
        <f>COUNTIF(affix_amil_mensalidade_bronze!$E$4:$E$140,R792)</f>
        <v>0</v>
      </c>
      <c r="U792" t="s">
        <v>816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389</v>
      </c>
      <c r="AC792">
        <v>71</v>
      </c>
      <c r="AD792" t="s">
        <v>817</v>
      </c>
      <c r="AE792">
        <v>272243</v>
      </c>
      <c r="AF792">
        <v>2409.27</v>
      </c>
      <c r="AG792">
        <v>2722.43</v>
      </c>
      <c r="AH792" t="s">
        <v>408</v>
      </c>
      <c r="AI792" t="str">
        <f t="shared" si="178"/>
        <v>SIMSIMSIM1087390001442745078317025344761.875GP4 - FACERN - FEDERACAO DAS ASSOCIACOES COMERCIAI044761.87528909.87542555.87542565.8752915156900DXNXXL XLVX DX WXTX000000AMIL71GP4 - AMIL 400 NACIONAL R COPART PJCA QP2722432409.272722.43ATIVO</v>
      </c>
      <c r="AJ792">
        <f t="shared" si="179"/>
        <v>1</v>
      </c>
      <c r="AK792" t="s">
        <v>445</v>
      </c>
      <c r="AM792" s="7">
        <v>789</v>
      </c>
      <c r="AN792" s="7" t="str">
        <f t="shared" si="182"/>
        <v/>
      </c>
      <c r="AO792" s="7" t="str">
        <f t="shared" si="182"/>
        <v/>
      </c>
      <c r="AP792" s="7" t="str">
        <f t="shared" si="182"/>
        <v/>
      </c>
      <c r="AQ792" s="7" t="str">
        <f t="shared" si="182"/>
        <v/>
      </c>
      <c r="AR792" s="7" t="str">
        <f t="shared" si="182"/>
        <v/>
      </c>
      <c r="AS792" s="7" t="str">
        <f t="shared" si="182"/>
        <v/>
      </c>
      <c r="AT792" s="7" t="str">
        <f t="shared" si="182"/>
        <v/>
      </c>
      <c r="AU792" s="7" t="str">
        <f t="shared" si="182"/>
        <v/>
      </c>
      <c r="AV792" s="7" t="str">
        <f t="shared" si="182"/>
        <v/>
      </c>
      <c r="AW792" s="7" t="str">
        <f t="shared" si="182"/>
        <v/>
      </c>
      <c r="AX792" s="7" t="str">
        <f t="shared" si="183"/>
        <v/>
      </c>
      <c r="AY792" s="7" t="str">
        <f t="shared" si="183"/>
        <v/>
      </c>
      <c r="AZ792" s="7" t="str">
        <f t="shared" si="183"/>
        <v/>
      </c>
      <c r="BA792" s="7" t="str">
        <f t="shared" si="183"/>
        <v/>
      </c>
      <c r="BB792" s="7" t="str">
        <f t="shared" si="183"/>
        <v/>
      </c>
      <c r="BC792" s="7" t="str">
        <f t="shared" si="183"/>
        <v/>
      </c>
      <c r="BD792" s="7" t="str">
        <f t="shared" si="183"/>
        <v/>
      </c>
      <c r="BE792" s="7" t="str">
        <f t="shared" si="183"/>
        <v/>
      </c>
    </row>
    <row r="793" spans="1:57">
      <c r="A793" t="s">
        <v>404</v>
      </c>
      <c r="B793" t="s">
        <v>404</v>
      </c>
      <c r="C793" t="s">
        <v>404</v>
      </c>
      <c r="D793">
        <v>108739000</v>
      </c>
      <c r="E793">
        <v>144</v>
      </c>
      <c r="F793">
        <v>27450783</v>
      </c>
      <c r="G793">
        <v>1</v>
      </c>
      <c r="H793">
        <v>70253</v>
      </c>
      <c r="I793" s="1">
        <v>44761.875</v>
      </c>
      <c r="J793" t="s">
        <v>445</v>
      </c>
      <c r="K793">
        <v>1</v>
      </c>
      <c r="L793" s="1"/>
      <c r="M793" s="1">
        <v>44761.875</v>
      </c>
      <c r="N793" s="1">
        <v>36057.875</v>
      </c>
      <c r="O793" s="1">
        <v>42555.875</v>
      </c>
      <c r="P793" s="1"/>
      <c r="Q793" s="1">
        <v>42565.875</v>
      </c>
      <c r="R793">
        <v>291515703</v>
      </c>
      <c r="S793" s="23">
        <f>COUNTIF(affix_amil_mensalidade_bronze!$E$4:$E$140,R793)</f>
        <v>0</v>
      </c>
      <c r="U793" t="s">
        <v>818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389</v>
      </c>
      <c r="AC793">
        <v>71</v>
      </c>
      <c r="AD793" t="s">
        <v>817</v>
      </c>
      <c r="AE793">
        <v>171433</v>
      </c>
      <c r="AF793">
        <v>1517.14</v>
      </c>
      <c r="AG793">
        <v>1714.33</v>
      </c>
      <c r="AH793" t="s">
        <v>408</v>
      </c>
      <c r="AI793" t="str">
        <f t="shared" si="178"/>
        <v>SIMSIMSIM1087390001442745078317025344761.875GP4 - FACERN - FEDERACAO DAS ASSOCIACOES COMERCIAI144761.87536057.87542555.87542565.8752915157030VXNXWXU FXRNXNDX XLVX000000AMIL71GP4 - AMIL 400 NACIONAL R COPART PJCA QP1714331517.141714.33ATIVO</v>
      </c>
      <c r="AJ793">
        <f t="shared" si="179"/>
        <v>0</v>
      </c>
      <c r="AK793" t="s">
        <v>445</v>
      </c>
      <c r="AM793" s="8">
        <v>790</v>
      </c>
      <c r="AN793" s="8" t="str">
        <f t="shared" si="182"/>
        <v/>
      </c>
      <c r="AO793" s="8" t="str">
        <f t="shared" si="182"/>
        <v/>
      </c>
      <c r="AP793" s="8" t="str">
        <f t="shared" si="182"/>
        <v/>
      </c>
      <c r="AQ793" s="8" t="str">
        <f t="shared" si="182"/>
        <v/>
      </c>
      <c r="AR793" s="8" t="str">
        <f t="shared" si="182"/>
        <v/>
      </c>
      <c r="AS793" s="8" t="str">
        <f t="shared" si="182"/>
        <v/>
      </c>
      <c r="AT793" s="8" t="str">
        <f t="shared" si="182"/>
        <v/>
      </c>
      <c r="AU793" s="8" t="str">
        <f t="shared" si="182"/>
        <v/>
      </c>
      <c r="AV793" s="8" t="str">
        <f t="shared" si="182"/>
        <v/>
      </c>
      <c r="AW793" s="8" t="str">
        <f t="shared" si="182"/>
        <v/>
      </c>
      <c r="AX793" s="8" t="str">
        <f t="shared" si="183"/>
        <v/>
      </c>
      <c r="AY793" s="8" t="str">
        <f t="shared" si="183"/>
        <v/>
      </c>
      <c r="AZ793" s="8" t="str">
        <f t="shared" si="183"/>
        <v/>
      </c>
      <c r="BA793" s="8" t="str">
        <f t="shared" si="183"/>
        <v/>
      </c>
      <c r="BB793" s="8" t="str">
        <f t="shared" si="183"/>
        <v/>
      </c>
      <c r="BC793" s="8" t="str">
        <f t="shared" si="183"/>
        <v/>
      </c>
      <c r="BD793" s="8" t="str">
        <f t="shared" si="183"/>
        <v/>
      </c>
      <c r="BE793" s="8" t="str">
        <f t="shared" si="183"/>
        <v/>
      </c>
    </row>
    <row r="794" spans="1:57">
      <c r="A794" t="s">
        <v>404</v>
      </c>
      <c r="B794" t="s">
        <v>404</v>
      </c>
      <c r="C794" t="s">
        <v>404</v>
      </c>
      <c r="D794">
        <v>108739000</v>
      </c>
      <c r="E794">
        <v>144</v>
      </c>
      <c r="F794">
        <v>27450783</v>
      </c>
      <c r="G794">
        <v>1</v>
      </c>
      <c r="H794">
        <v>70253</v>
      </c>
      <c r="I794" s="1">
        <v>44761.875</v>
      </c>
      <c r="J794" t="s">
        <v>445</v>
      </c>
      <c r="K794">
        <v>1</v>
      </c>
      <c r="L794" s="1"/>
      <c r="M794" s="1">
        <v>44761.875</v>
      </c>
      <c r="N794" s="1">
        <v>36057.875</v>
      </c>
      <c r="O794" s="1">
        <v>42555.875</v>
      </c>
      <c r="P794" s="1"/>
      <c r="Q794" s="1">
        <v>42565.875</v>
      </c>
      <c r="R794">
        <v>291515703</v>
      </c>
      <c r="S794" s="22">
        <f>COUNTIF(affix_amil_mensalidade_bronze!$E$4:$E$140,R794)</f>
        <v>0</v>
      </c>
      <c r="U794" t="s">
        <v>818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389</v>
      </c>
      <c r="AC794">
        <v>71</v>
      </c>
      <c r="AD794" t="s">
        <v>817</v>
      </c>
      <c r="AE794">
        <v>171433</v>
      </c>
      <c r="AF794">
        <v>1517.14</v>
      </c>
      <c r="AG794">
        <v>1714.33</v>
      </c>
      <c r="AH794" t="s">
        <v>408</v>
      </c>
      <c r="AI794" t="str">
        <f t="shared" si="178"/>
        <v>SIMSIMSIM1087390001442745078317025344761.875GP4 - FACERN - FEDERACAO DAS ASSOCIACOES COMERCIAI144761.87536057.87542555.87542565.8752915157030VXNXWXU FXRNXNDX XLVX000000AMIL71GP4 - AMIL 400 NACIONAL R COPART PJCA QP1714331517.141714.33ATIVO</v>
      </c>
      <c r="AJ794">
        <f t="shared" si="179"/>
        <v>1</v>
      </c>
      <c r="AK794" t="s">
        <v>445</v>
      </c>
      <c r="AM794" s="7">
        <v>791</v>
      </c>
      <c r="AN794" s="7" t="str">
        <f t="shared" ref="AN794:AW803" si="184">IF(AN$3=$D794,$AM794,"")</f>
        <v/>
      </c>
      <c r="AO794" s="7" t="str">
        <f t="shared" si="184"/>
        <v/>
      </c>
      <c r="AP794" s="7" t="str">
        <f t="shared" si="184"/>
        <v/>
      </c>
      <c r="AQ794" s="7" t="str">
        <f t="shared" si="184"/>
        <v/>
      </c>
      <c r="AR794" s="7" t="str">
        <f t="shared" si="184"/>
        <v/>
      </c>
      <c r="AS794" s="7" t="str">
        <f t="shared" si="184"/>
        <v/>
      </c>
      <c r="AT794" s="7" t="str">
        <f t="shared" si="184"/>
        <v/>
      </c>
      <c r="AU794" s="7" t="str">
        <f t="shared" si="184"/>
        <v/>
      </c>
      <c r="AV794" s="7" t="str">
        <f t="shared" si="184"/>
        <v/>
      </c>
      <c r="AW794" s="7" t="str">
        <f t="shared" si="184"/>
        <v/>
      </c>
      <c r="AX794" s="7" t="str">
        <f t="shared" ref="AX794:BE803" si="185">IF(AX$3=$D794,$AM794,"")</f>
        <v/>
      </c>
      <c r="AY794" s="7" t="str">
        <f t="shared" si="185"/>
        <v/>
      </c>
      <c r="AZ794" s="7" t="str">
        <f t="shared" si="185"/>
        <v/>
      </c>
      <c r="BA794" s="7" t="str">
        <f t="shared" si="185"/>
        <v/>
      </c>
      <c r="BB794" s="7" t="str">
        <f t="shared" si="185"/>
        <v/>
      </c>
      <c r="BC794" s="7" t="str">
        <f t="shared" si="185"/>
        <v/>
      </c>
      <c r="BD794" s="7" t="str">
        <f t="shared" si="185"/>
        <v/>
      </c>
      <c r="BE794" s="7" t="str">
        <f t="shared" si="185"/>
        <v/>
      </c>
    </row>
    <row r="795" spans="1:57">
      <c r="A795" t="s">
        <v>404</v>
      </c>
      <c r="B795" t="s">
        <v>404</v>
      </c>
      <c r="C795" t="s">
        <v>404</v>
      </c>
      <c r="D795">
        <v>108739000</v>
      </c>
      <c r="E795">
        <v>144</v>
      </c>
      <c r="F795">
        <v>27450783</v>
      </c>
      <c r="G795">
        <v>1</v>
      </c>
      <c r="H795">
        <v>70253</v>
      </c>
      <c r="I795" s="1">
        <v>44761.875</v>
      </c>
      <c r="J795" t="s">
        <v>445</v>
      </c>
      <c r="K795">
        <v>1</v>
      </c>
      <c r="L795" s="1"/>
      <c r="M795" s="1">
        <v>44761.875</v>
      </c>
      <c r="N795" s="1">
        <v>36057.875</v>
      </c>
      <c r="O795" s="1">
        <v>42555.875</v>
      </c>
      <c r="P795" s="1"/>
      <c r="Q795" s="1">
        <v>42565.875</v>
      </c>
      <c r="R795">
        <v>291515703</v>
      </c>
      <c r="S795" s="23">
        <f>COUNTIF(affix_amil_mensalidade_bronze!$E$4:$E$140,R795)</f>
        <v>0</v>
      </c>
      <c r="U795" t="s">
        <v>818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389</v>
      </c>
      <c r="AC795">
        <v>71</v>
      </c>
      <c r="AD795" t="s">
        <v>817</v>
      </c>
      <c r="AE795">
        <v>171433</v>
      </c>
      <c r="AF795">
        <v>1517.14</v>
      </c>
      <c r="AG795">
        <v>1714.33</v>
      </c>
      <c r="AH795" t="s">
        <v>408</v>
      </c>
      <c r="AI795" t="str">
        <f t="shared" si="178"/>
        <v>SIMSIMSIM1087390001442745078317025344761.875GP4 - FACERN - FEDERACAO DAS ASSOCIACOES COMERCIAI144761.87536057.87542555.87542565.8752915157030VXNXWXU FXRNXNDX XLVX000000AMIL71GP4 - AMIL 400 NACIONAL R COPART PJCA QP1714331517.141714.33ATIVO</v>
      </c>
      <c r="AJ795">
        <f t="shared" si="179"/>
        <v>1</v>
      </c>
      <c r="AK795" t="s">
        <v>445</v>
      </c>
      <c r="AM795" s="8">
        <v>792</v>
      </c>
      <c r="AN795" s="8" t="str">
        <f t="shared" si="184"/>
        <v/>
      </c>
      <c r="AO795" s="8" t="str">
        <f t="shared" si="184"/>
        <v/>
      </c>
      <c r="AP795" s="8" t="str">
        <f t="shared" si="184"/>
        <v/>
      </c>
      <c r="AQ795" s="8" t="str">
        <f t="shared" si="184"/>
        <v/>
      </c>
      <c r="AR795" s="8" t="str">
        <f t="shared" si="184"/>
        <v/>
      </c>
      <c r="AS795" s="8" t="str">
        <f t="shared" si="184"/>
        <v/>
      </c>
      <c r="AT795" s="8" t="str">
        <f t="shared" si="184"/>
        <v/>
      </c>
      <c r="AU795" s="8" t="str">
        <f t="shared" si="184"/>
        <v/>
      </c>
      <c r="AV795" s="8" t="str">
        <f t="shared" si="184"/>
        <v/>
      </c>
      <c r="AW795" s="8" t="str">
        <f t="shared" si="184"/>
        <v/>
      </c>
      <c r="AX795" s="8" t="str">
        <f t="shared" si="185"/>
        <v/>
      </c>
      <c r="AY795" s="8" t="str">
        <f t="shared" si="185"/>
        <v/>
      </c>
      <c r="AZ795" s="8" t="str">
        <f t="shared" si="185"/>
        <v/>
      </c>
      <c r="BA795" s="8" t="str">
        <f t="shared" si="185"/>
        <v/>
      </c>
      <c r="BB795" s="8" t="str">
        <f t="shared" si="185"/>
        <v/>
      </c>
      <c r="BC795" s="8" t="str">
        <f t="shared" si="185"/>
        <v/>
      </c>
      <c r="BD795" s="8" t="str">
        <f t="shared" si="185"/>
        <v/>
      </c>
      <c r="BE795" s="8" t="str">
        <f t="shared" si="185"/>
        <v/>
      </c>
    </row>
    <row r="796" spans="1:57">
      <c r="A796" t="s">
        <v>404</v>
      </c>
      <c r="B796" t="s">
        <v>404</v>
      </c>
      <c r="C796" t="s">
        <v>404</v>
      </c>
      <c r="D796">
        <v>108739000</v>
      </c>
      <c r="E796">
        <v>144</v>
      </c>
      <c r="F796">
        <v>27450783</v>
      </c>
      <c r="G796">
        <v>1</v>
      </c>
      <c r="H796">
        <v>70253</v>
      </c>
      <c r="I796" s="1">
        <v>44761.875</v>
      </c>
      <c r="J796" t="s">
        <v>445</v>
      </c>
      <c r="K796">
        <v>2</v>
      </c>
      <c r="L796" s="1"/>
      <c r="M796" s="1">
        <v>44761.875</v>
      </c>
      <c r="N796" s="1">
        <v>40261.875</v>
      </c>
      <c r="O796" s="1">
        <v>42555.875</v>
      </c>
      <c r="P796" s="1"/>
      <c r="Q796" s="1">
        <v>42565.875</v>
      </c>
      <c r="R796">
        <v>291515711</v>
      </c>
      <c r="S796" s="22">
        <f>COUNTIF(affix_amil_mensalidade_bronze!$E$4:$E$140,R796)</f>
        <v>0</v>
      </c>
      <c r="U796" t="s">
        <v>819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389</v>
      </c>
      <c r="AC796">
        <v>71</v>
      </c>
      <c r="AD796" t="s">
        <v>817</v>
      </c>
      <c r="AE796">
        <v>137142</v>
      </c>
      <c r="AF796">
        <v>1213.5999999999999</v>
      </c>
      <c r="AG796">
        <v>1371.42</v>
      </c>
      <c r="AH796" t="s">
        <v>408</v>
      </c>
      <c r="AI796" t="str">
        <f t="shared" si="178"/>
        <v>SIMSIMSIM1087390001442745078317025344761.875GP4 - FACERN - FEDERACAO DAS ASSOCIACOES COMERCIAI244761.87540261.87542555.87542565.8752915157110LUXX FXRNXNDX XLVX000000AMIL71GP4 - AMIL 400 NACIONAL R COPART PJCA QP1371421213.61371.42ATIVO</v>
      </c>
      <c r="AJ796">
        <f t="shared" si="179"/>
        <v>0</v>
      </c>
      <c r="AK796" t="s">
        <v>445</v>
      </c>
      <c r="AM796" s="7">
        <v>793</v>
      </c>
      <c r="AN796" s="7" t="str">
        <f t="shared" si="184"/>
        <v/>
      </c>
      <c r="AO796" s="7" t="str">
        <f t="shared" si="184"/>
        <v/>
      </c>
      <c r="AP796" s="7" t="str">
        <f t="shared" si="184"/>
        <v/>
      </c>
      <c r="AQ796" s="7" t="str">
        <f t="shared" si="184"/>
        <v/>
      </c>
      <c r="AR796" s="7" t="str">
        <f t="shared" si="184"/>
        <v/>
      </c>
      <c r="AS796" s="7" t="str">
        <f t="shared" si="184"/>
        <v/>
      </c>
      <c r="AT796" s="7" t="str">
        <f t="shared" si="184"/>
        <v/>
      </c>
      <c r="AU796" s="7" t="str">
        <f t="shared" si="184"/>
        <v/>
      </c>
      <c r="AV796" s="7" t="str">
        <f t="shared" si="184"/>
        <v/>
      </c>
      <c r="AW796" s="7" t="str">
        <f t="shared" si="184"/>
        <v/>
      </c>
      <c r="AX796" s="7" t="str">
        <f t="shared" si="185"/>
        <v/>
      </c>
      <c r="AY796" s="7" t="str">
        <f t="shared" si="185"/>
        <v/>
      </c>
      <c r="AZ796" s="7" t="str">
        <f t="shared" si="185"/>
        <v/>
      </c>
      <c r="BA796" s="7" t="str">
        <f t="shared" si="185"/>
        <v/>
      </c>
      <c r="BB796" s="7" t="str">
        <f t="shared" si="185"/>
        <v/>
      </c>
      <c r="BC796" s="7" t="str">
        <f t="shared" si="185"/>
        <v/>
      </c>
      <c r="BD796" s="7" t="str">
        <f t="shared" si="185"/>
        <v/>
      </c>
      <c r="BE796" s="7" t="str">
        <f t="shared" si="185"/>
        <v/>
      </c>
    </row>
    <row r="797" spans="1:57">
      <c r="A797" t="s">
        <v>404</v>
      </c>
      <c r="B797" t="s">
        <v>404</v>
      </c>
      <c r="C797" t="s">
        <v>404</v>
      </c>
      <c r="D797">
        <v>108739000</v>
      </c>
      <c r="E797">
        <v>144</v>
      </c>
      <c r="F797">
        <v>27450783</v>
      </c>
      <c r="G797">
        <v>1</v>
      </c>
      <c r="H797">
        <v>70253</v>
      </c>
      <c r="I797" s="1">
        <v>44761.875</v>
      </c>
      <c r="J797" t="s">
        <v>445</v>
      </c>
      <c r="K797">
        <v>2</v>
      </c>
      <c r="L797" s="1"/>
      <c r="M797" s="1">
        <v>44761.875</v>
      </c>
      <c r="N797" s="1">
        <v>40261.875</v>
      </c>
      <c r="O797" s="1">
        <v>42555.875</v>
      </c>
      <c r="P797" s="1"/>
      <c r="Q797" s="1">
        <v>42565.875</v>
      </c>
      <c r="R797">
        <v>291515711</v>
      </c>
      <c r="S797" s="23">
        <f>COUNTIF(affix_amil_mensalidade_bronze!$E$4:$E$140,R797)</f>
        <v>0</v>
      </c>
      <c r="U797" t="s">
        <v>819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389</v>
      </c>
      <c r="AC797">
        <v>71</v>
      </c>
      <c r="AD797" t="s">
        <v>817</v>
      </c>
      <c r="AE797">
        <v>137142</v>
      </c>
      <c r="AF797">
        <v>1213.5999999999999</v>
      </c>
      <c r="AG797">
        <v>1371.42</v>
      </c>
      <c r="AH797" t="s">
        <v>408</v>
      </c>
      <c r="AI797" t="str">
        <f t="shared" si="178"/>
        <v>SIMSIMSIM1087390001442745078317025344761.875GP4 - FACERN - FEDERACAO DAS ASSOCIACOES COMERCIAI244761.87540261.87542555.87542565.8752915157110LUXX FXRNXNDX XLVX000000AMIL71GP4 - AMIL 400 NACIONAL R COPART PJCA QP1371421213.61371.42ATIVO</v>
      </c>
      <c r="AJ797">
        <f t="shared" si="179"/>
        <v>1</v>
      </c>
      <c r="AK797" t="s">
        <v>445</v>
      </c>
      <c r="AM797" s="8">
        <v>794</v>
      </c>
      <c r="AN797" s="8" t="str">
        <f t="shared" si="184"/>
        <v/>
      </c>
      <c r="AO797" s="8" t="str">
        <f t="shared" si="184"/>
        <v/>
      </c>
      <c r="AP797" s="8" t="str">
        <f t="shared" si="184"/>
        <v/>
      </c>
      <c r="AQ797" s="8" t="str">
        <f t="shared" si="184"/>
        <v/>
      </c>
      <c r="AR797" s="8" t="str">
        <f t="shared" si="184"/>
        <v/>
      </c>
      <c r="AS797" s="8" t="str">
        <f t="shared" si="184"/>
        <v/>
      </c>
      <c r="AT797" s="8" t="str">
        <f t="shared" si="184"/>
        <v/>
      </c>
      <c r="AU797" s="8" t="str">
        <f t="shared" si="184"/>
        <v/>
      </c>
      <c r="AV797" s="8" t="str">
        <f t="shared" si="184"/>
        <v/>
      </c>
      <c r="AW797" s="8" t="str">
        <f t="shared" si="184"/>
        <v/>
      </c>
      <c r="AX797" s="8" t="str">
        <f t="shared" si="185"/>
        <v/>
      </c>
      <c r="AY797" s="8" t="str">
        <f t="shared" si="185"/>
        <v/>
      </c>
      <c r="AZ797" s="8" t="str">
        <f t="shared" si="185"/>
        <v/>
      </c>
      <c r="BA797" s="8" t="str">
        <f t="shared" si="185"/>
        <v/>
      </c>
      <c r="BB797" s="8" t="str">
        <f t="shared" si="185"/>
        <v/>
      </c>
      <c r="BC797" s="8" t="str">
        <f t="shared" si="185"/>
        <v/>
      </c>
      <c r="BD797" s="8" t="str">
        <f t="shared" si="185"/>
        <v/>
      </c>
      <c r="BE797" s="8" t="str">
        <f t="shared" si="185"/>
        <v/>
      </c>
    </row>
    <row r="798" spans="1:57">
      <c r="A798" t="s">
        <v>404</v>
      </c>
      <c r="B798" t="s">
        <v>404</v>
      </c>
      <c r="C798" t="s">
        <v>404</v>
      </c>
      <c r="D798">
        <v>108739000</v>
      </c>
      <c r="E798">
        <v>144</v>
      </c>
      <c r="F798">
        <v>27450783</v>
      </c>
      <c r="G798">
        <v>1</v>
      </c>
      <c r="H798">
        <v>70253</v>
      </c>
      <c r="I798" s="1">
        <v>44761.875</v>
      </c>
      <c r="J798" t="s">
        <v>445</v>
      </c>
      <c r="K798">
        <v>2</v>
      </c>
      <c r="L798" s="1"/>
      <c r="M798" s="1">
        <v>44761.875</v>
      </c>
      <c r="N798" s="1">
        <v>40261.875</v>
      </c>
      <c r="O798" s="1">
        <v>42555.875</v>
      </c>
      <c r="P798" s="1"/>
      <c r="Q798" s="1">
        <v>42565.875</v>
      </c>
      <c r="R798">
        <v>291515711</v>
      </c>
      <c r="S798" s="22">
        <f>COUNTIF(affix_amil_mensalidade_bronze!$E$4:$E$140,R798)</f>
        <v>0</v>
      </c>
      <c r="U798" t="s">
        <v>819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389</v>
      </c>
      <c r="AC798">
        <v>71</v>
      </c>
      <c r="AD798" t="s">
        <v>817</v>
      </c>
      <c r="AE798">
        <v>137142</v>
      </c>
      <c r="AF798">
        <v>1213.5999999999999</v>
      </c>
      <c r="AG798">
        <v>1371.42</v>
      </c>
      <c r="AH798" t="s">
        <v>408</v>
      </c>
      <c r="AI798" t="str">
        <f t="shared" si="178"/>
        <v>SIMSIMSIM1087390001442745078317025344761.875GP4 - FACERN - FEDERACAO DAS ASSOCIACOES COMERCIAI244761.87540261.87542555.87542565.8752915157110LUXX FXRNXNDX XLVX000000AMIL71GP4 - AMIL 400 NACIONAL R COPART PJCA QP1371421213.61371.42ATIVO</v>
      </c>
      <c r="AJ798">
        <f t="shared" si="179"/>
        <v>1</v>
      </c>
      <c r="AK798" t="s">
        <v>445</v>
      </c>
      <c r="AM798" s="7">
        <v>795</v>
      </c>
      <c r="AN798" s="7" t="str">
        <f t="shared" si="184"/>
        <v/>
      </c>
      <c r="AO798" s="7" t="str">
        <f t="shared" si="184"/>
        <v/>
      </c>
      <c r="AP798" s="7" t="str">
        <f t="shared" si="184"/>
        <v/>
      </c>
      <c r="AQ798" s="7" t="str">
        <f t="shared" si="184"/>
        <v/>
      </c>
      <c r="AR798" s="7" t="str">
        <f t="shared" si="184"/>
        <v/>
      </c>
      <c r="AS798" s="7" t="str">
        <f t="shared" si="184"/>
        <v/>
      </c>
      <c r="AT798" s="7" t="str">
        <f t="shared" si="184"/>
        <v/>
      </c>
      <c r="AU798" s="7" t="str">
        <f t="shared" si="184"/>
        <v/>
      </c>
      <c r="AV798" s="7" t="str">
        <f t="shared" si="184"/>
        <v/>
      </c>
      <c r="AW798" s="7" t="str">
        <f t="shared" si="184"/>
        <v/>
      </c>
      <c r="AX798" s="7" t="str">
        <f t="shared" si="185"/>
        <v/>
      </c>
      <c r="AY798" s="7" t="str">
        <f t="shared" si="185"/>
        <v/>
      </c>
      <c r="AZ798" s="7" t="str">
        <f t="shared" si="185"/>
        <v/>
      </c>
      <c r="BA798" s="7" t="str">
        <f t="shared" si="185"/>
        <v/>
      </c>
      <c r="BB798" s="7" t="str">
        <f t="shared" si="185"/>
        <v/>
      </c>
      <c r="BC798" s="7" t="str">
        <f t="shared" si="185"/>
        <v/>
      </c>
      <c r="BD798" s="7" t="str">
        <f t="shared" si="185"/>
        <v/>
      </c>
      <c r="BE798" s="7" t="str">
        <f t="shared" si="185"/>
        <v/>
      </c>
    </row>
    <row r="799" spans="1:57">
      <c r="A799" t="s">
        <v>404</v>
      </c>
      <c r="B799" t="s">
        <v>404</v>
      </c>
      <c r="C799" t="s">
        <v>404</v>
      </c>
      <c r="D799">
        <v>108739000</v>
      </c>
      <c r="E799">
        <v>144</v>
      </c>
      <c r="F799">
        <v>27447362</v>
      </c>
      <c r="G799">
        <v>1</v>
      </c>
      <c r="H799">
        <v>70263</v>
      </c>
      <c r="I799" s="1">
        <v>44761.875</v>
      </c>
      <c r="J799" t="s">
        <v>445</v>
      </c>
      <c r="K799">
        <v>0</v>
      </c>
      <c r="L799" s="1"/>
      <c r="M799" s="1">
        <v>44761.875</v>
      </c>
      <c r="N799" s="1">
        <v>25867.875</v>
      </c>
      <c r="O799" s="1">
        <v>42555.875</v>
      </c>
      <c r="P799" s="1"/>
      <c r="Q799" s="1">
        <v>42565.875</v>
      </c>
      <c r="R799">
        <v>291517307</v>
      </c>
      <c r="S799" s="23">
        <f>COUNTIF(affix_amil_mensalidade_bronze!$E$4:$E$140,R799)</f>
        <v>0</v>
      </c>
      <c r="U799" t="s">
        <v>820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389</v>
      </c>
      <c r="AC799">
        <v>71</v>
      </c>
      <c r="AD799" t="s">
        <v>821</v>
      </c>
      <c r="AE799">
        <v>32926</v>
      </c>
      <c r="AF799">
        <v>2913.83</v>
      </c>
      <c r="AG799">
        <v>3292.6</v>
      </c>
      <c r="AH799" t="s">
        <v>408</v>
      </c>
      <c r="AI799" t="str">
        <f t="shared" si="178"/>
        <v>SIMSIMSIM1087390001442744736217026344761.875GP4 - FACERN - FEDERACAO DAS ASSOCIACOES COMERCIAI044761.87525867.87542555.87542565.8752915173070WHRXTXXNX MXRXX PXX MXRWX000000AMIL71GP4 - AMIL 400 NACIONAL R COPART PJCA QC329262913.833292.6ATIVO</v>
      </c>
      <c r="AJ799">
        <f t="shared" si="179"/>
        <v>0</v>
      </c>
      <c r="AK799" t="s">
        <v>445</v>
      </c>
      <c r="AM799" s="8">
        <v>796</v>
      </c>
      <c r="AN799" s="8" t="str">
        <f t="shared" si="184"/>
        <v/>
      </c>
      <c r="AO799" s="8" t="str">
        <f t="shared" si="184"/>
        <v/>
      </c>
      <c r="AP799" s="8" t="str">
        <f t="shared" si="184"/>
        <v/>
      </c>
      <c r="AQ799" s="8" t="str">
        <f t="shared" si="184"/>
        <v/>
      </c>
      <c r="AR799" s="8" t="str">
        <f t="shared" si="184"/>
        <v/>
      </c>
      <c r="AS799" s="8" t="str">
        <f t="shared" si="184"/>
        <v/>
      </c>
      <c r="AT799" s="8" t="str">
        <f t="shared" si="184"/>
        <v/>
      </c>
      <c r="AU799" s="8" t="str">
        <f t="shared" si="184"/>
        <v/>
      </c>
      <c r="AV799" s="8" t="str">
        <f t="shared" si="184"/>
        <v/>
      </c>
      <c r="AW799" s="8" t="str">
        <f t="shared" si="184"/>
        <v/>
      </c>
      <c r="AX799" s="8" t="str">
        <f t="shared" si="185"/>
        <v/>
      </c>
      <c r="AY799" s="8" t="str">
        <f t="shared" si="185"/>
        <v/>
      </c>
      <c r="AZ799" s="8" t="str">
        <f t="shared" si="185"/>
        <v/>
      </c>
      <c r="BA799" s="8" t="str">
        <f t="shared" si="185"/>
        <v/>
      </c>
      <c r="BB799" s="8" t="str">
        <f t="shared" si="185"/>
        <v/>
      </c>
      <c r="BC799" s="8" t="str">
        <f t="shared" si="185"/>
        <v/>
      </c>
      <c r="BD799" s="8" t="str">
        <f t="shared" si="185"/>
        <v/>
      </c>
      <c r="BE799" s="8" t="str">
        <f t="shared" si="185"/>
        <v/>
      </c>
    </row>
    <row r="800" spans="1:57">
      <c r="A800" t="s">
        <v>404</v>
      </c>
      <c r="B800" t="s">
        <v>404</v>
      </c>
      <c r="C800" t="s">
        <v>404</v>
      </c>
      <c r="D800">
        <v>108739000</v>
      </c>
      <c r="E800">
        <v>144</v>
      </c>
      <c r="F800">
        <v>27447362</v>
      </c>
      <c r="G800">
        <v>1</v>
      </c>
      <c r="H800">
        <v>70263</v>
      </c>
      <c r="I800" s="1">
        <v>44761.875</v>
      </c>
      <c r="J800" t="s">
        <v>445</v>
      </c>
      <c r="K800">
        <v>0</v>
      </c>
      <c r="L800" s="1"/>
      <c r="M800" s="1">
        <v>44761.875</v>
      </c>
      <c r="N800" s="1">
        <v>25867.875</v>
      </c>
      <c r="O800" s="1">
        <v>42555.875</v>
      </c>
      <c r="P800" s="1"/>
      <c r="Q800" s="1">
        <v>42565.875</v>
      </c>
      <c r="R800">
        <v>291517307</v>
      </c>
      <c r="S800" s="22">
        <f>COUNTIF(affix_amil_mensalidade_bronze!$E$4:$E$140,R800)</f>
        <v>0</v>
      </c>
      <c r="U800" t="s">
        <v>820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389</v>
      </c>
      <c r="AC800">
        <v>71</v>
      </c>
      <c r="AD800" t="s">
        <v>821</v>
      </c>
      <c r="AE800">
        <v>32926</v>
      </c>
      <c r="AF800">
        <v>2913.83</v>
      </c>
      <c r="AG800">
        <v>3292.6</v>
      </c>
      <c r="AH800" t="s">
        <v>408</v>
      </c>
      <c r="AI800" t="str">
        <f t="shared" si="178"/>
        <v>SIMSIMSIM1087390001442744736217026344761.875GP4 - FACERN - FEDERACAO DAS ASSOCIACOES COMERCIAI044761.87525867.87542555.87542565.8752915173070WHRXTXXNX MXRXX PXX MXRWX000000AMIL71GP4 - AMIL 400 NACIONAL R COPART PJCA QC329262913.833292.6ATIVO</v>
      </c>
      <c r="AJ800">
        <f t="shared" si="179"/>
        <v>1</v>
      </c>
      <c r="AK800" t="s">
        <v>445</v>
      </c>
      <c r="AM800" s="7">
        <v>797</v>
      </c>
      <c r="AN800" s="7" t="str">
        <f t="shared" si="184"/>
        <v/>
      </c>
      <c r="AO800" s="7" t="str">
        <f t="shared" si="184"/>
        <v/>
      </c>
      <c r="AP800" s="7" t="str">
        <f t="shared" si="184"/>
        <v/>
      </c>
      <c r="AQ800" s="7" t="str">
        <f t="shared" si="184"/>
        <v/>
      </c>
      <c r="AR800" s="7" t="str">
        <f t="shared" si="184"/>
        <v/>
      </c>
      <c r="AS800" s="7" t="str">
        <f t="shared" si="184"/>
        <v/>
      </c>
      <c r="AT800" s="7" t="str">
        <f t="shared" si="184"/>
        <v/>
      </c>
      <c r="AU800" s="7" t="str">
        <f t="shared" si="184"/>
        <v/>
      </c>
      <c r="AV800" s="7" t="str">
        <f t="shared" si="184"/>
        <v/>
      </c>
      <c r="AW800" s="7" t="str">
        <f t="shared" si="184"/>
        <v/>
      </c>
      <c r="AX800" s="7" t="str">
        <f t="shared" si="185"/>
        <v/>
      </c>
      <c r="AY800" s="7" t="str">
        <f t="shared" si="185"/>
        <v/>
      </c>
      <c r="AZ800" s="7" t="str">
        <f t="shared" si="185"/>
        <v/>
      </c>
      <c r="BA800" s="7" t="str">
        <f t="shared" si="185"/>
        <v/>
      </c>
      <c r="BB800" s="7" t="str">
        <f t="shared" si="185"/>
        <v/>
      </c>
      <c r="BC800" s="7" t="str">
        <f t="shared" si="185"/>
        <v/>
      </c>
      <c r="BD800" s="7" t="str">
        <f t="shared" si="185"/>
        <v/>
      </c>
      <c r="BE800" s="7" t="str">
        <f t="shared" si="185"/>
        <v/>
      </c>
    </row>
    <row r="801" spans="1:57">
      <c r="A801" t="s">
        <v>404</v>
      </c>
      <c r="B801" t="s">
        <v>404</v>
      </c>
      <c r="C801" t="s">
        <v>404</v>
      </c>
      <c r="D801">
        <v>108739000</v>
      </c>
      <c r="E801">
        <v>144</v>
      </c>
      <c r="F801">
        <v>27447362</v>
      </c>
      <c r="G801">
        <v>1</v>
      </c>
      <c r="H801">
        <v>70263</v>
      </c>
      <c r="I801" s="1">
        <v>44761.875</v>
      </c>
      <c r="J801" t="s">
        <v>445</v>
      </c>
      <c r="K801">
        <v>0</v>
      </c>
      <c r="L801" s="1"/>
      <c r="M801" s="1">
        <v>44761.875</v>
      </c>
      <c r="N801" s="1">
        <v>25867.875</v>
      </c>
      <c r="O801" s="1">
        <v>42555.875</v>
      </c>
      <c r="P801" s="1"/>
      <c r="Q801" s="1">
        <v>42565.875</v>
      </c>
      <c r="R801">
        <v>291517307</v>
      </c>
      <c r="S801" s="23">
        <f>COUNTIF(affix_amil_mensalidade_bronze!$E$4:$E$140,R801)</f>
        <v>0</v>
      </c>
      <c r="U801" t="s">
        <v>820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389</v>
      </c>
      <c r="AC801">
        <v>71</v>
      </c>
      <c r="AD801" t="s">
        <v>821</v>
      </c>
      <c r="AE801">
        <v>32926</v>
      </c>
      <c r="AF801">
        <v>2913.83</v>
      </c>
      <c r="AG801">
        <v>3292.6</v>
      </c>
      <c r="AH801" t="s">
        <v>408</v>
      </c>
      <c r="AI801" t="str">
        <f t="shared" si="178"/>
        <v>SIMSIMSIM1087390001442744736217026344761.875GP4 - FACERN - FEDERACAO DAS ASSOCIACOES COMERCIAI044761.87525867.87542555.87542565.8752915173070WHRXTXXNX MXRXX PXX MXRWX000000AMIL71GP4 - AMIL 400 NACIONAL R COPART PJCA QC329262913.833292.6ATIVO</v>
      </c>
      <c r="AJ801">
        <f t="shared" si="179"/>
        <v>1</v>
      </c>
      <c r="AK801" t="s">
        <v>445</v>
      </c>
      <c r="AM801" s="8">
        <v>798</v>
      </c>
      <c r="AN801" s="8" t="str">
        <f t="shared" si="184"/>
        <v/>
      </c>
      <c r="AO801" s="8" t="str">
        <f t="shared" si="184"/>
        <v/>
      </c>
      <c r="AP801" s="8" t="str">
        <f t="shared" si="184"/>
        <v/>
      </c>
      <c r="AQ801" s="8" t="str">
        <f t="shared" si="184"/>
        <v/>
      </c>
      <c r="AR801" s="8" t="str">
        <f t="shared" si="184"/>
        <v/>
      </c>
      <c r="AS801" s="8" t="str">
        <f t="shared" si="184"/>
        <v/>
      </c>
      <c r="AT801" s="8" t="str">
        <f t="shared" si="184"/>
        <v/>
      </c>
      <c r="AU801" s="8" t="str">
        <f t="shared" si="184"/>
        <v/>
      </c>
      <c r="AV801" s="8" t="str">
        <f t="shared" si="184"/>
        <v/>
      </c>
      <c r="AW801" s="8" t="str">
        <f t="shared" si="184"/>
        <v/>
      </c>
      <c r="AX801" s="8" t="str">
        <f t="shared" si="185"/>
        <v/>
      </c>
      <c r="AY801" s="8" t="str">
        <f t="shared" si="185"/>
        <v/>
      </c>
      <c r="AZ801" s="8" t="str">
        <f t="shared" si="185"/>
        <v/>
      </c>
      <c r="BA801" s="8" t="str">
        <f t="shared" si="185"/>
        <v/>
      </c>
      <c r="BB801" s="8" t="str">
        <f t="shared" si="185"/>
        <v/>
      </c>
      <c r="BC801" s="8" t="str">
        <f t="shared" si="185"/>
        <v/>
      </c>
      <c r="BD801" s="8" t="str">
        <f t="shared" si="185"/>
        <v/>
      </c>
      <c r="BE801" s="8" t="str">
        <f t="shared" si="185"/>
        <v/>
      </c>
    </row>
    <row r="802" spans="1:57">
      <c r="A802" t="s">
        <v>404</v>
      </c>
      <c r="B802" t="s">
        <v>404</v>
      </c>
      <c r="C802" t="s">
        <v>404</v>
      </c>
      <c r="D802">
        <v>310450000</v>
      </c>
      <c r="E802">
        <v>139</v>
      </c>
      <c r="F802">
        <v>26650448</v>
      </c>
      <c r="G802">
        <v>1</v>
      </c>
      <c r="H802">
        <v>63458</v>
      </c>
      <c r="I802" s="1">
        <v>44761.875</v>
      </c>
      <c r="J802" t="s">
        <v>796</v>
      </c>
      <c r="K802">
        <v>0</v>
      </c>
      <c r="L802" s="1"/>
      <c r="M802" s="1">
        <v>44761.875</v>
      </c>
      <c r="N802" s="1">
        <v>23542.875</v>
      </c>
      <c r="O802" s="1">
        <v>44062.875</v>
      </c>
      <c r="P802" s="1"/>
      <c r="Q802" s="1">
        <v>41865.875</v>
      </c>
      <c r="R802">
        <v>851939406</v>
      </c>
      <c r="S802" s="23">
        <f>COUNTIF(affix_amil_mensalidade_bronze!$E$4:$E$140,R802)</f>
        <v>0</v>
      </c>
      <c r="U802" t="s">
        <v>797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389</v>
      </c>
      <c r="AC802">
        <v>94</v>
      </c>
      <c r="AD802" t="s">
        <v>798</v>
      </c>
      <c r="AE802">
        <v>317682</v>
      </c>
      <c r="AF802">
        <v>5094.46</v>
      </c>
      <c r="AG802">
        <v>3176.82</v>
      </c>
      <c r="AH802" t="s">
        <v>408</v>
      </c>
      <c r="AI802" t="str">
        <f t="shared" si="178"/>
        <v>SIMSIMSIM3104500001392665044816345844761.875GP3 - SINTSEP/MA - SINDICATO DOS TRABALHADORES NO044761.87523542.87544062.87541865.8758519394060WXLDXNXLTXN BXTXNTUXT PXRXXRX000000AMIL94GP3 - BLUE PLUS 400 QC3176825094.463176.82ATIVO</v>
      </c>
      <c r="AJ802">
        <f t="shared" si="179"/>
        <v>0</v>
      </c>
      <c r="AK802" t="s">
        <v>796</v>
      </c>
      <c r="AM802" s="7">
        <v>799</v>
      </c>
      <c r="AN802" s="7" t="str">
        <f t="shared" si="184"/>
        <v/>
      </c>
      <c r="AO802" s="7" t="str">
        <f t="shared" si="184"/>
        <v/>
      </c>
      <c r="AP802" s="7" t="str">
        <f t="shared" si="184"/>
        <v/>
      </c>
      <c r="AQ802" s="7" t="str">
        <f t="shared" si="184"/>
        <v/>
      </c>
      <c r="AR802" s="7" t="str">
        <f t="shared" si="184"/>
        <v/>
      </c>
      <c r="AS802" s="7" t="str">
        <f t="shared" si="184"/>
        <v/>
      </c>
      <c r="AT802" s="7" t="str">
        <f t="shared" si="184"/>
        <v/>
      </c>
      <c r="AU802" s="7" t="str">
        <f t="shared" si="184"/>
        <v/>
      </c>
      <c r="AV802" s="7" t="str">
        <f t="shared" si="184"/>
        <v/>
      </c>
      <c r="AW802" s="7" t="str">
        <f t="shared" si="184"/>
        <v/>
      </c>
      <c r="AX802" s="7" t="str">
        <f t="shared" si="185"/>
        <v/>
      </c>
      <c r="AY802" s="7" t="str">
        <f t="shared" si="185"/>
        <v/>
      </c>
      <c r="AZ802" s="7" t="str">
        <f t="shared" si="185"/>
        <v/>
      </c>
      <c r="BA802" s="7" t="str">
        <f t="shared" si="185"/>
        <v/>
      </c>
      <c r="BB802" s="7" t="str">
        <f t="shared" si="185"/>
        <v/>
      </c>
      <c r="BC802" s="7" t="str">
        <f t="shared" si="185"/>
        <v/>
      </c>
      <c r="BD802" s="7" t="str">
        <f t="shared" si="185"/>
        <v/>
      </c>
      <c r="BE802" s="7" t="str">
        <f t="shared" si="185"/>
        <v/>
      </c>
    </row>
    <row r="803" spans="1:57">
      <c r="A803" t="s">
        <v>404</v>
      </c>
      <c r="B803" t="s">
        <v>404</v>
      </c>
      <c r="C803" t="s">
        <v>404</v>
      </c>
      <c r="D803">
        <v>310450000</v>
      </c>
      <c r="E803">
        <v>139</v>
      </c>
      <c r="F803">
        <v>26650448</v>
      </c>
      <c r="G803">
        <v>1</v>
      </c>
      <c r="H803">
        <v>63458</v>
      </c>
      <c r="I803" s="1">
        <v>44761.875</v>
      </c>
      <c r="J803" t="s">
        <v>796</v>
      </c>
      <c r="K803">
        <v>0</v>
      </c>
      <c r="L803" s="1"/>
      <c r="M803" s="1">
        <v>44761.875</v>
      </c>
      <c r="N803" s="1">
        <v>23542.875</v>
      </c>
      <c r="O803" s="1">
        <v>44062.875</v>
      </c>
      <c r="P803" s="1"/>
      <c r="Q803" s="1">
        <v>41865.875</v>
      </c>
      <c r="R803">
        <v>851939406</v>
      </c>
      <c r="S803" s="22">
        <f>COUNTIF(affix_amil_mensalidade_bronze!$E$4:$E$140,R803)</f>
        <v>0</v>
      </c>
      <c r="U803" t="s">
        <v>797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389</v>
      </c>
      <c r="AC803">
        <v>94</v>
      </c>
      <c r="AD803" t="s">
        <v>798</v>
      </c>
      <c r="AE803">
        <v>317682</v>
      </c>
      <c r="AF803">
        <v>5094.46</v>
      </c>
      <c r="AG803">
        <v>3176.82</v>
      </c>
      <c r="AH803" t="s">
        <v>408</v>
      </c>
      <c r="AI803" t="str">
        <f t="shared" si="178"/>
        <v>SIMSIMSIM3104500001392665044816345844761.875GP3 - SINTSEP/MA - SINDICATO DOS TRABALHADORES NO044761.87523542.87544062.87541865.8758519394060WXLDXNXLTXN BXTXNTUXT PXRXXRX000000AMIL94GP3 - BLUE PLUS 400 QC3176825094.463176.82ATIVO</v>
      </c>
      <c r="AJ803">
        <f t="shared" si="179"/>
        <v>1</v>
      </c>
      <c r="AK803" t="s">
        <v>796</v>
      </c>
      <c r="AM803" s="8">
        <v>800</v>
      </c>
      <c r="AN803" s="8" t="str">
        <f t="shared" si="184"/>
        <v/>
      </c>
      <c r="AO803" s="8" t="str">
        <f t="shared" si="184"/>
        <v/>
      </c>
      <c r="AP803" s="8" t="str">
        <f t="shared" si="184"/>
        <v/>
      </c>
      <c r="AQ803" s="8" t="str">
        <f t="shared" si="184"/>
        <v/>
      </c>
      <c r="AR803" s="8" t="str">
        <f t="shared" si="184"/>
        <v/>
      </c>
      <c r="AS803" s="8" t="str">
        <f t="shared" si="184"/>
        <v/>
      </c>
      <c r="AT803" s="8" t="str">
        <f t="shared" si="184"/>
        <v/>
      </c>
      <c r="AU803" s="8" t="str">
        <f t="shared" si="184"/>
        <v/>
      </c>
      <c r="AV803" s="8" t="str">
        <f t="shared" si="184"/>
        <v/>
      </c>
      <c r="AW803" s="8" t="str">
        <f t="shared" si="184"/>
        <v/>
      </c>
      <c r="AX803" s="8" t="str">
        <f t="shared" si="185"/>
        <v/>
      </c>
      <c r="AY803" s="8" t="str">
        <f t="shared" si="185"/>
        <v/>
      </c>
      <c r="AZ803" s="8" t="str">
        <f t="shared" si="185"/>
        <v/>
      </c>
      <c r="BA803" s="8" t="str">
        <f t="shared" si="185"/>
        <v/>
      </c>
      <c r="BB803" s="8" t="str">
        <f t="shared" si="185"/>
        <v/>
      </c>
      <c r="BC803" s="8" t="str">
        <f t="shared" si="185"/>
        <v/>
      </c>
      <c r="BD803" s="8" t="str">
        <f t="shared" si="185"/>
        <v/>
      </c>
      <c r="BE803" s="8" t="str">
        <f t="shared" si="185"/>
        <v/>
      </c>
    </row>
    <row r="804" spans="1:57">
      <c r="A804" t="s">
        <v>404</v>
      </c>
      <c r="B804" t="s">
        <v>404</v>
      </c>
      <c r="C804" t="s">
        <v>404</v>
      </c>
      <c r="D804">
        <v>310450000</v>
      </c>
      <c r="E804">
        <v>139</v>
      </c>
      <c r="F804">
        <v>26650448</v>
      </c>
      <c r="G804">
        <v>1</v>
      </c>
      <c r="H804">
        <v>63458</v>
      </c>
      <c r="I804" s="1">
        <v>44761.875</v>
      </c>
      <c r="J804" t="s">
        <v>796</v>
      </c>
      <c r="K804">
        <v>0</v>
      </c>
      <c r="L804" s="1"/>
      <c r="M804" s="1">
        <v>44761.875</v>
      </c>
      <c r="N804" s="1">
        <v>23542.875</v>
      </c>
      <c r="O804" s="1">
        <v>44062.875</v>
      </c>
      <c r="P804" s="1"/>
      <c r="Q804" s="1">
        <v>41865.875</v>
      </c>
      <c r="R804">
        <v>851939406</v>
      </c>
      <c r="S804" s="22">
        <f>COUNTIF(affix_amil_mensalidade_bronze!$E$4:$E$140,R804)</f>
        <v>0</v>
      </c>
      <c r="U804" t="s">
        <v>797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389</v>
      </c>
      <c r="AC804">
        <v>94</v>
      </c>
      <c r="AD804" t="s">
        <v>798</v>
      </c>
      <c r="AE804">
        <v>317682</v>
      </c>
      <c r="AF804">
        <v>5094.46</v>
      </c>
      <c r="AG804">
        <v>3176.82</v>
      </c>
      <c r="AH804" t="s">
        <v>408</v>
      </c>
      <c r="AI804" t="str">
        <f t="shared" si="178"/>
        <v>SIMSIMSIM3104500001392665044816345844761.875GP3 - SINTSEP/MA - SINDICATO DOS TRABALHADORES NO044761.87523542.87544062.87541865.8758519394060WXLDXNXLTXN BXTXNTUXT PXRXXRX000000AMIL94GP3 - BLUE PLUS 400 QC3176825094.463176.82ATIVO</v>
      </c>
      <c r="AJ804">
        <f t="shared" si="179"/>
        <v>1</v>
      </c>
      <c r="AK804" t="s">
        <v>796</v>
      </c>
      <c r="AM804" s="7">
        <v>801</v>
      </c>
      <c r="AN804" s="7" t="str">
        <f t="shared" ref="AN804:AW813" si="186">IF(AN$3=$D804,$AM804,"")</f>
        <v/>
      </c>
      <c r="AO804" s="7" t="str">
        <f t="shared" si="186"/>
        <v/>
      </c>
      <c r="AP804" s="7" t="str">
        <f t="shared" si="186"/>
        <v/>
      </c>
      <c r="AQ804" s="7" t="str">
        <f t="shared" si="186"/>
        <v/>
      </c>
      <c r="AR804" s="7" t="str">
        <f t="shared" si="186"/>
        <v/>
      </c>
      <c r="AS804" s="7" t="str">
        <f t="shared" si="186"/>
        <v/>
      </c>
      <c r="AT804" s="7" t="str">
        <f t="shared" si="186"/>
        <v/>
      </c>
      <c r="AU804" s="7" t="str">
        <f t="shared" si="186"/>
        <v/>
      </c>
      <c r="AV804" s="7" t="str">
        <f t="shared" si="186"/>
        <v/>
      </c>
      <c r="AW804" s="7" t="str">
        <f t="shared" si="186"/>
        <v/>
      </c>
      <c r="AX804" s="7" t="str">
        <f t="shared" ref="AX804:BE813" si="187">IF(AX$3=$D804,$AM804,"")</f>
        <v/>
      </c>
      <c r="AY804" s="7" t="str">
        <f t="shared" si="187"/>
        <v/>
      </c>
      <c r="AZ804" s="7" t="str">
        <f t="shared" si="187"/>
        <v/>
      </c>
      <c r="BA804" s="7" t="str">
        <f t="shared" si="187"/>
        <v/>
      </c>
      <c r="BB804" s="7" t="str">
        <f t="shared" si="187"/>
        <v/>
      </c>
      <c r="BC804" s="7" t="str">
        <f t="shared" si="187"/>
        <v/>
      </c>
      <c r="BD804" s="7" t="str">
        <f t="shared" si="187"/>
        <v/>
      </c>
      <c r="BE804" s="7" t="str">
        <f t="shared" si="187"/>
        <v/>
      </c>
    </row>
    <row r="805" spans="1:57">
      <c r="A805" t="s">
        <v>404</v>
      </c>
      <c r="B805" t="s">
        <v>404</v>
      </c>
      <c r="C805" t="s">
        <v>404</v>
      </c>
      <c r="D805">
        <v>318048000</v>
      </c>
      <c r="E805">
        <v>142</v>
      </c>
      <c r="F805">
        <v>26650516</v>
      </c>
      <c r="G805">
        <v>1</v>
      </c>
      <c r="H805">
        <v>72429</v>
      </c>
      <c r="I805" s="1">
        <v>44777.875</v>
      </c>
      <c r="J805" t="s">
        <v>454</v>
      </c>
      <c r="K805">
        <v>0</v>
      </c>
      <c r="L805" s="1"/>
      <c r="M805" s="1">
        <v>44777.875</v>
      </c>
      <c r="N805" s="1">
        <v>40582.916666666664</v>
      </c>
      <c r="O805" s="1">
        <v>43950.875</v>
      </c>
      <c r="P805" s="1">
        <v>43950.875</v>
      </c>
      <c r="Q805" s="1">
        <v>41820.875</v>
      </c>
      <c r="R805">
        <v>136445</v>
      </c>
      <c r="S805" s="22">
        <f>COUNTIF(affix_amil_mensalidade_bronze!$E$4:$E$140,R805)</f>
        <v>0</v>
      </c>
      <c r="U805" t="s">
        <v>455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389</v>
      </c>
      <c r="AC805">
        <v>96</v>
      </c>
      <c r="AD805" t="s">
        <v>442</v>
      </c>
      <c r="AE805">
        <v>200608</v>
      </c>
      <c r="AF805">
        <v>1775.36</v>
      </c>
      <c r="AG805">
        <v>2006.08</v>
      </c>
      <c r="AH805" t="s">
        <v>408</v>
      </c>
      <c r="AI805" t="str">
        <f t="shared" si="178"/>
        <v>SIMSIMSIM3180480001422665051617242944777.875GP3 - UNEN/RN - UNIAO ESTUDANTIL DO NORTE E NORDES044777.87540582.916666666743950.87543950.87541820.8751364450DXVX RXX DX XLXVXXRX WXLDX000000AMIL96GP3 - BLUE PLUS 400 QP2006081775.362006.08ATIVO</v>
      </c>
      <c r="AJ805">
        <f t="shared" si="179"/>
        <v>0</v>
      </c>
      <c r="AK805" t="s">
        <v>454</v>
      </c>
      <c r="AM805" s="8">
        <v>802</v>
      </c>
      <c r="AN805" s="8" t="str">
        <f t="shared" si="186"/>
        <v/>
      </c>
      <c r="AO805" s="8" t="str">
        <f t="shared" si="186"/>
        <v/>
      </c>
      <c r="AP805" s="8" t="str">
        <f t="shared" si="186"/>
        <v/>
      </c>
      <c r="AQ805" s="8" t="str">
        <f t="shared" si="186"/>
        <v/>
      </c>
      <c r="AR805" s="8" t="str">
        <f t="shared" si="186"/>
        <v/>
      </c>
      <c r="AS805" s="8" t="str">
        <f t="shared" si="186"/>
        <v/>
      </c>
      <c r="AT805" s="8" t="str">
        <f t="shared" si="186"/>
        <v/>
      </c>
      <c r="AU805" s="8" t="str">
        <f t="shared" si="186"/>
        <v/>
      </c>
      <c r="AV805" s="8" t="str">
        <f t="shared" si="186"/>
        <v/>
      </c>
      <c r="AW805" s="8" t="str">
        <f t="shared" si="186"/>
        <v/>
      </c>
      <c r="AX805" s="8" t="str">
        <f t="shared" si="187"/>
        <v/>
      </c>
      <c r="AY805" s="8" t="str">
        <f t="shared" si="187"/>
        <v/>
      </c>
      <c r="AZ805" s="8" t="str">
        <f t="shared" si="187"/>
        <v/>
      </c>
      <c r="BA805" s="8" t="str">
        <f t="shared" si="187"/>
        <v/>
      </c>
      <c r="BB805" s="8" t="str">
        <f t="shared" si="187"/>
        <v/>
      </c>
      <c r="BC805" s="8">
        <f t="shared" si="187"/>
        <v>802</v>
      </c>
      <c r="BD805" s="8" t="str">
        <f t="shared" si="187"/>
        <v/>
      </c>
      <c r="BE805" s="8" t="str">
        <f t="shared" si="187"/>
        <v/>
      </c>
    </row>
    <row r="806" spans="1:57">
      <c r="A806" t="s">
        <v>404</v>
      </c>
      <c r="B806" t="s">
        <v>404</v>
      </c>
      <c r="C806" t="s">
        <v>404</v>
      </c>
      <c r="D806">
        <v>927223000</v>
      </c>
      <c r="E806">
        <v>113</v>
      </c>
      <c r="F806">
        <v>26609656</v>
      </c>
      <c r="G806">
        <v>1</v>
      </c>
      <c r="H806">
        <v>72383</v>
      </c>
      <c r="I806" s="1">
        <v>44777.875</v>
      </c>
      <c r="J806" t="s">
        <v>405</v>
      </c>
      <c r="K806">
        <v>0</v>
      </c>
      <c r="L806" s="1"/>
      <c r="M806" s="1">
        <v>44777.875</v>
      </c>
      <c r="N806" s="1">
        <v>39052.916666666664</v>
      </c>
      <c r="O806" s="1">
        <v>41351.875</v>
      </c>
      <c r="P806" s="1"/>
      <c r="Q806" s="1">
        <v>41364.875</v>
      </c>
      <c r="R806">
        <v>463151</v>
      </c>
      <c r="S806" s="23">
        <f>COUNTIF(affix_amil_mensalidade_bronze!$E$4:$E$140,R806)</f>
        <v>0</v>
      </c>
      <c r="U806" t="s">
        <v>453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389</v>
      </c>
      <c r="AC806">
        <v>111</v>
      </c>
      <c r="AD806" t="s">
        <v>407</v>
      </c>
      <c r="AE806">
        <v>47053</v>
      </c>
      <c r="AF806">
        <v>1004.76</v>
      </c>
      <c r="AG806">
        <v>470.53</v>
      </c>
      <c r="AH806" t="s">
        <v>408</v>
      </c>
      <c r="AI806" t="str">
        <f t="shared" si="178"/>
        <v>SIMSIMSIM9272230001132660965617238344777.875GP1 - UEP - UNIAO DOS ESTUDANTES POTIGUAR - RN044777.87539052.916666666741351.87541364.8754631510BXXTRXZ MXXX RXXNDX000000AMIL111GP1 - BLUE 300 RN S/OBS QC PJCA470531004.76470.53ATIVO</v>
      </c>
      <c r="AJ806">
        <f t="shared" si="179"/>
        <v>0</v>
      </c>
      <c r="AK806" t="s">
        <v>405</v>
      </c>
      <c r="AM806" s="7">
        <v>803</v>
      </c>
      <c r="AN806" s="7" t="str">
        <f t="shared" si="186"/>
        <v/>
      </c>
      <c r="AO806" s="7" t="str">
        <f t="shared" si="186"/>
        <v/>
      </c>
      <c r="AP806" s="7" t="str">
        <f t="shared" si="186"/>
        <v/>
      </c>
      <c r="AQ806" s="7" t="str">
        <f t="shared" si="186"/>
        <v/>
      </c>
      <c r="AR806" s="7" t="str">
        <f t="shared" si="186"/>
        <v/>
      </c>
      <c r="AS806" s="7" t="str">
        <f t="shared" si="186"/>
        <v/>
      </c>
      <c r="AT806" s="7" t="str">
        <f t="shared" si="186"/>
        <v/>
      </c>
      <c r="AU806" s="7" t="str">
        <f t="shared" si="186"/>
        <v/>
      </c>
      <c r="AV806" s="7" t="str">
        <f t="shared" si="186"/>
        <v/>
      </c>
      <c r="AW806" s="7" t="str">
        <f t="shared" si="186"/>
        <v/>
      </c>
      <c r="AX806" s="7" t="str">
        <f t="shared" si="187"/>
        <v/>
      </c>
      <c r="AY806" s="7" t="str">
        <f t="shared" si="187"/>
        <v/>
      </c>
      <c r="AZ806" s="7" t="str">
        <f t="shared" si="187"/>
        <v/>
      </c>
      <c r="BA806" s="7" t="str">
        <f t="shared" si="187"/>
        <v/>
      </c>
      <c r="BB806" s="7" t="str">
        <f t="shared" si="187"/>
        <v/>
      </c>
      <c r="BC806" s="7" t="str">
        <f t="shared" si="187"/>
        <v/>
      </c>
      <c r="BD806" s="7" t="str">
        <f t="shared" si="187"/>
        <v/>
      </c>
      <c r="BE806" s="7" t="str">
        <f t="shared" si="187"/>
        <v/>
      </c>
    </row>
    <row r="807" spans="1:57">
      <c r="A807" t="s">
        <v>404</v>
      </c>
      <c r="B807" t="s">
        <v>404</v>
      </c>
      <c r="C807" t="s">
        <v>404</v>
      </c>
      <c r="D807">
        <v>318048000</v>
      </c>
      <c r="E807">
        <v>142</v>
      </c>
      <c r="F807">
        <v>26649128</v>
      </c>
      <c r="G807">
        <v>1</v>
      </c>
      <c r="H807">
        <v>72518</v>
      </c>
      <c r="I807" s="1">
        <v>44777.875</v>
      </c>
      <c r="J807" t="s">
        <v>454</v>
      </c>
      <c r="K807">
        <v>0</v>
      </c>
      <c r="L807" s="1"/>
      <c r="M807" s="1">
        <v>44777.875</v>
      </c>
      <c r="N807" s="1">
        <v>38012.916666666664</v>
      </c>
      <c r="O807" s="1">
        <v>41900.875</v>
      </c>
      <c r="P807" s="1"/>
      <c r="Q807" s="1">
        <v>41912.875</v>
      </c>
      <c r="R807">
        <v>496290</v>
      </c>
      <c r="S807" s="23">
        <f>COUNTIF(affix_amil_mensalidade_bronze!$E$4:$E$140,R807)</f>
        <v>0</v>
      </c>
      <c r="U807" t="s">
        <v>456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389</v>
      </c>
      <c r="AC807">
        <v>93</v>
      </c>
      <c r="AD807" t="s">
        <v>457</v>
      </c>
      <c r="AE807">
        <v>173859</v>
      </c>
      <c r="AF807">
        <v>1538.59</v>
      </c>
      <c r="AG807">
        <v>1738.59</v>
      </c>
      <c r="AH807" t="s">
        <v>408</v>
      </c>
      <c r="AI807" t="str">
        <f t="shared" si="178"/>
        <v>SIMSIMSIM3180480001422664912817251844777.875GP3 - UNEN/RN - UNIAO ESTUDANTIL DO NORTE E NORDES044777.87538012.916666666741900.87541912.8754962900GXXVXNX XLXVXXRX XLVX000000AMIL93GP3 - BLUE PLUS 300 QP1738591538.591738.59ATIVO</v>
      </c>
      <c r="AJ807">
        <f t="shared" si="179"/>
        <v>0</v>
      </c>
      <c r="AK807" t="s">
        <v>454</v>
      </c>
      <c r="AM807" s="8">
        <v>804</v>
      </c>
      <c r="AN807" s="8" t="str">
        <f t="shared" si="186"/>
        <v/>
      </c>
      <c r="AO807" s="8" t="str">
        <f t="shared" si="186"/>
        <v/>
      </c>
      <c r="AP807" s="8" t="str">
        <f t="shared" si="186"/>
        <v/>
      </c>
      <c r="AQ807" s="8" t="str">
        <f t="shared" si="186"/>
        <v/>
      </c>
      <c r="AR807" s="8" t="str">
        <f t="shared" si="186"/>
        <v/>
      </c>
      <c r="AS807" s="8" t="str">
        <f t="shared" si="186"/>
        <v/>
      </c>
      <c r="AT807" s="8" t="str">
        <f t="shared" si="186"/>
        <v/>
      </c>
      <c r="AU807" s="8" t="str">
        <f t="shared" si="186"/>
        <v/>
      </c>
      <c r="AV807" s="8" t="str">
        <f t="shared" si="186"/>
        <v/>
      </c>
      <c r="AW807" s="8" t="str">
        <f t="shared" si="186"/>
        <v/>
      </c>
      <c r="AX807" s="8" t="str">
        <f t="shared" si="187"/>
        <v/>
      </c>
      <c r="AY807" s="8" t="str">
        <f t="shared" si="187"/>
        <v/>
      </c>
      <c r="AZ807" s="8" t="str">
        <f t="shared" si="187"/>
        <v/>
      </c>
      <c r="BA807" s="8" t="str">
        <f t="shared" si="187"/>
        <v/>
      </c>
      <c r="BB807" s="8" t="str">
        <f t="shared" si="187"/>
        <v/>
      </c>
      <c r="BC807" s="8">
        <f t="shared" si="187"/>
        <v>804</v>
      </c>
      <c r="BD807" s="8" t="str">
        <f t="shared" si="187"/>
        <v/>
      </c>
      <c r="BE807" s="8" t="str">
        <f t="shared" si="187"/>
        <v/>
      </c>
    </row>
    <row r="808" spans="1:57">
      <c r="A808" t="s">
        <v>404</v>
      </c>
      <c r="B808" t="s">
        <v>404</v>
      </c>
      <c r="C808" t="s">
        <v>404</v>
      </c>
      <c r="D808">
        <v>311084000</v>
      </c>
      <c r="E808">
        <v>140</v>
      </c>
      <c r="F808">
        <v>26649128</v>
      </c>
      <c r="G808">
        <v>1</v>
      </c>
      <c r="H808">
        <v>72589</v>
      </c>
      <c r="I808" s="1">
        <v>44777.875</v>
      </c>
      <c r="J808" t="s">
        <v>459</v>
      </c>
      <c r="K808">
        <v>0</v>
      </c>
      <c r="L808" s="1"/>
      <c r="M808" s="1">
        <v>44777.875</v>
      </c>
      <c r="N808" s="1">
        <v>40296.875</v>
      </c>
      <c r="O808" s="1">
        <v>41962.916666666664</v>
      </c>
      <c r="P808" s="1"/>
      <c r="Q808" s="1">
        <v>41973.916666666664</v>
      </c>
      <c r="R808">
        <v>499344</v>
      </c>
      <c r="S808" s="23">
        <f>COUNTIF(affix_amil_mensalidade_bronze!$E$4:$E$140,R808)</f>
        <v>0</v>
      </c>
      <c r="U808" t="s">
        <v>460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389</v>
      </c>
      <c r="AC808">
        <v>91</v>
      </c>
      <c r="AD808" t="s">
        <v>457</v>
      </c>
      <c r="AE808">
        <v>169348</v>
      </c>
      <c r="AF808">
        <v>1498.64</v>
      </c>
      <c r="AG808">
        <v>1693.48</v>
      </c>
      <c r="AH808" t="s">
        <v>408</v>
      </c>
      <c r="AI808" t="str">
        <f t="shared" si="178"/>
        <v>SIMSIMSIM3110840001402664912817258944777.875GP3 - UNEN/MA - UNIAO ESTUDANTIL DO NORTE E NORDES044777.87540296.87541962.916666666741973.91666666674993440JXXX GUXLHXRMX RUBXM XGUXXR000000AMIL91GP3 - BLUE PLUS 300 QP1693481498.641693.48ATIVO</v>
      </c>
      <c r="AJ808">
        <f t="shared" si="179"/>
        <v>0</v>
      </c>
      <c r="AK808" t="s">
        <v>459</v>
      </c>
      <c r="AM808" s="7">
        <v>805</v>
      </c>
      <c r="AN808" s="7" t="str">
        <f t="shared" si="186"/>
        <v/>
      </c>
      <c r="AO808" s="7" t="str">
        <f t="shared" si="186"/>
        <v/>
      </c>
      <c r="AP808" s="7" t="str">
        <f t="shared" si="186"/>
        <v/>
      </c>
      <c r="AQ808" s="7" t="str">
        <f t="shared" si="186"/>
        <v/>
      </c>
      <c r="AR808" s="7" t="str">
        <f t="shared" si="186"/>
        <v/>
      </c>
      <c r="AS808" s="7" t="str">
        <f t="shared" si="186"/>
        <v/>
      </c>
      <c r="AT808" s="7" t="str">
        <f t="shared" si="186"/>
        <v/>
      </c>
      <c r="AU808" s="7" t="str">
        <f t="shared" si="186"/>
        <v/>
      </c>
      <c r="AV808" s="7" t="str">
        <f t="shared" si="186"/>
        <v/>
      </c>
      <c r="AW808" s="7" t="str">
        <f t="shared" si="186"/>
        <v/>
      </c>
      <c r="AX808" s="7" t="str">
        <f t="shared" si="187"/>
        <v/>
      </c>
      <c r="AY808" s="7" t="str">
        <f t="shared" si="187"/>
        <v/>
      </c>
      <c r="AZ808" s="7" t="str">
        <f t="shared" si="187"/>
        <v/>
      </c>
      <c r="BA808" s="7" t="str">
        <f t="shared" si="187"/>
        <v/>
      </c>
      <c r="BB808" s="7" t="str">
        <f t="shared" si="187"/>
        <v/>
      </c>
      <c r="BC808" s="7" t="str">
        <f t="shared" si="187"/>
        <v/>
      </c>
      <c r="BD808" s="7" t="str">
        <f t="shared" si="187"/>
        <v/>
      </c>
      <c r="BE808" s="7">
        <f t="shared" si="187"/>
        <v>805</v>
      </c>
    </row>
    <row r="809" spans="1:57">
      <c r="A809" t="s">
        <v>404</v>
      </c>
      <c r="B809" t="s">
        <v>404</v>
      </c>
      <c r="C809" t="s">
        <v>404</v>
      </c>
      <c r="D809">
        <v>318048000</v>
      </c>
      <c r="E809">
        <v>142</v>
      </c>
      <c r="F809">
        <v>26649007</v>
      </c>
      <c r="G809">
        <v>1</v>
      </c>
      <c r="H809">
        <v>72651</v>
      </c>
      <c r="I809" s="1">
        <v>44777.875</v>
      </c>
      <c r="J809" t="s">
        <v>454</v>
      </c>
      <c r="K809">
        <v>0</v>
      </c>
      <c r="L809" s="1"/>
      <c r="M809" s="1">
        <v>44777.875</v>
      </c>
      <c r="N809" s="1">
        <v>40244.875</v>
      </c>
      <c r="O809" s="1">
        <v>43675.875</v>
      </c>
      <c r="P809" s="1">
        <v>43675.875</v>
      </c>
      <c r="Q809" s="1">
        <v>42035.916666666664</v>
      </c>
      <c r="R809">
        <v>503136</v>
      </c>
      <c r="S809" s="23">
        <f>COUNTIF(affix_amil_mensalidade_bronze!$E$4:$E$140,R809)</f>
        <v>0</v>
      </c>
      <c r="U809" t="s">
        <v>462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389</v>
      </c>
      <c r="AC809">
        <v>89</v>
      </c>
      <c r="AD809" t="s">
        <v>430</v>
      </c>
      <c r="AE809">
        <v>160481</v>
      </c>
      <c r="AF809">
        <v>1420.17</v>
      </c>
      <c r="AG809">
        <v>1604.81</v>
      </c>
      <c r="AH809" t="s">
        <v>408</v>
      </c>
      <c r="AI809" t="str">
        <f t="shared" si="178"/>
        <v>SIMSIMSIM3180480001422664900717265144777.875GP3 - UNEN/RN - UNIAO ESTUDANTIL DO NORTE E NORDES044777.87540244.87543675.87543675.87542035.91666666675031360YXMXN FXRRXXRX DX LXMX MXWXXL000000AMIL89GP3 - BLUE PLUS 300 QC1604811420.171604.81ATIVO</v>
      </c>
      <c r="AJ809">
        <f t="shared" si="179"/>
        <v>0</v>
      </c>
      <c r="AK809" t="s">
        <v>454</v>
      </c>
      <c r="AM809" s="8">
        <v>806</v>
      </c>
      <c r="AN809" s="8" t="str">
        <f t="shared" si="186"/>
        <v/>
      </c>
      <c r="AO809" s="8" t="str">
        <f t="shared" si="186"/>
        <v/>
      </c>
      <c r="AP809" s="8" t="str">
        <f t="shared" si="186"/>
        <v/>
      </c>
      <c r="AQ809" s="8" t="str">
        <f t="shared" si="186"/>
        <v/>
      </c>
      <c r="AR809" s="8" t="str">
        <f t="shared" si="186"/>
        <v/>
      </c>
      <c r="AS809" s="8" t="str">
        <f t="shared" si="186"/>
        <v/>
      </c>
      <c r="AT809" s="8" t="str">
        <f t="shared" si="186"/>
        <v/>
      </c>
      <c r="AU809" s="8" t="str">
        <f t="shared" si="186"/>
        <v/>
      </c>
      <c r="AV809" s="8" t="str">
        <f t="shared" si="186"/>
        <v/>
      </c>
      <c r="AW809" s="8" t="str">
        <f t="shared" si="186"/>
        <v/>
      </c>
      <c r="AX809" s="8" t="str">
        <f t="shared" si="187"/>
        <v/>
      </c>
      <c r="AY809" s="8" t="str">
        <f t="shared" si="187"/>
        <v/>
      </c>
      <c r="AZ809" s="8" t="str">
        <f t="shared" si="187"/>
        <v/>
      </c>
      <c r="BA809" s="8" t="str">
        <f t="shared" si="187"/>
        <v/>
      </c>
      <c r="BB809" s="8" t="str">
        <f t="shared" si="187"/>
        <v/>
      </c>
      <c r="BC809" s="8">
        <f t="shared" si="187"/>
        <v>806</v>
      </c>
      <c r="BD809" s="8" t="str">
        <f t="shared" si="187"/>
        <v/>
      </c>
      <c r="BE809" s="8" t="str">
        <f t="shared" si="187"/>
        <v/>
      </c>
    </row>
    <row r="810" spans="1:57">
      <c r="A810" t="s">
        <v>404</v>
      </c>
      <c r="B810" t="s">
        <v>404</v>
      </c>
      <c r="C810" t="s">
        <v>404</v>
      </c>
      <c r="E810">
        <v>151</v>
      </c>
      <c r="F810">
        <v>27447269</v>
      </c>
      <c r="G810">
        <v>1</v>
      </c>
      <c r="H810">
        <v>73208</v>
      </c>
      <c r="I810" s="1">
        <v>44777.875</v>
      </c>
      <c r="J810" t="s">
        <v>465</v>
      </c>
      <c r="K810">
        <v>0</v>
      </c>
      <c r="L810" s="1">
        <v>44747.875</v>
      </c>
      <c r="M810" s="1">
        <v>44777.875</v>
      </c>
      <c r="N810" s="1">
        <v>40927.916666666664</v>
      </c>
      <c r="O810" s="1">
        <v>44747.875</v>
      </c>
      <c r="P810" s="1"/>
      <c r="Q810" s="1">
        <v>42277.875</v>
      </c>
      <c r="R810">
        <v>573490</v>
      </c>
      <c r="S810" s="22">
        <f>COUNTIF(affix_amil_mensalidade_bronze!$E$4:$E$140,R810)</f>
        <v>0</v>
      </c>
      <c r="U810" t="s">
        <v>466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389</v>
      </c>
      <c r="AC810">
        <v>81</v>
      </c>
      <c r="AD810" t="s">
        <v>467</v>
      </c>
      <c r="AE810">
        <v>205928</v>
      </c>
      <c r="AF810">
        <v>1822.38</v>
      </c>
      <c r="AG810">
        <v>2059.2800000000002</v>
      </c>
      <c r="AH810" t="s">
        <v>391</v>
      </c>
      <c r="AI810" t="str">
        <f t="shared" si="178"/>
        <v>SIMSIMSIM1512744726917320844777.875GP4 - UNEN/RN - UNIAO ESTUDANTIL DO NORTE E NORDES044747.87544777.87540927.916666666744747.87542277.8755734900RXFXXL VXLLXLX BXWKXNFXLD MX000000AMIL81GP4 - AMIL 500 NACIONAL R PJCA QP2059281822.382059.28INATIVO</v>
      </c>
      <c r="AJ810">
        <f t="shared" si="179"/>
        <v>0</v>
      </c>
      <c r="AK810" t="s">
        <v>465</v>
      </c>
      <c r="AM810" s="7">
        <v>807</v>
      </c>
      <c r="AN810" s="7" t="str">
        <f t="shared" si="186"/>
        <v/>
      </c>
      <c r="AO810" s="7" t="str">
        <f t="shared" si="186"/>
        <v/>
      </c>
      <c r="AP810" s="7" t="str">
        <f t="shared" si="186"/>
        <v/>
      </c>
      <c r="AQ810" s="7" t="str">
        <f t="shared" si="186"/>
        <v/>
      </c>
      <c r="AR810" s="7" t="str">
        <f t="shared" si="186"/>
        <v/>
      </c>
      <c r="AS810" s="7" t="str">
        <f t="shared" si="186"/>
        <v/>
      </c>
      <c r="AT810" s="7" t="str">
        <f t="shared" si="186"/>
        <v/>
      </c>
      <c r="AU810" s="7" t="str">
        <f t="shared" si="186"/>
        <v/>
      </c>
      <c r="AV810" s="7" t="str">
        <f t="shared" si="186"/>
        <v/>
      </c>
      <c r="AW810" s="7" t="str">
        <f t="shared" si="186"/>
        <v/>
      </c>
      <c r="AX810" s="7" t="str">
        <f t="shared" si="187"/>
        <v/>
      </c>
      <c r="AY810" s="7" t="str">
        <f t="shared" si="187"/>
        <v/>
      </c>
      <c r="AZ810" s="7" t="str">
        <f t="shared" si="187"/>
        <v/>
      </c>
      <c r="BA810" s="7" t="str">
        <f t="shared" si="187"/>
        <v/>
      </c>
      <c r="BB810" s="7" t="str">
        <f t="shared" si="187"/>
        <v/>
      </c>
      <c r="BC810" s="7" t="str">
        <f t="shared" si="187"/>
        <v/>
      </c>
      <c r="BD810" s="7" t="str">
        <f t="shared" si="187"/>
        <v/>
      </c>
      <c r="BE810" s="7" t="str">
        <f t="shared" si="187"/>
        <v/>
      </c>
    </row>
    <row r="811" spans="1:57">
      <c r="A811" t="s">
        <v>404</v>
      </c>
      <c r="B811" t="s">
        <v>404</v>
      </c>
      <c r="C811" t="s">
        <v>404</v>
      </c>
      <c r="E811">
        <v>151</v>
      </c>
      <c r="F811">
        <v>27447142</v>
      </c>
      <c r="G811">
        <v>1</v>
      </c>
      <c r="H811">
        <v>73603</v>
      </c>
      <c r="I811" s="1">
        <v>44777.875</v>
      </c>
      <c r="J811" t="s">
        <v>465</v>
      </c>
      <c r="K811">
        <v>0</v>
      </c>
      <c r="L811" s="1"/>
      <c r="M811" s="1">
        <v>44777.875</v>
      </c>
      <c r="N811" s="1">
        <v>36404.875</v>
      </c>
      <c r="O811" s="1">
        <v>44173.875</v>
      </c>
      <c r="P811" s="1">
        <v>44173.875</v>
      </c>
      <c r="Q811" s="1">
        <v>42400.916666666664</v>
      </c>
      <c r="R811">
        <v>581549</v>
      </c>
      <c r="S811" s="23">
        <f>COUNTIF(affix_amil_mensalidade_bronze!$E$4:$E$140,R811)</f>
        <v>0</v>
      </c>
      <c r="U811" t="s">
        <v>468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389</v>
      </c>
      <c r="AC811">
        <v>77</v>
      </c>
      <c r="AD811" t="s">
        <v>469</v>
      </c>
      <c r="AE811">
        <v>207545</v>
      </c>
      <c r="AF811">
        <v>1836.68</v>
      </c>
      <c r="AG811">
        <v>2075.4499999999998</v>
      </c>
      <c r="AH811" t="s">
        <v>408</v>
      </c>
      <c r="AI811" t="str">
        <f t="shared" si="178"/>
        <v>SIMSIMSIM1512744714217360344777.875GP4 - UNEN/RN - UNIAO ESTUDANTIL DO NORTE E NORDES044777.87536404.87544173.87544173.87542400.91666666675815490NXTHXLXX LXXTX DX MXDXXRX000000AMIL77GP4 - AMIL 400 NACIONAL R PJCA QC2075451836.682075.45ATIVO</v>
      </c>
      <c r="AJ811">
        <f t="shared" si="179"/>
        <v>0</v>
      </c>
      <c r="AK811" t="s">
        <v>465</v>
      </c>
      <c r="AM811" s="8">
        <v>808</v>
      </c>
      <c r="AN811" s="8" t="str">
        <f t="shared" si="186"/>
        <v/>
      </c>
      <c r="AO811" s="8" t="str">
        <f t="shared" si="186"/>
        <v/>
      </c>
      <c r="AP811" s="8" t="str">
        <f t="shared" si="186"/>
        <v/>
      </c>
      <c r="AQ811" s="8" t="str">
        <f t="shared" si="186"/>
        <v/>
      </c>
      <c r="AR811" s="8" t="str">
        <f t="shared" si="186"/>
        <v/>
      </c>
      <c r="AS811" s="8" t="str">
        <f t="shared" si="186"/>
        <v/>
      </c>
      <c r="AT811" s="8" t="str">
        <f t="shared" si="186"/>
        <v/>
      </c>
      <c r="AU811" s="8" t="str">
        <f t="shared" si="186"/>
        <v/>
      </c>
      <c r="AV811" s="8" t="str">
        <f t="shared" si="186"/>
        <v/>
      </c>
      <c r="AW811" s="8" t="str">
        <f t="shared" si="186"/>
        <v/>
      </c>
      <c r="AX811" s="8" t="str">
        <f t="shared" si="187"/>
        <v/>
      </c>
      <c r="AY811" s="8" t="str">
        <f t="shared" si="187"/>
        <v/>
      </c>
      <c r="AZ811" s="8" t="str">
        <f t="shared" si="187"/>
        <v/>
      </c>
      <c r="BA811" s="8" t="str">
        <f t="shared" si="187"/>
        <v/>
      </c>
      <c r="BB811" s="8" t="str">
        <f t="shared" si="187"/>
        <v/>
      </c>
      <c r="BC811" s="8" t="str">
        <f t="shared" si="187"/>
        <v/>
      </c>
      <c r="BD811" s="8" t="str">
        <f t="shared" si="187"/>
        <v/>
      </c>
      <c r="BE811" s="8" t="str">
        <f t="shared" si="187"/>
        <v/>
      </c>
    </row>
    <row r="812" spans="1:57">
      <c r="A812" t="s">
        <v>404</v>
      </c>
      <c r="B812" t="s">
        <v>404</v>
      </c>
      <c r="C812" t="s">
        <v>404</v>
      </c>
      <c r="E812">
        <v>151</v>
      </c>
      <c r="F812">
        <v>27447319</v>
      </c>
      <c r="G812">
        <v>1</v>
      </c>
      <c r="H812">
        <v>74146</v>
      </c>
      <c r="I812" s="1">
        <v>44777.875</v>
      </c>
      <c r="J812" t="s">
        <v>465</v>
      </c>
      <c r="K812">
        <v>0</v>
      </c>
      <c r="L812" s="1"/>
      <c r="M812" s="1">
        <v>44777.875</v>
      </c>
      <c r="N812" s="1">
        <v>41643.916666666664</v>
      </c>
      <c r="O812" s="1">
        <v>42507.875</v>
      </c>
      <c r="P812" s="1"/>
      <c r="Q812" s="1">
        <v>42521.875</v>
      </c>
      <c r="R812">
        <v>588872</v>
      </c>
      <c r="S812" s="23">
        <f>COUNTIF(affix_amil_mensalidade_bronze!$E$4:$E$140,R812)</f>
        <v>0</v>
      </c>
      <c r="U812" t="s">
        <v>471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389</v>
      </c>
      <c r="AC812">
        <v>73</v>
      </c>
      <c r="AD812" t="s">
        <v>450</v>
      </c>
      <c r="AE812">
        <v>188772</v>
      </c>
      <c r="AF812">
        <v>1670.58</v>
      </c>
      <c r="AG812">
        <v>1887.72</v>
      </c>
      <c r="AH812" t="s">
        <v>408</v>
      </c>
      <c r="AI812" t="str">
        <f t="shared" si="178"/>
        <v>SIMSIMSIM1512744731917414644777.875GP4 - UNEN/RN - UNIAO ESTUDANTIL DO NORTE E NORDES044777.87541643.916666666742507.87542521.8755888720MXGUXL DX XUZX BXRBXX000000AMIL73GP4 - AMIL 400 NACIONAL R PJCA QP1887721670.581887.72ATIVO</v>
      </c>
      <c r="AJ812">
        <f t="shared" si="179"/>
        <v>0</v>
      </c>
      <c r="AK812" t="s">
        <v>465</v>
      </c>
      <c r="AM812" s="7">
        <v>809</v>
      </c>
      <c r="AN812" s="7" t="str">
        <f t="shared" si="186"/>
        <v/>
      </c>
      <c r="AO812" s="7" t="str">
        <f t="shared" si="186"/>
        <v/>
      </c>
      <c r="AP812" s="7" t="str">
        <f t="shared" si="186"/>
        <v/>
      </c>
      <c r="AQ812" s="7" t="str">
        <f t="shared" si="186"/>
        <v/>
      </c>
      <c r="AR812" s="7" t="str">
        <f t="shared" si="186"/>
        <v/>
      </c>
      <c r="AS812" s="7" t="str">
        <f t="shared" si="186"/>
        <v/>
      </c>
      <c r="AT812" s="7" t="str">
        <f t="shared" si="186"/>
        <v/>
      </c>
      <c r="AU812" s="7" t="str">
        <f t="shared" si="186"/>
        <v/>
      </c>
      <c r="AV812" s="7" t="str">
        <f t="shared" si="186"/>
        <v/>
      </c>
      <c r="AW812" s="7" t="str">
        <f t="shared" si="186"/>
        <v/>
      </c>
      <c r="AX812" s="7" t="str">
        <f t="shared" si="187"/>
        <v/>
      </c>
      <c r="AY812" s="7" t="str">
        <f t="shared" si="187"/>
        <v/>
      </c>
      <c r="AZ812" s="7" t="str">
        <f t="shared" si="187"/>
        <v/>
      </c>
      <c r="BA812" s="7" t="str">
        <f t="shared" si="187"/>
        <v/>
      </c>
      <c r="BB812" s="7" t="str">
        <f t="shared" si="187"/>
        <v/>
      </c>
      <c r="BC812" s="7" t="str">
        <f t="shared" si="187"/>
        <v/>
      </c>
      <c r="BD812" s="7" t="str">
        <f t="shared" si="187"/>
        <v/>
      </c>
      <c r="BE812" s="7" t="str">
        <f t="shared" si="187"/>
        <v/>
      </c>
    </row>
    <row r="813" spans="1:57">
      <c r="A813" t="s">
        <v>404</v>
      </c>
      <c r="B813" t="s">
        <v>404</v>
      </c>
      <c r="C813" t="s">
        <v>404</v>
      </c>
      <c r="E813">
        <v>151</v>
      </c>
      <c r="F813">
        <v>27447142</v>
      </c>
      <c r="G813">
        <v>1</v>
      </c>
      <c r="H813">
        <v>74835</v>
      </c>
      <c r="I813" s="1">
        <v>44777.875</v>
      </c>
      <c r="J813" t="s">
        <v>465</v>
      </c>
      <c r="K813">
        <v>0</v>
      </c>
      <c r="L813" s="1"/>
      <c r="M813" s="1">
        <v>44777.875</v>
      </c>
      <c r="N813" s="1">
        <v>42039.916666666664</v>
      </c>
      <c r="O813" s="1">
        <v>42621.875</v>
      </c>
      <c r="P813" s="1"/>
      <c r="Q813" s="1">
        <v>42551.875</v>
      </c>
      <c r="R813">
        <v>596147</v>
      </c>
      <c r="S813" s="22">
        <f>COUNTIF(affix_amil_mensalidade_bronze!$E$4:$E$140,R813)</f>
        <v>0</v>
      </c>
      <c r="U813" t="s">
        <v>472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389</v>
      </c>
      <c r="AC813">
        <v>72</v>
      </c>
      <c r="AD813" t="s">
        <v>469</v>
      </c>
      <c r="AE813">
        <v>16604</v>
      </c>
      <c r="AF813">
        <v>1469.36</v>
      </c>
      <c r="AG813">
        <v>1660.4</v>
      </c>
      <c r="AH813" t="s">
        <v>408</v>
      </c>
      <c r="AI813" t="str">
        <f t="shared" si="178"/>
        <v>SIMSIMSIM1512744714217483544777.875GP4 - UNEN/RN - UNIAO ESTUDANTIL DO NORTE E NORDES044777.87542039.916666666742621.87542551.8755961470GXXVXNNX WXRVXLHX DX NXWXMXNTX000000AMIL72GP4 - AMIL 400 NACIONAL R PJCA QC166041469.361660.4ATIVO</v>
      </c>
      <c r="AJ813">
        <f t="shared" si="179"/>
        <v>0</v>
      </c>
      <c r="AK813" t="s">
        <v>465</v>
      </c>
      <c r="AM813" s="8">
        <v>810</v>
      </c>
      <c r="AN813" s="8" t="str">
        <f t="shared" si="186"/>
        <v/>
      </c>
      <c r="AO813" s="8" t="str">
        <f t="shared" si="186"/>
        <v/>
      </c>
      <c r="AP813" s="8" t="str">
        <f t="shared" si="186"/>
        <v/>
      </c>
      <c r="AQ813" s="8" t="str">
        <f t="shared" si="186"/>
        <v/>
      </c>
      <c r="AR813" s="8" t="str">
        <f t="shared" si="186"/>
        <v/>
      </c>
      <c r="AS813" s="8" t="str">
        <f t="shared" si="186"/>
        <v/>
      </c>
      <c r="AT813" s="8" t="str">
        <f t="shared" si="186"/>
        <v/>
      </c>
      <c r="AU813" s="8" t="str">
        <f t="shared" si="186"/>
        <v/>
      </c>
      <c r="AV813" s="8" t="str">
        <f t="shared" si="186"/>
        <v/>
      </c>
      <c r="AW813" s="8" t="str">
        <f t="shared" si="186"/>
        <v/>
      </c>
      <c r="AX813" s="8" t="str">
        <f t="shared" si="187"/>
        <v/>
      </c>
      <c r="AY813" s="8" t="str">
        <f t="shared" si="187"/>
        <v/>
      </c>
      <c r="AZ813" s="8" t="str">
        <f t="shared" si="187"/>
        <v/>
      </c>
      <c r="BA813" s="8" t="str">
        <f t="shared" si="187"/>
        <v/>
      </c>
      <c r="BB813" s="8" t="str">
        <f t="shared" si="187"/>
        <v/>
      </c>
      <c r="BC813" s="8" t="str">
        <f t="shared" si="187"/>
        <v/>
      </c>
      <c r="BD813" s="8" t="str">
        <f t="shared" si="187"/>
        <v/>
      </c>
      <c r="BE813" s="8" t="str">
        <f t="shared" si="187"/>
        <v/>
      </c>
    </row>
    <row r="814" spans="1:57">
      <c r="A814" t="s">
        <v>404</v>
      </c>
      <c r="B814" t="s">
        <v>404</v>
      </c>
      <c r="C814" t="s">
        <v>404</v>
      </c>
      <c r="D814">
        <v>1189455000</v>
      </c>
      <c r="E814">
        <v>19</v>
      </c>
      <c r="F814">
        <v>0</v>
      </c>
      <c r="G814">
        <v>1</v>
      </c>
      <c r="H814">
        <v>160102</v>
      </c>
      <c r="I814" s="1">
        <v>44777.875</v>
      </c>
      <c r="J814" t="s">
        <v>387</v>
      </c>
      <c r="K814">
        <v>0</v>
      </c>
      <c r="L814" s="1"/>
      <c r="M814" s="1">
        <v>44777.875</v>
      </c>
      <c r="N814" s="1">
        <v>37264.916666666664</v>
      </c>
      <c r="O814" s="1">
        <v>43636.875</v>
      </c>
      <c r="P814" s="1">
        <v>43615.875</v>
      </c>
      <c r="Q814" s="1">
        <v>43312.875</v>
      </c>
      <c r="R814">
        <v>73274996</v>
      </c>
      <c r="S814" s="22">
        <f>COUNTIF(affix_amil_mensalidade_bronze!$E$4:$E$140,R814)</f>
        <v>0</v>
      </c>
      <c r="U814" t="s">
        <v>475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389</v>
      </c>
      <c r="AC814">
        <v>47</v>
      </c>
      <c r="AD814" t="s">
        <v>476</v>
      </c>
      <c r="AE814">
        <v>154477</v>
      </c>
      <c r="AF814">
        <v>1297.6600000000001</v>
      </c>
      <c r="AG814">
        <v>1544.77</v>
      </c>
      <c r="AH814" t="s">
        <v>408</v>
      </c>
      <c r="AI814" t="str">
        <f t="shared" si="178"/>
        <v>SIMSIMSIM1189455000190116010244777.875FNEL044777.87537264.916666666743636.87543615.87543312.875732749960RXQUX BXPX DX XLVX JUNXXR000000AMIL47AMIL 400 QC NACIONAL1544771297.661544.77ATIVO</v>
      </c>
      <c r="AJ814">
        <f t="shared" si="179"/>
        <v>0</v>
      </c>
      <c r="AK814" t="s">
        <v>387</v>
      </c>
      <c r="AM814" s="7">
        <v>811</v>
      </c>
      <c r="AN814" s="7" t="str">
        <f t="shared" ref="AN814:AW823" si="188">IF(AN$3=$D814,$AM814,"")</f>
        <v/>
      </c>
      <c r="AO814" s="7" t="str">
        <f t="shared" si="188"/>
        <v/>
      </c>
      <c r="AP814" s="7" t="str">
        <f t="shared" si="188"/>
        <v/>
      </c>
      <c r="AQ814" s="7" t="str">
        <f t="shared" si="188"/>
        <v/>
      </c>
      <c r="AR814" s="7" t="str">
        <f t="shared" si="188"/>
        <v/>
      </c>
      <c r="AS814" s="7" t="str">
        <f t="shared" si="188"/>
        <v/>
      </c>
      <c r="AT814" s="7" t="str">
        <f t="shared" si="188"/>
        <v/>
      </c>
      <c r="AU814" s="7" t="str">
        <f t="shared" si="188"/>
        <v/>
      </c>
      <c r="AV814" s="7" t="str">
        <f t="shared" si="188"/>
        <v/>
      </c>
      <c r="AW814" s="7" t="str">
        <f t="shared" si="188"/>
        <v/>
      </c>
      <c r="AX814" s="7" t="str">
        <f t="shared" ref="AX814:BE823" si="189">IF(AX$3=$D814,$AM814,"")</f>
        <v/>
      </c>
      <c r="AY814" s="7" t="str">
        <f t="shared" si="189"/>
        <v/>
      </c>
      <c r="AZ814" s="7" t="str">
        <f t="shared" si="189"/>
        <v/>
      </c>
      <c r="BA814" s="7" t="str">
        <f t="shared" si="189"/>
        <v/>
      </c>
      <c r="BB814" s="7" t="str">
        <f t="shared" si="189"/>
        <v/>
      </c>
      <c r="BC814" s="7" t="str">
        <f t="shared" si="189"/>
        <v/>
      </c>
      <c r="BD814" s="7" t="str">
        <f t="shared" si="189"/>
        <v/>
      </c>
      <c r="BE814" s="7" t="str">
        <f t="shared" si="189"/>
        <v/>
      </c>
    </row>
    <row r="815" spans="1:57">
      <c r="A815" t="s">
        <v>404</v>
      </c>
      <c r="B815" t="s">
        <v>404</v>
      </c>
      <c r="C815" t="s">
        <v>404</v>
      </c>
      <c r="D815">
        <v>1191014000</v>
      </c>
      <c r="E815">
        <v>19</v>
      </c>
      <c r="F815">
        <v>0</v>
      </c>
      <c r="G815">
        <v>1</v>
      </c>
      <c r="H815">
        <v>160178</v>
      </c>
      <c r="I815" s="1">
        <v>44777.875</v>
      </c>
      <c r="J815" t="s">
        <v>387</v>
      </c>
      <c r="K815">
        <v>0</v>
      </c>
      <c r="L815" s="1"/>
      <c r="M815" s="1">
        <v>44777.875</v>
      </c>
      <c r="N815" s="1">
        <v>36322.875</v>
      </c>
      <c r="O815" s="1">
        <v>43310.875</v>
      </c>
      <c r="P815" s="1"/>
      <c r="Q815" s="1">
        <v>43312.875</v>
      </c>
      <c r="R815">
        <v>73278611</v>
      </c>
      <c r="S815" s="23">
        <f>COUNTIF(affix_amil_mensalidade_bronze!$E$4:$E$140,R815)</f>
        <v>0</v>
      </c>
      <c r="U815" t="s">
        <v>477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389</v>
      </c>
      <c r="AC815">
        <v>47</v>
      </c>
      <c r="AD815" t="s">
        <v>478</v>
      </c>
      <c r="AE815">
        <v>131312</v>
      </c>
      <c r="AF815">
        <v>1103.02</v>
      </c>
      <c r="AG815">
        <v>1313.12</v>
      </c>
      <c r="AH815" t="s">
        <v>408</v>
      </c>
      <c r="AI815" t="str">
        <f t="shared" si="178"/>
        <v>SIMSIMSIM1191014000190116017844777.875FNEL044777.87536322.87543310.87543312.875732786110LUX WXXMBRX XNTXXGX XUNDXR000000AMIL47AMIL 400 QC NACIONAL COPART1313121103.021313.12ATIVO</v>
      </c>
      <c r="AJ815">
        <f t="shared" si="179"/>
        <v>0</v>
      </c>
      <c r="AK815" t="s">
        <v>387</v>
      </c>
      <c r="AM815" s="8">
        <v>812</v>
      </c>
      <c r="AN815" s="8" t="str">
        <f t="shared" si="188"/>
        <v/>
      </c>
      <c r="AO815" s="8" t="str">
        <f t="shared" si="188"/>
        <v/>
      </c>
      <c r="AP815" s="8" t="str">
        <f t="shared" si="188"/>
        <v/>
      </c>
      <c r="AQ815" s="8" t="str">
        <f t="shared" si="188"/>
        <v/>
      </c>
      <c r="AR815" s="8" t="str">
        <f t="shared" si="188"/>
        <v/>
      </c>
      <c r="AS815" s="8" t="str">
        <f t="shared" si="188"/>
        <v/>
      </c>
      <c r="AT815" s="8" t="str">
        <f t="shared" si="188"/>
        <v/>
      </c>
      <c r="AU815" s="8" t="str">
        <f t="shared" si="188"/>
        <v/>
      </c>
      <c r="AV815" s="8" t="str">
        <f t="shared" si="188"/>
        <v/>
      </c>
      <c r="AW815" s="8" t="str">
        <f t="shared" si="188"/>
        <v/>
      </c>
      <c r="AX815" s="8" t="str">
        <f t="shared" si="189"/>
        <v/>
      </c>
      <c r="AY815" s="8" t="str">
        <f t="shared" si="189"/>
        <v/>
      </c>
      <c r="AZ815" s="8" t="str">
        <f t="shared" si="189"/>
        <v/>
      </c>
      <c r="BA815" s="8" t="str">
        <f t="shared" si="189"/>
        <v/>
      </c>
      <c r="BB815" s="8" t="str">
        <f t="shared" si="189"/>
        <v/>
      </c>
      <c r="BC815" s="8" t="str">
        <f t="shared" si="189"/>
        <v/>
      </c>
      <c r="BD815" s="8" t="str">
        <f t="shared" si="189"/>
        <v/>
      </c>
      <c r="BE815" s="8" t="str">
        <f t="shared" si="189"/>
        <v/>
      </c>
    </row>
    <row r="816" spans="1:57">
      <c r="A816" t="s">
        <v>404</v>
      </c>
      <c r="B816" t="s">
        <v>404</v>
      </c>
      <c r="C816" t="s">
        <v>404</v>
      </c>
      <c r="D816">
        <v>1189455000</v>
      </c>
      <c r="E816">
        <v>19</v>
      </c>
      <c r="F816">
        <v>0</v>
      </c>
      <c r="G816">
        <v>1</v>
      </c>
      <c r="H816">
        <v>160423</v>
      </c>
      <c r="I816" s="1">
        <v>44777.875</v>
      </c>
      <c r="J816" t="s">
        <v>387</v>
      </c>
      <c r="K816">
        <v>0</v>
      </c>
      <c r="L816" s="1"/>
      <c r="M816" s="1">
        <v>44777.875</v>
      </c>
      <c r="N816" s="1">
        <v>40836.916666666664</v>
      </c>
      <c r="O816" s="1">
        <v>43310.875</v>
      </c>
      <c r="P816" s="1"/>
      <c r="Q816" s="1">
        <v>43312.875</v>
      </c>
      <c r="R816">
        <v>73281314</v>
      </c>
      <c r="S816" s="23">
        <f>COUNTIF(affix_amil_mensalidade_bronze!$E$4:$E$140,R816)</f>
        <v>0</v>
      </c>
      <c r="U816" t="s">
        <v>481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389</v>
      </c>
      <c r="AC816">
        <v>47</v>
      </c>
      <c r="AD816" t="s">
        <v>476</v>
      </c>
      <c r="AE816">
        <v>123586</v>
      </c>
      <c r="AF816">
        <v>1038.1099999999999</v>
      </c>
      <c r="AG816">
        <v>1235.8599999999999</v>
      </c>
      <c r="AH816" t="s">
        <v>408</v>
      </c>
      <c r="AI816" t="str">
        <f t="shared" si="178"/>
        <v>SIMSIMSIM1189455000190116042344777.875FNEL044777.87540836.916666666743310.87543312.875732813140WXLLXNGTXN MXXX DX XLXVXXRX FXLHX000000AMIL47AMIL 400 QC NACIONAL1235861038.111235.86ATIVO</v>
      </c>
      <c r="AJ816">
        <f t="shared" si="179"/>
        <v>0</v>
      </c>
      <c r="AK816" t="s">
        <v>387</v>
      </c>
      <c r="AM816" s="7">
        <v>813</v>
      </c>
      <c r="AN816" s="7" t="str">
        <f t="shared" si="188"/>
        <v/>
      </c>
      <c r="AO816" s="7" t="str">
        <f t="shared" si="188"/>
        <v/>
      </c>
      <c r="AP816" s="7" t="str">
        <f t="shared" si="188"/>
        <v/>
      </c>
      <c r="AQ816" s="7" t="str">
        <f t="shared" si="188"/>
        <v/>
      </c>
      <c r="AR816" s="7" t="str">
        <f t="shared" si="188"/>
        <v/>
      </c>
      <c r="AS816" s="7" t="str">
        <f t="shared" si="188"/>
        <v/>
      </c>
      <c r="AT816" s="7" t="str">
        <f t="shared" si="188"/>
        <v/>
      </c>
      <c r="AU816" s="7" t="str">
        <f t="shared" si="188"/>
        <v/>
      </c>
      <c r="AV816" s="7" t="str">
        <f t="shared" si="188"/>
        <v/>
      </c>
      <c r="AW816" s="7" t="str">
        <f t="shared" si="188"/>
        <v/>
      </c>
      <c r="AX816" s="7" t="str">
        <f t="shared" si="189"/>
        <v/>
      </c>
      <c r="AY816" s="7" t="str">
        <f t="shared" si="189"/>
        <v/>
      </c>
      <c r="AZ816" s="7" t="str">
        <f t="shared" si="189"/>
        <v/>
      </c>
      <c r="BA816" s="7" t="str">
        <f t="shared" si="189"/>
        <v/>
      </c>
      <c r="BB816" s="7" t="str">
        <f t="shared" si="189"/>
        <v/>
      </c>
      <c r="BC816" s="7" t="str">
        <f t="shared" si="189"/>
        <v/>
      </c>
      <c r="BD816" s="7" t="str">
        <f t="shared" si="189"/>
        <v/>
      </c>
      <c r="BE816" s="7" t="str">
        <f t="shared" si="189"/>
        <v/>
      </c>
    </row>
    <row r="817" spans="1:57">
      <c r="A817" t="s">
        <v>404</v>
      </c>
      <c r="B817" t="s">
        <v>404</v>
      </c>
      <c r="C817" t="s">
        <v>404</v>
      </c>
      <c r="D817">
        <v>1191011000</v>
      </c>
      <c r="E817">
        <v>220</v>
      </c>
      <c r="F817">
        <v>0</v>
      </c>
      <c r="G817">
        <v>1</v>
      </c>
      <c r="H817">
        <v>160070</v>
      </c>
      <c r="I817" s="1">
        <v>44777.875</v>
      </c>
      <c r="J817" t="s">
        <v>473</v>
      </c>
      <c r="K817">
        <v>0</v>
      </c>
      <c r="L817" s="1">
        <v>44746.875</v>
      </c>
      <c r="M817" s="1">
        <v>44777.875</v>
      </c>
      <c r="N817" s="1">
        <v>25922.916666666668</v>
      </c>
      <c r="O817" s="1">
        <v>44746.875</v>
      </c>
      <c r="P817" s="1">
        <v>44073.875</v>
      </c>
      <c r="Q817" s="1">
        <v>43312.875</v>
      </c>
      <c r="R817">
        <v>73281320</v>
      </c>
      <c r="S817" s="23">
        <f>COUNTIF(affix_amil_mensalidade_bronze!$E$4:$E$140,R817)</f>
        <v>0</v>
      </c>
      <c r="U817" t="s">
        <v>474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389</v>
      </c>
      <c r="AC817">
        <v>47</v>
      </c>
      <c r="AD817" t="s">
        <v>390</v>
      </c>
      <c r="AE817">
        <v>383539</v>
      </c>
      <c r="AF817">
        <v>3221.73</v>
      </c>
      <c r="AG817">
        <v>3835.39</v>
      </c>
      <c r="AH817" t="s">
        <v>391</v>
      </c>
      <c r="AI817" t="str">
        <f t="shared" si="178"/>
        <v>SIMSIMSIM11910110002200116007044777.875ABREC044746.87544777.87525922.916666666744746.87544073.87543312.875732813200KXTXX WXLXNX PXNTX FXRXNHX000000AMIL47AMIL 400 QP NACIONAL3835393221.733835.39INATIVO</v>
      </c>
      <c r="AJ817">
        <f t="shared" si="179"/>
        <v>0</v>
      </c>
      <c r="AK817" t="s">
        <v>473</v>
      </c>
      <c r="AM817" s="8">
        <v>814</v>
      </c>
      <c r="AN817" s="8" t="str">
        <f t="shared" si="188"/>
        <v/>
      </c>
      <c r="AO817" s="8" t="str">
        <f t="shared" si="188"/>
        <v/>
      </c>
      <c r="AP817" s="8" t="str">
        <f t="shared" si="188"/>
        <v/>
      </c>
      <c r="AQ817" s="8" t="str">
        <f t="shared" si="188"/>
        <v/>
      </c>
      <c r="AR817" s="8" t="str">
        <f t="shared" si="188"/>
        <v/>
      </c>
      <c r="AS817" s="8" t="str">
        <f t="shared" si="188"/>
        <v/>
      </c>
      <c r="AT817" s="8" t="str">
        <f t="shared" si="188"/>
        <v/>
      </c>
      <c r="AU817" s="8" t="str">
        <f t="shared" si="188"/>
        <v/>
      </c>
      <c r="AV817" s="8" t="str">
        <f t="shared" si="188"/>
        <v/>
      </c>
      <c r="AW817" s="8" t="str">
        <f t="shared" si="188"/>
        <v/>
      </c>
      <c r="AX817" s="8" t="str">
        <f t="shared" si="189"/>
        <v/>
      </c>
      <c r="AY817" s="8" t="str">
        <f t="shared" si="189"/>
        <v/>
      </c>
      <c r="AZ817" s="8" t="str">
        <f t="shared" si="189"/>
        <v/>
      </c>
      <c r="BA817" s="8" t="str">
        <f t="shared" si="189"/>
        <v/>
      </c>
      <c r="BB817" s="8" t="str">
        <f t="shared" si="189"/>
        <v/>
      </c>
      <c r="BC817" s="8" t="str">
        <f t="shared" si="189"/>
        <v/>
      </c>
      <c r="BD817" s="8" t="str">
        <f t="shared" si="189"/>
        <v/>
      </c>
      <c r="BE817" s="8" t="str">
        <f t="shared" si="189"/>
        <v/>
      </c>
    </row>
    <row r="818" spans="1:57">
      <c r="A818" t="s">
        <v>404</v>
      </c>
      <c r="B818" t="s">
        <v>404</v>
      </c>
      <c r="C818" t="s">
        <v>404</v>
      </c>
      <c r="D818">
        <v>1189459000</v>
      </c>
      <c r="E818">
        <v>19</v>
      </c>
      <c r="F818">
        <v>0</v>
      </c>
      <c r="G818">
        <v>1</v>
      </c>
      <c r="H818">
        <v>160441</v>
      </c>
      <c r="I818" s="1">
        <v>44777.875</v>
      </c>
      <c r="J818" t="s">
        <v>387</v>
      </c>
      <c r="K818">
        <v>0</v>
      </c>
      <c r="L818" s="1">
        <v>44776.875</v>
      </c>
      <c r="M818" s="1">
        <v>44777.875</v>
      </c>
      <c r="N818" s="1">
        <v>38562.875</v>
      </c>
      <c r="O818" s="1">
        <v>44776.875</v>
      </c>
      <c r="P818" s="1"/>
      <c r="Q818" s="1">
        <v>43312.875</v>
      </c>
      <c r="R818">
        <v>73281478</v>
      </c>
      <c r="S818" s="22">
        <f>COUNTIF(affix_amil_mensalidade_bronze!$E$4:$E$140,R818)</f>
        <v>0</v>
      </c>
      <c r="U818" t="s">
        <v>482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389</v>
      </c>
      <c r="AC818">
        <v>47</v>
      </c>
      <c r="AD818" t="s">
        <v>483</v>
      </c>
      <c r="AE818">
        <v>19297</v>
      </c>
      <c r="AF818">
        <v>1620.95</v>
      </c>
      <c r="AG818">
        <v>1929.7</v>
      </c>
      <c r="AH818" t="s">
        <v>391</v>
      </c>
      <c r="AI818" t="str">
        <f t="shared" si="178"/>
        <v>SIMSIMSIM1189459000190116044144777.875FNEL044776.87544777.87538562.87544776.87543312.875732814780MXGUXL XGUNDX DX FXRXX WXTX000000AMIL47AMIL 700 QP NACIONAL192971620.951929.7INATIVO</v>
      </c>
      <c r="AJ818">
        <f t="shared" si="179"/>
        <v>0</v>
      </c>
      <c r="AK818" t="s">
        <v>387</v>
      </c>
      <c r="AM818" s="7">
        <v>815</v>
      </c>
      <c r="AN818" s="7" t="str">
        <f t="shared" si="188"/>
        <v/>
      </c>
      <c r="AO818" s="7" t="str">
        <f t="shared" si="188"/>
        <v/>
      </c>
      <c r="AP818" s="7" t="str">
        <f t="shared" si="188"/>
        <v/>
      </c>
      <c r="AQ818" s="7" t="str">
        <f t="shared" si="188"/>
        <v/>
      </c>
      <c r="AR818" s="7" t="str">
        <f t="shared" si="188"/>
        <v/>
      </c>
      <c r="AS818" s="7" t="str">
        <f t="shared" si="188"/>
        <v/>
      </c>
      <c r="AT818" s="7" t="str">
        <f t="shared" si="188"/>
        <v/>
      </c>
      <c r="AU818" s="7" t="str">
        <f t="shared" si="188"/>
        <v/>
      </c>
      <c r="AV818" s="7" t="str">
        <f t="shared" si="188"/>
        <v/>
      </c>
      <c r="AW818" s="7" t="str">
        <f t="shared" si="188"/>
        <v/>
      </c>
      <c r="AX818" s="7" t="str">
        <f t="shared" si="189"/>
        <v/>
      </c>
      <c r="AY818" s="7" t="str">
        <f t="shared" si="189"/>
        <v/>
      </c>
      <c r="AZ818" s="7" t="str">
        <f t="shared" si="189"/>
        <v/>
      </c>
      <c r="BA818" s="7" t="str">
        <f t="shared" si="189"/>
        <v/>
      </c>
      <c r="BB818" s="7" t="str">
        <f t="shared" si="189"/>
        <v/>
      </c>
      <c r="BC818" s="7" t="str">
        <f t="shared" si="189"/>
        <v/>
      </c>
      <c r="BD818" s="7" t="str">
        <f t="shared" si="189"/>
        <v/>
      </c>
      <c r="BE818" s="7" t="str">
        <f t="shared" si="189"/>
        <v/>
      </c>
    </row>
    <row r="819" spans="1:57">
      <c r="A819" t="s">
        <v>404</v>
      </c>
      <c r="B819" t="s">
        <v>404</v>
      </c>
      <c r="C819" t="s">
        <v>404</v>
      </c>
      <c r="D819">
        <v>1189459000</v>
      </c>
      <c r="E819">
        <v>19</v>
      </c>
      <c r="F819">
        <v>0</v>
      </c>
      <c r="G819">
        <v>1</v>
      </c>
      <c r="H819">
        <v>160441</v>
      </c>
      <c r="I819" s="1">
        <v>44777.875</v>
      </c>
      <c r="J819" t="s">
        <v>387</v>
      </c>
      <c r="K819">
        <v>1</v>
      </c>
      <c r="L819" s="1">
        <v>44776.875</v>
      </c>
      <c r="M819" s="1">
        <v>44777.875</v>
      </c>
      <c r="N819" s="1">
        <v>26514.875</v>
      </c>
      <c r="O819" s="1">
        <v>44776.875</v>
      </c>
      <c r="P819" s="1"/>
      <c r="Q819" s="1">
        <v>43312.875</v>
      </c>
      <c r="R819">
        <v>73281481</v>
      </c>
      <c r="S819" s="23">
        <f>COUNTIF(affix_amil_mensalidade_bronze!$E$4:$E$140,R819)</f>
        <v>0</v>
      </c>
      <c r="U819" t="s">
        <v>484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389</v>
      </c>
      <c r="AC819">
        <v>47</v>
      </c>
      <c r="AD819" t="s">
        <v>483</v>
      </c>
      <c r="AE819">
        <v>526726</v>
      </c>
      <c r="AF819">
        <v>4424.53</v>
      </c>
      <c r="AG819">
        <v>5267.26</v>
      </c>
      <c r="AH819" t="s">
        <v>391</v>
      </c>
      <c r="AI819" t="str">
        <f t="shared" si="178"/>
        <v>SIMSIMSIM1189459000190116044144777.875FNEL144776.87544777.87526514.87544776.87543312.875732814810XRGXX HXNRXQUX DX FXRXX WXTX000000AMIL47AMIL 700 QP NACIONAL5267264424.535267.26INATIVO</v>
      </c>
      <c r="AJ819">
        <f t="shared" si="179"/>
        <v>0</v>
      </c>
      <c r="AK819" t="s">
        <v>387</v>
      </c>
      <c r="AM819" s="8">
        <v>816</v>
      </c>
      <c r="AN819" s="8" t="str">
        <f t="shared" si="188"/>
        <v/>
      </c>
      <c r="AO819" s="8" t="str">
        <f t="shared" si="188"/>
        <v/>
      </c>
      <c r="AP819" s="8" t="str">
        <f t="shared" si="188"/>
        <v/>
      </c>
      <c r="AQ819" s="8" t="str">
        <f t="shared" si="188"/>
        <v/>
      </c>
      <c r="AR819" s="8" t="str">
        <f t="shared" si="188"/>
        <v/>
      </c>
      <c r="AS819" s="8" t="str">
        <f t="shared" si="188"/>
        <v/>
      </c>
      <c r="AT819" s="8" t="str">
        <f t="shared" si="188"/>
        <v/>
      </c>
      <c r="AU819" s="8" t="str">
        <f t="shared" si="188"/>
        <v/>
      </c>
      <c r="AV819" s="8" t="str">
        <f t="shared" si="188"/>
        <v/>
      </c>
      <c r="AW819" s="8" t="str">
        <f t="shared" si="188"/>
        <v/>
      </c>
      <c r="AX819" s="8" t="str">
        <f t="shared" si="189"/>
        <v/>
      </c>
      <c r="AY819" s="8" t="str">
        <f t="shared" si="189"/>
        <v/>
      </c>
      <c r="AZ819" s="8" t="str">
        <f t="shared" si="189"/>
        <v/>
      </c>
      <c r="BA819" s="8" t="str">
        <f t="shared" si="189"/>
        <v/>
      </c>
      <c r="BB819" s="8" t="str">
        <f t="shared" si="189"/>
        <v/>
      </c>
      <c r="BC819" s="8" t="str">
        <f t="shared" si="189"/>
        <v/>
      </c>
      <c r="BD819" s="8" t="str">
        <f t="shared" si="189"/>
        <v/>
      </c>
      <c r="BE819" s="8" t="str">
        <f t="shared" si="189"/>
        <v/>
      </c>
    </row>
    <row r="820" spans="1:57">
      <c r="A820" t="s">
        <v>404</v>
      </c>
      <c r="B820" t="s">
        <v>386</v>
      </c>
      <c r="C820" t="s">
        <v>386</v>
      </c>
      <c r="E820">
        <v>19</v>
      </c>
      <c r="F820">
        <v>0</v>
      </c>
      <c r="G820">
        <v>1</v>
      </c>
      <c r="H820">
        <v>160479</v>
      </c>
      <c r="I820" s="1">
        <v>44777.875</v>
      </c>
      <c r="J820" t="s">
        <v>387</v>
      </c>
      <c r="K820">
        <v>0</v>
      </c>
      <c r="L820" s="1">
        <v>44707.875</v>
      </c>
      <c r="M820" s="1">
        <v>44777.875</v>
      </c>
      <c r="N820" s="1">
        <v>24834.916666666668</v>
      </c>
      <c r="O820" s="1">
        <v>44707.875</v>
      </c>
      <c r="P820" s="1"/>
      <c r="Q820" s="1">
        <v>43312.875</v>
      </c>
      <c r="R820">
        <v>73290251</v>
      </c>
      <c r="S820" s="23">
        <f>COUNTIF(affix_amil_mensalidade_bronze!$E$4:$E$140,R820)</f>
        <v>0</v>
      </c>
      <c r="U820" t="s">
        <v>488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389</v>
      </c>
      <c r="AC820">
        <v>47</v>
      </c>
      <c r="AD820" t="s">
        <v>394</v>
      </c>
      <c r="AE820">
        <v>103421</v>
      </c>
      <c r="AF820">
        <v>868.74</v>
      </c>
      <c r="AG820">
        <v>1034.21</v>
      </c>
      <c r="AH820" t="s">
        <v>391</v>
      </c>
      <c r="AI820" t="str">
        <f t="shared" si="178"/>
        <v>SIMNÃONÃO190116047944777.875FNEL044707.87544777.87524834.916666666744707.87543312.875732902510XLMX LXPX DX XLXVXXRX RXX000000AMIL47NEXT PLUS RM RJ103421868.741034.21INATIVO</v>
      </c>
      <c r="AJ820">
        <f t="shared" si="179"/>
        <v>0</v>
      </c>
      <c r="AK820" t="s">
        <v>387</v>
      </c>
      <c r="AM820" s="7">
        <v>817</v>
      </c>
      <c r="AN820" s="7" t="str">
        <f t="shared" si="188"/>
        <v/>
      </c>
      <c r="AO820" s="7" t="str">
        <f t="shared" si="188"/>
        <v/>
      </c>
      <c r="AP820" s="7" t="str">
        <f t="shared" si="188"/>
        <v/>
      </c>
      <c r="AQ820" s="7" t="str">
        <f t="shared" si="188"/>
        <v/>
      </c>
      <c r="AR820" s="7" t="str">
        <f t="shared" si="188"/>
        <v/>
      </c>
      <c r="AS820" s="7" t="str">
        <f t="shared" si="188"/>
        <v/>
      </c>
      <c r="AT820" s="7" t="str">
        <f t="shared" si="188"/>
        <v/>
      </c>
      <c r="AU820" s="7" t="str">
        <f t="shared" si="188"/>
        <v/>
      </c>
      <c r="AV820" s="7" t="str">
        <f t="shared" si="188"/>
        <v/>
      </c>
      <c r="AW820" s="7" t="str">
        <f t="shared" si="188"/>
        <v/>
      </c>
      <c r="AX820" s="7" t="str">
        <f t="shared" si="189"/>
        <v/>
      </c>
      <c r="AY820" s="7" t="str">
        <f t="shared" si="189"/>
        <v/>
      </c>
      <c r="AZ820" s="7" t="str">
        <f t="shared" si="189"/>
        <v/>
      </c>
      <c r="BA820" s="7" t="str">
        <f t="shared" si="189"/>
        <v/>
      </c>
      <c r="BB820" s="7" t="str">
        <f t="shared" si="189"/>
        <v/>
      </c>
      <c r="BC820" s="7" t="str">
        <f t="shared" si="189"/>
        <v/>
      </c>
      <c r="BD820" s="7" t="str">
        <f t="shared" si="189"/>
        <v/>
      </c>
      <c r="BE820" s="7" t="str">
        <f t="shared" si="189"/>
        <v/>
      </c>
    </row>
    <row r="821" spans="1:57">
      <c r="A821" t="s">
        <v>404</v>
      </c>
      <c r="B821" t="s">
        <v>404</v>
      </c>
      <c r="C821" t="s">
        <v>404</v>
      </c>
      <c r="D821">
        <v>1189442000</v>
      </c>
      <c r="E821">
        <v>57</v>
      </c>
      <c r="F821">
        <v>0</v>
      </c>
      <c r="G821">
        <v>1</v>
      </c>
      <c r="H821">
        <v>160472</v>
      </c>
      <c r="I821" s="1">
        <v>44777.875</v>
      </c>
      <c r="J821" t="s">
        <v>392</v>
      </c>
      <c r="K821">
        <v>0</v>
      </c>
      <c r="L821" s="1">
        <v>44745.875</v>
      </c>
      <c r="M821" s="1">
        <v>44777.875</v>
      </c>
      <c r="N821" s="1">
        <v>30815.875</v>
      </c>
      <c r="O821" s="1">
        <v>44745.875</v>
      </c>
      <c r="P821" s="1"/>
      <c r="Q821" s="1">
        <v>43312.875</v>
      </c>
      <c r="R821">
        <v>73297299</v>
      </c>
      <c r="S821" s="23">
        <f>COUNTIF(affix_amil_mensalidade_bronze!$E$4:$E$140,R821)</f>
        <v>0</v>
      </c>
      <c r="U821" t="s">
        <v>486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389</v>
      </c>
      <c r="AC821">
        <v>47</v>
      </c>
      <c r="AD821" t="s">
        <v>394</v>
      </c>
      <c r="AE821">
        <v>87415</v>
      </c>
      <c r="AF821">
        <v>734.27</v>
      </c>
      <c r="AG821">
        <v>874.15</v>
      </c>
      <c r="AH821" t="s">
        <v>391</v>
      </c>
      <c r="AI821" t="str">
        <f t="shared" si="178"/>
        <v>SIMSIMSIM1189442000570116047244777.875ANMEP044745.87544777.87530815.87544745.87543312.875732972990BXXTRXZ PXXNHX GXRBXX000000AMIL47NEXT PLUS RM RJ87415734.27874.15INATIVO</v>
      </c>
      <c r="AJ821">
        <f t="shared" si="179"/>
        <v>0</v>
      </c>
      <c r="AK821" t="s">
        <v>392</v>
      </c>
      <c r="AM821" s="8">
        <v>818</v>
      </c>
      <c r="AN821" s="8" t="str">
        <f t="shared" si="188"/>
        <v/>
      </c>
      <c r="AO821" s="8" t="str">
        <f t="shared" si="188"/>
        <v/>
      </c>
      <c r="AP821" s="8" t="str">
        <f t="shared" si="188"/>
        <v/>
      </c>
      <c r="AQ821" s="8" t="str">
        <f t="shared" si="188"/>
        <v/>
      </c>
      <c r="AR821" s="8" t="str">
        <f t="shared" si="188"/>
        <v/>
      </c>
      <c r="AS821" s="8" t="str">
        <f t="shared" si="188"/>
        <v/>
      </c>
      <c r="AT821" s="8" t="str">
        <f t="shared" si="188"/>
        <v/>
      </c>
      <c r="AU821" s="8" t="str">
        <f t="shared" si="188"/>
        <v/>
      </c>
      <c r="AV821" s="8" t="str">
        <f t="shared" si="188"/>
        <v/>
      </c>
      <c r="AW821" s="8" t="str">
        <f t="shared" si="188"/>
        <v/>
      </c>
      <c r="AX821" s="8" t="str">
        <f t="shared" si="189"/>
        <v/>
      </c>
      <c r="AY821" s="8" t="str">
        <f t="shared" si="189"/>
        <v/>
      </c>
      <c r="AZ821" s="8" t="str">
        <f t="shared" si="189"/>
        <v/>
      </c>
      <c r="BA821" s="8" t="str">
        <f t="shared" si="189"/>
        <v/>
      </c>
      <c r="BB821" s="8" t="str">
        <f t="shared" si="189"/>
        <v/>
      </c>
      <c r="BC821" s="8" t="str">
        <f t="shared" si="189"/>
        <v/>
      </c>
      <c r="BD821" s="8" t="str">
        <f t="shared" si="189"/>
        <v/>
      </c>
      <c r="BE821" s="8" t="str">
        <f t="shared" si="189"/>
        <v/>
      </c>
    </row>
    <row r="822" spans="1:57">
      <c r="A822" t="s">
        <v>404</v>
      </c>
      <c r="B822" t="s">
        <v>404</v>
      </c>
      <c r="C822" t="s">
        <v>404</v>
      </c>
      <c r="E822">
        <v>19</v>
      </c>
      <c r="F822">
        <v>0</v>
      </c>
      <c r="G822">
        <v>1</v>
      </c>
      <c r="H822">
        <v>160478</v>
      </c>
      <c r="I822" s="1">
        <v>44777.875</v>
      </c>
      <c r="J822" t="s">
        <v>387</v>
      </c>
      <c r="K822">
        <v>0</v>
      </c>
      <c r="L822" s="1">
        <v>44747.875</v>
      </c>
      <c r="M822" s="1">
        <v>44777.875</v>
      </c>
      <c r="N822" s="1">
        <v>37499.875</v>
      </c>
      <c r="O822" s="1">
        <v>44747.875</v>
      </c>
      <c r="P822" s="1"/>
      <c r="Q822" s="1">
        <v>43312.875</v>
      </c>
      <c r="R822">
        <v>73297308</v>
      </c>
      <c r="S822" s="22">
        <f>COUNTIF(affix_amil_mensalidade_bronze!$E$4:$E$140,R822)</f>
        <v>0</v>
      </c>
      <c r="U822" t="s">
        <v>487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389</v>
      </c>
      <c r="AC822">
        <v>47</v>
      </c>
      <c r="AD822" t="s">
        <v>394</v>
      </c>
      <c r="AE822">
        <v>60547</v>
      </c>
      <c r="AF822">
        <v>508.58</v>
      </c>
      <c r="AG822">
        <v>605.47</v>
      </c>
      <c r="AH822" t="s">
        <v>391</v>
      </c>
      <c r="AI822" t="str">
        <f t="shared" si="178"/>
        <v>SIMSIMSIM190116047844777.875FNEL044747.87544777.87537499.87544747.87543312.875732973080LUWX XNTXNXX VXLLX LXPX NXVXRRX000000AMIL47NEXT PLUS RM RJ60547508.58605.47INATIVO</v>
      </c>
      <c r="AJ822">
        <f t="shared" si="179"/>
        <v>0</v>
      </c>
      <c r="AK822" t="s">
        <v>387</v>
      </c>
      <c r="AM822" s="7">
        <v>819</v>
      </c>
      <c r="AN822" s="7" t="str">
        <f t="shared" si="188"/>
        <v/>
      </c>
      <c r="AO822" s="7" t="str">
        <f t="shared" si="188"/>
        <v/>
      </c>
      <c r="AP822" s="7" t="str">
        <f t="shared" si="188"/>
        <v/>
      </c>
      <c r="AQ822" s="7" t="str">
        <f t="shared" si="188"/>
        <v/>
      </c>
      <c r="AR822" s="7" t="str">
        <f t="shared" si="188"/>
        <v/>
      </c>
      <c r="AS822" s="7" t="str">
        <f t="shared" si="188"/>
        <v/>
      </c>
      <c r="AT822" s="7" t="str">
        <f t="shared" si="188"/>
        <v/>
      </c>
      <c r="AU822" s="7" t="str">
        <f t="shared" si="188"/>
        <v/>
      </c>
      <c r="AV822" s="7" t="str">
        <f t="shared" si="188"/>
        <v/>
      </c>
      <c r="AW822" s="7" t="str">
        <f t="shared" si="188"/>
        <v/>
      </c>
      <c r="AX822" s="7" t="str">
        <f t="shared" si="189"/>
        <v/>
      </c>
      <c r="AY822" s="7" t="str">
        <f t="shared" si="189"/>
        <v/>
      </c>
      <c r="AZ822" s="7" t="str">
        <f t="shared" si="189"/>
        <v/>
      </c>
      <c r="BA822" s="7" t="str">
        <f t="shared" si="189"/>
        <v/>
      </c>
      <c r="BB822" s="7" t="str">
        <f t="shared" si="189"/>
        <v/>
      </c>
      <c r="BC822" s="7" t="str">
        <f t="shared" si="189"/>
        <v/>
      </c>
      <c r="BD822" s="7" t="str">
        <f t="shared" si="189"/>
        <v/>
      </c>
      <c r="BE822" s="7" t="str">
        <f t="shared" si="189"/>
        <v/>
      </c>
    </row>
    <row r="823" spans="1:57">
      <c r="A823" t="s">
        <v>386</v>
      </c>
      <c r="B823" t="s">
        <v>386</v>
      </c>
      <c r="C823" t="s">
        <v>386</v>
      </c>
      <c r="D823">
        <v>1189449000</v>
      </c>
      <c r="E823">
        <v>19</v>
      </c>
      <c r="F823">
        <v>0</v>
      </c>
      <c r="G823">
        <v>1</v>
      </c>
      <c r="H823">
        <v>160459</v>
      </c>
      <c r="I823" s="1">
        <v>44777.875</v>
      </c>
      <c r="J823" t="s">
        <v>387</v>
      </c>
      <c r="K823">
        <v>0</v>
      </c>
      <c r="L823" s="1">
        <v>44711.875</v>
      </c>
      <c r="M823" s="1">
        <v>44777.875</v>
      </c>
      <c r="N823" s="1">
        <v>39186.875</v>
      </c>
      <c r="O823" s="1">
        <v>44711.875</v>
      </c>
      <c r="P823" s="1">
        <v>44679.875</v>
      </c>
      <c r="Q823" s="1">
        <v>43312.875</v>
      </c>
      <c r="R823">
        <v>73310039</v>
      </c>
      <c r="S823" s="22">
        <f>COUNTIF(affix_amil_mensalidade_bronze!$E$4:$E$140,R823)</f>
        <v>0</v>
      </c>
      <c r="U823" t="s">
        <v>485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389</v>
      </c>
      <c r="AD823" t="s">
        <v>400</v>
      </c>
      <c r="AE823">
        <v>31052</v>
      </c>
      <c r="AF823">
        <v>260.83999999999997</v>
      </c>
      <c r="AG823">
        <v>310.52</v>
      </c>
      <c r="AH823" t="s">
        <v>391</v>
      </c>
      <c r="AI823" t="str">
        <f t="shared" si="178"/>
        <v>NÃONÃONÃO1189449000190116045944777.875FNEL044711.87544777.87539186.87544711.87544679.87543312.875733100390XTXVXX XBXXPXM DX XUX000000AMILNEXT MUNICIPAL SÃO PAULO31052260.84310.52INATIVO</v>
      </c>
      <c r="AJ823">
        <f t="shared" si="179"/>
        <v>0</v>
      </c>
      <c r="AK823" t="s">
        <v>387</v>
      </c>
      <c r="AM823" s="8">
        <v>820</v>
      </c>
      <c r="AN823" s="8" t="str">
        <f t="shared" si="188"/>
        <v/>
      </c>
      <c r="AO823" s="8" t="str">
        <f t="shared" si="188"/>
        <v/>
      </c>
      <c r="AP823" s="8" t="str">
        <f t="shared" si="188"/>
        <v/>
      </c>
      <c r="AQ823" s="8" t="str">
        <f t="shared" si="188"/>
        <v/>
      </c>
      <c r="AR823" s="8" t="str">
        <f t="shared" si="188"/>
        <v/>
      </c>
      <c r="AS823" s="8" t="str">
        <f t="shared" si="188"/>
        <v/>
      </c>
      <c r="AT823" s="8" t="str">
        <f t="shared" si="188"/>
        <v/>
      </c>
      <c r="AU823" s="8" t="str">
        <f t="shared" si="188"/>
        <v/>
      </c>
      <c r="AV823" s="8" t="str">
        <f t="shared" si="188"/>
        <v/>
      </c>
      <c r="AW823" s="8" t="str">
        <f t="shared" si="188"/>
        <v/>
      </c>
      <c r="AX823" s="8" t="str">
        <f t="shared" si="189"/>
        <v/>
      </c>
      <c r="AY823" s="8" t="str">
        <f t="shared" si="189"/>
        <v/>
      </c>
      <c r="AZ823" s="8" t="str">
        <f t="shared" si="189"/>
        <v/>
      </c>
      <c r="BA823" s="8" t="str">
        <f t="shared" si="189"/>
        <v/>
      </c>
      <c r="BB823" s="8" t="str">
        <f t="shared" si="189"/>
        <v/>
      </c>
      <c r="BC823" s="8" t="str">
        <f t="shared" si="189"/>
        <v/>
      </c>
      <c r="BD823" s="8" t="str">
        <f t="shared" si="189"/>
        <v/>
      </c>
      <c r="BE823" s="8" t="str">
        <f t="shared" si="189"/>
        <v/>
      </c>
    </row>
    <row r="824" spans="1:57">
      <c r="A824" t="s">
        <v>404</v>
      </c>
      <c r="B824" t="s">
        <v>404</v>
      </c>
      <c r="C824" t="s">
        <v>404</v>
      </c>
      <c r="D824">
        <v>1190477000</v>
      </c>
      <c r="E824">
        <v>57</v>
      </c>
      <c r="F824">
        <v>0</v>
      </c>
      <c r="G824">
        <v>1</v>
      </c>
      <c r="H824">
        <v>160274</v>
      </c>
      <c r="I824" s="1">
        <v>44777.875</v>
      </c>
      <c r="J824" t="s">
        <v>392</v>
      </c>
      <c r="K824">
        <v>0</v>
      </c>
      <c r="L824" s="1"/>
      <c r="M824" s="1">
        <v>44777.875</v>
      </c>
      <c r="N824" s="1">
        <v>32961.875</v>
      </c>
      <c r="O824" s="1">
        <v>44770.875</v>
      </c>
      <c r="P824" s="1">
        <v>44770.875</v>
      </c>
      <c r="Q824" s="1">
        <v>43312.875</v>
      </c>
      <c r="R824">
        <v>73375200</v>
      </c>
      <c r="S824" s="22">
        <f>COUNTIF(affix_amil_mensalidade_bronze!$E$4:$E$140,R824)</f>
        <v>0</v>
      </c>
      <c r="U824" t="s">
        <v>479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389</v>
      </c>
      <c r="AC824">
        <v>47</v>
      </c>
      <c r="AD824" t="s">
        <v>476</v>
      </c>
      <c r="AE824">
        <v>212411</v>
      </c>
      <c r="AF824">
        <v>1784.23</v>
      </c>
      <c r="AG824">
        <v>2124.11</v>
      </c>
      <c r="AH824" t="s">
        <v>480</v>
      </c>
      <c r="AI824" t="str">
        <f t="shared" si="178"/>
        <v>SIMSIMSIM1190477000570116027444777.875ANMEP044777.87532961.87544770.87544770.87543312.875733752000JXNXTHX DX XLVX RXXNDX000000AMIL47AMIL 400 QC NACIONAL2124111784.232124.11SUSPENSÃO</v>
      </c>
      <c r="AJ824">
        <f t="shared" si="179"/>
        <v>0</v>
      </c>
      <c r="AK824" t="s">
        <v>392</v>
      </c>
      <c r="AM824" s="7">
        <v>821</v>
      </c>
      <c r="AN824" s="7" t="str">
        <f t="shared" ref="AN824:AW833" si="190">IF(AN$3=$D824,$AM824,"")</f>
        <v/>
      </c>
      <c r="AO824" s="7" t="str">
        <f t="shared" si="190"/>
        <v/>
      </c>
      <c r="AP824" s="7" t="str">
        <f t="shared" si="190"/>
        <v/>
      </c>
      <c r="AQ824" s="7" t="str">
        <f t="shared" si="190"/>
        <v/>
      </c>
      <c r="AR824" s="7" t="str">
        <f t="shared" si="190"/>
        <v/>
      </c>
      <c r="AS824" s="7" t="str">
        <f t="shared" si="190"/>
        <v/>
      </c>
      <c r="AT824" s="7" t="str">
        <f t="shared" si="190"/>
        <v/>
      </c>
      <c r="AU824" s="7" t="str">
        <f t="shared" si="190"/>
        <v/>
      </c>
      <c r="AV824" s="7" t="str">
        <f t="shared" si="190"/>
        <v/>
      </c>
      <c r="AW824" s="7" t="str">
        <f t="shared" si="190"/>
        <v/>
      </c>
      <c r="AX824" s="7" t="str">
        <f t="shared" ref="AX824:BE833" si="191">IF(AX$3=$D824,$AM824,"")</f>
        <v/>
      </c>
      <c r="AY824" s="7" t="str">
        <f t="shared" si="191"/>
        <v/>
      </c>
      <c r="AZ824" s="7" t="str">
        <f t="shared" si="191"/>
        <v/>
      </c>
      <c r="BA824" s="7" t="str">
        <f t="shared" si="191"/>
        <v/>
      </c>
      <c r="BB824" s="7" t="str">
        <f t="shared" si="191"/>
        <v/>
      </c>
      <c r="BC824" s="7" t="str">
        <f t="shared" si="191"/>
        <v/>
      </c>
      <c r="BD824" s="7" t="str">
        <f t="shared" si="191"/>
        <v/>
      </c>
      <c r="BE824" s="7" t="str">
        <f t="shared" si="191"/>
        <v/>
      </c>
    </row>
    <row r="825" spans="1:57">
      <c r="A825" t="s">
        <v>404</v>
      </c>
      <c r="B825" t="s">
        <v>404</v>
      </c>
      <c r="C825" t="s">
        <v>404</v>
      </c>
      <c r="D825">
        <v>1189435000</v>
      </c>
      <c r="E825">
        <v>57</v>
      </c>
      <c r="F825">
        <v>0</v>
      </c>
      <c r="G825">
        <v>1</v>
      </c>
      <c r="H825">
        <v>162605</v>
      </c>
      <c r="I825" s="1">
        <v>44777.875</v>
      </c>
      <c r="J825" t="s">
        <v>392</v>
      </c>
      <c r="K825">
        <v>0</v>
      </c>
      <c r="L825" s="1"/>
      <c r="M825" s="1">
        <v>44777.875</v>
      </c>
      <c r="N825" s="1">
        <v>30803.875</v>
      </c>
      <c r="O825" s="1">
        <v>43335.875</v>
      </c>
      <c r="P825" s="1"/>
      <c r="Q825" s="1">
        <v>43343.875</v>
      </c>
      <c r="R825">
        <v>73471899</v>
      </c>
      <c r="S825" s="23">
        <f>COUNTIF(affix_amil_mensalidade_bronze!$E$4:$E$140,R825)</f>
        <v>0</v>
      </c>
      <c r="U825" t="s">
        <v>490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389</v>
      </c>
      <c r="AC825">
        <v>46</v>
      </c>
      <c r="AD825" t="s">
        <v>400</v>
      </c>
      <c r="AE825">
        <v>79106</v>
      </c>
      <c r="AF825">
        <v>664.5</v>
      </c>
      <c r="AG825">
        <v>791.06</v>
      </c>
      <c r="AH825" t="s">
        <v>408</v>
      </c>
      <c r="AI825" t="str">
        <f t="shared" si="178"/>
        <v>SIMSIMSIM1189435000570116260544777.875ANMEP044777.87530803.87543335.87543343.875734718990XLXNX MXWXDX DX XUZX000000AMIL46NEXT MUNICIPAL SÃO PAULO79106664.5791.06ATIVO</v>
      </c>
      <c r="AJ825">
        <f t="shared" si="179"/>
        <v>0</v>
      </c>
      <c r="AK825" t="s">
        <v>392</v>
      </c>
      <c r="AM825" s="8">
        <v>822</v>
      </c>
      <c r="AN825" s="8" t="str">
        <f t="shared" si="190"/>
        <v/>
      </c>
      <c r="AO825" s="8" t="str">
        <f t="shared" si="190"/>
        <v/>
      </c>
      <c r="AP825" s="8" t="str">
        <f t="shared" si="190"/>
        <v/>
      </c>
      <c r="AQ825" s="8" t="str">
        <f t="shared" si="190"/>
        <v/>
      </c>
      <c r="AR825" s="8" t="str">
        <f t="shared" si="190"/>
        <v/>
      </c>
      <c r="AS825" s="8" t="str">
        <f t="shared" si="190"/>
        <v/>
      </c>
      <c r="AT825" s="8" t="str">
        <f t="shared" si="190"/>
        <v/>
      </c>
      <c r="AU825" s="8" t="str">
        <f t="shared" si="190"/>
        <v/>
      </c>
      <c r="AV825" s="8" t="str">
        <f t="shared" si="190"/>
        <v/>
      </c>
      <c r="AW825" s="8" t="str">
        <f t="shared" si="190"/>
        <v/>
      </c>
      <c r="AX825" s="8" t="str">
        <f t="shared" si="191"/>
        <v/>
      </c>
      <c r="AY825" s="8" t="str">
        <f t="shared" si="191"/>
        <v/>
      </c>
      <c r="AZ825" s="8" t="str">
        <f t="shared" si="191"/>
        <v/>
      </c>
      <c r="BA825" s="8" t="str">
        <f t="shared" si="191"/>
        <v/>
      </c>
      <c r="BB825" s="8" t="str">
        <f t="shared" si="191"/>
        <v/>
      </c>
      <c r="BC825" s="8" t="str">
        <f t="shared" si="191"/>
        <v/>
      </c>
      <c r="BD825" s="8" t="str">
        <f t="shared" si="191"/>
        <v/>
      </c>
      <c r="BE825" s="8" t="str">
        <f t="shared" si="191"/>
        <v/>
      </c>
    </row>
    <row r="826" spans="1:57">
      <c r="A826" t="s">
        <v>404</v>
      </c>
      <c r="B826" t="s">
        <v>404</v>
      </c>
      <c r="C826" t="s">
        <v>404</v>
      </c>
      <c r="D826">
        <v>1189455000</v>
      </c>
      <c r="E826">
        <v>19</v>
      </c>
      <c r="F826">
        <v>0</v>
      </c>
      <c r="G826">
        <v>1</v>
      </c>
      <c r="H826">
        <v>163259</v>
      </c>
      <c r="I826" s="1">
        <v>44777.875</v>
      </c>
      <c r="J826" t="s">
        <v>387</v>
      </c>
      <c r="K826">
        <v>0</v>
      </c>
      <c r="L826" s="1"/>
      <c r="M826" s="1">
        <v>44777.875</v>
      </c>
      <c r="N826" s="1">
        <v>31593.875</v>
      </c>
      <c r="O826" s="1">
        <v>44770.875</v>
      </c>
      <c r="P826" s="1">
        <v>44770.875</v>
      </c>
      <c r="Q826" s="1">
        <v>43343.875</v>
      </c>
      <c r="R826">
        <v>73473269</v>
      </c>
      <c r="S826" s="23">
        <f>COUNTIF(affix_amil_mensalidade_bronze!$E$4:$E$140,R826)</f>
        <v>0</v>
      </c>
      <c r="U826" t="s">
        <v>495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389</v>
      </c>
      <c r="AC826">
        <v>46</v>
      </c>
      <c r="AD826" t="s">
        <v>476</v>
      </c>
      <c r="AE826">
        <v>223031</v>
      </c>
      <c r="AF826">
        <v>1873.43</v>
      </c>
      <c r="AG826">
        <v>2230.31</v>
      </c>
      <c r="AH826" t="s">
        <v>408</v>
      </c>
      <c r="AI826" t="str">
        <f t="shared" si="178"/>
        <v>SIMSIMSIM1189455000190116325944777.875FNEL044777.87531593.87544770.87544770.87543343.875734732690NXNXHXNX BXX MXRTX DX FRXXTX000000AMIL46AMIL 400 QC NACIONAL2230311873.432230.31ATIVO</v>
      </c>
      <c r="AJ826">
        <f t="shared" si="179"/>
        <v>0</v>
      </c>
      <c r="AK826" t="s">
        <v>387</v>
      </c>
      <c r="AM826" s="7">
        <v>823</v>
      </c>
      <c r="AN826" s="7" t="str">
        <f t="shared" si="190"/>
        <v/>
      </c>
      <c r="AO826" s="7" t="str">
        <f t="shared" si="190"/>
        <v/>
      </c>
      <c r="AP826" s="7" t="str">
        <f t="shared" si="190"/>
        <v/>
      </c>
      <c r="AQ826" s="7" t="str">
        <f t="shared" si="190"/>
        <v/>
      </c>
      <c r="AR826" s="7" t="str">
        <f t="shared" si="190"/>
        <v/>
      </c>
      <c r="AS826" s="7" t="str">
        <f t="shared" si="190"/>
        <v/>
      </c>
      <c r="AT826" s="7" t="str">
        <f t="shared" si="190"/>
        <v/>
      </c>
      <c r="AU826" s="7" t="str">
        <f t="shared" si="190"/>
        <v/>
      </c>
      <c r="AV826" s="7" t="str">
        <f t="shared" si="190"/>
        <v/>
      </c>
      <c r="AW826" s="7" t="str">
        <f t="shared" si="190"/>
        <v/>
      </c>
      <c r="AX826" s="7" t="str">
        <f t="shared" si="191"/>
        <v/>
      </c>
      <c r="AY826" s="7" t="str">
        <f t="shared" si="191"/>
        <v/>
      </c>
      <c r="AZ826" s="7" t="str">
        <f t="shared" si="191"/>
        <v/>
      </c>
      <c r="BA826" s="7" t="str">
        <f t="shared" si="191"/>
        <v/>
      </c>
      <c r="BB826" s="7" t="str">
        <f t="shared" si="191"/>
        <v/>
      </c>
      <c r="BC826" s="7" t="str">
        <f t="shared" si="191"/>
        <v/>
      </c>
      <c r="BD826" s="7" t="str">
        <f t="shared" si="191"/>
        <v/>
      </c>
      <c r="BE826" s="7" t="str">
        <f t="shared" si="191"/>
        <v/>
      </c>
    </row>
    <row r="827" spans="1:57">
      <c r="A827" t="s">
        <v>404</v>
      </c>
      <c r="B827" t="s">
        <v>404</v>
      </c>
      <c r="C827" t="s">
        <v>404</v>
      </c>
      <c r="D827">
        <v>1191011000</v>
      </c>
      <c r="E827">
        <v>220</v>
      </c>
      <c r="F827">
        <v>0</v>
      </c>
      <c r="G827">
        <v>1</v>
      </c>
      <c r="H827">
        <v>163299</v>
      </c>
      <c r="I827" s="1">
        <v>44777.875</v>
      </c>
      <c r="J827" t="s">
        <v>473</v>
      </c>
      <c r="K827">
        <v>0</v>
      </c>
      <c r="L827" s="1">
        <v>44773.875</v>
      </c>
      <c r="M827" s="1">
        <v>44777.875</v>
      </c>
      <c r="N827" s="1">
        <v>25874.875</v>
      </c>
      <c r="O827" s="1">
        <v>44773.875</v>
      </c>
      <c r="P827" s="1"/>
      <c r="Q827" s="1">
        <v>43343.875</v>
      </c>
      <c r="R827">
        <v>73473289</v>
      </c>
      <c r="S827" s="23">
        <f>COUNTIF(affix_amil_mensalidade_bronze!$E$4:$E$140,R827)</f>
        <v>0</v>
      </c>
      <c r="U827" t="s">
        <v>497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389</v>
      </c>
      <c r="AC827">
        <v>46</v>
      </c>
      <c r="AD827" t="s">
        <v>476</v>
      </c>
      <c r="AE827">
        <v>337336</v>
      </c>
      <c r="AF827">
        <v>2833.62</v>
      </c>
      <c r="AG827">
        <v>3373.36</v>
      </c>
      <c r="AH827" t="s">
        <v>391</v>
      </c>
      <c r="AI827" t="str">
        <f t="shared" si="178"/>
        <v>SIMSIMSIM11910110002200116329944777.875ABREC044773.87544777.87525874.87544773.87543343.875734732890HXNRXQUX WHXMX DXX000000AMIL46AMIL 400 QC NACIONAL3373362833.623373.36INATIVO</v>
      </c>
      <c r="AJ827">
        <f t="shared" si="179"/>
        <v>0</v>
      </c>
      <c r="AK827" t="s">
        <v>473</v>
      </c>
      <c r="AM827" s="8">
        <v>824</v>
      </c>
      <c r="AN827" s="8" t="str">
        <f t="shared" si="190"/>
        <v/>
      </c>
      <c r="AO827" s="8" t="str">
        <f t="shared" si="190"/>
        <v/>
      </c>
      <c r="AP827" s="8" t="str">
        <f t="shared" si="190"/>
        <v/>
      </c>
      <c r="AQ827" s="8" t="str">
        <f t="shared" si="190"/>
        <v/>
      </c>
      <c r="AR827" s="8" t="str">
        <f t="shared" si="190"/>
        <v/>
      </c>
      <c r="AS827" s="8" t="str">
        <f t="shared" si="190"/>
        <v/>
      </c>
      <c r="AT827" s="8" t="str">
        <f t="shared" si="190"/>
        <v/>
      </c>
      <c r="AU827" s="8" t="str">
        <f t="shared" si="190"/>
        <v/>
      </c>
      <c r="AV827" s="8" t="str">
        <f t="shared" si="190"/>
        <v/>
      </c>
      <c r="AW827" s="8" t="str">
        <f t="shared" si="190"/>
        <v/>
      </c>
      <c r="AX827" s="8" t="str">
        <f t="shared" si="191"/>
        <v/>
      </c>
      <c r="AY827" s="8" t="str">
        <f t="shared" si="191"/>
        <v/>
      </c>
      <c r="AZ827" s="8" t="str">
        <f t="shared" si="191"/>
        <v/>
      </c>
      <c r="BA827" s="8" t="str">
        <f t="shared" si="191"/>
        <v/>
      </c>
      <c r="BB827" s="8" t="str">
        <f t="shared" si="191"/>
        <v/>
      </c>
      <c r="BC827" s="8" t="str">
        <f t="shared" si="191"/>
        <v/>
      </c>
      <c r="BD827" s="8" t="str">
        <f t="shared" si="191"/>
        <v/>
      </c>
      <c r="BE827" s="8" t="str">
        <f t="shared" si="191"/>
        <v/>
      </c>
    </row>
    <row r="828" spans="1:57">
      <c r="A828" t="s">
        <v>386</v>
      </c>
      <c r="B828" t="s">
        <v>386</v>
      </c>
      <c r="C828" t="s">
        <v>386</v>
      </c>
      <c r="D828">
        <v>1191011000</v>
      </c>
      <c r="E828">
        <v>220</v>
      </c>
      <c r="F828">
        <v>0</v>
      </c>
      <c r="G828">
        <v>1</v>
      </c>
      <c r="H828">
        <v>163310</v>
      </c>
      <c r="I828" s="1">
        <v>44777.875</v>
      </c>
      <c r="J828" t="s">
        <v>473</v>
      </c>
      <c r="K828">
        <v>0</v>
      </c>
      <c r="L828" s="1">
        <v>44682.875</v>
      </c>
      <c r="M828" s="1">
        <v>44777.875</v>
      </c>
      <c r="N828" s="1">
        <v>30554.875</v>
      </c>
      <c r="O828" s="1">
        <v>44682.875</v>
      </c>
      <c r="P828" s="1"/>
      <c r="Q828" s="1">
        <v>43343.875</v>
      </c>
      <c r="R828">
        <v>73473292</v>
      </c>
      <c r="S828" s="22">
        <f>COUNTIF(affix_amil_mensalidade_bronze!$E$4:$E$140,R828)</f>
        <v>0</v>
      </c>
      <c r="U828" t="s">
        <v>498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389</v>
      </c>
      <c r="AD828" t="s">
        <v>478</v>
      </c>
      <c r="AE828">
        <v>118636</v>
      </c>
      <c r="AF828">
        <v>996.53</v>
      </c>
      <c r="AG828">
        <v>1186.3599999999999</v>
      </c>
      <c r="AH828" t="s">
        <v>391</v>
      </c>
      <c r="AI828" t="str">
        <f t="shared" si="178"/>
        <v>NÃONÃONÃO11910110002200116331044777.875ABREC044682.87544777.87530554.87544682.87543343.875734732920MXWHXLLX DXXDXR WXRRXX000000AMILAMIL 400 QC NACIONAL COPART118636996.531186.36INATIVO</v>
      </c>
      <c r="AJ828">
        <f t="shared" si="179"/>
        <v>0</v>
      </c>
      <c r="AK828" t="s">
        <v>473</v>
      </c>
      <c r="AM828" s="7">
        <v>825</v>
      </c>
      <c r="AN828" s="7" t="str">
        <f t="shared" si="190"/>
        <v/>
      </c>
      <c r="AO828" s="7" t="str">
        <f t="shared" si="190"/>
        <v/>
      </c>
      <c r="AP828" s="7" t="str">
        <f t="shared" si="190"/>
        <v/>
      </c>
      <c r="AQ828" s="7" t="str">
        <f t="shared" si="190"/>
        <v/>
      </c>
      <c r="AR828" s="7" t="str">
        <f t="shared" si="190"/>
        <v/>
      </c>
      <c r="AS828" s="7" t="str">
        <f t="shared" si="190"/>
        <v/>
      </c>
      <c r="AT828" s="7" t="str">
        <f t="shared" si="190"/>
        <v/>
      </c>
      <c r="AU828" s="7" t="str">
        <f t="shared" si="190"/>
        <v/>
      </c>
      <c r="AV828" s="7" t="str">
        <f t="shared" si="190"/>
        <v/>
      </c>
      <c r="AW828" s="7" t="str">
        <f t="shared" si="190"/>
        <v/>
      </c>
      <c r="AX828" s="7" t="str">
        <f t="shared" si="191"/>
        <v/>
      </c>
      <c r="AY828" s="7" t="str">
        <f t="shared" si="191"/>
        <v/>
      </c>
      <c r="AZ828" s="7" t="str">
        <f t="shared" si="191"/>
        <v/>
      </c>
      <c r="BA828" s="7" t="str">
        <f t="shared" si="191"/>
        <v/>
      </c>
      <c r="BB828" s="7" t="str">
        <f t="shared" si="191"/>
        <v/>
      </c>
      <c r="BC828" s="7" t="str">
        <f t="shared" si="191"/>
        <v/>
      </c>
      <c r="BD828" s="7" t="str">
        <f t="shared" si="191"/>
        <v/>
      </c>
      <c r="BE828" s="7" t="str">
        <f t="shared" si="191"/>
        <v/>
      </c>
    </row>
    <row r="829" spans="1:57">
      <c r="A829" t="s">
        <v>404</v>
      </c>
      <c r="B829" t="s">
        <v>404</v>
      </c>
      <c r="C829" t="s">
        <v>404</v>
      </c>
      <c r="D829">
        <v>1201671000</v>
      </c>
      <c r="E829">
        <v>232</v>
      </c>
      <c r="F829">
        <v>0</v>
      </c>
      <c r="G829">
        <v>1</v>
      </c>
      <c r="H829">
        <v>163354</v>
      </c>
      <c r="I829" s="1">
        <v>44777.875</v>
      </c>
      <c r="J829" t="s">
        <v>499</v>
      </c>
      <c r="K829">
        <v>0</v>
      </c>
      <c r="L829" s="1"/>
      <c r="M829" s="1">
        <v>44777.875</v>
      </c>
      <c r="N829" s="1">
        <v>33257.916666666664</v>
      </c>
      <c r="O829" s="1">
        <v>44742.875</v>
      </c>
      <c r="P829" s="1">
        <v>44741.875</v>
      </c>
      <c r="Q829" s="1">
        <v>43343.875</v>
      </c>
      <c r="R829">
        <v>73473297</v>
      </c>
      <c r="S829" s="23">
        <f>COUNTIF(affix_amil_mensalidade_bronze!$E$4:$E$140,R829)</f>
        <v>0</v>
      </c>
      <c r="U829" t="s">
        <v>500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389</v>
      </c>
      <c r="AC829">
        <v>46</v>
      </c>
      <c r="AD829" t="s">
        <v>476</v>
      </c>
      <c r="AE829">
        <v>177736</v>
      </c>
      <c r="AF829">
        <v>1475.23</v>
      </c>
      <c r="AG829">
        <v>1777.36</v>
      </c>
      <c r="AH829" t="s">
        <v>408</v>
      </c>
      <c r="AI829" t="str">
        <f t="shared" si="178"/>
        <v>SIMSIMSIM12016710002320116335444777.875SEEB - BA044777.87533257.916666666744742.87544741.87543343.875734732970FRXNWXXLLY RXBXXRX GXMX000000AMIL46AMIL 400 QC NACIONAL1777361475.231777.36ATIVO</v>
      </c>
      <c r="AJ829">
        <f t="shared" si="179"/>
        <v>0</v>
      </c>
      <c r="AK829" t="s">
        <v>499</v>
      </c>
      <c r="AM829" s="8">
        <v>826</v>
      </c>
      <c r="AN829" s="8" t="str">
        <f t="shared" si="190"/>
        <v/>
      </c>
      <c r="AO829" s="8" t="str">
        <f t="shared" si="190"/>
        <v/>
      </c>
      <c r="AP829" s="8" t="str">
        <f t="shared" si="190"/>
        <v/>
      </c>
      <c r="AQ829" s="8" t="str">
        <f t="shared" si="190"/>
        <v/>
      </c>
      <c r="AR829" s="8" t="str">
        <f t="shared" si="190"/>
        <v/>
      </c>
      <c r="AS829" s="8" t="str">
        <f t="shared" si="190"/>
        <v/>
      </c>
      <c r="AT829" s="8" t="str">
        <f t="shared" si="190"/>
        <v/>
      </c>
      <c r="AU829" s="8" t="str">
        <f t="shared" si="190"/>
        <v/>
      </c>
      <c r="AV829" s="8" t="str">
        <f t="shared" si="190"/>
        <v/>
      </c>
      <c r="AW829" s="8" t="str">
        <f t="shared" si="190"/>
        <v/>
      </c>
      <c r="AX829" s="8" t="str">
        <f t="shared" si="191"/>
        <v/>
      </c>
      <c r="AY829" s="8" t="str">
        <f t="shared" si="191"/>
        <v/>
      </c>
      <c r="AZ829" s="8" t="str">
        <f t="shared" si="191"/>
        <v/>
      </c>
      <c r="BA829" s="8" t="str">
        <f t="shared" si="191"/>
        <v/>
      </c>
      <c r="BB829" s="8" t="str">
        <f t="shared" si="191"/>
        <v/>
      </c>
      <c r="BC829" s="8" t="str">
        <f t="shared" si="191"/>
        <v/>
      </c>
      <c r="BD829" s="8" t="str">
        <f t="shared" si="191"/>
        <v/>
      </c>
      <c r="BE829" s="8" t="str">
        <f t="shared" si="191"/>
        <v/>
      </c>
    </row>
    <row r="830" spans="1:57">
      <c r="A830" t="s">
        <v>404</v>
      </c>
      <c r="B830" t="s">
        <v>404</v>
      </c>
      <c r="C830" t="s">
        <v>404</v>
      </c>
      <c r="D830">
        <v>1189426000</v>
      </c>
      <c r="E830">
        <v>57</v>
      </c>
      <c r="F830">
        <v>0</v>
      </c>
      <c r="G830">
        <v>1</v>
      </c>
      <c r="H830">
        <v>163366</v>
      </c>
      <c r="I830" s="1">
        <v>44777.875</v>
      </c>
      <c r="J830" t="s">
        <v>392</v>
      </c>
      <c r="K830">
        <v>0</v>
      </c>
      <c r="L830" s="1"/>
      <c r="M830" s="1">
        <v>44777.875</v>
      </c>
      <c r="N830" s="1">
        <v>26002.875</v>
      </c>
      <c r="O830" s="1">
        <v>43335.875</v>
      </c>
      <c r="P830" s="1"/>
      <c r="Q830" s="1">
        <v>43343.875</v>
      </c>
      <c r="R830">
        <v>73473301</v>
      </c>
      <c r="S830" s="23">
        <f>COUNTIF(affix_amil_mensalidade_bronze!$E$4:$E$140,R830)</f>
        <v>0</v>
      </c>
      <c r="U830" t="s">
        <v>502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389</v>
      </c>
      <c r="AC830">
        <v>46</v>
      </c>
      <c r="AD830" t="s">
        <v>476</v>
      </c>
      <c r="AE830">
        <v>286744</v>
      </c>
      <c r="AF830">
        <v>2408.65</v>
      </c>
      <c r="AG830">
        <v>2867.44</v>
      </c>
      <c r="AH830" t="s">
        <v>408</v>
      </c>
      <c r="AI830" t="str">
        <f t="shared" si="178"/>
        <v>SIMSIMSIM1189426000570116336644777.875ANMEP044777.87526002.87543335.87543343.875734733010JXNX WXNWXXWXX XNTX DXX WXRQUXXRX000000AMIL46AMIL 400 QC NACIONAL2867442408.652867.44ATIVO</v>
      </c>
      <c r="AJ830">
        <f t="shared" si="179"/>
        <v>0</v>
      </c>
      <c r="AK830" t="s">
        <v>392</v>
      </c>
      <c r="AM830" s="7">
        <v>827</v>
      </c>
      <c r="AN830" s="7" t="str">
        <f t="shared" si="190"/>
        <v/>
      </c>
      <c r="AO830" s="7" t="str">
        <f t="shared" si="190"/>
        <v/>
      </c>
      <c r="AP830" s="7" t="str">
        <f t="shared" si="190"/>
        <v/>
      </c>
      <c r="AQ830" s="7" t="str">
        <f t="shared" si="190"/>
        <v/>
      </c>
      <c r="AR830" s="7" t="str">
        <f t="shared" si="190"/>
        <v/>
      </c>
      <c r="AS830" s="7" t="str">
        <f t="shared" si="190"/>
        <v/>
      </c>
      <c r="AT830" s="7" t="str">
        <f t="shared" si="190"/>
        <v/>
      </c>
      <c r="AU830" s="7" t="str">
        <f t="shared" si="190"/>
        <v/>
      </c>
      <c r="AV830" s="7" t="str">
        <f t="shared" si="190"/>
        <v/>
      </c>
      <c r="AW830" s="7" t="str">
        <f t="shared" si="190"/>
        <v/>
      </c>
      <c r="AX830" s="7" t="str">
        <f t="shared" si="191"/>
        <v/>
      </c>
      <c r="AY830" s="7" t="str">
        <f t="shared" si="191"/>
        <v/>
      </c>
      <c r="AZ830" s="7" t="str">
        <f t="shared" si="191"/>
        <v/>
      </c>
      <c r="BA830" s="7" t="str">
        <f t="shared" si="191"/>
        <v/>
      </c>
      <c r="BB830" s="7" t="str">
        <f t="shared" si="191"/>
        <v/>
      </c>
      <c r="BC830" s="7" t="str">
        <f t="shared" si="191"/>
        <v/>
      </c>
      <c r="BD830" s="7" t="str">
        <f t="shared" si="191"/>
        <v/>
      </c>
      <c r="BE830" s="7" t="str">
        <f t="shared" si="191"/>
        <v/>
      </c>
    </row>
    <row r="831" spans="1:57">
      <c r="A831" t="s">
        <v>404</v>
      </c>
      <c r="B831" t="s">
        <v>404</v>
      </c>
      <c r="C831" t="s">
        <v>404</v>
      </c>
      <c r="D831">
        <v>1189426000</v>
      </c>
      <c r="E831">
        <v>57</v>
      </c>
      <c r="F831">
        <v>0</v>
      </c>
      <c r="G831">
        <v>1</v>
      </c>
      <c r="H831">
        <v>163366</v>
      </c>
      <c r="I831" s="1">
        <v>44777.875</v>
      </c>
      <c r="J831" t="s">
        <v>392</v>
      </c>
      <c r="K831">
        <v>1</v>
      </c>
      <c r="L831" s="1"/>
      <c r="M831" s="1">
        <v>44777.875</v>
      </c>
      <c r="N831" s="1">
        <v>36522.916666666664</v>
      </c>
      <c r="O831" s="1">
        <v>43335.875</v>
      </c>
      <c r="P831" s="1"/>
      <c r="Q831" s="1">
        <v>43343.875</v>
      </c>
      <c r="R831">
        <v>73473302</v>
      </c>
      <c r="S831" s="22">
        <f>COUNTIF(affix_amil_mensalidade_bronze!$E$4:$E$140,R831)</f>
        <v>0</v>
      </c>
      <c r="U831" t="s">
        <v>503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389</v>
      </c>
      <c r="AC831">
        <v>46</v>
      </c>
      <c r="AD831" t="s">
        <v>476</v>
      </c>
      <c r="AE831">
        <v>131312</v>
      </c>
      <c r="AF831">
        <v>1103.02</v>
      </c>
      <c r="AG831">
        <v>1313.12</v>
      </c>
      <c r="AH831" t="s">
        <v>408</v>
      </c>
      <c r="AI831" t="str">
        <f t="shared" si="178"/>
        <v>SIMSIMSIM1189426000570116336644777.875ANMEP144777.87536522.916666666743335.87543343.875734733020ZXXDX WXRQUXXRX WHXQUXR000000AMIL46AMIL 400 QC NACIONAL1313121103.021313.12ATIVO</v>
      </c>
      <c r="AJ831">
        <f t="shared" si="179"/>
        <v>0</v>
      </c>
      <c r="AK831" t="s">
        <v>392</v>
      </c>
      <c r="AM831" s="8">
        <v>828</v>
      </c>
      <c r="AN831" s="8" t="str">
        <f t="shared" si="190"/>
        <v/>
      </c>
      <c r="AO831" s="8" t="str">
        <f t="shared" si="190"/>
        <v/>
      </c>
      <c r="AP831" s="8" t="str">
        <f t="shared" si="190"/>
        <v/>
      </c>
      <c r="AQ831" s="8" t="str">
        <f t="shared" si="190"/>
        <v/>
      </c>
      <c r="AR831" s="8" t="str">
        <f t="shared" si="190"/>
        <v/>
      </c>
      <c r="AS831" s="8" t="str">
        <f t="shared" si="190"/>
        <v/>
      </c>
      <c r="AT831" s="8" t="str">
        <f t="shared" si="190"/>
        <v/>
      </c>
      <c r="AU831" s="8" t="str">
        <f t="shared" si="190"/>
        <v/>
      </c>
      <c r="AV831" s="8" t="str">
        <f t="shared" si="190"/>
        <v/>
      </c>
      <c r="AW831" s="8" t="str">
        <f t="shared" si="190"/>
        <v/>
      </c>
      <c r="AX831" s="8" t="str">
        <f t="shared" si="191"/>
        <v/>
      </c>
      <c r="AY831" s="8" t="str">
        <f t="shared" si="191"/>
        <v/>
      </c>
      <c r="AZ831" s="8" t="str">
        <f t="shared" si="191"/>
        <v/>
      </c>
      <c r="BA831" s="8" t="str">
        <f t="shared" si="191"/>
        <v/>
      </c>
      <c r="BB831" s="8" t="str">
        <f t="shared" si="191"/>
        <v/>
      </c>
      <c r="BC831" s="8" t="str">
        <f t="shared" si="191"/>
        <v/>
      </c>
      <c r="BD831" s="8" t="str">
        <f t="shared" si="191"/>
        <v/>
      </c>
      <c r="BE831" s="8" t="str">
        <f t="shared" si="191"/>
        <v/>
      </c>
    </row>
    <row r="832" spans="1:57">
      <c r="A832" t="s">
        <v>386</v>
      </c>
      <c r="B832" t="s">
        <v>386</v>
      </c>
      <c r="C832" t="s">
        <v>386</v>
      </c>
      <c r="D832">
        <v>1189455000</v>
      </c>
      <c r="E832">
        <v>19</v>
      </c>
      <c r="F832">
        <v>0</v>
      </c>
      <c r="G832">
        <v>1</v>
      </c>
      <c r="H832">
        <v>163397</v>
      </c>
      <c r="I832" s="1">
        <v>44777.875</v>
      </c>
      <c r="J832" t="s">
        <v>387</v>
      </c>
      <c r="K832">
        <v>0</v>
      </c>
      <c r="L832" s="1">
        <v>44711.875</v>
      </c>
      <c r="M832" s="1">
        <v>44777.875</v>
      </c>
      <c r="N832" s="1">
        <v>37680.875</v>
      </c>
      <c r="O832" s="1">
        <v>44711.875</v>
      </c>
      <c r="P832" s="1">
        <v>44711.875</v>
      </c>
      <c r="Q832" s="1">
        <v>43343.875</v>
      </c>
      <c r="R832">
        <v>73473310</v>
      </c>
      <c r="S832" s="23">
        <f>COUNTIF(affix_amil_mensalidade_bronze!$E$4:$E$140,R832)</f>
        <v>0</v>
      </c>
      <c r="U832" t="s">
        <v>388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389</v>
      </c>
      <c r="AD832" t="s">
        <v>390</v>
      </c>
      <c r="AE832">
        <v>10991</v>
      </c>
      <c r="AF832">
        <v>923.24</v>
      </c>
      <c r="AG832">
        <v>1099.0999999999999</v>
      </c>
      <c r="AH832" t="s">
        <v>391</v>
      </c>
      <c r="AI832" t="str">
        <f t="shared" si="178"/>
        <v>NÃONÃONÃO1189455000190116339744777.875FNEL044711.87544777.87537680.87544711.87544711.87543343.875734733100RXFXXLLX GHXGNXNX FXGUXXRXDX WXRVXLHX000000AMILAMIL 400 QP NACIONAL10991923.241099.1INATIVO</v>
      </c>
      <c r="AJ832">
        <f t="shared" si="179"/>
        <v>0</v>
      </c>
      <c r="AK832" t="s">
        <v>387</v>
      </c>
      <c r="AM832" s="7">
        <v>829</v>
      </c>
      <c r="AN832" s="7" t="str">
        <f t="shared" si="190"/>
        <v/>
      </c>
      <c r="AO832" s="7" t="str">
        <f t="shared" si="190"/>
        <v/>
      </c>
      <c r="AP832" s="7" t="str">
        <f t="shared" si="190"/>
        <v/>
      </c>
      <c r="AQ832" s="7" t="str">
        <f t="shared" si="190"/>
        <v/>
      </c>
      <c r="AR832" s="7" t="str">
        <f t="shared" si="190"/>
        <v/>
      </c>
      <c r="AS832" s="7" t="str">
        <f t="shared" si="190"/>
        <v/>
      </c>
      <c r="AT832" s="7" t="str">
        <f t="shared" si="190"/>
        <v/>
      </c>
      <c r="AU832" s="7" t="str">
        <f t="shared" si="190"/>
        <v/>
      </c>
      <c r="AV832" s="7" t="str">
        <f t="shared" si="190"/>
        <v/>
      </c>
      <c r="AW832" s="7" t="str">
        <f t="shared" si="190"/>
        <v/>
      </c>
      <c r="AX832" s="7" t="str">
        <f t="shared" si="191"/>
        <v/>
      </c>
      <c r="AY832" s="7" t="str">
        <f t="shared" si="191"/>
        <v/>
      </c>
      <c r="AZ832" s="7" t="str">
        <f t="shared" si="191"/>
        <v/>
      </c>
      <c r="BA832" s="7" t="str">
        <f t="shared" si="191"/>
        <v/>
      </c>
      <c r="BB832" s="7" t="str">
        <f t="shared" si="191"/>
        <v/>
      </c>
      <c r="BC832" s="7" t="str">
        <f t="shared" si="191"/>
        <v/>
      </c>
      <c r="BD832" s="7" t="str">
        <f t="shared" si="191"/>
        <v/>
      </c>
      <c r="BE832" s="7" t="str">
        <f t="shared" si="191"/>
        <v/>
      </c>
    </row>
    <row r="833" spans="1:57">
      <c r="A833" t="s">
        <v>386</v>
      </c>
      <c r="B833" t="s">
        <v>386</v>
      </c>
      <c r="C833" t="s">
        <v>386</v>
      </c>
      <c r="D833">
        <v>1189455000</v>
      </c>
      <c r="E833">
        <v>19</v>
      </c>
      <c r="F833">
        <v>0</v>
      </c>
      <c r="G833">
        <v>1</v>
      </c>
      <c r="H833">
        <v>163397</v>
      </c>
      <c r="I833" s="1">
        <v>44777.875</v>
      </c>
      <c r="J833" t="s">
        <v>387</v>
      </c>
      <c r="K833">
        <v>1</v>
      </c>
      <c r="L833" s="1">
        <v>44711.875</v>
      </c>
      <c r="M833" s="1">
        <v>44777.875</v>
      </c>
      <c r="N833" s="1">
        <v>29619.916666666668</v>
      </c>
      <c r="O833" s="1">
        <v>44711.875</v>
      </c>
      <c r="P833" s="1"/>
      <c r="Q833" s="1">
        <v>43343.875</v>
      </c>
      <c r="R833">
        <v>73473311</v>
      </c>
      <c r="S833" s="23">
        <f>COUNTIF(affix_amil_mensalidade_bronze!$E$4:$E$140,R833)</f>
        <v>0</v>
      </c>
      <c r="U833" t="s">
        <v>504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389</v>
      </c>
      <c r="AD833" t="s">
        <v>390</v>
      </c>
      <c r="AE833">
        <v>174554</v>
      </c>
      <c r="AF833">
        <v>1466.25</v>
      </c>
      <c r="AG833">
        <v>1745.54</v>
      </c>
      <c r="AH833" t="s">
        <v>391</v>
      </c>
      <c r="AI833" t="str">
        <f t="shared" si="178"/>
        <v>NÃONÃONÃO1189455000190116339744777.875FNEL144711.87544777.87529619.916666666744711.87543343.875734733110MXLXNX GHXGNXNX DX FXGUXXRXDX000000AMILAMIL 400 QP NACIONAL1745541466.251745.54INATIVO</v>
      </c>
      <c r="AJ833">
        <f t="shared" si="179"/>
        <v>0</v>
      </c>
      <c r="AK833" t="s">
        <v>387</v>
      </c>
      <c r="AM833" s="8">
        <v>830</v>
      </c>
      <c r="AN833" s="8" t="str">
        <f t="shared" si="190"/>
        <v/>
      </c>
      <c r="AO833" s="8" t="str">
        <f t="shared" si="190"/>
        <v/>
      </c>
      <c r="AP833" s="8" t="str">
        <f t="shared" si="190"/>
        <v/>
      </c>
      <c r="AQ833" s="8" t="str">
        <f t="shared" si="190"/>
        <v/>
      </c>
      <c r="AR833" s="8" t="str">
        <f t="shared" si="190"/>
        <v/>
      </c>
      <c r="AS833" s="8" t="str">
        <f t="shared" si="190"/>
        <v/>
      </c>
      <c r="AT833" s="8" t="str">
        <f t="shared" si="190"/>
        <v/>
      </c>
      <c r="AU833" s="8" t="str">
        <f t="shared" si="190"/>
        <v/>
      </c>
      <c r="AV833" s="8" t="str">
        <f t="shared" si="190"/>
        <v/>
      </c>
      <c r="AW833" s="8" t="str">
        <f t="shared" si="190"/>
        <v/>
      </c>
      <c r="AX833" s="8" t="str">
        <f t="shared" si="191"/>
        <v/>
      </c>
      <c r="AY833" s="8" t="str">
        <f t="shared" si="191"/>
        <v/>
      </c>
      <c r="AZ833" s="8" t="str">
        <f t="shared" si="191"/>
        <v/>
      </c>
      <c r="BA833" s="8" t="str">
        <f t="shared" si="191"/>
        <v/>
      </c>
      <c r="BB833" s="8" t="str">
        <f t="shared" si="191"/>
        <v/>
      </c>
      <c r="BC833" s="8" t="str">
        <f t="shared" si="191"/>
        <v/>
      </c>
      <c r="BD833" s="8" t="str">
        <f t="shared" si="191"/>
        <v/>
      </c>
      <c r="BE833" s="8" t="str">
        <f t="shared" si="191"/>
        <v/>
      </c>
    </row>
    <row r="834" spans="1:57">
      <c r="A834" t="s">
        <v>404</v>
      </c>
      <c r="B834" t="s">
        <v>404</v>
      </c>
      <c r="C834" t="s">
        <v>404</v>
      </c>
      <c r="D834">
        <v>1189455000</v>
      </c>
      <c r="E834">
        <v>19</v>
      </c>
      <c r="F834">
        <v>0</v>
      </c>
      <c r="G834">
        <v>1</v>
      </c>
      <c r="H834">
        <v>163403</v>
      </c>
      <c r="I834" s="1">
        <v>44777.875</v>
      </c>
      <c r="J834" t="s">
        <v>387</v>
      </c>
      <c r="K834">
        <v>0</v>
      </c>
      <c r="L834" s="1"/>
      <c r="M834" s="1">
        <v>44777.875</v>
      </c>
      <c r="N834" s="1">
        <v>38009.916666666664</v>
      </c>
      <c r="O834" s="1">
        <v>43860.875</v>
      </c>
      <c r="P834" s="1">
        <v>43859.875</v>
      </c>
      <c r="Q834" s="1">
        <v>43343.875</v>
      </c>
      <c r="R834">
        <v>73473312</v>
      </c>
      <c r="S834" s="22">
        <f>COUNTIF(affix_amil_mensalidade_bronze!$E$4:$E$140,R834)</f>
        <v>0</v>
      </c>
      <c r="U834" t="s">
        <v>505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389</v>
      </c>
      <c r="AC834">
        <v>46</v>
      </c>
      <c r="AD834" t="s">
        <v>398</v>
      </c>
      <c r="AE834">
        <v>153282</v>
      </c>
      <c r="AF834">
        <v>1287.56</v>
      </c>
      <c r="AG834">
        <v>1532.82</v>
      </c>
      <c r="AH834" t="s">
        <v>408</v>
      </c>
      <c r="AI834" t="str">
        <f t="shared" si="178"/>
        <v>SIMSIMSIM1189455000190116340344777.875FNEL044777.87538009.916666666743860.87543859.87543343.875734733120GXBRXXL XNTX RXBXXRX000000AMIL46AMIL 500 QP NACIONAL1532821287.561532.82ATIVO</v>
      </c>
      <c r="AJ834">
        <f t="shared" si="179"/>
        <v>0</v>
      </c>
      <c r="AK834" t="s">
        <v>387</v>
      </c>
      <c r="AM834" s="7">
        <v>831</v>
      </c>
      <c r="AN834" s="7" t="str">
        <f t="shared" ref="AN834:AW843" si="192">IF(AN$3=$D834,$AM834,"")</f>
        <v/>
      </c>
      <c r="AO834" s="7" t="str">
        <f t="shared" si="192"/>
        <v/>
      </c>
      <c r="AP834" s="7" t="str">
        <f t="shared" si="192"/>
        <v/>
      </c>
      <c r="AQ834" s="7" t="str">
        <f t="shared" si="192"/>
        <v/>
      </c>
      <c r="AR834" s="7" t="str">
        <f t="shared" si="192"/>
        <v/>
      </c>
      <c r="AS834" s="7" t="str">
        <f t="shared" si="192"/>
        <v/>
      </c>
      <c r="AT834" s="7" t="str">
        <f t="shared" si="192"/>
        <v/>
      </c>
      <c r="AU834" s="7" t="str">
        <f t="shared" si="192"/>
        <v/>
      </c>
      <c r="AV834" s="7" t="str">
        <f t="shared" si="192"/>
        <v/>
      </c>
      <c r="AW834" s="7" t="str">
        <f t="shared" si="192"/>
        <v/>
      </c>
      <c r="AX834" s="7" t="str">
        <f t="shared" ref="AX834:BE843" si="193">IF(AX$3=$D834,$AM834,"")</f>
        <v/>
      </c>
      <c r="AY834" s="7" t="str">
        <f t="shared" si="193"/>
        <v/>
      </c>
      <c r="AZ834" s="7" t="str">
        <f t="shared" si="193"/>
        <v/>
      </c>
      <c r="BA834" s="7" t="str">
        <f t="shared" si="193"/>
        <v/>
      </c>
      <c r="BB834" s="7" t="str">
        <f t="shared" si="193"/>
        <v/>
      </c>
      <c r="BC834" s="7" t="str">
        <f t="shared" si="193"/>
        <v/>
      </c>
      <c r="BD834" s="7" t="str">
        <f t="shared" si="193"/>
        <v/>
      </c>
      <c r="BE834" s="7" t="str">
        <f t="shared" si="193"/>
        <v/>
      </c>
    </row>
    <row r="835" spans="1:57">
      <c r="A835" t="s">
        <v>404</v>
      </c>
      <c r="B835" t="s">
        <v>404</v>
      </c>
      <c r="C835" t="s">
        <v>404</v>
      </c>
      <c r="D835">
        <v>1189455000</v>
      </c>
      <c r="E835">
        <v>19</v>
      </c>
      <c r="F835">
        <v>0</v>
      </c>
      <c r="G835">
        <v>1</v>
      </c>
      <c r="H835">
        <v>163403</v>
      </c>
      <c r="I835" s="1">
        <v>44777.875</v>
      </c>
      <c r="J835" t="s">
        <v>387</v>
      </c>
      <c r="K835">
        <v>1</v>
      </c>
      <c r="L835" s="1"/>
      <c r="M835" s="1">
        <v>44777.875</v>
      </c>
      <c r="N835" s="1">
        <v>39463.916666666664</v>
      </c>
      <c r="O835" s="1">
        <v>43860.875</v>
      </c>
      <c r="P835" s="1"/>
      <c r="Q835" s="1">
        <v>43343.875</v>
      </c>
      <c r="R835">
        <v>73473313</v>
      </c>
      <c r="S835" s="23">
        <f>COUNTIF(affix_amil_mensalidade_bronze!$E$4:$E$140,R835)</f>
        <v>0</v>
      </c>
      <c r="U835" t="s">
        <v>506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389</v>
      </c>
      <c r="AC835">
        <v>46</v>
      </c>
      <c r="AD835" t="s">
        <v>398</v>
      </c>
      <c r="AE835">
        <v>153282</v>
      </c>
      <c r="AF835">
        <v>1287.56</v>
      </c>
      <c r="AG835">
        <v>1532.82</v>
      </c>
      <c r="AH835" t="s">
        <v>408</v>
      </c>
      <c r="AI835" t="str">
        <f t="shared" si="178"/>
        <v>SIMSIMSIM1189455000190116340344777.875FNEL144777.87539463.916666666743860.87543343.875734733130GUXLHXRMX XNTX RXBXXRX000000AMIL46AMIL 500 QP NACIONAL1532821287.561532.82ATIVO</v>
      </c>
      <c r="AJ835">
        <f t="shared" si="179"/>
        <v>0</v>
      </c>
      <c r="AK835" t="s">
        <v>387</v>
      </c>
      <c r="AM835" s="8">
        <v>832</v>
      </c>
      <c r="AN835" s="8" t="str">
        <f t="shared" si="192"/>
        <v/>
      </c>
      <c r="AO835" s="8" t="str">
        <f t="shared" si="192"/>
        <v/>
      </c>
      <c r="AP835" s="8" t="str">
        <f t="shared" si="192"/>
        <v/>
      </c>
      <c r="AQ835" s="8" t="str">
        <f t="shared" si="192"/>
        <v/>
      </c>
      <c r="AR835" s="8" t="str">
        <f t="shared" si="192"/>
        <v/>
      </c>
      <c r="AS835" s="8" t="str">
        <f t="shared" si="192"/>
        <v/>
      </c>
      <c r="AT835" s="8" t="str">
        <f t="shared" si="192"/>
        <v/>
      </c>
      <c r="AU835" s="8" t="str">
        <f t="shared" si="192"/>
        <v/>
      </c>
      <c r="AV835" s="8" t="str">
        <f t="shared" si="192"/>
        <v/>
      </c>
      <c r="AW835" s="8" t="str">
        <f t="shared" si="192"/>
        <v/>
      </c>
      <c r="AX835" s="8" t="str">
        <f t="shared" si="193"/>
        <v/>
      </c>
      <c r="AY835" s="8" t="str">
        <f t="shared" si="193"/>
        <v/>
      </c>
      <c r="AZ835" s="8" t="str">
        <f t="shared" si="193"/>
        <v/>
      </c>
      <c r="BA835" s="8" t="str">
        <f t="shared" si="193"/>
        <v/>
      </c>
      <c r="BB835" s="8" t="str">
        <f t="shared" si="193"/>
        <v/>
      </c>
      <c r="BC835" s="8" t="str">
        <f t="shared" si="193"/>
        <v/>
      </c>
      <c r="BD835" s="8" t="str">
        <f t="shared" si="193"/>
        <v/>
      </c>
      <c r="BE835" s="8" t="str">
        <f t="shared" si="193"/>
        <v/>
      </c>
    </row>
    <row r="836" spans="1:57">
      <c r="A836" t="s">
        <v>404</v>
      </c>
      <c r="B836" t="s">
        <v>404</v>
      </c>
      <c r="C836" t="s">
        <v>404</v>
      </c>
      <c r="D836">
        <v>1189455000</v>
      </c>
      <c r="E836">
        <v>19</v>
      </c>
      <c r="F836">
        <v>0</v>
      </c>
      <c r="G836">
        <v>1</v>
      </c>
      <c r="H836">
        <v>163403</v>
      </c>
      <c r="I836" s="1">
        <v>44777.875</v>
      </c>
      <c r="J836" t="s">
        <v>387</v>
      </c>
      <c r="K836">
        <v>2</v>
      </c>
      <c r="L836" s="1"/>
      <c r="M836" s="1">
        <v>44777.875</v>
      </c>
      <c r="N836" s="1">
        <v>40351.875</v>
      </c>
      <c r="O836" s="1">
        <v>43860.875</v>
      </c>
      <c r="P836" s="1"/>
      <c r="Q836" s="1">
        <v>43343.875</v>
      </c>
      <c r="R836">
        <v>73473314</v>
      </c>
      <c r="S836" s="22">
        <f>COUNTIF(affix_amil_mensalidade_bronze!$E$4:$E$140,R836)</f>
        <v>0</v>
      </c>
      <c r="U836" t="s">
        <v>507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389</v>
      </c>
      <c r="AC836">
        <v>46</v>
      </c>
      <c r="AD836" t="s">
        <v>398</v>
      </c>
      <c r="AE836">
        <v>153282</v>
      </c>
      <c r="AF836">
        <v>1287.56</v>
      </c>
      <c r="AG836">
        <v>1532.82</v>
      </c>
      <c r="AH836" t="s">
        <v>408</v>
      </c>
      <c r="AI836" t="str">
        <f t="shared" ref="AI836:AI899" si="194">CONCATENATE(A836,B836,C836,D836,E836,F836,G836,H836,I836,J836,K836,L836,M836,N836,O836,P836,Q836,R836,S836,T836,U836,V836,W836,X836,Y836,Z836,AA836,AB836,AC836,AD836,AE836,AF836,AG836,AH836)</f>
        <v>SIMSIMSIM1189455000190116340344777.875FNEL244777.87540351.87543860.87543343.875734733140MXRXX FLXR XNTX RXBXXRX000000AMIL46AMIL 500 QP NACIONAL1532821287.561532.82ATIVO</v>
      </c>
      <c r="AJ836">
        <f t="shared" ref="AJ836:AJ899" si="195">IF(AI836=AI835,1,0)</f>
        <v>0</v>
      </c>
      <c r="AK836" t="s">
        <v>387</v>
      </c>
      <c r="AM836" s="7">
        <v>833</v>
      </c>
      <c r="AN836" s="7" t="str">
        <f t="shared" si="192"/>
        <v/>
      </c>
      <c r="AO836" s="7" t="str">
        <f t="shared" si="192"/>
        <v/>
      </c>
      <c r="AP836" s="7" t="str">
        <f t="shared" si="192"/>
        <v/>
      </c>
      <c r="AQ836" s="7" t="str">
        <f t="shared" si="192"/>
        <v/>
      </c>
      <c r="AR836" s="7" t="str">
        <f t="shared" si="192"/>
        <v/>
      </c>
      <c r="AS836" s="7" t="str">
        <f t="shared" si="192"/>
        <v/>
      </c>
      <c r="AT836" s="7" t="str">
        <f t="shared" si="192"/>
        <v/>
      </c>
      <c r="AU836" s="7" t="str">
        <f t="shared" si="192"/>
        <v/>
      </c>
      <c r="AV836" s="7" t="str">
        <f t="shared" si="192"/>
        <v/>
      </c>
      <c r="AW836" s="7" t="str">
        <f t="shared" si="192"/>
        <v/>
      </c>
      <c r="AX836" s="7" t="str">
        <f t="shared" si="193"/>
        <v/>
      </c>
      <c r="AY836" s="7" t="str">
        <f t="shared" si="193"/>
        <v/>
      </c>
      <c r="AZ836" s="7" t="str">
        <f t="shared" si="193"/>
        <v/>
      </c>
      <c r="BA836" s="7" t="str">
        <f t="shared" si="193"/>
        <v/>
      </c>
      <c r="BB836" s="7" t="str">
        <f t="shared" si="193"/>
        <v/>
      </c>
      <c r="BC836" s="7" t="str">
        <f t="shared" si="193"/>
        <v/>
      </c>
      <c r="BD836" s="7" t="str">
        <f t="shared" si="193"/>
        <v/>
      </c>
      <c r="BE836" s="7" t="str">
        <f t="shared" si="193"/>
        <v/>
      </c>
    </row>
    <row r="837" spans="1:57">
      <c r="A837" t="s">
        <v>404</v>
      </c>
      <c r="B837" t="s">
        <v>404</v>
      </c>
      <c r="C837" t="s">
        <v>404</v>
      </c>
      <c r="D837">
        <v>1189455000</v>
      </c>
      <c r="E837">
        <v>19</v>
      </c>
      <c r="F837">
        <v>0</v>
      </c>
      <c r="G837">
        <v>1</v>
      </c>
      <c r="H837">
        <v>163255</v>
      </c>
      <c r="I837" s="1">
        <v>44777.875</v>
      </c>
      <c r="J837" t="s">
        <v>387</v>
      </c>
      <c r="K837">
        <v>0</v>
      </c>
      <c r="L837" s="1"/>
      <c r="M837" s="1">
        <v>44777.875</v>
      </c>
      <c r="N837" s="1">
        <v>32842.916666666664</v>
      </c>
      <c r="O837" s="1">
        <v>44319.875</v>
      </c>
      <c r="P837" s="1">
        <v>44315.875</v>
      </c>
      <c r="Q837" s="1">
        <v>43343.875</v>
      </c>
      <c r="R837">
        <v>73478253</v>
      </c>
      <c r="S837" s="22">
        <f>COUNTIF(affix_amil_mensalidade_bronze!$E$4:$E$140,R837)</f>
        <v>0</v>
      </c>
      <c r="U837" t="s">
        <v>493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389</v>
      </c>
      <c r="AC837">
        <v>46</v>
      </c>
      <c r="AD837" t="s">
        <v>494</v>
      </c>
      <c r="AE837">
        <v>205276</v>
      </c>
      <c r="AF837">
        <v>1724.31</v>
      </c>
      <c r="AG837">
        <v>2052.7600000000002</v>
      </c>
      <c r="AH837" t="s">
        <v>408</v>
      </c>
      <c r="AI837" t="str">
        <f t="shared" si="194"/>
        <v>SIMSIMSIM1189455000190116325544777.875FNEL044777.87532842.916666666744319.87544315.87543343.875734782530FXLXPX RXDRXGUX XNTX WXRNXXRX000000AMIL46AMIL 400 QP NACIONAL COPART2052761724.312052.76ATIVO</v>
      </c>
      <c r="AJ837">
        <f t="shared" si="195"/>
        <v>0</v>
      </c>
      <c r="AK837" t="s">
        <v>387</v>
      </c>
      <c r="AM837" s="8">
        <v>834</v>
      </c>
      <c r="AN837" s="8" t="str">
        <f t="shared" si="192"/>
        <v/>
      </c>
      <c r="AO837" s="8" t="str">
        <f t="shared" si="192"/>
        <v/>
      </c>
      <c r="AP837" s="8" t="str">
        <f t="shared" si="192"/>
        <v/>
      </c>
      <c r="AQ837" s="8" t="str">
        <f t="shared" si="192"/>
        <v/>
      </c>
      <c r="AR837" s="8" t="str">
        <f t="shared" si="192"/>
        <v/>
      </c>
      <c r="AS837" s="8" t="str">
        <f t="shared" si="192"/>
        <v/>
      </c>
      <c r="AT837" s="8" t="str">
        <f t="shared" si="192"/>
        <v/>
      </c>
      <c r="AU837" s="8" t="str">
        <f t="shared" si="192"/>
        <v/>
      </c>
      <c r="AV837" s="8" t="str">
        <f t="shared" si="192"/>
        <v/>
      </c>
      <c r="AW837" s="8" t="str">
        <f t="shared" si="192"/>
        <v/>
      </c>
      <c r="AX837" s="8" t="str">
        <f t="shared" si="193"/>
        <v/>
      </c>
      <c r="AY837" s="8" t="str">
        <f t="shared" si="193"/>
        <v/>
      </c>
      <c r="AZ837" s="8" t="str">
        <f t="shared" si="193"/>
        <v/>
      </c>
      <c r="BA837" s="8" t="str">
        <f t="shared" si="193"/>
        <v/>
      </c>
      <c r="BB837" s="8" t="str">
        <f t="shared" si="193"/>
        <v/>
      </c>
      <c r="BC837" s="8" t="str">
        <f t="shared" si="193"/>
        <v/>
      </c>
      <c r="BD837" s="8" t="str">
        <f t="shared" si="193"/>
        <v/>
      </c>
      <c r="BE837" s="8" t="str">
        <f t="shared" si="193"/>
        <v/>
      </c>
    </row>
    <row r="838" spans="1:57">
      <c r="A838" t="s">
        <v>404</v>
      </c>
      <c r="B838" t="s">
        <v>404</v>
      </c>
      <c r="C838" t="s">
        <v>404</v>
      </c>
      <c r="D838">
        <v>1189455000</v>
      </c>
      <c r="E838">
        <v>19</v>
      </c>
      <c r="F838">
        <v>0</v>
      </c>
      <c r="G838">
        <v>1</v>
      </c>
      <c r="H838">
        <v>163297</v>
      </c>
      <c r="I838" s="1">
        <v>44777.875</v>
      </c>
      <c r="J838" t="s">
        <v>387</v>
      </c>
      <c r="K838">
        <v>0</v>
      </c>
      <c r="L838" s="1"/>
      <c r="M838" s="1">
        <v>44777.875</v>
      </c>
      <c r="N838" s="1">
        <v>41130.875</v>
      </c>
      <c r="O838" s="1">
        <v>43338.875</v>
      </c>
      <c r="P838" s="1"/>
      <c r="Q838" s="1">
        <v>43343.875</v>
      </c>
      <c r="R838">
        <v>73478625</v>
      </c>
      <c r="S838" s="22">
        <f>COUNTIF(affix_amil_mensalidade_bronze!$E$4:$E$140,R838)</f>
        <v>0</v>
      </c>
      <c r="U838" t="s">
        <v>496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389</v>
      </c>
      <c r="AC838">
        <v>46</v>
      </c>
      <c r="AD838" t="s">
        <v>476</v>
      </c>
      <c r="AE838">
        <v>123586</v>
      </c>
      <c r="AF838">
        <v>1038.1099999999999</v>
      </c>
      <c r="AG838">
        <v>1235.8599999999999</v>
      </c>
      <c r="AH838" t="s">
        <v>408</v>
      </c>
      <c r="AI838" t="str">
        <f t="shared" si="194"/>
        <v>SIMSIMSIM1189455000190116329744777.875FNEL044777.87541130.87543338.87543343.875734786250MXRXNX DX XLXVXXRX XRXXVX000000AMIL46AMIL 400 QC NACIONAL1235861038.111235.86ATIVO</v>
      </c>
      <c r="AJ838">
        <f t="shared" si="195"/>
        <v>0</v>
      </c>
      <c r="AK838" t="s">
        <v>387</v>
      </c>
      <c r="AM838" s="7">
        <v>835</v>
      </c>
      <c r="AN838" s="7" t="str">
        <f t="shared" si="192"/>
        <v/>
      </c>
      <c r="AO838" s="7" t="str">
        <f t="shared" si="192"/>
        <v/>
      </c>
      <c r="AP838" s="7" t="str">
        <f t="shared" si="192"/>
        <v/>
      </c>
      <c r="AQ838" s="7" t="str">
        <f t="shared" si="192"/>
        <v/>
      </c>
      <c r="AR838" s="7" t="str">
        <f t="shared" si="192"/>
        <v/>
      </c>
      <c r="AS838" s="7" t="str">
        <f t="shared" si="192"/>
        <v/>
      </c>
      <c r="AT838" s="7" t="str">
        <f t="shared" si="192"/>
        <v/>
      </c>
      <c r="AU838" s="7" t="str">
        <f t="shared" si="192"/>
        <v/>
      </c>
      <c r="AV838" s="7" t="str">
        <f t="shared" si="192"/>
        <v/>
      </c>
      <c r="AW838" s="7" t="str">
        <f t="shared" si="192"/>
        <v/>
      </c>
      <c r="AX838" s="7" t="str">
        <f t="shared" si="193"/>
        <v/>
      </c>
      <c r="AY838" s="7" t="str">
        <f t="shared" si="193"/>
        <v/>
      </c>
      <c r="AZ838" s="7" t="str">
        <f t="shared" si="193"/>
        <v/>
      </c>
      <c r="BA838" s="7" t="str">
        <f t="shared" si="193"/>
        <v/>
      </c>
      <c r="BB838" s="7" t="str">
        <f t="shared" si="193"/>
        <v/>
      </c>
      <c r="BC838" s="7" t="str">
        <f t="shared" si="193"/>
        <v/>
      </c>
      <c r="BD838" s="7" t="str">
        <f t="shared" si="193"/>
        <v/>
      </c>
      <c r="BE838" s="7" t="str">
        <f t="shared" si="193"/>
        <v/>
      </c>
    </row>
    <row r="839" spans="1:57">
      <c r="A839" t="s">
        <v>404</v>
      </c>
      <c r="B839" t="s">
        <v>404</v>
      </c>
      <c r="C839" t="s">
        <v>404</v>
      </c>
      <c r="D839">
        <v>1189426000</v>
      </c>
      <c r="E839">
        <v>57</v>
      </c>
      <c r="F839">
        <v>0</v>
      </c>
      <c r="G839">
        <v>1</v>
      </c>
      <c r="H839">
        <v>163359</v>
      </c>
      <c r="I839" s="1">
        <v>44777.875</v>
      </c>
      <c r="J839" t="s">
        <v>392</v>
      </c>
      <c r="K839">
        <v>0</v>
      </c>
      <c r="L839" s="1"/>
      <c r="M839" s="1">
        <v>44777.875</v>
      </c>
      <c r="N839" s="1">
        <v>29512.875</v>
      </c>
      <c r="O839" s="1">
        <v>44770.875</v>
      </c>
      <c r="P839" s="1">
        <v>44770.875</v>
      </c>
      <c r="Q839" s="1">
        <v>43343.875</v>
      </c>
      <c r="R839">
        <v>73480119</v>
      </c>
      <c r="S839" s="22">
        <f>COUNTIF(affix_amil_mensalidade_bronze!$E$4:$E$140,R839)</f>
        <v>0</v>
      </c>
      <c r="U839" t="s">
        <v>501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389</v>
      </c>
      <c r="AC839">
        <v>46</v>
      </c>
      <c r="AD839" t="s">
        <v>398</v>
      </c>
      <c r="AE839">
        <v>30428</v>
      </c>
      <c r="AF839">
        <v>2555.9499999999998</v>
      </c>
      <c r="AG839">
        <v>3042.8</v>
      </c>
      <c r="AH839" t="s">
        <v>480</v>
      </c>
      <c r="AI839" t="str">
        <f t="shared" si="194"/>
        <v>SIMSIMSIM1189426000570116335944777.875ANMEP044777.87529512.87544770.87544770.87543343.875734801190XUGUTX XNTX JUNXXR000000AMIL46AMIL 500 QP NACIONAL304282555.953042.8SUSPENSÃO</v>
      </c>
      <c r="AJ839">
        <f t="shared" si="195"/>
        <v>0</v>
      </c>
      <c r="AK839" t="s">
        <v>392</v>
      </c>
      <c r="AM839" s="8">
        <v>836</v>
      </c>
      <c r="AN839" s="8" t="str">
        <f t="shared" si="192"/>
        <v/>
      </c>
      <c r="AO839" s="8" t="str">
        <f t="shared" si="192"/>
        <v/>
      </c>
      <c r="AP839" s="8" t="str">
        <f t="shared" si="192"/>
        <v/>
      </c>
      <c r="AQ839" s="8" t="str">
        <f t="shared" si="192"/>
        <v/>
      </c>
      <c r="AR839" s="8" t="str">
        <f t="shared" si="192"/>
        <v/>
      </c>
      <c r="AS839" s="8" t="str">
        <f t="shared" si="192"/>
        <v/>
      </c>
      <c r="AT839" s="8" t="str">
        <f t="shared" si="192"/>
        <v/>
      </c>
      <c r="AU839" s="8" t="str">
        <f t="shared" si="192"/>
        <v/>
      </c>
      <c r="AV839" s="8" t="str">
        <f t="shared" si="192"/>
        <v/>
      </c>
      <c r="AW839" s="8" t="str">
        <f t="shared" si="192"/>
        <v/>
      </c>
      <c r="AX839" s="8" t="str">
        <f t="shared" si="193"/>
        <v/>
      </c>
      <c r="AY839" s="8" t="str">
        <f t="shared" si="193"/>
        <v/>
      </c>
      <c r="AZ839" s="8" t="str">
        <f t="shared" si="193"/>
        <v/>
      </c>
      <c r="BA839" s="8" t="str">
        <f t="shared" si="193"/>
        <v/>
      </c>
      <c r="BB839" s="8" t="str">
        <f t="shared" si="193"/>
        <v/>
      </c>
      <c r="BC839" s="8" t="str">
        <f t="shared" si="193"/>
        <v/>
      </c>
      <c r="BD839" s="8" t="str">
        <f t="shared" si="193"/>
        <v/>
      </c>
      <c r="BE839" s="8" t="str">
        <f t="shared" si="193"/>
        <v/>
      </c>
    </row>
    <row r="840" spans="1:57">
      <c r="A840" t="s">
        <v>404</v>
      </c>
      <c r="B840" t="s">
        <v>386</v>
      </c>
      <c r="C840" t="s">
        <v>386</v>
      </c>
      <c r="D840">
        <v>1189426000</v>
      </c>
      <c r="E840">
        <v>57</v>
      </c>
      <c r="F840">
        <v>0</v>
      </c>
      <c r="G840">
        <v>1</v>
      </c>
      <c r="H840">
        <v>164070</v>
      </c>
      <c r="I840" s="1">
        <v>44777.875</v>
      </c>
      <c r="J840" t="s">
        <v>392</v>
      </c>
      <c r="K840">
        <v>0</v>
      </c>
      <c r="L840" s="1">
        <v>44711.875</v>
      </c>
      <c r="M840" s="1">
        <v>44777.875</v>
      </c>
      <c r="N840" s="1">
        <v>28186.875</v>
      </c>
      <c r="O840" s="1">
        <v>44711.875</v>
      </c>
      <c r="P840" s="1"/>
      <c r="Q840" s="1">
        <v>43343.875</v>
      </c>
      <c r="R840">
        <v>73482653</v>
      </c>
      <c r="S840" s="22">
        <f>COUNTIF(affix_amil_mensalidade_bronze!$E$4:$E$140,R840)</f>
        <v>0</v>
      </c>
      <c r="U840" t="s">
        <v>509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389</v>
      </c>
      <c r="AC840">
        <v>46</v>
      </c>
      <c r="AD840" t="s">
        <v>478</v>
      </c>
      <c r="AE840">
        <v>163126</v>
      </c>
      <c r="AF840">
        <v>1370.25</v>
      </c>
      <c r="AG840">
        <v>1631.26</v>
      </c>
      <c r="AH840" t="s">
        <v>391</v>
      </c>
      <c r="AI840" t="str">
        <f t="shared" si="194"/>
        <v>SIMNÃONÃO1189426000570116407044777.875ANMEP044711.87544777.87528186.87544711.87543343.875734826530MXXX WXRRXXX DXNTX000000AMIL46AMIL 400 QC NACIONAL COPART1631261370.251631.26INATIVO</v>
      </c>
      <c r="AJ840">
        <f t="shared" si="195"/>
        <v>0</v>
      </c>
      <c r="AK840" t="s">
        <v>392</v>
      </c>
      <c r="AM840" s="7">
        <v>837</v>
      </c>
      <c r="AN840" s="7" t="str">
        <f t="shared" si="192"/>
        <v/>
      </c>
      <c r="AO840" s="7" t="str">
        <f t="shared" si="192"/>
        <v/>
      </c>
      <c r="AP840" s="7" t="str">
        <f t="shared" si="192"/>
        <v/>
      </c>
      <c r="AQ840" s="7" t="str">
        <f t="shared" si="192"/>
        <v/>
      </c>
      <c r="AR840" s="7" t="str">
        <f t="shared" si="192"/>
        <v/>
      </c>
      <c r="AS840" s="7" t="str">
        <f t="shared" si="192"/>
        <v/>
      </c>
      <c r="AT840" s="7" t="str">
        <f t="shared" si="192"/>
        <v/>
      </c>
      <c r="AU840" s="7" t="str">
        <f t="shared" si="192"/>
        <v/>
      </c>
      <c r="AV840" s="7" t="str">
        <f t="shared" si="192"/>
        <v/>
      </c>
      <c r="AW840" s="7" t="str">
        <f t="shared" si="192"/>
        <v/>
      </c>
      <c r="AX840" s="7" t="str">
        <f t="shared" si="193"/>
        <v/>
      </c>
      <c r="AY840" s="7" t="str">
        <f t="shared" si="193"/>
        <v/>
      </c>
      <c r="AZ840" s="7" t="str">
        <f t="shared" si="193"/>
        <v/>
      </c>
      <c r="BA840" s="7" t="str">
        <f t="shared" si="193"/>
        <v/>
      </c>
      <c r="BB840" s="7" t="str">
        <f t="shared" si="193"/>
        <v/>
      </c>
      <c r="BC840" s="7" t="str">
        <f t="shared" si="193"/>
        <v/>
      </c>
      <c r="BD840" s="7" t="str">
        <f t="shared" si="193"/>
        <v/>
      </c>
      <c r="BE840" s="7" t="str">
        <f t="shared" si="193"/>
        <v/>
      </c>
    </row>
    <row r="841" spans="1:57">
      <c r="A841" t="s">
        <v>404</v>
      </c>
      <c r="B841" t="s">
        <v>404</v>
      </c>
      <c r="C841" t="s">
        <v>404</v>
      </c>
      <c r="E841">
        <v>19</v>
      </c>
      <c r="F841">
        <v>0</v>
      </c>
      <c r="G841">
        <v>1</v>
      </c>
      <c r="H841">
        <v>162633</v>
      </c>
      <c r="I841" s="1">
        <v>44777.875</v>
      </c>
      <c r="J841" t="s">
        <v>387</v>
      </c>
      <c r="K841">
        <v>0</v>
      </c>
      <c r="L841" s="1"/>
      <c r="M841" s="1">
        <v>44777.875</v>
      </c>
      <c r="N841" s="1">
        <v>28712.875</v>
      </c>
      <c r="O841" s="1">
        <v>44770.875</v>
      </c>
      <c r="P841" s="1">
        <v>44770.875</v>
      </c>
      <c r="Q841" s="1">
        <v>43343.875</v>
      </c>
      <c r="R841">
        <v>73488684</v>
      </c>
      <c r="S841" s="23">
        <f>COUNTIF(affix_amil_mensalidade_bronze!$E$4:$E$140,R841)</f>
        <v>0</v>
      </c>
      <c r="U841" t="s">
        <v>492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389</v>
      </c>
      <c r="AC841">
        <v>46</v>
      </c>
      <c r="AD841" t="s">
        <v>394</v>
      </c>
      <c r="AE841">
        <v>96155</v>
      </c>
      <c r="AF841">
        <v>807.71</v>
      </c>
      <c r="AG841">
        <v>961.55</v>
      </c>
      <c r="AH841" t="s">
        <v>480</v>
      </c>
      <c r="AI841" t="str">
        <f t="shared" si="194"/>
        <v>SIMSIMSIM190116263344777.875FNEL044777.87528712.87544770.87544770.87543343.875734886840XNDRXX WXBRXL DX XNTX000000AMIL46NEXT PLUS RM RJ96155807.71961.55SUSPENSÃO</v>
      </c>
      <c r="AJ841">
        <f t="shared" si="195"/>
        <v>0</v>
      </c>
      <c r="AK841" t="s">
        <v>387</v>
      </c>
      <c r="AM841" s="8">
        <v>838</v>
      </c>
      <c r="AN841" s="8" t="str">
        <f t="shared" si="192"/>
        <v/>
      </c>
      <c r="AO841" s="8" t="str">
        <f t="shared" si="192"/>
        <v/>
      </c>
      <c r="AP841" s="8" t="str">
        <f t="shared" si="192"/>
        <v/>
      </c>
      <c r="AQ841" s="8" t="str">
        <f t="shared" si="192"/>
        <v/>
      </c>
      <c r="AR841" s="8" t="str">
        <f t="shared" si="192"/>
        <v/>
      </c>
      <c r="AS841" s="8" t="str">
        <f t="shared" si="192"/>
        <v/>
      </c>
      <c r="AT841" s="8" t="str">
        <f t="shared" si="192"/>
        <v/>
      </c>
      <c r="AU841" s="8" t="str">
        <f t="shared" si="192"/>
        <v/>
      </c>
      <c r="AV841" s="8" t="str">
        <f t="shared" si="192"/>
        <v/>
      </c>
      <c r="AW841" s="8" t="str">
        <f t="shared" si="192"/>
        <v/>
      </c>
      <c r="AX841" s="8" t="str">
        <f t="shared" si="193"/>
        <v/>
      </c>
      <c r="AY841" s="8" t="str">
        <f t="shared" si="193"/>
        <v/>
      </c>
      <c r="AZ841" s="8" t="str">
        <f t="shared" si="193"/>
        <v/>
      </c>
      <c r="BA841" s="8" t="str">
        <f t="shared" si="193"/>
        <v/>
      </c>
      <c r="BB841" s="8" t="str">
        <f t="shared" si="193"/>
        <v/>
      </c>
      <c r="BC841" s="8" t="str">
        <f t="shared" si="193"/>
        <v/>
      </c>
      <c r="BD841" s="8" t="str">
        <f t="shared" si="193"/>
        <v/>
      </c>
      <c r="BE841" s="8" t="str">
        <f t="shared" si="193"/>
        <v/>
      </c>
    </row>
    <row r="842" spans="1:57">
      <c r="A842" t="s">
        <v>404</v>
      </c>
      <c r="B842" t="s">
        <v>404</v>
      </c>
      <c r="C842" t="s">
        <v>404</v>
      </c>
      <c r="D842">
        <v>1189426000</v>
      </c>
      <c r="E842">
        <v>57</v>
      </c>
      <c r="F842">
        <v>0</v>
      </c>
      <c r="G842">
        <v>1</v>
      </c>
      <c r="H842">
        <v>163467</v>
      </c>
      <c r="I842" s="1">
        <v>44777.875</v>
      </c>
      <c r="J842" t="s">
        <v>392</v>
      </c>
      <c r="K842">
        <v>0</v>
      </c>
      <c r="L842" s="1"/>
      <c r="M842" s="1">
        <v>44777.875</v>
      </c>
      <c r="N842" s="1">
        <v>24104.916666666668</v>
      </c>
      <c r="O842" s="1">
        <v>43339.875</v>
      </c>
      <c r="P842" s="1"/>
      <c r="Q842" s="1">
        <v>43343.875</v>
      </c>
      <c r="R842">
        <v>73496023</v>
      </c>
      <c r="S842" s="23">
        <f>COUNTIF(affix_amil_mensalidade_bronze!$E$4:$E$140,R842)</f>
        <v>0</v>
      </c>
      <c r="U842" t="s">
        <v>508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389</v>
      </c>
      <c r="AC842">
        <v>46</v>
      </c>
      <c r="AD842" t="s">
        <v>476</v>
      </c>
      <c r="AE842">
        <v>421674</v>
      </c>
      <c r="AF842">
        <v>3542.06</v>
      </c>
      <c r="AG842">
        <v>4216.74</v>
      </c>
      <c r="AH842" t="s">
        <v>408</v>
      </c>
      <c r="AI842" t="str">
        <f t="shared" si="194"/>
        <v>SIMSIMSIM1189426000570116346744777.875ANMEP044777.87524104.916666666743339.87543343.875734960230JXXLXUDX LXMX XNTX000000AMIL46AMIL 400 QC NACIONAL4216743542.064216.74ATIVO</v>
      </c>
      <c r="AJ842">
        <f t="shared" si="195"/>
        <v>0</v>
      </c>
      <c r="AK842" t="s">
        <v>392</v>
      </c>
      <c r="AM842" s="7">
        <v>839</v>
      </c>
      <c r="AN842" s="7" t="str">
        <f t="shared" si="192"/>
        <v/>
      </c>
      <c r="AO842" s="7" t="str">
        <f t="shared" si="192"/>
        <v/>
      </c>
      <c r="AP842" s="7" t="str">
        <f t="shared" si="192"/>
        <v/>
      </c>
      <c r="AQ842" s="7" t="str">
        <f t="shared" si="192"/>
        <v/>
      </c>
      <c r="AR842" s="7" t="str">
        <f t="shared" si="192"/>
        <v/>
      </c>
      <c r="AS842" s="7" t="str">
        <f t="shared" si="192"/>
        <v/>
      </c>
      <c r="AT842" s="7" t="str">
        <f t="shared" si="192"/>
        <v/>
      </c>
      <c r="AU842" s="7" t="str">
        <f t="shared" si="192"/>
        <v/>
      </c>
      <c r="AV842" s="7" t="str">
        <f t="shared" si="192"/>
        <v/>
      </c>
      <c r="AW842" s="7" t="str">
        <f t="shared" si="192"/>
        <v/>
      </c>
      <c r="AX842" s="7" t="str">
        <f t="shared" si="193"/>
        <v/>
      </c>
      <c r="AY842" s="7" t="str">
        <f t="shared" si="193"/>
        <v/>
      </c>
      <c r="AZ842" s="7" t="str">
        <f t="shared" si="193"/>
        <v/>
      </c>
      <c r="BA842" s="7" t="str">
        <f t="shared" si="193"/>
        <v/>
      </c>
      <c r="BB842" s="7" t="str">
        <f t="shared" si="193"/>
        <v/>
      </c>
      <c r="BC842" s="7" t="str">
        <f t="shared" si="193"/>
        <v/>
      </c>
      <c r="BD842" s="7" t="str">
        <f t="shared" si="193"/>
        <v/>
      </c>
      <c r="BE842" s="7" t="str">
        <f t="shared" si="193"/>
        <v/>
      </c>
    </row>
    <row r="843" spans="1:57">
      <c r="A843" t="s">
        <v>404</v>
      </c>
      <c r="B843" t="s">
        <v>404</v>
      </c>
      <c r="C843" t="s">
        <v>404</v>
      </c>
      <c r="E843">
        <v>19</v>
      </c>
      <c r="F843">
        <v>0</v>
      </c>
      <c r="G843">
        <v>1</v>
      </c>
      <c r="H843">
        <v>162569</v>
      </c>
      <c r="I843" s="1">
        <v>44777.875</v>
      </c>
      <c r="J843" t="s">
        <v>387</v>
      </c>
      <c r="K843">
        <v>0</v>
      </c>
      <c r="L843" s="1"/>
      <c r="M843" s="1">
        <v>44777.875</v>
      </c>
      <c r="N843" s="1">
        <v>39924.875</v>
      </c>
      <c r="O843" s="1">
        <v>43346.875</v>
      </c>
      <c r="P843" s="1"/>
      <c r="Q843" s="1">
        <v>43343.875</v>
      </c>
      <c r="R843">
        <v>73520194</v>
      </c>
      <c r="S843" s="22">
        <f>COUNTIF(affix_amil_mensalidade_bronze!$E$4:$E$140,R843)</f>
        <v>0</v>
      </c>
      <c r="U843" t="s">
        <v>489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389</v>
      </c>
      <c r="AC843">
        <v>46</v>
      </c>
      <c r="AD843" t="s">
        <v>394</v>
      </c>
      <c r="AE843">
        <v>48439</v>
      </c>
      <c r="AF843">
        <v>406.85</v>
      </c>
      <c r="AG843">
        <v>484.39</v>
      </c>
      <c r="AH843" t="s">
        <v>408</v>
      </c>
      <c r="AI843" t="str">
        <f t="shared" si="194"/>
        <v>SIMSIMSIM190116256944777.875FNEL044777.87539924.87543346.87543343.875735201940LUXZ GUXLHXRMX DX XLVX LXGX000000AMIL46NEXT PLUS RM RJ48439406.85484.39ATIVO</v>
      </c>
      <c r="AJ843">
        <f t="shared" si="195"/>
        <v>0</v>
      </c>
      <c r="AK843" t="s">
        <v>387</v>
      </c>
      <c r="AM843" s="8">
        <v>840</v>
      </c>
      <c r="AN843" s="8" t="str">
        <f t="shared" si="192"/>
        <v/>
      </c>
      <c r="AO843" s="8" t="str">
        <f t="shared" si="192"/>
        <v/>
      </c>
      <c r="AP843" s="8" t="str">
        <f t="shared" si="192"/>
        <v/>
      </c>
      <c r="AQ843" s="8" t="str">
        <f t="shared" si="192"/>
        <v/>
      </c>
      <c r="AR843" s="8" t="str">
        <f t="shared" si="192"/>
        <v/>
      </c>
      <c r="AS843" s="8" t="str">
        <f t="shared" si="192"/>
        <v/>
      </c>
      <c r="AT843" s="8" t="str">
        <f t="shared" si="192"/>
        <v/>
      </c>
      <c r="AU843" s="8" t="str">
        <f t="shared" si="192"/>
        <v/>
      </c>
      <c r="AV843" s="8" t="str">
        <f t="shared" si="192"/>
        <v/>
      </c>
      <c r="AW843" s="8" t="str">
        <f t="shared" si="192"/>
        <v/>
      </c>
      <c r="AX843" s="8" t="str">
        <f t="shared" si="193"/>
        <v/>
      </c>
      <c r="AY843" s="8" t="str">
        <f t="shared" si="193"/>
        <v/>
      </c>
      <c r="AZ843" s="8" t="str">
        <f t="shared" si="193"/>
        <v/>
      </c>
      <c r="BA843" s="8" t="str">
        <f t="shared" si="193"/>
        <v/>
      </c>
      <c r="BB843" s="8" t="str">
        <f t="shared" si="193"/>
        <v/>
      </c>
      <c r="BC843" s="8" t="str">
        <f t="shared" si="193"/>
        <v/>
      </c>
      <c r="BD843" s="8" t="str">
        <f t="shared" si="193"/>
        <v/>
      </c>
      <c r="BE843" s="8" t="str">
        <f t="shared" si="193"/>
        <v/>
      </c>
    </row>
    <row r="844" spans="1:57">
      <c r="A844" t="s">
        <v>404</v>
      </c>
      <c r="B844" t="s">
        <v>404</v>
      </c>
      <c r="C844" t="s">
        <v>404</v>
      </c>
      <c r="D844">
        <v>1189426000</v>
      </c>
      <c r="E844">
        <v>57</v>
      </c>
      <c r="F844">
        <v>0</v>
      </c>
      <c r="G844">
        <v>1</v>
      </c>
      <c r="H844">
        <v>165693</v>
      </c>
      <c r="I844" s="1">
        <v>44777.875</v>
      </c>
      <c r="J844" t="s">
        <v>392</v>
      </c>
      <c r="K844">
        <v>0</v>
      </c>
      <c r="L844" s="1"/>
      <c r="M844" s="1">
        <v>44777.875</v>
      </c>
      <c r="N844" s="1">
        <v>30370.875</v>
      </c>
      <c r="O844" s="1">
        <v>44770.875</v>
      </c>
      <c r="P844" s="1">
        <v>44770.875</v>
      </c>
      <c r="Q844" s="1">
        <v>43373.875</v>
      </c>
      <c r="R844">
        <v>73696271</v>
      </c>
      <c r="S844" s="23">
        <f>COUNTIF(affix_amil_mensalidade_bronze!$E$4:$E$140,R844)</f>
        <v>0</v>
      </c>
      <c r="U844" t="s">
        <v>510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389</v>
      </c>
      <c r="AC844">
        <v>45</v>
      </c>
      <c r="AD844" t="s">
        <v>398</v>
      </c>
      <c r="AE844">
        <v>30428</v>
      </c>
      <c r="AF844">
        <v>2555.9499999999998</v>
      </c>
      <c r="AG844">
        <v>3042.8</v>
      </c>
      <c r="AH844" t="s">
        <v>480</v>
      </c>
      <c r="AI844" t="str">
        <f t="shared" si="194"/>
        <v>SIMSIMSIM1189426000570116569344777.875ANMEP044777.87530370.87544770.87544770.87543373.875736962710TXTXXNX MXRQUX DX XLVX000000AMIL45AMIL 500 QP NACIONAL304282555.953042.8SUSPENSÃO</v>
      </c>
      <c r="AJ844">
        <f t="shared" si="195"/>
        <v>0</v>
      </c>
      <c r="AK844" t="s">
        <v>392</v>
      </c>
      <c r="AM844" s="7">
        <v>841</v>
      </c>
      <c r="AN844" s="7" t="str">
        <f t="shared" ref="AN844:AW853" si="196">IF(AN$3=$D844,$AM844,"")</f>
        <v/>
      </c>
      <c r="AO844" s="7" t="str">
        <f t="shared" si="196"/>
        <v/>
      </c>
      <c r="AP844" s="7" t="str">
        <f t="shared" si="196"/>
        <v/>
      </c>
      <c r="AQ844" s="7" t="str">
        <f t="shared" si="196"/>
        <v/>
      </c>
      <c r="AR844" s="7" t="str">
        <f t="shared" si="196"/>
        <v/>
      </c>
      <c r="AS844" s="7" t="str">
        <f t="shared" si="196"/>
        <v/>
      </c>
      <c r="AT844" s="7" t="str">
        <f t="shared" si="196"/>
        <v/>
      </c>
      <c r="AU844" s="7" t="str">
        <f t="shared" si="196"/>
        <v/>
      </c>
      <c r="AV844" s="7" t="str">
        <f t="shared" si="196"/>
        <v/>
      </c>
      <c r="AW844" s="7" t="str">
        <f t="shared" si="196"/>
        <v/>
      </c>
      <c r="AX844" s="7" t="str">
        <f t="shared" ref="AX844:BE853" si="197">IF(AX$3=$D844,$AM844,"")</f>
        <v/>
      </c>
      <c r="AY844" s="7" t="str">
        <f t="shared" si="197"/>
        <v/>
      </c>
      <c r="AZ844" s="7" t="str">
        <f t="shared" si="197"/>
        <v/>
      </c>
      <c r="BA844" s="7" t="str">
        <f t="shared" si="197"/>
        <v/>
      </c>
      <c r="BB844" s="7" t="str">
        <f t="shared" si="197"/>
        <v/>
      </c>
      <c r="BC844" s="7" t="str">
        <f t="shared" si="197"/>
        <v/>
      </c>
      <c r="BD844" s="7" t="str">
        <f t="shared" si="197"/>
        <v/>
      </c>
      <c r="BE844" s="7" t="str">
        <f t="shared" si="197"/>
        <v/>
      </c>
    </row>
    <row r="845" spans="1:57">
      <c r="A845" t="s">
        <v>404</v>
      </c>
      <c r="B845" t="s">
        <v>404</v>
      </c>
      <c r="C845" t="s">
        <v>404</v>
      </c>
      <c r="D845">
        <v>1189426000</v>
      </c>
      <c r="E845">
        <v>57</v>
      </c>
      <c r="F845">
        <v>0</v>
      </c>
      <c r="G845">
        <v>1</v>
      </c>
      <c r="H845">
        <v>165693</v>
      </c>
      <c r="I845" s="1">
        <v>44777.875</v>
      </c>
      <c r="J845" t="s">
        <v>392</v>
      </c>
      <c r="K845">
        <v>1</v>
      </c>
      <c r="L845" s="1"/>
      <c r="M845" s="1">
        <v>44777.875</v>
      </c>
      <c r="N845" s="1">
        <v>43331.875</v>
      </c>
      <c r="O845" s="1">
        <v>44770.875</v>
      </c>
      <c r="P845" s="1"/>
      <c r="Q845" s="1">
        <v>43373.875</v>
      </c>
      <c r="R845">
        <v>73696273</v>
      </c>
      <c r="S845" s="22">
        <f>COUNTIF(affix_amil_mensalidade_bronze!$E$4:$E$140,R845)</f>
        <v>0</v>
      </c>
      <c r="U845" t="s">
        <v>511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389</v>
      </c>
      <c r="AC845">
        <v>45</v>
      </c>
      <c r="AD845" t="s">
        <v>398</v>
      </c>
      <c r="AE845">
        <v>153282</v>
      </c>
      <c r="AF845">
        <v>1287.56</v>
      </c>
      <c r="AG845">
        <v>1532.82</v>
      </c>
      <c r="AH845" t="s">
        <v>480</v>
      </c>
      <c r="AI845" t="str">
        <f t="shared" si="194"/>
        <v>SIMSIMSIM1189426000570116569344777.875ANMEP144777.87543331.87544770.87543373.875736962730JXX VXLXNTXNX MXRQUX DX XLMXXDX000000AMIL45AMIL 500 QP NACIONAL1532821287.561532.82SUSPENSÃO</v>
      </c>
      <c r="AJ845">
        <f t="shared" si="195"/>
        <v>0</v>
      </c>
      <c r="AK845" t="s">
        <v>392</v>
      </c>
      <c r="AM845" s="8">
        <v>842</v>
      </c>
      <c r="AN845" s="8" t="str">
        <f t="shared" si="196"/>
        <v/>
      </c>
      <c r="AO845" s="8" t="str">
        <f t="shared" si="196"/>
        <v/>
      </c>
      <c r="AP845" s="8" t="str">
        <f t="shared" si="196"/>
        <v/>
      </c>
      <c r="AQ845" s="8" t="str">
        <f t="shared" si="196"/>
        <v/>
      </c>
      <c r="AR845" s="8" t="str">
        <f t="shared" si="196"/>
        <v/>
      </c>
      <c r="AS845" s="8" t="str">
        <f t="shared" si="196"/>
        <v/>
      </c>
      <c r="AT845" s="8" t="str">
        <f t="shared" si="196"/>
        <v/>
      </c>
      <c r="AU845" s="8" t="str">
        <f t="shared" si="196"/>
        <v/>
      </c>
      <c r="AV845" s="8" t="str">
        <f t="shared" si="196"/>
        <v/>
      </c>
      <c r="AW845" s="8" t="str">
        <f t="shared" si="196"/>
        <v/>
      </c>
      <c r="AX845" s="8" t="str">
        <f t="shared" si="197"/>
        <v/>
      </c>
      <c r="AY845" s="8" t="str">
        <f t="shared" si="197"/>
        <v/>
      </c>
      <c r="AZ845" s="8" t="str">
        <f t="shared" si="197"/>
        <v/>
      </c>
      <c r="BA845" s="8" t="str">
        <f t="shared" si="197"/>
        <v/>
      </c>
      <c r="BB845" s="8" t="str">
        <f t="shared" si="197"/>
        <v/>
      </c>
      <c r="BC845" s="8" t="str">
        <f t="shared" si="197"/>
        <v/>
      </c>
      <c r="BD845" s="8" t="str">
        <f t="shared" si="197"/>
        <v/>
      </c>
      <c r="BE845" s="8" t="str">
        <f t="shared" si="197"/>
        <v/>
      </c>
    </row>
    <row r="846" spans="1:57">
      <c r="A846" t="s">
        <v>404</v>
      </c>
      <c r="B846" t="s">
        <v>404</v>
      </c>
      <c r="C846" t="s">
        <v>386</v>
      </c>
      <c r="D846">
        <v>1189455000</v>
      </c>
      <c r="E846">
        <v>19</v>
      </c>
      <c r="F846">
        <v>0</v>
      </c>
      <c r="G846">
        <v>1</v>
      </c>
      <c r="H846">
        <v>165848</v>
      </c>
      <c r="I846" s="1">
        <v>44777.875</v>
      </c>
      <c r="J846" t="s">
        <v>387</v>
      </c>
      <c r="K846">
        <v>0</v>
      </c>
      <c r="L846" s="1">
        <v>44741.875</v>
      </c>
      <c r="M846" s="1">
        <v>44777.875</v>
      </c>
      <c r="N846" s="1">
        <v>30916.875</v>
      </c>
      <c r="O846" s="1">
        <v>44741.875</v>
      </c>
      <c r="P846" s="1"/>
      <c r="Q846" s="1">
        <v>43373.875</v>
      </c>
      <c r="R846">
        <v>73696350</v>
      </c>
      <c r="S846" s="23">
        <f>COUNTIF(affix_amil_mensalidade_bronze!$E$4:$E$140,R846)</f>
        <v>0</v>
      </c>
      <c r="U846" t="s">
        <v>514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389</v>
      </c>
      <c r="AC846">
        <v>45</v>
      </c>
      <c r="AD846" t="s">
        <v>476</v>
      </c>
      <c r="AE846">
        <v>139569</v>
      </c>
      <c r="AF846">
        <v>1172.3599999999999</v>
      </c>
      <c r="AG846">
        <v>1395.69</v>
      </c>
      <c r="AH846" t="s">
        <v>391</v>
      </c>
      <c r="AI846" t="str">
        <f t="shared" si="194"/>
        <v>SIMSIMNÃO1189455000190116584844777.875FNEL044741.87544777.87530916.87544741.87543373.875736963500WXBXLX DXMXWXNX WXTX000000AMIL45AMIL 400 QC NACIONAL1395691172.361395.69INATIVO</v>
      </c>
      <c r="AJ846">
        <f t="shared" si="195"/>
        <v>0</v>
      </c>
      <c r="AK846" t="s">
        <v>387</v>
      </c>
      <c r="AM846" s="7">
        <v>843</v>
      </c>
      <c r="AN846" s="7" t="str">
        <f t="shared" si="196"/>
        <v/>
      </c>
      <c r="AO846" s="7" t="str">
        <f t="shared" si="196"/>
        <v/>
      </c>
      <c r="AP846" s="7" t="str">
        <f t="shared" si="196"/>
        <v/>
      </c>
      <c r="AQ846" s="7" t="str">
        <f t="shared" si="196"/>
        <v/>
      </c>
      <c r="AR846" s="7" t="str">
        <f t="shared" si="196"/>
        <v/>
      </c>
      <c r="AS846" s="7" t="str">
        <f t="shared" si="196"/>
        <v/>
      </c>
      <c r="AT846" s="7" t="str">
        <f t="shared" si="196"/>
        <v/>
      </c>
      <c r="AU846" s="7" t="str">
        <f t="shared" si="196"/>
        <v/>
      </c>
      <c r="AV846" s="7" t="str">
        <f t="shared" si="196"/>
        <v/>
      </c>
      <c r="AW846" s="7" t="str">
        <f t="shared" si="196"/>
        <v/>
      </c>
      <c r="AX846" s="7" t="str">
        <f t="shared" si="197"/>
        <v/>
      </c>
      <c r="AY846" s="7" t="str">
        <f t="shared" si="197"/>
        <v/>
      </c>
      <c r="AZ846" s="7" t="str">
        <f t="shared" si="197"/>
        <v/>
      </c>
      <c r="BA846" s="7" t="str">
        <f t="shared" si="197"/>
        <v/>
      </c>
      <c r="BB846" s="7" t="str">
        <f t="shared" si="197"/>
        <v/>
      </c>
      <c r="BC846" s="7" t="str">
        <f t="shared" si="197"/>
        <v/>
      </c>
      <c r="BD846" s="7" t="str">
        <f t="shared" si="197"/>
        <v/>
      </c>
      <c r="BE846" s="7" t="str">
        <f t="shared" si="197"/>
        <v/>
      </c>
    </row>
    <row r="847" spans="1:57">
      <c r="A847" t="s">
        <v>404</v>
      </c>
      <c r="B847" t="s">
        <v>404</v>
      </c>
      <c r="C847" t="s">
        <v>404</v>
      </c>
      <c r="D847">
        <v>1189455000</v>
      </c>
      <c r="E847">
        <v>19</v>
      </c>
      <c r="F847">
        <v>0</v>
      </c>
      <c r="G847">
        <v>1</v>
      </c>
      <c r="H847">
        <v>165967</v>
      </c>
      <c r="I847" s="1">
        <v>44777.875</v>
      </c>
      <c r="J847" t="s">
        <v>387</v>
      </c>
      <c r="K847">
        <v>0</v>
      </c>
      <c r="L847" s="1"/>
      <c r="M847" s="1">
        <v>44777.875</v>
      </c>
      <c r="N847" s="1">
        <v>30891.875</v>
      </c>
      <c r="O847" s="1">
        <v>43367.875</v>
      </c>
      <c r="P847" s="1"/>
      <c r="Q847" s="1">
        <v>43373.875</v>
      </c>
      <c r="R847">
        <v>73696390</v>
      </c>
      <c r="S847" s="22">
        <f>COUNTIF(affix_amil_mensalidade_bronze!$E$4:$E$140,R847)</f>
        <v>0</v>
      </c>
      <c r="U847" t="s">
        <v>517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389</v>
      </c>
      <c r="AC847">
        <v>45</v>
      </c>
      <c r="AD847" t="s">
        <v>398</v>
      </c>
      <c r="AE847">
        <v>276623</v>
      </c>
      <c r="AF847">
        <v>2323.64</v>
      </c>
      <c r="AG847">
        <v>2766.23</v>
      </c>
      <c r="AH847" t="s">
        <v>408</v>
      </c>
      <c r="AI847" t="str">
        <f t="shared" si="194"/>
        <v>SIMSIMSIM1189455000190116596744777.875FNEL044777.87530891.87543367.87543373.875736963900FXBXX GXXNGX WXTRX000000AMIL45AMIL 500 QP NACIONAL2766232323.642766.23ATIVO</v>
      </c>
      <c r="AJ847">
        <f t="shared" si="195"/>
        <v>0</v>
      </c>
      <c r="AK847" t="s">
        <v>387</v>
      </c>
      <c r="AM847" s="8">
        <v>844</v>
      </c>
      <c r="AN847" s="8" t="str">
        <f t="shared" si="196"/>
        <v/>
      </c>
      <c r="AO847" s="8" t="str">
        <f t="shared" si="196"/>
        <v/>
      </c>
      <c r="AP847" s="8" t="str">
        <f t="shared" si="196"/>
        <v/>
      </c>
      <c r="AQ847" s="8" t="str">
        <f t="shared" si="196"/>
        <v/>
      </c>
      <c r="AR847" s="8" t="str">
        <f t="shared" si="196"/>
        <v/>
      </c>
      <c r="AS847" s="8" t="str">
        <f t="shared" si="196"/>
        <v/>
      </c>
      <c r="AT847" s="8" t="str">
        <f t="shared" si="196"/>
        <v/>
      </c>
      <c r="AU847" s="8" t="str">
        <f t="shared" si="196"/>
        <v/>
      </c>
      <c r="AV847" s="8" t="str">
        <f t="shared" si="196"/>
        <v/>
      </c>
      <c r="AW847" s="8" t="str">
        <f t="shared" si="196"/>
        <v/>
      </c>
      <c r="AX847" s="8" t="str">
        <f t="shared" si="197"/>
        <v/>
      </c>
      <c r="AY847" s="8" t="str">
        <f t="shared" si="197"/>
        <v/>
      </c>
      <c r="AZ847" s="8" t="str">
        <f t="shared" si="197"/>
        <v/>
      </c>
      <c r="BA847" s="8" t="str">
        <f t="shared" si="197"/>
        <v/>
      </c>
      <c r="BB847" s="8" t="str">
        <f t="shared" si="197"/>
        <v/>
      </c>
      <c r="BC847" s="8" t="str">
        <f t="shared" si="197"/>
        <v/>
      </c>
      <c r="BD847" s="8" t="str">
        <f t="shared" si="197"/>
        <v/>
      </c>
      <c r="BE847" s="8" t="str">
        <f t="shared" si="197"/>
        <v/>
      </c>
    </row>
    <row r="848" spans="1:57">
      <c r="A848" t="s">
        <v>404</v>
      </c>
      <c r="B848" t="s">
        <v>404</v>
      </c>
      <c r="C848" t="s">
        <v>404</v>
      </c>
      <c r="D848">
        <v>1189455000</v>
      </c>
      <c r="E848">
        <v>19</v>
      </c>
      <c r="F848">
        <v>0</v>
      </c>
      <c r="G848">
        <v>1</v>
      </c>
      <c r="H848">
        <v>165989</v>
      </c>
      <c r="I848" s="1">
        <v>44777.875</v>
      </c>
      <c r="J848" t="s">
        <v>387</v>
      </c>
      <c r="K848">
        <v>0</v>
      </c>
      <c r="L848" s="1">
        <v>44776.875</v>
      </c>
      <c r="M848" s="1">
        <v>44777.875</v>
      </c>
      <c r="N848" s="1">
        <v>34178.875</v>
      </c>
      <c r="O848" s="1">
        <v>44776.875</v>
      </c>
      <c r="P848" s="1">
        <v>43495.916666666664</v>
      </c>
      <c r="Q848" s="1">
        <v>43373.875</v>
      </c>
      <c r="R848">
        <v>73696396</v>
      </c>
      <c r="S848" s="23">
        <f>COUNTIF(affix_amil_mensalidade_bronze!$E$4:$E$140,R848)</f>
        <v>0</v>
      </c>
      <c r="U848" t="s">
        <v>518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389</v>
      </c>
      <c r="AC848">
        <v>45</v>
      </c>
      <c r="AD848" t="s">
        <v>398</v>
      </c>
      <c r="AE848">
        <v>263453</v>
      </c>
      <c r="AF848">
        <v>2212.9899999999998</v>
      </c>
      <c r="AG848">
        <v>2634.53</v>
      </c>
      <c r="AH848" t="s">
        <v>391</v>
      </c>
      <c r="AI848" t="str">
        <f t="shared" si="194"/>
        <v>SIMSIMSIM1189455000190116598944777.875FNEL044776.87544777.87534178.87544776.87543495.916666666743373.875736963960LXZXRX MXNXX MXWXDX JUNXXR000000AMIL45AMIL 500 QP NACIONAL2634532212.992634.53INATIVO</v>
      </c>
      <c r="AJ848">
        <f t="shared" si="195"/>
        <v>0</v>
      </c>
      <c r="AK848" t="s">
        <v>387</v>
      </c>
      <c r="AM848" s="7">
        <v>845</v>
      </c>
      <c r="AN848" s="7" t="str">
        <f t="shared" si="196"/>
        <v/>
      </c>
      <c r="AO848" s="7" t="str">
        <f t="shared" si="196"/>
        <v/>
      </c>
      <c r="AP848" s="7" t="str">
        <f t="shared" si="196"/>
        <v/>
      </c>
      <c r="AQ848" s="7" t="str">
        <f t="shared" si="196"/>
        <v/>
      </c>
      <c r="AR848" s="7" t="str">
        <f t="shared" si="196"/>
        <v/>
      </c>
      <c r="AS848" s="7" t="str">
        <f t="shared" si="196"/>
        <v/>
      </c>
      <c r="AT848" s="7" t="str">
        <f t="shared" si="196"/>
        <v/>
      </c>
      <c r="AU848" s="7" t="str">
        <f t="shared" si="196"/>
        <v/>
      </c>
      <c r="AV848" s="7" t="str">
        <f t="shared" si="196"/>
        <v/>
      </c>
      <c r="AW848" s="7" t="str">
        <f t="shared" si="196"/>
        <v/>
      </c>
      <c r="AX848" s="7" t="str">
        <f t="shared" si="197"/>
        <v/>
      </c>
      <c r="AY848" s="7" t="str">
        <f t="shared" si="197"/>
        <v/>
      </c>
      <c r="AZ848" s="7" t="str">
        <f t="shared" si="197"/>
        <v/>
      </c>
      <c r="BA848" s="7" t="str">
        <f t="shared" si="197"/>
        <v/>
      </c>
      <c r="BB848" s="7" t="str">
        <f t="shared" si="197"/>
        <v/>
      </c>
      <c r="BC848" s="7" t="str">
        <f t="shared" si="197"/>
        <v/>
      </c>
      <c r="BD848" s="7" t="str">
        <f t="shared" si="197"/>
        <v/>
      </c>
      <c r="BE848" s="7" t="str">
        <f t="shared" si="197"/>
        <v/>
      </c>
    </row>
    <row r="849" spans="1:57">
      <c r="A849" t="s">
        <v>404</v>
      </c>
      <c r="B849" t="s">
        <v>386</v>
      </c>
      <c r="C849" t="s">
        <v>386</v>
      </c>
      <c r="D849">
        <v>1189426000</v>
      </c>
      <c r="E849">
        <v>57</v>
      </c>
      <c r="F849">
        <v>0</v>
      </c>
      <c r="G849">
        <v>1</v>
      </c>
      <c r="H849">
        <v>166489</v>
      </c>
      <c r="I849" s="1">
        <v>44777.875</v>
      </c>
      <c r="J849" t="s">
        <v>392</v>
      </c>
      <c r="K849">
        <v>0</v>
      </c>
      <c r="L849" s="1">
        <v>44741.875</v>
      </c>
      <c r="M849" s="1">
        <v>44777.875</v>
      </c>
      <c r="N849" s="1">
        <v>32556.875</v>
      </c>
      <c r="O849" s="1">
        <v>44741.875</v>
      </c>
      <c r="P849" s="1">
        <v>44711.875</v>
      </c>
      <c r="Q849" s="1">
        <v>43373.875</v>
      </c>
      <c r="R849">
        <v>73696461</v>
      </c>
      <c r="S849" s="22">
        <f>COUNTIF(affix_amil_mensalidade_bronze!$E$4:$E$140,R849)</f>
        <v>0</v>
      </c>
      <c r="U849" t="s">
        <v>519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389</v>
      </c>
      <c r="AC849">
        <v>45</v>
      </c>
      <c r="AD849" t="s">
        <v>390</v>
      </c>
      <c r="AE849">
        <v>151126</v>
      </c>
      <c r="AF849">
        <v>1269.46</v>
      </c>
      <c r="AG849">
        <v>1511.26</v>
      </c>
      <c r="AH849" t="s">
        <v>391</v>
      </c>
      <c r="AI849" t="str">
        <f t="shared" si="194"/>
        <v>SIMNÃONÃO1189426000570116648944777.875ANMEP044741.87544777.87532556.87544741.87544711.87543373.875736964610FXRNXNDX XRRUDX DXNXZ JUNXXR000000AMIL45AMIL 400 QP NACIONAL1511261269.461511.26INATIVO</v>
      </c>
      <c r="AJ849">
        <f t="shared" si="195"/>
        <v>0</v>
      </c>
      <c r="AK849" t="s">
        <v>392</v>
      </c>
      <c r="AM849" s="8">
        <v>846</v>
      </c>
      <c r="AN849" s="8" t="str">
        <f t="shared" si="196"/>
        <v/>
      </c>
      <c r="AO849" s="8" t="str">
        <f t="shared" si="196"/>
        <v/>
      </c>
      <c r="AP849" s="8" t="str">
        <f t="shared" si="196"/>
        <v/>
      </c>
      <c r="AQ849" s="8" t="str">
        <f t="shared" si="196"/>
        <v/>
      </c>
      <c r="AR849" s="8" t="str">
        <f t="shared" si="196"/>
        <v/>
      </c>
      <c r="AS849" s="8" t="str">
        <f t="shared" si="196"/>
        <v/>
      </c>
      <c r="AT849" s="8" t="str">
        <f t="shared" si="196"/>
        <v/>
      </c>
      <c r="AU849" s="8" t="str">
        <f t="shared" si="196"/>
        <v/>
      </c>
      <c r="AV849" s="8" t="str">
        <f t="shared" si="196"/>
        <v/>
      </c>
      <c r="AW849" s="8" t="str">
        <f t="shared" si="196"/>
        <v/>
      </c>
      <c r="AX849" s="8" t="str">
        <f t="shared" si="197"/>
        <v/>
      </c>
      <c r="AY849" s="8" t="str">
        <f t="shared" si="197"/>
        <v/>
      </c>
      <c r="AZ849" s="8" t="str">
        <f t="shared" si="197"/>
        <v/>
      </c>
      <c r="BA849" s="8" t="str">
        <f t="shared" si="197"/>
        <v/>
      </c>
      <c r="BB849" s="8" t="str">
        <f t="shared" si="197"/>
        <v/>
      </c>
      <c r="BC849" s="8" t="str">
        <f t="shared" si="197"/>
        <v/>
      </c>
      <c r="BD849" s="8" t="str">
        <f t="shared" si="197"/>
        <v/>
      </c>
      <c r="BE849" s="8" t="str">
        <f t="shared" si="197"/>
        <v/>
      </c>
    </row>
    <row r="850" spans="1:57">
      <c r="A850" t="s">
        <v>404</v>
      </c>
      <c r="B850" t="s">
        <v>404</v>
      </c>
      <c r="C850" t="s">
        <v>404</v>
      </c>
      <c r="D850">
        <v>1189435000</v>
      </c>
      <c r="E850">
        <v>57</v>
      </c>
      <c r="F850">
        <v>0</v>
      </c>
      <c r="G850">
        <v>1</v>
      </c>
      <c r="H850">
        <v>165899</v>
      </c>
      <c r="I850" s="1">
        <v>44777.875</v>
      </c>
      <c r="J850" t="s">
        <v>392</v>
      </c>
      <c r="K850">
        <v>0</v>
      </c>
      <c r="L850" s="1">
        <v>44747.875</v>
      </c>
      <c r="M850" s="1">
        <v>44777.875</v>
      </c>
      <c r="N850" s="1">
        <v>32531.916666666668</v>
      </c>
      <c r="O850" s="1">
        <v>44747.875</v>
      </c>
      <c r="P850" s="1"/>
      <c r="Q850" s="1">
        <v>43373.875</v>
      </c>
      <c r="R850">
        <v>73698116</v>
      </c>
      <c r="S850" s="23">
        <f>COUNTIF(affix_amil_mensalidade_bronze!$E$4:$E$140,R850)</f>
        <v>0</v>
      </c>
      <c r="U850" t="s">
        <v>516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389</v>
      </c>
      <c r="AC850">
        <v>45</v>
      </c>
      <c r="AD850" t="s">
        <v>476</v>
      </c>
      <c r="AE850">
        <v>212411</v>
      </c>
      <c r="AF850">
        <v>1784.23</v>
      </c>
      <c r="AG850">
        <v>2124.11</v>
      </c>
      <c r="AH850" t="s">
        <v>391</v>
      </c>
      <c r="AI850" t="str">
        <f t="shared" si="194"/>
        <v>SIMSIMSIM1189435000570116589944777.875ANMEP044747.87544777.87532531.916666666744747.87543373.875736981160XVXLX WXRLX MXDXXRX WXNDXDX000000AMIL45AMIL 400 QC NACIONAL2124111784.232124.11INATIVO</v>
      </c>
      <c r="AJ850">
        <f t="shared" si="195"/>
        <v>0</v>
      </c>
      <c r="AK850" t="s">
        <v>392</v>
      </c>
      <c r="AM850" s="7">
        <v>847</v>
      </c>
      <c r="AN850" s="7" t="str">
        <f t="shared" si="196"/>
        <v/>
      </c>
      <c r="AO850" s="7" t="str">
        <f t="shared" si="196"/>
        <v/>
      </c>
      <c r="AP850" s="7" t="str">
        <f t="shared" si="196"/>
        <v/>
      </c>
      <c r="AQ850" s="7" t="str">
        <f t="shared" si="196"/>
        <v/>
      </c>
      <c r="AR850" s="7" t="str">
        <f t="shared" si="196"/>
        <v/>
      </c>
      <c r="AS850" s="7" t="str">
        <f t="shared" si="196"/>
        <v/>
      </c>
      <c r="AT850" s="7" t="str">
        <f t="shared" si="196"/>
        <v/>
      </c>
      <c r="AU850" s="7" t="str">
        <f t="shared" si="196"/>
        <v/>
      </c>
      <c r="AV850" s="7" t="str">
        <f t="shared" si="196"/>
        <v/>
      </c>
      <c r="AW850" s="7" t="str">
        <f t="shared" si="196"/>
        <v/>
      </c>
      <c r="AX850" s="7" t="str">
        <f t="shared" si="197"/>
        <v/>
      </c>
      <c r="AY850" s="7" t="str">
        <f t="shared" si="197"/>
        <v/>
      </c>
      <c r="AZ850" s="7" t="str">
        <f t="shared" si="197"/>
        <v/>
      </c>
      <c r="BA850" s="7" t="str">
        <f t="shared" si="197"/>
        <v/>
      </c>
      <c r="BB850" s="7" t="str">
        <f t="shared" si="197"/>
        <v/>
      </c>
      <c r="BC850" s="7" t="str">
        <f t="shared" si="197"/>
        <v/>
      </c>
      <c r="BD850" s="7" t="str">
        <f t="shared" si="197"/>
        <v/>
      </c>
      <c r="BE850" s="7" t="str">
        <f t="shared" si="197"/>
        <v/>
      </c>
    </row>
    <row r="851" spans="1:57">
      <c r="A851" t="s">
        <v>404</v>
      </c>
      <c r="B851" t="s">
        <v>404</v>
      </c>
      <c r="C851" t="s">
        <v>404</v>
      </c>
      <c r="D851">
        <v>1189455000</v>
      </c>
      <c r="E851">
        <v>19</v>
      </c>
      <c r="F851">
        <v>0</v>
      </c>
      <c r="G851">
        <v>1</v>
      </c>
      <c r="H851">
        <v>165793</v>
      </c>
      <c r="I851" s="1">
        <v>44777.875</v>
      </c>
      <c r="J851" t="s">
        <v>387</v>
      </c>
      <c r="K851">
        <v>0</v>
      </c>
      <c r="L851" s="1"/>
      <c r="M851" s="1">
        <v>44777.875</v>
      </c>
      <c r="N851" s="1">
        <v>39920.875</v>
      </c>
      <c r="O851" s="1">
        <v>43368.875</v>
      </c>
      <c r="P851" s="1"/>
      <c r="Q851" s="1">
        <v>43373.875</v>
      </c>
      <c r="R851">
        <v>73711007</v>
      </c>
      <c r="S851" s="23">
        <f>COUNTIF(affix_amil_mensalidade_bronze!$E$4:$E$140,R851)</f>
        <v>0</v>
      </c>
      <c r="U851" t="s">
        <v>512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389</v>
      </c>
      <c r="AC851">
        <v>45</v>
      </c>
      <c r="AD851" t="s">
        <v>398</v>
      </c>
      <c r="AE851">
        <v>153282</v>
      </c>
      <c r="AF851">
        <v>1287.56</v>
      </c>
      <c r="AG851">
        <v>1532.82</v>
      </c>
      <c r="AH851" t="s">
        <v>408</v>
      </c>
      <c r="AI851" t="str">
        <f t="shared" si="194"/>
        <v>SIMSIMSIM1189455000190116579344777.875FNEL044777.87539920.87543368.87543373.875737110070DXVXD XUX DX XNTX000000AMIL45AMIL 500 QP NACIONAL1532821287.561532.82ATIVO</v>
      </c>
      <c r="AJ851">
        <f t="shared" si="195"/>
        <v>0</v>
      </c>
      <c r="AK851" t="s">
        <v>387</v>
      </c>
      <c r="AM851" s="8">
        <v>848</v>
      </c>
      <c r="AN851" s="8" t="str">
        <f t="shared" si="196"/>
        <v/>
      </c>
      <c r="AO851" s="8" t="str">
        <f t="shared" si="196"/>
        <v/>
      </c>
      <c r="AP851" s="8" t="str">
        <f t="shared" si="196"/>
        <v/>
      </c>
      <c r="AQ851" s="8" t="str">
        <f t="shared" si="196"/>
        <v/>
      </c>
      <c r="AR851" s="8" t="str">
        <f t="shared" si="196"/>
        <v/>
      </c>
      <c r="AS851" s="8" t="str">
        <f t="shared" si="196"/>
        <v/>
      </c>
      <c r="AT851" s="8" t="str">
        <f t="shared" si="196"/>
        <v/>
      </c>
      <c r="AU851" s="8" t="str">
        <f t="shared" si="196"/>
        <v/>
      </c>
      <c r="AV851" s="8" t="str">
        <f t="shared" si="196"/>
        <v/>
      </c>
      <c r="AW851" s="8" t="str">
        <f t="shared" si="196"/>
        <v/>
      </c>
      <c r="AX851" s="8" t="str">
        <f t="shared" si="197"/>
        <v/>
      </c>
      <c r="AY851" s="8" t="str">
        <f t="shared" si="197"/>
        <v/>
      </c>
      <c r="AZ851" s="8" t="str">
        <f t="shared" si="197"/>
        <v/>
      </c>
      <c r="BA851" s="8" t="str">
        <f t="shared" si="197"/>
        <v/>
      </c>
      <c r="BB851" s="8" t="str">
        <f t="shared" si="197"/>
        <v/>
      </c>
      <c r="BC851" s="8" t="str">
        <f t="shared" si="197"/>
        <v/>
      </c>
      <c r="BD851" s="8" t="str">
        <f t="shared" si="197"/>
        <v/>
      </c>
      <c r="BE851" s="8" t="str">
        <f t="shared" si="197"/>
        <v/>
      </c>
    </row>
    <row r="852" spans="1:57">
      <c r="A852" t="s">
        <v>404</v>
      </c>
      <c r="B852" t="s">
        <v>404</v>
      </c>
      <c r="C852" t="s">
        <v>404</v>
      </c>
      <c r="D852">
        <v>1189455000</v>
      </c>
      <c r="E852">
        <v>19</v>
      </c>
      <c r="F852">
        <v>0</v>
      </c>
      <c r="G852">
        <v>1</v>
      </c>
      <c r="H852">
        <v>165802</v>
      </c>
      <c r="I852" s="1">
        <v>44777.875</v>
      </c>
      <c r="J852" t="s">
        <v>387</v>
      </c>
      <c r="K852">
        <v>0</v>
      </c>
      <c r="L852" s="1"/>
      <c r="M852" s="1">
        <v>44777.875</v>
      </c>
      <c r="N852" s="1">
        <v>40493.916666666664</v>
      </c>
      <c r="O852" s="1">
        <v>43368.875</v>
      </c>
      <c r="P852" s="1"/>
      <c r="Q852" s="1">
        <v>43373.875</v>
      </c>
      <c r="R852">
        <v>73711014</v>
      </c>
      <c r="S852" s="22">
        <f>COUNTIF(affix_amil_mensalidade_bronze!$E$4:$E$140,R852)</f>
        <v>0</v>
      </c>
      <c r="U852" t="s">
        <v>513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389</v>
      </c>
      <c r="AC852">
        <v>45</v>
      </c>
      <c r="AD852" t="s">
        <v>398</v>
      </c>
      <c r="AE852">
        <v>153282</v>
      </c>
      <c r="AF852">
        <v>1287.56</v>
      </c>
      <c r="AG852">
        <v>1532.82</v>
      </c>
      <c r="AH852" t="s">
        <v>408</v>
      </c>
      <c r="AI852" t="str">
        <f t="shared" si="194"/>
        <v>SIMSIMSIM1189455000190116580244777.875FNEL044777.87540493.916666666743368.87543373.875737110140LXVXNXX BXLXM PXXXXTX WXXMXRX000000AMIL45AMIL 500 QP NACIONAL1532821287.561532.82ATIVO</v>
      </c>
      <c r="AJ852">
        <f t="shared" si="195"/>
        <v>0</v>
      </c>
      <c r="AK852" t="s">
        <v>387</v>
      </c>
      <c r="AM852" s="7">
        <v>849</v>
      </c>
      <c r="AN852" s="7" t="str">
        <f t="shared" si="196"/>
        <v/>
      </c>
      <c r="AO852" s="7" t="str">
        <f t="shared" si="196"/>
        <v/>
      </c>
      <c r="AP852" s="7" t="str">
        <f t="shared" si="196"/>
        <v/>
      </c>
      <c r="AQ852" s="7" t="str">
        <f t="shared" si="196"/>
        <v/>
      </c>
      <c r="AR852" s="7" t="str">
        <f t="shared" si="196"/>
        <v/>
      </c>
      <c r="AS852" s="7" t="str">
        <f t="shared" si="196"/>
        <v/>
      </c>
      <c r="AT852" s="7" t="str">
        <f t="shared" si="196"/>
        <v/>
      </c>
      <c r="AU852" s="7" t="str">
        <f t="shared" si="196"/>
        <v/>
      </c>
      <c r="AV852" s="7" t="str">
        <f t="shared" si="196"/>
        <v/>
      </c>
      <c r="AW852" s="7" t="str">
        <f t="shared" si="196"/>
        <v/>
      </c>
      <c r="AX852" s="7" t="str">
        <f t="shared" si="197"/>
        <v/>
      </c>
      <c r="AY852" s="7" t="str">
        <f t="shared" si="197"/>
        <v/>
      </c>
      <c r="AZ852" s="7" t="str">
        <f t="shared" si="197"/>
        <v/>
      </c>
      <c r="BA852" s="7" t="str">
        <f t="shared" si="197"/>
        <v/>
      </c>
      <c r="BB852" s="7" t="str">
        <f t="shared" si="197"/>
        <v/>
      </c>
      <c r="BC852" s="7" t="str">
        <f t="shared" si="197"/>
        <v/>
      </c>
      <c r="BD852" s="7" t="str">
        <f t="shared" si="197"/>
        <v/>
      </c>
      <c r="BE852" s="7" t="str">
        <f t="shared" si="197"/>
        <v/>
      </c>
    </row>
    <row r="853" spans="1:57">
      <c r="A853" t="s">
        <v>404</v>
      </c>
      <c r="B853" t="s">
        <v>404</v>
      </c>
      <c r="C853" t="s">
        <v>404</v>
      </c>
      <c r="D853">
        <v>1191011000</v>
      </c>
      <c r="E853">
        <v>220</v>
      </c>
      <c r="F853">
        <v>0</v>
      </c>
      <c r="G853">
        <v>1</v>
      </c>
      <c r="H853">
        <v>167057</v>
      </c>
      <c r="I853" s="1">
        <v>44777.875</v>
      </c>
      <c r="J853" t="s">
        <v>473</v>
      </c>
      <c r="K853">
        <v>0</v>
      </c>
      <c r="L853" s="1"/>
      <c r="M853" s="1">
        <v>44777.875</v>
      </c>
      <c r="N853" s="1">
        <v>26683.916666666668</v>
      </c>
      <c r="O853" s="1">
        <v>43368.875</v>
      </c>
      <c r="P853" s="1"/>
      <c r="Q853" s="1">
        <v>43373.875</v>
      </c>
      <c r="R853">
        <v>73711293</v>
      </c>
      <c r="S853" s="23">
        <f>COUNTIF(affix_amil_mensalidade_bronze!$E$4:$E$140,R853)</f>
        <v>0</v>
      </c>
      <c r="U853" t="s">
        <v>520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389</v>
      </c>
      <c r="AC853">
        <v>45</v>
      </c>
      <c r="AD853" t="s">
        <v>398</v>
      </c>
      <c r="AE853">
        <v>223778</v>
      </c>
      <c r="AF853">
        <v>3514.47</v>
      </c>
      <c r="AG853">
        <v>2237.7800000000002</v>
      </c>
      <c r="AH853" t="s">
        <v>408</v>
      </c>
      <c r="AI853" t="str">
        <f t="shared" si="194"/>
        <v>SIMSIMSIM11910110002200116705744777.875ABREC044777.87526683.916666666743368.87543373.875737112930FXBXXNNX XLVX DX MXURX000000AMIL45AMIL 500 QP NACIONAL2237783514.472237.78ATIVO</v>
      </c>
      <c r="AJ853">
        <f t="shared" si="195"/>
        <v>0</v>
      </c>
      <c r="AK853" t="s">
        <v>473</v>
      </c>
      <c r="AM853" s="8">
        <v>850</v>
      </c>
      <c r="AN853" s="8" t="str">
        <f t="shared" si="196"/>
        <v/>
      </c>
      <c r="AO853" s="8" t="str">
        <f t="shared" si="196"/>
        <v/>
      </c>
      <c r="AP853" s="8" t="str">
        <f t="shared" si="196"/>
        <v/>
      </c>
      <c r="AQ853" s="8" t="str">
        <f t="shared" si="196"/>
        <v/>
      </c>
      <c r="AR853" s="8" t="str">
        <f t="shared" si="196"/>
        <v/>
      </c>
      <c r="AS853" s="8" t="str">
        <f t="shared" si="196"/>
        <v/>
      </c>
      <c r="AT853" s="8" t="str">
        <f t="shared" si="196"/>
        <v/>
      </c>
      <c r="AU853" s="8" t="str">
        <f t="shared" si="196"/>
        <v/>
      </c>
      <c r="AV853" s="8" t="str">
        <f t="shared" si="196"/>
        <v/>
      </c>
      <c r="AW853" s="8" t="str">
        <f t="shared" si="196"/>
        <v/>
      </c>
      <c r="AX853" s="8" t="str">
        <f t="shared" si="197"/>
        <v/>
      </c>
      <c r="AY853" s="8" t="str">
        <f t="shared" si="197"/>
        <v/>
      </c>
      <c r="AZ853" s="8" t="str">
        <f t="shared" si="197"/>
        <v/>
      </c>
      <c r="BA853" s="8" t="str">
        <f t="shared" si="197"/>
        <v/>
      </c>
      <c r="BB853" s="8" t="str">
        <f t="shared" si="197"/>
        <v/>
      </c>
      <c r="BC853" s="8" t="str">
        <f t="shared" si="197"/>
        <v/>
      </c>
      <c r="BD853" s="8" t="str">
        <f t="shared" si="197"/>
        <v/>
      </c>
      <c r="BE853" s="8" t="str">
        <f t="shared" si="197"/>
        <v/>
      </c>
    </row>
    <row r="854" spans="1:57">
      <c r="A854" t="s">
        <v>404</v>
      </c>
      <c r="B854" t="s">
        <v>404</v>
      </c>
      <c r="C854" t="s">
        <v>404</v>
      </c>
      <c r="D854">
        <v>1189455000</v>
      </c>
      <c r="E854">
        <v>19</v>
      </c>
      <c r="F854">
        <v>0</v>
      </c>
      <c r="G854">
        <v>1</v>
      </c>
      <c r="H854">
        <v>167058</v>
      </c>
      <c r="I854" s="1">
        <v>44777.875</v>
      </c>
      <c r="J854" t="s">
        <v>387</v>
      </c>
      <c r="K854">
        <v>0</v>
      </c>
      <c r="L854" s="1">
        <v>44749.875</v>
      </c>
      <c r="M854" s="1">
        <v>44777.875</v>
      </c>
      <c r="N854" s="1">
        <v>40806.875</v>
      </c>
      <c r="O854" s="1">
        <v>44749.875</v>
      </c>
      <c r="P854" s="1">
        <v>44346.875</v>
      </c>
      <c r="Q854" s="1">
        <v>43373.875</v>
      </c>
      <c r="R854">
        <v>73711302</v>
      </c>
      <c r="S854" s="22">
        <f>COUNTIF(affix_amil_mensalidade_bronze!$E$4:$E$140,R854)</f>
        <v>0</v>
      </c>
      <c r="U854" t="s">
        <v>521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389</v>
      </c>
      <c r="AC854">
        <v>45</v>
      </c>
      <c r="AD854" t="s">
        <v>398</v>
      </c>
      <c r="AE854">
        <v>153282</v>
      </c>
      <c r="AF854">
        <v>1287.56</v>
      </c>
      <c r="AG854">
        <v>1532.82</v>
      </c>
      <c r="AH854" t="s">
        <v>391</v>
      </c>
      <c r="AI854" t="str">
        <f t="shared" si="194"/>
        <v>SIMSIMSIM1189455000190116705844777.875FNEL044749.87544777.87540806.87544749.87544346.87543373.875737113020XRTHUR XMXDX WXPPXLXRX000000AMIL45AMIL 500 QP NACIONAL1532821287.561532.82INATIVO</v>
      </c>
      <c r="AJ854">
        <f t="shared" si="195"/>
        <v>0</v>
      </c>
      <c r="AK854" t="s">
        <v>387</v>
      </c>
      <c r="AM854" s="7">
        <v>851</v>
      </c>
      <c r="AN854" s="7" t="str">
        <f t="shared" ref="AN854:AW863" si="198">IF(AN$3=$D854,$AM854,"")</f>
        <v/>
      </c>
      <c r="AO854" s="7" t="str">
        <f t="shared" si="198"/>
        <v/>
      </c>
      <c r="AP854" s="7" t="str">
        <f t="shared" si="198"/>
        <v/>
      </c>
      <c r="AQ854" s="7" t="str">
        <f t="shared" si="198"/>
        <v/>
      </c>
      <c r="AR854" s="7" t="str">
        <f t="shared" si="198"/>
        <v/>
      </c>
      <c r="AS854" s="7" t="str">
        <f t="shared" si="198"/>
        <v/>
      </c>
      <c r="AT854" s="7" t="str">
        <f t="shared" si="198"/>
        <v/>
      </c>
      <c r="AU854" s="7" t="str">
        <f t="shared" si="198"/>
        <v/>
      </c>
      <c r="AV854" s="7" t="str">
        <f t="shared" si="198"/>
        <v/>
      </c>
      <c r="AW854" s="7" t="str">
        <f t="shared" si="198"/>
        <v/>
      </c>
      <c r="AX854" s="7" t="str">
        <f t="shared" ref="AX854:BE863" si="199">IF(AX$3=$D854,$AM854,"")</f>
        <v/>
      </c>
      <c r="AY854" s="7" t="str">
        <f t="shared" si="199"/>
        <v/>
      </c>
      <c r="AZ854" s="7" t="str">
        <f t="shared" si="199"/>
        <v/>
      </c>
      <c r="BA854" s="7" t="str">
        <f t="shared" si="199"/>
        <v/>
      </c>
      <c r="BB854" s="7" t="str">
        <f t="shared" si="199"/>
        <v/>
      </c>
      <c r="BC854" s="7" t="str">
        <f t="shared" si="199"/>
        <v/>
      </c>
      <c r="BD854" s="7" t="str">
        <f t="shared" si="199"/>
        <v/>
      </c>
      <c r="BE854" s="7" t="str">
        <f t="shared" si="199"/>
        <v/>
      </c>
    </row>
    <row r="855" spans="1:57">
      <c r="A855" t="s">
        <v>386</v>
      </c>
      <c r="B855" t="s">
        <v>386</v>
      </c>
      <c r="C855" t="s">
        <v>386</v>
      </c>
      <c r="D855">
        <v>1189442000</v>
      </c>
      <c r="E855">
        <v>57</v>
      </c>
      <c r="F855">
        <v>0</v>
      </c>
      <c r="G855">
        <v>1</v>
      </c>
      <c r="H855">
        <v>165996</v>
      </c>
      <c r="I855" s="1">
        <v>44777.875</v>
      </c>
      <c r="J855" t="s">
        <v>392</v>
      </c>
      <c r="K855">
        <v>0</v>
      </c>
      <c r="L855" s="1">
        <v>44711.875</v>
      </c>
      <c r="M855" s="1">
        <v>44777.875</v>
      </c>
      <c r="N855" s="1">
        <v>23257.875</v>
      </c>
      <c r="O855" s="1">
        <v>44711.875</v>
      </c>
      <c r="P855" s="1">
        <v>44679.875</v>
      </c>
      <c r="Q855" s="1">
        <v>43373.875</v>
      </c>
      <c r="R855">
        <v>73711602</v>
      </c>
      <c r="S855" s="22">
        <f>COUNTIF(affix_amil_mensalidade_bronze!$E$4:$E$140,R855)</f>
        <v>0</v>
      </c>
      <c r="U855" t="s">
        <v>393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389</v>
      </c>
      <c r="AD855" t="s">
        <v>394</v>
      </c>
      <c r="AE855">
        <v>103421</v>
      </c>
      <c r="AF855">
        <v>868.74</v>
      </c>
      <c r="AG855">
        <v>1034.21</v>
      </c>
      <c r="AH855" t="s">
        <v>391</v>
      </c>
      <c r="AI855" t="str">
        <f t="shared" si="194"/>
        <v>NÃONÃONÃO1189442000570116599644777.875ANMEP044711.87544777.87523257.87544711.87544679.87543373.875737116020LUXZ WXLX XQUXXRX000000AMILNEXT PLUS RM RJ103421868.741034.21INATIVO</v>
      </c>
      <c r="AJ855">
        <f t="shared" si="195"/>
        <v>0</v>
      </c>
      <c r="AK855" t="s">
        <v>392</v>
      </c>
      <c r="AM855" s="8">
        <v>852</v>
      </c>
      <c r="AN855" s="8" t="str">
        <f t="shared" si="198"/>
        <v/>
      </c>
      <c r="AO855" s="8" t="str">
        <f t="shared" si="198"/>
        <v/>
      </c>
      <c r="AP855" s="8" t="str">
        <f t="shared" si="198"/>
        <v/>
      </c>
      <c r="AQ855" s="8" t="str">
        <f t="shared" si="198"/>
        <v/>
      </c>
      <c r="AR855" s="8" t="str">
        <f t="shared" si="198"/>
        <v/>
      </c>
      <c r="AS855" s="8" t="str">
        <f t="shared" si="198"/>
        <v/>
      </c>
      <c r="AT855" s="8" t="str">
        <f t="shared" si="198"/>
        <v/>
      </c>
      <c r="AU855" s="8" t="str">
        <f t="shared" si="198"/>
        <v/>
      </c>
      <c r="AV855" s="8" t="str">
        <f t="shared" si="198"/>
        <v/>
      </c>
      <c r="AW855" s="8" t="str">
        <f t="shared" si="198"/>
        <v/>
      </c>
      <c r="AX855" s="8" t="str">
        <f t="shared" si="199"/>
        <v/>
      </c>
      <c r="AY855" s="8" t="str">
        <f t="shared" si="199"/>
        <v/>
      </c>
      <c r="AZ855" s="8" t="str">
        <f t="shared" si="199"/>
        <v/>
      </c>
      <c r="BA855" s="8" t="str">
        <f t="shared" si="199"/>
        <v/>
      </c>
      <c r="BB855" s="8" t="str">
        <f t="shared" si="199"/>
        <v/>
      </c>
      <c r="BC855" s="8" t="str">
        <f t="shared" si="199"/>
        <v/>
      </c>
      <c r="BD855" s="8" t="str">
        <f t="shared" si="199"/>
        <v/>
      </c>
      <c r="BE855" s="8" t="str">
        <f t="shared" si="199"/>
        <v/>
      </c>
    </row>
    <row r="856" spans="1:57">
      <c r="A856" t="s">
        <v>386</v>
      </c>
      <c r="B856" t="s">
        <v>386</v>
      </c>
      <c r="C856" t="s">
        <v>386</v>
      </c>
      <c r="D856">
        <v>1191011000</v>
      </c>
      <c r="E856">
        <v>220</v>
      </c>
      <c r="F856">
        <v>0</v>
      </c>
      <c r="G856">
        <v>1</v>
      </c>
      <c r="H856">
        <v>167609</v>
      </c>
      <c r="I856" s="1">
        <v>44777.875</v>
      </c>
      <c r="J856" t="s">
        <v>473</v>
      </c>
      <c r="K856">
        <v>0</v>
      </c>
      <c r="L856" s="1">
        <v>44661.875</v>
      </c>
      <c r="M856" s="1">
        <v>44777.875</v>
      </c>
      <c r="N856" s="1">
        <v>30631.916666666668</v>
      </c>
      <c r="O856" s="1">
        <v>44661.875</v>
      </c>
      <c r="P856" s="1"/>
      <c r="Q856" s="1">
        <v>43373.875</v>
      </c>
      <c r="R856">
        <v>73724390</v>
      </c>
      <c r="S856" s="23">
        <f>COUNTIF(affix_amil_mensalidade_bronze!$E$4:$E$140,R856)</f>
        <v>0</v>
      </c>
      <c r="U856" t="s">
        <v>522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389</v>
      </c>
      <c r="AD856" t="s">
        <v>476</v>
      </c>
      <c r="AE856">
        <v>139569</v>
      </c>
      <c r="AF856">
        <v>1172.3599999999999</v>
      </c>
      <c r="AG856">
        <v>1395.69</v>
      </c>
      <c r="AH856" t="s">
        <v>391</v>
      </c>
      <c r="AI856" t="str">
        <f t="shared" si="194"/>
        <v>NÃONÃONÃO11910110002200116760944777.875ABREC044661.87544777.87530631.916666666744661.87543373.875737243900JXX MXGUXL DX XUX XNTX000000AMILAMIL 400 QC NACIONAL1395691172.361395.69INATIVO</v>
      </c>
      <c r="AJ856">
        <f t="shared" si="195"/>
        <v>0</v>
      </c>
      <c r="AK856" t="s">
        <v>473</v>
      </c>
      <c r="AM856" s="7">
        <v>853</v>
      </c>
      <c r="AN856" s="7" t="str">
        <f t="shared" si="198"/>
        <v/>
      </c>
      <c r="AO856" s="7" t="str">
        <f t="shared" si="198"/>
        <v/>
      </c>
      <c r="AP856" s="7" t="str">
        <f t="shared" si="198"/>
        <v/>
      </c>
      <c r="AQ856" s="7" t="str">
        <f t="shared" si="198"/>
        <v/>
      </c>
      <c r="AR856" s="7" t="str">
        <f t="shared" si="198"/>
        <v/>
      </c>
      <c r="AS856" s="7" t="str">
        <f t="shared" si="198"/>
        <v/>
      </c>
      <c r="AT856" s="7" t="str">
        <f t="shared" si="198"/>
        <v/>
      </c>
      <c r="AU856" s="7" t="str">
        <f t="shared" si="198"/>
        <v/>
      </c>
      <c r="AV856" s="7" t="str">
        <f t="shared" si="198"/>
        <v/>
      </c>
      <c r="AW856" s="7" t="str">
        <f t="shared" si="198"/>
        <v/>
      </c>
      <c r="AX856" s="7" t="str">
        <f t="shared" si="199"/>
        <v/>
      </c>
      <c r="AY856" s="7" t="str">
        <f t="shared" si="199"/>
        <v/>
      </c>
      <c r="AZ856" s="7" t="str">
        <f t="shared" si="199"/>
        <v/>
      </c>
      <c r="BA856" s="7" t="str">
        <f t="shared" si="199"/>
        <v/>
      </c>
      <c r="BB856" s="7" t="str">
        <f t="shared" si="199"/>
        <v/>
      </c>
      <c r="BC856" s="7" t="str">
        <f t="shared" si="199"/>
        <v/>
      </c>
      <c r="BD856" s="7" t="str">
        <f t="shared" si="199"/>
        <v/>
      </c>
      <c r="BE856" s="7" t="str">
        <f t="shared" si="199"/>
        <v/>
      </c>
    </row>
    <row r="857" spans="1:57">
      <c r="A857" t="s">
        <v>404</v>
      </c>
      <c r="B857" t="s">
        <v>404</v>
      </c>
      <c r="C857" t="s">
        <v>404</v>
      </c>
      <c r="D857">
        <v>1189455000</v>
      </c>
      <c r="E857">
        <v>19</v>
      </c>
      <c r="F857">
        <v>0</v>
      </c>
      <c r="G857">
        <v>1</v>
      </c>
      <c r="H857">
        <v>167610</v>
      </c>
      <c r="I857" s="1">
        <v>44777.875</v>
      </c>
      <c r="J857" t="s">
        <v>387</v>
      </c>
      <c r="K857">
        <v>0</v>
      </c>
      <c r="L857" s="1">
        <v>44770.875</v>
      </c>
      <c r="M857" s="1">
        <v>44777.875</v>
      </c>
      <c r="N857" s="1">
        <v>40767.875</v>
      </c>
      <c r="O857" s="1">
        <v>44770.875</v>
      </c>
      <c r="P857" s="1"/>
      <c r="Q857" s="1">
        <v>43373.875</v>
      </c>
      <c r="R857">
        <v>73724407</v>
      </c>
      <c r="S857" s="22">
        <f>COUNTIF(affix_amil_mensalidade_bronze!$E$4:$E$140,R857)</f>
        <v>0</v>
      </c>
      <c r="U857" t="s">
        <v>523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389</v>
      </c>
      <c r="AC857">
        <v>45</v>
      </c>
      <c r="AD857" t="s">
        <v>483</v>
      </c>
      <c r="AE857">
        <v>19297</v>
      </c>
      <c r="AF857">
        <v>1620.95</v>
      </c>
      <c r="AG857">
        <v>1929.7</v>
      </c>
      <c r="AH857" t="s">
        <v>391</v>
      </c>
      <c r="AI857" t="str">
        <f t="shared" si="194"/>
        <v>SIMSIMSIM1189455000190116761044777.875FNEL044770.87544777.87540767.87544770.87543373.875737244070VXTXR WXXLHX MXWHXDX000000AMIL45AMIL 700 QP NACIONAL192971620.951929.7INATIVO</v>
      </c>
      <c r="AJ857">
        <f t="shared" si="195"/>
        <v>0</v>
      </c>
      <c r="AK857" t="s">
        <v>387</v>
      </c>
      <c r="AM857" s="8">
        <v>854</v>
      </c>
      <c r="AN857" s="8" t="str">
        <f t="shared" si="198"/>
        <v/>
      </c>
      <c r="AO857" s="8" t="str">
        <f t="shared" si="198"/>
        <v/>
      </c>
      <c r="AP857" s="8" t="str">
        <f t="shared" si="198"/>
        <v/>
      </c>
      <c r="AQ857" s="8" t="str">
        <f t="shared" si="198"/>
        <v/>
      </c>
      <c r="AR857" s="8" t="str">
        <f t="shared" si="198"/>
        <v/>
      </c>
      <c r="AS857" s="8" t="str">
        <f t="shared" si="198"/>
        <v/>
      </c>
      <c r="AT857" s="8" t="str">
        <f t="shared" si="198"/>
        <v/>
      </c>
      <c r="AU857" s="8" t="str">
        <f t="shared" si="198"/>
        <v/>
      </c>
      <c r="AV857" s="8" t="str">
        <f t="shared" si="198"/>
        <v/>
      </c>
      <c r="AW857" s="8" t="str">
        <f t="shared" si="198"/>
        <v/>
      </c>
      <c r="AX857" s="8" t="str">
        <f t="shared" si="199"/>
        <v/>
      </c>
      <c r="AY857" s="8" t="str">
        <f t="shared" si="199"/>
        <v/>
      </c>
      <c r="AZ857" s="8" t="str">
        <f t="shared" si="199"/>
        <v/>
      </c>
      <c r="BA857" s="8" t="str">
        <f t="shared" si="199"/>
        <v/>
      </c>
      <c r="BB857" s="8" t="str">
        <f t="shared" si="199"/>
        <v/>
      </c>
      <c r="BC857" s="8" t="str">
        <f t="shared" si="199"/>
        <v/>
      </c>
      <c r="BD857" s="8" t="str">
        <f t="shared" si="199"/>
        <v/>
      </c>
      <c r="BE857" s="8" t="str">
        <f t="shared" si="199"/>
        <v/>
      </c>
    </row>
    <row r="858" spans="1:57">
      <c r="A858" t="s">
        <v>404</v>
      </c>
      <c r="B858" t="s">
        <v>404</v>
      </c>
      <c r="C858" t="s">
        <v>404</v>
      </c>
      <c r="E858">
        <v>57</v>
      </c>
      <c r="F858">
        <v>0</v>
      </c>
      <c r="G858">
        <v>1</v>
      </c>
      <c r="H858">
        <v>165859</v>
      </c>
      <c r="I858" s="1">
        <v>44777.875</v>
      </c>
      <c r="J858" t="s">
        <v>392</v>
      </c>
      <c r="K858">
        <v>0</v>
      </c>
      <c r="L858" s="1"/>
      <c r="M858" s="1">
        <v>44777.875</v>
      </c>
      <c r="N858" s="1">
        <v>32779.875</v>
      </c>
      <c r="O858" s="1">
        <v>43800.875</v>
      </c>
      <c r="P858" s="1">
        <v>43796.875</v>
      </c>
      <c r="Q858" s="1">
        <v>43373.875</v>
      </c>
      <c r="R858">
        <v>73744736</v>
      </c>
      <c r="S858" s="22">
        <f>COUNTIF(affix_amil_mensalidade_bronze!$E$4:$E$140,R858)</f>
        <v>0</v>
      </c>
      <c r="U858" t="s">
        <v>515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389</v>
      </c>
      <c r="AC858">
        <v>45</v>
      </c>
      <c r="AD858" t="s">
        <v>476</v>
      </c>
      <c r="AE858">
        <v>212411</v>
      </c>
      <c r="AF858">
        <v>1784.23</v>
      </c>
      <c r="AG858">
        <v>2124.11</v>
      </c>
      <c r="AH858" t="s">
        <v>408</v>
      </c>
      <c r="AI858" t="str">
        <f t="shared" si="194"/>
        <v>SIMSIMSIM570116585944777.875ANMEP044777.87532779.87543800.87543796.87543373.875737447360XGXR WXTX XLVX000000AMIL45AMIL 400 QC NACIONAL2124111784.232124.11ATIVO</v>
      </c>
      <c r="AJ858">
        <f t="shared" si="195"/>
        <v>0</v>
      </c>
      <c r="AK858" t="s">
        <v>392</v>
      </c>
      <c r="AM858" s="7">
        <v>855</v>
      </c>
      <c r="AN858" s="7" t="str">
        <f t="shared" si="198"/>
        <v/>
      </c>
      <c r="AO858" s="7" t="str">
        <f t="shared" si="198"/>
        <v/>
      </c>
      <c r="AP858" s="7" t="str">
        <f t="shared" si="198"/>
        <v/>
      </c>
      <c r="AQ858" s="7" t="str">
        <f t="shared" si="198"/>
        <v/>
      </c>
      <c r="AR858" s="7" t="str">
        <f t="shared" si="198"/>
        <v/>
      </c>
      <c r="AS858" s="7" t="str">
        <f t="shared" si="198"/>
        <v/>
      </c>
      <c r="AT858" s="7" t="str">
        <f t="shared" si="198"/>
        <v/>
      </c>
      <c r="AU858" s="7" t="str">
        <f t="shared" si="198"/>
        <v/>
      </c>
      <c r="AV858" s="7" t="str">
        <f t="shared" si="198"/>
        <v/>
      </c>
      <c r="AW858" s="7" t="str">
        <f t="shared" si="198"/>
        <v/>
      </c>
      <c r="AX858" s="7" t="str">
        <f t="shared" si="199"/>
        <v/>
      </c>
      <c r="AY858" s="7" t="str">
        <f t="shared" si="199"/>
        <v/>
      </c>
      <c r="AZ858" s="7" t="str">
        <f t="shared" si="199"/>
        <v/>
      </c>
      <c r="BA858" s="7" t="str">
        <f t="shared" si="199"/>
        <v/>
      </c>
      <c r="BB858" s="7" t="str">
        <f t="shared" si="199"/>
        <v/>
      </c>
      <c r="BC858" s="7" t="str">
        <f t="shared" si="199"/>
        <v/>
      </c>
      <c r="BD858" s="7" t="str">
        <f t="shared" si="199"/>
        <v/>
      </c>
      <c r="BE858" s="7" t="str">
        <f t="shared" si="199"/>
        <v/>
      </c>
    </row>
    <row r="859" spans="1:57">
      <c r="A859" t="s">
        <v>404</v>
      </c>
      <c r="B859" t="s">
        <v>404</v>
      </c>
      <c r="C859" t="s">
        <v>404</v>
      </c>
      <c r="D859">
        <v>1189426000</v>
      </c>
      <c r="E859">
        <v>57</v>
      </c>
      <c r="F859">
        <v>0</v>
      </c>
      <c r="G859">
        <v>1</v>
      </c>
      <c r="H859">
        <v>168921</v>
      </c>
      <c r="I859" s="1">
        <v>44777.875</v>
      </c>
      <c r="J859" t="s">
        <v>392</v>
      </c>
      <c r="K859">
        <v>0</v>
      </c>
      <c r="L859" s="1">
        <v>44768.875</v>
      </c>
      <c r="M859" s="1">
        <v>44777.875</v>
      </c>
      <c r="N859" s="1">
        <v>29821.875</v>
      </c>
      <c r="O859" s="1">
        <v>44768.875</v>
      </c>
      <c r="P859" s="1"/>
      <c r="Q859" s="1">
        <v>43404.875</v>
      </c>
      <c r="R859">
        <v>73915983</v>
      </c>
      <c r="S859" s="22">
        <f>COUNTIF(affix_amil_mensalidade_bronze!$E$4:$E$140,R859)</f>
        <v>0</v>
      </c>
      <c r="U859" t="s">
        <v>527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389</v>
      </c>
      <c r="AC859">
        <v>44</v>
      </c>
      <c r="AD859" t="s">
        <v>398</v>
      </c>
      <c r="AE859">
        <v>30428</v>
      </c>
      <c r="AF859">
        <v>2555.9499999999998</v>
      </c>
      <c r="AG859">
        <v>3042.8</v>
      </c>
      <c r="AH859" t="s">
        <v>391</v>
      </c>
      <c r="AI859" t="str">
        <f t="shared" si="194"/>
        <v>SIMSIMSIM1189426000570116892144777.875ANMEP044768.87544777.87529821.87544768.87543404.875739159830FXBXX DX XNT XNX FXNTX000000AMIL44AMIL 500 QP NACIONAL304282555.953042.8INATIVO</v>
      </c>
      <c r="AJ859">
        <f t="shared" si="195"/>
        <v>0</v>
      </c>
      <c r="AK859" t="s">
        <v>392</v>
      </c>
      <c r="AM859" s="8">
        <v>856</v>
      </c>
      <c r="AN859" s="8" t="str">
        <f t="shared" si="198"/>
        <v/>
      </c>
      <c r="AO859" s="8" t="str">
        <f t="shared" si="198"/>
        <v/>
      </c>
      <c r="AP859" s="8" t="str">
        <f t="shared" si="198"/>
        <v/>
      </c>
      <c r="AQ859" s="8" t="str">
        <f t="shared" si="198"/>
        <v/>
      </c>
      <c r="AR859" s="8" t="str">
        <f t="shared" si="198"/>
        <v/>
      </c>
      <c r="AS859" s="8" t="str">
        <f t="shared" si="198"/>
        <v/>
      </c>
      <c r="AT859" s="8" t="str">
        <f t="shared" si="198"/>
        <v/>
      </c>
      <c r="AU859" s="8" t="str">
        <f t="shared" si="198"/>
        <v/>
      </c>
      <c r="AV859" s="8" t="str">
        <f t="shared" si="198"/>
        <v/>
      </c>
      <c r="AW859" s="8" t="str">
        <f t="shared" si="198"/>
        <v/>
      </c>
      <c r="AX859" s="8" t="str">
        <f t="shared" si="199"/>
        <v/>
      </c>
      <c r="AY859" s="8" t="str">
        <f t="shared" si="199"/>
        <v/>
      </c>
      <c r="AZ859" s="8" t="str">
        <f t="shared" si="199"/>
        <v/>
      </c>
      <c r="BA859" s="8" t="str">
        <f t="shared" si="199"/>
        <v/>
      </c>
      <c r="BB859" s="8" t="str">
        <f t="shared" si="199"/>
        <v/>
      </c>
      <c r="BC859" s="8" t="str">
        <f t="shared" si="199"/>
        <v/>
      </c>
      <c r="BD859" s="8" t="str">
        <f t="shared" si="199"/>
        <v/>
      </c>
      <c r="BE859" s="8" t="str">
        <f t="shared" si="199"/>
        <v/>
      </c>
    </row>
    <row r="860" spans="1:57">
      <c r="A860" t="s">
        <v>404</v>
      </c>
      <c r="B860" t="s">
        <v>404</v>
      </c>
      <c r="C860" t="s">
        <v>404</v>
      </c>
      <c r="D860">
        <v>1189455000</v>
      </c>
      <c r="E860">
        <v>19</v>
      </c>
      <c r="F860">
        <v>0</v>
      </c>
      <c r="G860">
        <v>1</v>
      </c>
      <c r="H860">
        <v>168954</v>
      </c>
      <c r="I860" s="1">
        <v>44777.875</v>
      </c>
      <c r="J860" t="s">
        <v>387</v>
      </c>
      <c r="K860">
        <v>0</v>
      </c>
      <c r="L860" s="1"/>
      <c r="M860" s="1">
        <v>44777.875</v>
      </c>
      <c r="N860" s="1">
        <v>30986.875</v>
      </c>
      <c r="O860" s="1">
        <v>43396.875</v>
      </c>
      <c r="P860" s="1"/>
      <c r="Q860" s="1">
        <v>43404.875</v>
      </c>
      <c r="R860">
        <v>73916001</v>
      </c>
      <c r="S860" s="23">
        <f>COUNTIF(affix_amil_mensalidade_bronze!$E$4:$E$140,R860)</f>
        <v>0</v>
      </c>
      <c r="U860" t="s">
        <v>530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389</v>
      </c>
      <c r="AC860">
        <v>44</v>
      </c>
      <c r="AD860" t="s">
        <v>398</v>
      </c>
      <c r="AE860">
        <v>276623</v>
      </c>
      <c r="AF860">
        <v>2323.64</v>
      </c>
      <c r="AG860">
        <v>2766.23</v>
      </c>
      <c r="AH860" t="s">
        <v>408</v>
      </c>
      <c r="AI860" t="str">
        <f t="shared" si="194"/>
        <v>SIMSIMSIM1189455000190116895444777.875FNEL044777.87530986.87543396.87543404.875739160010VXNXX RXX WXTX000000AMIL44AMIL 500 QP NACIONAL2766232323.642766.23ATIVO</v>
      </c>
      <c r="AJ860">
        <f t="shared" si="195"/>
        <v>0</v>
      </c>
      <c r="AK860" t="s">
        <v>387</v>
      </c>
      <c r="AM860" s="7">
        <v>857</v>
      </c>
      <c r="AN860" s="7" t="str">
        <f t="shared" si="198"/>
        <v/>
      </c>
      <c r="AO860" s="7" t="str">
        <f t="shared" si="198"/>
        <v/>
      </c>
      <c r="AP860" s="7" t="str">
        <f t="shared" si="198"/>
        <v/>
      </c>
      <c r="AQ860" s="7" t="str">
        <f t="shared" si="198"/>
        <v/>
      </c>
      <c r="AR860" s="7" t="str">
        <f t="shared" si="198"/>
        <v/>
      </c>
      <c r="AS860" s="7" t="str">
        <f t="shared" si="198"/>
        <v/>
      </c>
      <c r="AT860" s="7" t="str">
        <f t="shared" si="198"/>
        <v/>
      </c>
      <c r="AU860" s="7" t="str">
        <f t="shared" si="198"/>
        <v/>
      </c>
      <c r="AV860" s="7" t="str">
        <f t="shared" si="198"/>
        <v/>
      </c>
      <c r="AW860" s="7" t="str">
        <f t="shared" si="198"/>
        <v/>
      </c>
      <c r="AX860" s="7" t="str">
        <f t="shared" si="199"/>
        <v/>
      </c>
      <c r="AY860" s="7" t="str">
        <f t="shared" si="199"/>
        <v/>
      </c>
      <c r="AZ860" s="7" t="str">
        <f t="shared" si="199"/>
        <v/>
      </c>
      <c r="BA860" s="7" t="str">
        <f t="shared" si="199"/>
        <v/>
      </c>
      <c r="BB860" s="7" t="str">
        <f t="shared" si="199"/>
        <v/>
      </c>
      <c r="BC860" s="7" t="str">
        <f t="shared" si="199"/>
        <v/>
      </c>
      <c r="BD860" s="7" t="str">
        <f t="shared" si="199"/>
        <v/>
      </c>
      <c r="BE860" s="7" t="str">
        <f t="shared" si="199"/>
        <v/>
      </c>
    </row>
    <row r="861" spans="1:57">
      <c r="A861" t="s">
        <v>404</v>
      </c>
      <c r="B861" t="s">
        <v>404</v>
      </c>
      <c r="C861" t="s">
        <v>404</v>
      </c>
      <c r="D861">
        <v>1189426000</v>
      </c>
      <c r="E861">
        <v>57</v>
      </c>
      <c r="F861">
        <v>0</v>
      </c>
      <c r="G861">
        <v>1</v>
      </c>
      <c r="H861">
        <v>169356</v>
      </c>
      <c r="I861" s="1">
        <v>44777.875</v>
      </c>
      <c r="J861" t="s">
        <v>392</v>
      </c>
      <c r="K861">
        <v>0</v>
      </c>
      <c r="L861" s="1"/>
      <c r="M861" s="1">
        <v>44777.875</v>
      </c>
      <c r="N861" s="1">
        <v>30992.916666666668</v>
      </c>
      <c r="O861" s="1">
        <v>43396.875</v>
      </c>
      <c r="P861" s="1"/>
      <c r="Q861" s="1">
        <v>43404.875</v>
      </c>
      <c r="R861">
        <v>73916024</v>
      </c>
      <c r="S861" s="23">
        <f>COUNTIF(affix_amil_mensalidade_bronze!$E$4:$E$140,R861)</f>
        <v>0</v>
      </c>
      <c r="U861" t="s">
        <v>532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389</v>
      </c>
      <c r="AC861">
        <v>44</v>
      </c>
      <c r="AD861" t="s">
        <v>398</v>
      </c>
      <c r="AE861">
        <v>163942</v>
      </c>
      <c r="AF861">
        <v>2323.64</v>
      </c>
      <c r="AG861">
        <v>1639.42</v>
      </c>
      <c r="AH861" t="s">
        <v>408</v>
      </c>
      <c r="AI861" t="str">
        <f t="shared" si="194"/>
        <v>SIMSIMSIM1189426000570116935644777.875ANMEP044777.87530992.916666666743396.87543404.875739160240RXBXWX MXRQUX WXTX000000AMIL44AMIL 500 QP NACIONAL1639422323.641639.42ATIVO</v>
      </c>
      <c r="AJ861">
        <f t="shared" si="195"/>
        <v>0</v>
      </c>
      <c r="AK861" t="s">
        <v>392</v>
      </c>
      <c r="AM861" s="8">
        <v>858</v>
      </c>
      <c r="AN861" s="8" t="str">
        <f t="shared" si="198"/>
        <v/>
      </c>
      <c r="AO861" s="8" t="str">
        <f t="shared" si="198"/>
        <v/>
      </c>
      <c r="AP861" s="8" t="str">
        <f t="shared" si="198"/>
        <v/>
      </c>
      <c r="AQ861" s="8" t="str">
        <f t="shared" si="198"/>
        <v/>
      </c>
      <c r="AR861" s="8" t="str">
        <f t="shared" si="198"/>
        <v/>
      </c>
      <c r="AS861" s="8" t="str">
        <f t="shared" si="198"/>
        <v/>
      </c>
      <c r="AT861" s="8" t="str">
        <f t="shared" si="198"/>
        <v/>
      </c>
      <c r="AU861" s="8" t="str">
        <f t="shared" si="198"/>
        <v/>
      </c>
      <c r="AV861" s="8" t="str">
        <f t="shared" si="198"/>
        <v/>
      </c>
      <c r="AW861" s="8" t="str">
        <f t="shared" si="198"/>
        <v/>
      </c>
      <c r="AX861" s="8" t="str">
        <f t="shared" si="199"/>
        <v/>
      </c>
      <c r="AY861" s="8" t="str">
        <f t="shared" si="199"/>
        <v/>
      </c>
      <c r="AZ861" s="8" t="str">
        <f t="shared" si="199"/>
        <v/>
      </c>
      <c r="BA861" s="8" t="str">
        <f t="shared" si="199"/>
        <v/>
      </c>
      <c r="BB861" s="8" t="str">
        <f t="shared" si="199"/>
        <v/>
      </c>
      <c r="BC861" s="8" t="str">
        <f t="shared" si="199"/>
        <v/>
      </c>
      <c r="BD861" s="8" t="str">
        <f t="shared" si="199"/>
        <v/>
      </c>
      <c r="BE861" s="8" t="str">
        <f t="shared" si="199"/>
        <v/>
      </c>
    </row>
    <row r="862" spans="1:57">
      <c r="A862" t="s">
        <v>404</v>
      </c>
      <c r="B862" t="s">
        <v>404</v>
      </c>
      <c r="C862" t="s">
        <v>404</v>
      </c>
      <c r="D862">
        <v>1189455000</v>
      </c>
      <c r="E862">
        <v>19</v>
      </c>
      <c r="F862">
        <v>0</v>
      </c>
      <c r="G862">
        <v>1</v>
      </c>
      <c r="H862">
        <v>169431</v>
      </c>
      <c r="I862" s="1">
        <v>44777.875</v>
      </c>
      <c r="J862" t="s">
        <v>387</v>
      </c>
      <c r="K862">
        <v>0</v>
      </c>
      <c r="L862" s="1">
        <v>44755.875</v>
      </c>
      <c r="M862" s="1">
        <v>44777.875</v>
      </c>
      <c r="N862" s="1">
        <v>35810.916666666664</v>
      </c>
      <c r="O862" s="1">
        <v>44755.875</v>
      </c>
      <c r="P862" s="1"/>
      <c r="Q862" s="1">
        <v>43404.875</v>
      </c>
      <c r="R862">
        <v>73916030</v>
      </c>
      <c r="S862" s="23">
        <f>COUNTIF(affix_amil_mensalidade_bronze!$E$4:$E$140,R862)</f>
        <v>0</v>
      </c>
      <c r="U862" t="s">
        <v>534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389</v>
      </c>
      <c r="AC862">
        <v>44</v>
      </c>
      <c r="AD862" t="s">
        <v>398</v>
      </c>
      <c r="AE862">
        <v>239502</v>
      </c>
      <c r="AF862">
        <v>2011.8</v>
      </c>
      <c r="AG862">
        <v>2395.02</v>
      </c>
      <c r="AH862" t="s">
        <v>391</v>
      </c>
      <c r="AI862" t="str">
        <f t="shared" si="194"/>
        <v>SIMSIMSIM1189455000190116943144777.875FNEL044755.87544777.87535810.916666666744755.87543404.875739160300RXBXRTX DX XNNX XMPXXX000000AMIL44AMIL 500 QP NACIONAL2395022011.82395.02INATIVO</v>
      </c>
      <c r="AJ862">
        <f t="shared" si="195"/>
        <v>0</v>
      </c>
      <c r="AK862" t="s">
        <v>387</v>
      </c>
      <c r="AM862" s="7">
        <v>859</v>
      </c>
      <c r="AN862" s="7" t="str">
        <f t="shared" si="198"/>
        <v/>
      </c>
      <c r="AO862" s="7" t="str">
        <f t="shared" si="198"/>
        <v/>
      </c>
      <c r="AP862" s="7" t="str">
        <f t="shared" si="198"/>
        <v/>
      </c>
      <c r="AQ862" s="7" t="str">
        <f t="shared" si="198"/>
        <v/>
      </c>
      <c r="AR862" s="7" t="str">
        <f t="shared" si="198"/>
        <v/>
      </c>
      <c r="AS862" s="7" t="str">
        <f t="shared" si="198"/>
        <v/>
      </c>
      <c r="AT862" s="7" t="str">
        <f t="shared" si="198"/>
        <v/>
      </c>
      <c r="AU862" s="7" t="str">
        <f t="shared" si="198"/>
        <v/>
      </c>
      <c r="AV862" s="7" t="str">
        <f t="shared" si="198"/>
        <v/>
      </c>
      <c r="AW862" s="7" t="str">
        <f t="shared" si="198"/>
        <v/>
      </c>
      <c r="AX862" s="7" t="str">
        <f t="shared" si="199"/>
        <v/>
      </c>
      <c r="AY862" s="7" t="str">
        <f t="shared" si="199"/>
        <v/>
      </c>
      <c r="AZ862" s="7" t="str">
        <f t="shared" si="199"/>
        <v/>
      </c>
      <c r="BA862" s="7" t="str">
        <f t="shared" si="199"/>
        <v/>
      </c>
      <c r="BB862" s="7" t="str">
        <f t="shared" si="199"/>
        <v/>
      </c>
      <c r="BC862" s="7" t="str">
        <f t="shared" si="199"/>
        <v/>
      </c>
      <c r="BD862" s="7" t="str">
        <f t="shared" si="199"/>
        <v/>
      </c>
      <c r="BE862" s="7" t="str">
        <f t="shared" si="199"/>
        <v/>
      </c>
    </row>
    <row r="863" spans="1:57">
      <c r="A863" t="s">
        <v>404</v>
      </c>
      <c r="B863" t="s">
        <v>404</v>
      </c>
      <c r="C863" t="s">
        <v>404</v>
      </c>
      <c r="D863">
        <v>1189029000</v>
      </c>
      <c r="E863">
        <v>224</v>
      </c>
      <c r="F863">
        <v>0</v>
      </c>
      <c r="G863">
        <v>1</v>
      </c>
      <c r="H863">
        <v>170008</v>
      </c>
      <c r="I863" s="1">
        <v>44777.875</v>
      </c>
      <c r="J863" t="s">
        <v>535</v>
      </c>
      <c r="K863">
        <v>0</v>
      </c>
      <c r="L863" s="1"/>
      <c r="M863" s="1">
        <v>44777.875</v>
      </c>
      <c r="N863" s="1">
        <v>28592.875</v>
      </c>
      <c r="O863" s="1">
        <v>43396.875</v>
      </c>
      <c r="P863" s="1"/>
      <c r="Q863" s="1">
        <v>43404.875</v>
      </c>
      <c r="R863">
        <v>73916033</v>
      </c>
      <c r="S863" s="22">
        <f>COUNTIF(affix_amil_mensalidade_bronze!$E$4:$E$140,R863)</f>
        <v>0</v>
      </c>
      <c r="U863" t="s">
        <v>536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389</v>
      </c>
      <c r="AC863">
        <v>44</v>
      </c>
      <c r="AD863" t="s">
        <v>398</v>
      </c>
      <c r="AE863">
        <v>318261</v>
      </c>
      <c r="AF863">
        <v>2641.54</v>
      </c>
      <c r="AG863">
        <v>3182.61</v>
      </c>
      <c r="AH863" t="s">
        <v>408</v>
      </c>
      <c r="AI863" t="str">
        <f t="shared" si="194"/>
        <v>SIMSIMSIM11890290002240117000844777.875CRA - BA044777.87528592.87543396.87543404.875739160330LXVXX NXRXNHX XRMXNTX000000AMIL44AMIL 500 QP NACIONAL3182612641.543182.61ATIVO</v>
      </c>
      <c r="AJ863">
        <f t="shared" si="195"/>
        <v>0</v>
      </c>
      <c r="AK863" t="s">
        <v>535</v>
      </c>
      <c r="AM863" s="8">
        <v>860</v>
      </c>
      <c r="AN863" s="8" t="str">
        <f t="shared" si="198"/>
        <v/>
      </c>
      <c r="AO863" s="8" t="str">
        <f t="shared" si="198"/>
        <v/>
      </c>
      <c r="AP863" s="8" t="str">
        <f t="shared" si="198"/>
        <v/>
      </c>
      <c r="AQ863" s="8" t="str">
        <f t="shared" si="198"/>
        <v/>
      </c>
      <c r="AR863" s="8" t="str">
        <f t="shared" si="198"/>
        <v/>
      </c>
      <c r="AS863" s="8" t="str">
        <f t="shared" si="198"/>
        <v/>
      </c>
      <c r="AT863" s="8" t="str">
        <f t="shared" si="198"/>
        <v/>
      </c>
      <c r="AU863" s="8" t="str">
        <f t="shared" si="198"/>
        <v/>
      </c>
      <c r="AV863" s="8" t="str">
        <f t="shared" si="198"/>
        <v/>
      </c>
      <c r="AW863" s="8" t="str">
        <f t="shared" si="198"/>
        <v/>
      </c>
      <c r="AX863" s="8" t="str">
        <f t="shared" si="199"/>
        <v/>
      </c>
      <c r="AY863" s="8" t="str">
        <f t="shared" si="199"/>
        <v/>
      </c>
      <c r="AZ863" s="8" t="str">
        <f t="shared" si="199"/>
        <v/>
      </c>
      <c r="BA863" s="8" t="str">
        <f t="shared" si="199"/>
        <v/>
      </c>
      <c r="BB863" s="8" t="str">
        <f t="shared" si="199"/>
        <v/>
      </c>
      <c r="BC863" s="8" t="str">
        <f t="shared" si="199"/>
        <v/>
      </c>
      <c r="BD863" s="8" t="str">
        <f t="shared" si="199"/>
        <v/>
      </c>
      <c r="BE863" s="8" t="str">
        <f t="shared" si="199"/>
        <v/>
      </c>
    </row>
    <row r="864" spans="1:57">
      <c r="A864" t="s">
        <v>404</v>
      </c>
      <c r="B864" t="s">
        <v>404</v>
      </c>
      <c r="C864" t="s">
        <v>386</v>
      </c>
      <c r="D864">
        <v>1189455000</v>
      </c>
      <c r="E864">
        <v>19</v>
      </c>
      <c r="F864">
        <v>0</v>
      </c>
      <c r="G864">
        <v>1</v>
      </c>
      <c r="H864">
        <v>170132</v>
      </c>
      <c r="I864" s="1">
        <v>44777.875</v>
      </c>
      <c r="J864" t="s">
        <v>387</v>
      </c>
      <c r="K864">
        <v>0</v>
      </c>
      <c r="L864" s="1">
        <v>44712.875</v>
      </c>
      <c r="M864" s="1">
        <v>44777.875</v>
      </c>
      <c r="N864" s="1">
        <v>33744.875</v>
      </c>
      <c r="O864" s="1">
        <v>44741.875</v>
      </c>
      <c r="P864" s="1">
        <v>44741.875</v>
      </c>
      <c r="Q864" s="1">
        <v>43404.875</v>
      </c>
      <c r="R864">
        <v>73916037</v>
      </c>
      <c r="S864" s="23">
        <f>COUNTIF(affix_amil_mensalidade_bronze!$E$4:$E$140,R864)</f>
        <v>0</v>
      </c>
      <c r="U864" t="s">
        <v>537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389</v>
      </c>
      <c r="AC864">
        <v>44</v>
      </c>
      <c r="AD864" t="s">
        <v>390</v>
      </c>
      <c r="AE864">
        <v>151126</v>
      </c>
      <c r="AF864">
        <v>1269.46</v>
      </c>
      <c r="AG864">
        <v>1511.26</v>
      </c>
      <c r="AH864" t="s">
        <v>391</v>
      </c>
      <c r="AI864" t="str">
        <f t="shared" si="194"/>
        <v>SIMSIMNÃO1189455000190117013244777.875FNEL044712.87544777.87533744.87544741.87544741.87543404.875739160370NXTHXLXX XUZX XLXVXXRX XNTX X000000AMIL44AMIL 400 QP NACIONAL1511261269.461511.26INATIVO</v>
      </c>
      <c r="AJ864">
        <f t="shared" si="195"/>
        <v>0</v>
      </c>
      <c r="AK864" t="s">
        <v>387</v>
      </c>
      <c r="AM864" s="7">
        <v>861</v>
      </c>
      <c r="AN864" s="7" t="str">
        <f t="shared" ref="AN864:AW873" si="200">IF(AN$3=$D864,$AM864,"")</f>
        <v/>
      </c>
      <c r="AO864" s="7" t="str">
        <f t="shared" si="200"/>
        <v/>
      </c>
      <c r="AP864" s="7" t="str">
        <f t="shared" si="200"/>
        <v/>
      </c>
      <c r="AQ864" s="7" t="str">
        <f t="shared" si="200"/>
        <v/>
      </c>
      <c r="AR864" s="7" t="str">
        <f t="shared" si="200"/>
        <v/>
      </c>
      <c r="AS864" s="7" t="str">
        <f t="shared" si="200"/>
        <v/>
      </c>
      <c r="AT864" s="7" t="str">
        <f t="shared" si="200"/>
        <v/>
      </c>
      <c r="AU864" s="7" t="str">
        <f t="shared" si="200"/>
        <v/>
      </c>
      <c r="AV864" s="7" t="str">
        <f t="shared" si="200"/>
        <v/>
      </c>
      <c r="AW864" s="7" t="str">
        <f t="shared" si="200"/>
        <v/>
      </c>
      <c r="AX864" s="7" t="str">
        <f t="shared" ref="AX864:BE873" si="201">IF(AX$3=$D864,$AM864,"")</f>
        <v/>
      </c>
      <c r="AY864" s="7" t="str">
        <f t="shared" si="201"/>
        <v/>
      </c>
      <c r="AZ864" s="7" t="str">
        <f t="shared" si="201"/>
        <v/>
      </c>
      <c r="BA864" s="7" t="str">
        <f t="shared" si="201"/>
        <v/>
      </c>
      <c r="BB864" s="7" t="str">
        <f t="shared" si="201"/>
        <v/>
      </c>
      <c r="BC864" s="7" t="str">
        <f t="shared" si="201"/>
        <v/>
      </c>
      <c r="BD864" s="7" t="str">
        <f t="shared" si="201"/>
        <v/>
      </c>
      <c r="BE864" s="7" t="str">
        <f t="shared" si="201"/>
        <v/>
      </c>
    </row>
    <row r="865" spans="1:57">
      <c r="A865" t="s">
        <v>404</v>
      </c>
      <c r="B865" t="s">
        <v>404</v>
      </c>
      <c r="C865" t="s">
        <v>404</v>
      </c>
      <c r="D865">
        <v>1189455000</v>
      </c>
      <c r="E865">
        <v>19</v>
      </c>
      <c r="F865">
        <v>0</v>
      </c>
      <c r="G865">
        <v>1</v>
      </c>
      <c r="H865">
        <v>168909</v>
      </c>
      <c r="I865" s="1">
        <v>44777.875</v>
      </c>
      <c r="J865" t="s">
        <v>387</v>
      </c>
      <c r="K865">
        <v>0</v>
      </c>
      <c r="L865" s="1"/>
      <c r="M865" s="1">
        <v>44777.875</v>
      </c>
      <c r="N865" s="1">
        <v>34516.875</v>
      </c>
      <c r="O865" s="1">
        <v>43396.875</v>
      </c>
      <c r="P865" s="1"/>
      <c r="Q865" s="1">
        <v>43404.875</v>
      </c>
      <c r="R865">
        <v>73916263</v>
      </c>
      <c r="S865" s="23">
        <f>COUNTIF(affix_amil_mensalidade_bronze!$E$4:$E$140,R865)</f>
        <v>0</v>
      </c>
      <c r="U865" t="s">
        <v>526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389</v>
      </c>
      <c r="AC865">
        <v>44</v>
      </c>
      <c r="AD865" t="s">
        <v>398</v>
      </c>
      <c r="AE865">
        <v>239502</v>
      </c>
      <c r="AF865">
        <v>2011.8</v>
      </c>
      <c r="AG865">
        <v>2395.02</v>
      </c>
      <c r="AH865" t="s">
        <v>408</v>
      </c>
      <c r="AI865" t="str">
        <f t="shared" si="194"/>
        <v>SIMSIMSIM1189455000190116890944777.875FNEL044777.87534516.87543396.87543404.875739162630XTXVXM JXX BXRBXX RXBXXRX FXLWXX000000AMIL44AMIL 500 QP NACIONAL2395022011.82395.02ATIVO</v>
      </c>
      <c r="AJ865">
        <f t="shared" si="195"/>
        <v>0</v>
      </c>
      <c r="AK865" t="s">
        <v>387</v>
      </c>
      <c r="AM865" s="8">
        <v>862</v>
      </c>
      <c r="AN865" s="8" t="str">
        <f t="shared" si="200"/>
        <v/>
      </c>
      <c r="AO865" s="8" t="str">
        <f t="shared" si="200"/>
        <v/>
      </c>
      <c r="AP865" s="8" t="str">
        <f t="shared" si="200"/>
        <v/>
      </c>
      <c r="AQ865" s="8" t="str">
        <f t="shared" si="200"/>
        <v/>
      </c>
      <c r="AR865" s="8" t="str">
        <f t="shared" si="200"/>
        <v/>
      </c>
      <c r="AS865" s="8" t="str">
        <f t="shared" si="200"/>
        <v/>
      </c>
      <c r="AT865" s="8" t="str">
        <f t="shared" si="200"/>
        <v/>
      </c>
      <c r="AU865" s="8" t="str">
        <f t="shared" si="200"/>
        <v/>
      </c>
      <c r="AV865" s="8" t="str">
        <f t="shared" si="200"/>
        <v/>
      </c>
      <c r="AW865" s="8" t="str">
        <f t="shared" si="200"/>
        <v/>
      </c>
      <c r="AX865" s="8" t="str">
        <f t="shared" si="201"/>
        <v/>
      </c>
      <c r="AY865" s="8" t="str">
        <f t="shared" si="201"/>
        <v/>
      </c>
      <c r="AZ865" s="8" t="str">
        <f t="shared" si="201"/>
        <v/>
      </c>
      <c r="BA865" s="8" t="str">
        <f t="shared" si="201"/>
        <v/>
      </c>
      <c r="BB865" s="8" t="str">
        <f t="shared" si="201"/>
        <v/>
      </c>
      <c r="BC865" s="8" t="str">
        <f t="shared" si="201"/>
        <v/>
      </c>
      <c r="BD865" s="8" t="str">
        <f t="shared" si="201"/>
        <v/>
      </c>
      <c r="BE865" s="8" t="str">
        <f t="shared" si="201"/>
        <v/>
      </c>
    </row>
    <row r="866" spans="1:57">
      <c r="A866" t="s">
        <v>386</v>
      </c>
      <c r="B866" t="s">
        <v>386</v>
      </c>
      <c r="C866" t="s">
        <v>386</v>
      </c>
      <c r="D866">
        <v>1189455000</v>
      </c>
      <c r="E866">
        <v>19</v>
      </c>
      <c r="F866">
        <v>0</v>
      </c>
      <c r="G866">
        <v>1</v>
      </c>
      <c r="H866">
        <v>168937</v>
      </c>
      <c r="I866" s="1">
        <v>44777.875</v>
      </c>
      <c r="J866" t="s">
        <v>387</v>
      </c>
      <c r="K866">
        <v>0</v>
      </c>
      <c r="L866" s="1">
        <v>44711.875</v>
      </c>
      <c r="M866" s="1">
        <v>44777.875</v>
      </c>
      <c r="N866" s="1">
        <v>40038.875</v>
      </c>
      <c r="O866" s="1">
        <v>44711.875</v>
      </c>
      <c r="P866" s="1">
        <v>44711.875</v>
      </c>
      <c r="Q866" s="1">
        <v>43404.875</v>
      </c>
      <c r="R866">
        <v>73923220</v>
      </c>
      <c r="S866" s="23">
        <f>COUNTIF(affix_amil_mensalidade_bronze!$E$4:$E$140,R866)</f>
        <v>0</v>
      </c>
      <c r="U866" t="s">
        <v>528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389</v>
      </c>
      <c r="AD866" t="s">
        <v>476</v>
      </c>
      <c r="AE866">
        <v>77338</v>
      </c>
      <c r="AF866">
        <v>649.63</v>
      </c>
      <c r="AG866">
        <v>773.38</v>
      </c>
      <c r="AH866" t="s">
        <v>391</v>
      </c>
      <c r="AI866" t="str">
        <f t="shared" si="194"/>
        <v>NÃONÃONÃO1189455000190116893744777.875FNEL044711.87544777.87540038.87544711.87544711.87543404.875739232200LUXX LXXL DXURXDX RXWHX000000AMILAMIL 400 QC NACIONAL77338649.63773.38INATIVO</v>
      </c>
      <c r="AJ866">
        <f t="shared" si="195"/>
        <v>0</v>
      </c>
      <c r="AK866" t="s">
        <v>387</v>
      </c>
      <c r="AM866" s="7">
        <v>863</v>
      </c>
      <c r="AN866" s="7" t="str">
        <f t="shared" si="200"/>
        <v/>
      </c>
      <c r="AO866" s="7" t="str">
        <f t="shared" si="200"/>
        <v/>
      </c>
      <c r="AP866" s="7" t="str">
        <f t="shared" si="200"/>
        <v/>
      </c>
      <c r="AQ866" s="7" t="str">
        <f t="shared" si="200"/>
        <v/>
      </c>
      <c r="AR866" s="7" t="str">
        <f t="shared" si="200"/>
        <v/>
      </c>
      <c r="AS866" s="7" t="str">
        <f t="shared" si="200"/>
        <v/>
      </c>
      <c r="AT866" s="7" t="str">
        <f t="shared" si="200"/>
        <v/>
      </c>
      <c r="AU866" s="7" t="str">
        <f t="shared" si="200"/>
        <v/>
      </c>
      <c r="AV866" s="7" t="str">
        <f t="shared" si="200"/>
        <v/>
      </c>
      <c r="AW866" s="7" t="str">
        <f t="shared" si="200"/>
        <v/>
      </c>
      <c r="AX866" s="7" t="str">
        <f t="shared" si="201"/>
        <v/>
      </c>
      <c r="AY866" s="7" t="str">
        <f t="shared" si="201"/>
        <v/>
      </c>
      <c r="AZ866" s="7" t="str">
        <f t="shared" si="201"/>
        <v/>
      </c>
      <c r="BA866" s="7" t="str">
        <f t="shared" si="201"/>
        <v/>
      </c>
      <c r="BB866" s="7" t="str">
        <f t="shared" si="201"/>
        <v/>
      </c>
      <c r="BC866" s="7" t="str">
        <f t="shared" si="201"/>
        <v/>
      </c>
      <c r="BD866" s="7" t="str">
        <f t="shared" si="201"/>
        <v/>
      </c>
      <c r="BE866" s="7" t="str">
        <f t="shared" si="201"/>
        <v/>
      </c>
    </row>
    <row r="867" spans="1:57">
      <c r="A867" t="s">
        <v>386</v>
      </c>
      <c r="B867" t="s">
        <v>386</v>
      </c>
      <c r="C867" t="s">
        <v>386</v>
      </c>
      <c r="D867">
        <v>1189455000</v>
      </c>
      <c r="E867">
        <v>19</v>
      </c>
      <c r="F867">
        <v>0</v>
      </c>
      <c r="G867">
        <v>1</v>
      </c>
      <c r="H867">
        <v>168943</v>
      </c>
      <c r="I867" s="1">
        <v>44777.875</v>
      </c>
      <c r="J867" t="s">
        <v>387</v>
      </c>
      <c r="K867">
        <v>0</v>
      </c>
      <c r="L867" s="1">
        <v>44711.875</v>
      </c>
      <c r="M867" s="1">
        <v>44777.875</v>
      </c>
      <c r="N867" s="1">
        <v>40565.916666666664</v>
      </c>
      <c r="O867" s="1">
        <v>44711.875</v>
      </c>
      <c r="P867" s="1">
        <v>44711.875</v>
      </c>
      <c r="Q867" s="1">
        <v>43404.875</v>
      </c>
      <c r="R867">
        <v>73923236</v>
      </c>
      <c r="S867" s="22">
        <f>COUNTIF(affix_amil_mensalidade_bronze!$E$4:$E$140,R867)</f>
        <v>0</v>
      </c>
      <c r="U867" t="s">
        <v>529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389</v>
      </c>
      <c r="AD867" t="s">
        <v>476</v>
      </c>
      <c r="AE867">
        <v>77338</v>
      </c>
      <c r="AF867">
        <v>649.63</v>
      </c>
      <c r="AG867">
        <v>773.38</v>
      </c>
      <c r="AH867" t="s">
        <v>391</v>
      </c>
      <c r="AI867" t="str">
        <f t="shared" si="194"/>
        <v>NÃONÃONÃO1189455000190116894344777.875FNEL044711.87544777.87540565.916666666744711.87544711.87543404.875739232360XNTXNXX JXX DXURXDX RXWHX NXTX000000AMILAMIL 400 QC NACIONAL77338649.63773.38INATIVO</v>
      </c>
      <c r="AJ867">
        <f t="shared" si="195"/>
        <v>0</v>
      </c>
      <c r="AK867" t="s">
        <v>387</v>
      </c>
      <c r="AM867" s="8">
        <v>864</v>
      </c>
      <c r="AN867" s="8" t="str">
        <f t="shared" si="200"/>
        <v/>
      </c>
      <c r="AO867" s="8" t="str">
        <f t="shared" si="200"/>
        <v/>
      </c>
      <c r="AP867" s="8" t="str">
        <f t="shared" si="200"/>
        <v/>
      </c>
      <c r="AQ867" s="8" t="str">
        <f t="shared" si="200"/>
        <v/>
      </c>
      <c r="AR867" s="8" t="str">
        <f t="shared" si="200"/>
        <v/>
      </c>
      <c r="AS867" s="8" t="str">
        <f t="shared" si="200"/>
        <v/>
      </c>
      <c r="AT867" s="8" t="str">
        <f t="shared" si="200"/>
        <v/>
      </c>
      <c r="AU867" s="8" t="str">
        <f t="shared" si="200"/>
        <v/>
      </c>
      <c r="AV867" s="8" t="str">
        <f t="shared" si="200"/>
        <v/>
      </c>
      <c r="AW867" s="8" t="str">
        <f t="shared" si="200"/>
        <v/>
      </c>
      <c r="AX867" s="8" t="str">
        <f t="shared" si="201"/>
        <v/>
      </c>
      <c r="AY867" s="8" t="str">
        <f t="shared" si="201"/>
        <v/>
      </c>
      <c r="AZ867" s="8" t="str">
        <f t="shared" si="201"/>
        <v/>
      </c>
      <c r="BA867" s="8" t="str">
        <f t="shared" si="201"/>
        <v/>
      </c>
      <c r="BB867" s="8" t="str">
        <f t="shared" si="201"/>
        <v/>
      </c>
      <c r="BC867" s="8" t="str">
        <f t="shared" si="201"/>
        <v/>
      </c>
      <c r="BD867" s="8" t="str">
        <f t="shared" si="201"/>
        <v/>
      </c>
      <c r="BE867" s="8" t="str">
        <f t="shared" si="201"/>
        <v/>
      </c>
    </row>
    <row r="868" spans="1:57">
      <c r="A868" t="s">
        <v>404</v>
      </c>
      <c r="B868" t="s">
        <v>404</v>
      </c>
      <c r="C868" t="s">
        <v>404</v>
      </c>
      <c r="D868">
        <v>1191011000</v>
      </c>
      <c r="E868">
        <v>220</v>
      </c>
      <c r="F868">
        <v>0</v>
      </c>
      <c r="G868">
        <v>1</v>
      </c>
      <c r="H868">
        <v>169277</v>
      </c>
      <c r="I868" s="1">
        <v>44777.875</v>
      </c>
      <c r="J868" t="s">
        <v>473</v>
      </c>
      <c r="K868">
        <v>0</v>
      </c>
      <c r="L868" s="1"/>
      <c r="M868" s="1">
        <v>44777.875</v>
      </c>
      <c r="N868" s="1">
        <v>23339.916666666668</v>
      </c>
      <c r="O868" s="1">
        <v>43398.875</v>
      </c>
      <c r="P868" s="1"/>
      <c r="Q868" s="1">
        <v>43404.875</v>
      </c>
      <c r="R868">
        <v>73926993</v>
      </c>
      <c r="S868" s="22">
        <f>COUNTIF(affix_amil_mensalidade_bronze!$E$4:$E$140,R868)</f>
        <v>0</v>
      </c>
      <c r="U868" t="s">
        <v>531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389</v>
      </c>
      <c r="AC868">
        <v>44</v>
      </c>
      <c r="AD868" t="s">
        <v>476</v>
      </c>
      <c r="AE868">
        <v>165853</v>
      </c>
      <c r="AF868">
        <v>3542.06</v>
      </c>
      <c r="AG868">
        <v>1658.53</v>
      </c>
      <c r="AH868" t="s">
        <v>408</v>
      </c>
      <c r="AI868" t="str">
        <f t="shared" si="194"/>
        <v>SIMSIMSIM11910110002200116927744777.875ABREC044777.87523339.916666666743398.87543404.875739269930MXRXX HXLXNX BXPX DX XNTX000000AMIL44AMIL 400 QC NACIONAL1658533542.061658.53ATIVO</v>
      </c>
      <c r="AJ868">
        <f t="shared" si="195"/>
        <v>0</v>
      </c>
      <c r="AK868" t="s">
        <v>473</v>
      </c>
      <c r="AM868" s="7">
        <v>865</v>
      </c>
      <c r="AN868" s="7" t="str">
        <f t="shared" si="200"/>
        <v/>
      </c>
      <c r="AO868" s="7" t="str">
        <f t="shared" si="200"/>
        <v/>
      </c>
      <c r="AP868" s="7" t="str">
        <f t="shared" si="200"/>
        <v/>
      </c>
      <c r="AQ868" s="7" t="str">
        <f t="shared" si="200"/>
        <v/>
      </c>
      <c r="AR868" s="7" t="str">
        <f t="shared" si="200"/>
        <v/>
      </c>
      <c r="AS868" s="7" t="str">
        <f t="shared" si="200"/>
        <v/>
      </c>
      <c r="AT868" s="7" t="str">
        <f t="shared" si="200"/>
        <v/>
      </c>
      <c r="AU868" s="7" t="str">
        <f t="shared" si="200"/>
        <v/>
      </c>
      <c r="AV868" s="7" t="str">
        <f t="shared" si="200"/>
        <v/>
      </c>
      <c r="AW868" s="7" t="str">
        <f t="shared" si="200"/>
        <v/>
      </c>
      <c r="AX868" s="7" t="str">
        <f t="shared" si="201"/>
        <v/>
      </c>
      <c r="AY868" s="7" t="str">
        <f t="shared" si="201"/>
        <v/>
      </c>
      <c r="AZ868" s="7" t="str">
        <f t="shared" si="201"/>
        <v/>
      </c>
      <c r="BA868" s="7" t="str">
        <f t="shared" si="201"/>
        <v/>
      </c>
      <c r="BB868" s="7" t="str">
        <f t="shared" si="201"/>
        <v/>
      </c>
      <c r="BC868" s="7" t="str">
        <f t="shared" si="201"/>
        <v/>
      </c>
      <c r="BD868" s="7" t="str">
        <f t="shared" si="201"/>
        <v/>
      </c>
      <c r="BE868" s="7" t="str">
        <f t="shared" si="201"/>
        <v/>
      </c>
    </row>
    <row r="869" spans="1:57">
      <c r="A869" t="s">
        <v>404</v>
      </c>
      <c r="B869" t="s">
        <v>404</v>
      </c>
      <c r="C869" t="s">
        <v>404</v>
      </c>
      <c r="D869">
        <v>1189455000</v>
      </c>
      <c r="E869">
        <v>19</v>
      </c>
      <c r="F869">
        <v>0</v>
      </c>
      <c r="G869">
        <v>1</v>
      </c>
      <c r="H869">
        <v>170198</v>
      </c>
      <c r="I869" s="1">
        <v>44777.875</v>
      </c>
      <c r="J869" t="s">
        <v>387</v>
      </c>
      <c r="K869">
        <v>0</v>
      </c>
      <c r="L869" s="1">
        <v>44770.875</v>
      </c>
      <c r="M869" s="1">
        <v>44777.875</v>
      </c>
      <c r="N869" s="1">
        <v>39499.875</v>
      </c>
      <c r="O869" s="1">
        <v>44770.875</v>
      </c>
      <c r="P869" s="1"/>
      <c r="Q869" s="1">
        <v>43404.875</v>
      </c>
      <c r="R869">
        <v>73927135</v>
      </c>
      <c r="S869" s="23">
        <f>COUNTIF(affix_amil_mensalidade_bronze!$E$4:$E$140,R869)</f>
        <v>0</v>
      </c>
      <c r="U869" t="s">
        <v>539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389</v>
      </c>
      <c r="AC869">
        <v>44</v>
      </c>
      <c r="AD869" t="s">
        <v>390</v>
      </c>
      <c r="AE869">
        <v>140509</v>
      </c>
      <c r="AF869">
        <v>1180.28</v>
      </c>
      <c r="AG869">
        <v>1405.09</v>
      </c>
      <c r="AH869" t="s">
        <v>391</v>
      </c>
      <c r="AI869" t="str">
        <f t="shared" si="194"/>
        <v>SIMSIMSIM1189455000190117019844777.875FNEL044770.87544777.87539499.87544770.87543404.875739271350XFXNX WXRLX FXGUXRXDX DX XNTX000000AMIL44AMIL 400 QP NACIONAL1405091180.281405.09INATIVO</v>
      </c>
      <c r="AJ869">
        <f t="shared" si="195"/>
        <v>0</v>
      </c>
      <c r="AK869" t="s">
        <v>387</v>
      </c>
      <c r="AM869" s="8">
        <v>866</v>
      </c>
      <c r="AN869" s="8" t="str">
        <f t="shared" si="200"/>
        <v/>
      </c>
      <c r="AO869" s="8" t="str">
        <f t="shared" si="200"/>
        <v/>
      </c>
      <c r="AP869" s="8" t="str">
        <f t="shared" si="200"/>
        <v/>
      </c>
      <c r="AQ869" s="8" t="str">
        <f t="shared" si="200"/>
        <v/>
      </c>
      <c r="AR869" s="8" t="str">
        <f t="shared" si="200"/>
        <v/>
      </c>
      <c r="AS869" s="8" t="str">
        <f t="shared" si="200"/>
        <v/>
      </c>
      <c r="AT869" s="8" t="str">
        <f t="shared" si="200"/>
        <v/>
      </c>
      <c r="AU869" s="8" t="str">
        <f t="shared" si="200"/>
        <v/>
      </c>
      <c r="AV869" s="8" t="str">
        <f t="shared" si="200"/>
        <v/>
      </c>
      <c r="AW869" s="8" t="str">
        <f t="shared" si="200"/>
        <v/>
      </c>
      <c r="AX869" s="8" t="str">
        <f t="shared" si="201"/>
        <v/>
      </c>
      <c r="AY869" s="8" t="str">
        <f t="shared" si="201"/>
        <v/>
      </c>
      <c r="AZ869" s="8" t="str">
        <f t="shared" si="201"/>
        <v/>
      </c>
      <c r="BA869" s="8" t="str">
        <f t="shared" si="201"/>
        <v/>
      </c>
      <c r="BB869" s="8" t="str">
        <f t="shared" si="201"/>
        <v/>
      </c>
      <c r="BC869" s="8" t="str">
        <f t="shared" si="201"/>
        <v/>
      </c>
      <c r="BD869" s="8" t="str">
        <f t="shared" si="201"/>
        <v/>
      </c>
      <c r="BE869" s="8" t="str">
        <f t="shared" si="201"/>
        <v/>
      </c>
    </row>
    <row r="870" spans="1:57">
      <c r="A870" t="s">
        <v>404</v>
      </c>
      <c r="B870" t="s">
        <v>404</v>
      </c>
      <c r="C870" t="s">
        <v>404</v>
      </c>
      <c r="D870">
        <v>1189449000</v>
      </c>
      <c r="E870">
        <v>19</v>
      </c>
      <c r="F870">
        <v>0</v>
      </c>
      <c r="G870">
        <v>1</v>
      </c>
      <c r="H870">
        <v>169428</v>
      </c>
      <c r="I870" s="1">
        <v>44777.875</v>
      </c>
      <c r="J870" t="s">
        <v>387</v>
      </c>
      <c r="K870">
        <v>0</v>
      </c>
      <c r="L870" s="1">
        <v>44769.875</v>
      </c>
      <c r="M870" s="1">
        <v>44777.875</v>
      </c>
      <c r="N870" s="1">
        <v>38589.875</v>
      </c>
      <c r="O870" s="1">
        <v>44769.875</v>
      </c>
      <c r="P870" s="1"/>
      <c r="Q870" s="1">
        <v>43404.875</v>
      </c>
      <c r="R870">
        <v>73959091</v>
      </c>
      <c r="S870" s="22">
        <f>COUNTIF(affix_amil_mensalidade_bronze!$E$4:$E$140,R870)</f>
        <v>0</v>
      </c>
      <c r="U870" t="s">
        <v>533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389</v>
      </c>
      <c r="AC870">
        <v>44</v>
      </c>
      <c r="AD870" t="s">
        <v>400</v>
      </c>
      <c r="AE870">
        <v>49621</v>
      </c>
      <c r="AF870">
        <v>416.82</v>
      </c>
      <c r="AG870">
        <v>496.21</v>
      </c>
      <c r="AH870" t="s">
        <v>391</v>
      </c>
      <c r="AI870" t="str">
        <f t="shared" si="194"/>
        <v>SIMSIMSIM1189449000190116942844777.875FNEL044769.87544777.87538589.87544769.87543404.875739590910LUXX GRXNJX LXMX000000AMIL44NEXT MUNICIPAL SÃO PAULO49621416.82496.21INATIVO</v>
      </c>
      <c r="AJ870">
        <f t="shared" si="195"/>
        <v>0</v>
      </c>
      <c r="AK870" t="s">
        <v>387</v>
      </c>
      <c r="AM870" s="7">
        <v>867</v>
      </c>
      <c r="AN870" s="7" t="str">
        <f t="shared" si="200"/>
        <v/>
      </c>
      <c r="AO870" s="7" t="str">
        <f t="shared" si="200"/>
        <v/>
      </c>
      <c r="AP870" s="7" t="str">
        <f t="shared" si="200"/>
        <v/>
      </c>
      <c r="AQ870" s="7" t="str">
        <f t="shared" si="200"/>
        <v/>
      </c>
      <c r="AR870" s="7" t="str">
        <f t="shared" si="200"/>
        <v/>
      </c>
      <c r="AS870" s="7" t="str">
        <f t="shared" si="200"/>
        <v/>
      </c>
      <c r="AT870" s="7" t="str">
        <f t="shared" si="200"/>
        <v/>
      </c>
      <c r="AU870" s="7" t="str">
        <f t="shared" si="200"/>
        <v/>
      </c>
      <c r="AV870" s="7" t="str">
        <f t="shared" si="200"/>
        <v/>
      </c>
      <c r="AW870" s="7" t="str">
        <f t="shared" si="200"/>
        <v/>
      </c>
      <c r="AX870" s="7" t="str">
        <f t="shared" si="201"/>
        <v/>
      </c>
      <c r="AY870" s="7" t="str">
        <f t="shared" si="201"/>
        <v/>
      </c>
      <c r="AZ870" s="7" t="str">
        <f t="shared" si="201"/>
        <v/>
      </c>
      <c r="BA870" s="7" t="str">
        <f t="shared" si="201"/>
        <v/>
      </c>
      <c r="BB870" s="7" t="str">
        <f t="shared" si="201"/>
        <v/>
      </c>
      <c r="BC870" s="7" t="str">
        <f t="shared" si="201"/>
        <v/>
      </c>
      <c r="BD870" s="7" t="str">
        <f t="shared" si="201"/>
        <v/>
      </c>
      <c r="BE870" s="7" t="str">
        <f t="shared" si="201"/>
        <v/>
      </c>
    </row>
    <row r="871" spans="1:57">
      <c r="A871" t="s">
        <v>404</v>
      </c>
      <c r="B871" t="s">
        <v>404</v>
      </c>
      <c r="C871" t="s">
        <v>404</v>
      </c>
      <c r="D871">
        <v>1191011000</v>
      </c>
      <c r="E871">
        <v>220</v>
      </c>
      <c r="F871">
        <v>0</v>
      </c>
      <c r="G871">
        <v>1</v>
      </c>
      <c r="H871">
        <v>168897</v>
      </c>
      <c r="I871" s="1">
        <v>44777.875</v>
      </c>
      <c r="J871" t="s">
        <v>473</v>
      </c>
      <c r="K871">
        <v>0</v>
      </c>
      <c r="L871" s="1"/>
      <c r="M871" s="1">
        <v>44777.875</v>
      </c>
      <c r="N871" s="1">
        <v>30830.875</v>
      </c>
      <c r="O871" s="1">
        <v>44770.875</v>
      </c>
      <c r="P871" s="1">
        <v>44770.875</v>
      </c>
      <c r="Q871" s="1">
        <v>43404.875</v>
      </c>
      <c r="R871">
        <v>73961027</v>
      </c>
      <c r="S871" s="23">
        <f>COUNTIF(affix_amil_mensalidade_bronze!$E$4:$E$140,R871)</f>
        <v>0</v>
      </c>
      <c r="U871" t="s">
        <v>524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389</v>
      </c>
      <c r="AC871">
        <v>44</v>
      </c>
      <c r="AD871" t="s">
        <v>483</v>
      </c>
      <c r="AE871">
        <v>189512</v>
      </c>
      <c r="AF871">
        <v>2925.31</v>
      </c>
      <c r="AG871">
        <v>1895.12</v>
      </c>
      <c r="AH871" t="s">
        <v>408</v>
      </c>
      <c r="AI871" t="str">
        <f t="shared" si="194"/>
        <v>SIMSIMSIM11910110002200116889744777.875ABREC044777.87530830.87544770.87544770.87543404.875739610270HUGX LXXNXRDX PXRXXRX FXLKXRT000000AMIL44AMIL 700 QP NACIONAL1895122925.311895.12ATIVO</v>
      </c>
      <c r="AJ871">
        <f t="shared" si="195"/>
        <v>0</v>
      </c>
      <c r="AK871" t="s">
        <v>473</v>
      </c>
      <c r="AM871" s="8">
        <v>868</v>
      </c>
      <c r="AN871" s="8" t="str">
        <f t="shared" si="200"/>
        <v/>
      </c>
      <c r="AO871" s="8" t="str">
        <f t="shared" si="200"/>
        <v/>
      </c>
      <c r="AP871" s="8" t="str">
        <f t="shared" si="200"/>
        <v/>
      </c>
      <c r="AQ871" s="8" t="str">
        <f t="shared" si="200"/>
        <v/>
      </c>
      <c r="AR871" s="8" t="str">
        <f t="shared" si="200"/>
        <v/>
      </c>
      <c r="AS871" s="8" t="str">
        <f t="shared" si="200"/>
        <v/>
      </c>
      <c r="AT871" s="8" t="str">
        <f t="shared" si="200"/>
        <v/>
      </c>
      <c r="AU871" s="8" t="str">
        <f t="shared" si="200"/>
        <v/>
      </c>
      <c r="AV871" s="8" t="str">
        <f t="shared" si="200"/>
        <v/>
      </c>
      <c r="AW871" s="8" t="str">
        <f t="shared" si="200"/>
        <v/>
      </c>
      <c r="AX871" s="8" t="str">
        <f t="shared" si="201"/>
        <v/>
      </c>
      <c r="AY871" s="8" t="str">
        <f t="shared" si="201"/>
        <v/>
      </c>
      <c r="AZ871" s="8" t="str">
        <f t="shared" si="201"/>
        <v/>
      </c>
      <c r="BA871" s="8" t="str">
        <f t="shared" si="201"/>
        <v/>
      </c>
      <c r="BB871" s="8" t="str">
        <f t="shared" si="201"/>
        <v/>
      </c>
      <c r="BC871" s="8" t="str">
        <f t="shared" si="201"/>
        <v/>
      </c>
      <c r="BD871" s="8" t="str">
        <f t="shared" si="201"/>
        <v/>
      </c>
      <c r="BE871" s="8" t="str">
        <f t="shared" si="201"/>
        <v/>
      </c>
    </row>
    <row r="872" spans="1:57">
      <c r="A872" t="s">
        <v>404</v>
      </c>
      <c r="B872" t="s">
        <v>404</v>
      </c>
      <c r="C872" t="s">
        <v>404</v>
      </c>
      <c r="D872">
        <v>1191011000</v>
      </c>
      <c r="E872">
        <v>220</v>
      </c>
      <c r="F872">
        <v>0</v>
      </c>
      <c r="G872">
        <v>1</v>
      </c>
      <c r="H872">
        <v>168897</v>
      </c>
      <c r="I872" s="1">
        <v>44777.875</v>
      </c>
      <c r="J872" t="s">
        <v>473</v>
      </c>
      <c r="K872">
        <v>1</v>
      </c>
      <c r="L872" s="1"/>
      <c r="M872" s="1">
        <v>44777.875</v>
      </c>
      <c r="N872" s="1">
        <v>43321.875</v>
      </c>
      <c r="O872" s="1">
        <v>44770.875</v>
      </c>
      <c r="P872" s="1"/>
      <c r="Q872" s="1">
        <v>43404.875</v>
      </c>
      <c r="R872">
        <v>73961028</v>
      </c>
      <c r="S872" s="22">
        <f>COUNTIF(affix_amil_mensalidade_bronze!$E$4:$E$140,R872)</f>
        <v>0</v>
      </c>
      <c r="U872" t="s">
        <v>525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389</v>
      </c>
      <c r="AC872">
        <v>44</v>
      </c>
      <c r="AD872" t="s">
        <v>483</v>
      </c>
      <c r="AE872">
        <v>105009</v>
      </c>
      <c r="AF872">
        <v>1620.95</v>
      </c>
      <c r="AG872">
        <v>1050.0899999999999</v>
      </c>
      <c r="AH872" t="s">
        <v>408</v>
      </c>
      <c r="AI872" t="str">
        <f t="shared" si="194"/>
        <v>SIMSIMSIM11910110002200116889744777.875ABREC144777.87543321.87544770.87543404.875739610280HXLXNX XNDRXDX FXLKXRT000000AMIL44AMIL 700 QP NACIONAL1050091620.951050.09ATIVO</v>
      </c>
      <c r="AJ872">
        <f t="shared" si="195"/>
        <v>0</v>
      </c>
      <c r="AK872" t="s">
        <v>473</v>
      </c>
      <c r="AM872" s="7">
        <v>869</v>
      </c>
      <c r="AN872" s="7" t="str">
        <f t="shared" si="200"/>
        <v/>
      </c>
      <c r="AO872" s="7" t="str">
        <f t="shared" si="200"/>
        <v/>
      </c>
      <c r="AP872" s="7" t="str">
        <f t="shared" si="200"/>
        <v/>
      </c>
      <c r="AQ872" s="7" t="str">
        <f t="shared" si="200"/>
        <v/>
      </c>
      <c r="AR872" s="7" t="str">
        <f t="shared" si="200"/>
        <v/>
      </c>
      <c r="AS872" s="7" t="str">
        <f t="shared" si="200"/>
        <v/>
      </c>
      <c r="AT872" s="7" t="str">
        <f t="shared" si="200"/>
        <v/>
      </c>
      <c r="AU872" s="7" t="str">
        <f t="shared" si="200"/>
        <v/>
      </c>
      <c r="AV872" s="7" t="str">
        <f t="shared" si="200"/>
        <v/>
      </c>
      <c r="AW872" s="7" t="str">
        <f t="shared" si="200"/>
        <v/>
      </c>
      <c r="AX872" s="7" t="str">
        <f t="shared" si="201"/>
        <v/>
      </c>
      <c r="AY872" s="7" t="str">
        <f t="shared" si="201"/>
        <v/>
      </c>
      <c r="AZ872" s="7" t="str">
        <f t="shared" si="201"/>
        <v/>
      </c>
      <c r="BA872" s="7" t="str">
        <f t="shared" si="201"/>
        <v/>
      </c>
      <c r="BB872" s="7" t="str">
        <f t="shared" si="201"/>
        <v/>
      </c>
      <c r="BC872" s="7" t="str">
        <f t="shared" si="201"/>
        <v/>
      </c>
      <c r="BD872" s="7" t="str">
        <f t="shared" si="201"/>
        <v/>
      </c>
      <c r="BE872" s="7" t="str">
        <f t="shared" si="201"/>
        <v/>
      </c>
    </row>
    <row r="873" spans="1:57">
      <c r="A873" t="s">
        <v>386</v>
      </c>
      <c r="B873" t="s">
        <v>386</v>
      </c>
      <c r="C873" t="s">
        <v>386</v>
      </c>
      <c r="D873">
        <v>1189426000</v>
      </c>
      <c r="E873">
        <v>57</v>
      </c>
      <c r="F873">
        <v>0</v>
      </c>
      <c r="G873">
        <v>1</v>
      </c>
      <c r="H873">
        <v>175433</v>
      </c>
      <c r="I873" s="1">
        <v>44777.875</v>
      </c>
      <c r="J873" t="s">
        <v>392</v>
      </c>
      <c r="K873">
        <v>0</v>
      </c>
      <c r="L873" s="1">
        <v>44671.875</v>
      </c>
      <c r="M873" s="1">
        <v>44777.875</v>
      </c>
      <c r="N873" s="1">
        <v>33793.875</v>
      </c>
      <c r="O873" s="1">
        <v>44671.875</v>
      </c>
      <c r="P873" s="1"/>
      <c r="Q873" s="1">
        <v>43434.916666666664</v>
      </c>
      <c r="R873">
        <v>74196094</v>
      </c>
      <c r="S873" s="22">
        <f>COUNTIF(affix_amil_mensalidade_bronze!$E$4:$E$140,R873)</f>
        <v>0</v>
      </c>
      <c r="U873" t="s">
        <v>540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389</v>
      </c>
      <c r="AD873" t="s">
        <v>476</v>
      </c>
      <c r="AE873">
        <v>132923</v>
      </c>
      <c r="AF873">
        <v>1116.54</v>
      </c>
      <c r="AG873">
        <v>1329.23</v>
      </c>
      <c r="AH873" t="s">
        <v>391</v>
      </c>
      <c r="AI873" t="str">
        <f t="shared" si="194"/>
        <v>NÃONÃONÃO1189426000570117543344777.875ANMEP044671.87544777.87533793.87544671.87543434.9166666667741960940LXURX NXWXMXNTX MXNDX DX XLVX000000AMILAMIL 400 QC NACIONAL1329231116.541329.23INATIVO</v>
      </c>
      <c r="AJ873">
        <f t="shared" si="195"/>
        <v>0</v>
      </c>
      <c r="AK873" t="s">
        <v>392</v>
      </c>
      <c r="AM873" s="8">
        <v>870</v>
      </c>
      <c r="AN873" s="8" t="str">
        <f t="shared" si="200"/>
        <v/>
      </c>
      <c r="AO873" s="8" t="str">
        <f t="shared" si="200"/>
        <v/>
      </c>
      <c r="AP873" s="8" t="str">
        <f t="shared" si="200"/>
        <v/>
      </c>
      <c r="AQ873" s="8" t="str">
        <f t="shared" si="200"/>
        <v/>
      </c>
      <c r="AR873" s="8" t="str">
        <f t="shared" si="200"/>
        <v/>
      </c>
      <c r="AS873" s="8" t="str">
        <f t="shared" si="200"/>
        <v/>
      </c>
      <c r="AT873" s="8" t="str">
        <f t="shared" si="200"/>
        <v/>
      </c>
      <c r="AU873" s="8" t="str">
        <f t="shared" si="200"/>
        <v/>
      </c>
      <c r="AV873" s="8" t="str">
        <f t="shared" si="200"/>
        <v/>
      </c>
      <c r="AW873" s="8" t="str">
        <f t="shared" si="200"/>
        <v/>
      </c>
      <c r="AX873" s="8" t="str">
        <f t="shared" si="201"/>
        <v/>
      </c>
      <c r="AY873" s="8" t="str">
        <f t="shared" si="201"/>
        <v/>
      </c>
      <c r="AZ873" s="8" t="str">
        <f t="shared" si="201"/>
        <v/>
      </c>
      <c r="BA873" s="8" t="str">
        <f t="shared" si="201"/>
        <v/>
      </c>
      <c r="BB873" s="8" t="str">
        <f t="shared" si="201"/>
        <v/>
      </c>
      <c r="BC873" s="8" t="str">
        <f t="shared" si="201"/>
        <v/>
      </c>
      <c r="BD873" s="8" t="str">
        <f t="shared" si="201"/>
        <v/>
      </c>
      <c r="BE873" s="8" t="str">
        <f t="shared" si="201"/>
        <v/>
      </c>
    </row>
    <row r="874" spans="1:57">
      <c r="A874" t="s">
        <v>404</v>
      </c>
      <c r="B874" t="s">
        <v>404</v>
      </c>
      <c r="C874" t="s">
        <v>404</v>
      </c>
      <c r="D874">
        <v>1201671000</v>
      </c>
      <c r="E874">
        <v>232</v>
      </c>
      <c r="F874">
        <v>0</v>
      </c>
      <c r="G874">
        <v>1</v>
      </c>
      <c r="H874">
        <v>175485</v>
      </c>
      <c r="I874" s="1">
        <v>44777.875</v>
      </c>
      <c r="J874" t="s">
        <v>499</v>
      </c>
      <c r="K874">
        <v>0</v>
      </c>
      <c r="L874" s="1"/>
      <c r="M874" s="1">
        <v>44777.875</v>
      </c>
      <c r="N874" s="1">
        <v>31523.875</v>
      </c>
      <c r="O874" s="1">
        <v>43430.916666666664</v>
      </c>
      <c r="P874" s="1"/>
      <c r="Q874" s="1">
        <v>43434.916666666664</v>
      </c>
      <c r="R874">
        <v>74196104</v>
      </c>
      <c r="S874" s="23">
        <f>COUNTIF(affix_amil_mensalidade_bronze!$E$4:$E$140,R874)</f>
        <v>0</v>
      </c>
      <c r="U874" t="s">
        <v>541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389</v>
      </c>
      <c r="AC874">
        <v>43</v>
      </c>
      <c r="AD874" t="s">
        <v>390</v>
      </c>
      <c r="AE874">
        <v>212179</v>
      </c>
      <c r="AF874">
        <v>1761.09</v>
      </c>
      <c r="AG874">
        <v>2121.79</v>
      </c>
      <c r="AH874" t="s">
        <v>408</v>
      </c>
      <c r="AI874" t="str">
        <f t="shared" si="194"/>
        <v>SIMSIMSIM12016710002320117548544777.875SEEB - BA044777.87531523.87543430.916666666743434.9166666667741961040JXXNKLXY WXTX DX PXTRXWXNXX000000AMIL43AMIL 400 QP NACIONAL2121791761.092121.79ATIVO</v>
      </c>
      <c r="AJ874">
        <f t="shared" si="195"/>
        <v>0</v>
      </c>
      <c r="AK874" t="s">
        <v>499</v>
      </c>
      <c r="AM874" s="7">
        <v>871</v>
      </c>
      <c r="AN874" s="7" t="str">
        <f t="shared" ref="AN874:AW883" si="202">IF(AN$3=$D874,$AM874,"")</f>
        <v/>
      </c>
      <c r="AO874" s="7" t="str">
        <f t="shared" si="202"/>
        <v/>
      </c>
      <c r="AP874" s="7" t="str">
        <f t="shared" si="202"/>
        <v/>
      </c>
      <c r="AQ874" s="7" t="str">
        <f t="shared" si="202"/>
        <v/>
      </c>
      <c r="AR874" s="7" t="str">
        <f t="shared" si="202"/>
        <v/>
      </c>
      <c r="AS874" s="7" t="str">
        <f t="shared" si="202"/>
        <v/>
      </c>
      <c r="AT874" s="7" t="str">
        <f t="shared" si="202"/>
        <v/>
      </c>
      <c r="AU874" s="7" t="str">
        <f t="shared" si="202"/>
        <v/>
      </c>
      <c r="AV874" s="7" t="str">
        <f t="shared" si="202"/>
        <v/>
      </c>
      <c r="AW874" s="7" t="str">
        <f t="shared" si="202"/>
        <v/>
      </c>
      <c r="AX874" s="7" t="str">
        <f t="shared" ref="AX874:BE883" si="203">IF(AX$3=$D874,$AM874,"")</f>
        <v/>
      </c>
      <c r="AY874" s="7" t="str">
        <f t="shared" si="203"/>
        <v/>
      </c>
      <c r="AZ874" s="7" t="str">
        <f t="shared" si="203"/>
        <v/>
      </c>
      <c r="BA874" s="7" t="str">
        <f t="shared" si="203"/>
        <v/>
      </c>
      <c r="BB874" s="7" t="str">
        <f t="shared" si="203"/>
        <v/>
      </c>
      <c r="BC874" s="7" t="str">
        <f t="shared" si="203"/>
        <v/>
      </c>
      <c r="BD874" s="7" t="str">
        <f t="shared" si="203"/>
        <v/>
      </c>
      <c r="BE874" s="7" t="str">
        <f t="shared" si="203"/>
        <v/>
      </c>
    </row>
    <row r="875" spans="1:57">
      <c r="A875" t="s">
        <v>404</v>
      </c>
      <c r="B875" t="s">
        <v>404</v>
      </c>
      <c r="C875" t="s">
        <v>404</v>
      </c>
      <c r="D875">
        <v>1201671000</v>
      </c>
      <c r="E875">
        <v>232</v>
      </c>
      <c r="F875">
        <v>0</v>
      </c>
      <c r="G875">
        <v>1</v>
      </c>
      <c r="H875">
        <v>175496</v>
      </c>
      <c r="I875" s="1">
        <v>44777.875</v>
      </c>
      <c r="J875" t="s">
        <v>499</v>
      </c>
      <c r="K875">
        <v>0</v>
      </c>
      <c r="L875" s="1"/>
      <c r="M875" s="1">
        <v>44777.875</v>
      </c>
      <c r="N875" s="1">
        <v>30218.875</v>
      </c>
      <c r="O875" s="1">
        <v>43430.916666666664</v>
      </c>
      <c r="P875" s="1"/>
      <c r="Q875" s="1">
        <v>43434.916666666664</v>
      </c>
      <c r="R875">
        <v>74196107</v>
      </c>
      <c r="S875" s="22">
        <f>COUNTIF(affix_amil_mensalidade_bronze!$E$4:$E$140,R875)</f>
        <v>0</v>
      </c>
      <c r="U875" t="s">
        <v>542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389</v>
      </c>
      <c r="AC875">
        <v>43</v>
      </c>
      <c r="AD875" t="s">
        <v>390</v>
      </c>
      <c r="AE875">
        <v>233396</v>
      </c>
      <c r="AF875">
        <v>1937.21</v>
      </c>
      <c r="AG875">
        <v>2333.96</v>
      </c>
      <c r="AH875" t="s">
        <v>408</v>
      </c>
      <c r="AI875" t="str">
        <f t="shared" si="194"/>
        <v>SIMSIMSIM12016710002320117549644777.875SEEB - BA044777.87530218.87543430.916666666743434.9166666667741961070MXRXX XNXWX PXXXXTX XLVX FXGUXXRXDX000000AMIL43AMIL 400 QP NACIONAL2333961937.212333.96ATIVO</v>
      </c>
      <c r="AJ875">
        <f t="shared" si="195"/>
        <v>0</v>
      </c>
      <c r="AK875" t="s">
        <v>499</v>
      </c>
      <c r="AM875" s="8">
        <v>872</v>
      </c>
      <c r="AN875" s="8" t="str">
        <f t="shared" si="202"/>
        <v/>
      </c>
      <c r="AO875" s="8" t="str">
        <f t="shared" si="202"/>
        <v/>
      </c>
      <c r="AP875" s="8" t="str">
        <f t="shared" si="202"/>
        <v/>
      </c>
      <c r="AQ875" s="8" t="str">
        <f t="shared" si="202"/>
        <v/>
      </c>
      <c r="AR875" s="8" t="str">
        <f t="shared" si="202"/>
        <v/>
      </c>
      <c r="AS875" s="8" t="str">
        <f t="shared" si="202"/>
        <v/>
      </c>
      <c r="AT875" s="8" t="str">
        <f t="shared" si="202"/>
        <v/>
      </c>
      <c r="AU875" s="8" t="str">
        <f t="shared" si="202"/>
        <v/>
      </c>
      <c r="AV875" s="8" t="str">
        <f t="shared" si="202"/>
        <v/>
      </c>
      <c r="AW875" s="8" t="str">
        <f t="shared" si="202"/>
        <v/>
      </c>
      <c r="AX875" s="8" t="str">
        <f t="shared" si="203"/>
        <v/>
      </c>
      <c r="AY875" s="8" t="str">
        <f t="shared" si="203"/>
        <v/>
      </c>
      <c r="AZ875" s="8" t="str">
        <f t="shared" si="203"/>
        <v/>
      </c>
      <c r="BA875" s="8" t="str">
        <f t="shared" si="203"/>
        <v/>
      </c>
      <c r="BB875" s="8" t="str">
        <f t="shared" si="203"/>
        <v/>
      </c>
      <c r="BC875" s="8" t="str">
        <f t="shared" si="203"/>
        <v/>
      </c>
      <c r="BD875" s="8" t="str">
        <f t="shared" si="203"/>
        <v/>
      </c>
      <c r="BE875" s="8" t="str">
        <f t="shared" si="203"/>
        <v/>
      </c>
    </row>
    <row r="876" spans="1:57">
      <c r="A876" t="s">
        <v>404</v>
      </c>
      <c r="B876" t="s">
        <v>404</v>
      </c>
      <c r="C876" t="s">
        <v>404</v>
      </c>
      <c r="D876">
        <v>1189426000</v>
      </c>
      <c r="E876">
        <v>57</v>
      </c>
      <c r="F876">
        <v>0</v>
      </c>
      <c r="G876">
        <v>1</v>
      </c>
      <c r="H876">
        <v>175533</v>
      </c>
      <c r="I876" s="1">
        <v>44777.875</v>
      </c>
      <c r="J876" t="s">
        <v>392</v>
      </c>
      <c r="K876">
        <v>0</v>
      </c>
      <c r="L876" s="1"/>
      <c r="M876" s="1">
        <v>44777.875</v>
      </c>
      <c r="N876" s="1">
        <v>26490.875</v>
      </c>
      <c r="O876" s="1">
        <v>43430.916666666664</v>
      </c>
      <c r="P876" s="1"/>
      <c r="Q876" s="1">
        <v>43434.916666666664</v>
      </c>
      <c r="R876">
        <v>74196114</v>
      </c>
      <c r="S876" s="23">
        <f>COUNTIF(affix_amil_mensalidade_bronze!$E$4:$E$140,R876)</f>
        <v>0</v>
      </c>
      <c r="U876" t="s">
        <v>543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389</v>
      </c>
      <c r="AC876">
        <v>43</v>
      </c>
      <c r="AD876" t="s">
        <v>476</v>
      </c>
      <c r="AE876">
        <v>199918</v>
      </c>
      <c r="AF876">
        <v>2833.62</v>
      </c>
      <c r="AG876">
        <v>1999.18</v>
      </c>
      <c r="AH876" t="s">
        <v>408</v>
      </c>
      <c r="AI876" t="str">
        <f t="shared" si="194"/>
        <v>SIMSIMSIM1189426000570117553344777.875ANMEP044777.87526490.87543430.916666666743434.9166666667741961140TXLMX WXNWXXWXX DX XUX000000AMIL43AMIL 400 QC NACIONAL1999182833.621999.18ATIVO</v>
      </c>
      <c r="AJ876">
        <f t="shared" si="195"/>
        <v>0</v>
      </c>
      <c r="AK876" t="s">
        <v>392</v>
      </c>
      <c r="AM876" s="7">
        <v>873</v>
      </c>
      <c r="AN876" s="7" t="str">
        <f t="shared" si="202"/>
        <v/>
      </c>
      <c r="AO876" s="7" t="str">
        <f t="shared" si="202"/>
        <v/>
      </c>
      <c r="AP876" s="7" t="str">
        <f t="shared" si="202"/>
        <v/>
      </c>
      <c r="AQ876" s="7" t="str">
        <f t="shared" si="202"/>
        <v/>
      </c>
      <c r="AR876" s="7" t="str">
        <f t="shared" si="202"/>
        <v/>
      </c>
      <c r="AS876" s="7" t="str">
        <f t="shared" si="202"/>
        <v/>
      </c>
      <c r="AT876" s="7" t="str">
        <f t="shared" si="202"/>
        <v/>
      </c>
      <c r="AU876" s="7" t="str">
        <f t="shared" si="202"/>
        <v/>
      </c>
      <c r="AV876" s="7" t="str">
        <f t="shared" si="202"/>
        <v/>
      </c>
      <c r="AW876" s="7" t="str">
        <f t="shared" si="202"/>
        <v/>
      </c>
      <c r="AX876" s="7" t="str">
        <f t="shared" si="203"/>
        <v/>
      </c>
      <c r="AY876" s="7" t="str">
        <f t="shared" si="203"/>
        <v/>
      </c>
      <c r="AZ876" s="7" t="str">
        <f t="shared" si="203"/>
        <v/>
      </c>
      <c r="BA876" s="7" t="str">
        <f t="shared" si="203"/>
        <v/>
      </c>
      <c r="BB876" s="7" t="str">
        <f t="shared" si="203"/>
        <v/>
      </c>
      <c r="BC876" s="7" t="str">
        <f t="shared" si="203"/>
        <v/>
      </c>
      <c r="BD876" s="7" t="str">
        <f t="shared" si="203"/>
        <v/>
      </c>
      <c r="BE876" s="7" t="str">
        <f t="shared" si="203"/>
        <v/>
      </c>
    </row>
    <row r="877" spans="1:57">
      <c r="A877" t="s">
        <v>404</v>
      </c>
      <c r="B877" t="s">
        <v>404</v>
      </c>
      <c r="C877" t="s">
        <v>386</v>
      </c>
      <c r="D877">
        <v>1189455000</v>
      </c>
      <c r="E877">
        <v>19</v>
      </c>
      <c r="F877">
        <v>0</v>
      </c>
      <c r="G877">
        <v>1</v>
      </c>
      <c r="H877">
        <v>175748</v>
      </c>
      <c r="I877" s="1">
        <v>44777.875</v>
      </c>
      <c r="J877" t="s">
        <v>387</v>
      </c>
      <c r="K877">
        <v>0</v>
      </c>
      <c r="L877" s="1">
        <v>44760.875</v>
      </c>
      <c r="M877" s="1">
        <v>44777.875</v>
      </c>
      <c r="N877" s="1">
        <v>30816.875</v>
      </c>
      <c r="O877" s="1">
        <v>44760.875</v>
      </c>
      <c r="P877" s="1"/>
      <c r="Q877" s="1">
        <v>43434.916666666664</v>
      </c>
      <c r="R877">
        <v>74196123</v>
      </c>
      <c r="S877" s="23">
        <f>COUNTIF(affix_amil_mensalidade_bronze!$E$4:$E$140,R877)</f>
        <v>0</v>
      </c>
      <c r="U877" t="s">
        <v>545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389</v>
      </c>
      <c r="AC877">
        <v>43</v>
      </c>
      <c r="AD877" t="s">
        <v>494</v>
      </c>
      <c r="AE877">
        <v>215541</v>
      </c>
      <c r="AF877">
        <v>1810.53</v>
      </c>
      <c r="AG877">
        <v>2155.41</v>
      </c>
      <c r="AH877" t="s">
        <v>391</v>
      </c>
      <c r="AI877" t="str">
        <f t="shared" si="194"/>
        <v>SIMSIMNÃO1189455000190117574844777.875FNEL044760.87544777.87530816.87544760.87543434.9166666667741961230TXXGX XLVXRX PXDRXXRX DX XLVX000000AMIL43AMIL 400 QP NACIONAL COPART2155411810.532155.41INATIVO</v>
      </c>
      <c r="AJ877">
        <f t="shared" si="195"/>
        <v>0</v>
      </c>
      <c r="AK877" t="s">
        <v>387</v>
      </c>
      <c r="AM877" s="8">
        <v>874</v>
      </c>
      <c r="AN877" s="8" t="str">
        <f t="shared" si="202"/>
        <v/>
      </c>
      <c r="AO877" s="8" t="str">
        <f t="shared" si="202"/>
        <v/>
      </c>
      <c r="AP877" s="8" t="str">
        <f t="shared" si="202"/>
        <v/>
      </c>
      <c r="AQ877" s="8" t="str">
        <f t="shared" si="202"/>
        <v/>
      </c>
      <c r="AR877" s="8" t="str">
        <f t="shared" si="202"/>
        <v/>
      </c>
      <c r="AS877" s="8" t="str">
        <f t="shared" si="202"/>
        <v/>
      </c>
      <c r="AT877" s="8" t="str">
        <f t="shared" si="202"/>
        <v/>
      </c>
      <c r="AU877" s="8" t="str">
        <f t="shared" si="202"/>
        <v/>
      </c>
      <c r="AV877" s="8" t="str">
        <f t="shared" si="202"/>
        <v/>
      </c>
      <c r="AW877" s="8" t="str">
        <f t="shared" si="202"/>
        <v/>
      </c>
      <c r="AX877" s="8" t="str">
        <f t="shared" si="203"/>
        <v/>
      </c>
      <c r="AY877" s="8" t="str">
        <f t="shared" si="203"/>
        <v/>
      </c>
      <c r="AZ877" s="8" t="str">
        <f t="shared" si="203"/>
        <v/>
      </c>
      <c r="BA877" s="8" t="str">
        <f t="shared" si="203"/>
        <v/>
      </c>
      <c r="BB877" s="8" t="str">
        <f t="shared" si="203"/>
        <v/>
      </c>
      <c r="BC877" s="8" t="str">
        <f t="shared" si="203"/>
        <v/>
      </c>
      <c r="BD877" s="8" t="str">
        <f t="shared" si="203"/>
        <v/>
      </c>
      <c r="BE877" s="8" t="str">
        <f t="shared" si="203"/>
        <v/>
      </c>
    </row>
    <row r="878" spans="1:57">
      <c r="A878" t="s">
        <v>404</v>
      </c>
      <c r="B878" t="s">
        <v>404</v>
      </c>
      <c r="C878" t="s">
        <v>404</v>
      </c>
      <c r="D878">
        <v>1189455000</v>
      </c>
      <c r="E878">
        <v>19</v>
      </c>
      <c r="F878">
        <v>0</v>
      </c>
      <c r="G878">
        <v>1</v>
      </c>
      <c r="H878">
        <v>175796</v>
      </c>
      <c r="I878" s="1">
        <v>44777.875</v>
      </c>
      <c r="J878" t="s">
        <v>387</v>
      </c>
      <c r="K878">
        <v>0</v>
      </c>
      <c r="L878" s="1">
        <v>44746.875</v>
      </c>
      <c r="M878" s="1">
        <v>44777.875</v>
      </c>
      <c r="N878" s="1">
        <v>36445.875</v>
      </c>
      <c r="O878" s="1">
        <v>44746.875</v>
      </c>
      <c r="P878" s="1"/>
      <c r="Q878" s="1">
        <v>43434.916666666664</v>
      </c>
      <c r="R878">
        <v>74196131</v>
      </c>
      <c r="S878" s="22">
        <f>COUNTIF(affix_amil_mensalidade_bronze!$E$4:$E$140,R878)</f>
        <v>0</v>
      </c>
      <c r="U878" t="s">
        <v>548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389</v>
      </c>
      <c r="AC878">
        <v>43</v>
      </c>
      <c r="AD878" t="s">
        <v>476</v>
      </c>
      <c r="AE878">
        <v>154477</v>
      </c>
      <c r="AF878">
        <v>1297.6600000000001</v>
      </c>
      <c r="AG878">
        <v>1544.77</v>
      </c>
      <c r="AH878" t="s">
        <v>391</v>
      </c>
      <c r="AI878" t="str">
        <f t="shared" si="194"/>
        <v>SIMSIMSIM1189455000190117579644777.875FNEL044746.87544777.87536445.87544746.87543434.9166666667741961310XRXXL DX XLXVXXRX DX XLVX000000AMIL43AMIL 400 QC NACIONAL1544771297.661544.77INATIVO</v>
      </c>
      <c r="AJ878">
        <f t="shared" si="195"/>
        <v>0</v>
      </c>
      <c r="AK878" t="s">
        <v>387</v>
      </c>
      <c r="AM878" s="7">
        <v>875</v>
      </c>
      <c r="AN878" s="7" t="str">
        <f t="shared" si="202"/>
        <v/>
      </c>
      <c r="AO878" s="7" t="str">
        <f t="shared" si="202"/>
        <v/>
      </c>
      <c r="AP878" s="7" t="str">
        <f t="shared" si="202"/>
        <v/>
      </c>
      <c r="AQ878" s="7" t="str">
        <f t="shared" si="202"/>
        <v/>
      </c>
      <c r="AR878" s="7" t="str">
        <f t="shared" si="202"/>
        <v/>
      </c>
      <c r="AS878" s="7" t="str">
        <f t="shared" si="202"/>
        <v/>
      </c>
      <c r="AT878" s="7" t="str">
        <f t="shared" si="202"/>
        <v/>
      </c>
      <c r="AU878" s="7" t="str">
        <f t="shared" si="202"/>
        <v/>
      </c>
      <c r="AV878" s="7" t="str">
        <f t="shared" si="202"/>
        <v/>
      </c>
      <c r="AW878" s="7" t="str">
        <f t="shared" si="202"/>
        <v/>
      </c>
      <c r="AX878" s="7" t="str">
        <f t="shared" si="203"/>
        <v/>
      </c>
      <c r="AY878" s="7" t="str">
        <f t="shared" si="203"/>
        <v/>
      </c>
      <c r="AZ878" s="7" t="str">
        <f t="shared" si="203"/>
        <v/>
      </c>
      <c r="BA878" s="7" t="str">
        <f t="shared" si="203"/>
        <v/>
      </c>
      <c r="BB878" s="7" t="str">
        <f t="shared" si="203"/>
        <v/>
      </c>
      <c r="BC878" s="7" t="str">
        <f t="shared" si="203"/>
        <v/>
      </c>
      <c r="BD878" s="7" t="str">
        <f t="shared" si="203"/>
        <v/>
      </c>
      <c r="BE878" s="7" t="str">
        <f t="shared" si="203"/>
        <v/>
      </c>
    </row>
    <row r="879" spans="1:57">
      <c r="A879" t="s">
        <v>404</v>
      </c>
      <c r="B879" t="s">
        <v>404</v>
      </c>
      <c r="C879" t="s">
        <v>404</v>
      </c>
      <c r="D879">
        <v>1189455000</v>
      </c>
      <c r="E879">
        <v>19</v>
      </c>
      <c r="F879">
        <v>0</v>
      </c>
      <c r="G879">
        <v>1</v>
      </c>
      <c r="H879">
        <v>175843</v>
      </c>
      <c r="I879" s="1">
        <v>44777.875</v>
      </c>
      <c r="J879" t="s">
        <v>387</v>
      </c>
      <c r="K879">
        <v>0</v>
      </c>
      <c r="L879" s="1"/>
      <c r="M879" s="1">
        <v>44777.875</v>
      </c>
      <c r="N879" s="1">
        <v>38053.875</v>
      </c>
      <c r="O879" s="1">
        <v>43430.916666666664</v>
      </c>
      <c r="P879" s="1"/>
      <c r="Q879" s="1">
        <v>43434.916666666664</v>
      </c>
      <c r="R879">
        <v>74196137</v>
      </c>
      <c r="S879" s="23">
        <f>COUNTIF(affix_amil_mensalidade_bronze!$E$4:$E$140,R879)</f>
        <v>0</v>
      </c>
      <c r="U879" t="s">
        <v>549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389</v>
      </c>
      <c r="AC879">
        <v>43</v>
      </c>
      <c r="AD879" t="s">
        <v>398</v>
      </c>
      <c r="AE879">
        <v>153282</v>
      </c>
      <c r="AF879">
        <v>1287.56</v>
      </c>
      <c r="AG879">
        <v>1532.82</v>
      </c>
      <c r="AH879" t="s">
        <v>408</v>
      </c>
      <c r="AI879" t="str">
        <f t="shared" si="194"/>
        <v>SIMSIMSIM1189455000190117584344777.875FNEL044777.87538053.87543430.916666666743434.9166666667741961370XNX WLXRX DUTRX DX WXRVXLHX000000AMIL43AMIL 500 QP NACIONAL1532821287.561532.82ATIVO</v>
      </c>
      <c r="AJ879">
        <f t="shared" si="195"/>
        <v>0</v>
      </c>
      <c r="AK879" t="s">
        <v>387</v>
      </c>
      <c r="AM879" s="8">
        <v>876</v>
      </c>
      <c r="AN879" s="8" t="str">
        <f t="shared" si="202"/>
        <v/>
      </c>
      <c r="AO879" s="8" t="str">
        <f t="shared" si="202"/>
        <v/>
      </c>
      <c r="AP879" s="8" t="str">
        <f t="shared" si="202"/>
        <v/>
      </c>
      <c r="AQ879" s="8" t="str">
        <f t="shared" si="202"/>
        <v/>
      </c>
      <c r="AR879" s="8" t="str">
        <f t="shared" si="202"/>
        <v/>
      </c>
      <c r="AS879" s="8" t="str">
        <f t="shared" si="202"/>
        <v/>
      </c>
      <c r="AT879" s="8" t="str">
        <f t="shared" si="202"/>
        <v/>
      </c>
      <c r="AU879" s="8" t="str">
        <f t="shared" si="202"/>
        <v/>
      </c>
      <c r="AV879" s="8" t="str">
        <f t="shared" si="202"/>
        <v/>
      </c>
      <c r="AW879" s="8" t="str">
        <f t="shared" si="202"/>
        <v/>
      </c>
      <c r="AX879" s="8" t="str">
        <f t="shared" si="203"/>
        <v/>
      </c>
      <c r="AY879" s="8" t="str">
        <f t="shared" si="203"/>
        <v/>
      </c>
      <c r="AZ879" s="8" t="str">
        <f t="shared" si="203"/>
        <v/>
      </c>
      <c r="BA879" s="8" t="str">
        <f t="shared" si="203"/>
        <v/>
      </c>
      <c r="BB879" s="8" t="str">
        <f t="shared" si="203"/>
        <v/>
      </c>
      <c r="BC879" s="8" t="str">
        <f t="shared" si="203"/>
        <v/>
      </c>
      <c r="BD879" s="8" t="str">
        <f t="shared" si="203"/>
        <v/>
      </c>
      <c r="BE879" s="8" t="str">
        <f t="shared" si="203"/>
        <v/>
      </c>
    </row>
    <row r="880" spans="1:57">
      <c r="A880" t="s">
        <v>404</v>
      </c>
      <c r="B880" t="s">
        <v>404</v>
      </c>
      <c r="C880" t="s">
        <v>404</v>
      </c>
      <c r="D880">
        <v>1189455000</v>
      </c>
      <c r="E880">
        <v>19</v>
      </c>
      <c r="F880">
        <v>0</v>
      </c>
      <c r="G880">
        <v>1</v>
      </c>
      <c r="H880">
        <v>175858</v>
      </c>
      <c r="I880" s="1">
        <v>44777.875</v>
      </c>
      <c r="J880" t="s">
        <v>387</v>
      </c>
      <c r="K880">
        <v>0</v>
      </c>
      <c r="L880" s="1">
        <v>44748.875</v>
      </c>
      <c r="M880" s="1">
        <v>44777.875</v>
      </c>
      <c r="N880" s="1">
        <v>37978.916666666664</v>
      </c>
      <c r="O880" s="1">
        <v>44748.875</v>
      </c>
      <c r="P880" s="1"/>
      <c r="Q880" s="1">
        <v>43434.916666666664</v>
      </c>
      <c r="R880">
        <v>74196143</v>
      </c>
      <c r="S880" s="22">
        <f>COUNTIF(affix_amil_mensalidade_bronze!$E$4:$E$140,R880)</f>
        <v>0</v>
      </c>
      <c r="U880" t="s">
        <v>550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389</v>
      </c>
      <c r="AC880">
        <v>43</v>
      </c>
      <c r="AD880" t="s">
        <v>476</v>
      </c>
      <c r="AE880">
        <v>123586</v>
      </c>
      <c r="AF880">
        <v>1038.1099999999999</v>
      </c>
      <c r="AG880">
        <v>1235.8599999999999</v>
      </c>
      <c r="AH880" t="s">
        <v>391</v>
      </c>
      <c r="AI880" t="str">
        <f t="shared" si="194"/>
        <v>SIMSIMSIM1189455000190117585844777.875FNEL044748.87544777.87537978.916666666744748.87543434.9166666667741961430BRXNDX XUZX XLBUQUXRQUX000000AMIL43AMIL 400 QC NACIONAL1235861038.111235.86INATIVO</v>
      </c>
      <c r="AJ880">
        <f t="shared" si="195"/>
        <v>0</v>
      </c>
      <c r="AK880" t="s">
        <v>387</v>
      </c>
      <c r="AM880" s="7">
        <v>877</v>
      </c>
      <c r="AN880" s="7" t="str">
        <f t="shared" si="202"/>
        <v/>
      </c>
      <c r="AO880" s="7" t="str">
        <f t="shared" si="202"/>
        <v/>
      </c>
      <c r="AP880" s="7" t="str">
        <f t="shared" si="202"/>
        <v/>
      </c>
      <c r="AQ880" s="7" t="str">
        <f t="shared" si="202"/>
        <v/>
      </c>
      <c r="AR880" s="7" t="str">
        <f t="shared" si="202"/>
        <v/>
      </c>
      <c r="AS880" s="7" t="str">
        <f t="shared" si="202"/>
        <v/>
      </c>
      <c r="AT880" s="7" t="str">
        <f t="shared" si="202"/>
        <v/>
      </c>
      <c r="AU880" s="7" t="str">
        <f t="shared" si="202"/>
        <v/>
      </c>
      <c r="AV880" s="7" t="str">
        <f t="shared" si="202"/>
        <v/>
      </c>
      <c r="AW880" s="7" t="str">
        <f t="shared" si="202"/>
        <v/>
      </c>
      <c r="AX880" s="7" t="str">
        <f t="shared" si="203"/>
        <v/>
      </c>
      <c r="AY880" s="7" t="str">
        <f t="shared" si="203"/>
        <v/>
      </c>
      <c r="AZ880" s="7" t="str">
        <f t="shared" si="203"/>
        <v/>
      </c>
      <c r="BA880" s="7" t="str">
        <f t="shared" si="203"/>
        <v/>
      </c>
      <c r="BB880" s="7" t="str">
        <f t="shared" si="203"/>
        <v/>
      </c>
      <c r="BC880" s="7" t="str">
        <f t="shared" si="203"/>
        <v/>
      </c>
      <c r="BD880" s="7" t="str">
        <f t="shared" si="203"/>
        <v/>
      </c>
      <c r="BE880" s="7" t="str">
        <f t="shared" si="203"/>
        <v/>
      </c>
    </row>
    <row r="881" spans="1:57">
      <c r="A881" t="s">
        <v>404</v>
      </c>
      <c r="B881" t="s">
        <v>404</v>
      </c>
      <c r="C881" t="s">
        <v>404</v>
      </c>
      <c r="D881">
        <v>1189455000</v>
      </c>
      <c r="E881">
        <v>19</v>
      </c>
      <c r="F881">
        <v>0</v>
      </c>
      <c r="G881">
        <v>1</v>
      </c>
      <c r="H881">
        <v>175742</v>
      </c>
      <c r="I881" s="1">
        <v>44777.875</v>
      </c>
      <c r="J881" t="s">
        <v>387</v>
      </c>
      <c r="K881">
        <v>0</v>
      </c>
      <c r="L881" s="1"/>
      <c r="M881" s="1">
        <v>44777.875</v>
      </c>
      <c r="N881" s="1">
        <v>40124.916666666664</v>
      </c>
      <c r="O881" s="1">
        <v>43431.916666666664</v>
      </c>
      <c r="P881" s="1"/>
      <c r="Q881" s="1">
        <v>43434.916666666664</v>
      </c>
      <c r="R881">
        <v>74203744</v>
      </c>
      <c r="S881" s="22">
        <f>COUNTIF(affix_amil_mensalidade_bronze!$E$4:$E$140,R881)</f>
        <v>0</v>
      </c>
      <c r="U881" t="s">
        <v>544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389</v>
      </c>
      <c r="AC881">
        <v>43</v>
      </c>
      <c r="AD881" t="s">
        <v>476</v>
      </c>
      <c r="AE881">
        <v>123586</v>
      </c>
      <c r="AF881">
        <v>1038.1099999999999</v>
      </c>
      <c r="AG881">
        <v>1235.8599999999999</v>
      </c>
      <c r="AH881" t="s">
        <v>408</v>
      </c>
      <c r="AI881" t="str">
        <f t="shared" si="194"/>
        <v>SIMSIMSIM1189455000190117574244777.875FNEL044777.87540124.916666666743431.916666666743434.9166666667742037440MXRXX BXXTRXZ QUXXRXZ LXMX000000AMIL43AMIL 400 QC NACIONAL1235861038.111235.86ATIVO</v>
      </c>
      <c r="AJ881">
        <f t="shared" si="195"/>
        <v>0</v>
      </c>
      <c r="AK881" t="s">
        <v>387</v>
      </c>
      <c r="AM881" s="8">
        <v>878</v>
      </c>
      <c r="AN881" s="8" t="str">
        <f t="shared" si="202"/>
        <v/>
      </c>
      <c r="AO881" s="8" t="str">
        <f t="shared" si="202"/>
        <v/>
      </c>
      <c r="AP881" s="8" t="str">
        <f t="shared" si="202"/>
        <v/>
      </c>
      <c r="AQ881" s="8" t="str">
        <f t="shared" si="202"/>
        <v/>
      </c>
      <c r="AR881" s="8" t="str">
        <f t="shared" si="202"/>
        <v/>
      </c>
      <c r="AS881" s="8" t="str">
        <f t="shared" si="202"/>
        <v/>
      </c>
      <c r="AT881" s="8" t="str">
        <f t="shared" si="202"/>
        <v/>
      </c>
      <c r="AU881" s="8" t="str">
        <f t="shared" si="202"/>
        <v/>
      </c>
      <c r="AV881" s="8" t="str">
        <f t="shared" si="202"/>
        <v/>
      </c>
      <c r="AW881" s="8" t="str">
        <f t="shared" si="202"/>
        <v/>
      </c>
      <c r="AX881" s="8" t="str">
        <f t="shared" si="203"/>
        <v/>
      </c>
      <c r="AY881" s="8" t="str">
        <f t="shared" si="203"/>
        <v/>
      </c>
      <c r="AZ881" s="8" t="str">
        <f t="shared" si="203"/>
        <v/>
      </c>
      <c r="BA881" s="8" t="str">
        <f t="shared" si="203"/>
        <v/>
      </c>
      <c r="BB881" s="8" t="str">
        <f t="shared" si="203"/>
        <v/>
      </c>
      <c r="BC881" s="8" t="str">
        <f t="shared" si="203"/>
        <v/>
      </c>
      <c r="BD881" s="8" t="str">
        <f t="shared" si="203"/>
        <v/>
      </c>
      <c r="BE881" s="8" t="str">
        <f t="shared" si="203"/>
        <v/>
      </c>
    </row>
    <row r="882" spans="1:57">
      <c r="A882" t="s">
        <v>404</v>
      </c>
      <c r="B882" t="s">
        <v>404</v>
      </c>
      <c r="C882" t="s">
        <v>404</v>
      </c>
      <c r="D882">
        <v>1189455000</v>
      </c>
      <c r="E882">
        <v>19</v>
      </c>
      <c r="F882">
        <v>0</v>
      </c>
      <c r="G882">
        <v>1</v>
      </c>
      <c r="H882">
        <v>175755</v>
      </c>
      <c r="I882" s="1">
        <v>44777.875</v>
      </c>
      <c r="J882" t="s">
        <v>387</v>
      </c>
      <c r="K882">
        <v>0</v>
      </c>
      <c r="L882" s="1"/>
      <c r="M882" s="1">
        <v>44777.875</v>
      </c>
      <c r="N882" s="1">
        <v>41222.916666666664</v>
      </c>
      <c r="O882" s="1">
        <v>43431.916666666664</v>
      </c>
      <c r="P882" s="1"/>
      <c r="Q882" s="1">
        <v>43434.916666666664</v>
      </c>
      <c r="R882">
        <v>74203760</v>
      </c>
      <c r="S882" s="22">
        <f>COUNTIF(affix_amil_mensalidade_bronze!$E$4:$E$140,R882)</f>
        <v>0</v>
      </c>
      <c r="U882" t="s">
        <v>546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389</v>
      </c>
      <c r="AC882">
        <v>43</v>
      </c>
      <c r="AD882" t="s">
        <v>483</v>
      </c>
      <c r="AE882">
        <v>19297</v>
      </c>
      <c r="AF882">
        <v>1620.95</v>
      </c>
      <c r="AG882">
        <v>1929.7</v>
      </c>
      <c r="AH882" t="s">
        <v>408</v>
      </c>
      <c r="AI882" t="str">
        <f t="shared" si="194"/>
        <v>SIMSIMSIM1189455000190117575544777.875FNEL044777.87541222.916666666743431.916666666743434.9166666667742037600LUWX XMXRXM PXX XNTX000000AMIL43AMIL 700 QP NACIONAL192971620.951929.7ATIVO</v>
      </c>
      <c r="AJ882">
        <f t="shared" si="195"/>
        <v>0</v>
      </c>
      <c r="AK882" t="s">
        <v>387</v>
      </c>
      <c r="AM882" s="7">
        <v>879</v>
      </c>
      <c r="AN882" s="7" t="str">
        <f t="shared" si="202"/>
        <v/>
      </c>
      <c r="AO882" s="7" t="str">
        <f t="shared" si="202"/>
        <v/>
      </c>
      <c r="AP882" s="7" t="str">
        <f t="shared" si="202"/>
        <v/>
      </c>
      <c r="AQ882" s="7" t="str">
        <f t="shared" si="202"/>
        <v/>
      </c>
      <c r="AR882" s="7" t="str">
        <f t="shared" si="202"/>
        <v/>
      </c>
      <c r="AS882" s="7" t="str">
        <f t="shared" si="202"/>
        <v/>
      </c>
      <c r="AT882" s="7" t="str">
        <f t="shared" si="202"/>
        <v/>
      </c>
      <c r="AU882" s="7" t="str">
        <f t="shared" si="202"/>
        <v/>
      </c>
      <c r="AV882" s="7" t="str">
        <f t="shared" si="202"/>
        <v/>
      </c>
      <c r="AW882" s="7" t="str">
        <f t="shared" si="202"/>
        <v/>
      </c>
      <c r="AX882" s="7" t="str">
        <f t="shared" si="203"/>
        <v/>
      </c>
      <c r="AY882" s="7" t="str">
        <f t="shared" si="203"/>
        <v/>
      </c>
      <c r="AZ882" s="7" t="str">
        <f t="shared" si="203"/>
        <v/>
      </c>
      <c r="BA882" s="7" t="str">
        <f t="shared" si="203"/>
        <v/>
      </c>
      <c r="BB882" s="7" t="str">
        <f t="shared" si="203"/>
        <v/>
      </c>
      <c r="BC882" s="7" t="str">
        <f t="shared" si="203"/>
        <v/>
      </c>
      <c r="BD882" s="7" t="str">
        <f t="shared" si="203"/>
        <v/>
      </c>
      <c r="BE882" s="7" t="str">
        <f t="shared" si="203"/>
        <v/>
      </c>
    </row>
    <row r="883" spans="1:57">
      <c r="A883" t="s">
        <v>404</v>
      </c>
      <c r="B883" t="s">
        <v>404</v>
      </c>
      <c r="C883" t="s">
        <v>404</v>
      </c>
      <c r="D883">
        <v>1189455000</v>
      </c>
      <c r="E883">
        <v>19</v>
      </c>
      <c r="F883">
        <v>0</v>
      </c>
      <c r="G883">
        <v>1</v>
      </c>
      <c r="H883">
        <v>175757</v>
      </c>
      <c r="I883" s="1">
        <v>44777.875</v>
      </c>
      <c r="J883" t="s">
        <v>387</v>
      </c>
      <c r="K883">
        <v>0</v>
      </c>
      <c r="L883" s="1"/>
      <c r="M883" s="1">
        <v>44777.875</v>
      </c>
      <c r="N883" s="1">
        <v>40060.875</v>
      </c>
      <c r="O883" s="1">
        <v>44770.875</v>
      </c>
      <c r="P883" s="1">
        <v>44770.875</v>
      </c>
      <c r="Q883" s="1">
        <v>43434.916666666664</v>
      </c>
      <c r="R883">
        <v>74203772</v>
      </c>
      <c r="S883" s="23">
        <f>COUNTIF(affix_amil_mensalidade_bronze!$E$4:$E$140,R883)</f>
        <v>0</v>
      </c>
      <c r="U883" t="s">
        <v>547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389</v>
      </c>
      <c r="AC883">
        <v>43</v>
      </c>
      <c r="AD883" t="s">
        <v>398</v>
      </c>
      <c r="AE883">
        <v>153282</v>
      </c>
      <c r="AF883">
        <v>1287.56</v>
      </c>
      <c r="AG883">
        <v>1532.82</v>
      </c>
      <c r="AH883" t="s">
        <v>480</v>
      </c>
      <c r="AI883" t="str">
        <f t="shared" si="194"/>
        <v>SIMSIMSIM1189455000190117575744777.875FNEL044777.87540060.87544770.87544770.87543434.9166666667742037720XRTHUR XWRXMXNTX DX XLVX000000AMIL43AMIL 500 QP NACIONAL1532821287.561532.82SUSPENSÃO</v>
      </c>
      <c r="AJ883">
        <f t="shared" si="195"/>
        <v>0</v>
      </c>
      <c r="AK883" t="s">
        <v>387</v>
      </c>
      <c r="AM883" s="8">
        <v>880</v>
      </c>
      <c r="AN883" s="8" t="str">
        <f t="shared" si="202"/>
        <v/>
      </c>
      <c r="AO883" s="8" t="str">
        <f t="shared" si="202"/>
        <v/>
      </c>
      <c r="AP883" s="8" t="str">
        <f t="shared" si="202"/>
        <v/>
      </c>
      <c r="AQ883" s="8" t="str">
        <f t="shared" si="202"/>
        <v/>
      </c>
      <c r="AR883" s="8" t="str">
        <f t="shared" si="202"/>
        <v/>
      </c>
      <c r="AS883" s="8" t="str">
        <f t="shared" si="202"/>
        <v/>
      </c>
      <c r="AT883" s="8" t="str">
        <f t="shared" si="202"/>
        <v/>
      </c>
      <c r="AU883" s="8" t="str">
        <f t="shared" si="202"/>
        <v/>
      </c>
      <c r="AV883" s="8" t="str">
        <f t="shared" si="202"/>
        <v/>
      </c>
      <c r="AW883" s="8" t="str">
        <f t="shared" si="202"/>
        <v/>
      </c>
      <c r="AX883" s="8" t="str">
        <f t="shared" si="203"/>
        <v/>
      </c>
      <c r="AY883" s="8" t="str">
        <f t="shared" si="203"/>
        <v/>
      </c>
      <c r="AZ883" s="8" t="str">
        <f t="shared" si="203"/>
        <v/>
      </c>
      <c r="BA883" s="8" t="str">
        <f t="shared" si="203"/>
        <v/>
      </c>
      <c r="BB883" s="8" t="str">
        <f t="shared" si="203"/>
        <v/>
      </c>
      <c r="BC883" s="8" t="str">
        <f t="shared" si="203"/>
        <v/>
      </c>
      <c r="BD883" s="8" t="str">
        <f t="shared" si="203"/>
        <v/>
      </c>
      <c r="BE883" s="8" t="str">
        <f t="shared" si="203"/>
        <v/>
      </c>
    </row>
    <row r="884" spans="1:57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175878</v>
      </c>
      <c r="I884" s="1">
        <v>44777.875</v>
      </c>
      <c r="J884" t="s">
        <v>387</v>
      </c>
      <c r="K884">
        <v>0</v>
      </c>
      <c r="L884" s="1">
        <v>44711.875</v>
      </c>
      <c r="M884" s="1">
        <v>44777.875</v>
      </c>
      <c r="N884" s="1">
        <v>40657.875</v>
      </c>
      <c r="O884" s="1">
        <v>44711.875</v>
      </c>
      <c r="P884" s="1">
        <v>44711.875</v>
      </c>
      <c r="Q884" s="1">
        <v>43434.916666666664</v>
      </c>
      <c r="R884">
        <v>74224867</v>
      </c>
      <c r="S884" s="23">
        <f>COUNTIF(affix_amil_mensalidade_bronze!$E$4:$E$140,R884)</f>
        <v>0</v>
      </c>
      <c r="U884" t="s">
        <v>395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389</v>
      </c>
      <c r="AD884" t="s">
        <v>394</v>
      </c>
      <c r="AE884">
        <v>30312</v>
      </c>
      <c r="AF884">
        <v>254.6</v>
      </c>
      <c r="AG884">
        <v>303.12</v>
      </c>
      <c r="AH884" t="s">
        <v>391</v>
      </c>
      <c r="AI884" t="str">
        <f t="shared" si="194"/>
        <v>NÃONÃONÃO190117587844777.875FNEL044711.87544777.87540657.87544711.87544711.87543434.9166666667742248670PXDRX HXNRXQUX FXRRXXRX WUNHX000000AMILNEXT PLUS RM RJ30312254.6303.12INATIVO</v>
      </c>
      <c r="AJ884">
        <f t="shared" si="195"/>
        <v>0</v>
      </c>
      <c r="AK884" t="s">
        <v>387</v>
      </c>
      <c r="AM884" s="7">
        <v>881</v>
      </c>
      <c r="AN884" s="7" t="str">
        <f t="shared" ref="AN884:AW893" si="204">IF(AN$3=$D884,$AM884,"")</f>
        <v/>
      </c>
      <c r="AO884" s="7" t="str">
        <f t="shared" si="204"/>
        <v/>
      </c>
      <c r="AP884" s="7" t="str">
        <f t="shared" si="204"/>
        <v/>
      </c>
      <c r="AQ884" s="7" t="str">
        <f t="shared" si="204"/>
        <v/>
      </c>
      <c r="AR884" s="7" t="str">
        <f t="shared" si="204"/>
        <v/>
      </c>
      <c r="AS884" s="7" t="str">
        <f t="shared" si="204"/>
        <v/>
      </c>
      <c r="AT884" s="7" t="str">
        <f t="shared" si="204"/>
        <v/>
      </c>
      <c r="AU884" s="7" t="str">
        <f t="shared" si="204"/>
        <v/>
      </c>
      <c r="AV884" s="7" t="str">
        <f t="shared" si="204"/>
        <v/>
      </c>
      <c r="AW884" s="7" t="str">
        <f t="shared" si="204"/>
        <v/>
      </c>
      <c r="AX884" s="7" t="str">
        <f t="shared" ref="AX884:BE893" si="205">IF(AX$3=$D884,$AM884,"")</f>
        <v/>
      </c>
      <c r="AY884" s="7" t="str">
        <f t="shared" si="205"/>
        <v/>
      </c>
      <c r="AZ884" s="7" t="str">
        <f t="shared" si="205"/>
        <v/>
      </c>
      <c r="BA884" s="7" t="str">
        <f t="shared" si="205"/>
        <v/>
      </c>
      <c r="BB884" s="7" t="str">
        <f t="shared" si="205"/>
        <v/>
      </c>
      <c r="BC884" s="7" t="str">
        <f t="shared" si="205"/>
        <v/>
      </c>
      <c r="BD884" s="7" t="str">
        <f t="shared" si="205"/>
        <v/>
      </c>
      <c r="BE884" s="7" t="str">
        <f t="shared" si="205"/>
        <v/>
      </c>
    </row>
    <row r="885" spans="1:57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175894</v>
      </c>
      <c r="I885" s="1">
        <v>44777.875</v>
      </c>
      <c r="J885" t="s">
        <v>387</v>
      </c>
      <c r="K885">
        <v>0</v>
      </c>
      <c r="L885" s="1"/>
      <c r="M885" s="1">
        <v>44777.875</v>
      </c>
      <c r="N885" s="1">
        <v>40278.875</v>
      </c>
      <c r="O885" s="1">
        <v>43807.875</v>
      </c>
      <c r="P885" s="1">
        <v>43796.875</v>
      </c>
      <c r="Q885" s="1">
        <v>43434.916666666664</v>
      </c>
      <c r="R885">
        <v>74224932</v>
      </c>
      <c r="S885" s="23">
        <f>COUNTIF(affix_amil_mensalidade_bronze!$E$4:$E$140,R885)</f>
        <v>0</v>
      </c>
      <c r="U885" t="s">
        <v>551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389</v>
      </c>
      <c r="AC885">
        <v>43</v>
      </c>
      <c r="AD885" t="s">
        <v>394</v>
      </c>
      <c r="AE885">
        <v>48439</v>
      </c>
      <c r="AF885">
        <v>406.85</v>
      </c>
      <c r="AG885">
        <v>484.39</v>
      </c>
      <c r="AH885" t="s">
        <v>408</v>
      </c>
      <c r="AI885" t="str">
        <f t="shared" si="194"/>
        <v>SIMSIMSIM190117589444777.875FNEL044777.87540278.87543807.87543796.87543434.9166666667742249320JXXX BRUNX WXRRXX NXVX000000AMIL43NEXT PLUS RM RJ48439406.85484.39ATIVO</v>
      </c>
      <c r="AJ885">
        <f t="shared" si="195"/>
        <v>0</v>
      </c>
      <c r="AK885" t="s">
        <v>387</v>
      </c>
      <c r="AM885" s="8">
        <v>882</v>
      </c>
      <c r="AN885" s="8" t="str">
        <f t="shared" si="204"/>
        <v/>
      </c>
      <c r="AO885" s="8" t="str">
        <f t="shared" si="204"/>
        <v/>
      </c>
      <c r="AP885" s="8" t="str">
        <f t="shared" si="204"/>
        <v/>
      </c>
      <c r="AQ885" s="8" t="str">
        <f t="shared" si="204"/>
        <v/>
      </c>
      <c r="AR885" s="8" t="str">
        <f t="shared" si="204"/>
        <v/>
      </c>
      <c r="AS885" s="8" t="str">
        <f t="shared" si="204"/>
        <v/>
      </c>
      <c r="AT885" s="8" t="str">
        <f t="shared" si="204"/>
        <v/>
      </c>
      <c r="AU885" s="8" t="str">
        <f t="shared" si="204"/>
        <v/>
      </c>
      <c r="AV885" s="8" t="str">
        <f t="shared" si="204"/>
        <v/>
      </c>
      <c r="AW885" s="8" t="str">
        <f t="shared" si="204"/>
        <v/>
      </c>
      <c r="AX885" s="8" t="str">
        <f t="shared" si="205"/>
        <v/>
      </c>
      <c r="AY885" s="8" t="str">
        <f t="shared" si="205"/>
        <v/>
      </c>
      <c r="AZ885" s="8" t="str">
        <f t="shared" si="205"/>
        <v/>
      </c>
      <c r="BA885" s="8" t="str">
        <f t="shared" si="205"/>
        <v/>
      </c>
      <c r="BB885" s="8" t="str">
        <f t="shared" si="205"/>
        <v/>
      </c>
      <c r="BC885" s="8" t="str">
        <f t="shared" si="205"/>
        <v/>
      </c>
      <c r="BD885" s="8" t="str">
        <f t="shared" si="205"/>
        <v/>
      </c>
      <c r="BE885" s="8" t="str">
        <f t="shared" si="205"/>
        <v/>
      </c>
    </row>
    <row r="886" spans="1:57">
      <c r="A886" t="s">
        <v>404</v>
      </c>
      <c r="B886" t="s">
        <v>386</v>
      </c>
      <c r="C886" t="s">
        <v>386</v>
      </c>
      <c r="D886">
        <v>1189426000</v>
      </c>
      <c r="E886">
        <v>57</v>
      </c>
      <c r="F886">
        <v>0</v>
      </c>
      <c r="G886">
        <v>1</v>
      </c>
      <c r="H886">
        <v>176021</v>
      </c>
      <c r="I886" s="1">
        <v>44777.875</v>
      </c>
      <c r="J886" t="s">
        <v>392</v>
      </c>
      <c r="K886">
        <v>0</v>
      </c>
      <c r="L886" s="1">
        <v>44685.875</v>
      </c>
      <c r="M886" s="1">
        <v>44777.875</v>
      </c>
      <c r="N886" s="1">
        <v>26477.875</v>
      </c>
      <c r="O886" s="1">
        <v>44685.875</v>
      </c>
      <c r="P886" s="1"/>
      <c r="Q886" s="1">
        <v>43434.916666666664</v>
      </c>
      <c r="R886">
        <v>74230100</v>
      </c>
      <c r="S886" s="23">
        <f>COUNTIF(affix_amil_mensalidade_bronze!$E$4:$E$140,R886)</f>
        <v>0</v>
      </c>
      <c r="U886" t="s">
        <v>553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389</v>
      </c>
      <c r="AC886">
        <v>43</v>
      </c>
      <c r="AD886" t="s">
        <v>476</v>
      </c>
      <c r="AE886">
        <v>211099</v>
      </c>
      <c r="AF886">
        <v>1773.23</v>
      </c>
      <c r="AG886">
        <v>2110.9899999999998</v>
      </c>
      <c r="AH886" t="s">
        <v>391</v>
      </c>
      <c r="AI886" t="str">
        <f t="shared" si="194"/>
        <v>SIMNÃONÃO1189426000570117602144777.875ANMEP044685.87544777.87526477.87544685.87543434.9166666667742301000VXLMX WXMPX DX XLVX000000AMIL43AMIL 400 QC NACIONAL2110991773.232110.99INATIVO</v>
      </c>
      <c r="AJ886">
        <f t="shared" si="195"/>
        <v>0</v>
      </c>
      <c r="AK886" t="s">
        <v>392</v>
      </c>
      <c r="AM886" s="7">
        <v>883</v>
      </c>
      <c r="AN886" s="7" t="str">
        <f t="shared" si="204"/>
        <v/>
      </c>
      <c r="AO886" s="7" t="str">
        <f t="shared" si="204"/>
        <v/>
      </c>
      <c r="AP886" s="7" t="str">
        <f t="shared" si="204"/>
        <v/>
      </c>
      <c r="AQ886" s="7" t="str">
        <f t="shared" si="204"/>
        <v/>
      </c>
      <c r="AR886" s="7" t="str">
        <f t="shared" si="204"/>
        <v/>
      </c>
      <c r="AS886" s="7" t="str">
        <f t="shared" si="204"/>
        <v/>
      </c>
      <c r="AT886" s="7" t="str">
        <f t="shared" si="204"/>
        <v/>
      </c>
      <c r="AU886" s="7" t="str">
        <f t="shared" si="204"/>
        <v/>
      </c>
      <c r="AV886" s="7" t="str">
        <f t="shared" si="204"/>
        <v/>
      </c>
      <c r="AW886" s="7" t="str">
        <f t="shared" si="204"/>
        <v/>
      </c>
      <c r="AX886" s="7" t="str">
        <f t="shared" si="205"/>
        <v/>
      </c>
      <c r="AY886" s="7" t="str">
        <f t="shared" si="205"/>
        <v/>
      </c>
      <c r="AZ886" s="7" t="str">
        <f t="shared" si="205"/>
        <v/>
      </c>
      <c r="BA886" s="7" t="str">
        <f t="shared" si="205"/>
        <v/>
      </c>
      <c r="BB886" s="7" t="str">
        <f t="shared" si="205"/>
        <v/>
      </c>
      <c r="BC886" s="7" t="str">
        <f t="shared" si="205"/>
        <v/>
      </c>
      <c r="BD886" s="7" t="str">
        <f t="shared" si="205"/>
        <v/>
      </c>
      <c r="BE886" s="7" t="str">
        <f t="shared" si="205"/>
        <v/>
      </c>
    </row>
    <row r="887" spans="1:57">
      <c r="A887" t="s">
        <v>404</v>
      </c>
      <c r="B887" t="s">
        <v>404</v>
      </c>
      <c r="C887" t="s">
        <v>404</v>
      </c>
      <c r="E887">
        <v>35</v>
      </c>
      <c r="F887">
        <v>0</v>
      </c>
      <c r="G887">
        <v>1</v>
      </c>
      <c r="H887">
        <v>182636</v>
      </c>
      <c r="I887" s="1">
        <v>44777.875</v>
      </c>
      <c r="J887" t="s">
        <v>557</v>
      </c>
      <c r="K887">
        <v>0</v>
      </c>
      <c r="L887" s="1"/>
      <c r="M887" s="1">
        <v>44777.875</v>
      </c>
      <c r="N887" s="1">
        <v>33406.875</v>
      </c>
      <c r="O887" s="1">
        <v>43454.916666666664</v>
      </c>
      <c r="P887" s="1"/>
      <c r="Q887" s="1">
        <v>43465.916666666664</v>
      </c>
      <c r="R887">
        <v>74386936</v>
      </c>
      <c r="S887" s="23">
        <f>COUNTIF(affix_amil_mensalidade_bronze!$E$4:$E$140,R887)</f>
        <v>0</v>
      </c>
      <c r="U887" t="s">
        <v>558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389</v>
      </c>
      <c r="AC887">
        <v>42</v>
      </c>
      <c r="AD887" t="s">
        <v>476</v>
      </c>
      <c r="AE887">
        <v>177736</v>
      </c>
      <c r="AF887">
        <v>1475.23</v>
      </c>
      <c r="AG887">
        <v>1777.36</v>
      </c>
      <c r="AH887" t="s">
        <v>408</v>
      </c>
      <c r="AI887" t="str">
        <f t="shared" si="194"/>
        <v>SIMSIMSIM350118263644777.875CLUBE ASSBRA BENEFICIOS044777.87533406.87543454.916666666743465.9166666667743869360TULXX FXBRXWXX WXVXLWXNTX000000AMIL42AMIL 400 QC NACIONAL1777361475.231777.36ATIVO</v>
      </c>
      <c r="AJ887">
        <f t="shared" si="195"/>
        <v>0</v>
      </c>
      <c r="AK887" t="s">
        <v>557</v>
      </c>
      <c r="AM887" s="8">
        <v>884</v>
      </c>
      <c r="AN887" s="8" t="str">
        <f t="shared" si="204"/>
        <v/>
      </c>
      <c r="AO887" s="8" t="str">
        <f t="shared" si="204"/>
        <v/>
      </c>
      <c r="AP887" s="8" t="str">
        <f t="shared" si="204"/>
        <v/>
      </c>
      <c r="AQ887" s="8" t="str">
        <f t="shared" si="204"/>
        <v/>
      </c>
      <c r="AR887" s="8" t="str">
        <f t="shared" si="204"/>
        <v/>
      </c>
      <c r="AS887" s="8" t="str">
        <f t="shared" si="204"/>
        <v/>
      </c>
      <c r="AT887" s="8" t="str">
        <f t="shared" si="204"/>
        <v/>
      </c>
      <c r="AU887" s="8" t="str">
        <f t="shared" si="204"/>
        <v/>
      </c>
      <c r="AV887" s="8" t="str">
        <f t="shared" si="204"/>
        <v/>
      </c>
      <c r="AW887" s="8" t="str">
        <f t="shared" si="204"/>
        <v/>
      </c>
      <c r="AX887" s="8" t="str">
        <f t="shared" si="205"/>
        <v/>
      </c>
      <c r="AY887" s="8" t="str">
        <f t="shared" si="205"/>
        <v/>
      </c>
      <c r="AZ887" s="8" t="str">
        <f t="shared" si="205"/>
        <v/>
      </c>
      <c r="BA887" s="8" t="str">
        <f t="shared" si="205"/>
        <v/>
      </c>
      <c r="BB887" s="8" t="str">
        <f t="shared" si="205"/>
        <v/>
      </c>
      <c r="BC887" s="8" t="str">
        <f t="shared" si="205"/>
        <v/>
      </c>
      <c r="BD887" s="8" t="str">
        <f t="shared" si="205"/>
        <v/>
      </c>
      <c r="BE887" s="8" t="str">
        <f t="shared" si="205"/>
        <v/>
      </c>
    </row>
    <row r="888" spans="1:57">
      <c r="A888" t="s">
        <v>404</v>
      </c>
      <c r="B888" t="s">
        <v>404</v>
      </c>
      <c r="C888" t="s">
        <v>404</v>
      </c>
      <c r="D888">
        <v>1189445000</v>
      </c>
      <c r="E888">
        <v>57</v>
      </c>
      <c r="F888">
        <v>0</v>
      </c>
      <c r="G888">
        <v>1</v>
      </c>
      <c r="H888">
        <v>182640</v>
      </c>
      <c r="I888" s="1">
        <v>44777.875</v>
      </c>
      <c r="J888" t="s">
        <v>392</v>
      </c>
      <c r="K888">
        <v>0</v>
      </c>
      <c r="L888" s="1"/>
      <c r="M888" s="1">
        <v>44777.875</v>
      </c>
      <c r="N888" s="1">
        <v>31858.875</v>
      </c>
      <c r="O888" s="1">
        <v>43454.916666666664</v>
      </c>
      <c r="P888" s="1"/>
      <c r="Q888" s="1">
        <v>43465.916666666664</v>
      </c>
      <c r="R888">
        <v>74386937</v>
      </c>
      <c r="S888" s="22">
        <f>COUNTIF(affix_amil_mensalidade_bronze!$E$4:$E$140,R888)</f>
        <v>0</v>
      </c>
      <c r="U888" t="s">
        <v>559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389</v>
      </c>
      <c r="AC888">
        <v>42</v>
      </c>
      <c r="AD888" t="s">
        <v>390</v>
      </c>
      <c r="AE888">
        <v>183343</v>
      </c>
      <c r="AF888">
        <v>2130.0700000000002</v>
      </c>
      <c r="AG888">
        <v>1833.43</v>
      </c>
      <c r="AH888" t="s">
        <v>408</v>
      </c>
      <c r="AI888" t="str">
        <f t="shared" si="194"/>
        <v>SIMSIMSIM1189445000570118264044777.875ANMEP044777.87531858.87543454.916666666743465.9166666667743869370MXYLLX GXMX DX XRXUJX000000AMIL42AMIL 400 QP NACIONAL1833432130.071833.43ATIVO</v>
      </c>
      <c r="AJ888">
        <f t="shared" si="195"/>
        <v>0</v>
      </c>
      <c r="AK888" t="s">
        <v>392</v>
      </c>
      <c r="AM888" s="7">
        <v>885</v>
      </c>
      <c r="AN888" s="7" t="str">
        <f t="shared" si="204"/>
        <v/>
      </c>
      <c r="AO888" s="7" t="str">
        <f t="shared" si="204"/>
        <v/>
      </c>
      <c r="AP888" s="7" t="str">
        <f t="shared" si="204"/>
        <v/>
      </c>
      <c r="AQ888" s="7" t="str">
        <f t="shared" si="204"/>
        <v/>
      </c>
      <c r="AR888" s="7" t="str">
        <f t="shared" si="204"/>
        <v/>
      </c>
      <c r="AS888" s="7" t="str">
        <f t="shared" si="204"/>
        <v/>
      </c>
      <c r="AT888" s="7" t="str">
        <f t="shared" si="204"/>
        <v/>
      </c>
      <c r="AU888" s="7" t="str">
        <f t="shared" si="204"/>
        <v/>
      </c>
      <c r="AV888" s="7" t="str">
        <f t="shared" si="204"/>
        <v/>
      </c>
      <c r="AW888" s="7" t="str">
        <f t="shared" si="204"/>
        <v/>
      </c>
      <c r="AX888" s="7" t="str">
        <f t="shared" si="205"/>
        <v/>
      </c>
      <c r="AY888" s="7" t="str">
        <f t="shared" si="205"/>
        <v/>
      </c>
      <c r="AZ888" s="7" t="str">
        <f t="shared" si="205"/>
        <v/>
      </c>
      <c r="BA888" s="7" t="str">
        <f t="shared" si="205"/>
        <v/>
      </c>
      <c r="BB888" s="7" t="str">
        <f t="shared" si="205"/>
        <v/>
      </c>
      <c r="BC888" s="7" t="str">
        <f t="shared" si="205"/>
        <v/>
      </c>
      <c r="BD888" s="7" t="str">
        <f t="shared" si="205"/>
        <v/>
      </c>
      <c r="BE888" s="7" t="str">
        <f t="shared" si="205"/>
        <v/>
      </c>
    </row>
    <row r="889" spans="1:57">
      <c r="A889" t="s">
        <v>404</v>
      </c>
      <c r="B889" t="s">
        <v>404</v>
      </c>
      <c r="C889" t="s">
        <v>404</v>
      </c>
      <c r="D889">
        <v>1189455000</v>
      </c>
      <c r="E889">
        <v>19</v>
      </c>
      <c r="F889">
        <v>0</v>
      </c>
      <c r="G889">
        <v>1</v>
      </c>
      <c r="H889">
        <v>182523</v>
      </c>
      <c r="I889" s="1">
        <v>44777.875</v>
      </c>
      <c r="J889" t="s">
        <v>387</v>
      </c>
      <c r="K889">
        <v>0</v>
      </c>
      <c r="L889" s="1"/>
      <c r="M889" s="1">
        <v>44777.875</v>
      </c>
      <c r="N889" s="1">
        <v>36242.875</v>
      </c>
      <c r="O889" s="1">
        <v>44741.875</v>
      </c>
      <c r="P889" s="1">
        <v>44711.875</v>
      </c>
      <c r="Q889" s="1">
        <v>43465.916666666664</v>
      </c>
      <c r="R889">
        <v>74386950</v>
      </c>
      <c r="S889" s="23">
        <f>COUNTIF(affix_amil_mensalidade_bronze!$E$4:$E$140,R889)</f>
        <v>0</v>
      </c>
      <c r="U889" t="s">
        <v>555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389</v>
      </c>
      <c r="AC889">
        <v>42</v>
      </c>
      <c r="AD889" t="s">
        <v>483</v>
      </c>
      <c r="AE889">
        <v>24121</v>
      </c>
      <c r="AF889">
        <v>2026.2</v>
      </c>
      <c r="AG889">
        <v>2412.1</v>
      </c>
      <c r="AH889" t="s">
        <v>408</v>
      </c>
      <c r="AI889" t="str">
        <f t="shared" si="194"/>
        <v>SIMSIMSIM1189455000190118252344777.875FNEL044777.87536242.87544741.87544711.87543465.9166666667743869500RXXX GXLXXX MXDXXRX XLVX000000AMIL42AMIL 700 QP NACIONAL241212026.22412.1ATIVO</v>
      </c>
      <c r="AJ889">
        <f t="shared" si="195"/>
        <v>0</v>
      </c>
      <c r="AK889" t="s">
        <v>387</v>
      </c>
      <c r="AM889" s="8">
        <v>886</v>
      </c>
      <c r="AN889" s="8" t="str">
        <f t="shared" si="204"/>
        <v/>
      </c>
      <c r="AO889" s="8" t="str">
        <f t="shared" si="204"/>
        <v/>
      </c>
      <c r="AP889" s="8" t="str">
        <f t="shared" si="204"/>
        <v/>
      </c>
      <c r="AQ889" s="8" t="str">
        <f t="shared" si="204"/>
        <v/>
      </c>
      <c r="AR889" s="8" t="str">
        <f t="shared" si="204"/>
        <v/>
      </c>
      <c r="AS889" s="8" t="str">
        <f t="shared" si="204"/>
        <v/>
      </c>
      <c r="AT889" s="8" t="str">
        <f t="shared" si="204"/>
        <v/>
      </c>
      <c r="AU889" s="8" t="str">
        <f t="shared" si="204"/>
        <v/>
      </c>
      <c r="AV889" s="8" t="str">
        <f t="shared" si="204"/>
        <v/>
      </c>
      <c r="AW889" s="8" t="str">
        <f t="shared" si="204"/>
        <v/>
      </c>
      <c r="AX889" s="8" t="str">
        <f t="shared" si="205"/>
        <v/>
      </c>
      <c r="AY889" s="8" t="str">
        <f t="shared" si="205"/>
        <v/>
      </c>
      <c r="AZ889" s="8" t="str">
        <f t="shared" si="205"/>
        <v/>
      </c>
      <c r="BA889" s="8" t="str">
        <f t="shared" si="205"/>
        <v/>
      </c>
      <c r="BB889" s="8" t="str">
        <f t="shared" si="205"/>
        <v/>
      </c>
      <c r="BC889" s="8" t="str">
        <f t="shared" si="205"/>
        <v/>
      </c>
      <c r="BD889" s="8" t="str">
        <f t="shared" si="205"/>
        <v/>
      </c>
      <c r="BE889" s="8" t="str">
        <f t="shared" si="205"/>
        <v/>
      </c>
    </row>
    <row r="890" spans="1:57">
      <c r="A890" t="s">
        <v>404</v>
      </c>
      <c r="B890" t="s">
        <v>404</v>
      </c>
      <c r="C890" t="s">
        <v>404</v>
      </c>
      <c r="D890">
        <v>1201671000</v>
      </c>
      <c r="E890">
        <v>232</v>
      </c>
      <c r="F890">
        <v>0</v>
      </c>
      <c r="G890">
        <v>1</v>
      </c>
      <c r="H890">
        <v>182890</v>
      </c>
      <c r="I890" s="1">
        <v>44777.875</v>
      </c>
      <c r="J890" t="s">
        <v>499</v>
      </c>
      <c r="K890">
        <v>0</v>
      </c>
      <c r="L890" s="1"/>
      <c r="M890" s="1">
        <v>44777.875</v>
      </c>
      <c r="N890" s="1">
        <v>31185.875</v>
      </c>
      <c r="O890" s="1">
        <v>43454.916666666664</v>
      </c>
      <c r="P890" s="1"/>
      <c r="Q890" s="1">
        <v>43465.916666666664</v>
      </c>
      <c r="R890">
        <v>74386952</v>
      </c>
      <c r="S890" s="23">
        <f>COUNTIF(affix_amil_mensalidade_bronze!$E$4:$E$140,R890)</f>
        <v>0</v>
      </c>
      <c r="U890" t="s">
        <v>560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389</v>
      </c>
      <c r="AC890">
        <v>42</v>
      </c>
      <c r="AD890" t="s">
        <v>390</v>
      </c>
      <c r="AE890">
        <v>212179</v>
      </c>
      <c r="AF890">
        <v>1761.09</v>
      </c>
      <c r="AG890">
        <v>2121.79</v>
      </c>
      <c r="AH890" t="s">
        <v>408</v>
      </c>
      <c r="AI890" t="str">
        <f t="shared" si="194"/>
        <v>SIMSIMSIM12016710002320118289044777.875SEEB - BA044777.87531185.87543454.916666666743465.9166666667743869520LXVXX MXXX VXWXNWXLX DXX000000AMIL42AMIL 400 QP NACIONAL2121791761.092121.79ATIVO</v>
      </c>
      <c r="AJ890">
        <f t="shared" si="195"/>
        <v>0</v>
      </c>
      <c r="AK890" t="s">
        <v>499</v>
      </c>
      <c r="AM890" s="7">
        <v>887</v>
      </c>
      <c r="AN890" s="7" t="str">
        <f t="shared" si="204"/>
        <v/>
      </c>
      <c r="AO890" s="7" t="str">
        <f t="shared" si="204"/>
        <v/>
      </c>
      <c r="AP890" s="7" t="str">
        <f t="shared" si="204"/>
        <v/>
      </c>
      <c r="AQ890" s="7" t="str">
        <f t="shared" si="204"/>
        <v/>
      </c>
      <c r="AR890" s="7" t="str">
        <f t="shared" si="204"/>
        <v/>
      </c>
      <c r="AS890" s="7" t="str">
        <f t="shared" si="204"/>
        <v/>
      </c>
      <c r="AT890" s="7" t="str">
        <f t="shared" si="204"/>
        <v/>
      </c>
      <c r="AU890" s="7" t="str">
        <f t="shared" si="204"/>
        <v/>
      </c>
      <c r="AV890" s="7" t="str">
        <f t="shared" si="204"/>
        <v/>
      </c>
      <c r="AW890" s="7" t="str">
        <f t="shared" si="204"/>
        <v/>
      </c>
      <c r="AX890" s="7" t="str">
        <f t="shared" si="205"/>
        <v/>
      </c>
      <c r="AY890" s="7" t="str">
        <f t="shared" si="205"/>
        <v/>
      </c>
      <c r="AZ890" s="7" t="str">
        <f t="shared" si="205"/>
        <v/>
      </c>
      <c r="BA890" s="7" t="str">
        <f t="shared" si="205"/>
        <v/>
      </c>
      <c r="BB890" s="7" t="str">
        <f t="shared" si="205"/>
        <v/>
      </c>
      <c r="BC890" s="7" t="str">
        <f t="shared" si="205"/>
        <v/>
      </c>
      <c r="BD890" s="7" t="str">
        <f t="shared" si="205"/>
        <v/>
      </c>
      <c r="BE890" s="7" t="str">
        <f t="shared" si="205"/>
        <v/>
      </c>
    </row>
    <row r="891" spans="1:57">
      <c r="A891" t="s">
        <v>404</v>
      </c>
      <c r="B891" t="s">
        <v>404</v>
      </c>
      <c r="C891" t="s">
        <v>404</v>
      </c>
      <c r="D891">
        <v>1201671000</v>
      </c>
      <c r="E891">
        <v>232</v>
      </c>
      <c r="F891">
        <v>0</v>
      </c>
      <c r="G891">
        <v>1</v>
      </c>
      <c r="H891">
        <v>182890</v>
      </c>
      <c r="I891" s="1">
        <v>44777.875</v>
      </c>
      <c r="J891" t="s">
        <v>499</v>
      </c>
      <c r="K891">
        <v>1</v>
      </c>
      <c r="L891" s="1"/>
      <c r="M891" s="1">
        <v>44777.875</v>
      </c>
      <c r="N891" s="1">
        <v>41714.875</v>
      </c>
      <c r="O891" s="1">
        <v>43454.916666666664</v>
      </c>
      <c r="P891" s="1"/>
      <c r="Q891" s="1">
        <v>43465.916666666664</v>
      </c>
      <c r="R891">
        <v>74386953</v>
      </c>
      <c r="S891" s="22">
        <f>COUNTIF(affix_amil_mensalidade_bronze!$E$4:$E$140,R891)</f>
        <v>0</v>
      </c>
      <c r="U891" t="s">
        <v>561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389</v>
      </c>
      <c r="AC891">
        <v>42</v>
      </c>
      <c r="AD891" t="s">
        <v>390</v>
      </c>
      <c r="AE891">
        <v>117568</v>
      </c>
      <c r="AF891">
        <v>975.82</v>
      </c>
      <c r="AG891">
        <v>1175.68</v>
      </c>
      <c r="AH891" t="s">
        <v>408</v>
      </c>
      <c r="AI891" t="str">
        <f t="shared" si="194"/>
        <v>SIMSIMSIM12016710002320118289044777.875SEEB - BA144777.87541714.87543454.916666666743465.9166666667743869530LUWX MXXX VXWXNWXLX GUXMXRXX000000AMIL42AMIL 400 QP NACIONAL117568975.821175.68ATIVO</v>
      </c>
      <c r="AJ891">
        <f t="shared" si="195"/>
        <v>0</v>
      </c>
      <c r="AK891" t="s">
        <v>499</v>
      </c>
      <c r="AM891" s="8">
        <v>888</v>
      </c>
      <c r="AN891" s="8" t="str">
        <f t="shared" si="204"/>
        <v/>
      </c>
      <c r="AO891" s="8" t="str">
        <f t="shared" si="204"/>
        <v/>
      </c>
      <c r="AP891" s="8" t="str">
        <f t="shared" si="204"/>
        <v/>
      </c>
      <c r="AQ891" s="8" t="str">
        <f t="shared" si="204"/>
        <v/>
      </c>
      <c r="AR891" s="8" t="str">
        <f t="shared" si="204"/>
        <v/>
      </c>
      <c r="AS891" s="8" t="str">
        <f t="shared" si="204"/>
        <v/>
      </c>
      <c r="AT891" s="8" t="str">
        <f t="shared" si="204"/>
        <v/>
      </c>
      <c r="AU891" s="8" t="str">
        <f t="shared" si="204"/>
        <v/>
      </c>
      <c r="AV891" s="8" t="str">
        <f t="shared" si="204"/>
        <v/>
      </c>
      <c r="AW891" s="8" t="str">
        <f t="shared" si="204"/>
        <v/>
      </c>
      <c r="AX891" s="8" t="str">
        <f t="shared" si="205"/>
        <v/>
      </c>
      <c r="AY891" s="8" t="str">
        <f t="shared" si="205"/>
        <v/>
      </c>
      <c r="AZ891" s="8" t="str">
        <f t="shared" si="205"/>
        <v/>
      </c>
      <c r="BA891" s="8" t="str">
        <f t="shared" si="205"/>
        <v/>
      </c>
      <c r="BB891" s="8" t="str">
        <f t="shared" si="205"/>
        <v/>
      </c>
      <c r="BC891" s="8" t="str">
        <f t="shared" si="205"/>
        <v/>
      </c>
      <c r="BD891" s="8" t="str">
        <f t="shared" si="205"/>
        <v/>
      </c>
      <c r="BE891" s="8" t="str">
        <f t="shared" si="205"/>
        <v/>
      </c>
    </row>
    <row r="892" spans="1:57">
      <c r="A892" t="s">
        <v>404</v>
      </c>
      <c r="B892" t="s">
        <v>404</v>
      </c>
      <c r="C892" t="s">
        <v>404</v>
      </c>
      <c r="D892">
        <v>1191011000</v>
      </c>
      <c r="E892">
        <v>220</v>
      </c>
      <c r="F892">
        <v>0</v>
      </c>
      <c r="G892">
        <v>1</v>
      </c>
      <c r="H892">
        <v>182908</v>
      </c>
      <c r="I892" s="1">
        <v>44777.875</v>
      </c>
      <c r="J892" t="s">
        <v>473</v>
      </c>
      <c r="K892">
        <v>0</v>
      </c>
      <c r="L892" s="1"/>
      <c r="M892" s="1">
        <v>44777.875</v>
      </c>
      <c r="N892" s="1">
        <v>33659.875</v>
      </c>
      <c r="O892" s="1">
        <v>44396.875</v>
      </c>
      <c r="P892" s="1">
        <v>44376.875</v>
      </c>
      <c r="Q892" s="1">
        <v>43465.916666666664</v>
      </c>
      <c r="R892">
        <v>74386956</v>
      </c>
      <c r="S892" s="23">
        <f>COUNTIF(affix_amil_mensalidade_bronze!$E$4:$E$140,R892)</f>
        <v>0</v>
      </c>
      <c r="U892" t="s">
        <v>562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389</v>
      </c>
      <c r="AC892">
        <v>42</v>
      </c>
      <c r="AD892" t="s">
        <v>398</v>
      </c>
      <c r="AE892">
        <v>263453</v>
      </c>
      <c r="AF892">
        <v>2212.9899999999998</v>
      </c>
      <c r="AG892">
        <v>2634.53</v>
      </c>
      <c r="AH892" t="s">
        <v>408</v>
      </c>
      <c r="AI892" t="str">
        <f t="shared" si="194"/>
        <v>SIMSIMSIM11910110002200118290844777.875ABREC044777.87533659.87544396.87544376.87543465.9166666667743869560DXNXLX MXQUXTX XNTX DX XLXVXXRX000000AMIL42AMIL 500 QP NACIONAL2634532212.992634.53ATIVO</v>
      </c>
      <c r="AJ892">
        <f t="shared" si="195"/>
        <v>0</v>
      </c>
      <c r="AK892" t="s">
        <v>473</v>
      </c>
      <c r="AM892" s="7">
        <v>889</v>
      </c>
      <c r="AN892" s="7" t="str">
        <f t="shared" si="204"/>
        <v/>
      </c>
      <c r="AO892" s="7" t="str">
        <f t="shared" si="204"/>
        <v/>
      </c>
      <c r="AP892" s="7" t="str">
        <f t="shared" si="204"/>
        <v/>
      </c>
      <c r="AQ892" s="7" t="str">
        <f t="shared" si="204"/>
        <v/>
      </c>
      <c r="AR892" s="7" t="str">
        <f t="shared" si="204"/>
        <v/>
      </c>
      <c r="AS892" s="7" t="str">
        <f t="shared" si="204"/>
        <v/>
      </c>
      <c r="AT892" s="7" t="str">
        <f t="shared" si="204"/>
        <v/>
      </c>
      <c r="AU892" s="7" t="str">
        <f t="shared" si="204"/>
        <v/>
      </c>
      <c r="AV892" s="7" t="str">
        <f t="shared" si="204"/>
        <v/>
      </c>
      <c r="AW892" s="7" t="str">
        <f t="shared" si="204"/>
        <v/>
      </c>
      <c r="AX892" s="7" t="str">
        <f t="shared" si="205"/>
        <v/>
      </c>
      <c r="AY892" s="7" t="str">
        <f t="shared" si="205"/>
        <v/>
      </c>
      <c r="AZ892" s="7" t="str">
        <f t="shared" si="205"/>
        <v/>
      </c>
      <c r="BA892" s="7" t="str">
        <f t="shared" si="205"/>
        <v/>
      </c>
      <c r="BB892" s="7" t="str">
        <f t="shared" si="205"/>
        <v/>
      </c>
      <c r="BC892" s="7" t="str">
        <f t="shared" si="205"/>
        <v/>
      </c>
      <c r="BD892" s="7" t="str">
        <f t="shared" si="205"/>
        <v/>
      </c>
      <c r="BE892" s="7" t="str">
        <f t="shared" si="205"/>
        <v/>
      </c>
    </row>
    <row r="893" spans="1:57">
      <c r="A893" t="s">
        <v>404</v>
      </c>
      <c r="B893" t="s">
        <v>404</v>
      </c>
      <c r="C893" t="s">
        <v>404</v>
      </c>
      <c r="D893">
        <v>1189426000</v>
      </c>
      <c r="E893">
        <v>57</v>
      </c>
      <c r="F893">
        <v>0</v>
      </c>
      <c r="G893">
        <v>1</v>
      </c>
      <c r="H893">
        <v>181949</v>
      </c>
      <c r="I893" s="1">
        <v>44777.875</v>
      </c>
      <c r="J893" t="s">
        <v>392</v>
      </c>
      <c r="K893">
        <v>0</v>
      </c>
      <c r="L893" s="1">
        <v>44766.875</v>
      </c>
      <c r="M893" s="1">
        <v>44777.875</v>
      </c>
      <c r="N893" s="1">
        <v>32402.875</v>
      </c>
      <c r="O893" s="1">
        <v>44766.875</v>
      </c>
      <c r="P893" s="1"/>
      <c r="Q893" s="1">
        <v>43465.916666666664</v>
      </c>
      <c r="R893">
        <v>74388865</v>
      </c>
      <c r="S893" s="22">
        <f>COUNTIF(affix_amil_mensalidade_bronze!$E$4:$E$140,R893)</f>
        <v>0</v>
      </c>
      <c r="U893" t="s">
        <v>554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389</v>
      </c>
      <c r="AC893">
        <v>42</v>
      </c>
      <c r="AD893" t="s">
        <v>398</v>
      </c>
      <c r="AE893">
        <v>263453</v>
      </c>
      <c r="AF893">
        <v>2212.9899999999998</v>
      </c>
      <c r="AG893">
        <v>2634.53</v>
      </c>
      <c r="AH893" t="s">
        <v>391</v>
      </c>
      <c r="AI893" t="str">
        <f t="shared" si="194"/>
        <v>SIMSIMSIM1189426000570118194944777.875ANMEP044766.87544777.87532402.87544766.87543465.9166666667743888650LXRXX DXNTX GUXMXRXX000000AMIL42AMIL 500 QP NACIONAL2634532212.992634.53INATIVO</v>
      </c>
      <c r="AJ893">
        <f t="shared" si="195"/>
        <v>0</v>
      </c>
      <c r="AK893" t="s">
        <v>392</v>
      </c>
      <c r="AM893" s="8">
        <v>890</v>
      </c>
      <c r="AN893" s="8" t="str">
        <f t="shared" si="204"/>
        <v/>
      </c>
      <c r="AO893" s="8" t="str">
        <f t="shared" si="204"/>
        <v/>
      </c>
      <c r="AP893" s="8" t="str">
        <f t="shared" si="204"/>
        <v/>
      </c>
      <c r="AQ893" s="8" t="str">
        <f t="shared" si="204"/>
        <v/>
      </c>
      <c r="AR893" s="8" t="str">
        <f t="shared" si="204"/>
        <v/>
      </c>
      <c r="AS893" s="8" t="str">
        <f t="shared" si="204"/>
        <v/>
      </c>
      <c r="AT893" s="8" t="str">
        <f t="shared" si="204"/>
        <v/>
      </c>
      <c r="AU893" s="8" t="str">
        <f t="shared" si="204"/>
        <v/>
      </c>
      <c r="AV893" s="8" t="str">
        <f t="shared" si="204"/>
        <v/>
      </c>
      <c r="AW893" s="8" t="str">
        <f t="shared" si="204"/>
        <v/>
      </c>
      <c r="AX893" s="8" t="str">
        <f t="shared" si="205"/>
        <v/>
      </c>
      <c r="AY893" s="8" t="str">
        <f t="shared" si="205"/>
        <v/>
      </c>
      <c r="AZ893" s="8" t="str">
        <f t="shared" si="205"/>
        <v/>
      </c>
      <c r="BA893" s="8" t="str">
        <f t="shared" si="205"/>
        <v/>
      </c>
      <c r="BB893" s="8" t="str">
        <f t="shared" si="205"/>
        <v/>
      </c>
      <c r="BC893" s="8" t="str">
        <f t="shared" si="205"/>
        <v/>
      </c>
      <c r="BD893" s="8" t="str">
        <f t="shared" si="205"/>
        <v/>
      </c>
      <c r="BE893" s="8" t="str">
        <f t="shared" si="205"/>
        <v/>
      </c>
    </row>
    <row r="894" spans="1:57">
      <c r="A894" t="s">
        <v>404</v>
      </c>
      <c r="B894" t="s">
        <v>404</v>
      </c>
      <c r="C894" t="s">
        <v>404</v>
      </c>
      <c r="D894">
        <v>1189455000</v>
      </c>
      <c r="E894">
        <v>19</v>
      </c>
      <c r="F894">
        <v>0</v>
      </c>
      <c r="G894">
        <v>1</v>
      </c>
      <c r="H894">
        <v>182545</v>
      </c>
      <c r="I894" s="1">
        <v>44777.875</v>
      </c>
      <c r="J894" t="s">
        <v>387</v>
      </c>
      <c r="K894">
        <v>0</v>
      </c>
      <c r="L894" s="1"/>
      <c r="M894" s="1">
        <v>44777.875</v>
      </c>
      <c r="N894" s="1">
        <v>33926.916666666664</v>
      </c>
      <c r="O894" s="1">
        <v>43496.916666666664</v>
      </c>
      <c r="P894" s="1">
        <v>43495.916666666664</v>
      </c>
      <c r="Q894" s="1">
        <v>43465.916666666664</v>
      </c>
      <c r="R894">
        <v>74388928</v>
      </c>
      <c r="S894" s="22">
        <f>COUNTIF(affix_amil_mensalidade_bronze!$E$4:$E$140,R894)</f>
        <v>0</v>
      </c>
      <c r="U894" t="s">
        <v>556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389</v>
      </c>
      <c r="AC894">
        <v>42</v>
      </c>
      <c r="AD894" t="s">
        <v>398</v>
      </c>
      <c r="AE894">
        <v>263453</v>
      </c>
      <c r="AF894">
        <v>2212.9899999999998</v>
      </c>
      <c r="AG894">
        <v>2634.53</v>
      </c>
      <c r="AH894" t="s">
        <v>408</v>
      </c>
      <c r="AI894" t="str">
        <f t="shared" si="194"/>
        <v>SIMSIMSIM1189455000190118254544777.875FNEL044777.87533926.916666666743496.916666666743495.916666666743465.9166666667743889280XDNXX DX XUX LXMX JUNXXR000000AMIL42AMIL 500 QP NACIONAL2634532212.992634.53ATIVO</v>
      </c>
      <c r="AJ894">
        <f t="shared" si="195"/>
        <v>0</v>
      </c>
      <c r="AK894" t="s">
        <v>387</v>
      </c>
      <c r="AM894" s="7">
        <v>891</v>
      </c>
      <c r="AN894" s="7" t="str">
        <f t="shared" ref="AN894:AW903" si="206">IF(AN$3=$D894,$AM894,"")</f>
        <v/>
      </c>
      <c r="AO894" s="7" t="str">
        <f t="shared" si="206"/>
        <v/>
      </c>
      <c r="AP894" s="7" t="str">
        <f t="shared" si="206"/>
        <v/>
      </c>
      <c r="AQ894" s="7" t="str">
        <f t="shared" si="206"/>
        <v/>
      </c>
      <c r="AR894" s="7" t="str">
        <f t="shared" si="206"/>
        <v/>
      </c>
      <c r="AS894" s="7" t="str">
        <f t="shared" si="206"/>
        <v/>
      </c>
      <c r="AT894" s="7" t="str">
        <f t="shared" si="206"/>
        <v/>
      </c>
      <c r="AU894" s="7" t="str">
        <f t="shared" si="206"/>
        <v/>
      </c>
      <c r="AV894" s="7" t="str">
        <f t="shared" si="206"/>
        <v/>
      </c>
      <c r="AW894" s="7" t="str">
        <f t="shared" si="206"/>
        <v/>
      </c>
      <c r="AX894" s="7" t="str">
        <f t="shared" ref="AX894:BE903" si="207">IF(AX$3=$D894,$AM894,"")</f>
        <v/>
      </c>
      <c r="AY894" s="7" t="str">
        <f t="shared" si="207"/>
        <v/>
      </c>
      <c r="AZ894" s="7" t="str">
        <f t="shared" si="207"/>
        <v/>
      </c>
      <c r="BA894" s="7" t="str">
        <f t="shared" si="207"/>
        <v/>
      </c>
      <c r="BB894" s="7" t="str">
        <f t="shared" si="207"/>
        <v/>
      </c>
      <c r="BC894" s="7" t="str">
        <f t="shared" si="207"/>
        <v/>
      </c>
      <c r="BD894" s="7" t="str">
        <f t="shared" si="207"/>
        <v/>
      </c>
      <c r="BE894" s="7" t="str">
        <f t="shared" si="207"/>
        <v/>
      </c>
    </row>
    <row r="895" spans="1:57">
      <c r="A895" t="s">
        <v>404</v>
      </c>
      <c r="B895" t="s">
        <v>404</v>
      </c>
      <c r="C895" t="s">
        <v>404</v>
      </c>
      <c r="D895">
        <v>1189426000</v>
      </c>
      <c r="E895">
        <v>57</v>
      </c>
      <c r="F895">
        <v>0</v>
      </c>
      <c r="G895">
        <v>1</v>
      </c>
      <c r="H895">
        <v>182930</v>
      </c>
      <c r="I895" s="1">
        <v>44777.875</v>
      </c>
      <c r="J895" t="s">
        <v>392</v>
      </c>
      <c r="K895">
        <v>0</v>
      </c>
      <c r="L895" s="1">
        <v>44772.875</v>
      </c>
      <c r="M895" s="1">
        <v>44777.875</v>
      </c>
      <c r="N895" s="1">
        <v>32460.916666666668</v>
      </c>
      <c r="O895" s="1">
        <v>44772.875</v>
      </c>
      <c r="P895" s="1"/>
      <c r="Q895" s="1">
        <v>43465.916666666664</v>
      </c>
      <c r="R895">
        <v>74388962</v>
      </c>
      <c r="S895" s="22">
        <f>COUNTIF(affix_amil_mensalidade_bronze!$E$4:$E$140,R895)</f>
        <v>0</v>
      </c>
      <c r="U895" t="s">
        <v>563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389</v>
      </c>
      <c r="AC895">
        <v>42</v>
      </c>
      <c r="AD895" t="s">
        <v>390</v>
      </c>
      <c r="AE895">
        <v>241499</v>
      </c>
      <c r="AF895">
        <v>2028.6</v>
      </c>
      <c r="AG895">
        <v>2414.9899999999998</v>
      </c>
      <c r="AH895" t="s">
        <v>391</v>
      </c>
      <c r="AI895" t="str">
        <f t="shared" si="194"/>
        <v>SIMSIMSIM1189426000570118293044777.875ANMEP044772.87544777.87532460.916666666744772.87543465.9166666667743889620WXRLX MXTTX XLXVXXRX000000AMIL42AMIL 400 QP NACIONAL2414992028.62414.99INATIVO</v>
      </c>
      <c r="AJ895">
        <f t="shared" si="195"/>
        <v>0</v>
      </c>
      <c r="AK895" t="s">
        <v>392</v>
      </c>
      <c r="AM895" s="8">
        <v>892</v>
      </c>
      <c r="AN895" s="8" t="str">
        <f t="shared" si="206"/>
        <v/>
      </c>
      <c r="AO895" s="8" t="str">
        <f t="shared" si="206"/>
        <v/>
      </c>
      <c r="AP895" s="8" t="str">
        <f t="shared" si="206"/>
        <v/>
      </c>
      <c r="AQ895" s="8" t="str">
        <f t="shared" si="206"/>
        <v/>
      </c>
      <c r="AR895" s="8" t="str">
        <f t="shared" si="206"/>
        <v/>
      </c>
      <c r="AS895" s="8" t="str">
        <f t="shared" si="206"/>
        <v/>
      </c>
      <c r="AT895" s="8" t="str">
        <f t="shared" si="206"/>
        <v/>
      </c>
      <c r="AU895" s="8" t="str">
        <f t="shared" si="206"/>
        <v/>
      </c>
      <c r="AV895" s="8" t="str">
        <f t="shared" si="206"/>
        <v/>
      </c>
      <c r="AW895" s="8" t="str">
        <f t="shared" si="206"/>
        <v/>
      </c>
      <c r="AX895" s="8" t="str">
        <f t="shared" si="207"/>
        <v/>
      </c>
      <c r="AY895" s="8" t="str">
        <f t="shared" si="207"/>
        <v/>
      </c>
      <c r="AZ895" s="8" t="str">
        <f t="shared" si="207"/>
        <v/>
      </c>
      <c r="BA895" s="8" t="str">
        <f t="shared" si="207"/>
        <v/>
      </c>
      <c r="BB895" s="8" t="str">
        <f t="shared" si="207"/>
        <v/>
      </c>
      <c r="BC895" s="8" t="str">
        <f t="shared" si="207"/>
        <v/>
      </c>
      <c r="BD895" s="8" t="str">
        <f t="shared" si="207"/>
        <v/>
      </c>
      <c r="BE895" s="8" t="str">
        <f t="shared" si="207"/>
        <v/>
      </c>
    </row>
    <row r="896" spans="1:57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175897</v>
      </c>
      <c r="I896" s="1">
        <v>44777.875</v>
      </c>
      <c r="J896" t="s">
        <v>387</v>
      </c>
      <c r="K896">
        <v>0</v>
      </c>
      <c r="L896" s="1"/>
      <c r="M896" s="1">
        <v>44777.875</v>
      </c>
      <c r="N896" s="1">
        <v>29376.875</v>
      </c>
      <c r="O896" s="1">
        <v>43619.875</v>
      </c>
      <c r="P896" s="1">
        <v>43615.875</v>
      </c>
      <c r="Q896" s="1">
        <v>43434.916666666664</v>
      </c>
      <c r="R896">
        <v>74445817</v>
      </c>
      <c r="S896" s="22">
        <f>COUNTIF(affix_amil_mensalidade_bronze!$E$4:$E$140,R896)</f>
        <v>0</v>
      </c>
      <c r="U896" t="s">
        <v>552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389</v>
      </c>
      <c r="AC896">
        <v>43</v>
      </c>
      <c r="AD896" t="s">
        <v>394</v>
      </c>
      <c r="AE896">
        <v>96155</v>
      </c>
      <c r="AF896">
        <v>807.71</v>
      </c>
      <c r="AG896">
        <v>961.55</v>
      </c>
      <c r="AH896" t="s">
        <v>408</v>
      </c>
      <c r="AI896" t="str">
        <f t="shared" si="194"/>
        <v>SIMSIMSIM190117589744777.875FNEL044777.87529376.87543619.87543615.87543434.9166666667744458170XNX PXULX XLTXLDX000000AMIL43NEXT PLUS RM RJ96155807.71961.55ATIVO</v>
      </c>
      <c r="AJ896">
        <f t="shared" si="195"/>
        <v>0</v>
      </c>
      <c r="AK896" t="s">
        <v>387</v>
      </c>
      <c r="AM896" s="7">
        <v>893</v>
      </c>
      <c r="AN896" s="7" t="str">
        <f t="shared" si="206"/>
        <v/>
      </c>
      <c r="AO896" s="7" t="str">
        <f t="shared" si="206"/>
        <v/>
      </c>
      <c r="AP896" s="7" t="str">
        <f t="shared" si="206"/>
        <v/>
      </c>
      <c r="AQ896" s="7" t="str">
        <f t="shared" si="206"/>
        <v/>
      </c>
      <c r="AR896" s="7" t="str">
        <f t="shared" si="206"/>
        <v/>
      </c>
      <c r="AS896" s="7" t="str">
        <f t="shared" si="206"/>
        <v/>
      </c>
      <c r="AT896" s="7" t="str">
        <f t="shared" si="206"/>
        <v/>
      </c>
      <c r="AU896" s="7" t="str">
        <f t="shared" si="206"/>
        <v/>
      </c>
      <c r="AV896" s="7" t="str">
        <f t="shared" si="206"/>
        <v/>
      </c>
      <c r="AW896" s="7" t="str">
        <f t="shared" si="206"/>
        <v/>
      </c>
      <c r="AX896" s="7" t="str">
        <f t="shared" si="207"/>
        <v/>
      </c>
      <c r="AY896" s="7" t="str">
        <f t="shared" si="207"/>
        <v/>
      </c>
      <c r="AZ896" s="7" t="str">
        <f t="shared" si="207"/>
        <v/>
      </c>
      <c r="BA896" s="7" t="str">
        <f t="shared" si="207"/>
        <v/>
      </c>
      <c r="BB896" s="7" t="str">
        <f t="shared" si="207"/>
        <v/>
      </c>
      <c r="BC896" s="7" t="str">
        <f t="shared" si="207"/>
        <v/>
      </c>
      <c r="BD896" s="7" t="str">
        <f t="shared" si="207"/>
        <v/>
      </c>
      <c r="BE896" s="7" t="str">
        <f t="shared" si="207"/>
        <v/>
      </c>
    </row>
    <row r="897" spans="1:57">
      <c r="A897" t="s">
        <v>404</v>
      </c>
      <c r="B897" t="s">
        <v>404</v>
      </c>
      <c r="C897" t="s">
        <v>404</v>
      </c>
      <c r="D897">
        <v>1189435000</v>
      </c>
      <c r="E897">
        <v>57</v>
      </c>
      <c r="F897">
        <v>0</v>
      </c>
      <c r="G897">
        <v>1</v>
      </c>
      <c r="H897">
        <v>186919</v>
      </c>
      <c r="I897" s="1">
        <v>44777.875</v>
      </c>
      <c r="J897" t="s">
        <v>392</v>
      </c>
      <c r="K897">
        <v>0</v>
      </c>
      <c r="L897" s="1">
        <v>44746.875</v>
      </c>
      <c r="M897" s="1">
        <v>44777.875</v>
      </c>
      <c r="N897" s="1">
        <v>32033.875</v>
      </c>
      <c r="O897" s="1">
        <v>44746.875</v>
      </c>
      <c r="P897" s="1"/>
      <c r="Q897" s="1">
        <v>43496.916666666664</v>
      </c>
      <c r="R897">
        <v>74639924</v>
      </c>
      <c r="S897" s="23">
        <f>COUNTIF(affix_amil_mensalidade_bronze!$E$4:$E$140,R897)</f>
        <v>0</v>
      </c>
      <c r="U897" t="s">
        <v>570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389</v>
      </c>
      <c r="AC897">
        <v>41</v>
      </c>
      <c r="AD897" t="s">
        <v>400</v>
      </c>
      <c r="AE897">
        <v>79106</v>
      </c>
      <c r="AF897">
        <v>664.5</v>
      </c>
      <c r="AG897">
        <v>791.06</v>
      </c>
      <c r="AH897" t="s">
        <v>391</v>
      </c>
      <c r="AI897" t="str">
        <f t="shared" si="194"/>
        <v>SIMSIMSIM1189435000570118691944777.875ANMEP044746.87544777.87532033.87544746.87543496.9166666667746399240WXBXLX XPXRXWXDX DX XLVX000000AMIL41NEXT MUNICIPAL SÃO PAULO79106664.5791.06INATIVO</v>
      </c>
      <c r="AJ897">
        <f t="shared" si="195"/>
        <v>0</v>
      </c>
      <c r="AK897" t="s">
        <v>392</v>
      </c>
      <c r="AM897" s="8">
        <v>894</v>
      </c>
      <c r="AN897" s="8" t="str">
        <f t="shared" si="206"/>
        <v/>
      </c>
      <c r="AO897" s="8" t="str">
        <f t="shared" si="206"/>
        <v/>
      </c>
      <c r="AP897" s="8" t="str">
        <f t="shared" si="206"/>
        <v/>
      </c>
      <c r="AQ897" s="8" t="str">
        <f t="shared" si="206"/>
        <v/>
      </c>
      <c r="AR897" s="8" t="str">
        <f t="shared" si="206"/>
        <v/>
      </c>
      <c r="AS897" s="8" t="str">
        <f t="shared" si="206"/>
        <v/>
      </c>
      <c r="AT897" s="8" t="str">
        <f t="shared" si="206"/>
        <v/>
      </c>
      <c r="AU897" s="8" t="str">
        <f t="shared" si="206"/>
        <v/>
      </c>
      <c r="AV897" s="8" t="str">
        <f t="shared" si="206"/>
        <v/>
      </c>
      <c r="AW897" s="8" t="str">
        <f t="shared" si="206"/>
        <v/>
      </c>
      <c r="AX897" s="8" t="str">
        <f t="shared" si="207"/>
        <v/>
      </c>
      <c r="AY897" s="8" t="str">
        <f t="shared" si="207"/>
        <v/>
      </c>
      <c r="AZ897" s="8" t="str">
        <f t="shared" si="207"/>
        <v/>
      </c>
      <c r="BA897" s="8" t="str">
        <f t="shared" si="207"/>
        <v/>
      </c>
      <c r="BB897" s="8" t="str">
        <f t="shared" si="207"/>
        <v/>
      </c>
      <c r="BC897" s="8" t="str">
        <f t="shared" si="207"/>
        <v/>
      </c>
      <c r="BD897" s="8" t="str">
        <f t="shared" si="207"/>
        <v/>
      </c>
      <c r="BE897" s="8" t="str">
        <f t="shared" si="207"/>
        <v/>
      </c>
    </row>
    <row r="898" spans="1:57">
      <c r="A898" t="s">
        <v>386</v>
      </c>
      <c r="B898" t="s">
        <v>386</v>
      </c>
      <c r="C898" t="s">
        <v>386</v>
      </c>
      <c r="D898">
        <v>1189435000</v>
      </c>
      <c r="E898">
        <v>57</v>
      </c>
      <c r="F898">
        <v>0</v>
      </c>
      <c r="G898">
        <v>1</v>
      </c>
      <c r="H898">
        <v>187101</v>
      </c>
      <c r="I898" s="1">
        <v>44777.875</v>
      </c>
      <c r="J898" t="s">
        <v>392</v>
      </c>
      <c r="K898">
        <v>0</v>
      </c>
      <c r="L898" s="1">
        <v>44676.875</v>
      </c>
      <c r="M898" s="1">
        <v>44777.875</v>
      </c>
      <c r="N898" s="1">
        <v>29247.916666666668</v>
      </c>
      <c r="O898" s="1">
        <v>44676.875</v>
      </c>
      <c r="P898" s="1">
        <v>43828.875</v>
      </c>
      <c r="Q898" s="1">
        <v>43496.916666666664</v>
      </c>
      <c r="R898">
        <v>74639925</v>
      </c>
      <c r="S898" s="22">
        <f>COUNTIF(affix_amil_mensalidade_bronze!$E$4:$E$140,R898)</f>
        <v>0</v>
      </c>
      <c r="U898" t="s">
        <v>573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389</v>
      </c>
      <c r="AD898" t="s">
        <v>574</v>
      </c>
      <c r="AE898">
        <v>55295</v>
      </c>
      <c r="AF898">
        <v>464.46</v>
      </c>
      <c r="AG898">
        <v>552.95000000000005</v>
      </c>
      <c r="AH898" t="s">
        <v>391</v>
      </c>
      <c r="AI898" t="str">
        <f t="shared" si="194"/>
        <v>NÃONÃONÃO1189435000570118710144777.875ANMEP044676.87544777.87529247.916666666744676.87543828.87543496.9166666667746399250MXRWX XGXR XLXVXXRX RXX000000AMILNEXT 1055295464.46552.95INATIVO</v>
      </c>
      <c r="AJ898">
        <f t="shared" si="195"/>
        <v>0</v>
      </c>
      <c r="AK898" t="s">
        <v>392</v>
      </c>
      <c r="AM898" s="7">
        <v>895</v>
      </c>
      <c r="AN898" s="7" t="str">
        <f t="shared" si="206"/>
        <v/>
      </c>
      <c r="AO898" s="7" t="str">
        <f t="shared" si="206"/>
        <v/>
      </c>
      <c r="AP898" s="7" t="str">
        <f t="shared" si="206"/>
        <v/>
      </c>
      <c r="AQ898" s="7" t="str">
        <f t="shared" si="206"/>
        <v/>
      </c>
      <c r="AR898" s="7" t="str">
        <f t="shared" si="206"/>
        <v/>
      </c>
      <c r="AS898" s="7" t="str">
        <f t="shared" si="206"/>
        <v/>
      </c>
      <c r="AT898" s="7" t="str">
        <f t="shared" si="206"/>
        <v/>
      </c>
      <c r="AU898" s="7" t="str">
        <f t="shared" si="206"/>
        <v/>
      </c>
      <c r="AV898" s="7" t="str">
        <f t="shared" si="206"/>
        <v/>
      </c>
      <c r="AW898" s="7" t="str">
        <f t="shared" si="206"/>
        <v/>
      </c>
      <c r="AX898" s="7" t="str">
        <f t="shared" si="207"/>
        <v/>
      </c>
      <c r="AY898" s="7" t="str">
        <f t="shared" si="207"/>
        <v/>
      </c>
      <c r="AZ898" s="7" t="str">
        <f t="shared" si="207"/>
        <v/>
      </c>
      <c r="BA898" s="7" t="str">
        <f t="shared" si="207"/>
        <v/>
      </c>
      <c r="BB898" s="7" t="str">
        <f t="shared" si="207"/>
        <v/>
      </c>
      <c r="BC898" s="7" t="str">
        <f t="shared" si="207"/>
        <v/>
      </c>
      <c r="BD898" s="7" t="str">
        <f t="shared" si="207"/>
        <v/>
      </c>
      <c r="BE898" s="7" t="str">
        <f t="shared" si="207"/>
        <v/>
      </c>
    </row>
    <row r="899" spans="1:57">
      <c r="A899" t="s">
        <v>404</v>
      </c>
      <c r="B899" t="s">
        <v>404</v>
      </c>
      <c r="C899" t="s">
        <v>404</v>
      </c>
      <c r="D899">
        <v>1189426000</v>
      </c>
      <c r="E899">
        <v>57</v>
      </c>
      <c r="F899">
        <v>0</v>
      </c>
      <c r="G899">
        <v>1</v>
      </c>
      <c r="H899">
        <v>186433</v>
      </c>
      <c r="I899" s="1">
        <v>44777.875</v>
      </c>
      <c r="J899" t="s">
        <v>392</v>
      </c>
      <c r="K899">
        <v>0</v>
      </c>
      <c r="L899" s="1"/>
      <c r="M899" s="1">
        <v>44777.875</v>
      </c>
      <c r="N899" s="1">
        <v>27103.875</v>
      </c>
      <c r="O899" s="1">
        <v>43746.875</v>
      </c>
      <c r="P899" s="1">
        <v>43706.875</v>
      </c>
      <c r="Q899" s="1">
        <v>43496.916666666664</v>
      </c>
      <c r="R899">
        <v>74640387</v>
      </c>
      <c r="S899" s="22">
        <f>COUNTIF(affix_amil_mensalidade_bronze!$E$4:$E$140,R899)</f>
        <v>0</v>
      </c>
      <c r="U899" t="s">
        <v>565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389</v>
      </c>
      <c r="AC899">
        <v>41</v>
      </c>
      <c r="AD899" t="s">
        <v>390</v>
      </c>
      <c r="AE899">
        <v>348672</v>
      </c>
      <c r="AF899">
        <v>2928.85</v>
      </c>
      <c r="AG899">
        <v>3486.72</v>
      </c>
      <c r="AH899" t="s">
        <v>408</v>
      </c>
      <c r="AI899" t="str">
        <f t="shared" si="194"/>
        <v>SIMSIMSIM1189426000570118643344777.875ANMEP044777.87527103.87543746.87543706.87543496.9166666667746403870GXBRXXLX DXLTRX XMPXXX000000AMIL41AMIL 400 QP NACIONAL3486722928.853486.72ATIVO</v>
      </c>
      <c r="AJ899">
        <f t="shared" si="195"/>
        <v>0</v>
      </c>
      <c r="AK899" t="s">
        <v>392</v>
      </c>
      <c r="AM899" s="8">
        <v>896</v>
      </c>
      <c r="AN899" s="8" t="str">
        <f t="shared" si="206"/>
        <v/>
      </c>
      <c r="AO899" s="8" t="str">
        <f t="shared" si="206"/>
        <v/>
      </c>
      <c r="AP899" s="8" t="str">
        <f t="shared" si="206"/>
        <v/>
      </c>
      <c r="AQ899" s="8" t="str">
        <f t="shared" si="206"/>
        <v/>
      </c>
      <c r="AR899" s="8" t="str">
        <f t="shared" si="206"/>
        <v/>
      </c>
      <c r="AS899" s="8" t="str">
        <f t="shared" si="206"/>
        <v/>
      </c>
      <c r="AT899" s="8" t="str">
        <f t="shared" si="206"/>
        <v/>
      </c>
      <c r="AU899" s="8" t="str">
        <f t="shared" si="206"/>
        <v/>
      </c>
      <c r="AV899" s="8" t="str">
        <f t="shared" si="206"/>
        <v/>
      </c>
      <c r="AW899" s="8" t="str">
        <f t="shared" si="206"/>
        <v/>
      </c>
      <c r="AX899" s="8" t="str">
        <f t="shared" si="207"/>
        <v/>
      </c>
      <c r="AY899" s="8" t="str">
        <f t="shared" si="207"/>
        <v/>
      </c>
      <c r="AZ899" s="8" t="str">
        <f t="shared" si="207"/>
        <v/>
      </c>
      <c r="BA899" s="8" t="str">
        <f t="shared" si="207"/>
        <v/>
      </c>
      <c r="BB899" s="8" t="str">
        <f t="shared" si="207"/>
        <v/>
      </c>
      <c r="BC899" s="8" t="str">
        <f t="shared" si="207"/>
        <v/>
      </c>
      <c r="BD899" s="8" t="str">
        <f t="shared" si="207"/>
        <v/>
      </c>
      <c r="BE899" s="8" t="str">
        <f t="shared" si="207"/>
        <v/>
      </c>
    </row>
    <row r="900" spans="1:57">
      <c r="A900" t="s">
        <v>386</v>
      </c>
      <c r="B900" t="s">
        <v>386</v>
      </c>
      <c r="C900" t="s">
        <v>386</v>
      </c>
      <c r="E900">
        <v>278</v>
      </c>
      <c r="F900">
        <v>0</v>
      </c>
      <c r="G900">
        <v>1</v>
      </c>
      <c r="H900">
        <v>186475</v>
      </c>
      <c r="I900" s="1">
        <v>44777.875</v>
      </c>
      <c r="J900" t="s">
        <v>396</v>
      </c>
      <c r="K900">
        <v>0</v>
      </c>
      <c r="L900" s="1">
        <v>44682.875</v>
      </c>
      <c r="M900" s="1">
        <v>44777.875</v>
      </c>
      <c r="N900" s="1">
        <v>28566.875</v>
      </c>
      <c r="O900" s="1">
        <v>44682.875</v>
      </c>
      <c r="P900" s="1"/>
      <c r="Q900" s="1">
        <v>43496.916666666664</v>
      </c>
      <c r="R900">
        <v>74640391</v>
      </c>
      <c r="S900" s="22">
        <f>COUNTIF(affix_amil_mensalidade_bronze!$E$4:$E$140,R900)</f>
        <v>0</v>
      </c>
      <c r="U900" t="s">
        <v>397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389</v>
      </c>
      <c r="AD900" t="s">
        <v>398</v>
      </c>
      <c r="AE900">
        <v>199162</v>
      </c>
      <c r="AF900">
        <v>1653.03</v>
      </c>
      <c r="AG900">
        <v>1991.62</v>
      </c>
      <c r="AH900" t="s">
        <v>391</v>
      </c>
      <c r="AI900" t="str">
        <f t="shared" ref="AI900:AI963" si="208">CONCATENATE(A900,B900,C900,D900,E900,F900,G900,H900,I900,J900,K900,L900,M900,N900,O900,P900,Q900,R900,S900,T900,U900,V900,W900,X900,Y900,Z900,AA900,AB900,AC900,AD900,AE900,AF900,AG900,AH900)</f>
        <v>NÃONÃONÃO2780118647544777.875SINDSIME -SINDICATO DOS EMPREENDEDORES INDIVIDUAIS044682.87544777.87528566.87544682.87543496.9166666667746403910FRXNWXWX XNDRXY WXRNX BRXTTX000000AMILAMIL 500 QP NACIONAL1991621653.031991.62INATIVO</v>
      </c>
      <c r="AJ900">
        <f t="shared" ref="AJ900:AJ963" si="209">IF(AI900=AI899,1,0)</f>
        <v>0</v>
      </c>
      <c r="AK900" t="s">
        <v>396</v>
      </c>
      <c r="AM900" s="7">
        <v>897</v>
      </c>
      <c r="AN900" s="7" t="str">
        <f t="shared" si="206"/>
        <v/>
      </c>
      <c r="AO900" s="7" t="str">
        <f t="shared" si="206"/>
        <v/>
      </c>
      <c r="AP900" s="7" t="str">
        <f t="shared" si="206"/>
        <v/>
      </c>
      <c r="AQ900" s="7" t="str">
        <f t="shared" si="206"/>
        <v/>
      </c>
      <c r="AR900" s="7" t="str">
        <f t="shared" si="206"/>
        <v/>
      </c>
      <c r="AS900" s="7" t="str">
        <f t="shared" si="206"/>
        <v/>
      </c>
      <c r="AT900" s="7" t="str">
        <f t="shared" si="206"/>
        <v/>
      </c>
      <c r="AU900" s="7" t="str">
        <f t="shared" si="206"/>
        <v/>
      </c>
      <c r="AV900" s="7" t="str">
        <f t="shared" si="206"/>
        <v/>
      </c>
      <c r="AW900" s="7" t="str">
        <f t="shared" si="206"/>
        <v/>
      </c>
      <c r="AX900" s="7" t="str">
        <f t="shared" si="207"/>
        <v/>
      </c>
      <c r="AY900" s="7" t="str">
        <f t="shared" si="207"/>
        <v/>
      </c>
      <c r="AZ900" s="7" t="str">
        <f t="shared" si="207"/>
        <v/>
      </c>
      <c r="BA900" s="7" t="str">
        <f t="shared" si="207"/>
        <v/>
      </c>
      <c r="BB900" s="7" t="str">
        <f t="shared" si="207"/>
        <v/>
      </c>
      <c r="BC900" s="7" t="str">
        <f t="shared" si="207"/>
        <v/>
      </c>
      <c r="BD900" s="7" t="str">
        <f t="shared" si="207"/>
        <v/>
      </c>
      <c r="BE900" s="7" t="str">
        <f t="shared" si="207"/>
        <v/>
      </c>
    </row>
    <row r="901" spans="1:57">
      <c r="A901" t="s">
        <v>404</v>
      </c>
      <c r="B901" t="s">
        <v>404</v>
      </c>
      <c r="C901" t="s">
        <v>404</v>
      </c>
      <c r="D901">
        <v>1189455000</v>
      </c>
      <c r="E901">
        <v>19</v>
      </c>
      <c r="F901">
        <v>0</v>
      </c>
      <c r="G901">
        <v>1</v>
      </c>
      <c r="H901">
        <v>186816</v>
      </c>
      <c r="I901" s="1">
        <v>44777.875</v>
      </c>
      <c r="J901" t="s">
        <v>387</v>
      </c>
      <c r="K901">
        <v>0</v>
      </c>
      <c r="L901" s="1"/>
      <c r="M901" s="1">
        <v>44777.875</v>
      </c>
      <c r="N901" s="1">
        <v>38916.875</v>
      </c>
      <c r="O901" s="1">
        <v>43493.916666666664</v>
      </c>
      <c r="P901" s="1"/>
      <c r="Q901" s="1">
        <v>43496.916666666664</v>
      </c>
      <c r="R901">
        <v>74640405</v>
      </c>
      <c r="S901" s="23">
        <f>COUNTIF(affix_amil_mensalidade_bronze!$E$4:$E$140,R901)</f>
        <v>0</v>
      </c>
      <c r="U901" t="s">
        <v>568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389</v>
      </c>
      <c r="AC901">
        <v>41</v>
      </c>
      <c r="AD901" t="s">
        <v>476</v>
      </c>
      <c r="AE901">
        <v>123586</v>
      </c>
      <c r="AF901">
        <v>1038.1099999999999</v>
      </c>
      <c r="AG901">
        <v>1235.8599999999999</v>
      </c>
      <c r="AH901" t="s">
        <v>408</v>
      </c>
      <c r="AI901" t="str">
        <f t="shared" si="208"/>
        <v>SIMSIMSIM1189455000190118681644777.875FNEL044777.87538916.87543493.916666666743496.9166666667746404050XNTXNXX MXWHXDX NXTX000000AMIL41AMIL 400 QC NACIONAL1235861038.111235.86ATIVO</v>
      </c>
      <c r="AJ901">
        <f t="shared" si="209"/>
        <v>0</v>
      </c>
      <c r="AK901" t="s">
        <v>387</v>
      </c>
      <c r="AM901" s="8">
        <v>898</v>
      </c>
      <c r="AN901" s="8" t="str">
        <f t="shared" si="206"/>
        <v/>
      </c>
      <c r="AO901" s="8" t="str">
        <f t="shared" si="206"/>
        <v/>
      </c>
      <c r="AP901" s="8" t="str">
        <f t="shared" si="206"/>
        <v/>
      </c>
      <c r="AQ901" s="8" t="str">
        <f t="shared" si="206"/>
        <v/>
      </c>
      <c r="AR901" s="8" t="str">
        <f t="shared" si="206"/>
        <v/>
      </c>
      <c r="AS901" s="8" t="str">
        <f t="shared" si="206"/>
        <v/>
      </c>
      <c r="AT901" s="8" t="str">
        <f t="shared" si="206"/>
        <v/>
      </c>
      <c r="AU901" s="8" t="str">
        <f t="shared" si="206"/>
        <v/>
      </c>
      <c r="AV901" s="8" t="str">
        <f t="shared" si="206"/>
        <v/>
      </c>
      <c r="AW901" s="8" t="str">
        <f t="shared" si="206"/>
        <v/>
      </c>
      <c r="AX901" s="8" t="str">
        <f t="shared" si="207"/>
        <v/>
      </c>
      <c r="AY901" s="8" t="str">
        <f t="shared" si="207"/>
        <v/>
      </c>
      <c r="AZ901" s="8" t="str">
        <f t="shared" si="207"/>
        <v/>
      </c>
      <c r="BA901" s="8" t="str">
        <f t="shared" si="207"/>
        <v/>
      </c>
      <c r="BB901" s="8" t="str">
        <f t="shared" si="207"/>
        <v/>
      </c>
      <c r="BC901" s="8" t="str">
        <f t="shared" si="207"/>
        <v/>
      </c>
      <c r="BD901" s="8" t="str">
        <f t="shared" si="207"/>
        <v/>
      </c>
      <c r="BE901" s="8" t="str">
        <f t="shared" si="207"/>
        <v/>
      </c>
    </row>
    <row r="902" spans="1:57">
      <c r="A902" t="s">
        <v>404</v>
      </c>
      <c r="B902" t="s">
        <v>404</v>
      </c>
      <c r="C902" t="s">
        <v>404</v>
      </c>
      <c r="D902">
        <v>1189455000</v>
      </c>
      <c r="E902">
        <v>19</v>
      </c>
      <c r="F902">
        <v>0</v>
      </c>
      <c r="G902">
        <v>1</v>
      </c>
      <c r="H902">
        <v>186816</v>
      </c>
      <c r="I902" s="1">
        <v>44777.875</v>
      </c>
      <c r="J902" t="s">
        <v>387</v>
      </c>
      <c r="K902">
        <v>1</v>
      </c>
      <c r="L902" s="1"/>
      <c r="M902" s="1">
        <v>44777.875</v>
      </c>
      <c r="N902" s="1">
        <v>41291.916666666664</v>
      </c>
      <c r="O902" s="1">
        <v>43493.916666666664</v>
      </c>
      <c r="P902" s="1"/>
      <c r="Q902" s="1">
        <v>43496.916666666664</v>
      </c>
      <c r="R902">
        <v>74640406</v>
      </c>
      <c r="S902" s="22">
        <f>COUNTIF(affix_amil_mensalidade_bronze!$E$4:$E$140,R902)</f>
        <v>0</v>
      </c>
      <c r="U902" t="s">
        <v>569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389</v>
      </c>
      <c r="AC902">
        <v>41</v>
      </c>
      <c r="AD902" t="s">
        <v>476</v>
      </c>
      <c r="AE902">
        <v>123586</v>
      </c>
      <c r="AF902">
        <v>1038.1099999999999</v>
      </c>
      <c r="AG902">
        <v>1235.8599999999999</v>
      </c>
      <c r="AH902" t="s">
        <v>408</v>
      </c>
      <c r="AI902" t="str">
        <f t="shared" si="208"/>
        <v>SIMSIMSIM1189455000190118681644777.875FNEL144777.87541291.916666666743493.916666666743496.9166666667746404060JXDY WXRQUXXRX MXWHXDX000000AMIL41AMIL 400 QC NACIONAL1235861038.111235.86ATIVO</v>
      </c>
      <c r="AJ902">
        <f t="shared" si="209"/>
        <v>0</v>
      </c>
      <c r="AK902" t="s">
        <v>387</v>
      </c>
      <c r="AM902" s="7">
        <v>899</v>
      </c>
      <c r="AN902" s="7" t="str">
        <f t="shared" si="206"/>
        <v/>
      </c>
      <c r="AO902" s="7" t="str">
        <f t="shared" si="206"/>
        <v/>
      </c>
      <c r="AP902" s="7" t="str">
        <f t="shared" si="206"/>
        <v/>
      </c>
      <c r="AQ902" s="7" t="str">
        <f t="shared" si="206"/>
        <v/>
      </c>
      <c r="AR902" s="7" t="str">
        <f t="shared" si="206"/>
        <v/>
      </c>
      <c r="AS902" s="7" t="str">
        <f t="shared" si="206"/>
        <v/>
      </c>
      <c r="AT902" s="7" t="str">
        <f t="shared" si="206"/>
        <v/>
      </c>
      <c r="AU902" s="7" t="str">
        <f t="shared" si="206"/>
        <v/>
      </c>
      <c r="AV902" s="7" t="str">
        <f t="shared" si="206"/>
        <v/>
      </c>
      <c r="AW902" s="7" t="str">
        <f t="shared" si="206"/>
        <v/>
      </c>
      <c r="AX902" s="7" t="str">
        <f t="shared" si="207"/>
        <v/>
      </c>
      <c r="AY902" s="7" t="str">
        <f t="shared" si="207"/>
        <v/>
      </c>
      <c r="AZ902" s="7" t="str">
        <f t="shared" si="207"/>
        <v/>
      </c>
      <c r="BA902" s="7" t="str">
        <f t="shared" si="207"/>
        <v/>
      </c>
      <c r="BB902" s="7" t="str">
        <f t="shared" si="207"/>
        <v/>
      </c>
      <c r="BC902" s="7" t="str">
        <f t="shared" si="207"/>
        <v/>
      </c>
      <c r="BD902" s="7" t="str">
        <f t="shared" si="207"/>
        <v/>
      </c>
      <c r="BE902" s="7" t="str">
        <f t="shared" si="207"/>
        <v/>
      </c>
    </row>
    <row r="903" spans="1:57">
      <c r="A903" t="s">
        <v>404</v>
      </c>
      <c r="B903" t="s">
        <v>404</v>
      </c>
      <c r="C903" t="s">
        <v>404</v>
      </c>
      <c r="D903">
        <v>1189455000</v>
      </c>
      <c r="E903">
        <v>19</v>
      </c>
      <c r="F903">
        <v>0</v>
      </c>
      <c r="G903">
        <v>1</v>
      </c>
      <c r="H903">
        <v>186920</v>
      </c>
      <c r="I903" s="1">
        <v>44777.875</v>
      </c>
      <c r="J903" t="s">
        <v>387</v>
      </c>
      <c r="K903">
        <v>0</v>
      </c>
      <c r="L903" s="1"/>
      <c r="M903" s="1">
        <v>44777.875</v>
      </c>
      <c r="N903" s="1">
        <v>38161.875</v>
      </c>
      <c r="O903" s="1">
        <v>43493.916666666664</v>
      </c>
      <c r="P903" s="1"/>
      <c r="Q903" s="1">
        <v>43496.916666666664</v>
      </c>
      <c r="R903">
        <v>74640409</v>
      </c>
      <c r="S903" s="22">
        <f>COUNTIF(affix_amil_mensalidade_bronze!$E$4:$E$140,R903)</f>
        <v>0</v>
      </c>
      <c r="U903" t="s">
        <v>571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389</v>
      </c>
      <c r="AC903">
        <v>41</v>
      </c>
      <c r="AD903" t="s">
        <v>398</v>
      </c>
      <c r="AE903">
        <v>153282</v>
      </c>
      <c r="AF903">
        <v>1287.56</v>
      </c>
      <c r="AG903">
        <v>1532.82</v>
      </c>
      <c r="AH903" t="s">
        <v>408</v>
      </c>
      <c r="AI903" t="str">
        <f t="shared" si="208"/>
        <v>SIMSIMSIM1189455000190118692044777.875FNEL044777.87538161.87543493.916666666743496.9166666667746404090KXUX LXMX DX XUZX000000AMIL41AMIL 500 QP NACIONAL1532821287.561532.82ATIVO</v>
      </c>
      <c r="AJ903">
        <f t="shared" si="209"/>
        <v>0</v>
      </c>
      <c r="AK903" t="s">
        <v>387</v>
      </c>
      <c r="AM903" s="8">
        <v>900</v>
      </c>
      <c r="AN903" s="8" t="str">
        <f t="shared" si="206"/>
        <v/>
      </c>
      <c r="AO903" s="8" t="str">
        <f t="shared" si="206"/>
        <v/>
      </c>
      <c r="AP903" s="8" t="str">
        <f t="shared" si="206"/>
        <v/>
      </c>
      <c r="AQ903" s="8" t="str">
        <f t="shared" si="206"/>
        <v/>
      </c>
      <c r="AR903" s="8" t="str">
        <f t="shared" si="206"/>
        <v/>
      </c>
      <c r="AS903" s="8" t="str">
        <f t="shared" si="206"/>
        <v/>
      </c>
      <c r="AT903" s="8" t="str">
        <f t="shared" si="206"/>
        <v/>
      </c>
      <c r="AU903" s="8" t="str">
        <f t="shared" si="206"/>
        <v/>
      </c>
      <c r="AV903" s="8" t="str">
        <f t="shared" si="206"/>
        <v/>
      </c>
      <c r="AW903" s="8" t="str">
        <f t="shared" si="206"/>
        <v/>
      </c>
      <c r="AX903" s="8" t="str">
        <f t="shared" si="207"/>
        <v/>
      </c>
      <c r="AY903" s="8" t="str">
        <f t="shared" si="207"/>
        <v/>
      </c>
      <c r="AZ903" s="8" t="str">
        <f t="shared" si="207"/>
        <v/>
      </c>
      <c r="BA903" s="8" t="str">
        <f t="shared" si="207"/>
        <v/>
      </c>
      <c r="BB903" s="8" t="str">
        <f t="shared" si="207"/>
        <v/>
      </c>
      <c r="BC903" s="8" t="str">
        <f t="shared" si="207"/>
        <v/>
      </c>
      <c r="BD903" s="8" t="str">
        <f t="shared" si="207"/>
        <v/>
      </c>
      <c r="BE903" s="8" t="str">
        <f t="shared" si="207"/>
        <v/>
      </c>
    </row>
    <row r="904" spans="1:57">
      <c r="A904" t="s">
        <v>404</v>
      </c>
      <c r="B904" t="s">
        <v>404</v>
      </c>
      <c r="C904" t="s">
        <v>404</v>
      </c>
      <c r="D904">
        <v>1189455000</v>
      </c>
      <c r="E904">
        <v>19</v>
      </c>
      <c r="F904">
        <v>0</v>
      </c>
      <c r="G904">
        <v>1</v>
      </c>
      <c r="H904">
        <v>186965</v>
      </c>
      <c r="I904" s="1">
        <v>44777.875</v>
      </c>
      <c r="J904" t="s">
        <v>387</v>
      </c>
      <c r="K904">
        <v>0</v>
      </c>
      <c r="L904" s="1">
        <v>44774.875</v>
      </c>
      <c r="M904" s="1">
        <v>44777.875</v>
      </c>
      <c r="N904" s="1">
        <v>29172.916666666668</v>
      </c>
      <c r="O904" s="1">
        <v>44774.875</v>
      </c>
      <c r="P904" s="1"/>
      <c r="Q904" s="1">
        <v>43496.916666666664</v>
      </c>
      <c r="R904">
        <v>74640410</v>
      </c>
      <c r="S904" s="23">
        <f>COUNTIF(affix_amil_mensalidade_bronze!$E$4:$E$140,R904)</f>
        <v>0</v>
      </c>
      <c r="U904" t="s">
        <v>572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389</v>
      </c>
      <c r="AC904">
        <v>41</v>
      </c>
      <c r="AD904" t="s">
        <v>476</v>
      </c>
      <c r="AE904">
        <v>245335</v>
      </c>
      <c r="AF904">
        <v>2060.81</v>
      </c>
      <c r="AG904">
        <v>2453.35</v>
      </c>
      <c r="AH904" t="s">
        <v>391</v>
      </c>
      <c r="AI904" t="str">
        <f t="shared" si="208"/>
        <v>SIMSIMSIM1189455000190118696544777.875FNEL044774.87544777.87529172.916666666744774.87543496.9166666667746404100XNDRXX XUZX XNTX000000AMIL41AMIL 400 QC NACIONAL2453352060.812453.35INATIVO</v>
      </c>
      <c r="AJ904">
        <f t="shared" si="209"/>
        <v>0</v>
      </c>
      <c r="AK904" t="s">
        <v>387</v>
      </c>
      <c r="AM904" s="7">
        <v>901</v>
      </c>
      <c r="AN904" s="7" t="str">
        <f t="shared" ref="AN904:AW913" si="210">IF(AN$3=$D904,$AM904,"")</f>
        <v/>
      </c>
      <c r="AO904" s="7" t="str">
        <f t="shared" si="210"/>
        <v/>
      </c>
      <c r="AP904" s="7" t="str">
        <f t="shared" si="210"/>
        <v/>
      </c>
      <c r="AQ904" s="7" t="str">
        <f t="shared" si="210"/>
        <v/>
      </c>
      <c r="AR904" s="7" t="str">
        <f t="shared" si="210"/>
        <v/>
      </c>
      <c r="AS904" s="7" t="str">
        <f t="shared" si="210"/>
        <v/>
      </c>
      <c r="AT904" s="7" t="str">
        <f t="shared" si="210"/>
        <v/>
      </c>
      <c r="AU904" s="7" t="str">
        <f t="shared" si="210"/>
        <v/>
      </c>
      <c r="AV904" s="7" t="str">
        <f t="shared" si="210"/>
        <v/>
      </c>
      <c r="AW904" s="7" t="str">
        <f t="shared" si="210"/>
        <v/>
      </c>
      <c r="AX904" s="7" t="str">
        <f t="shared" ref="AX904:BE913" si="211">IF(AX$3=$D904,$AM904,"")</f>
        <v/>
      </c>
      <c r="AY904" s="7" t="str">
        <f t="shared" si="211"/>
        <v/>
      </c>
      <c r="AZ904" s="7" t="str">
        <f t="shared" si="211"/>
        <v/>
      </c>
      <c r="BA904" s="7" t="str">
        <f t="shared" si="211"/>
        <v/>
      </c>
      <c r="BB904" s="7" t="str">
        <f t="shared" si="211"/>
        <v/>
      </c>
      <c r="BC904" s="7" t="str">
        <f t="shared" si="211"/>
        <v/>
      </c>
      <c r="BD904" s="7" t="str">
        <f t="shared" si="211"/>
        <v/>
      </c>
      <c r="BE904" s="7" t="str">
        <f t="shared" si="211"/>
        <v/>
      </c>
    </row>
    <row r="905" spans="1:57">
      <c r="A905" t="s">
        <v>404</v>
      </c>
      <c r="B905" t="s">
        <v>404</v>
      </c>
      <c r="C905" t="s">
        <v>386</v>
      </c>
      <c r="D905">
        <v>1189455000</v>
      </c>
      <c r="E905">
        <v>19</v>
      </c>
      <c r="F905">
        <v>0</v>
      </c>
      <c r="G905">
        <v>1</v>
      </c>
      <c r="H905">
        <v>186721</v>
      </c>
      <c r="I905" s="1">
        <v>44777.875</v>
      </c>
      <c r="J905" t="s">
        <v>387</v>
      </c>
      <c r="K905">
        <v>0</v>
      </c>
      <c r="L905" s="1">
        <v>44741.875</v>
      </c>
      <c r="M905" s="1">
        <v>44777.875</v>
      </c>
      <c r="N905" s="1">
        <v>41682.916666666664</v>
      </c>
      <c r="O905" s="1">
        <v>44741.875</v>
      </c>
      <c r="P905" s="1"/>
      <c r="Q905" s="1">
        <v>43496.916666666664</v>
      </c>
      <c r="R905">
        <v>74646246</v>
      </c>
      <c r="S905" s="22">
        <f>COUNTIF(affix_amil_mensalidade_bronze!$E$4:$E$140,R905)</f>
        <v>0</v>
      </c>
      <c r="U905" t="s">
        <v>567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389</v>
      </c>
      <c r="AC905">
        <v>41</v>
      </c>
      <c r="AD905" t="s">
        <v>390</v>
      </c>
      <c r="AE905">
        <v>87928</v>
      </c>
      <c r="AF905">
        <v>738.6</v>
      </c>
      <c r="AG905">
        <v>879.28</v>
      </c>
      <c r="AH905" t="s">
        <v>391</v>
      </c>
      <c r="AI905" t="str">
        <f t="shared" si="208"/>
        <v>SIMSIMNÃO1189455000190118672144777.875FNEL044741.87544777.87541682.916666666744741.87543496.9166666667746462460BXNTX XNTX XMXX BXTX MXWXDX000000AMIL41AMIL 400 QP NACIONAL87928738.6879.28INATIVO</v>
      </c>
      <c r="AJ905">
        <f t="shared" si="209"/>
        <v>0</v>
      </c>
      <c r="AK905" t="s">
        <v>387</v>
      </c>
      <c r="AM905" s="8">
        <v>902</v>
      </c>
      <c r="AN905" s="8" t="str">
        <f t="shared" si="210"/>
        <v/>
      </c>
      <c r="AO905" s="8" t="str">
        <f t="shared" si="210"/>
        <v/>
      </c>
      <c r="AP905" s="8" t="str">
        <f t="shared" si="210"/>
        <v/>
      </c>
      <c r="AQ905" s="8" t="str">
        <f t="shared" si="210"/>
        <v/>
      </c>
      <c r="AR905" s="8" t="str">
        <f t="shared" si="210"/>
        <v/>
      </c>
      <c r="AS905" s="8" t="str">
        <f t="shared" si="210"/>
        <v/>
      </c>
      <c r="AT905" s="8" t="str">
        <f t="shared" si="210"/>
        <v/>
      </c>
      <c r="AU905" s="8" t="str">
        <f t="shared" si="210"/>
        <v/>
      </c>
      <c r="AV905" s="8" t="str">
        <f t="shared" si="210"/>
        <v/>
      </c>
      <c r="AW905" s="8" t="str">
        <f t="shared" si="210"/>
        <v/>
      </c>
      <c r="AX905" s="8" t="str">
        <f t="shared" si="211"/>
        <v/>
      </c>
      <c r="AY905" s="8" t="str">
        <f t="shared" si="211"/>
        <v/>
      </c>
      <c r="AZ905" s="8" t="str">
        <f t="shared" si="211"/>
        <v/>
      </c>
      <c r="BA905" s="8" t="str">
        <f t="shared" si="211"/>
        <v/>
      </c>
      <c r="BB905" s="8" t="str">
        <f t="shared" si="211"/>
        <v/>
      </c>
      <c r="BC905" s="8" t="str">
        <f t="shared" si="211"/>
        <v/>
      </c>
      <c r="BD905" s="8" t="str">
        <f t="shared" si="211"/>
        <v/>
      </c>
      <c r="BE905" s="8" t="str">
        <f t="shared" si="211"/>
        <v/>
      </c>
    </row>
    <row r="906" spans="1:57">
      <c r="A906" t="s">
        <v>404</v>
      </c>
      <c r="B906" t="s">
        <v>404</v>
      </c>
      <c r="C906" t="s">
        <v>404</v>
      </c>
      <c r="D906">
        <v>1189426000</v>
      </c>
      <c r="E906">
        <v>57</v>
      </c>
      <c r="F906">
        <v>0</v>
      </c>
      <c r="G906">
        <v>1</v>
      </c>
      <c r="H906">
        <v>186429</v>
      </c>
      <c r="I906" s="1">
        <v>44777.875</v>
      </c>
      <c r="J906" t="s">
        <v>392</v>
      </c>
      <c r="K906">
        <v>0</v>
      </c>
      <c r="L906" s="1"/>
      <c r="M906" s="1">
        <v>44777.875</v>
      </c>
      <c r="N906" s="1">
        <v>30354.916666666668</v>
      </c>
      <c r="O906" s="1">
        <v>43494.916666666664</v>
      </c>
      <c r="P906" s="1"/>
      <c r="Q906" s="1">
        <v>43496.916666666664</v>
      </c>
      <c r="R906">
        <v>74660136</v>
      </c>
      <c r="S906" s="23">
        <f>COUNTIF(affix_amil_mensalidade_bronze!$E$4:$E$140,R906)</f>
        <v>0</v>
      </c>
      <c r="U906" t="s">
        <v>564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389</v>
      </c>
      <c r="AC906">
        <v>41</v>
      </c>
      <c r="AD906" t="s">
        <v>476</v>
      </c>
      <c r="AE906">
        <v>245335</v>
      </c>
      <c r="AF906">
        <v>2060.81</v>
      </c>
      <c r="AG906">
        <v>2453.35</v>
      </c>
      <c r="AH906" t="s">
        <v>408</v>
      </c>
      <c r="AI906" t="str">
        <f t="shared" si="208"/>
        <v>SIMSIMSIM1189426000570118642944777.875ANMEP044777.87530354.916666666743494.916666666743496.9166666667746601360LXXXNX FXRRXXRX MXWXDX000000AMIL41AMIL 400 QC NACIONAL2453352060.812453.35ATIVO</v>
      </c>
      <c r="AJ906">
        <f t="shared" si="209"/>
        <v>0</v>
      </c>
      <c r="AK906" t="s">
        <v>392</v>
      </c>
      <c r="AM906" s="7">
        <v>903</v>
      </c>
      <c r="AN906" s="7" t="str">
        <f t="shared" si="210"/>
        <v/>
      </c>
      <c r="AO906" s="7" t="str">
        <f t="shared" si="210"/>
        <v/>
      </c>
      <c r="AP906" s="7" t="str">
        <f t="shared" si="210"/>
        <v/>
      </c>
      <c r="AQ906" s="7" t="str">
        <f t="shared" si="210"/>
        <v/>
      </c>
      <c r="AR906" s="7" t="str">
        <f t="shared" si="210"/>
        <v/>
      </c>
      <c r="AS906" s="7" t="str">
        <f t="shared" si="210"/>
        <v/>
      </c>
      <c r="AT906" s="7" t="str">
        <f t="shared" si="210"/>
        <v/>
      </c>
      <c r="AU906" s="7" t="str">
        <f t="shared" si="210"/>
        <v/>
      </c>
      <c r="AV906" s="7" t="str">
        <f t="shared" si="210"/>
        <v/>
      </c>
      <c r="AW906" s="7" t="str">
        <f t="shared" si="210"/>
        <v/>
      </c>
      <c r="AX906" s="7" t="str">
        <f t="shared" si="211"/>
        <v/>
      </c>
      <c r="AY906" s="7" t="str">
        <f t="shared" si="211"/>
        <v/>
      </c>
      <c r="AZ906" s="7" t="str">
        <f t="shared" si="211"/>
        <v/>
      </c>
      <c r="BA906" s="7" t="str">
        <f t="shared" si="211"/>
        <v/>
      </c>
      <c r="BB906" s="7" t="str">
        <f t="shared" si="211"/>
        <v/>
      </c>
      <c r="BC906" s="7" t="str">
        <f t="shared" si="211"/>
        <v/>
      </c>
      <c r="BD906" s="7" t="str">
        <f t="shared" si="211"/>
        <v/>
      </c>
      <c r="BE906" s="7" t="str">
        <f t="shared" si="211"/>
        <v/>
      </c>
    </row>
    <row r="907" spans="1:57">
      <c r="A907" t="s">
        <v>404</v>
      </c>
      <c r="B907" t="s">
        <v>404</v>
      </c>
      <c r="C907" t="s">
        <v>404</v>
      </c>
      <c r="D907">
        <v>1189426000</v>
      </c>
      <c r="E907">
        <v>57</v>
      </c>
      <c r="F907">
        <v>0</v>
      </c>
      <c r="G907">
        <v>1</v>
      </c>
      <c r="H907">
        <v>186647</v>
      </c>
      <c r="I907" s="1">
        <v>44777.875</v>
      </c>
      <c r="J907" t="s">
        <v>392</v>
      </c>
      <c r="K907">
        <v>0</v>
      </c>
      <c r="L907" s="1"/>
      <c r="M907" s="1">
        <v>44777.875</v>
      </c>
      <c r="N907" s="1">
        <v>22058.875</v>
      </c>
      <c r="O907" s="1">
        <v>43494.916666666664</v>
      </c>
      <c r="P907" s="1"/>
      <c r="Q907" s="1">
        <v>43496.916666666664</v>
      </c>
      <c r="R907">
        <v>74660139</v>
      </c>
      <c r="S907" s="23">
        <f>COUNTIF(affix_amil_mensalidade_bronze!$E$4:$E$140,R907)</f>
        <v>0</v>
      </c>
      <c r="U907" t="s">
        <v>566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389</v>
      </c>
      <c r="AC907">
        <v>41</v>
      </c>
      <c r="AD907" t="s">
        <v>390</v>
      </c>
      <c r="AE907">
        <v>175304</v>
      </c>
      <c r="AF907">
        <v>7047.55</v>
      </c>
      <c r="AG907">
        <v>1753.04</v>
      </c>
      <c r="AH907" t="s">
        <v>408</v>
      </c>
      <c r="AI907" t="str">
        <f t="shared" si="208"/>
        <v>SIMSIMSIM1189426000570118664744777.875ANMEP044777.87522058.87543494.916666666743496.9166666667746601390XRXXX LXXMXN XLXX XLLXUM XLVX000000AMIL41AMIL 400 QP NACIONAL1753047047.551753.04ATIVO</v>
      </c>
      <c r="AJ907">
        <f t="shared" si="209"/>
        <v>0</v>
      </c>
      <c r="AK907" t="s">
        <v>392</v>
      </c>
      <c r="AM907" s="8">
        <v>904</v>
      </c>
      <c r="AN907" s="8" t="str">
        <f t="shared" si="210"/>
        <v/>
      </c>
      <c r="AO907" s="8" t="str">
        <f t="shared" si="210"/>
        <v/>
      </c>
      <c r="AP907" s="8" t="str">
        <f t="shared" si="210"/>
        <v/>
      </c>
      <c r="AQ907" s="8" t="str">
        <f t="shared" si="210"/>
        <v/>
      </c>
      <c r="AR907" s="8" t="str">
        <f t="shared" si="210"/>
        <v/>
      </c>
      <c r="AS907" s="8" t="str">
        <f t="shared" si="210"/>
        <v/>
      </c>
      <c r="AT907" s="8" t="str">
        <f t="shared" si="210"/>
        <v/>
      </c>
      <c r="AU907" s="8" t="str">
        <f t="shared" si="210"/>
        <v/>
      </c>
      <c r="AV907" s="8" t="str">
        <f t="shared" si="210"/>
        <v/>
      </c>
      <c r="AW907" s="8" t="str">
        <f t="shared" si="210"/>
        <v/>
      </c>
      <c r="AX907" s="8" t="str">
        <f t="shared" si="211"/>
        <v/>
      </c>
      <c r="AY907" s="8" t="str">
        <f t="shared" si="211"/>
        <v/>
      </c>
      <c r="AZ907" s="8" t="str">
        <f t="shared" si="211"/>
        <v/>
      </c>
      <c r="BA907" s="8" t="str">
        <f t="shared" si="211"/>
        <v/>
      </c>
      <c r="BB907" s="8" t="str">
        <f t="shared" si="211"/>
        <v/>
      </c>
      <c r="BC907" s="8" t="str">
        <f t="shared" si="211"/>
        <v/>
      </c>
      <c r="BD907" s="8" t="str">
        <f t="shared" si="211"/>
        <v/>
      </c>
      <c r="BE907" s="8" t="str">
        <f t="shared" si="211"/>
        <v/>
      </c>
    </row>
    <row r="908" spans="1:57">
      <c r="A908" t="s">
        <v>404</v>
      </c>
      <c r="B908" t="s">
        <v>404</v>
      </c>
      <c r="C908" t="s">
        <v>404</v>
      </c>
      <c r="D908">
        <v>1191014000</v>
      </c>
      <c r="E908">
        <v>19</v>
      </c>
      <c r="F908">
        <v>0</v>
      </c>
      <c r="G908">
        <v>1</v>
      </c>
      <c r="H908">
        <v>191299</v>
      </c>
      <c r="I908" s="1">
        <v>44777.875</v>
      </c>
      <c r="J908" t="s">
        <v>387</v>
      </c>
      <c r="K908">
        <v>0</v>
      </c>
      <c r="L908" s="1">
        <v>44769.875</v>
      </c>
      <c r="M908" s="1">
        <v>44777.875</v>
      </c>
      <c r="N908" s="1">
        <v>36184.916666666664</v>
      </c>
      <c r="O908" s="1">
        <v>44769.875</v>
      </c>
      <c r="P908" s="1"/>
      <c r="Q908" s="1">
        <v>43524.875</v>
      </c>
      <c r="R908">
        <v>74857255</v>
      </c>
      <c r="S908" s="22">
        <f>COUNTIF(affix_amil_mensalidade_bronze!$E$4:$E$140,R908)</f>
        <v>0</v>
      </c>
      <c r="U908" t="s">
        <v>584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389</v>
      </c>
      <c r="AC908">
        <v>40</v>
      </c>
      <c r="AD908" t="s">
        <v>494</v>
      </c>
      <c r="AE908">
        <v>14929</v>
      </c>
      <c r="AF908">
        <v>1254.01</v>
      </c>
      <c r="AG908">
        <v>1492.9</v>
      </c>
      <c r="AH908" t="s">
        <v>391</v>
      </c>
      <c r="AI908" t="str">
        <f t="shared" si="208"/>
        <v>SIMSIMSIM1191014000190119129944777.875FNEL044769.87544777.87536184.916666666744769.87543524.875748572550RXFXXLLX XQUXXRX WXMPX RXXDX000000AMIL40AMIL 400 QP NACIONAL COPART149291254.011492.9INATIVO</v>
      </c>
      <c r="AJ908">
        <f t="shared" si="209"/>
        <v>0</v>
      </c>
      <c r="AK908" t="s">
        <v>387</v>
      </c>
      <c r="AM908" s="7">
        <v>905</v>
      </c>
      <c r="AN908" s="7" t="str">
        <f t="shared" si="210"/>
        <v/>
      </c>
      <c r="AO908" s="7" t="str">
        <f t="shared" si="210"/>
        <v/>
      </c>
      <c r="AP908" s="7" t="str">
        <f t="shared" si="210"/>
        <v/>
      </c>
      <c r="AQ908" s="7" t="str">
        <f t="shared" si="210"/>
        <v/>
      </c>
      <c r="AR908" s="7" t="str">
        <f t="shared" si="210"/>
        <v/>
      </c>
      <c r="AS908" s="7" t="str">
        <f t="shared" si="210"/>
        <v/>
      </c>
      <c r="AT908" s="7" t="str">
        <f t="shared" si="210"/>
        <v/>
      </c>
      <c r="AU908" s="7" t="str">
        <f t="shared" si="210"/>
        <v/>
      </c>
      <c r="AV908" s="7" t="str">
        <f t="shared" si="210"/>
        <v/>
      </c>
      <c r="AW908" s="7" t="str">
        <f t="shared" si="210"/>
        <v/>
      </c>
      <c r="AX908" s="7" t="str">
        <f t="shared" si="211"/>
        <v/>
      </c>
      <c r="AY908" s="7" t="str">
        <f t="shared" si="211"/>
        <v/>
      </c>
      <c r="AZ908" s="7" t="str">
        <f t="shared" si="211"/>
        <v/>
      </c>
      <c r="BA908" s="7" t="str">
        <f t="shared" si="211"/>
        <v/>
      </c>
      <c r="BB908" s="7" t="str">
        <f t="shared" si="211"/>
        <v/>
      </c>
      <c r="BC908" s="7" t="str">
        <f t="shared" si="211"/>
        <v/>
      </c>
      <c r="BD908" s="7" t="str">
        <f t="shared" si="211"/>
        <v/>
      </c>
      <c r="BE908" s="7" t="str">
        <f t="shared" si="211"/>
        <v/>
      </c>
    </row>
    <row r="909" spans="1:57">
      <c r="A909" t="s">
        <v>404</v>
      </c>
      <c r="B909" t="s">
        <v>404</v>
      </c>
      <c r="C909" t="s">
        <v>404</v>
      </c>
      <c r="E909">
        <v>265</v>
      </c>
      <c r="F909">
        <v>0</v>
      </c>
      <c r="G909">
        <v>1</v>
      </c>
      <c r="H909">
        <v>189280</v>
      </c>
      <c r="I909" s="1">
        <v>44777.875</v>
      </c>
      <c r="J909" t="s">
        <v>575</v>
      </c>
      <c r="K909">
        <v>0</v>
      </c>
      <c r="L909" s="1"/>
      <c r="M909" s="1">
        <v>44777.875</v>
      </c>
      <c r="N909" s="1">
        <v>27904.875</v>
      </c>
      <c r="O909" s="1">
        <v>43524.875</v>
      </c>
      <c r="P909" s="1"/>
      <c r="Q909" s="1">
        <v>43524.875</v>
      </c>
      <c r="R909">
        <v>74857416</v>
      </c>
      <c r="S909" s="23">
        <f>COUNTIF(affix_amil_mensalidade_bronze!$E$4:$E$140,R909)</f>
        <v>0</v>
      </c>
      <c r="U909" t="s">
        <v>576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389</v>
      </c>
      <c r="AC909">
        <v>40</v>
      </c>
      <c r="AD909" t="s">
        <v>476</v>
      </c>
      <c r="AE909">
        <v>306664</v>
      </c>
      <c r="AF909">
        <v>2575.9899999999998</v>
      </c>
      <c r="AG909">
        <v>3066.64</v>
      </c>
      <c r="AH909" t="s">
        <v>408</v>
      </c>
      <c r="AI909" t="str">
        <f t="shared" si="208"/>
        <v>SIMSIMSIM2650118928044777.875ASCOSERVI044777.87527904.87543524.87543524.875748574160MXNUXL XMXLXX XNTX PXRXXRX NXTX000000AMIL40AMIL 400 QC NACIONAL3066642575.993066.64ATIVO</v>
      </c>
      <c r="AJ909">
        <f t="shared" si="209"/>
        <v>0</v>
      </c>
      <c r="AK909" t="s">
        <v>575</v>
      </c>
      <c r="AM909" s="8">
        <v>906</v>
      </c>
      <c r="AN909" s="8" t="str">
        <f t="shared" si="210"/>
        <v/>
      </c>
      <c r="AO909" s="8" t="str">
        <f t="shared" si="210"/>
        <v/>
      </c>
      <c r="AP909" s="8" t="str">
        <f t="shared" si="210"/>
        <v/>
      </c>
      <c r="AQ909" s="8" t="str">
        <f t="shared" si="210"/>
        <v/>
      </c>
      <c r="AR909" s="8" t="str">
        <f t="shared" si="210"/>
        <v/>
      </c>
      <c r="AS909" s="8" t="str">
        <f t="shared" si="210"/>
        <v/>
      </c>
      <c r="AT909" s="8" t="str">
        <f t="shared" si="210"/>
        <v/>
      </c>
      <c r="AU909" s="8" t="str">
        <f t="shared" si="210"/>
        <v/>
      </c>
      <c r="AV909" s="8" t="str">
        <f t="shared" si="210"/>
        <v/>
      </c>
      <c r="AW909" s="8" t="str">
        <f t="shared" si="210"/>
        <v/>
      </c>
      <c r="AX909" s="8" t="str">
        <f t="shared" si="211"/>
        <v/>
      </c>
      <c r="AY909" s="8" t="str">
        <f t="shared" si="211"/>
        <v/>
      </c>
      <c r="AZ909" s="8" t="str">
        <f t="shared" si="211"/>
        <v/>
      </c>
      <c r="BA909" s="8" t="str">
        <f t="shared" si="211"/>
        <v/>
      </c>
      <c r="BB909" s="8" t="str">
        <f t="shared" si="211"/>
        <v/>
      </c>
      <c r="BC909" s="8" t="str">
        <f t="shared" si="211"/>
        <v/>
      </c>
      <c r="BD909" s="8" t="str">
        <f t="shared" si="211"/>
        <v/>
      </c>
      <c r="BE909" s="8" t="str">
        <f t="shared" si="211"/>
        <v/>
      </c>
    </row>
    <row r="910" spans="1:57">
      <c r="A910" t="s">
        <v>404</v>
      </c>
      <c r="B910" t="s">
        <v>386</v>
      </c>
      <c r="C910" t="s">
        <v>386</v>
      </c>
      <c r="D910">
        <v>1189426000</v>
      </c>
      <c r="E910">
        <v>57</v>
      </c>
      <c r="F910">
        <v>0</v>
      </c>
      <c r="G910">
        <v>1</v>
      </c>
      <c r="H910">
        <v>189296</v>
      </c>
      <c r="I910" s="1">
        <v>44777.875</v>
      </c>
      <c r="J910" t="s">
        <v>392</v>
      </c>
      <c r="K910">
        <v>0</v>
      </c>
      <c r="L910" s="1">
        <v>44732.875</v>
      </c>
      <c r="M910" s="1">
        <v>44777.875</v>
      </c>
      <c r="N910" s="1">
        <v>27861.875</v>
      </c>
      <c r="O910" s="1">
        <v>44732.875</v>
      </c>
      <c r="P910" s="1"/>
      <c r="Q910" s="1">
        <v>43524.875</v>
      </c>
      <c r="R910">
        <v>74857422</v>
      </c>
      <c r="S910" s="23">
        <f>COUNTIF(affix_amil_mensalidade_bronze!$E$4:$E$140,R910)</f>
        <v>0</v>
      </c>
      <c r="U910" t="s">
        <v>578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389</v>
      </c>
      <c r="AC910">
        <v>40</v>
      </c>
      <c r="AD910" t="s">
        <v>398</v>
      </c>
      <c r="AE910">
        <v>238018</v>
      </c>
      <c r="AF910">
        <v>1999.36</v>
      </c>
      <c r="AG910">
        <v>2380.1799999999998</v>
      </c>
      <c r="AH910" t="s">
        <v>391</v>
      </c>
      <c r="AI910" t="str">
        <f t="shared" si="208"/>
        <v>SIMNÃONÃO1189426000570118929644777.875ANMEP044732.87544777.87527861.87544732.87543524.875748574220WXRLX XLBXRTX MXDRXDX XNTX FXLHX000000AMIL40AMIL 500 QP NACIONAL2380181999.362380.18INATIVO</v>
      </c>
      <c r="AJ910">
        <f t="shared" si="209"/>
        <v>0</v>
      </c>
      <c r="AK910" t="s">
        <v>392</v>
      </c>
      <c r="AM910" s="7">
        <v>907</v>
      </c>
      <c r="AN910" s="7" t="str">
        <f t="shared" si="210"/>
        <v/>
      </c>
      <c r="AO910" s="7" t="str">
        <f t="shared" si="210"/>
        <v/>
      </c>
      <c r="AP910" s="7" t="str">
        <f t="shared" si="210"/>
        <v/>
      </c>
      <c r="AQ910" s="7" t="str">
        <f t="shared" si="210"/>
        <v/>
      </c>
      <c r="AR910" s="7" t="str">
        <f t="shared" si="210"/>
        <v/>
      </c>
      <c r="AS910" s="7" t="str">
        <f t="shared" si="210"/>
        <v/>
      </c>
      <c r="AT910" s="7" t="str">
        <f t="shared" si="210"/>
        <v/>
      </c>
      <c r="AU910" s="7" t="str">
        <f t="shared" si="210"/>
        <v/>
      </c>
      <c r="AV910" s="7" t="str">
        <f t="shared" si="210"/>
        <v/>
      </c>
      <c r="AW910" s="7" t="str">
        <f t="shared" si="210"/>
        <v/>
      </c>
      <c r="AX910" s="7" t="str">
        <f t="shared" si="211"/>
        <v/>
      </c>
      <c r="AY910" s="7" t="str">
        <f t="shared" si="211"/>
        <v/>
      </c>
      <c r="AZ910" s="7" t="str">
        <f t="shared" si="211"/>
        <v/>
      </c>
      <c r="BA910" s="7" t="str">
        <f t="shared" si="211"/>
        <v/>
      </c>
      <c r="BB910" s="7" t="str">
        <f t="shared" si="211"/>
        <v/>
      </c>
      <c r="BC910" s="7" t="str">
        <f t="shared" si="211"/>
        <v/>
      </c>
      <c r="BD910" s="7" t="str">
        <f t="shared" si="211"/>
        <v/>
      </c>
      <c r="BE910" s="7" t="str">
        <f t="shared" si="211"/>
        <v/>
      </c>
    </row>
    <row r="911" spans="1:57">
      <c r="A911" t="s">
        <v>404</v>
      </c>
      <c r="B911" t="s">
        <v>404</v>
      </c>
      <c r="C911" t="s">
        <v>404</v>
      </c>
      <c r="D911">
        <v>1189426000</v>
      </c>
      <c r="E911">
        <v>57</v>
      </c>
      <c r="F911">
        <v>0</v>
      </c>
      <c r="G911">
        <v>1</v>
      </c>
      <c r="H911">
        <v>189306</v>
      </c>
      <c r="I911" s="1">
        <v>44777.875</v>
      </c>
      <c r="J911" t="s">
        <v>392</v>
      </c>
      <c r="K911">
        <v>0</v>
      </c>
      <c r="L911" s="1"/>
      <c r="M911" s="1">
        <v>44777.875</v>
      </c>
      <c r="N911" s="1">
        <v>28623.875</v>
      </c>
      <c r="O911" s="1">
        <v>43524.875</v>
      </c>
      <c r="P911" s="1"/>
      <c r="Q911" s="1">
        <v>43524.875</v>
      </c>
      <c r="R911">
        <v>74857427</v>
      </c>
      <c r="S911" s="22">
        <f>COUNTIF(affix_amil_mensalidade_bronze!$E$4:$E$140,R911)</f>
        <v>0</v>
      </c>
      <c r="U911" t="s">
        <v>579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389</v>
      </c>
      <c r="AC911">
        <v>40</v>
      </c>
      <c r="AD911" t="s">
        <v>398</v>
      </c>
      <c r="AE911">
        <v>380353</v>
      </c>
      <c r="AF911">
        <v>3194.98</v>
      </c>
      <c r="AG911">
        <v>3803.53</v>
      </c>
      <c r="AH911" t="s">
        <v>408</v>
      </c>
      <c r="AI911" t="str">
        <f t="shared" si="208"/>
        <v>SIMSIMSIM1189426000570118930644777.875ANMEP044777.87528623.87543524.87543524.875748574270MXRWXX XNTX RXWHX000000AMIL40AMIL 500 QP NACIONAL3803533194.983803.53ATIVO</v>
      </c>
      <c r="AJ911">
        <f t="shared" si="209"/>
        <v>0</v>
      </c>
      <c r="AK911" t="s">
        <v>392</v>
      </c>
      <c r="AM911" s="8">
        <v>908</v>
      </c>
      <c r="AN911" s="8" t="str">
        <f t="shared" si="210"/>
        <v/>
      </c>
      <c r="AO911" s="8" t="str">
        <f t="shared" si="210"/>
        <v/>
      </c>
      <c r="AP911" s="8" t="str">
        <f t="shared" si="210"/>
        <v/>
      </c>
      <c r="AQ911" s="8" t="str">
        <f t="shared" si="210"/>
        <v/>
      </c>
      <c r="AR911" s="8" t="str">
        <f t="shared" si="210"/>
        <v/>
      </c>
      <c r="AS911" s="8" t="str">
        <f t="shared" si="210"/>
        <v/>
      </c>
      <c r="AT911" s="8" t="str">
        <f t="shared" si="210"/>
        <v/>
      </c>
      <c r="AU911" s="8" t="str">
        <f t="shared" si="210"/>
        <v/>
      </c>
      <c r="AV911" s="8" t="str">
        <f t="shared" si="210"/>
        <v/>
      </c>
      <c r="AW911" s="8" t="str">
        <f t="shared" si="210"/>
        <v/>
      </c>
      <c r="AX911" s="8" t="str">
        <f t="shared" si="211"/>
        <v/>
      </c>
      <c r="AY911" s="8" t="str">
        <f t="shared" si="211"/>
        <v/>
      </c>
      <c r="AZ911" s="8" t="str">
        <f t="shared" si="211"/>
        <v/>
      </c>
      <c r="BA911" s="8" t="str">
        <f t="shared" si="211"/>
        <v/>
      </c>
      <c r="BB911" s="8" t="str">
        <f t="shared" si="211"/>
        <v/>
      </c>
      <c r="BC911" s="8" t="str">
        <f t="shared" si="211"/>
        <v/>
      </c>
      <c r="BD911" s="8" t="str">
        <f t="shared" si="211"/>
        <v/>
      </c>
      <c r="BE911" s="8" t="str">
        <f t="shared" si="211"/>
        <v/>
      </c>
    </row>
    <row r="912" spans="1:57">
      <c r="A912" t="s">
        <v>404</v>
      </c>
      <c r="B912" t="s">
        <v>404</v>
      </c>
      <c r="C912" t="s">
        <v>386</v>
      </c>
      <c r="D912">
        <v>1189449000</v>
      </c>
      <c r="E912">
        <v>19</v>
      </c>
      <c r="F912">
        <v>0</v>
      </c>
      <c r="G912">
        <v>1</v>
      </c>
      <c r="H912">
        <v>191315</v>
      </c>
      <c r="I912" s="1">
        <v>44777.875</v>
      </c>
      <c r="J912" t="s">
        <v>387</v>
      </c>
      <c r="K912">
        <v>0</v>
      </c>
      <c r="L912" s="1">
        <v>44742.875</v>
      </c>
      <c r="M912" s="1">
        <v>44777.875</v>
      </c>
      <c r="N912" s="1">
        <v>36198.916666666664</v>
      </c>
      <c r="O912" s="1">
        <v>44742.875</v>
      </c>
      <c r="P912" s="1"/>
      <c r="Q912" s="1">
        <v>43524.875</v>
      </c>
      <c r="R912">
        <v>74857548</v>
      </c>
      <c r="S912" s="23">
        <f>COUNTIF(affix_amil_mensalidade_bronze!$E$4:$E$140,R912)</f>
        <v>0</v>
      </c>
      <c r="U912" t="s">
        <v>585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389</v>
      </c>
      <c r="AC912">
        <v>40</v>
      </c>
      <c r="AD912" t="s">
        <v>574</v>
      </c>
      <c r="AE912">
        <v>67384</v>
      </c>
      <c r="AF912">
        <v>566.01</v>
      </c>
      <c r="AG912">
        <v>673.84</v>
      </c>
      <c r="AH912" t="s">
        <v>391</v>
      </c>
      <c r="AI912" t="str">
        <f t="shared" si="208"/>
        <v>SIMSIMNÃO1189449000190119131544777.875FNEL044742.87544777.87536198.916666666744742.87543524.875748575480MXRWXLX XXRX DX XLVX000000AMIL40NEXT 1067384566.01673.84INATIVO</v>
      </c>
      <c r="AJ912">
        <f t="shared" si="209"/>
        <v>0</v>
      </c>
      <c r="AK912" t="s">
        <v>387</v>
      </c>
      <c r="AM912" s="7">
        <v>909</v>
      </c>
      <c r="AN912" s="7" t="str">
        <f t="shared" si="210"/>
        <v/>
      </c>
      <c r="AO912" s="7" t="str">
        <f t="shared" si="210"/>
        <v/>
      </c>
      <c r="AP912" s="7" t="str">
        <f t="shared" si="210"/>
        <v/>
      </c>
      <c r="AQ912" s="7" t="str">
        <f t="shared" si="210"/>
        <v/>
      </c>
      <c r="AR912" s="7" t="str">
        <f t="shared" si="210"/>
        <v/>
      </c>
      <c r="AS912" s="7" t="str">
        <f t="shared" si="210"/>
        <v/>
      </c>
      <c r="AT912" s="7" t="str">
        <f t="shared" si="210"/>
        <v/>
      </c>
      <c r="AU912" s="7" t="str">
        <f t="shared" si="210"/>
        <v/>
      </c>
      <c r="AV912" s="7" t="str">
        <f t="shared" si="210"/>
        <v/>
      </c>
      <c r="AW912" s="7" t="str">
        <f t="shared" si="210"/>
        <v/>
      </c>
      <c r="AX912" s="7" t="str">
        <f t="shared" si="211"/>
        <v/>
      </c>
      <c r="AY912" s="7" t="str">
        <f t="shared" si="211"/>
        <v/>
      </c>
      <c r="AZ912" s="7" t="str">
        <f t="shared" si="211"/>
        <v/>
      </c>
      <c r="BA912" s="7" t="str">
        <f t="shared" si="211"/>
        <v/>
      </c>
      <c r="BB912" s="7" t="str">
        <f t="shared" si="211"/>
        <v/>
      </c>
      <c r="BC912" s="7" t="str">
        <f t="shared" si="211"/>
        <v/>
      </c>
      <c r="BD912" s="7" t="str">
        <f t="shared" si="211"/>
        <v/>
      </c>
      <c r="BE912" s="7" t="str">
        <f t="shared" si="211"/>
        <v/>
      </c>
    </row>
    <row r="913" spans="1:57">
      <c r="A913" t="s">
        <v>404</v>
      </c>
      <c r="B913" t="s">
        <v>404</v>
      </c>
      <c r="C913" t="s">
        <v>404</v>
      </c>
      <c r="D913">
        <v>1189426000</v>
      </c>
      <c r="E913">
        <v>57</v>
      </c>
      <c r="F913">
        <v>0</v>
      </c>
      <c r="G913">
        <v>1</v>
      </c>
      <c r="H913">
        <v>189295</v>
      </c>
      <c r="I913" s="1">
        <v>44777.875</v>
      </c>
      <c r="J913" t="s">
        <v>392</v>
      </c>
      <c r="K913">
        <v>0</v>
      </c>
      <c r="L913" s="1"/>
      <c r="M913" s="1">
        <v>44777.875</v>
      </c>
      <c r="N913" s="1">
        <v>23918.875</v>
      </c>
      <c r="O913" s="1">
        <v>44073.875</v>
      </c>
      <c r="P913" s="1">
        <v>44073.875</v>
      </c>
      <c r="Q913" s="1">
        <v>43524.875</v>
      </c>
      <c r="R913">
        <v>74870612</v>
      </c>
      <c r="S913" s="22">
        <f>COUNTIF(affix_amil_mensalidade_bronze!$E$4:$E$140,R913)</f>
        <v>0</v>
      </c>
      <c r="U913" t="s">
        <v>577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389</v>
      </c>
      <c r="AC913">
        <v>40</v>
      </c>
      <c r="AD913" t="s">
        <v>476</v>
      </c>
      <c r="AE913">
        <v>124255</v>
      </c>
      <c r="AF913">
        <v>3542.06</v>
      </c>
      <c r="AG913">
        <v>1242.55</v>
      </c>
      <c r="AH913" t="s">
        <v>408</v>
      </c>
      <c r="AI913" t="str">
        <f t="shared" si="208"/>
        <v>SIMSIMSIM1189426000570118929544777.875ANMEP044777.87523918.87544073.87544073.87543524.875748706120RXNXLZX MXRXX FRXXRX DX XLVX000000AMIL40AMIL 400 QC NACIONAL1242553542.061242.55ATIVO</v>
      </c>
      <c r="AJ913">
        <f t="shared" si="209"/>
        <v>0</v>
      </c>
      <c r="AK913" t="s">
        <v>392</v>
      </c>
      <c r="AM913" s="8">
        <v>910</v>
      </c>
      <c r="AN913" s="8" t="str">
        <f t="shared" si="210"/>
        <v/>
      </c>
      <c r="AO913" s="8" t="str">
        <f t="shared" si="210"/>
        <v/>
      </c>
      <c r="AP913" s="8" t="str">
        <f t="shared" si="210"/>
        <v/>
      </c>
      <c r="AQ913" s="8" t="str">
        <f t="shared" si="210"/>
        <v/>
      </c>
      <c r="AR913" s="8" t="str">
        <f t="shared" si="210"/>
        <v/>
      </c>
      <c r="AS913" s="8" t="str">
        <f t="shared" si="210"/>
        <v/>
      </c>
      <c r="AT913" s="8" t="str">
        <f t="shared" si="210"/>
        <v/>
      </c>
      <c r="AU913" s="8" t="str">
        <f t="shared" si="210"/>
        <v/>
      </c>
      <c r="AV913" s="8" t="str">
        <f t="shared" si="210"/>
        <v/>
      </c>
      <c r="AW913" s="8" t="str">
        <f t="shared" si="210"/>
        <v/>
      </c>
      <c r="AX913" s="8" t="str">
        <f t="shared" si="211"/>
        <v/>
      </c>
      <c r="AY913" s="8" t="str">
        <f t="shared" si="211"/>
        <v/>
      </c>
      <c r="AZ913" s="8" t="str">
        <f t="shared" si="211"/>
        <v/>
      </c>
      <c r="BA913" s="8" t="str">
        <f t="shared" si="211"/>
        <v/>
      </c>
      <c r="BB913" s="8" t="str">
        <f t="shared" si="211"/>
        <v/>
      </c>
      <c r="BC913" s="8" t="str">
        <f t="shared" si="211"/>
        <v/>
      </c>
      <c r="BD913" s="8" t="str">
        <f t="shared" si="211"/>
        <v/>
      </c>
      <c r="BE913" s="8" t="str">
        <f t="shared" si="211"/>
        <v/>
      </c>
    </row>
    <row r="914" spans="1:57">
      <c r="A914" t="s">
        <v>404</v>
      </c>
      <c r="B914" t="s">
        <v>404</v>
      </c>
      <c r="C914" t="s">
        <v>404</v>
      </c>
      <c r="D914">
        <v>1189426000</v>
      </c>
      <c r="E914">
        <v>57</v>
      </c>
      <c r="F914">
        <v>0</v>
      </c>
      <c r="G914">
        <v>1</v>
      </c>
      <c r="H914">
        <v>189309</v>
      </c>
      <c r="I914" s="1">
        <v>44777.875</v>
      </c>
      <c r="J914" t="s">
        <v>392</v>
      </c>
      <c r="K914">
        <v>0</v>
      </c>
      <c r="L914" s="1"/>
      <c r="M914" s="1">
        <v>44777.875</v>
      </c>
      <c r="N914" s="1">
        <v>25875.916666666668</v>
      </c>
      <c r="O914" s="1">
        <v>43524.875</v>
      </c>
      <c r="P914" s="1"/>
      <c r="Q914" s="1">
        <v>43524.875</v>
      </c>
      <c r="R914">
        <v>74870626</v>
      </c>
      <c r="S914" s="23">
        <f>COUNTIF(affix_amil_mensalidade_bronze!$E$4:$E$140,R914)</f>
        <v>0</v>
      </c>
      <c r="U914" t="s">
        <v>580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389</v>
      </c>
      <c r="AC914">
        <v>40</v>
      </c>
      <c r="AD914" t="s">
        <v>581</v>
      </c>
      <c r="AE914">
        <v>355638</v>
      </c>
      <c r="AF914">
        <v>2987.38</v>
      </c>
      <c r="AG914">
        <v>3556.38</v>
      </c>
      <c r="AH914" t="s">
        <v>408</v>
      </c>
      <c r="AI914" t="str">
        <f t="shared" si="208"/>
        <v>SIMSIMSIM1189426000570118930944777.875ANMEP044777.87525875.916666666743524.87543524.875748706260RXXNX MXRXX GUXMXRXX XNTX000000AMIL40AMIL 500 QP NACIONAL COPART3556382987.383556.38ATIVO</v>
      </c>
      <c r="AJ914">
        <f t="shared" si="209"/>
        <v>0</v>
      </c>
      <c r="AK914" t="s">
        <v>392</v>
      </c>
      <c r="AM914" s="7">
        <v>911</v>
      </c>
      <c r="AN914" s="7" t="str">
        <f t="shared" ref="AN914:AW923" si="212">IF(AN$3=$D914,$AM914,"")</f>
        <v/>
      </c>
      <c r="AO914" s="7" t="str">
        <f t="shared" si="212"/>
        <v/>
      </c>
      <c r="AP914" s="7" t="str">
        <f t="shared" si="212"/>
        <v/>
      </c>
      <c r="AQ914" s="7" t="str">
        <f t="shared" si="212"/>
        <v/>
      </c>
      <c r="AR914" s="7" t="str">
        <f t="shared" si="212"/>
        <v/>
      </c>
      <c r="AS914" s="7" t="str">
        <f t="shared" si="212"/>
        <v/>
      </c>
      <c r="AT914" s="7" t="str">
        <f t="shared" si="212"/>
        <v/>
      </c>
      <c r="AU914" s="7" t="str">
        <f t="shared" si="212"/>
        <v/>
      </c>
      <c r="AV914" s="7" t="str">
        <f t="shared" si="212"/>
        <v/>
      </c>
      <c r="AW914" s="7" t="str">
        <f t="shared" si="212"/>
        <v/>
      </c>
      <c r="AX914" s="7" t="str">
        <f t="shared" ref="AX914:BE923" si="213">IF(AX$3=$D914,$AM914,"")</f>
        <v/>
      </c>
      <c r="AY914" s="7" t="str">
        <f t="shared" si="213"/>
        <v/>
      </c>
      <c r="AZ914" s="7" t="str">
        <f t="shared" si="213"/>
        <v/>
      </c>
      <c r="BA914" s="7" t="str">
        <f t="shared" si="213"/>
        <v/>
      </c>
      <c r="BB914" s="7" t="str">
        <f t="shared" si="213"/>
        <v/>
      </c>
      <c r="BC914" s="7" t="str">
        <f t="shared" si="213"/>
        <v/>
      </c>
      <c r="BD914" s="7" t="str">
        <f t="shared" si="213"/>
        <v/>
      </c>
      <c r="BE914" s="7" t="str">
        <f t="shared" si="213"/>
        <v/>
      </c>
    </row>
    <row r="915" spans="1:57">
      <c r="A915" t="s">
        <v>404</v>
      </c>
      <c r="B915" t="s">
        <v>404</v>
      </c>
      <c r="C915" t="s">
        <v>404</v>
      </c>
      <c r="D915">
        <v>1189455000</v>
      </c>
      <c r="E915">
        <v>19</v>
      </c>
      <c r="F915">
        <v>0</v>
      </c>
      <c r="G915">
        <v>1</v>
      </c>
      <c r="H915">
        <v>191270</v>
      </c>
      <c r="I915" s="1">
        <v>44777.875</v>
      </c>
      <c r="J915" t="s">
        <v>387</v>
      </c>
      <c r="K915">
        <v>0</v>
      </c>
      <c r="L915" s="1">
        <v>44773.875</v>
      </c>
      <c r="M915" s="1">
        <v>44777.875</v>
      </c>
      <c r="N915" s="1">
        <v>42131.875</v>
      </c>
      <c r="O915" s="1">
        <v>44773.875</v>
      </c>
      <c r="P915" s="1"/>
      <c r="Q915" s="1">
        <v>43524.875</v>
      </c>
      <c r="R915">
        <v>74870648</v>
      </c>
      <c r="S915" s="22">
        <f>COUNTIF(affix_amil_mensalidade_bronze!$E$4:$E$140,R915)</f>
        <v>0</v>
      </c>
      <c r="U915" t="s">
        <v>582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389</v>
      </c>
      <c r="AC915">
        <v>40</v>
      </c>
      <c r="AD915" t="s">
        <v>483</v>
      </c>
      <c r="AE915">
        <v>19297</v>
      </c>
      <c r="AF915">
        <v>1620.95</v>
      </c>
      <c r="AG915">
        <v>1929.7</v>
      </c>
      <c r="AH915" t="s">
        <v>391</v>
      </c>
      <c r="AI915" t="str">
        <f t="shared" si="208"/>
        <v>SIMSIMSIM1189455000190119127044777.875FNEL044773.87544777.87542131.87544773.87543524.875748706480GUTXVX PXVX MXGXLHXX000000AMIL40AMIL 700 QP NACIONAL192971620.951929.7INATIVO</v>
      </c>
      <c r="AJ915">
        <f t="shared" si="209"/>
        <v>0</v>
      </c>
      <c r="AK915" t="s">
        <v>387</v>
      </c>
      <c r="AM915" s="8">
        <v>912</v>
      </c>
      <c r="AN915" s="8" t="str">
        <f t="shared" si="212"/>
        <v/>
      </c>
      <c r="AO915" s="8" t="str">
        <f t="shared" si="212"/>
        <v/>
      </c>
      <c r="AP915" s="8" t="str">
        <f t="shared" si="212"/>
        <v/>
      </c>
      <c r="AQ915" s="8" t="str">
        <f t="shared" si="212"/>
        <v/>
      </c>
      <c r="AR915" s="8" t="str">
        <f t="shared" si="212"/>
        <v/>
      </c>
      <c r="AS915" s="8" t="str">
        <f t="shared" si="212"/>
        <v/>
      </c>
      <c r="AT915" s="8" t="str">
        <f t="shared" si="212"/>
        <v/>
      </c>
      <c r="AU915" s="8" t="str">
        <f t="shared" si="212"/>
        <v/>
      </c>
      <c r="AV915" s="8" t="str">
        <f t="shared" si="212"/>
        <v/>
      </c>
      <c r="AW915" s="8" t="str">
        <f t="shared" si="212"/>
        <v/>
      </c>
      <c r="AX915" s="8" t="str">
        <f t="shared" si="213"/>
        <v/>
      </c>
      <c r="AY915" s="8" t="str">
        <f t="shared" si="213"/>
        <v/>
      </c>
      <c r="AZ915" s="8" t="str">
        <f t="shared" si="213"/>
        <v/>
      </c>
      <c r="BA915" s="8" t="str">
        <f t="shared" si="213"/>
        <v/>
      </c>
      <c r="BB915" s="8" t="str">
        <f t="shared" si="213"/>
        <v/>
      </c>
      <c r="BC915" s="8" t="str">
        <f t="shared" si="213"/>
        <v/>
      </c>
      <c r="BD915" s="8" t="str">
        <f t="shared" si="213"/>
        <v/>
      </c>
      <c r="BE915" s="8" t="str">
        <f t="shared" si="213"/>
        <v/>
      </c>
    </row>
    <row r="916" spans="1:57">
      <c r="A916" t="s">
        <v>404</v>
      </c>
      <c r="B916" t="s">
        <v>386</v>
      </c>
      <c r="C916" t="s">
        <v>386</v>
      </c>
      <c r="E916">
        <v>278</v>
      </c>
      <c r="F916">
        <v>0</v>
      </c>
      <c r="G916">
        <v>1</v>
      </c>
      <c r="H916">
        <v>191290</v>
      </c>
      <c r="I916" s="1">
        <v>44777.875</v>
      </c>
      <c r="J916" t="s">
        <v>396</v>
      </c>
      <c r="K916">
        <v>0</v>
      </c>
      <c r="L916" s="1">
        <v>44731.875</v>
      </c>
      <c r="M916" s="1">
        <v>44777.875</v>
      </c>
      <c r="N916" s="1">
        <v>23666.875</v>
      </c>
      <c r="O916" s="1">
        <v>44731.875</v>
      </c>
      <c r="P916" s="1"/>
      <c r="Q916" s="1">
        <v>43524.875</v>
      </c>
      <c r="R916">
        <v>74870672</v>
      </c>
      <c r="S916" s="23">
        <f>COUNTIF(affix_amil_mensalidade_bronze!$E$4:$E$140,R916)</f>
        <v>0</v>
      </c>
      <c r="U916" t="s">
        <v>583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389</v>
      </c>
      <c r="AC916">
        <v>40</v>
      </c>
      <c r="AD916" t="s">
        <v>478</v>
      </c>
      <c r="AE916">
        <v>187687</v>
      </c>
      <c r="AF916">
        <v>1557.79</v>
      </c>
      <c r="AG916">
        <v>1876.87</v>
      </c>
      <c r="AH916" t="s">
        <v>391</v>
      </c>
      <c r="AI916" t="str">
        <f t="shared" si="208"/>
        <v>SIMNÃONÃO2780119129044777.875SINDSIME -SINDICATO DOS EMPREENDEDORES INDIVIDUAIS044731.87544777.87523666.87544731.87543524.875748706720MXRXX XPXRXWXDX FXRNXNDX XLVX000000AMIL40AMIL 400 QC NACIONAL COPART1876871557.791876.87INATIVO</v>
      </c>
      <c r="AJ916">
        <f t="shared" si="209"/>
        <v>0</v>
      </c>
      <c r="AK916" t="s">
        <v>396</v>
      </c>
      <c r="AM916" s="7">
        <v>913</v>
      </c>
      <c r="AN916" s="7" t="str">
        <f t="shared" si="212"/>
        <v/>
      </c>
      <c r="AO916" s="7" t="str">
        <f t="shared" si="212"/>
        <v/>
      </c>
      <c r="AP916" s="7" t="str">
        <f t="shared" si="212"/>
        <v/>
      </c>
      <c r="AQ916" s="7" t="str">
        <f t="shared" si="212"/>
        <v/>
      </c>
      <c r="AR916" s="7" t="str">
        <f t="shared" si="212"/>
        <v/>
      </c>
      <c r="AS916" s="7" t="str">
        <f t="shared" si="212"/>
        <v/>
      </c>
      <c r="AT916" s="7" t="str">
        <f t="shared" si="212"/>
        <v/>
      </c>
      <c r="AU916" s="7" t="str">
        <f t="shared" si="212"/>
        <v/>
      </c>
      <c r="AV916" s="7" t="str">
        <f t="shared" si="212"/>
        <v/>
      </c>
      <c r="AW916" s="7" t="str">
        <f t="shared" si="212"/>
        <v/>
      </c>
      <c r="AX916" s="7" t="str">
        <f t="shared" si="213"/>
        <v/>
      </c>
      <c r="AY916" s="7" t="str">
        <f t="shared" si="213"/>
        <v/>
      </c>
      <c r="AZ916" s="7" t="str">
        <f t="shared" si="213"/>
        <v/>
      </c>
      <c r="BA916" s="7" t="str">
        <f t="shared" si="213"/>
        <v/>
      </c>
      <c r="BB916" s="7" t="str">
        <f t="shared" si="213"/>
        <v/>
      </c>
      <c r="BC916" s="7" t="str">
        <f t="shared" si="213"/>
        <v/>
      </c>
      <c r="BD916" s="7" t="str">
        <f t="shared" si="213"/>
        <v/>
      </c>
      <c r="BE916" s="7" t="str">
        <f t="shared" si="213"/>
        <v/>
      </c>
    </row>
    <row r="917" spans="1:57">
      <c r="A917" t="s">
        <v>404</v>
      </c>
      <c r="B917" t="s">
        <v>404</v>
      </c>
      <c r="C917" t="s">
        <v>404</v>
      </c>
      <c r="D917">
        <v>1189435000</v>
      </c>
      <c r="E917">
        <v>57</v>
      </c>
      <c r="F917">
        <v>0</v>
      </c>
      <c r="G917">
        <v>1</v>
      </c>
      <c r="H917">
        <v>191321</v>
      </c>
      <c r="I917" s="1">
        <v>44777.875</v>
      </c>
      <c r="J917" t="s">
        <v>392</v>
      </c>
      <c r="K917">
        <v>0</v>
      </c>
      <c r="L917" s="1"/>
      <c r="M917" s="1">
        <v>44777.875</v>
      </c>
      <c r="N917" s="1">
        <v>27039.916666666668</v>
      </c>
      <c r="O917" s="1">
        <v>43524.875</v>
      </c>
      <c r="P917" s="1"/>
      <c r="Q917" s="1">
        <v>43524.875</v>
      </c>
      <c r="R917">
        <v>74870742</v>
      </c>
      <c r="S917" s="22">
        <f>COUNTIF(affix_amil_mensalidade_bronze!$E$4:$E$140,R917)</f>
        <v>0</v>
      </c>
      <c r="U917" t="s">
        <v>586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389</v>
      </c>
      <c r="AC917">
        <v>40</v>
      </c>
      <c r="AD917" t="s">
        <v>400</v>
      </c>
      <c r="AE917">
        <v>122026</v>
      </c>
      <c r="AF917">
        <v>1025.04</v>
      </c>
      <c r="AG917">
        <v>1220.26</v>
      </c>
      <c r="AH917" t="s">
        <v>408</v>
      </c>
      <c r="AI917" t="str">
        <f t="shared" si="208"/>
        <v>SIMSIMSIM1189435000570119132144777.875ANMEP044777.87527039.916666666743524.87543524.875748707420MXRXXNNX LXPXNX000000AMIL40NEXT MUNICIPAL SÃO PAULO1220261025.041220.26ATIVO</v>
      </c>
      <c r="AJ917">
        <f t="shared" si="209"/>
        <v>0</v>
      </c>
      <c r="AK917" t="s">
        <v>392</v>
      </c>
      <c r="AM917" s="8">
        <v>914</v>
      </c>
      <c r="AN917" s="8" t="str">
        <f t="shared" si="212"/>
        <v/>
      </c>
      <c r="AO917" s="8" t="str">
        <f t="shared" si="212"/>
        <v/>
      </c>
      <c r="AP917" s="8" t="str">
        <f t="shared" si="212"/>
        <v/>
      </c>
      <c r="AQ917" s="8" t="str">
        <f t="shared" si="212"/>
        <v/>
      </c>
      <c r="AR917" s="8" t="str">
        <f t="shared" si="212"/>
        <v/>
      </c>
      <c r="AS917" s="8" t="str">
        <f t="shared" si="212"/>
        <v/>
      </c>
      <c r="AT917" s="8" t="str">
        <f t="shared" si="212"/>
        <v/>
      </c>
      <c r="AU917" s="8" t="str">
        <f t="shared" si="212"/>
        <v/>
      </c>
      <c r="AV917" s="8" t="str">
        <f t="shared" si="212"/>
        <v/>
      </c>
      <c r="AW917" s="8" t="str">
        <f t="shared" si="212"/>
        <v/>
      </c>
      <c r="AX917" s="8" t="str">
        <f t="shared" si="213"/>
        <v/>
      </c>
      <c r="AY917" s="8" t="str">
        <f t="shared" si="213"/>
        <v/>
      </c>
      <c r="AZ917" s="8" t="str">
        <f t="shared" si="213"/>
        <v/>
      </c>
      <c r="BA917" s="8" t="str">
        <f t="shared" si="213"/>
        <v/>
      </c>
      <c r="BB917" s="8" t="str">
        <f t="shared" si="213"/>
        <v/>
      </c>
      <c r="BC917" s="8" t="str">
        <f t="shared" si="213"/>
        <v/>
      </c>
      <c r="BD917" s="8" t="str">
        <f t="shared" si="213"/>
        <v/>
      </c>
      <c r="BE917" s="8" t="str">
        <f t="shared" si="213"/>
        <v/>
      </c>
    </row>
    <row r="918" spans="1:57">
      <c r="A918" t="s">
        <v>404</v>
      </c>
      <c r="B918" t="s">
        <v>404</v>
      </c>
      <c r="C918" t="s">
        <v>404</v>
      </c>
      <c r="D918">
        <v>1189435000</v>
      </c>
      <c r="E918">
        <v>57</v>
      </c>
      <c r="F918">
        <v>0</v>
      </c>
      <c r="G918">
        <v>1</v>
      </c>
      <c r="H918">
        <v>191321</v>
      </c>
      <c r="I918" s="1">
        <v>44777.875</v>
      </c>
      <c r="J918" t="s">
        <v>392</v>
      </c>
      <c r="K918">
        <v>1</v>
      </c>
      <c r="L918" s="1"/>
      <c r="M918" s="1">
        <v>44777.875</v>
      </c>
      <c r="N918" s="1">
        <v>41721.875</v>
      </c>
      <c r="O918" s="1">
        <v>43524.875</v>
      </c>
      <c r="P918" s="1"/>
      <c r="Q918" s="1">
        <v>43524.875</v>
      </c>
      <c r="R918">
        <v>74870743</v>
      </c>
      <c r="S918" s="23">
        <f>COUNTIF(affix_amil_mensalidade_bronze!$E$4:$E$140,R918)</f>
        <v>0</v>
      </c>
      <c r="U918" t="s">
        <v>587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389</v>
      </c>
      <c r="AC918">
        <v>40</v>
      </c>
      <c r="AD918" t="s">
        <v>400</v>
      </c>
      <c r="AE918">
        <v>49621</v>
      </c>
      <c r="AF918">
        <v>416.82</v>
      </c>
      <c r="AG918">
        <v>496.21</v>
      </c>
      <c r="AH918" t="s">
        <v>408</v>
      </c>
      <c r="AI918" t="str">
        <f t="shared" si="208"/>
        <v>SIMSIMSIM1189435000570119132144777.875ANMEP144777.87541721.87543524.87543524.875748707430WLXRX LXPXNX JXZXNKY000000AMIL40NEXT MUNICIPAL SÃO PAULO49621416.82496.21ATIVO</v>
      </c>
      <c r="AJ918">
        <f t="shared" si="209"/>
        <v>0</v>
      </c>
      <c r="AK918" t="s">
        <v>392</v>
      </c>
      <c r="AM918" s="7">
        <v>915</v>
      </c>
      <c r="AN918" s="7" t="str">
        <f t="shared" si="212"/>
        <v/>
      </c>
      <c r="AO918" s="7" t="str">
        <f t="shared" si="212"/>
        <v/>
      </c>
      <c r="AP918" s="7" t="str">
        <f t="shared" si="212"/>
        <v/>
      </c>
      <c r="AQ918" s="7" t="str">
        <f t="shared" si="212"/>
        <v/>
      </c>
      <c r="AR918" s="7" t="str">
        <f t="shared" si="212"/>
        <v/>
      </c>
      <c r="AS918" s="7" t="str">
        <f t="shared" si="212"/>
        <v/>
      </c>
      <c r="AT918" s="7" t="str">
        <f t="shared" si="212"/>
        <v/>
      </c>
      <c r="AU918" s="7" t="str">
        <f t="shared" si="212"/>
        <v/>
      </c>
      <c r="AV918" s="7" t="str">
        <f t="shared" si="212"/>
        <v/>
      </c>
      <c r="AW918" s="7" t="str">
        <f t="shared" si="212"/>
        <v/>
      </c>
      <c r="AX918" s="7" t="str">
        <f t="shared" si="213"/>
        <v/>
      </c>
      <c r="AY918" s="7" t="str">
        <f t="shared" si="213"/>
        <v/>
      </c>
      <c r="AZ918" s="7" t="str">
        <f t="shared" si="213"/>
        <v/>
      </c>
      <c r="BA918" s="7" t="str">
        <f t="shared" si="213"/>
        <v/>
      </c>
      <c r="BB918" s="7" t="str">
        <f t="shared" si="213"/>
        <v/>
      </c>
      <c r="BC918" s="7" t="str">
        <f t="shared" si="213"/>
        <v/>
      </c>
      <c r="BD918" s="7" t="str">
        <f t="shared" si="213"/>
        <v/>
      </c>
      <c r="BE918" s="7" t="str">
        <f t="shared" si="213"/>
        <v/>
      </c>
    </row>
    <row r="919" spans="1:57">
      <c r="A919" t="s">
        <v>404</v>
      </c>
      <c r="B919" t="s">
        <v>404</v>
      </c>
      <c r="C919" t="s">
        <v>386</v>
      </c>
      <c r="D919">
        <v>1189459000</v>
      </c>
      <c r="E919">
        <v>19</v>
      </c>
      <c r="F919">
        <v>0</v>
      </c>
      <c r="G919">
        <v>1</v>
      </c>
      <c r="H919">
        <v>194404</v>
      </c>
      <c r="I919" s="1">
        <v>44777.875</v>
      </c>
      <c r="J919" t="s">
        <v>387</v>
      </c>
      <c r="K919">
        <v>0</v>
      </c>
      <c r="L919" s="1">
        <v>44741.875</v>
      </c>
      <c r="M919" s="1">
        <v>44777.875</v>
      </c>
      <c r="N919" s="1">
        <v>36038.875</v>
      </c>
      <c r="O919" s="1">
        <v>44741.875</v>
      </c>
      <c r="P919" s="1"/>
      <c r="Q919" s="1">
        <v>43555.875</v>
      </c>
      <c r="R919">
        <v>75046702</v>
      </c>
      <c r="S919" s="22">
        <f>COUNTIF(affix_amil_mensalidade_bronze!$E$4:$E$140,R919)</f>
        <v>0</v>
      </c>
      <c r="U919" t="s">
        <v>590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389</v>
      </c>
      <c r="AC919">
        <v>39</v>
      </c>
      <c r="AD919" t="s">
        <v>390</v>
      </c>
      <c r="AE919">
        <v>10991</v>
      </c>
      <c r="AF919">
        <v>923.24</v>
      </c>
      <c r="AG919">
        <v>1099.0999999999999</v>
      </c>
      <c r="AH919" t="s">
        <v>391</v>
      </c>
      <c r="AI919" t="str">
        <f t="shared" si="208"/>
        <v>SIMSIMNÃO1189459000190119440444777.875FNEL044741.87544777.87536038.87544741.87543555.875750467020JULXX BXTTXNWXURT DX XNTX RXTTX000000AMIL39AMIL 400 QP NACIONAL10991923.241099.1INATIVO</v>
      </c>
      <c r="AJ919">
        <f t="shared" si="209"/>
        <v>0</v>
      </c>
      <c r="AK919" t="s">
        <v>387</v>
      </c>
      <c r="AM919" s="8">
        <v>916</v>
      </c>
      <c r="AN919" s="8" t="str">
        <f t="shared" si="212"/>
        <v/>
      </c>
      <c r="AO919" s="8" t="str">
        <f t="shared" si="212"/>
        <v/>
      </c>
      <c r="AP919" s="8" t="str">
        <f t="shared" si="212"/>
        <v/>
      </c>
      <c r="AQ919" s="8" t="str">
        <f t="shared" si="212"/>
        <v/>
      </c>
      <c r="AR919" s="8" t="str">
        <f t="shared" si="212"/>
        <v/>
      </c>
      <c r="AS919" s="8" t="str">
        <f t="shared" si="212"/>
        <v/>
      </c>
      <c r="AT919" s="8" t="str">
        <f t="shared" si="212"/>
        <v/>
      </c>
      <c r="AU919" s="8" t="str">
        <f t="shared" si="212"/>
        <v/>
      </c>
      <c r="AV919" s="8" t="str">
        <f t="shared" si="212"/>
        <v/>
      </c>
      <c r="AW919" s="8" t="str">
        <f t="shared" si="212"/>
        <v/>
      </c>
      <c r="AX919" s="8" t="str">
        <f t="shared" si="213"/>
        <v/>
      </c>
      <c r="AY919" s="8" t="str">
        <f t="shared" si="213"/>
        <v/>
      </c>
      <c r="AZ919" s="8" t="str">
        <f t="shared" si="213"/>
        <v/>
      </c>
      <c r="BA919" s="8" t="str">
        <f t="shared" si="213"/>
        <v/>
      </c>
      <c r="BB919" s="8" t="str">
        <f t="shared" si="213"/>
        <v/>
      </c>
      <c r="BC919" s="8" t="str">
        <f t="shared" si="213"/>
        <v/>
      </c>
      <c r="BD919" s="8" t="str">
        <f t="shared" si="213"/>
        <v/>
      </c>
      <c r="BE919" s="8" t="str">
        <f t="shared" si="213"/>
        <v/>
      </c>
    </row>
    <row r="920" spans="1:57">
      <c r="A920" t="s">
        <v>404</v>
      </c>
      <c r="B920" t="s">
        <v>404</v>
      </c>
      <c r="C920" t="s">
        <v>386</v>
      </c>
      <c r="D920">
        <v>1189459000</v>
      </c>
      <c r="E920">
        <v>19</v>
      </c>
      <c r="F920">
        <v>0</v>
      </c>
      <c r="G920">
        <v>1</v>
      </c>
      <c r="H920">
        <v>194404</v>
      </c>
      <c r="I920" s="1">
        <v>44777.875</v>
      </c>
      <c r="J920" t="s">
        <v>387</v>
      </c>
      <c r="K920">
        <v>1</v>
      </c>
      <c r="L920" s="1">
        <v>44741.875</v>
      </c>
      <c r="M920" s="1">
        <v>44777.875</v>
      </c>
      <c r="N920" s="1">
        <v>43531.875</v>
      </c>
      <c r="O920" s="1">
        <v>44741.875</v>
      </c>
      <c r="P920" s="1"/>
      <c r="Q920" s="1">
        <v>43555.875</v>
      </c>
      <c r="R920">
        <v>75046703</v>
      </c>
      <c r="S920" s="23">
        <f>COUNTIF(affix_amil_mensalidade_bronze!$E$4:$E$140,R920)</f>
        <v>0</v>
      </c>
      <c r="U920" t="s">
        <v>591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389</v>
      </c>
      <c r="AC920">
        <v>39</v>
      </c>
      <c r="AD920" t="s">
        <v>390</v>
      </c>
      <c r="AE920">
        <v>87928</v>
      </c>
      <c r="AF920">
        <v>738.6</v>
      </c>
      <c r="AG920">
        <v>879.28</v>
      </c>
      <c r="AH920" t="s">
        <v>391</v>
      </c>
      <c r="AI920" t="str">
        <f t="shared" si="208"/>
        <v>SIMSIMNÃO1189459000190119440444777.875FNEL144741.87544777.87543531.87544741.87543555.875750467030TXRXX MXWHXDX BXTTXNWXURT000000AMIL39AMIL 400 QP NACIONAL87928738.6879.28INATIVO</v>
      </c>
      <c r="AJ920">
        <f t="shared" si="209"/>
        <v>0</v>
      </c>
      <c r="AK920" t="s">
        <v>387</v>
      </c>
      <c r="AM920" s="7">
        <v>917</v>
      </c>
      <c r="AN920" s="7" t="str">
        <f t="shared" si="212"/>
        <v/>
      </c>
      <c r="AO920" s="7" t="str">
        <f t="shared" si="212"/>
        <v/>
      </c>
      <c r="AP920" s="7" t="str">
        <f t="shared" si="212"/>
        <v/>
      </c>
      <c r="AQ920" s="7" t="str">
        <f t="shared" si="212"/>
        <v/>
      </c>
      <c r="AR920" s="7" t="str">
        <f t="shared" si="212"/>
        <v/>
      </c>
      <c r="AS920" s="7" t="str">
        <f t="shared" si="212"/>
        <v/>
      </c>
      <c r="AT920" s="7" t="str">
        <f t="shared" si="212"/>
        <v/>
      </c>
      <c r="AU920" s="7" t="str">
        <f t="shared" si="212"/>
        <v/>
      </c>
      <c r="AV920" s="7" t="str">
        <f t="shared" si="212"/>
        <v/>
      </c>
      <c r="AW920" s="7" t="str">
        <f t="shared" si="212"/>
        <v/>
      </c>
      <c r="AX920" s="7" t="str">
        <f t="shared" si="213"/>
        <v/>
      </c>
      <c r="AY920" s="7" t="str">
        <f t="shared" si="213"/>
        <v/>
      </c>
      <c r="AZ920" s="7" t="str">
        <f t="shared" si="213"/>
        <v/>
      </c>
      <c r="BA920" s="7" t="str">
        <f t="shared" si="213"/>
        <v/>
      </c>
      <c r="BB920" s="7" t="str">
        <f t="shared" si="213"/>
        <v/>
      </c>
      <c r="BC920" s="7" t="str">
        <f t="shared" si="213"/>
        <v/>
      </c>
      <c r="BD920" s="7" t="str">
        <f t="shared" si="213"/>
        <v/>
      </c>
      <c r="BE920" s="7" t="str">
        <f t="shared" si="213"/>
        <v/>
      </c>
    </row>
    <row r="921" spans="1:57">
      <c r="A921" t="s">
        <v>404</v>
      </c>
      <c r="B921" t="s">
        <v>404</v>
      </c>
      <c r="C921" t="s">
        <v>404</v>
      </c>
      <c r="D921">
        <v>1189455000</v>
      </c>
      <c r="E921">
        <v>19</v>
      </c>
      <c r="F921">
        <v>0</v>
      </c>
      <c r="G921">
        <v>1</v>
      </c>
      <c r="H921">
        <v>194553</v>
      </c>
      <c r="I921" s="1">
        <v>44777.875</v>
      </c>
      <c r="J921" t="s">
        <v>387</v>
      </c>
      <c r="K921">
        <v>0</v>
      </c>
      <c r="L921" s="1">
        <v>44755.875</v>
      </c>
      <c r="M921" s="1">
        <v>44777.875</v>
      </c>
      <c r="N921" s="1">
        <v>38926.875</v>
      </c>
      <c r="O921" s="1">
        <v>44755.875</v>
      </c>
      <c r="P921" s="1"/>
      <c r="Q921" s="1">
        <v>43555.875</v>
      </c>
      <c r="R921">
        <v>75051190</v>
      </c>
      <c r="S921" s="23">
        <f>COUNTIF(affix_amil_mensalidade_bronze!$E$4:$E$140,R921)</f>
        <v>0</v>
      </c>
      <c r="U921" t="s">
        <v>593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389</v>
      </c>
      <c r="AC921">
        <v>39</v>
      </c>
      <c r="AD921" t="s">
        <v>398</v>
      </c>
      <c r="AE921">
        <v>153282</v>
      </c>
      <c r="AF921">
        <v>1287.56</v>
      </c>
      <c r="AG921">
        <v>1532.82</v>
      </c>
      <c r="AH921" t="s">
        <v>391</v>
      </c>
      <c r="AI921" t="str">
        <f t="shared" si="208"/>
        <v>SIMSIMSIM1189455000190119455344777.875FNEL044755.87544777.87538926.87544755.87543555.875750511900XLVXNX NXXMX DX XLVX WXNWXXWXX000000AMIL39AMIL 500 QP NACIONAL1532821287.561532.82INATIVO</v>
      </c>
      <c r="AJ921">
        <f t="shared" si="209"/>
        <v>0</v>
      </c>
      <c r="AK921" t="s">
        <v>387</v>
      </c>
      <c r="AM921" s="8">
        <v>918</v>
      </c>
      <c r="AN921" s="8" t="str">
        <f t="shared" si="212"/>
        <v/>
      </c>
      <c r="AO921" s="8" t="str">
        <f t="shared" si="212"/>
        <v/>
      </c>
      <c r="AP921" s="8" t="str">
        <f t="shared" si="212"/>
        <v/>
      </c>
      <c r="AQ921" s="8" t="str">
        <f t="shared" si="212"/>
        <v/>
      </c>
      <c r="AR921" s="8" t="str">
        <f t="shared" si="212"/>
        <v/>
      </c>
      <c r="AS921" s="8" t="str">
        <f t="shared" si="212"/>
        <v/>
      </c>
      <c r="AT921" s="8" t="str">
        <f t="shared" si="212"/>
        <v/>
      </c>
      <c r="AU921" s="8" t="str">
        <f t="shared" si="212"/>
        <v/>
      </c>
      <c r="AV921" s="8" t="str">
        <f t="shared" si="212"/>
        <v/>
      </c>
      <c r="AW921" s="8" t="str">
        <f t="shared" si="212"/>
        <v/>
      </c>
      <c r="AX921" s="8" t="str">
        <f t="shared" si="213"/>
        <v/>
      </c>
      <c r="AY921" s="8" t="str">
        <f t="shared" si="213"/>
        <v/>
      </c>
      <c r="AZ921" s="8" t="str">
        <f t="shared" si="213"/>
        <v/>
      </c>
      <c r="BA921" s="8" t="str">
        <f t="shared" si="213"/>
        <v/>
      </c>
      <c r="BB921" s="8" t="str">
        <f t="shared" si="213"/>
        <v/>
      </c>
      <c r="BC921" s="8" t="str">
        <f t="shared" si="213"/>
        <v/>
      </c>
      <c r="BD921" s="8" t="str">
        <f t="shared" si="213"/>
        <v/>
      </c>
      <c r="BE921" s="8" t="str">
        <f t="shared" si="213"/>
        <v/>
      </c>
    </row>
    <row r="922" spans="1:57">
      <c r="A922" t="s">
        <v>404</v>
      </c>
      <c r="B922" t="s">
        <v>404</v>
      </c>
      <c r="C922" t="s">
        <v>404</v>
      </c>
      <c r="D922">
        <v>1191014000</v>
      </c>
      <c r="E922">
        <v>19</v>
      </c>
      <c r="F922">
        <v>0</v>
      </c>
      <c r="G922">
        <v>1</v>
      </c>
      <c r="H922">
        <v>194578</v>
      </c>
      <c r="I922" s="1">
        <v>44777.875</v>
      </c>
      <c r="J922" t="s">
        <v>387</v>
      </c>
      <c r="K922">
        <v>0</v>
      </c>
      <c r="L922" s="1">
        <v>44770.875</v>
      </c>
      <c r="M922" s="1">
        <v>44777.875</v>
      </c>
      <c r="N922" s="1">
        <v>40345.875</v>
      </c>
      <c r="O922" s="1">
        <v>44770.875</v>
      </c>
      <c r="P922" s="1"/>
      <c r="Q922" s="1">
        <v>43555.875</v>
      </c>
      <c r="R922">
        <v>75062499</v>
      </c>
      <c r="S922" s="22">
        <f>COUNTIF(affix_amil_mensalidade_bronze!$E$4:$E$140,R922)</f>
        <v>0</v>
      </c>
      <c r="U922" t="s">
        <v>594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389</v>
      </c>
      <c r="AC922">
        <v>39</v>
      </c>
      <c r="AD922" t="s">
        <v>595</v>
      </c>
      <c r="AE922">
        <v>164027</v>
      </c>
      <c r="AF922">
        <v>1377.8</v>
      </c>
      <c r="AG922">
        <v>1640.27</v>
      </c>
      <c r="AH922" t="s">
        <v>391</v>
      </c>
      <c r="AI922" t="str">
        <f t="shared" si="208"/>
        <v>SIMSIMSIM1191014000190119457844777.875FNEL044770.87544777.87540345.87544770.87543555.875750624990XTXVXX WXRRXX PXRTX000000AMIL39AMIL 700 QP NACIONAL COPART1640271377.81640.27INATIVO</v>
      </c>
      <c r="AJ922">
        <f t="shared" si="209"/>
        <v>0</v>
      </c>
      <c r="AK922" t="s">
        <v>387</v>
      </c>
      <c r="AM922" s="7">
        <v>919</v>
      </c>
      <c r="AN922" s="7" t="str">
        <f t="shared" si="212"/>
        <v/>
      </c>
      <c r="AO922" s="7" t="str">
        <f t="shared" si="212"/>
        <v/>
      </c>
      <c r="AP922" s="7" t="str">
        <f t="shared" si="212"/>
        <v/>
      </c>
      <c r="AQ922" s="7" t="str">
        <f t="shared" si="212"/>
        <v/>
      </c>
      <c r="AR922" s="7" t="str">
        <f t="shared" si="212"/>
        <v/>
      </c>
      <c r="AS922" s="7" t="str">
        <f t="shared" si="212"/>
        <v/>
      </c>
      <c r="AT922" s="7" t="str">
        <f t="shared" si="212"/>
        <v/>
      </c>
      <c r="AU922" s="7" t="str">
        <f t="shared" si="212"/>
        <v/>
      </c>
      <c r="AV922" s="7" t="str">
        <f t="shared" si="212"/>
        <v/>
      </c>
      <c r="AW922" s="7" t="str">
        <f t="shared" si="212"/>
        <v/>
      </c>
      <c r="AX922" s="7" t="str">
        <f t="shared" si="213"/>
        <v/>
      </c>
      <c r="AY922" s="7" t="str">
        <f t="shared" si="213"/>
        <v/>
      </c>
      <c r="AZ922" s="7" t="str">
        <f t="shared" si="213"/>
        <v/>
      </c>
      <c r="BA922" s="7" t="str">
        <f t="shared" si="213"/>
        <v/>
      </c>
      <c r="BB922" s="7" t="str">
        <f t="shared" si="213"/>
        <v/>
      </c>
      <c r="BC922" s="7" t="str">
        <f t="shared" si="213"/>
        <v/>
      </c>
      <c r="BD922" s="7" t="str">
        <f t="shared" si="213"/>
        <v/>
      </c>
      <c r="BE922" s="7" t="str">
        <f t="shared" si="213"/>
        <v/>
      </c>
    </row>
    <row r="923" spans="1:57">
      <c r="A923" t="s">
        <v>404</v>
      </c>
      <c r="B923" t="s">
        <v>404</v>
      </c>
      <c r="C923" t="s">
        <v>404</v>
      </c>
      <c r="D923">
        <v>1189449000</v>
      </c>
      <c r="E923">
        <v>19</v>
      </c>
      <c r="F923">
        <v>0</v>
      </c>
      <c r="G923">
        <v>1</v>
      </c>
      <c r="H923">
        <v>194395</v>
      </c>
      <c r="I923" s="1">
        <v>44777.875</v>
      </c>
      <c r="J923" t="s">
        <v>387</v>
      </c>
      <c r="K923">
        <v>0</v>
      </c>
      <c r="L923" s="1">
        <v>44754.875</v>
      </c>
      <c r="M923" s="1">
        <v>44777.875</v>
      </c>
      <c r="N923" s="1">
        <v>42530.875</v>
      </c>
      <c r="O923" s="1">
        <v>44754.875</v>
      </c>
      <c r="P923" s="1">
        <v>43796.875</v>
      </c>
      <c r="Q923" s="1">
        <v>43555.875</v>
      </c>
      <c r="R923">
        <v>75079741</v>
      </c>
      <c r="S923" s="22">
        <f>COUNTIF(affix_amil_mensalidade_bronze!$E$4:$E$140,R923)</f>
        <v>0</v>
      </c>
      <c r="U923" t="s">
        <v>588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389</v>
      </c>
      <c r="AC923">
        <v>39</v>
      </c>
      <c r="AD923" t="s">
        <v>574</v>
      </c>
      <c r="AE923">
        <v>49621</v>
      </c>
      <c r="AF923">
        <v>416.82</v>
      </c>
      <c r="AG923">
        <v>496.21</v>
      </c>
      <c r="AH923" t="s">
        <v>391</v>
      </c>
      <c r="AI923" t="str">
        <f t="shared" si="208"/>
        <v>SIMSIMSIM1189449000190119439544777.875FNEL044754.87544777.87542530.87544754.87543796.87543555.875750797410YURX FXGUXXRX WXRVXLHX000000AMIL39NEXT 1049621416.82496.21INATIVO</v>
      </c>
      <c r="AJ923">
        <f t="shared" si="209"/>
        <v>0</v>
      </c>
      <c r="AK923" t="s">
        <v>387</v>
      </c>
      <c r="AM923" s="8">
        <v>920</v>
      </c>
      <c r="AN923" s="8" t="str">
        <f t="shared" si="212"/>
        <v/>
      </c>
      <c r="AO923" s="8" t="str">
        <f t="shared" si="212"/>
        <v/>
      </c>
      <c r="AP923" s="8" t="str">
        <f t="shared" si="212"/>
        <v/>
      </c>
      <c r="AQ923" s="8" t="str">
        <f t="shared" si="212"/>
        <v/>
      </c>
      <c r="AR923" s="8" t="str">
        <f t="shared" si="212"/>
        <v/>
      </c>
      <c r="AS923" s="8" t="str">
        <f t="shared" si="212"/>
        <v/>
      </c>
      <c r="AT923" s="8" t="str">
        <f t="shared" si="212"/>
        <v/>
      </c>
      <c r="AU923" s="8" t="str">
        <f t="shared" si="212"/>
        <v/>
      </c>
      <c r="AV923" s="8" t="str">
        <f t="shared" si="212"/>
        <v/>
      </c>
      <c r="AW923" s="8" t="str">
        <f t="shared" si="212"/>
        <v/>
      </c>
      <c r="AX923" s="8" t="str">
        <f t="shared" si="213"/>
        <v/>
      </c>
      <c r="AY923" s="8" t="str">
        <f t="shared" si="213"/>
        <v/>
      </c>
      <c r="AZ923" s="8" t="str">
        <f t="shared" si="213"/>
        <v/>
      </c>
      <c r="BA923" s="8" t="str">
        <f t="shared" si="213"/>
        <v/>
      </c>
      <c r="BB923" s="8" t="str">
        <f t="shared" si="213"/>
        <v/>
      </c>
      <c r="BC923" s="8" t="str">
        <f t="shared" si="213"/>
        <v/>
      </c>
      <c r="BD923" s="8" t="str">
        <f t="shared" si="213"/>
        <v/>
      </c>
      <c r="BE923" s="8" t="str">
        <f t="shared" si="213"/>
        <v/>
      </c>
    </row>
    <row r="924" spans="1:57">
      <c r="A924" t="s">
        <v>404</v>
      </c>
      <c r="B924" t="s">
        <v>404</v>
      </c>
      <c r="C924" t="s">
        <v>404</v>
      </c>
      <c r="D924">
        <v>1189449000</v>
      </c>
      <c r="E924">
        <v>19</v>
      </c>
      <c r="F924">
        <v>0</v>
      </c>
      <c r="G924">
        <v>1</v>
      </c>
      <c r="H924">
        <v>194402</v>
      </c>
      <c r="I924" s="1">
        <v>44777.875</v>
      </c>
      <c r="J924" t="s">
        <v>387</v>
      </c>
      <c r="K924">
        <v>0</v>
      </c>
      <c r="L924" s="1"/>
      <c r="M924" s="1">
        <v>44777.875</v>
      </c>
      <c r="N924" s="1">
        <v>34682.916666666664</v>
      </c>
      <c r="O924" s="1">
        <v>43555.875</v>
      </c>
      <c r="P924" s="1"/>
      <c r="Q924" s="1">
        <v>43555.875</v>
      </c>
      <c r="R924">
        <v>75080003</v>
      </c>
      <c r="S924" s="23">
        <f>COUNTIF(affix_amil_mensalidade_bronze!$E$4:$E$140,R924)</f>
        <v>0</v>
      </c>
      <c r="U924" t="s">
        <v>589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389</v>
      </c>
      <c r="AC924">
        <v>39</v>
      </c>
      <c r="AD924" t="s">
        <v>400</v>
      </c>
      <c r="AE924">
        <v>79106</v>
      </c>
      <c r="AF924">
        <v>664.5</v>
      </c>
      <c r="AG924">
        <v>791.06</v>
      </c>
      <c r="AH924" t="s">
        <v>408</v>
      </c>
      <c r="AI924" t="str">
        <f t="shared" si="208"/>
        <v>SIMSIMSIM1189449000190119440244777.875FNEL044777.87534682.916666666743555.87543555.875750800030PXULX MXRXXRX DX XLXVXXRX000000AMIL39NEXT MUNICIPAL SÃO PAULO79106664.5791.06ATIVO</v>
      </c>
      <c r="AJ924">
        <f t="shared" si="209"/>
        <v>0</v>
      </c>
      <c r="AK924" t="s">
        <v>387</v>
      </c>
      <c r="AM924" s="7">
        <v>921</v>
      </c>
      <c r="AN924" s="7" t="str">
        <f t="shared" ref="AN924:AW933" si="214">IF(AN$3=$D924,$AM924,"")</f>
        <v/>
      </c>
      <c r="AO924" s="7" t="str">
        <f t="shared" si="214"/>
        <v/>
      </c>
      <c r="AP924" s="7" t="str">
        <f t="shared" si="214"/>
        <v/>
      </c>
      <c r="AQ924" s="7" t="str">
        <f t="shared" si="214"/>
        <v/>
      </c>
      <c r="AR924" s="7" t="str">
        <f t="shared" si="214"/>
        <v/>
      </c>
      <c r="AS924" s="7" t="str">
        <f t="shared" si="214"/>
        <v/>
      </c>
      <c r="AT924" s="7" t="str">
        <f t="shared" si="214"/>
        <v/>
      </c>
      <c r="AU924" s="7" t="str">
        <f t="shared" si="214"/>
        <v/>
      </c>
      <c r="AV924" s="7" t="str">
        <f t="shared" si="214"/>
        <v/>
      </c>
      <c r="AW924" s="7" t="str">
        <f t="shared" si="214"/>
        <v/>
      </c>
      <c r="AX924" s="7" t="str">
        <f t="shared" ref="AX924:BE933" si="215">IF(AX$3=$D924,$AM924,"")</f>
        <v/>
      </c>
      <c r="AY924" s="7" t="str">
        <f t="shared" si="215"/>
        <v/>
      </c>
      <c r="AZ924" s="7" t="str">
        <f t="shared" si="215"/>
        <v/>
      </c>
      <c r="BA924" s="7" t="str">
        <f t="shared" si="215"/>
        <v/>
      </c>
      <c r="BB924" s="7" t="str">
        <f t="shared" si="215"/>
        <v/>
      </c>
      <c r="BC924" s="7" t="str">
        <f t="shared" si="215"/>
        <v/>
      </c>
      <c r="BD924" s="7" t="str">
        <f t="shared" si="215"/>
        <v/>
      </c>
      <c r="BE924" s="7" t="str">
        <f t="shared" si="215"/>
        <v/>
      </c>
    </row>
    <row r="925" spans="1:57">
      <c r="A925" t="s">
        <v>404</v>
      </c>
      <c r="B925" t="s">
        <v>404</v>
      </c>
      <c r="C925" t="s">
        <v>404</v>
      </c>
      <c r="D925">
        <v>1189449000</v>
      </c>
      <c r="E925">
        <v>19</v>
      </c>
      <c r="F925">
        <v>0</v>
      </c>
      <c r="G925">
        <v>1</v>
      </c>
      <c r="H925">
        <v>194517</v>
      </c>
      <c r="I925" s="1">
        <v>44777.875</v>
      </c>
      <c r="J925" t="s">
        <v>387</v>
      </c>
      <c r="K925">
        <v>0</v>
      </c>
      <c r="L925" s="1">
        <v>44749.875</v>
      </c>
      <c r="M925" s="1">
        <v>44777.875</v>
      </c>
      <c r="N925" s="1">
        <v>42824.875</v>
      </c>
      <c r="O925" s="1">
        <v>44749.875</v>
      </c>
      <c r="P925" s="1"/>
      <c r="Q925" s="1">
        <v>43555.875</v>
      </c>
      <c r="R925">
        <v>75081390</v>
      </c>
      <c r="S925" s="22">
        <f>COUNTIF(affix_amil_mensalidade_bronze!$E$4:$E$140,R925)</f>
        <v>0</v>
      </c>
      <c r="U925" t="s">
        <v>592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389</v>
      </c>
      <c r="AC925">
        <v>39</v>
      </c>
      <c r="AD925" t="s">
        <v>400</v>
      </c>
      <c r="AE925">
        <v>49621</v>
      </c>
      <c r="AF925">
        <v>416.82</v>
      </c>
      <c r="AG925">
        <v>496.21</v>
      </c>
      <c r="AH925" t="s">
        <v>391</v>
      </c>
      <c r="AI925" t="str">
        <f t="shared" si="208"/>
        <v>SIMSIMSIM1189449000190119451744777.875FNEL044749.87544777.87542824.87544749.87543555.875750813900MXRXXNX FXRNXNDX RXDRXGUX BUXNX000000AMIL39NEXT MUNICIPAL SÃO PAULO49621416.82496.21INATIVO</v>
      </c>
      <c r="AJ925">
        <f t="shared" si="209"/>
        <v>0</v>
      </c>
      <c r="AK925" t="s">
        <v>387</v>
      </c>
      <c r="AM925" s="8">
        <v>922</v>
      </c>
      <c r="AN925" s="8" t="str">
        <f t="shared" si="214"/>
        <v/>
      </c>
      <c r="AO925" s="8" t="str">
        <f t="shared" si="214"/>
        <v/>
      </c>
      <c r="AP925" s="8" t="str">
        <f t="shared" si="214"/>
        <v/>
      </c>
      <c r="AQ925" s="8" t="str">
        <f t="shared" si="214"/>
        <v/>
      </c>
      <c r="AR925" s="8" t="str">
        <f t="shared" si="214"/>
        <v/>
      </c>
      <c r="AS925" s="8" t="str">
        <f t="shared" si="214"/>
        <v/>
      </c>
      <c r="AT925" s="8" t="str">
        <f t="shared" si="214"/>
        <v/>
      </c>
      <c r="AU925" s="8" t="str">
        <f t="shared" si="214"/>
        <v/>
      </c>
      <c r="AV925" s="8" t="str">
        <f t="shared" si="214"/>
        <v/>
      </c>
      <c r="AW925" s="8" t="str">
        <f t="shared" si="214"/>
        <v/>
      </c>
      <c r="AX925" s="8" t="str">
        <f t="shared" si="215"/>
        <v/>
      </c>
      <c r="AY925" s="8" t="str">
        <f t="shared" si="215"/>
        <v/>
      </c>
      <c r="AZ925" s="8" t="str">
        <f t="shared" si="215"/>
        <v/>
      </c>
      <c r="BA925" s="8" t="str">
        <f t="shared" si="215"/>
        <v/>
      </c>
      <c r="BB925" s="8" t="str">
        <f t="shared" si="215"/>
        <v/>
      </c>
      <c r="BC925" s="8" t="str">
        <f t="shared" si="215"/>
        <v/>
      </c>
      <c r="BD925" s="8" t="str">
        <f t="shared" si="215"/>
        <v/>
      </c>
      <c r="BE925" s="8" t="str">
        <f t="shared" si="215"/>
        <v/>
      </c>
    </row>
    <row r="926" spans="1:57">
      <c r="A926" t="s">
        <v>404</v>
      </c>
      <c r="B926" t="s">
        <v>404</v>
      </c>
      <c r="C926" t="s">
        <v>404</v>
      </c>
      <c r="E926">
        <v>278</v>
      </c>
      <c r="F926">
        <v>0</v>
      </c>
      <c r="G926">
        <v>1</v>
      </c>
      <c r="H926">
        <v>209074</v>
      </c>
      <c r="I926" s="1">
        <v>44777.875</v>
      </c>
      <c r="J926" t="s">
        <v>396</v>
      </c>
      <c r="K926">
        <v>0</v>
      </c>
      <c r="L926" s="1"/>
      <c r="M926" s="1">
        <v>44777.875</v>
      </c>
      <c r="N926" s="1">
        <v>29582.916666666668</v>
      </c>
      <c r="O926" s="1">
        <v>43867.875</v>
      </c>
      <c r="P926" s="1">
        <v>43859.875</v>
      </c>
      <c r="Q926" s="1">
        <v>43585.875</v>
      </c>
      <c r="R926">
        <v>76019932</v>
      </c>
      <c r="S926" s="23">
        <f>COUNTIF(affix_amil_mensalidade_bronze!$E$4:$E$140,R926)</f>
        <v>0</v>
      </c>
      <c r="U926" t="s">
        <v>596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389</v>
      </c>
      <c r="AC926">
        <v>38</v>
      </c>
      <c r="AD926" t="s">
        <v>390</v>
      </c>
      <c r="AE926">
        <v>233396</v>
      </c>
      <c r="AF926">
        <v>1937.21</v>
      </c>
      <c r="AG926">
        <v>2333.96</v>
      </c>
      <c r="AH926" t="s">
        <v>408</v>
      </c>
      <c r="AI926" t="str">
        <f t="shared" si="208"/>
        <v>SIMSIMSIM2780120907444777.875SINDSIME -SINDICATO DOS EMPREENDEDORES INDIVIDUAIS044777.87529582.916666666743867.87543859.87543585.875760199320XNX WXRXLXNX MXRTXN DX XUZX000000AMIL38AMIL 400 QP NACIONAL2333961937.212333.96ATIVO</v>
      </c>
      <c r="AJ926">
        <f t="shared" si="209"/>
        <v>0</v>
      </c>
      <c r="AK926" t="s">
        <v>396</v>
      </c>
      <c r="AM926" s="7">
        <v>923</v>
      </c>
      <c r="AN926" s="7" t="str">
        <f t="shared" si="214"/>
        <v/>
      </c>
      <c r="AO926" s="7" t="str">
        <f t="shared" si="214"/>
        <v/>
      </c>
      <c r="AP926" s="7" t="str">
        <f t="shared" si="214"/>
        <v/>
      </c>
      <c r="AQ926" s="7" t="str">
        <f t="shared" si="214"/>
        <v/>
      </c>
      <c r="AR926" s="7" t="str">
        <f t="shared" si="214"/>
        <v/>
      </c>
      <c r="AS926" s="7" t="str">
        <f t="shared" si="214"/>
        <v/>
      </c>
      <c r="AT926" s="7" t="str">
        <f t="shared" si="214"/>
        <v/>
      </c>
      <c r="AU926" s="7" t="str">
        <f t="shared" si="214"/>
        <v/>
      </c>
      <c r="AV926" s="7" t="str">
        <f t="shared" si="214"/>
        <v/>
      </c>
      <c r="AW926" s="7" t="str">
        <f t="shared" si="214"/>
        <v/>
      </c>
      <c r="AX926" s="7" t="str">
        <f t="shared" si="215"/>
        <v/>
      </c>
      <c r="AY926" s="7" t="str">
        <f t="shared" si="215"/>
        <v/>
      </c>
      <c r="AZ926" s="7" t="str">
        <f t="shared" si="215"/>
        <v/>
      </c>
      <c r="BA926" s="7" t="str">
        <f t="shared" si="215"/>
        <v/>
      </c>
      <c r="BB926" s="7" t="str">
        <f t="shared" si="215"/>
        <v/>
      </c>
      <c r="BC926" s="7" t="str">
        <f t="shared" si="215"/>
        <v/>
      </c>
      <c r="BD926" s="7" t="str">
        <f t="shared" si="215"/>
        <v/>
      </c>
      <c r="BE926" s="7" t="str">
        <f t="shared" si="215"/>
        <v/>
      </c>
    </row>
    <row r="927" spans="1:57">
      <c r="A927" t="s">
        <v>404</v>
      </c>
      <c r="B927" t="s">
        <v>404</v>
      </c>
      <c r="C927" t="s">
        <v>404</v>
      </c>
      <c r="D927">
        <v>1189435000</v>
      </c>
      <c r="E927">
        <v>57</v>
      </c>
      <c r="F927">
        <v>0</v>
      </c>
      <c r="G927">
        <v>1</v>
      </c>
      <c r="H927">
        <v>209164</v>
      </c>
      <c r="I927" s="1">
        <v>44777.875</v>
      </c>
      <c r="J927" t="s">
        <v>392</v>
      </c>
      <c r="K927">
        <v>0</v>
      </c>
      <c r="L927" s="1"/>
      <c r="M927" s="1">
        <v>44777.875</v>
      </c>
      <c r="N927" s="1">
        <v>30389.875</v>
      </c>
      <c r="O927" s="1">
        <v>44339.875</v>
      </c>
      <c r="P927" s="1">
        <v>44315.875</v>
      </c>
      <c r="Q927" s="1">
        <v>43585.875</v>
      </c>
      <c r="R927">
        <v>76020193</v>
      </c>
      <c r="S927" s="22">
        <f>COUNTIF(affix_amil_mensalidade_bronze!$E$4:$E$140,R927)</f>
        <v>0</v>
      </c>
      <c r="U927" t="s">
        <v>597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389</v>
      </c>
      <c r="AC927">
        <v>38</v>
      </c>
      <c r="AD927" t="s">
        <v>598</v>
      </c>
      <c r="AE927">
        <v>457479</v>
      </c>
      <c r="AF927">
        <v>3842.82</v>
      </c>
      <c r="AG927">
        <v>4574.79</v>
      </c>
      <c r="AH927" t="s">
        <v>408</v>
      </c>
      <c r="AI927" t="str">
        <f t="shared" si="208"/>
        <v>SIMSIMSIM1189435000570120916444777.875ANMEP044777.87530389.87544339.87544315.87543585.875760201930FXBRXWXX MXWXDX BRXTX000000AMIL38ONE LINCX LT3 NACIONAL QP4574793842.824574.79ATIVO</v>
      </c>
      <c r="AJ927">
        <f t="shared" si="209"/>
        <v>0</v>
      </c>
      <c r="AK927" t="s">
        <v>392</v>
      </c>
      <c r="AM927" s="8">
        <v>924</v>
      </c>
      <c r="AN927" s="8" t="str">
        <f t="shared" si="214"/>
        <v/>
      </c>
      <c r="AO927" s="8" t="str">
        <f t="shared" si="214"/>
        <v/>
      </c>
      <c r="AP927" s="8" t="str">
        <f t="shared" si="214"/>
        <v/>
      </c>
      <c r="AQ927" s="8" t="str">
        <f t="shared" si="214"/>
        <v/>
      </c>
      <c r="AR927" s="8" t="str">
        <f t="shared" si="214"/>
        <v/>
      </c>
      <c r="AS927" s="8" t="str">
        <f t="shared" si="214"/>
        <v/>
      </c>
      <c r="AT927" s="8" t="str">
        <f t="shared" si="214"/>
        <v/>
      </c>
      <c r="AU927" s="8" t="str">
        <f t="shared" si="214"/>
        <v/>
      </c>
      <c r="AV927" s="8" t="str">
        <f t="shared" si="214"/>
        <v/>
      </c>
      <c r="AW927" s="8" t="str">
        <f t="shared" si="214"/>
        <v/>
      </c>
      <c r="AX927" s="8" t="str">
        <f t="shared" si="215"/>
        <v/>
      </c>
      <c r="AY927" s="8" t="str">
        <f t="shared" si="215"/>
        <v/>
      </c>
      <c r="AZ927" s="8" t="str">
        <f t="shared" si="215"/>
        <v/>
      </c>
      <c r="BA927" s="8" t="str">
        <f t="shared" si="215"/>
        <v/>
      </c>
      <c r="BB927" s="8" t="str">
        <f t="shared" si="215"/>
        <v/>
      </c>
      <c r="BC927" s="8" t="str">
        <f t="shared" si="215"/>
        <v/>
      </c>
      <c r="BD927" s="8" t="str">
        <f t="shared" si="215"/>
        <v/>
      </c>
      <c r="BE927" s="8" t="str">
        <f t="shared" si="215"/>
        <v/>
      </c>
    </row>
    <row r="928" spans="1:57">
      <c r="A928" t="s">
        <v>386</v>
      </c>
      <c r="B928" t="s">
        <v>386</v>
      </c>
      <c r="C928" t="s">
        <v>386</v>
      </c>
      <c r="D928">
        <v>1189449000</v>
      </c>
      <c r="E928">
        <v>19</v>
      </c>
      <c r="F928">
        <v>0</v>
      </c>
      <c r="G928">
        <v>1</v>
      </c>
      <c r="H928">
        <v>209169</v>
      </c>
      <c r="I928" s="1">
        <v>44777.875</v>
      </c>
      <c r="J928" t="s">
        <v>387</v>
      </c>
      <c r="K928">
        <v>0</v>
      </c>
      <c r="L928" s="1">
        <v>44711.875</v>
      </c>
      <c r="M928" s="1">
        <v>44777.875</v>
      </c>
      <c r="N928" s="1">
        <v>39688.875</v>
      </c>
      <c r="O928" s="1">
        <v>44711.875</v>
      </c>
      <c r="P928" s="1">
        <v>44679.875</v>
      </c>
      <c r="Q928" s="1">
        <v>43585.875</v>
      </c>
      <c r="R928">
        <v>76020198</v>
      </c>
      <c r="S928" s="23">
        <f>COUNTIF(affix_amil_mensalidade_bronze!$E$4:$E$140,R928)</f>
        <v>0</v>
      </c>
      <c r="U928" t="s">
        <v>599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389</v>
      </c>
      <c r="AD928" t="s">
        <v>400</v>
      </c>
      <c r="AE928">
        <v>31052</v>
      </c>
      <c r="AF928">
        <v>260.83999999999997</v>
      </c>
      <c r="AG928">
        <v>310.52</v>
      </c>
      <c r="AH928" t="s">
        <v>391</v>
      </c>
      <c r="AI928" t="str">
        <f t="shared" si="208"/>
        <v>NÃONÃONÃO1189449000190120916944777.875FNEL044711.87544777.87539688.87544711.87544679.87543585.875760201980NXWXLX FXM GXMX000000AMILNEXT MUNICIPAL SÃO PAULO31052260.84310.52INATIVO</v>
      </c>
      <c r="AJ928">
        <f t="shared" si="209"/>
        <v>0</v>
      </c>
      <c r="AK928" t="s">
        <v>387</v>
      </c>
      <c r="AM928" s="7">
        <v>925</v>
      </c>
      <c r="AN928" s="7" t="str">
        <f t="shared" si="214"/>
        <v/>
      </c>
      <c r="AO928" s="7" t="str">
        <f t="shared" si="214"/>
        <v/>
      </c>
      <c r="AP928" s="7" t="str">
        <f t="shared" si="214"/>
        <v/>
      </c>
      <c r="AQ928" s="7" t="str">
        <f t="shared" si="214"/>
        <v/>
      </c>
      <c r="AR928" s="7" t="str">
        <f t="shared" si="214"/>
        <v/>
      </c>
      <c r="AS928" s="7" t="str">
        <f t="shared" si="214"/>
        <v/>
      </c>
      <c r="AT928" s="7" t="str">
        <f t="shared" si="214"/>
        <v/>
      </c>
      <c r="AU928" s="7" t="str">
        <f t="shared" si="214"/>
        <v/>
      </c>
      <c r="AV928" s="7" t="str">
        <f t="shared" si="214"/>
        <v/>
      </c>
      <c r="AW928" s="7" t="str">
        <f t="shared" si="214"/>
        <v/>
      </c>
      <c r="AX928" s="7" t="str">
        <f t="shared" si="215"/>
        <v/>
      </c>
      <c r="AY928" s="7" t="str">
        <f t="shared" si="215"/>
        <v/>
      </c>
      <c r="AZ928" s="7" t="str">
        <f t="shared" si="215"/>
        <v/>
      </c>
      <c r="BA928" s="7" t="str">
        <f t="shared" si="215"/>
        <v/>
      </c>
      <c r="BB928" s="7" t="str">
        <f t="shared" si="215"/>
        <v/>
      </c>
      <c r="BC928" s="7" t="str">
        <f t="shared" si="215"/>
        <v/>
      </c>
      <c r="BD928" s="7" t="str">
        <f t="shared" si="215"/>
        <v/>
      </c>
      <c r="BE928" s="7" t="str">
        <f t="shared" si="215"/>
        <v/>
      </c>
    </row>
    <row r="929" spans="1:57">
      <c r="A929" t="s">
        <v>404</v>
      </c>
      <c r="B929" t="s">
        <v>386</v>
      </c>
      <c r="C929" t="s">
        <v>386</v>
      </c>
      <c r="D929">
        <v>1189435000</v>
      </c>
      <c r="E929">
        <v>57</v>
      </c>
      <c r="F929">
        <v>0</v>
      </c>
      <c r="G929">
        <v>1</v>
      </c>
      <c r="H929">
        <v>211790</v>
      </c>
      <c r="I929" s="1">
        <v>44777.875</v>
      </c>
      <c r="J929" t="s">
        <v>392</v>
      </c>
      <c r="K929">
        <v>0</v>
      </c>
      <c r="L929" s="1">
        <v>44727.875</v>
      </c>
      <c r="M929" s="1">
        <v>44777.875</v>
      </c>
      <c r="N929" s="1">
        <v>30970.875</v>
      </c>
      <c r="O929" s="1">
        <v>44727.875</v>
      </c>
      <c r="P929" s="1">
        <v>44711.875</v>
      </c>
      <c r="Q929" s="1">
        <v>43585.875</v>
      </c>
      <c r="R929">
        <v>76020287</v>
      </c>
      <c r="S929" s="22">
        <f>COUNTIF(affix_amil_mensalidade_bronze!$E$4:$E$140,R929)</f>
        <v>0</v>
      </c>
      <c r="T929">
        <v>76128071</v>
      </c>
      <c r="U929" t="s">
        <v>600</v>
      </c>
      <c r="V929">
        <v>368</v>
      </c>
      <c r="W929">
        <v>3022</v>
      </c>
      <c r="X929">
        <v>30.22</v>
      </c>
      <c r="Y929">
        <v>3022</v>
      </c>
      <c r="Z929">
        <v>36.799999999999997</v>
      </c>
      <c r="AA929">
        <v>3680</v>
      </c>
      <c r="AB929" t="s">
        <v>389</v>
      </c>
      <c r="AC929">
        <v>38</v>
      </c>
      <c r="AD929" t="s">
        <v>601</v>
      </c>
      <c r="AE929">
        <v>49503</v>
      </c>
      <c r="AF929">
        <v>415.83</v>
      </c>
      <c r="AG929">
        <v>495.03</v>
      </c>
      <c r="AH929" t="s">
        <v>391</v>
      </c>
      <c r="AI929" t="str">
        <f t="shared" si="208"/>
        <v>SIMNÃONÃO1189435000570121179044777.875ANMEP044727.87544777.87530970.87544727.87544711.87543585.87576020287076128071RXNXN WXTXLDXLX MXRQUX XNTX368302230.22302236.83680AMIL38NEXT ABC 2049503415.83495.03INATIVO</v>
      </c>
      <c r="AJ929">
        <f t="shared" si="209"/>
        <v>0</v>
      </c>
      <c r="AK929" t="s">
        <v>392</v>
      </c>
      <c r="AM929" s="8">
        <v>926</v>
      </c>
      <c r="AN929" s="8" t="str">
        <f t="shared" si="214"/>
        <v/>
      </c>
      <c r="AO929" s="8" t="str">
        <f t="shared" si="214"/>
        <v/>
      </c>
      <c r="AP929" s="8" t="str">
        <f t="shared" si="214"/>
        <v/>
      </c>
      <c r="AQ929" s="8" t="str">
        <f t="shared" si="214"/>
        <v/>
      </c>
      <c r="AR929" s="8" t="str">
        <f t="shared" si="214"/>
        <v/>
      </c>
      <c r="AS929" s="8" t="str">
        <f t="shared" si="214"/>
        <v/>
      </c>
      <c r="AT929" s="8" t="str">
        <f t="shared" si="214"/>
        <v/>
      </c>
      <c r="AU929" s="8" t="str">
        <f t="shared" si="214"/>
        <v/>
      </c>
      <c r="AV929" s="8" t="str">
        <f t="shared" si="214"/>
        <v/>
      </c>
      <c r="AW929" s="8" t="str">
        <f t="shared" si="214"/>
        <v/>
      </c>
      <c r="AX929" s="8" t="str">
        <f t="shared" si="215"/>
        <v/>
      </c>
      <c r="AY929" s="8" t="str">
        <f t="shared" si="215"/>
        <v/>
      </c>
      <c r="AZ929" s="8" t="str">
        <f t="shared" si="215"/>
        <v/>
      </c>
      <c r="BA929" s="8" t="str">
        <f t="shared" si="215"/>
        <v/>
      </c>
      <c r="BB929" s="8" t="str">
        <f t="shared" si="215"/>
        <v/>
      </c>
      <c r="BC929" s="8" t="str">
        <f t="shared" si="215"/>
        <v/>
      </c>
      <c r="BD929" s="8" t="str">
        <f t="shared" si="215"/>
        <v/>
      </c>
      <c r="BE929" s="8" t="str">
        <f t="shared" si="215"/>
        <v/>
      </c>
    </row>
    <row r="930" spans="1:57">
      <c r="A930" t="s">
        <v>404</v>
      </c>
      <c r="B930" t="s">
        <v>404</v>
      </c>
      <c r="C930" t="s">
        <v>404</v>
      </c>
      <c r="D930">
        <v>336362000</v>
      </c>
      <c r="E930">
        <v>130</v>
      </c>
      <c r="F930">
        <v>26649007</v>
      </c>
      <c r="G930">
        <v>1</v>
      </c>
      <c r="H930">
        <v>63735</v>
      </c>
      <c r="I930" s="1">
        <v>44777.875</v>
      </c>
      <c r="J930" t="s">
        <v>431</v>
      </c>
      <c r="K930">
        <v>1</v>
      </c>
      <c r="L930" s="1">
        <v>44752.875</v>
      </c>
      <c r="M930" s="1">
        <v>44777.875</v>
      </c>
      <c r="N930" s="1">
        <v>43558.875</v>
      </c>
      <c r="O930" s="1">
        <v>44752.875</v>
      </c>
      <c r="P930" s="1"/>
      <c r="Q930" s="1">
        <v>43587.875</v>
      </c>
      <c r="R930">
        <v>76050899</v>
      </c>
      <c r="S930" s="23">
        <f>COUNTIF(affix_amil_mensalidade_bronze!$E$4:$E$140,R930)</f>
        <v>0</v>
      </c>
      <c r="U930" t="s">
        <v>433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389</v>
      </c>
      <c r="AC930">
        <v>92</v>
      </c>
      <c r="AD930" t="s">
        <v>430</v>
      </c>
      <c r="AE930">
        <v>143833</v>
      </c>
      <c r="AF930">
        <v>1272.8900000000001</v>
      </c>
      <c r="AG930">
        <v>1438.33</v>
      </c>
      <c r="AH930" t="s">
        <v>391</v>
      </c>
      <c r="AI930" t="str">
        <f t="shared" si="208"/>
        <v>SIMSIMSIM3363620001302664900716373544777.875GP3 - FETASP/PB - FEDERACAO DOS TRABALHA EM SERV P144752.87544777.87543558.87544752.87543587.875760508990HXLXNX MXRXNHX RXXNX DX HXLXNDX X000000AMIL92GP3 - BLUE PLUS 300 QC1438331272.891438.33INATIVO</v>
      </c>
      <c r="AJ930">
        <f t="shared" si="209"/>
        <v>0</v>
      </c>
      <c r="AK930" t="s">
        <v>431</v>
      </c>
      <c r="AM930" s="7">
        <v>927</v>
      </c>
      <c r="AN930" s="7" t="str">
        <f t="shared" si="214"/>
        <v/>
      </c>
      <c r="AO930" s="7" t="str">
        <f t="shared" si="214"/>
        <v/>
      </c>
      <c r="AP930" s="7" t="str">
        <f t="shared" si="214"/>
        <v/>
      </c>
      <c r="AQ930" s="7" t="str">
        <f t="shared" si="214"/>
        <v/>
      </c>
      <c r="AR930" s="7" t="str">
        <f t="shared" si="214"/>
        <v/>
      </c>
      <c r="AS930" s="7" t="str">
        <f t="shared" si="214"/>
        <v/>
      </c>
      <c r="AT930" s="7" t="str">
        <f t="shared" si="214"/>
        <v/>
      </c>
      <c r="AU930" s="7" t="str">
        <f t="shared" si="214"/>
        <v/>
      </c>
      <c r="AV930" s="7" t="str">
        <f t="shared" si="214"/>
        <v/>
      </c>
      <c r="AW930" s="7" t="str">
        <f t="shared" si="214"/>
        <v/>
      </c>
      <c r="AX930" s="7" t="str">
        <f t="shared" si="215"/>
        <v/>
      </c>
      <c r="AY930" s="7" t="str">
        <f t="shared" si="215"/>
        <v/>
      </c>
      <c r="AZ930" s="7" t="str">
        <f t="shared" si="215"/>
        <v/>
      </c>
      <c r="BA930" s="7" t="str">
        <f t="shared" si="215"/>
        <v/>
      </c>
      <c r="BB930" s="7" t="str">
        <f t="shared" si="215"/>
        <v/>
      </c>
      <c r="BC930" s="7" t="str">
        <f t="shared" si="215"/>
        <v/>
      </c>
      <c r="BD930" s="7" t="str">
        <f t="shared" si="215"/>
        <v/>
      </c>
      <c r="BE930" s="7" t="str">
        <f t="shared" si="215"/>
        <v/>
      </c>
    </row>
    <row r="931" spans="1:57">
      <c r="A931" t="s">
        <v>404</v>
      </c>
      <c r="B931" t="s">
        <v>404</v>
      </c>
      <c r="C931" t="s">
        <v>404</v>
      </c>
      <c r="D931">
        <v>1191011000</v>
      </c>
      <c r="E931">
        <v>220</v>
      </c>
      <c r="F931">
        <v>0</v>
      </c>
      <c r="G931">
        <v>1</v>
      </c>
      <c r="H931">
        <v>216850</v>
      </c>
      <c r="I931" s="1">
        <v>44777.875</v>
      </c>
      <c r="J931" t="s">
        <v>473</v>
      </c>
      <c r="K931">
        <v>0</v>
      </c>
      <c r="L931" s="1">
        <v>44769.875</v>
      </c>
      <c r="M931" s="1">
        <v>44777.875</v>
      </c>
      <c r="N931" s="1">
        <v>25033.875</v>
      </c>
      <c r="O931" s="1">
        <v>44769.875</v>
      </c>
      <c r="P931" s="1"/>
      <c r="Q931" s="1">
        <v>43616.875</v>
      </c>
      <c r="R931">
        <v>76210651</v>
      </c>
      <c r="S931" s="22">
        <f>COUNTIF(affix_amil_mensalidade_bronze!$E$4:$E$140,R931)</f>
        <v>0</v>
      </c>
      <c r="U931" t="s">
        <v>603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389</v>
      </c>
      <c r="AC931">
        <v>37</v>
      </c>
      <c r="AD931" t="s">
        <v>581</v>
      </c>
      <c r="AE931">
        <v>355638</v>
      </c>
      <c r="AF931">
        <v>2987.38</v>
      </c>
      <c r="AG931">
        <v>3556.38</v>
      </c>
      <c r="AH931" t="s">
        <v>391</v>
      </c>
      <c r="AI931" t="str">
        <f t="shared" si="208"/>
        <v>SIMSIMSIM11910110002200121685044777.875ABREC044769.87544777.87525033.87544769.87543616.875762106510MXRWXX XUGUTX DX XUZX RXBXXRX000000AMIL37AMIL 500 QP NACIONAL COPART3556382987.383556.38INATIVO</v>
      </c>
      <c r="AJ931">
        <f t="shared" si="209"/>
        <v>0</v>
      </c>
      <c r="AK931" t="s">
        <v>473</v>
      </c>
      <c r="AM931" s="8">
        <v>928</v>
      </c>
      <c r="AN931" s="8" t="str">
        <f t="shared" si="214"/>
        <v/>
      </c>
      <c r="AO931" s="8" t="str">
        <f t="shared" si="214"/>
        <v/>
      </c>
      <c r="AP931" s="8" t="str">
        <f t="shared" si="214"/>
        <v/>
      </c>
      <c r="AQ931" s="8" t="str">
        <f t="shared" si="214"/>
        <v/>
      </c>
      <c r="AR931" s="8" t="str">
        <f t="shared" si="214"/>
        <v/>
      </c>
      <c r="AS931" s="8" t="str">
        <f t="shared" si="214"/>
        <v/>
      </c>
      <c r="AT931" s="8" t="str">
        <f t="shared" si="214"/>
        <v/>
      </c>
      <c r="AU931" s="8" t="str">
        <f t="shared" si="214"/>
        <v/>
      </c>
      <c r="AV931" s="8" t="str">
        <f t="shared" si="214"/>
        <v/>
      </c>
      <c r="AW931" s="8" t="str">
        <f t="shared" si="214"/>
        <v/>
      </c>
      <c r="AX931" s="8" t="str">
        <f t="shared" si="215"/>
        <v/>
      </c>
      <c r="AY931" s="8" t="str">
        <f t="shared" si="215"/>
        <v/>
      </c>
      <c r="AZ931" s="8" t="str">
        <f t="shared" si="215"/>
        <v/>
      </c>
      <c r="BA931" s="8" t="str">
        <f t="shared" si="215"/>
        <v/>
      </c>
      <c r="BB931" s="8" t="str">
        <f t="shared" si="215"/>
        <v/>
      </c>
      <c r="BC931" s="8" t="str">
        <f t="shared" si="215"/>
        <v/>
      </c>
      <c r="BD931" s="8" t="str">
        <f t="shared" si="215"/>
        <v/>
      </c>
      <c r="BE931" s="8" t="str">
        <f t="shared" si="215"/>
        <v/>
      </c>
    </row>
    <row r="932" spans="1:57">
      <c r="A932" t="s">
        <v>404</v>
      </c>
      <c r="B932" t="s">
        <v>404</v>
      </c>
      <c r="C932" t="s">
        <v>404</v>
      </c>
      <c r="D932">
        <v>1189455000</v>
      </c>
      <c r="E932">
        <v>19</v>
      </c>
      <c r="F932">
        <v>0</v>
      </c>
      <c r="G932">
        <v>1</v>
      </c>
      <c r="H932">
        <v>216929</v>
      </c>
      <c r="I932" s="1">
        <v>44777.875</v>
      </c>
      <c r="J932" t="s">
        <v>387</v>
      </c>
      <c r="K932">
        <v>0</v>
      </c>
      <c r="L932" s="1">
        <v>44770.875</v>
      </c>
      <c r="M932" s="1">
        <v>44777.875</v>
      </c>
      <c r="N932" s="1">
        <v>38487.875</v>
      </c>
      <c r="O932" s="1">
        <v>44770.875</v>
      </c>
      <c r="P932" s="1"/>
      <c r="Q932" s="1">
        <v>43616.875</v>
      </c>
      <c r="R932">
        <v>76210654</v>
      </c>
      <c r="S932" s="23">
        <f>COUNTIF(affix_amil_mensalidade_bronze!$E$4:$E$140,R932)</f>
        <v>0</v>
      </c>
      <c r="U932" t="s">
        <v>604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389</v>
      </c>
      <c r="AC932">
        <v>37</v>
      </c>
      <c r="AD932" t="s">
        <v>390</v>
      </c>
      <c r="AE932">
        <v>140509</v>
      </c>
      <c r="AF932">
        <v>1180.28</v>
      </c>
      <c r="AG932">
        <v>1405.09</v>
      </c>
      <c r="AH932" t="s">
        <v>391</v>
      </c>
      <c r="AI932" t="str">
        <f t="shared" si="208"/>
        <v>SIMSIMSIM1189455000190121692944777.875FNEL044770.87544777.87538487.87544770.87543616.875762106540JXXX VXTXR XPXTXLX NUNX000000AMIL37AMIL 400 QP NACIONAL1405091180.281405.09INATIVO</v>
      </c>
      <c r="AJ932">
        <f t="shared" si="209"/>
        <v>0</v>
      </c>
      <c r="AK932" t="s">
        <v>387</v>
      </c>
      <c r="AM932" s="7">
        <v>929</v>
      </c>
      <c r="AN932" s="7" t="str">
        <f t="shared" si="214"/>
        <v/>
      </c>
      <c r="AO932" s="7" t="str">
        <f t="shared" si="214"/>
        <v/>
      </c>
      <c r="AP932" s="7" t="str">
        <f t="shared" si="214"/>
        <v/>
      </c>
      <c r="AQ932" s="7" t="str">
        <f t="shared" si="214"/>
        <v/>
      </c>
      <c r="AR932" s="7" t="str">
        <f t="shared" si="214"/>
        <v/>
      </c>
      <c r="AS932" s="7" t="str">
        <f t="shared" si="214"/>
        <v/>
      </c>
      <c r="AT932" s="7" t="str">
        <f t="shared" si="214"/>
        <v/>
      </c>
      <c r="AU932" s="7" t="str">
        <f t="shared" si="214"/>
        <v/>
      </c>
      <c r="AV932" s="7" t="str">
        <f t="shared" si="214"/>
        <v/>
      </c>
      <c r="AW932" s="7" t="str">
        <f t="shared" si="214"/>
        <v/>
      </c>
      <c r="AX932" s="7" t="str">
        <f t="shared" si="215"/>
        <v/>
      </c>
      <c r="AY932" s="7" t="str">
        <f t="shared" si="215"/>
        <v/>
      </c>
      <c r="AZ932" s="7" t="str">
        <f t="shared" si="215"/>
        <v/>
      </c>
      <c r="BA932" s="7" t="str">
        <f t="shared" si="215"/>
        <v/>
      </c>
      <c r="BB932" s="7" t="str">
        <f t="shared" si="215"/>
        <v/>
      </c>
      <c r="BC932" s="7" t="str">
        <f t="shared" si="215"/>
        <v/>
      </c>
      <c r="BD932" s="7" t="str">
        <f t="shared" si="215"/>
        <v/>
      </c>
      <c r="BE932" s="7" t="str">
        <f t="shared" si="215"/>
        <v/>
      </c>
    </row>
    <row r="933" spans="1:57">
      <c r="A933" t="s">
        <v>386</v>
      </c>
      <c r="B933" t="s">
        <v>386</v>
      </c>
      <c r="C933" t="s">
        <v>386</v>
      </c>
      <c r="D933">
        <v>1189449000</v>
      </c>
      <c r="E933">
        <v>19</v>
      </c>
      <c r="F933">
        <v>0</v>
      </c>
      <c r="G933">
        <v>1</v>
      </c>
      <c r="H933">
        <v>214512</v>
      </c>
      <c r="I933" s="1">
        <v>44777.875</v>
      </c>
      <c r="J933" t="s">
        <v>387</v>
      </c>
      <c r="K933">
        <v>0</v>
      </c>
      <c r="L933" s="1">
        <v>44711.875</v>
      </c>
      <c r="M933" s="1">
        <v>44777.875</v>
      </c>
      <c r="N933" s="1">
        <v>41007.875</v>
      </c>
      <c r="O933" s="1">
        <v>44711.875</v>
      </c>
      <c r="P933" s="1">
        <v>44711.875</v>
      </c>
      <c r="Q933" s="1">
        <v>43616.875</v>
      </c>
      <c r="R933">
        <v>76213041</v>
      </c>
      <c r="S933" s="23">
        <f>COUNTIF(affix_amil_mensalidade_bronze!$E$4:$E$140,R933)</f>
        <v>0</v>
      </c>
      <c r="U933" t="s">
        <v>399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389</v>
      </c>
      <c r="AD933" t="s">
        <v>400</v>
      </c>
      <c r="AE933">
        <v>31052</v>
      </c>
      <c r="AF933">
        <v>260.83999999999997</v>
      </c>
      <c r="AG933">
        <v>310.52</v>
      </c>
      <c r="AH933" t="s">
        <v>391</v>
      </c>
      <c r="AI933" t="str">
        <f t="shared" si="208"/>
        <v>NÃONÃONÃO1189449000190121451244777.875FNEL044711.87544777.87541007.87544711.87544711.87543616.875762130410XLVXNX BXNFXM DX XLVX000000AMILNEXT MUNICIPAL SÃO PAULO31052260.84310.52INATIVO</v>
      </c>
      <c r="AJ933">
        <f t="shared" si="209"/>
        <v>0</v>
      </c>
      <c r="AK933" t="s">
        <v>387</v>
      </c>
      <c r="AM933" s="8">
        <v>930</v>
      </c>
      <c r="AN933" s="8" t="str">
        <f t="shared" si="214"/>
        <v/>
      </c>
      <c r="AO933" s="8" t="str">
        <f t="shared" si="214"/>
        <v/>
      </c>
      <c r="AP933" s="8" t="str">
        <f t="shared" si="214"/>
        <v/>
      </c>
      <c r="AQ933" s="8" t="str">
        <f t="shared" si="214"/>
        <v/>
      </c>
      <c r="AR933" s="8" t="str">
        <f t="shared" si="214"/>
        <v/>
      </c>
      <c r="AS933" s="8" t="str">
        <f t="shared" si="214"/>
        <v/>
      </c>
      <c r="AT933" s="8" t="str">
        <f t="shared" si="214"/>
        <v/>
      </c>
      <c r="AU933" s="8" t="str">
        <f t="shared" si="214"/>
        <v/>
      </c>
      <c r="AV933" s="8" t="str">
        <f t="shared" si="214"/>
        <v/>
      </c>
      <c r="AW933" s="8" t="str">
        <f t="shared" si="214"/>
        <v/>
      </c>
      <c r="AX933" s="8" t="str">
        <f t="shared" si="215"/>
        <v/>
      </c>
      <c r="AY933" s="8" t="str">
        <f t="shared" si="215"/>
        <v/>
      </c>
      <c r="AZ933" s="8" t="str">
        <f t="shared" si="215"/>
        <v/>
      </c>
      <c r="BA933" s="8" t="str">
        <f t="shared" si="215"/>
        <v/>
      </c>
      <c r="BB933" s="8" t="str">
        <f t="shared" si="215"/>
        <v/>
      </c>
      <c r="BC933" s="8" t="str">
        <f t="shared" si="215"/>
        <v/>
      </c>
      <c r="BD933" s="8" t="str">
        <f t="shared" si="215"/>
        <v/>
      </c>
      <c r="BE933" s="8" t="str">
        <f t="shared" si="215"/>
        <v/>
      </c>
    </row>
    <row r="934" spans="1:57">
      <c r="A934" t="s">
        <v>404</v>
      </c>
      <c r="B934" t="s">
        <v>404</v>
      </c>
      <c r="C934" t="s">
        <v>404</v>
      </c>
      <c r="E934">
        <v>35</v>
      </c>
      <c r="F934">
        <v>0</v>
      </c>
      <c r="G934">
        <v>1</v>
      </c>
      <c r="H934">
        <v>215664</v>
      </c>
      <c r="I934" s="1">
        <v>44777.875</v>
      </c>
      <c r="J934" t="s">
        <v>557</v>
      </c>
      <c r="K934">
        <v>0</v>
      </c>
      <c r="L934" s="1">
        <v>44773.875</v>
      </c>
      <c r="M934" s="1">
        <v>44777.875</v>
      </c>
      <c r="N934" s="1">
        <v>30052.875</v>
      </c>
      <c r="O934" s="1">
        <v>44773.875</v>
      </c>
      <c r="P934" s="1"/>
      <c r="Q934" s="1">
        <v>43616.875</v>
      </c>
      <c r="R934">
        <v>76222817</v>
      </c>
      <c r="S934" s="23">
        <f>COUNTIF(affix_amil_mensalidade_bronze!$E$4:$E$140,R934)</f>
        <v>0</v>
      </c>
      <c r="U934" t="s">
        <v>602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389</v>
      </c>
      <c r="AC934">
        <v>37</v>
      </c>
      <c r="AD934" t="s">
        <v>390</v>
      </c>
      <c r="AE934">
        <v>233396</v>
      </c>
      <c r="AF934">
        <v>1937.21</v>
      </c>
      <c r="AG934">
        <v>2333.96</v>
      </c>
      <c r="AH934" t="s">
        <v>391</v>
      </c>
      <c r="AI934" t="str">
        <f t="shared" si="208"/>
        <v>SIMSIMSIM350121566444777.875CLUBE ASSBRA BENEFICIOS044773.87544777.87530052.87544773.87543616.875762228170XNX KXTXRXNX MXDXXRX WXRDXX000000AMIL37AMIL 400 QP NACIONAL2333961937.212333.96INATIVO</v>
      </c>
      <c r="AJ934">
        <f t="shared" si="209"/>
        <v>0</v>
      </c>
      <c r="AK934" t="s">
        <v>557</v>
      </c>
      <c r="AM934" s="7">
        <v>931</v>
      </c>
      <c r="AN934" s="7" t="str">
        <f t="shared" ref="AN934:AW943" si="216">IF(AN$3=$D934,$AM934,"")</f>
        <v/>
      </c>
      <c r="AO934" s="7" t="str">
        <f t="shared" si="216"/>
        <v/>
      </c>
      <c r="AP934" s="7" t="str">
        <f t="shared" si="216"/>
        <v/>
      </c>
      <c r="AQ934" s="7" t="str">
        <f t="shared" si="216"/>
        <v/>
      </c>
      <c r="AR934" s="7" t="str">
        <f t="shared" si="216"/>
        <v/>
      </c>
      <c r="AS934" s="7" t="str">
        <f t="shared" si="216"/>
        <v/>
      </c>
      <c r="AT934" s="7" t="str">
        <f t="shared" si="216"/>
        <v/>
      </c>
      <c r="AU934" s="7" t="str">
        <f t="shared" si="216"/>
        <v/>
      </c>
      <c r="AV934" s="7" t="str">
        <f t="shared" si="216"/>
        <v/>
      </c>
      <c r="AW934" s="7" t="str">
        <f t="shared" si="216"/>
        <v/>
      </c>
      <c r="AX934" s="7" t="str">
        <f t="shared" ref="AX934:BE943" si="217">IF(AX$3=$D934,$AM934,"")</f>
        <v/>
      </c>
      <c r="AY934" s="7" t="str">
        <f t="shared" si="217"/>
        <v/>
      </c>
      <c r="AZ934" s="7" t="str">
        <f t="shared" si="217"/>
        <v/>
      </c>
      <c r="BA934" s="7" t="str">
        <f t="shared" si="217"/>
        <v/>
      </c>
      <c r="BB934" s="7" t="str">
        <f t="shared" si="217"/>
        <v/>
      </c>
      <c r="BC934" s="7" t="str">
        <f t="shared" si="217"/>
        <v/>
      </c>
      <c r="BD934" s="7" t="str">
        <f t="shared" si="217"/>
        <v/>
      </c>
      <c r="BE934" s="7" t="str">
        <f t="shared" si="217"/>
        <v/>
      </c>
    </row>
    <row r="935" spans="1:57">
      <c r="A935" t="s">
        <v>404</v>
      </c>
      <c r="B935" t="s">
        <v>404</v>
      </c>
      <c r="C935" t="s">
        <v>404</v>
      </c>
      <c r="E935">
        <v>278</v>
      </c>
      <c r="F935">
        <v>0</v>
      </c>
      <c r="G935">
        <v>1</v>
      </c>
      <c r="H935">
        <v>218310</v>
      </c>
      <c r="I935" s="1">
        <v>44777.875</v>
      </c>
      <c r="J935" t="s">
        <v>396</v>
      </c>
      <c r="K935">
        <v>0</v>
      </c>
      <c r="L935" s="1"/>
      <c r="M935" s="1">
        <v>44777.875</v>
      </c>
      <c r="N935" s="1">
        <v>34374.916666666664</v>
      </c>
      <c r="O935" s="1">
        <v>43844.875</v>
      </c>
      <c r="P935" s="1">
        <v>43828.875</v>
      </c>
      <c r="Q935" s="1">
        <v>43616.875</v>
      </c>
      <c r="R935">
        <v>76224042</v>
      </c>
      <c r="S935" s="22">
        <f>COUNTIF(affix_amil_mensalidade_bronze!$E$4:$E$140,R935)</f>
        <v>0</v>
      </c>
      <c r="U935" t="s">
        <v>605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389</v>
      </c>
      <c r="AC935">
        <v>37</v>
      </c>
      <c r="AD935" t="s">
        <v>476</v>
      </c>
      <c r="AE935">
        <v>161582</v>
      </c>
      <c r="AF935">
        <v>1341.09</v>
      </c>
      <c r="AG935">
        <v>1615.82</v>
      </c>
      <c r="AH935" t="s">
        <v>408</v>
      </c>
      <c r="AI935" t="str">
        <f t="shared" si="208"/>
        <v>SIMSIMSIM2780121831044777.875SINDSIME -SINDICATO DOS EMPREENDEDORES INDIVIDUAIS044777.87534374.916666666743844.87543828.87543616.875762240420WXRXLXNX NXVXX XNTX000000AMIL37AMIL 400 QC NACIONAL1615821341.091615.82ATIVO</v>
      </c>
      <c r="AJ935">
        <f t="shared" si="209"/>
        <v>0</v>
      </c>
      <c r="AK935" t="s">
        <v>396</v>
      </c>
      <c r="AM935" s="8">
        <v>932</v>
      </c>
      <c r="AN935" s="8" t="str">
        <f t="shared" si="216"/>
        <v/>
      </c>
      <c r="AO935" s="8" t="str">
        <f t="shared" si="216"/>
        <v/>
      </c>
      <c r="AP935" s="8" t="str">
        <f t="shared" si="216"/>
        <v/>
      </c>
      <c r="AQ935" s="8" t="str">
        <f t="shared" si="216"/>
        <v/>
      </c>
      <c r="AR935" s="8" t="str">
        <f t="shared" si="216"/>
        <v/>
      </c>
      <c r="AS935" s="8" t="str">
        <f t="shared" si="216"/>
        <v/>
      </c>
      <c r="AT935" s="8" t="str">
        <f t="shared" si="216"/>
        <v/>
      </c>
      <c r="AU935" s="8" t="str">
        <f t="shared" si="216"/>
        <v/>
      </c>
      <c r="AV935" s="8" t="str">
        <f t="shared" si="216"/>
        <v/>
      </c>
      <c r="AW935" s="8" t="str">
        <f t="shared" si="216"/>
        <v/>
      </c>
      <c r="AX935" s="8" t="str">
        <f t="shared" si="217"/>
        <v/>
      </c>
      <c r="AY935" s="8" t="str">
        <f t="shared" si="217"/>
        <v/>
      </c>
      <c r="AZ935" s="8" t="str">
        <f t="shared" si="217"/>
        <v/>
      </c>
      <c r="BA935" s="8" t="str">
        <f t="shared" si="217"/>
        <v/>
      </c>
      <c r="BB935" s="8" t="str">
        <f t="shared" si="217"/>
        <v/>
      </c>
      <c r="BC935" s="8" t="str">
        <f t="shared" si="217"/>
        <v/>
      </c>
      <c r="BD935" s="8" t="str">
        <f t="shared" si="217"/>
        <v/>
      </c>
      <c r="BE935" s="8" t="str">
        <f t="shared" si="217"/>
        <v/>
      </c>
    </row>
    <row r="936" spans="1:57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222738</v>
      </c>
      <c r="I936" s="1">
        <v>44777.875</v>
      </c>
      <c r="J936" t="s">
        <v>387</v>
      </c>
      <c r="K936">
        <v>0</v>
      </c>
      <c r="L936" s="1">
        <v>44752.875</v>
      </c>
      <c r="M936" s="1">
        <v>44777.875</v>
      </c>
      <c r="N936" s="1">
        <v>42455.875</v>
      </c>
      <c r="O936" s="1">
        <v>44752.875</v>
      </c>
      <c r="P936" s="1"/>
      <c r="Q936" s="1">
        <v>43646.875</v>
      </c>
      <c r="R936">
        <v>76382102</v>
      </c>
      <c r="S936" s="23">
        <f>COUNTIF(affix_amil_mensalidade_bronze!$E$4:$E$140,R936)</f>
        <v>0</v>
      </c>
      <c r="U936" t="s">
        <v>606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389</v>
      </c>
      <c r="AC936">
        <v>36</v>
      </c>
      <c r="AD936" t="s">
        <v>394</v>
      </c>
      <c r="AE936">
        <v>48439</v>
      </c>
      <c r="AF936">
        <v>406.85</v>
      </c>
      <c r="AG936">
        <v>484.39</v>
      </c>
      <c r="AH936" t="s">
        <v>391</v>
      </c>
      <c r="AI936" t="str">
        <f t="shared" si="208"/>
        <v>SIMSIMSIM190122273844777.875FNEL044752.87544777.87542455.87544752.87543646.875763821020MXRXX XDUXRDX MXNDX FXBXXNX DX XUZX000000AMIL36NEXT PLUS RM RJ48439406.85484.39INATIVO</v>
      </c>
      <c r="AJ936">
        <f t="shared" si="209"/>
        <v>0</v>
      </c>
      <c r="AK936" t="s">
        <v>387</v>
      </c>
      <c r="AM936" s="7">
        <v>933</v>
      </c>
      <c r="AN936" s="7" t="str">
        <f t="shared" si="216"/>
        <v/>
      </c>
      <c r="AO936" s="7" t="str">
        <f t="shared" si="216"/>
        <v/>
      </c>
      <c r="AP936" s="7" t="str">
        <f t="shared" si="216"/>
        <v/>
      </c>
      <c r="AQ936" s="7" t="str">
        <f t="shared" si="216"/>
        <v/>
      </c>
      <c r="AR936" s="7" t="str">
        <f t="shared" si="216"/>
        <v/>
      </c>
      <c r="AS936" s="7" t="str">
        <f t="shared" si="216"/>
        <v/>
      </c>
      <c r="AT936" s="7" t="str">
        <f t="shared" si="216"/>
        <v/>
      </c>
      <c r="AU936" s="7" t="str">
        <f t="shared" si="216"/>
        <v/>
      </c>
      <c r="AV936" s="7" t="str">
        <f t="shared" si="216"/>
        <v/>
      </c>
      <c r="AW936" s="7" t="str">
        <f t="shared" si="216"/>
        <v/>
      </c>
      <c r="AX936" s="7" t="str">
        <f t="shared" si="217"/>
        <v/>
      </c>
      <c r="AY936" s="7" t="str">
        <f t="shared" si="217"/>
        <v/>
      </c>
      <c r="AZ936" s="7" t="str">
        <f t="shared" si="217"/>
        <v/>
      </c>
      <c r="BA936" s="7" t="str">
        <f t="shared" si="217"/>
        <v/>
      </c>
      <c r="BB936" s="7" t="str">
        <f t="shared" si="217"/>
        <v/>
      </c>
      <c r="BC936" s="7" t="str">
        <f t="shared" si="217"/>
        <v/>
      </c>
      <c r="BD936" s="7" t="str">
        <f t="shared" si="217"/>
        <v/>
      </c>
      <c r="BE936" s="7" t="str">
        <f t="shared" si="217"/>
        <v/>
      </c>
    </row>
    <row r="937" spans="1:57">
      <c r="A937" t="s">
        <v>404</v>
      </c>
      <c r="B937" t="s">
        <v>404</v>
      </c>
      <c r="C937" t="s">
        <v>404</v>
      </c>
      <c r="D937">
        <v>1189442000</v>
      </c>
      <c r="E937">
        <v>57</v>
      </c>
      <c r="F937">
        <v>0</v>
      </c>
      <c r="G937">
        <v>1</v>
      </c>
      <c r="H937">
        <v>223822</v>
      </c>
      <c r="I937" s="1">
        <v>44777.875</v>
      </c>
      <c r="J937" t="s">
        <v>392</v>
      </c>
      <c r="K937">
        <v>0</v>
      </c>
      <c r="L937" s="1"/>
      <c r="M937" s="1">
        <v>44777.875</v>
      </c>
      <c r="N937" s="1">
        <v>35705.875</v>
      </c>
      <c r="O937" s="1">
        <v>43677.875</v>
      </c>
      <c r="P937" s="1"/>
      <c r="Q937" s="1">
        <v>43677.875</v>
      </c>
      <c r="R937">
        <v>76578008</v>
      </c>
      <c r="S937" s="23">
        <f>COUNTIF(affix_amil_mensalidade_bronze!$E$4:$E$140,R937)</f>
        <v>0</v>
      </c>
      <c r="U937" t="s">
        <v>608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389</v>
      </c>
      <c r="AC937">
        <v>35</v>
      </c>
      <c r="AD937" t="s">
        <v>394</v>
      </c>
      <c r="AE937">
        <v>75684</v>
      </c>
      <c r="AF937">
        <v>635.76</v>
      </c>
      <c r="AG937">
        <v>756.84</v>
      </c>
      <c r="AH937" t="s">
        <v>408</v>
      </c>
      <c r="AI937" t="str">
        <f t="shared" si="208"/>
        <v>SIMSIMSIM1189442000570122382244777.875ANMEP044777.87535705.87543677.87543677.875765780080DXYXNX WRXTXNX GRXGXRXX PXX000000AMIL35NEXT PLUS RM RJ75684635.76756.84ATIVO</v>
      </c>
      <c r="AJ937">
        <f t="shared" si="209"/>
        <v>0</v>
      </c>
      <c r="AK937" t="s">
        <v>392</v>
      </c>
      <c r="AM937" s="8">
        <v>934</v>
      </c>
      <c r="AN937" s="8" t="str">
        <f t="shared" si="216"/>
        <v/>
      </c>
      <c r="AO937" s="8" t="str">
        <f t="shared" si="216"/>
        <v/>
      </c>
      <c r="AP937" s="8" t="str">
        <f t="shared" si="216"/>
        <v/>
      </c>
      <c r="AQ937" s="8" t="str">
        <f t="shared" si="216"/>
        <v/>
      </c>
      <c r="AR937" s="8" t="str">
        <f t="shared" si="216"/>
        <v/>
      </c>
      <c r="AS937" s="8" t="str">
        <f t="shared" si="216"/>
        <v/>
      </c>
      <c r="AT937" s="8" t="str">
        <f t="shared" si="216"/>
        <v/>
      </c>
      <c r="AU937" s="8" t="str">
        <f t="shared" si="216"/>
        <v/>
      </c>
      <c r="AV937" s="8" t="str">
        <f t="shared" si="216"/>
        <v/>
      </c>
      <c r="AW937" s="8" t="str">
        <f t="shared" si="216"/>
        <v/>
      </c>
      <c r="AX937" s="8" t="str">
        <f t="shared" si="217"/>
        <v/>
      </c>
      <c r="AY937" s="8" t="str">
        <f t="shared" si="217"/>
        <v/>
      </c>
      <c r="AZ937" s="8" t="str">
        <f t="shared" si="217"/>
        <v/>
      </c>
      <c r="BA937" s="8" t="str">
        <f t="shared" si="217"/>
        <v/>
      </c>
      <c r="BB937" s="8" t="str">
        <f t="shared" si="217"/>
        <v/>
      </c>
      <c r="BC937" s="8" t="str">
        <f t="shared" si="217"/>
        <v/>
      </c>
      <c r="BD937" s="8" t="str">
        <f t="shared" si="217"/>
        <v/>
      </c>
      <c r="BE937" s="8" t="str">
        <f t="shared" si="217"/>
        <v/>
      </c>
    </row>
    <row r="938" spans="1:57">
      <c r="A938" t="s">
        <v>404</v>
      </c>
      <c r="B938" t="s">
        <v>404</v>
      </c>
      <c r="C938" t="s">
        <v>404</v>
      </c>
      <c r="E938">
        <v>265</v>
      </c>
      <c r="F938">
        <v>0</v>
      </c>
      <c r="G938">
        <v>1</v>
      </c>
      <c r="H938">
        <v>222949</v>
      </c>
      <c r="I938" s="1">
        <v>44777.875</v>
      </c>
      <c r="J938" t="s">
        <v>575</v>
      </c>
      <c r="K938">
        <v>0</v>
      </c>
      <c r="L938" s="1"/>
      <c r="M938" s="1">
        <v>44777.875</v>
      </c>
      <c r="N938" s="1">
        <v>35192.875</v>
      </c>
      <c r="O938" s="1">
        <v>43677.875</v>
      </c>
      <c r="P938" s="1"/>
      <c r="Q938" s="1">
        <v>43677.875</v>
      </c>
      <c r="R938">
        <v>76578012</v>
      </c>
      <c r="S938" s="22">
        <f>COUNTIF(affix_amil_mensalidade_bronze!$E$4:$E$140,R938)</f>
        <v>0</v>
      </c>
      <c r="T938">
        <v>76578013</v>
      </c>
      <c r="U938" t="s">
        <v>607</v>
      </c>
      <c r="V938">
        <v>3882</v>
      </c>
      <c r="W938">
        <v>3188</v>
      </c>
      <c r="X938">
        <v>31.88</v>
      </c>
      <c r="Y938">
        <v>3188</v>
      </c>
      <c r="Z938">
        <v>38.82</v>
      </c>
      <c r="AA938">
        <v>3882</v>
      </c>
      <c r="AB938" t="s">
        <v>389</v>
      </c>
      <c r="AC938">
        <v>35</v>
      </c>
      <c r="AD938" t="s">
        <v>394</v>
      </c>
      <c r="AE938">
        <v>75684</v>
      </c>
      <c r="AF938">
        <v>635.76</v>
      </c>
      <c r="AG938">
        <v>756.84</v>
      </c>
      <c r="AH938" t="s">
        <v>408</v>
      </c>
      <c r="AI938" t="str">
        <f t="shared" si="208"/>
        <v>SIMSIMSIM2650122294944777.875ASCOSERVI044777.87535192.87543677.87543677.87576578012076578013LXXNNY XLVX GXNWXLVX NXTXL3882318831.88318838.823882AMIL35NEXT PLUS RM RJ75684635.76756.84ATIVO</v>
      </c>
      <c r="AJ938">
        <f t="shared" si="209"/>
        <v>0</v>
      </c>
      <c r="AK938" t="s">
        <v>575</v>
      </c>
      <c r="AM938" s="7">
        <v>935</v>
      </c>
      <c r="AN938" s="7" t="str">
        <f t="shared" si="216"/>
        <v/>
      </c>
      <c r="AO938" s="7" t="str">
        <f t="shared" si="216"/>
        <v/>
      </c>
      <c r="AP938" s="7" t="str">
        <f t="shared" si="216"/>
        <v/>
      </c>
      <c r="AQ938" s="7" t="str">
        <f t="shared" si="216"/>
        <v/>
      </c>
      <c r="AR938" s="7" t="str">
        <f t="shared" si="216"/>
        <v/>
      </c>
      <c r="AS938" s="7" t="str">
        <f t="shared" si="216"/>
        <v/>
      </c>
      <c r="AT938" s="7" t="str">
        <f t="shared" si="216"/>
        <v/>
      </c>
      <c r="AU938" s="7" t="str">
        <f t="shared" si="216"/>
        <v/>
      </c>
      <c r="AV938" s="7" t="str">
        <f t="shared" si="216"/>
        <v/>
      </c>
      <c r="AW938" s="7" t="str">
        <f t="shared" si="216"/>
        <v/>
      </c>
      <c r="AX938" s="7" t="str">
        <f t="shared" si="217"/>
        <v/>
      </c>
      <c r="AY938" s="7" t="str">
        <f t="shared" si="217"/>
        <v/>
      </c>
      <c r="AZ938" s="7" t="str">
        <f t="shared" si="217"/>
        <v/>
      </c>
      <c r="BA938" s="7" t="str">
        <f t="shared" si="217"/>
        <v/>
      </c>
      <c r="BB938" s="7" t="str">
        <f t="shared" si="217"/>
        <v/>
      </c>
      <c r="BC938" s="7" t="str">
        <f t="shared" si="217"/>
        <v/>
      </c>
      <c r="BD938" s="7" t="str">
        <f t="shared" si="217"/>
        <v/>
      </c>
      <c r="BE938" s="7" t="str">
        <f t="shared" si="217"/>
        <v/>
      </c>
    </row>
    <row r="939" spans="1:57">
      <c r="A939" t="s">
        <v>404</v>
      </c>
      <c r="B939" t="s">
        <v>404</v>
      </c>
      <c r="C939" t="s">
        <v>404</v>
      </c>
      <c r="E939">
        <v>278</v>
      </c>
      <c r="F939">
        <v>0</v>
      </c>
      <c r="G939">
        <v>1</v>
      </c>
      <c r="H939">
        <v>223947</v>
      </c>
      <c r="I939" s="1">
        <v>44777.875</v>
      </c>
      <c r="J939" t="s">
        <v>396</v>
      </c>
      <c r="K939">
        <v>0</v>
      </c>
      <c r="L939" s="1"/>
      <c r="M939" s="1">
        <v>44777.875</v>
      </c>
      <c r="N939" s="1">
        <v>26444.875</v>
      </c>
      <c r="O939" s="1">
        <v>43677.875</v>
      </c>
      <c r="P939" s="1"/>
      <c r="Q939" s="1">
        <v>43677.875</v>
      </c>
      <c r="R939">
        <v>76578021</v>
      </c>
      <c r="S939" s="23">
        <f>COUNTIF(affix_amil_mensalidade_bronze!$E$4:$E$140,R939)</f>
        <v>0</v>
      </c>
      <c r="U939" t="s">
        <v>610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389</v>
      </c>
      <c r="AC939">
        <v>35</v>
      </c>
      <c r="AD939" t="s">
        <v>390</v>
      </c>
      <c r="AE939">
        <v>320928</v>
      </c>
      <c r="AF939">
        <v>2663.71</v>
      </c>
      <c r="AG939">
        <v>3209.28</v>
      </c>
      <c r="AH939" t="s">
        <v>408</v>
      </c>
      <c r="AI939" t="str">
        <f t="shared" si="208"/>
        <v>SIMSIMSIM2780122394744777.875SINDSIME -SINDICATO DOS EMPREENDEDORES INDIVIDUAIS044777.87526444.87543677.87543677.875765780210XNX WRXTXNX XLXVXXRX DX XUX000000AMIL35AMIL 400 QP NACIONAL3209282663.713209.28ATIVO</v>
      </c>
      <c r="AJ939">
        <f t="shared" si="209"/>
        <v>0</v>
      </c>
      <c r="AK939" t="s">
        <v>396</v>
      </c>
      <c r="AM939" s="8">
        <v>936</v>
      </c>
      <c r="AN939" s="8" t="str">
        <f t="shared" si="216"/>
        <v/>
      </c>
      <c r="AO939" s="8" t="str">
        <f t="shared" si="216"/>
        <v/>
      </c>
      <c r="AP939" s="8" t="str">
        <f t="shared" si="216"/>
        <v/>
      </c>
      <c r="AQ939" s="8" t="str">
        <f t="shared" si="216"/>
        <v/>
      </c>
      <c r="AR939" s="8" t="str">
        <f t="shared" si="216"/>
        <v/>
      </c>
      <c r="AS939" s="8" t="str">
        <f t="shared" si="216"/>
        <v/>
      </c>
      <c r="AT939" s="8" t="str">
        <f t="shared" si="216"/>
        <v/>
      </c>
      <c r="AU939" s="8" t="str">
        <f t="shared" si="216"/>
        <v/>
      </c>
      <c r="AV939" s="8" t="str">
        <f t="shared" si="216"/>
        <v/>
      </c>
      <c r="AW939" s="8" t="str">
        <f t="shared" si="216"/>
        <v/>
      </c>
      <c r="AX939" s="8" t="str">
        <f t="shared" si="217"/>
        <v/>
      </c>
      <c r="AY939" s="8" t="str">
        <f t="shared" si="217"/>
        <v/>
      </c>
      <c r="AZ939" s="8" t="str">
        <f t="shared" si="217"/>
        <v/>
      </c>
      <c r="BA939" s="8" t="str">
        <f t="shared" si="217"/>
        <v/>
      </c>
      <c r="BB939" s="8" t="str">
        <f t="shared" si="217"/>
        <v/>
      </c>
      <c r="BC939" s="8" t="str">
        <f t="shared" si="217"/>
        <v/>
      </c>
      <c r="BD939" s="8" t="str">
        <f t="shared" si="217"/>
        <v/>
      </c>
      <c r="BE939" s="8" t="str">
        <f t="shared" si="217"/>
        <v/>
      </c>
    </row>
    <row r="940" spans="1:57">
      <c r="A940" t="s">
        <v>404</v>
      </c>
      <c r="B940" t="s">
        <v>404</v>
      </c>
      <c r="C940" t="s">
        <v>404</v>
      </c>
      <c r="D940">
        <v>1189449000</v>
      </c>
      <c r="E940">
        <v>19</v>
      </c>
      <c r="F940">
        <v>0</v>
      </c>
      <c r="G940">
        <v>1</v>
      </c>
      <c r="H940">
        <v>223907</v>
      </c>
      <c r="I940" s="1">
        <v>44777.875</v>
      </c>
      <c r="J940" t="s">
        <v>387</v>
      </c>
      <c r="K940">
        <v>0</v>
      </c>
      <c r="L940" s="1"/>
      <c r="M940" s="1">
        <v>44777.875</v>
      </c>
      <c r="N940" s="1">
        <v>35121.875</v>
      </c>
      <c r="O940" s="1">
        <v>43677.875</v>
      </c>
      <c r="P940" s="1"/>
      <c r="Q940" s="1">
        <v>43677.875</v>
      </c>
      <c r="R940">
        <v>76578032</v>
      </c>
      <c r="S940" s="22">
        <f>COUNTIF(affix_amil_mensalidade_bronze!$E$4:$E$140,R940)</f>
        <v>0</v>
      </c>
      <c r="U940" t="s">
        <v>609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389</v>
      </c>
      <c r="AC940">
        <v>35</v>
      </c>
      <c r="AD940" t="s">
        <v>476</v>
      </c>
      <c r="AE940">
        <v>193102</v>
      </c>
      <c r="AF940">
        <v>1622.05</v>
      </c>
      <c r="AG940">
        <v>1931.02</v>
      </c>
      <c r="AH940" t="s">
        <v>408</v>
      </c>
      <c r="AI940" t="str">
        <f t="shared" si="208"/>
        <v>SIMSIMSIM1189449000190122390744777.875FNEL044777.87535121.87543677.87543677.875765780320XVXN WXRNXWK XUZX000000AMIL35AMIL 400 QC NACIONAL1931021622.051931.02ATIVO</v>
      </c>
      <c r="AJ940">
        <f t="shared" si="209"/>
        <v>0</v>
      </c>
      <c r="AK940" t="s">
        <v>387</v>
      </c>
      <c r="AM940" s="7">
        <v>937</v>
      </c>
      <c r="AN940" s="7" t="str">
        <f t="shared" si="216"/>
        <v/>
      </c>
      <c r="AO940" s="7" t="str">
        <f t="shared" si="216"/>
        <v/>
      </c>
      <c r="AP940" s="7" t="str">
        <f t="shared" si="216"/>
        <v/>
      </c>
      <c r="AQ940" s="7" t="str">
        <f t="shared" si="216"/>
        <v/>
      </c>
      <c r="AR940" s="7" t="str">
        <f t="shared" si="216"/>
        <v/>
      </c>
      <c r="AS940" s="7" t="str">
        <f t="shared" si="216"/>
        <v/>
      </c>
      <c r="AT940" s="7" t="str">
        <f t="shared" si="216"/>
        <v/>
      </c>
      <c r="AU940" s="7" t="str">
        <f t="shared" si="216"/>
        <v/>
      </c>
      <c r="AV940" s="7" t="str">
        <f t="shared" si="216"/>
        <v/>
      </c>
      <c r="AW940" s="7" t="str">
        <f t="shared" si="216"/>
        <v/>
      </c>
      <c r="AX940" s="7" t="str">
        <f t="shared" si="217"/>
        <v/>
      </c>
      <c r="AY940" s="7" t="str">
        <f t="shared" si="217"/>
        <v/>
      </c>
      <c r="AZ940" s="7" t="str">
        <f t="shared" si="217"/>
        <v/>
      </c>
      <c r="BA940" s="7" t="str">
        <f t="shared" si="217"/>
        <v/>
      </c>
      <c r="BB940" s="7" t="str">
        <f t="shared" si="217"/>
        <v/>
      </c>
      <c r="BC940" s="7" t="str">
        <f t="shared" si="217"/>
        <v/>
      </c>
      <c r="BD940" s="7" t="str">
        <f t="shared" si="217"/>
        <v/>
      </c>
      <c r="BE940" s="7" t="str">
        <f t="shared" si="217"/>
        <v/>
      </c>
    </row>
    <row r="941" spans="1:57">
      <c r="A941" t="s">
        <v>386</v>
      </c>
      <c r="B941" t="s">
        <v>386</v>
      </c>
      <c r="C941" t="s">
        <v>386</v>
      </c>
      <c r="D941">
        <v>1189449000</v>
      </c>
      <c r="E941">
        <v>19</v>
      </c>
      <c r="F941">
        <v>0</v>
      </c>
      <c r="G941">
        <v>1</v>
      </c>
      <c r="H941">
        <v>246157</v>
      </c>
      <c r="I941" s="1">
        <v>44777.875</v>
      </c>
      <c r="J941" t="s">
        <v>387</v>
      </c>
      <c r="K941">
        <v>0</v>
      </c>
      <c r="L941" s="1">
        <v>44711.875</v>
      </c>
      <c r="M941" s="1">
        <v>44777.875</v>
      </c>
      <c r="N941" s="1">
        <v>37890.875</v>
      </c>
      <c r="O941" s="1">
        <v>44711.875</v>
      </c>
      <c r="P941" s="1">
        <v>44711.875</v>
      </c>
      <c r="Q941" s="1">
        <v>43677.875</v>
      </c>
      <c r="R941">
        <v>76578034</v>
      </c>
      <c r="S941" s="22">
        <f>COUNTIF(affix_amil_mensalidade_bronze!$E$4:$E$140,R941)</f>
        <v>0</v>
      </c>
      <c r="U941" t="s">
        <v>613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389</v>
      </c>
      <c r="AD941" t="s">
        <v>400</v>
      </c>
      <c r="AE941">
        <v>31052</v>
      </c>
      <c r="AF941">
        <v>260.83999999999997</v>
      </c>
      <c r="AG941">
        <v>310.52</v>
      </c>
      <c r="AH941" t="s">
        <v>391</v>
      </c>
      <c r="AI941" t="str">
        <f t="shared" si="208"/>
        <v>NÃONÃONÃO1189449000190124615744777.875FNEL044711.87544777.87537890.87544711.87544711.87543677.875765780340WXRLX XDUXRDX GXLXTTX GXMX000000AMILNEXT MUNICIPAL SÃO PAULO31052260.84310.52INATIVO</v>
      </c>
      <c r="AJ941">
        <f t="shared" si="209"/>
        <v>0</v>
      </c>
      <c r="AK941" t="s">
        <v>387</v>
      </c>
      <c r="AM941" s="8">
        <v>938</v>
      </c>
      <c r="AN941" s="8" t="str">
        <f t="shared" si="216"/>
        <v/>
      </c>
      <c r="AO941" s="8" t="str">
        <f t="shared" si="216"/>
        <v/>
      </c>
      <c r="AP941" s="8" t="str">
        <f t="shared" si="216"/>
        <v/>
      </c>
      <c r="AQ941" s="8" t="str">
        <f t="shared" si="216"/>
        <v/>
      </c>
      <c r="AR941" s="8" t="str">
        <f t="shared" si="216"/>
        <v/>
      </c>
      <c r="AS941" s="8" t="str">
        <f t="shared" si="216"/>
        <v/>
      </c>
      <c r="AT941" s="8" t="str">
        <f t="shared" si="216"/>
        <v/>
      </c>
      <c r="AU941" s="8" t="str">
        <f t="shared" si="216"/>
        <v/>
      </c>
      <c r="AV941" s="8" t="str">
        <f t="shared" si="216"/>
        <v/>
      </c>
      <c r="AW941" s="8" t="str">
        <f t="shared" si="216"/>
        <v/>
      </c>
      <c r="AX941" s="8" t="str">
        <f t="shared" si="217"/>
        <v/>
      </c>
      <c r="AY941" s="8" t="str">
        <f t="shared" si="217"/>
        <v/>
      </c>
      <c r="AZ941" s="8" t="str">
        <f t="shared" si="217"/>
        <v/>
      </c>
      <c r="BA941" s="8" t="str">
        <f t="shared" si="217"/>
        <v/>
      </c>
      <c r="BB941" s="8" t="str">
        <f t="shared" si="217"/>
        <v/>
      </c>
      <c r="BC941" s="8" t="str">
        <f t="shared" si="217"/>
        <v/>
      </c>
      <c r="BD941" s="8" t="str">
        <f t="shared" si="217"/>
        <v/>
      </c>
      <c r="BE941" s="8" t="str">
        <f t="shared" si="217"/>
        <v/>
      </c>
    </row>
    <row r="942" spans="1:57">
      <c r="A942" t="s">
        <v>404</v>
      </c>
      <c r="B942" t="s">
        <v>404</v>
      </c>
      <c r="C942" t="s">
        <v>404</v>
      </c>
      <c r="D942">
        <v>1189449000</v>
      </c>
      <c r="E942">
        <v>19</v>
      </c>
      <c r="F942">
        <v>0</v>
      </c>
      <c r="G942">
        <v>1</v>
      </c>
      <c r="H942">
        <v>246291</v>
      </c>
      <c r="I942" s="1">
        <v>44777.875</v>
      </c>
      <c r="J942" t="s">
        <v>387</v>
      </c>
      <c r="K942">
        <v>0</v>
      </c>
      <c r="L942" s="1"/>
      <c r="M942" s="1">
        <v>44777.875</v>
      </c>
      <c r="N942" s="1">
        <v>27674.875</v>
      </c>
      <c r="O942" s="1">
        <v>43677.875</v>
      </c>
      <c r="P942" s="1"/>
      <c r="Q942" s="1">
        <v>43677.875</v>
      </c>
      <c r="R942">
        <v>76581404</v>
      </c>
      <c r="S942" s="23">
        <f>COUNTIF(affix_amil_mensalidade_bronze!$E$4:$E$140,R942)</f>
        <v>0</v>
      </c>
      <c r="U942" t="s">
        <v>616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389</v>
      </c>
      <c r="AC942">
        <v>35</v>
      </c>
      <c r="AD942" t="s">
        <v>400</v>
      </c>
      <c r="AE942">
        <v>122026</v>
      </c>
      <c r="AF942">
        <v>1025.04</v>
      </c>
      <c r="AG942">
        <v>1220.26</v>
      </c>
      <c r="AH942" t="s">
        <v>408</v>
      </c>
      <c r="AI942" t="str">
        <f t="shared" si="208"/>
        <v>SIMSIMSIM1189449000190124629144777.875FNEL044777.87527674.87543677.87543677.875765814040JURXNDXR WXXTXNX DX XNTX000000AMIL35NEXT MUNICIPAL SÃO PAULO1220261025.041220.26ATIVO</v>
      </c>
      <c r="AJ942">
        <f t="shared" si="209"/>
        <v>0</v>
      </c>
      <c r="AK942" t="s">
        <v>387</v>
      </c>
      <c r="AM942" s="7">
        <v>939</v>
      </c>
      <c r="AN942" s="7" t="str">
        <f t="shared" si="216"/>
        <v/>
      </c>
      <c r="AO942" s="7" t="str">
        <f t="shared" si="216"/>
        <v/>
      </c>
      <c r="AP942" s="7" t="str">
        <f t="shared" si="216"/>
        <v/>
      </c>
      <c r="AQ942" s="7" t="str">
        <f t="shared" si="216"/>
        <v/>
      </c>
      <c r="AR942" s="7" t="str">
        <f t="shared" si="216"/>
        <v/>
      </c>
      <c r="AS942" s="7" t="str">
        <f t="shared" si="216"/>
        <v/>
      </c>
      <c r="AT942" s="7" t="str">
        <f t="shared" si="216"/>
        <v/>
      </c>
      <c r="AU942" s="7" t="str">
        <f t="shared" si="216"/>
        <v/>
      </c>
      <c r="AV942" s="7" t="str">
        <f t="shared" si="216"/>
        <v/>
      </c>
      <c r="AW942" s="7" t="str">
        <f t="shared" si="216"/>
        <v/>
      </c>
      <c r="AX942" s="7" t="str">
        <f t="shared" si="217"/>
        <v/>
      </c>
      <c r="AY942" s="7" t="str">
        <f t="shared" si="217"/>
        <v/>
      </c>
      <c r="AZ942" s="7" t="str">
        <f t="shared" si="217"/>
        <v/>
      </c>
      <c r="BA942" s="7" t="str">
        <f t="shared" si="217"/>
        <v/>
      </c>
      <c r="BB942" s="7" t="str">
        <f t="shared" si="217"/>
        <v/>
      </c>
      <c r="BC942" s="7" t="str">
        <f t="shared" si="217"/>
        <v/>
      </c>
      <c r="BD942" s="7" t="str">
        <f t="shared" si="217"/>
        <v/>
      </c>
      <c r="BE942" s="7" t="str">
        <f t="shared" si="217"/>
        <v/>
      </c>
    </row>
    <row r="943" spans="1:57">
      <c r="A943" t="s">
        <v>404</v>
      </c>
      <c r="B943" t="s">
        <v>404</v>
      </c>
      <c r="C943" t="s">
        <v>404</v>
      </c>
      <c r="E943">
        <v>265</v>
      </c>
      <c r="F943">
        <v>0</v>
      </c>
      <c r="G943">
        <v>1</v>
      </c>
      <c r="H943">
        <v>246254</v>
      </c>
      <c r="I943" s="1">
        <v>44777.875</v>
      </c>
      <c r="J943" t="s">
        <v>575</v>
      </c>
      <c r="K943">
        <v>0</v>
      </c>
      <c r="L943" s="1">
        <v>44745.875</v>
      </c>
      <c r="M943" s="1">
        <v>44777.875</v>
      </c>
      <c r="N943" s="1">
        <v>27438.875</v>
      </c>
      <c r="O943" s="1">
        <v>44745.875</v>
      </c>
      <c r="P943" s="1"/>
      <c r="Q943" s="1">
        <v>43677.875</v>
      </c>
      <c r="R943">
        <v>76581410</v>
      </c>
      <c r="S943" s="23">
        <f>COUNTIF(affix_amil_mensalidade_bronze!$E$4:$E$140,R943)</f>
        <v>0</v>
      </c>
      <c r="U943" t="s">
        <v>614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389</v>
      </c>
      <c r="AC943">
        <v>35</v>
      </c>
      <c r="AD943" t="s">
        <v>400</v>
      </c>
      <c r="AE943">
        <v>122026</v>
      </c>
      <c r="AF943">
        <v>1025.04</v>
      </c>
      <c r="AG943">
        <v>1220.26</v>
      </c>
      <c r="AH943" t="s">
        <v>391</v>
      </c>
      <c r="AI943" t="str">
        <f t="shared" si="208"/>
        <v>SIMSIMSIM2650124625444777.875ASCOSERVI044745.87544777.87527438.87544745.87543677.875765814100JXNXTX MXNDX WXRNXXRX000000AMIL35NEXT MUNICIPAL SÃO PAULO1220261025.041220.26INATIVO</v>
      </c>
      <c r="AJ943">
        <f t="shared" si="209"/>
        <v>0</v>
      </c>
      <c r="AK943" t="s">
        <v>575</v>
      </c>
      <c r="AM943" s="8">
        <v>940</v>
      </c>
      <c r="AN943" s="8" t="str">
        <f t="shared" si="216"/>
        <v/>
      </c>
      <c r="AO943" s="8" t="str">
        <f t="shared" si="216"/>
        <v/>
      </c>
      <c r="AP943" s="8" t="str">
        <f t="shared" si="216"/>
        <v/>
      </c>
      <c r="AQ943" s="8" t="str">
        <f t="shared" si="216"/>
        <v/>
      </c>
      <c r="AR943" s="8" t="str">
        <f t="shared" si="216"/>
        <v/>
      </c>
      <c r="AS943" s="8" t="str">
        <f t="shared" si="216"/>
        <v/>
      </c>
      <c r="AT943" s="8" t="str">
        <f t="shared" si="216"/>
        <v/>
      </c>
      <c r="AU943" s="8" t="str">
        <f t="shared" si="216"/>
        <v/>
      </c>
      <c r="AV943" s="8" t="str">
        <f t="shared" si="216"/>
        <v/>
      </c>
      <c r="AW943" s="8" t="str">
        <f t="shared" si="216"/>
        <v/>
      </c>
      <c r="AX943" s="8" t="str">
        <f t="shared" si="217"/>
        <v/>
      </c>
      <c r="AY943" s="8" t="str">
        <f t="shared" si="217"/>
        <v/>
      </c>
      <c r="AZ943" s="8" t="str">
        <f t="shared" si="217"/>
        <v/>
      </c>
      <c r="BA943" s="8" t="str">
        <f t="shared" si="217"/>
        <v/>
      </c>
      <c r="BB943" s="8" t="str">
        <f t="shared" si="217"/>
        <v/>
      </c>
      <c r="BC943" s="8" t="str">
        <f t="shared" si="217"/>
        <v/>
      </c>
      <c r="BD943" s="8" t="str">
        <f t="shared" si="217"/>
        <v/>
      </c>
      <c r="BE943" s="8" t="str">
        <f t="shared" si="217"/>
        <v/>
      </c>
    </row>
    <row r="944" spans="1:57">
      <c r="A944" t="s">
        <v>404</v>
      </c>
      <c r="B944" t="s">
        <v>404</v>
      </c>
      <c r="C944" t="s">
        <v>404</v>
      </c>
      <c r="E944">
        <v>265</v>
      </c>
      <c r="F944">
        <v>0</v>
      </c>
      <c r="G944">
        <v>1</v>
      </c>
      <c r="H944">
        <v>246254</v>
      </c>
      <c r="I944" s="1">
        <v>44777.875</v>
      </c>
      <c r="J944" t="s">
        <v>575</v>
      </c>
      <c r="K944">
        <v>1</v>
      </c>
      <c r="L944" s="1">
        <v>44745.875</v>
      </c>
      <c r="M944" s="1">
        <v>44777.875</v>
      </c>
      <c r="N944" s="1">
        <v>36344.875</v>
      </c>
      <c r="O944" s="1">
        <v>44745.875</v>
      </c>
      <c r="P944" s="1"/>
      <c r="Q944" s="1">
        <v>43677.875</v>
      </c>
      <c r="R944">
        <v>76581411</v>
      </c>
      <c r="S944" s="22">
        <f>COUNTIF(affix_amil_mensalidade_bronze!$E$4:$E$140,R944)</f>
        <v>0</v>
      </c>
      <c r="U944" t="s">
        <v>615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389</v>
      </c>
      <c r="AC944">
        <v>35</v>
      </c>
      <c r="AD944" t="s">
        <v>400</v>
      </c>
      <c r="AE944">
        <v>67384</v>
      </c>
      <c r="AF944">
        <v>566.01</v>
      </c>
      <c r="AG944">
        <v>673.84</v>
      </c>
      <c r="AH944" t="s">
        <v>391</v>
      </c>
      <c r="AI944" t="str">
        <f t="shared" si="208"/>
        <v>SIMSIMSIM2650124625444777.875ASCOSERVI144745.87544777.87536344.87544745.87543677.875765814110WXRXLXNX MXNDX WXRNXXRX000000AMIL35NEXT MUNICIPAL SÃO PAULO67384566.01673.84INATIVO</v>
      </c>
      <c r="AJ944">
        <f t="shared" si="209"/>
        <v>0</v>
      </c>
      <c r="AK944" t="s">
        <v>575</v>
      </c>
      <c r="AM944" s="7">
        <v>941</v>
      </c>
      <c r="AN944" s="7" t="str">
        <f t="shared" ref="AN944:AW953" si="218">IF(AN$3=$D944,$AM944,"")</f>
        <v/>
      </c>
      <c r="AO944" s="7" t="str">
        <f t="shared" si="218"/>
        <v/>
      </c>
      <c r="AP944" s="7" t="str">
        <f t="shared" si="218"/>
        <v/>
      </c>
      <c r="AQ944" s="7" t="str">
        <f t="shared" si="218"/>
        <v/>
      </c>
      <c r="AR944" s="7" t="str">
        <f t="shared" si="218"/>
        <v/>
      </c>
      <c r="AS944" s="7" t="str">
        <f t="shared" si="218"/>
        <v/>
      </c>
      <c r="AT944" s="7" t="str">
        <f t="shared" si="218"/>
        <v/>
      </c>
      <c r="AU944" s="7" t="str">
        <f t="shared" si="218"/>
        <v/>
      </c>
      <c r="AV944" s="7" t="str">
        <f t="shared" si="218"/>
        <v/>
      </c>
      <c r="AW944" s="7" t="str">
        <f t="shared" si="218"/>
        <v/>
      </c>
      <c r="AX944" s="7" t="str">
        <f t="shared" ref="AX944:BE953" si="219">IF(AX$3=$D944,$AM944,"")</f>
        <v/>
      </c>
      <c r="AY944" s="7" t="str">
        <f t="shared" si="219"/>
        <v/>
      </c>
      <c r="AZ944" s="7" t="str">
        <f t="shared" si="219"/>
        <v/>
      </c>
      <c r="BA944" s="7" t="str">
        <f t="shared" si="219"/>
        <v/>
      </c>
      <c r="BB944" s="7" t="str">
        <f t="shared" si="219"/>
        <v/>
      </c>
      <c r="BC944" s="7" t="str">
        <f t="shared" si="219"/>
        <v/>
      </c>
      <c r="BD944" s="7" t="str">
        <f t="shared" si="219"/>
        <v/>
      </c>
      <c r="BE944" s="7" t="str">
        <f t="shared" si="219"/>
        <v/>
      </c>
    </row>
    <row r="945" spans="1:57">
      <c r="A945" t="s">
        <v>404</v>
      </c>
      <c r="B945" t="s">
        <v>404</v>
      </c>
      <c r="C945" t="s">
        <v>404</v>
      </c>
      <c r="D945">
        <v>1189449000</v>
      </c>
      <c r="E945">
        <v>19</v>
      </c>
      <c r="F945">
        <v>0</v>
      </c>
      <c r="G945">
        <v>1</v>
      </c>
      <c r="H945">
        <v>246453</v>
      </c>
      <c r="I945" s="1">
        <v>44777.875</v>
      </c>
      <c r="J945" t="s">
        <v>387</v>
      </c>
      <c r="K945">
        <v>0</v>
      </c>
      <c r="L945" s="1"/>
      <c r="M945" s="1">
        <v>44777.875</v>
      </c>
      <c r="N945" s="1">
        <v>42864.875</v>
      </c>
      <c r="O945" s="1">
        <v>44770.875</v>
      </c>
      <c r="P945" s="1">
        <v>44770.875</v>
      </c>
      <c r="Q945" s="1">
        <v>43677.875</v>
      </c>
      <c r="R945">
        <v>76581417</v>
      </c>
      <c r="S945" s="22">
        <f>COUNTIF(affix_amil_mensalidade_bronze!$E$4:$E$140,R945)</f>
        <v>0</v>
      </c>
      <c r="U945" t="s">
        <v>617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389</v>
      </c>
      <c r="AC945">
        <v>35</v>
      </c>
      <c r="AD945" t="s">
        <v>400</v>
      </c>
      <c r="AE945">
        <v>49621</v>
      </c>
      <c r="AF945">
        <v>416.82</v>
      </c>
      <c r="AG945">
        <v>496.21</v>
      </c>
      <c r="AH945" t="s">
        <v>480</v>
      </c>
      <c r="AI945" t="str">
        <f t="shared" si="208"/>
        <v>SIMSIMSIM1189449000190124645344777.875FNEL044777.87542864.87544770.87544770.87543677.875765814170LUWX HXNRXQUX DX XLVX WXTX000000AMIL35NEXT MUNICIPAL SÃO PAULO49621416.82496.21SUSPENSÃO</v>
      </c>
      <c r="AJ945">
        <f t="shared" si="209"/>
        <v>0</v>
      </c>
      <c r="AK945" t="s">
        <v>387</v>
      </c>
      <c r="AM945" s="8">
        <v>942</v>
      </c>
      <c r="AN945" s="8" t="str">
        <f t="shared" si="218"/>
        <v/>
      </c>
      <c r="AO945" s="8" t="str">
        <f t="shared" si="218"/>
        <v/>
      </c>
      <c r="AP945" s="8" t="str">
        <f t="shared" si="218"/>
        <v/>
      </c>
      <c r="AQ945" s="8" t="str">
        <f t="shared" si="218"/>
        <v/>
      </c>
      <c r="AR945" s="8" t="str">
        <f t="shared" si="218"/>
        <v/>
      </c>
      <c r="AS945" s="8" t="str">
        <f t="shared" si="218"/>
        <v/>
      </c>
      <c r="AT945" s="8" t="str">
        <f t="shared" si="218"/>
        <v/>
      </c>
      <c r="AU945" s="8" t="str">
        <f t="shared" si="218"/>
        <v/>
      </c>
      <c r="AV945" s="8" t="str">
        <f t="shared" si="218"/>
        <v/>
      </c>
      <c r="AW945" s="8" t="str">
        <f t="shared" si="218"/>
        <v/>
      </c>
      <c r="AX945" s="8" t="str">
        <f t="shared" si="219"/>
        <v/>
      </c>
      <c r="AY945" s="8" t="str">
        <f t="shared" si="219"/>
        <v/>
      </c>
      <c r="AZ945" s="8" t="str">
        <f t="shared" si="219"/>
        <v/>
      </c>
      <c r="BA945" s="8" t="str">
        <f t="shared" si="219"/>
        <v/>
      </c>
      <c r="BB945" s="8" t="str">
        <f t="shared" si="219"/>
        <v/>
      </c>
      <c r="BC945" s="8" t="str">
        <f t="shared" si="219"/>
        <v/>
      </c>
      <c r="BD945" s="8" t="str">
        <f t="shared" si="219"/>
        <v/>
      </c>
      <c r="BE945" s="8" t="str">
        <f t="shared" si="219"/>
        <v/>
      </c>
    </row>
    <row r="946" spans="1:57">
      <c r="A946" t="s">
        <v>404</v>
      </c>
      <c r="B946" t="s">
        <v>404</v>
      </c>
      <c r="C946" t="s">
        <v>404</v>
      </c>
      <c r="D946">
        <v>1189449000</v>
      </c>
      <c r="E946">
        <v>19</v>
      </c>
      <c r="F946">
        <v>0</v>
      </c>
      <c r="G946">
        <v>1</v>
      </c>
      <c r="H946">
        <v>246454</v>
      </c>
      <c r="I946" s="1">
        <v>44777.875</v>
      </c>
      <c r="J946" t="s">
        <v>387</v>
      </c>
      <c r="K946">
        <v>0</v>
      </c>
      <c r="L946" s="1"/>
      <c r="M946" s="1">
        <v>44777.875</v>
      </c>
      <c r="N946" s="1">
        <v>42125.875</v>
      </c>
      <c r="O946" s="1">
        <v>43677.875</v>
      </c>
      <c r="P946" s="1"/>
      <c r="Q946" s="1">
        <v>43677.875</v>
      </c>
      <c r="R946">
        <v>76581419</v>
      </c>
      <c r="S946" s="23">
        <f>COUNTIF(affix_amil_mensalidade_bronze!$E$4:$E$140,R946)</f>
        <v>0</v>
      </c>
      <c r="U946" t="s">
        <v>618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389</v>
      </c>
      <c r="AC946">
        <v>35</v>
      </c>
      <c r="AD946" t="s">
        <v>601</v>
      </c>
      <c r="AE946">
        <v>49621</v>
      </c>
      <c r="AF946">
        <v>416.82</v>
      </c>
      <c r="AG946">
        <v>496.21</v>
      </c>
      <c r="AH946" t="s">
        <v>408</v>
      </c>
      <c r="AI946" t="str">
        <f t="shared" si="208"/>
        <v>SIMSIMSIM1189449000190124645444777.875FNEL044777.87542125.87543677.87543677.875765814190MXGUXL PXRXXRX DX XLVX000000AMIL35NEXT ABC 2049621416.82496.21ATIVO</v>
      </c>
      <c r="AJ946">
        <f t="shared" si="209"/>
        <v>0</v>
      </c>
      <c r="AK946" t="s">
        <v>387</v>
      </c>
      <c r="AM946" s="7">
        <v>943</v>
      </c>
      <c r="AN946" s="7" t="str">
        <f t="shared" si="218"/>
        <v/>
      </c>
      <c r="AO946" s="7" t="str">
        <f t="shared" si="218"/>
        <v/>
      </c>
      <c r="AP946" s="7" t="str">
        <f t="shared" si="218"/>
        <v/>
      </c>
      <c r="AQ946" s="7" t="str">
        <f t="shared" si="218"/>
        <v/>
      </c>
      <c r="AR946" s="7" t="str">
        <f t="shared" si="218"/>
        <v/>
      </c>
      <c r="AS946" s="7" t="str">
        <f t="shared" si="218"/>
        <v/>
      </c>
      <c r="AT946" s="7" t="str">
        <f t="shared" si="218"/>
        <v/>
      </c>
      <c r="AU946" s="7" t="str">
        <f t="shared" si="218"/>
        <v/>
      </c>
      <c r="AV946" s="7" t="str">
        <f t="shared" si="218"/>
        <v/>
      </c>
      <c r="AW946" s="7" t="str">
        <f t="shared" si="218"/>
        <v/>
      </c>
      <c r="AX946" s="7" t="str">
        <f t="shared" si="219"/>
        <v/>
      </c>
      <c r="AY946" s="7" t="str">
        <f t="shared" si="219"/>
        <v/>
      </c>
      <c r="AZ946" s="7" t="str">
        <f t="shared" si="219"/>
        <v/>
      </c>
      <c r="BA946" s="7" t="str">
        <f t="shared" si="219"/>
        <v/>
      </c>
      <c r="BB946" s="7" t="str">
        <f t="shared" si="219"/>
        <v/>
      </c>
      <c r="BC946" s="7" t="str">
        <f t="shared" si="219"/>
        <v/>
      </c>
      <c r="BD946" s="7" t="str">
        <f t="shared" si="219"/>
        <v/>
      </c>
      <c r="BE946" s="7" t="str">
        <f t="shared" si="219"/>
        <v/>
      </c>
    </row>
    <row r="947" spans="1:57">
      <c r="A947" t="s">
        <v>404</v>
      </c>
      <c r="B947" t="s">
        <v>404</v>
      </c>
      <c r="C947" t="s">
        <v>404</v>
      </c>
      <c r="D947">
        <v>1189455000</v>
      </c>
      <c r="E947">
        <v>19</v>
      </c>
      <c r="F947">
        <v>0</v>
      </c>
      <c r="G947">
        <v>1</v>
      </c>
      <c r="H947">
        <v>224190</v>
      </c>
      <c r="I947" s="1">
        <v>44777.875</v>
      </c>
      <c r="J947" t="s">
        <v>387</v>
      </c>
      <c r="K947">
        <v>0</v>
      </c>
      <c r="L947" s="1"/>
      <c r="M947" s="1">
        <v>44777.875</v>
      </c>
      <c r="N947" s="1">
        <v>31677.875</v>
      </c>
      <c r="O947" s="1">
        <v>43677.875</v>
      </c>
      <c r="P947" s="1"/>
      <c r="Q947" s="1">
        <v>43677.875</v>
      </c>
      <c r="R947">
        <v>76581960</v>
      </c>
      <c r="S947" s="22">
        <f>COUNTIF(affix_amil_mensalidade_bronze!$E$4:$E$140,R947)</f>
        <v>0</v>
      </c>
      <c r="U947" t="s">
        <v>611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389</v>
      </c>
      <c r="AC947">
        <v>35</v>
      </c>
      <c r="AD947" t="s">
        <v>398</v>
      </c>
      <c r="AE947">
        <v>276623</v>
      </c>
      <c r="AF947">
        <v>2323.64</v>
      </c>
      <c r="AG947">
        <v>2766.23</v>
      </c>
      <c r="AH947" t="s">
        <v>408</v>
      </c>
      <c r="AI947" t="str">
        <f t="shared" si="208"/>
        <v>SIMSIMSIM1189455000190122419044777.875FNEL044777.87531677.87543677.87543677.875765819600LUWX FXRRXXRX DX XBRXU000000AMIL35AMIL 500 QP NACIONAL2766232323.642766.23ATIVO</v>
      </c>
      <c r="AJ947">
        <f t="shared" si="209"/>
        <v>0</v>
      </c>
      <c r="AK947" t="s">
        <v>387</v>
      </c>
      <c r="AM947" s="8">
        <v>944</v>
      </c>
      <c r="AN947" s="8" t="str">
        <f t="shared" si="218"/>
        <v/>
      </c>
      <c r="AO947" s="8" t="str">
        <f t="shared" si="218"/>
        <v/>
      </c>
      <c r="AP947" s="8" t="str">
        <f t="shared" si="218"/>
        <v/>
      </c>
      <c r="AQ947" s="8" t="str">
        <f t="shared" si="218"/>
        <v/>
      </c>
      <c r="AR947" s="8" t="str">
        <f t="shared" si="218"/>
        <v/>
      </c>
      <c r="AS947" s="8" t="str">
        <f t="shared" si="218"/>
        <v/>
      </c>
      <c r="AT947" s="8" t="str">
        <f t="shared" si="218"/>
        <v/>
      </c>
      <c r="AU947" s="8" t="str">
        <f t="shared" si="218"/>
        <v/>
      </c>
      <c r="AV947" s="8" t="str">
        <f t="shared" si="218"/>
        <v/>
      </c>
      <c r="AW947" s="8" t="str">
        <f t="shared" si="218"/>
        <v/>
      </c>
      <c r="AX947" s="8" t="str">
        <f t="shared" si="219"/>
        <v/>
      </c>
      <c r="AY947" s="8" t="str">
        <f t="shared" si="219"/>
        <v/>
      </c>
      <c r="AZ947" s="8" t="str">
        <f t="shared" si="219"/>
        <v/>
      </c>
      <c r="BA947" s="8" t="str">
        <f t="shared" si="219"/>
        <v/>
      </c>
      <c r="BB947" s="8" t="str">
        <f t="shared" si="219"/>
        <v/>
      </c>
      <c r="BC947" s="8" t="str">
        <f t="shared" si="219"/>
        <v/>
      </c>
      <c r="BD947" s="8" t="str">
        <f t="shared" si="219"/>
        <v/>
      </c>
      <c r="BE947" s="8" t="str">
        <f t="shared" si="219"/>
        <v/>
      </c>
    </row>
    <row r="948" spans="1:57">
      <c r="A948" t="s">
        <v>404</v>
      </c>
      <c r="B948" t="s">
        <v>404</v>
      </c>
      <c r="C948" t="s">
        <v>404</v>
      </c>
      <c r="D948">
        <v>1189455000</v>
      </c>
      <c r="E948">
        <v>19</v>
      </c>
      <c r="F948">
        <v>0</v>
      </c>
      <c r="G948">
        <v>1</v>
      </c>
      <c r="H948">
        <v>224190</v>
      </c>
      <c r="I948" s="1">
        <v>44777.875</v>
      </c>
      <c r="J948" t="s">
        <v>387</v>
      </c>
      <c r="K948">
        <v>1</v>
      </c>
      <c r="L948" s="1"/>
      <c r="M948" s="1">
        <v>44777.875</v>
      </c>
      <c r="N948" s="1">
        <v>33461.875</v>
      </c>
      <c r="O948" s="1">
        <v>43677.875</v>
      </c>
      <c r="P948" s="1"/>
      <c r="Q948" s="1">
        <v>43677.875</v>
      </c>
      <c r="R948">
        <v>76581961</v>
      </c>
      <c r="S948" s="23">
        <f>COUNTIF(affix_amil_mensalidade_bronze!$E$4:$E$140,R948)</f>
        <v>0</v>
      </c>
      <c r="U948" t="s">
        <v>612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389</v>
      </c>
      <c r="AC948">
        <v>35</v>
      </c>
      <c r="AD948" t="s">
        <v>398</v>
      </c>
      <c r="AE948">
        <v>263453</v>
      </c>
      <c r="AF948">
        <v>2212.9899999999998</v>
      </c>
      <c r="AG948">
        <v>2634.53</v>
      </c>
      <c r="AH948" t="s">
        <v>408</v>
      </c>
      <c r="AI948" t="str">
        <f t="shared" si="208"/>
        <v>SIMSIMSIM1189455000190122419044777.875FNEL144777.87533461.87543677.87543677.875765819610MXRTX XNTX MXRXNDX XBRXU000000AMIL35AMIL 500 QP NACIONAL2634532212.992634.53ATIVO</v>
      </c>
      <c r="AJ948">
        <f t="shared" si="209"/>
        <v>0</v>
      </c>
      <c r="AK948" t="s">
        <v>387</v>
      </c>
      <c r="AM948" s="7">
        <v>945</v>
      </c>
      <c r="AN948" s="7" t="str">
        <f t="shared" si="218"/>
        <v/>
      </c>
      <c r="AO948" s="7" t="str">
        <f t="shared" si="218"/>
        <v/>
      </c>
      <c r="AP948" s="7" t="str">
        <f t="shared" si="218"/>
        <v/>
      </c>
      <c r="AQ948" s="7" t="str">
        <f t="shared" si="218"/>
        <v/>
      </c>
      <c r="AR948" s="7" t="str">
        <f t="shared" si="218"/>
        <v/>
      </c>
      <c r="AS948" s="7" t="str">
        <f t="shared" si="218"/>
        <v/>
      </c>
      <c r="AT948" s="7" t="str">
        <f t="shared" si="218"/>
        <v/>
      </c>
      <c r="AU948" s="7" t="str">
        <f t="shared" si="218"/>
        <v/>
      </c>
      <c r="AV948" s="7" t="str">
        <f t="shared" si="218"/>
        <v/>
      </c>
      <c r="AW948" s="7" t="str">
        <f t="shared" si="218"/>
        <v/>
      </c>
      <c r="AX948" s="7" t="str">
        <f t="shared" si="219"/>
        <v/>
      </c>
      <c r="AY948" s="7" t="str">
        <f t="shared" si="219"/>
        <v/>
      </c>
      <c r="AZ948" s="7" t="str">
        <f t="shared" si="219"/>
        <v/>
      </c>
      <c r="BA948" s="7" t="str">
        <f t="shared" si="219"/>
        <v/>
      </c>
      <c r="BB948" s="7" t="str">
        <f t="shared" si="219"/>
        <v/>
      </c>
      <c r="BC948" s="7" t="str">
        <f t="shared" si="219"/>
        <v/>
      </c>
      <c r="BD948" s="7" t="str">
        <f t="shared" si="219"/>
        <v/>
      </c>
      <c r="BE948" s="7" t="str">
        <f t="shared" si="219"/>
        <v/>
      </c>
    </row>
    <row r="949" spans="1:57">
      <c r="A949" t="s">
        <v>404</v>
      </c>
      <c r="B949" t="s">
        <v>404</v>
      </c>
      <c r="C949" t="s">
        <v>404</v>
      </c>
      <c r="D949">
        <v>310572000</v>
      </c>
      <c r="E949">
        <v>127</v>
      </c>
      <c r="F949">
        <v>26650667</v>
      </c>
      <c r="G949">
        <v>1</v>
      </c>
      <c r="H949">
        <v>64138</v>
      </c>
      <c r="I949" s="1">
        <v>44777.875</v>
      </c>
      <c r="J949" t="s">
        <v>434</v>
      </c>
      <c r="K949">
        <v>1</v>
      </c>
      <c r="L949" s="1"/>
      <c r="M949" s="1">
        <v>44777.875</v>
      </c>
      <c r="N949" s="1">
        <v>43972.875</v>
      </c>
      <c r="O949" s="1">
        <v>43993.875</v>
      </c>
      <c r="P949" s="1"/>
      <c r="Q949" s="1">
        <v>43993.875</v>
      </c>
      <c r="R949">
        <v>78372767</v>
      </c>
      <c r="S949" s="22">
        <f>COUNTIF(affix_amil_mensalidade_bronze!$E$4:$E$140,R949)</f>
        <v>1</v>
      </c>
      <c r="U949" t="s">
        <v>438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389</v>
      </c>
      <c r="AC949">
        <v>88</v>
      </c>
      <c r="AD949" t="s">
        <v>437</v>
      </c>
      <c r="AE949">
        <v>19179</v>
      </c>
      <c r="AF949">
        <v>1697.25</v>
      </c>
      <c r="AG949">
        <v>1917.9</v>
      </c>
      <c r="AH949" t="s">
        <v>408</v>
      </c>
      <c r="AI949" t="str">
        <f t="shared" si="208"/>
        <v>SIMSIMSIM3105720001272665066716413844777.875GP3 - FACERN - FEDERACAO DAS ASSOCIACOES COMERCIAI144777.87543972.87543993.87543993.875783727671MXRXXNX BRXGXNWX MXRQUX000000AMIL88GP3 - BLUE PLUS 500 QP191791697.251917.9ATIVO</v>
      </c>
      <c r="AJ949">
        <f t="shared" si="209"/>
        <v>0</v>
      </c>
      <c r="AK949" t="s">
        <v>434</v>
      </c>
      <c r="AM949" s="8">
        <v>946</v>
      </c>
      <c r="AN949" s="8" t="str">
        <f t="shared" si="218"/>
        <v/>
      </c>
      <c r="AO949" s="8" t="str">
        <f t="shared" si="218"/>
        <v/>
      </c>
      <c r="AP949" s="8" t="str">
        <f t="shared" si="218"/>
        <v/>
      </c>
      <c r="AQ949" s="8" t="str">
        <f t="shared" si="218"/>
        <v/>
      </c>
      <c r="AR949" s="8" t="str">
        <f t="shared" si="218"/>
        <v/>
      </c>
      <c r="AS949" s="8" t="str">
        <f t="shared" si="218"/>
        <v/>
      </c>
      <c r="AT949" s="8" t="str">
        <f t="shared" si="218"/>
        <v/>
      </c>
      <c r="AU949" s="8" t="str">
        <f t="shared" si="218"/>
        <v/>
      </c>
      <c r="AV949" s="8" t="str">
        <f t="shared" si="218"/>
        <v/>
      </c>
      <c r="AW949" s="8" t="str">
        <f t="shared" si="218"/>
        <v/>
      </c>
      <c r="AX949" s="8">
        <f t="shared" si="219"/>
        <v>946</v>
      </c>
      <c r="AY949" s="8" t="str">
        <f t="shared" si="219"/>
        <v/>
      </c>
      <c r="AZ949" s="8" t="str">
        <f t="shared" si="219"/>
        <v/>
      </c>
      <c r="BA949" s="8" t="str">
        <f t="shared" si="219"/>
        <v/>
      </c>
      <c r="BB949" s="8" t="str">
        <f t="shared" si="219"/>
        <v/>
      </c>
      <c r="BC949" s="8" t="str">
        <f t="shared" si="219"/>
        <v/>
      </c>
      <c r="BD949" s="8" t="str">
        <f t="shared" si="219"/>
        <v/>
      </c>
      <c r="BE949" s="8" t="str">
        <f t="shared" si="219"/>
        <v/>
      </c>
    </row>
    <row r="950" spans="1:57">
      <c r="A950" t="s">
        <v>404</v>
      </c>
      <c r="B950" t="s">
        <v>404</v>
      </c>
      <c r="C950" t="s">
        <v>386</v>
      </c>
      <c r="E950">
        <v>733</v>
      </c>
      <c r="F950">
        <v>485421207</v>
      </c>
      <c r="G950">
        <v>1</v>
      </c>
      <c r="H950">
        <v>336602</v>
      </c>
      <c r="I950" s="1">
        <v>44777.875</v>
      </c>
      <c r="J950" t="s">
        <v>619</v>
      </c>
      <c r="K950">
        <v>0</v>
      </c>
      <c r="L950" s="1"/>
      <c r="M950" s="1">
        <v>44777.875</v>
      </c>
      <c r="N950" s="1">
        <v>28587.875</v>
      </c>
      <c r="O950" s="1">
        <v>44745.875</v>
      </c>
      <c r="P950" s="1">
        <v>44741.875</v>
      </c>
      <c r="Q950" s="1">
        <v>44286.875</v>
      </c>
      <c r="R950">
        <v>81330194</v>
      </c>
      <c r="S950" s="22">
        <f>COUNTIF(affix_amil_mensalidade_bronze!$E$4:$E$140,R950)</f>
        <v>0</v>
      </c>
      <c r="U950" t="s">
        <v>642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389</v>
      </c>
      <c r="AC950">
        <v>15</v>
      </c>
      <c r="AD950" t="s">
        <v>625</v>
      </c>
      <c r="AE950">
        <v>216404</v>
      </c>
      <c r="AF950">
        <v>1666.31</v>
      </c>
      <c r="AG950">
        <v>2164.04</v>
      </c>
      <c r="AH950" t="s">
        <v>408</v>
      </c>
      <c r="AI950" t="str">
        <f t="shared" si="208"/>
        <v>SIMSIMNÃO733485421207133660244777.875ASSETJ - ASSOCIACAO DOS SERVIDORES DO TRIBUNAL DE044777.87528587.87544745.87544741.87544286.875813301940LUXNX MXLXM GXZZX000000AMIL15AMIL S750 R2 QP S/COPART2164041666.312164.04ATIVO</v>
      </c>
      <c r="AJ950">
        <f t="shared" si="209"/>
        <v>0</v>
      </c>
      <c r="AK950" t="s">
        <v>619</v>
      </c>
      <c r="AM950" s="7">
        <v>947</v>
      </c>
      <c r="AN950" s="7" t="str">
        <f t="shared" si="218"/>
        <v/>
      </c>
      <c r="AO950" s="7" t="str">
        <f t="shared" si="218"/>
        <v/>
      </c>
      <c r="AP950" s="7" t="str">
        <f t="shared" si="218"/>
        <v/>
      </c>
      <c r="AQ950" s="7" t="str">
        <f t="shared" si="218"/>
        <v/>
      </c>
      <c r="AR950" s="7" t="str">
        <f t="shared" si="218"/>
        <v/>
      </c>
      <c r="AS950" s="7" t="str">
        <f t="shared" si="218"/>
        <v/>
      </c>
      <c r="AT950" s="7" t="str">
        <f t="shared" si="218"/>
        <v/>
      </c>
      <c r="AU950" s="7" t="str">
        <f t="shared" si="218"/>
        <v/>
      </c>
      <c r="AV950" s="7" t="str">
        <f t="shared" si="218"/>
        <v/>
      </c>
      <c r="AW950" s="7" t="str">
        <f t="shared" si="218"/>
        <v/>
      </c>
      <c r="AX950" s="7" t="str">
        <f t="shared" si="219"/>
        <v/>
      </c>
      <c r="AY950" s="7" t="str">
        <f t="shared" si="219"/>
        <v/>
      </c>
      <c r="AZ950" s="7" t="str">
        <f t="shared" si="219"/>
        <v/>
      </c>
      <c r="BA950" s="7" t="str">
        <f t="shared" si="219"/>
        <v/>
      </c>
      <c r="BB950" s="7" t="str">
        <f t="shared" si="219"/>
        <v/>
      </c>
      <c r="BC950" s="7" t="str">
        <f t="shared" si="219"/>
        <v/>
      </c>
      <c r="BD950" s="7" t="str">
        <f t="shared" si="219"/>
        <v/>
      </c>
      <c r="BE950" s="7" t="str">
        <f t="shared" si="219"/>
        <v/>
      </c>
    </row>
    <row r="951" spans="1:57">
      <c r="A951" t="s">
        <v>404</v>
      </c>
      <c r="B951" t="s">
        <v>404</v>
      </c>
      <c r="C951" t="s">
        <v>386</v>
      </c>
      <c r="E951">
        <v>733</v>
      </c>
      <c r="F951">
        <v>485421207</v>
      </c>
      <c r="G951">
        <v>1</v>
      </c>
      <c r="H951">
        <v>336603</v>
      </c>
      <c r="I951" s="1">
        <v>44777.875</v>
      </c>
      <c r="J951" t="s">
        <v>619</v>
      </c>
      <c r="K951">
        <v>0</v>
      </c>
      <c r="L951" s="1"/>
      <c r="M951" s="1">
        <v>44777.875</v>
      </c>
      <c r="N951" s="1">
        <v>17604.875</v>
      </c>
      <c r="O951" s="1">
        <v>44745.875</v>
      </c>
      <c r="P951" s="1">
        <v>44741.875</v>
      </c>
      <c r="Q951" s="1">
        <v>44286.875</v>
      </c>
      <c r="R951">
        <v>81330196</v>
      </c>
      <c r="S951" s="22">
        <f>COUNTIF(affix_amil_mensalidade_bronze!$E$4:$E$140,R951)</f>
        <v>0</v>
      </c>
      <c r="U951" t="s">
        <v>644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389</v>
      </c>
      <c r="AC951">
        <v>15</v>
      </c>
      <c r="AD951" t="s">
        <v>625</v>
      </c>
      <c r="AE951">
        <v>520719</v>
      </c>
      <c r="AF951">
        <v>4009.54</v>
      </c>
      <c r="AG951">
        <v>5207.1899999999996</v>
      </c>
      <c r="AH951" t="s">
        <v>408</v>
      </c>
      <c r="AI951" t="str">
        <f t="shared" si="208"/>
        <v>SIMSIMNÃO733485421207133660344777.875ASSETJ - ASSOCIACAO DOS SERVIDORES DO TRIBUNAL DE044777.87517604.87544745.87544741.87544286.875813301960XZXMXR MXTTX MXLXM GXZZX000000AMIL15AMIL S750 R2 QP S/COPART5207194009.545207.19ATIVO</v>
      </c>
      <c r="AJ951">
        <f t="shared" si="209"/>
        <v>0</v>
      </c>
      <c r="AK951" t="s">
        <v>619</v>
      </c>
      <c r="AM951" s="8">
        <v>948</v>
      </c>
      <c r="AN951" s="8" t="str">
        <f t="shared" si="218"/>
        <v/>
      </c>
      <c r="AO951" s="8" t="str">
        <f t="shared" si="218"/>
        <v/>
      </c>
      <c r="AP951" s="8" t="str">
        <f t="shared" si="218"/>
        <v/>
      </c>
      <c r="AQ951" s="8" t="str">
        <f t="shared" si="218"/>
        <v/>
      </c>
      <c r="AR951" s="8" t="str">
        <f t="shared" si="218"/>
        <v/>
      </c>
      <c r="AS951" s="8" t="str">
        <f t="shared" si="218"/>
        <v/>
      </c>
      <c r="AT951" s="8" t="str">
        <f t="shared" si="218"/>
        <v/>
      </c>
      <c r="AU951" s="8" t="str">
        <f t="shared" si="218"/>
        <v/>
      </c>
      <c r="AV951" s="8" t="str">
        <f t="shared" si="218"/>
        <v/>
      </c>
      <c r="AW951" s="8" t="str">
        <f t="shared" si="218"/>
        <v/>
      </c>
      <c r="AX951" s="8" t="str">
        <f t="shared" si="219"/>
        <v/>
      </c>
      <c r="AY951" s="8" t="str">
        <f t="shared" si="219"/>
        <v/>
      </c>
      <c r="AZ951" s="8" t="str">
        <f t="shared" si="219"/>
        <v/>
      </c>
      <c r="BA951" s="8" t="str">
        <f t="shared" si="219"/>
        <v/>
      </c>
      <c r="BB951" s="8" t="str">
        <f t="shared" si="219"/>
        <v/>
      </c>
      <c r="BC951" s="8" t="str">
        <f t="shared" si="219"/>
        <v/>
      </c>
      <c r="BD951" s="8" t="str">
        <f t="shared" si="219"/>
        <v/>
      </c>
      <c r="BE951" s="8" t="str">
        <f t="shared" si="219"/>
        <v/>
      </c>
    </row>
    <row r="952" spans="1:57">
      <c r="A952" t="s">
        <v>404</v>
      </c>
      <c r="B952" t="s">
        <v>404</v>
      </c>
      <c r="C952" t="s">
        <v>386</v>
      </c>
      <c r="E952">
        <v>733</v>
      </c>
      <c r="F952">
        <v>485421207</v>
      </c>
      <c r="G952">
        <v>1</v>
      </c>
      <c r="H952">
        <v>336527</v>
      </c>
      <c r="I952" s="1">
        <v>44777.875</v>
      </c>
      <c r="J952" t="s">
        <v>619</v>
      </c>
      <c r="K952">
        <v>0</v>
      </c>
      <c r="L952" s="1"/>
      <c r="M952" s="1">
        <v>44777.875</v>
      </c>
      <c r="N952" s="1">
        <v>29982.916666666668</v>
      </c>
      <c r="O952" s="1">
        <v>44745.875</v>
      </c>
      <c r="P952" s="1">
        <v>44741.875</v>
      </c>
      <c r="Q952" s="1">
        <v>44286.875</v>
      </c>
      <c r="R952">
        <v>81346252</v>
      </c>
      <c r="S952" s="23">
        <f>COUNTIF(affix_amil_mensalidade_bronze!$E$4:$E$140,R952)</f>
        <v>0</v>
      </c>
      <c r="U952" t="s">
        <v>631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389</v>
      </c>
      <c r="AC952">
        <v>15</v>
      </c>
      <c r="AD952" t="s">
        <v>625</v>
      </c>
      <c r="AE952">
        <v>173121</v>
      </c>
      <c r="AF952">
        <v>1333.04</v>
      </c>
      <c r="AG952">
        <v>1731.21</v>
      </c>
      <c r="AH952" t="s">
        <v>408</v>
      </c>
      <c r="AI952" t="str">
        <f t="shared" si="208"/>
        <v>SIMSIMNÃO733485421207133652744777.875ASSETJ - ASSOCIACAO DOS SERVIDORES DO TRIBUNAL DE044777.87529982.916666666744745.87544741.87544286.875813462520JULXXNX WRXTXNX DX XUZX XLVXXRX000000AMIL15AMIL S750 R2 QP S/COPART1731211333.041731.21ATIVO</v>
      </c>
      <c r="AJ952">
        <f t="shared" si="209"/>
        <v>0</v>
      </c>
      <c r="AK952" t="s">
        <v>619</v>
      </c>
      <c r="AM952" s="7">
        <v>949</v>
      </c>
      <c r="AN952" s="7" t="str">
        <f t="shared" si="218"/>
        <v/>
      </c>
      <c r="AO952" s="7" t="str">
        <f t="shared" si="218"/>
        <v/>
      </c>
      <c r="AP952" s="7" t="str">
        <f t="shared" si="218"/>
        <v/>
      </c>
      <c r="AQ952" s="7" t="str">
        <f t="shared" si="218"/>
        <v/>
      </c>
      <c r="AR952" s="7" t="str">
        <f t="shared" si="218"/>
        <v/>
      </c>
      <c r="AS952" s="7" t="str">
        <f t="shared" si="218"/>
        <v/>
      </c>
      <c r="AT952" s="7" t="str">
        <f t="shared" si="218"/>
        <v/>
      </c>
      <c r="AU952" s="7" t="str">
        <f t="shared" si="218"/>
        <v/>
      </c>
      <c r="AV952" s="7" t="str">
        <f t="shared" si="218"/>
        <v/>
      </c>
      <c r="AW952" s="7" t="str">
        <f t="shared" si="218"/>
        <v/>
      </c>
      <c r="AX952" s="7" t="str">
        <f t="shared" si="219"/>
        <v/>
      </c>
      <c r="AY952" s="7" t="str">
        <f t="shared" si="219"/>
        <v/>
      </c>
      <c r="AZ952" s="7" t="str">
        <f t="shared" si="219"/>
        <v/>
      </c>
      <c r="BA952" s="7" t="str">
        <f t="shared" si="219"/>
        <v/>
      </c>
      <c r="BB952" s="7" t="str">
        <f t="shared" si="219"/>
        <v/>
      </c>
      <c r="BC952" s="7" t="str">
        <f t="shared" si="219"/>
        <v/>
      </c>
      <c r="BD952" s="7" t="str">
        <f t="shared" si="219"/>
        <v/>
      </c>
      <c r="BE952" s="7" t="str">
        <f t="shared" si="219"/>
        <v/>
      </c>
    </row>
    <row r="953" spans="1:57">
      <c r="A953" t="s">
        <v>404</v>
      </c>
      <c r="B953" t="s">
        <v>404</v>
      </c>
      <c r="C953" t="s">
        <v>386</v>
      </c>
      <c r="E953">
        <v>733</v>
      </c>
      <c r="F953">
        <v>485433201</v>
      </c>
      <c r="G953">
        <v>1</v>
      </c>
      <c r="H953">
        <v>332975</v>
      </c>
      <c r="I953" s="1">
        <v>44777.875</v>
      </c>
      <c r="J953" t="s">
        <v>619</v>
      </c>
      <c r="K953">
        <v>0</v>
      </c>
      <c r="L953" s="1"/>
      <c r="M953" s="1">
        <v>44777.875</v>
      </c>
      <c r="N953" s="1">
        <v>35589.875</v>
      </c>
      <c r="O953" s="1">
        <v>44745.875</v>
      </c>
      <c r="P953" s="1">
        <v>44741.875</v>
      </c>
      <c r="Q953" s="1">
        <v>44286.875</v>
      </c>
      <c r="R953">
        <v>81346460</v>
      </c>
      <c r="S953" s="22">
        <f>COUNTIF(affix_amil_mensalidade_bronze!$E$4:$E$140,R953)</f>
        <v>0</v>
      </c>
      <c r="U953" t="s">
        <v>620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389</v>
      </c>
      <c r="AC953">
        <v>15</v>
      </c>
      <c r="AD953" t="s">
        <v>403</v>
      </c>
      <c r="AE953">
        <v>61642</v>
      </c>
      <c r="AF953">
        <v>474.65</v>
      </c>
      <c r="AG953">
        <v>616.41999999999996</v>
      </c>
      <c r="AH953" t="s">
        <v>408</v>
      </c>
      <c r="AI953" t="str">
        <f t="shared" si="208"/>
        <v>SIMSIMNÃO733485433201133297544777.875ASSETJ - ASSOCIACAO DOS SERVIDORES DO TRIBUNAL DE044777.87535589.87544745.87544741.87544286.875813464600XLXWX FLXUXNX FXVXRXTTX000000AMIL15AMIL FACIL S80 QC S/COPART61642474.65616.42ATIVO</v>
      </c>
      <c r="AJ953">
        <f t="shared" si="209"/>
        <v>0</v>
      </c>
      <c r="AK953" t="s">
        <v>619</v>
      </c>
      <c r="AM953" s="8">
        <v>950</v>
      </c>
      <c r="AN953" s="8" t="str">
        <f t="shared" si="218"/>
        <v/>
      </c>
      <c r="AO953" s="8" t="str">
        <f t="shared" si="218"/>
        <v/>
      </c>
      <c r="AP953" s="8" t="str">
        <f t="shared" si="218"/>
        <v/>
      </c>
      <c r="AQ953" s="8" t="str">
        <f t="shared" si="218"/>
        <v/>
      </c>
      <c r="AR953" s="8" t="str">
        <f t="shared" si="218"/>
        <v/>
      </c>
      <c r="AS953" s="8" t="str">
        <f t="shared" si="218"/>
        <v/>
      </c>
      <c r="AT953" s="8" t="str">
        <f t="shared" si="218"/>
        <v/>
      </c>
      <c r="AU953" s="8" t="str">
        <f t="shared" si="218"/>
        <v/>
      </c>
      <c r="AV953" s="8" t="str">
        <f t="shared" si="218"/>
        <v/>
      </c>
      <c r="AW953" s="8" t="str">
        <f t="shared" si="218"/>
        <v/>
      </c>
      <c r="AX953" s="8" t="str">
        <f t="shared" si="219"/>
        <v/>
      </c>
      <c r="AY953" s="8" t="str">
        <f t="shared" si="219"/>
        <v/>
      </c>
      <c r="AZ953" s="8" t="str">
        <f t="shared" si="219"/>
        <v/>
      </c>
      <c r="BA953" s="8" t="str">
        <f t="shared" si="219"/>
        <v/>
      </c>
      <c r="BB953" s="8" t="str">
        <f t="shared" si="219"/>
        <v/>
      </c>
      <c r="BC953" s="8" t="str">
        <f t="shared" si="219"/>
        <v/>
      </c>
      <c r="BD953" s="8" t="str">
        <f t="shared" si="219"/>
        <v/>
      </c>
      <c r="BE953" s="8" t="str">
        <f t="shared" si="219"/>
        <v/>
      </c>
    </row>
    <row r="954" spans="1:57">
      <c r="A954" t="s">
        <v>404</v>
      </c>
      <c r="B954" t="s">
        <v>404</v>
      </c>
      <c r="C954" t="s">
        <v>386</v>
      </c>
      <c r="E954">
        <v>733</v>
      </c>
      <c r="F954">
        <v>485433201</v>
      </c>
      <c r="G954">
        <v>1</v>
      </c>
      <c r="H954">
        <v>333486</v>
      </c>
      <c r="I954" s="1">
        <v>44777.875</v>
      </c>
      <c r="J954" t="s">
        <v>619</v>
      </c>
      <c r="K954">
        <v>0</v>
      </c>
      <c r="L954" s="1"/>
      <c r="M954" s="1">
        <v>44777.875</v>
      </c>
      <c r="N954" s="1">
        <v>16395.916666666668</v>
      </c>
      <c r="O954" s="1">
        <v>44745.875</v>
      </c>
      <c r="P954" s="1">
        <v>44741.875</v>
      </c>
      <c r="Q954" s="1">
        <v>44286.875</v>
      </c>
      <c r="R954">
        <v>81346462</v>
      </c>
      <c r="S954" s="22">
        <f>COUNTIF(affix_amil_mensalidade_bronze!$E$4:$E$140,R954)</f>
        <v>0</v>
      </c>
      <c r="U954" t="s">
        <v>623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389</v>
      </c>
      <c r="AC954">
        <v>15</v>
      </c>
      <c r="AD954" t="s">
        <v>403</v>
      </c>
      <c r="AE954">
        <v>256976</v>
      </c>
      <c r="AF954">
        <v>1978.72</v>
      </c>
      <c r="AG954">
        <v>2569.7600000000002</v>
      </c>
      <c r="AH954" t="s">
        <v>408</v>
      </c>
      <c r="AI954" t="str">
        <f t="shared" si="208"/>
        <v>SIMSIMNÃO733485433201133348644777.875ASSETJ - ASSOCIACAO DOS SERVIDORES DO TRIBUNAL DE044777.87516395.916666666744745.87544741.87544286.875813464620XRX WHRXPXM000000AMIL15AMIL FACIL S80 QC S/COPART2569761978.722569.76ATIVO</v>
      </c>
      <c r="AJ954">
        <f t="shared" si="209"/>
        <v>0</v>
      </c>
      <c r="AK954" t="s">
        <v>619</v>
      </c>
      <c r="AM954" s="7">
        <v>951</v>
      </c>
      <c r="AN954" s="7" t="str">
        <f t="shared" ref="AN954:AW963" si="220">IF(AN$3=$D954,$AM954,"")</f>
        <v/>
      </c>
      <c r="AO954" s="7" t="str">
        <f t="shared" si="220"/>
        <v/>
      </c>
      <c r="AP954" s="7" t="str">
        <f t="shared" si="220"/>
        <v/>
      </c>
      <c r="AQ954" s="7" t="str">
        <f t="shared" si="220"/>
        <v/>
      </c>
      <c r="AR954" s="7" t="str">
        <f t="shared" si="220"/>
        <v/>
      </c>
      <c r="AS954" s="7" t="str">
        <f t="shared" si="220"/>
        <v/>
      </c>
      <c r="AT954" s="7" t="str">
        <f t="shared" si="220"/>
        <v/>
      </c>
      <c r="AU954" s="7" t="str">
        <f t="shared" si="220"/>
        <v/>
      </c>
      <c r="AV954" s="7" t="str">
        <f t="shared" si="220"/>
        <v/>
      </c>
      <c r="AW954" s="7" t="str">
        <f t="shared" si="220"/>
        <v/>
      </c>
      <c r="AX954" s="7" t="str">
        <f t="shared" ref="AX954:BE963" si="221">IF(AX$3=$D954,$AM954,"")</f>
        <v/>
      </c>
      <c r="AY954" s="7" t="str">
        <f t="shared" si="221"/>
        <v/>
      </c>
      <c r="AZ954" s="7" t="str">
        <f t="shared" si="221"/>
        <v/>
      </c>
      <c r="BA954" s="7" t="str">
        <f t="shared" si="221"/>
        <v/>
      </c>
      <c r="BB954" s="7" t="str">
        <f t="shared" si="221"/>
        <v/>
      </c>
      <c r="BC954" s="7" t="str">
        <f t="shared" si="221"/>
        <v/>
      </c>
      <c r="BD954" s="7" t="str">
        <f t="shared" si="221"/>
        <v/>
      </c>
      <c r="BE954" s="7" t="str">
        <f t="shared" si="221"/>
        <v/>
      </c>
    </row>
    <row r="955" spans="1:57">
      <c r="A955" t="s">
        <v>404</v>
      </c>
      <c r="B955" t="s">
        <v>404</v>
      </c>
      <c r="C955" t="s">
        <v>386</v>
      </c>
      <c r="E955">
        <v>733</v>
      </c>
      <c r="F955">
        <v>485431204</v>
      </c>
      <c r="G955">
        <v>1</v>
      </c>
      <c r="H955">
        <v>333032</v>
      </c>
      <c r="I955" s="1">
        <v>44777.875</v>
      </c>
      <c r="J955" t="s">
        <v>619</v>
      </c>
      <c r="K955">
        <v>0</v>
      </c>
      <c r="L955" s="1"/>
      <c r="M955" s="1">
        <v>44777.875</v>
      </c>
      <c r="N955" s="1">
        <v>12811.916666666666</v>
      </c>
      <c r="O955" s="1">
        <v>44745.875</v>
      </c>
      <c r="P955" s="1">
        <v>44741.875</v>
      </c>
      <c r="Q955" s="1">
        <v>44286.875</v>
      </c>
      <c r="R955">
        <v>81346463</v>
      </c>
      <c r="S955" s="23">
        <f>COUNTIF(affix_amil_mensalidade_bronze!$E$4:$E$140,R955)</f>
        <v>0</v>
      </c>
      <c r="U955" t="s">
        <v>621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389</v>
      </c>
      <c r="AC955">
        <v>15</v>
      </c>
      <c r="AD955" t="s">
        <v>622</v>
      </c>
      <c r="AE955">
        <v>277535</v>
      </c>
      <c r="AF955">
        <v>2137.0100000000002</v>
      </c>
      <c r="AG955">
        <v>2775.35</v>
      </c>
      <c r="AH955" t="s">
        <v>408</v>
      </c>
      <c r="AI955" t="str">
        <f t="shared" si="208"/>
        <v>SIMSIMNÃO733485431204133303244777.875ASSETJ - ASSOCIACAO DOS SERVIDORES DO TRIBUNAL DE044777.87512811.916666666744745.87544741.87544286.875813464630THXLDX RXWWX VXXXRX000000AMIL15AMIL FACIL S80 QP S/COPART2775352137.012775.35ATIVO</v>
      </c>
      <c r="AJ955">
        <f t="shared" si="209"/>
        <v>0</v>
      </c>
      <c r="AK955" t="s">
        <v>619</v>
      </c>
      <c r="AM955" s="8">
        <v>952</v>
      </c>
      <c r="AN955" s="8" t="str">
        <f t="shared" si="220"/>
        <v/>
      </c>
      <c r="AO955" s="8" t="str">
        <f t="shared" si="220"/>
        <v/>
      </c>
      <c r="AP955" s="8" t="str">
        <f t="shared" si="220"/>
        <v/>
      </c>
      <c r="AQ955" s="8" t="str">
        <f t="shared" si="220"/>
        <v/>
      </c>
      <c r="AR955" s="8" t="str">
        <f t="shared" si="220"/>
        <v/>
      </c>
      <c r="AS955" s="8" t="str">
        <f t="shared" si="220"/>
        <v/>
      </c>
      <c r="AT955" s="8" t="str">
        <f t="shared" si="220"/>
        <v/>
      </c>
      <c r="AU955" s="8" t="str">
        <f t="shared" si="220"/>
        <v/>
      </c>
      <c r="AV955" s="8" t="str">
        <f t="shared" si="220"/>
        <v/>
      </c>
      <c r="AW955" s="8" t="str">
        <f t="shared" si="220"/>
        <v/>
      </c>
      <c r="AX955" s="8" t="str">
        <f t="shared" si="221"/>
        <v/>
      </c>
      <c r="AY955" s="8" t="str">
        <f t="shared" si="221"/>
        <v/>
      </c>
      <c r="AZ955" s="8" t="str">
        <f t="shared" si="221"/>
        <v/>
      </c>
      <c r="BA955" s="8" t="str">
        <f t="shared" si="221"/>
        <v/>
      </c>
      <c r="BB955" s="8" t="str">
        <f t="shared" si="221"/>
        <v/>
      </c>
      <c r="BC955" s="8" t="str">
        <f t="shared" si="221"/>
        <v/>
      </c>
      <c r="BD955" s="8" t="str">
        <f t="shared" si="221"/>
        <v/>
      </c>
      <c r="BE955" s="8" t="str">
        <f t="shared" si="221"/>
        <v/>
      </c>
    </row>
    <row r="956" spans="1:57">
      <c r="A956" t="s">
        <v>404</v>
      </c>
      <c r="B956" t="s">
        <v>404</v>
      </c>
      <c r="C956" t="s">
        <v>386</v>
      </c>
      <c r="E956">
        <v>733</v>
      </c>
      <c r="F956">
        <v>485433201</v>
      </c>
      <c r="G956">
        <v>1</v>
      </c>
      <c r="H956">
        <v>334824</v>
      </c>
      <c r="I956" s="1">
        <v>44777.875</v>
      </c>
      <c r="J956" t="s">
        <v>619</v>
      </c>
      <c r="K956">
        <v>0</v>
      </c>
      <c r="L956" s="1"/>
      <c r="M956" s="1">
        <v>44777.875</v>
      </c>
      <c r="N956" s="1">
        <v>35736.875</v>
      </c>
      <c r="O956" s="1">
        <v>44745.875</v>
      </c>
      <c r="P956" s="1">
        <v>44741.875</v>
      </c>
      <c r="Q956" s="1">
        <v>44286.875</v>
      </c>
      <c r="R956">
        <v>81346468</v>
      </c>
      <c r="S956" s="23">
        <f>COUNTIF(affix_amil_mensalidade_bronze!$E$4:$E$140,R956)</f>
        <v>0</v>
      </c>
      <c r="U956" t="s">
        <v>627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389</v>
      </c>
      <c r="AC956">
        <v>15</v>
      </c>
      <c r="AD956" t="s">
        <v>403</v>
      </c>
      <c r="AE956">
        <v>61642</v>
      </c>
      <c r="AF956">
        <v>474.65</v>
      </c>
      <c r="AG956">
        <v>616.41999999999996</v>
      </c>
      <c r="AH956" t="s">
        <v>408</v>
      </c>
      <c r="AI956" t="str">
        <f t="shared" si="208"/>
        <v>SIMSIMNÃO733485433201133482444777.875ASSETJ - ASSOCIACAO DOS SERVIDORES DO TRIBUNAL DE044777.87535736.87544745.87544741.87544286.875813464680DXNNVXR WXLLX WXRLXNX LXMX000000AMIL15AMIL FACIL S80 QC S/COPART61642474.65616.42ATIVO</v>
      </c>
      <c r="AJ956">
        <f t="shared" si="209"/>
        <v>0</v>
      </c>
      <c r="AK956" t="s">
        <v>619</v>
      </c>
      <c r="AM956" s="7">
        <v>953</v>
      </c>
      <c r="AN956" s="7" t="str">
        <f t="shared" si="220"/>
        <v/>
      </c>
      <c r="AO956" s="7" t="str">
        <f t="shared" si="220"/>
        <v/>
      </c>
      <c r="AP956" s="7" t="str">
        <f t="shared" si="220"/>
        <v/>
      </c>
      <c r="AQ956" s="7" t="str">
        <f t="shared" si="220"/>
        <v/>
      </c>
      <c r="AR956" s="7" t="str">
        <f t="shared" si="220"/>
        <v/>
      </c>
      <c r="AS956" s="7" t="str">
        <f t="shared" si="220"/>
        <v/>
      </c>
      <c r="AT956" s="7" t="str">
        <f t="shared" si="220"/>
        <v/>
      </c>
      <c r="AU956" s="7" t="str">
        <f t="shared" si="220"/>
        <v/>
      </c>
      <c r="AV956" s="7" t="str">
        <f t="shared" si="220"/>
        <v/>
      </c>
      <c r="AW956" s="7" t="str">
        <f t="shared" si="220"/>
        <v/>
      </c>
      <c r="AX956" s="7" t="str">
        <f t="shared" si="221"/>
        <v/>
      </c>
      <c r="AY956" s="7" t="str">
        <f t="shared" si="221"/>
        <v/>
      </c>
      <c r="AZ956" s="7" t="str">
        <f t="shared" si="221"/>
        <v/>
      </c>
      <c r="BA956" s="7" t="str">
        <f t="shared" si="221"/>
        <v/>
      </c>
      <c r="BB956" s="7" t="str">
        <f t="shared" si="221"/>
        <v/>
      </c>
      <c r="BC956" s="7" t="str">
        <f t="shared" si="221"/>
        <v/>
      </c>
      <c r="BD956" s="7" t="str">
        <f t="shared" si="221"/>
        <v/>
      </c>
      <c r="BE956" s="7" t="str">
        <f t="shared" si="221"/>
        <v/>
      </c>
    </row>
    <row r="957" spans="1:57">
      <c r="A957" t="s">
        <v>404</v>
      </c>
      <c r="B957" t="s">
        <v>404</v>
      </c>
      <c r="C957" t="s">
        <v>386</v>
      </c>
      <c r="E957">
        <v>733</v>
      </c>
      <c r="F957">
        <v>485421207</v>
      </c>
      <c r="G957">
        <v>1</v>
      </c>
      <c r="H957">
        <v>334284</v>
      </c>
      <c r="I957" s="1">
        <v>44777.875</v>
      </c>
      <c r="J957" t="s">
        <v>619</v>
      </c>
      <c r="K957">
        <v>0</v>
      </c>
      <c r="L957" s="1"/>
      <c r="M957" s="1">
        <v>44777.875</v>
      </c>
      <c r="N957" s="1">
        <v>27754.916666666668</v>
      </c>
      <c r="O957" s="1">
        <v>44745.875</v>
      </c>
      <c r="P957" s="1">
        <v>44741.875</v>
      </c>
      <c r="Q957" s="1">
        <v>44286.875</v>
      </c>
      <c r="R957">
        <v>81346474</v>
      </c>
      <c r="S957" s="23">
        <f>COUNTIF(affix_amil_mensalidade_bronze!$E$4:$E$140,R957)</f>
        <v>0</v>
      </c>
      <c r="U957" t="s">
        <v>624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389</v>
      </c>
      <c r="AC957">
        <v>15</v>
      </c>
      <c r="AD957" t="s">
        <v>625</v>
      </c>
      <c r="AE957">
        <v>216404</v>
      </c>
      <c r="AF957">
        <v>1666.31</v>
      </c>
      <c r="AG957">
        <v>2164.04</v>
      </c>
      <c r="AH957" t="s">
        <v>408</v>
      </c>
      <c r="AI957" t="str">
        <f t="shared" si="208"/>
        <v>SIMSIMNÃO733485421207133428444777.875ASSETJ - ASSOCIACAO DOS SERVIDORES DO TRIBUNAL DE044777.87527754.916666666744745.87544741.87544286.875813464740TXXGX MXLXM GXZZX000000AMIL15AMIL S750 R2 QP S/COPART2164041666.312164.04ATIVO</v>
      </c>
      <c r="AJ957">
        <f t="shared" si="209"/>
        <v>0</v>
      </c>
      <c r="AK957" t="s">
        <v>619</v>
      </c>
      <c r="AM957" s="8">
        <v>954</v>
      </c>
      <c r="AN957" s="8" t="str">
        <f t="shared" si="220"/>
        <v/>
      </c>
      <c r="AO957" s="8" t="str">
        <f t="shared" si="220"/>
        <v/>
      </c>
      <c r="AP957" s="8" t="str">
        <f t="shared" si="220"/>
        <v/>
      </c>
      <c r="AQ957" s="8" t="str">
        <f t="shared" si="220"/>
        <v/>
      </c>
      <c r="AR957" s="8" t="str">
        <f t="shared" si="220"/>
        <v/>
      </c>
      <c r="AS957" s="8" t="str">
        <f t="shared" si="220"/>
        <v/>
      </c>
      <c r="AT957" s="8" t="str">
        <f t="shared" si="220"/>
        <v/>
      </c>
      <c r="AU957" s="8" t="str">
        <f t="shared" si="220"/>
        <v/>
      </c>
      <c r="AV957" s="8" t="str">
        <f t="shared" si="220"/>
        <v/>
      </c>
      <c r="AW957" s="8" t="str">
        <f t="shared" si="220"/>
        <v/>
      </c>
      <c r="AX957" s="8" t="str">
        <f t="shared" si="221"/>
        <v/>
      </c>
      <c r="AY957" s="8" t="str">
        <f t="shared" si="221"/>
        <v/>
      </c>
      <c r="AZ957" s="8" t="str">
        <f t="shared" si="221"/>
        <v/>
      </c>
      <c r="BA957" s="8" t="str">
        <f t="shared" si="221"/>
        <v/>
      </c>
      <c r="BB957" s="8" t="str">
        <f t="shared" si="221"/>
        <v/>
      </c>
      <c r="BC957" s="8" t="str">
        <f t="shared" si="221"/>
        <v/>
      </c>
      <c r="BD957" s="8" t="str">
        <f t="shared" si="221"/>
        <v/>
      </c>
      <c r="BE957" s="8" t="str">
        <f t="shared" si="221"/>
        <v/>
      </c>
    </row>
    <row r="958" spans="1:57">
      <c r="A958" t="s">
        <v>404</v>
      </c>
      <c r="B958" t="s">
        <v>404</v>
      </c>
      <c r="C958" t="s">
        <v>386</v>
      </c>
      <c r="E958">
        <v>733</v>
      </c>
      <c r="F958">
        <v>485431204</v>
      </c>
      <c r="G958">
        <v>1</v>
      </c>
      <c r="H958">
        <v>334286</v>
      </c>
      <c r="I958" s="1">
        <v>44777.875</v>
      </c>
      <c r="J958" t="s">
        <v>619</v>
      </c>
      <c r="K958">
        <v>0</v>
      </c>
      <c r="L958" s="1"/>
      <c r="M958" s="1">
        <v>44777.875</v>
      </c>
      <c r="N958" s="1">
        <v>18378.875</v>
      </c>
      <c r="O958" s="1">
        <v>44745.875</v>
      </c>
      <c r="P958" s="1">
        <v>44741.875</v>
      </c>
      <c r="Q958" s="1">
        <v>44286.875</v>
      </c>
      <c r="R958">
        <v>81346517</v>
      </c>
      <c r="S958" s="22">
        <f>COUNTIF(affix_amil_mensalidade_bronze!$E$4:$E$140,R958)</f>
        <v>0</v>
      </c>
      <c r="U958" t="s">
        <v>626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389</v>
      </c>
      <c r="AC958">
        <v>15</v>
      </c>
      <c r="AD958" t="s">
        <v>622</v>
      </c>
      <c r="AE958">
        <v>277535</v>
      </c>
      <c r="AF958">
        <v>2137.0100000000002</v>
      </c>
      <c r="AG958">
        <v>2775.35</v>
      </c>
      <c r="AH958" t="s">
        <v>408</v>
      </c>
      <c r="AI958" t="str">
        <f t="shared" si="208"/>
        <v>SIMSIMNÃO733485431204133428644777.875ASSETJ - ASSOCIACAO DOS SERVIDORES DO TRIBUNAL DE044777.87518378.87544745.87544741.87544286.875813465170VXRX LUWXX FURTXDX GXUVXXX000000AMIL15AMIL FACIL S80 QP S/COPART2775352137.012775.35ATIVO</v>
      </c>
      <c r="AJ958">
        <f t="shared" si="209"/>
        <v>0</v>
      </c>
      <c r="AK958" t="s">
        <v>619</v>
      </c>
      <c r="AM958" s="7">
        <v>955</v>
      </c>
      <c r="AN958" s="7" t="str">
        <f t="shared" si="220"/>
        <v/>
      </c>
      <c r="AO958" s="7" t="str">
        <f t="shared" si="220"/>
        <v/>
      </c>
      <c r="AP958" s="7" t="str">
        <f t="shared" si="220"/>
        <v/>
      </c>
      <c r="AQ958" s="7" t="str">
        <f t="shared" si="220"/>
        <v/>
      </c>
      <c r="AR958" s="7" t="str">
        <f t="shared" si="220"/>
        <v/>
      </c>
      <c r="AS958" s="7" t="str">
        <f t="shared" si="220"/>
        <v/>
      </c>
      <c r="AT958" s="7" t="str">
        <f t="shared" si="220"/>
        <v/>
      </c>
      <c r="AU958" s="7" t="str">
        <f t="shared" si="220"/>
        <v/>
      </c>
      <c r="AV958" s="7" t="str">
        <f t="shared" si="220"/>
        <v/>
      </c>
      <c r="AW958" s="7" t="str">
        <f t="shared" si="220"/>
        <v/>
      </c>
      <c r="AX958" s="7" t="str">
        <f t="shared" si="221"/>
        <v/>
      </c>
      <c r="AY958" s="7" t="str">
        <f t="shared" si="221"/>
        <v/>
      </c>
      <c r="AZ958" s="7" t="str">
        <f t="shared" si="221"/>
        <v/>
      </c>
      <c r="BA958" s="7" t="str">
        <f t="shared" si="221"/>
        <v/>
      </c>
      <c r="BB958" s="7" t="str">
        <f t="shared" si="221"/>
        <v/>
      </c>
      <c r="BC958" s="7" t="str">
        <f t="shared" si="221"/>
        <v/>
      </c>
      <c r="BD958" s="7" t="str">
        <f t="shared" si="221"/>
        <v/>
      </c>
      <c r="BE958" s="7" t="str">
        <f t="shared" si="221"/>
        <v/>
      </c>
    </row>
    <row r="959" spans="1:57">
      <c r="A959" t="s">
        <v>404</v>
      </c>
      <c r="B959" t="s">
        <v>404</v>
      </c>
      <c r="C959" t="s">
        <v>386</v>
      </c>
      <c r="E959">
        <v>733</v>
      </c>
      <c r="F959">
        <v>485431204</v>
      </c>
      <c r="G959">
        <v>1</v>
      </c>
      <c r="H959">
        <v>334826</v>
      </c>
      <c r="I959" s="1">
        <v>44777.875</v>
      </c>
      <c r="J959" t="s">
        <v>619</v>
      </c>
      <c r="K959">
        <v>0</v>
      </c>
      <c r="L959" s="1"/>
      <c r="M959" s="1">
        <v>44777.875</v>
      </c>
      <c r="N959" s="1">
        <v>22919.875</v>
      </c>
      <c r="O959" s="1">
        <v>44745.875</v>
      </c>
      <c r="P959" s="1">
        <v>44741.875</v>
      </c>
      <c r="Q959" s="1">
        <v>44286.875</v>
      </c>
      <c r="R959">
        <v>81346552</v>
      </c>
      <c r="S959" s="22">
        <f>COUNTIF(affix_amil_mensalidade_bronze!$E$4:$E$140,R959)</f>
        <v>0</v>
      </c>
      <c r="U959" t="s">
        <v>628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389</v>
      </c>
      <c r="AC959">
        <v>15</v>
      </c>
      <c r="AD959" t="s">
        <v>622</v>
      </c>
      <c r="AE959">
        <v>277535</v>
      </c>
      <c r="AF959">
        <v>2137.0100000000002</v>
      </c>
      <c r="AG959">
        <v>2775.35</v>
      </c>
      <c r="AH959" t="s">
        <v>408</v>
      </c>
      <c r="AI959" t="str">
        <f t="shared" si="208"/>
        <v>SIMSIMNÃO733485431204133482644777.875ASSETJ - ASSOCIACAO DOS SERVIDORES DO TRIBUNAL DE044777.87522919.87544745.87544741.87544286.875813465520XLVXX TXKXHX XNDX000000AMIL15AMIL FACIL S80 QP S/COPART2775352137.012775.35ATIVO</v>
      </c>
      <c r="AJ959">
        <f t="shared" si="209"/>
        <v>0</v>
      </c>
      <c r="AK959" t="s">
        <v>619</v>
      </c>
      <c r="AM959" s="8">
        <v>956</v>
      </c>
      <c r="AN959" s="8" t="str">
        <f t="shared" si="220"/>
        <v/>
      </c>
      <c r="AO959" s="8" t="str">
        <f t="shared" si="220"/>
        <v/>
      </c>
      <c r="AP959" s="8" t="str">
        <f t="shared" si="220"/>
        <v/>
      </c>
      <c r="AQ959" s="8" t="str">
        <f t="shared" si="220"/>
        <v/>
      </c>
      <c r="AR959" s="8" t="str">
        <f t="shared" si="220"/>
        <v/>
      </c>
      <c r="AS959" s="8" t="str">
        <f t="shared" si="220"/>
        <v/>
      </c>
      <c r="AT959" s="8" t="str">
        <f t="shared" si="220"/>
        <v/>
      </c>
      <c r="AU959" s="8" t="str">
        <f t="shared" si="220"/>
        <v/>
      </c>
      <c r="AV959" s="8" t="str">
        <f t="shared" si="220"/>
        <v/>
      </c>
      <c r="AW959" s="8" t="str">
        <f t="shared" si="220"/>
        <v/>
      </c>
      <c r="AX959" s="8" t="str">
        <f t="shared" si="221"/>
        <v/>
      </c>
      <c r="AY959" s="8" t="str">
        <f t="shared" si="221"/>
        <v/>
      </c>
      <c r="AZ959" s="8" t="str">
        <f t="shared" si="221"/>
        <v/>
      </c>
      <c r="BA959" s="8" t="str">
        <f t="shared" si="221"/>
        <v/>
      </c>
      <c r="BB959" s="8" t="str">
        <f t="shared" si="221"/>
        <v/>
      </c>
      <c r="BC959" s="8" t="str">
        <f t="shared" si="221"/>
        <v/>
      </c>
      <c r="BD959" s="8" t="str">
        <f t="shared" si="221"/>
        <v/>
      </c>
      <c r="BE959" s="8" t="str">
        <f t="shared" si="221"/>
        <v/>
      </c>
    </row>
    <row r="960" spans="1:57">
      <c r="A960" t="s">
        <v>404</v>
      </c>
      <c r="B960" t="s">
        <v>404</v>
      </c>
      <c r="C960" t="s">
        <v>386</v>
      </c>
      <c r="E960">
        <v>733</v>
      </c>
      <c r="F960">
        <v>485431204</v>
      </c>
      <c r="G960">
        <v>1</v>
      </c>
      <c r="H960">
        <v>336086</v>
      </c>
      <c r="I960" s="1">
        <v>44777.875</v>
      </c>
      <c r="J960" t="s">
        <v>619</v>
      </c>
      <c r="K960">
        <v>0</v>
      </c>
      <c r="L960" s="1"/>
      <c r="M960" s="1">
        <v>44777.875</v>
      </c>
      <c r="N960" s="1">
        <v>20823.916666666668</v>
      </c>
      <c r="O960" s="1">
        <v>44745.875</v>
      </c>
      <c r="P960" s="1">
        <v>44741.875</v>
      </c>
      <c r="Q960" s="1">
        <v>44286.875</v>
      </c>
      <c r="R960">
        <v>81346554</v>
      </c>
      <c r="S960" s="23">
        <f>COUNTIF(affix_amil_mensalidade_bronze!$E$4:$E$140,R960)</f>
        <v>0</v>
      </c>
      <c r="U960" t="s">
        <v>629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389</v>
      </c>
      <c r="AC960">
        <v>15</v>
      </c>
      <c r="AD960" t="s">
        <v>622</v>
      </c>
      <c r="AE960">
        <v>277535</v>
      </c>
      <c r="AF960">
        <v>2137.0100000000002</v>
      </c>
      <c r="AG960">
        <v>2775.35</v>
      </c>
      <c r="AH960" t="s">
        <v>408</v>
      </c>
      <c r="AI960" t="str">
        <f t="shared" si="208"/>
        <v>SIMSIMNÃO733485431204133608644777.875ASSETJ - ASSOCIACAO DOS SERVIDORES DO TRIBUNAL DE044777.87520823.916666666744745.87544741.87544286.875813465540GXLDX RXX XNTX000000AMIL15AMIL FACIL S80 QP S/COPART2775352137.012775.35ATIVO</v>
      </c>
      <c r="AJ960">
        <f t="shared" si="209"/>
        <v>0</v>
      </c>
      <c r="AK960" t="s">
        <v>619</v>
      </c>
      <c r="AM960" s="7">
        <v>957</v>
      </c>
      <c r="AN960" s="7" t="str">
        <f t="shared" si="220"/>
        <v/>
      </c>
      <c r="AO960" s="7" t="str">
        <f t="shared" si="220"/>
        <v/>
      </c>
      <c r="AP960" s="7" t="str">
        <f t="shared" si="220"/>
        <v/>
      </c>
      <c r="AQ960" s="7" t="str">
        <f t="shared" si="220"/>
        <v/>
      </c>
      <c r="AR960" s="7" t="str">
        <f t="shared" si="220"/>
        <v/>
      </c>
      <c r="AS960" s="7" t="str">
        <f t="shared" si="220"/>
        <v/>
      </c>
      <c r="AT960" s="7" t="str">
        <f t="shared" si="220"/>
        <v/>
      </c>
      <c r="AU960" s="7" t="str">
        <f t="shared" si="220"/>
        <v/>
      </c>
      <c r="AV960" s="7" t="str">
        <f t="shared" si="220"/>
        <v/>
      </c>
      <c r="AW960" s="7" t="str">
        <f t="shared" si="220"/>
        <v/>
      </c>
      <c r="AX960" s="7" t="str">
        <f t="shared" si="221"/>
        <v/>
      </c>
      <c r="AY960" s="7" t="str">
        <f t="shared" si="221"/>
        <v/>
      </c>
      <c r="AZ960" s="7" t="str">
        <f t="shared" si="221"/>
        <v/>
      </c>
      <c r="BA960" s="7" t="str">
        <f t="shared" si="221"/>
        <v/>
      </c>
      <c r="BB960" s="7" t="str">
        <f t="shared" si="221"/>
        <v/>
      </c>
      <c r="BC960" s="7" t="str">
        <f t="shared" si="221"/>
        <v/>
      </c>
      <c r="BD960" s="7" t="str">
        <f t="shared" si="221"/>
        <v/>
      </c>
      <c r="BE960" s="7" t="str">
        <f t="shared" si="221"/>
        <v/>
      </c>
    </row>
    <row r="961" spans="1:57">
      <c r="A961" t="s">
        <v>404</v>
      </c>
      <c r="B961" t="s">
        <v>404</v>
      </c>
      <c r="C961" t="s">
        <v>386</v>
      </c>
      <c r="E961">
        <v>733</v>
      </c>
      <c r="F961">
        <v>485431204</v>
      </c>
      <c r="G961">
        <v>1</v>
      </c>
      <c r="H961">
        <v>336528</v>
      </c>
      <c r="I961" s="1">
        <v>44777.875</v>
      </c>
      <c r="J961" t="s">
        <v>619</v>
      </c>
      <c r="K961">
        <v>0</v>
      </c>
      <c r="L961" s="1"/>
      <c r="M961" s="1">
        <v>44777.875</v>
      </c>
      <c r="N961" s="1">
        <v>34683.916666666664</v>
      </c>
      <c r="O961" s="1">
        <v>44745.875</v>
      </c>
      <c r="P961" s="1">
        <v>44741.875</v>
      </c>
      <c r="Q961" s="1">
        <v>44286.875</v>
      </c>
      <c r="R961">
        <v>81346557</v>
      </c>
      <c r="S961" s="22">
        <f>COUNTIF(affix_amil_mensalidade_bronze!$E$4:$E$140,R961)</f>
        <v>0</v>
      </c>
      <c r="U961" t="s">
        <v>632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389</v>
      </c>
      <c r="AC961">
        <v>15</v>
      </c>
      <c r="AD961" t="s">
        <v>622</v>
      </c>
      <c r="AE961">
        <v>66574</v>
      </c>
      <c r="AF961">
        <v>512.62</v>
      </c>
      <c r="AG961">
        <v>665.74</v>
      </c>
      <c r="AH961" t="s">
        <v>408</v>
      </c>
      <c r="AI961" t="str">
        <f t="shared" si="208"/>
        <v>SIMSIMNÃO733485431204133652844777.875ASSETJ - ASSOCIACAO DOS SERVIDORES DO TRIBUNAL DE044777.87534683.916666666744745.87544741.87544286.875813465570XGNX BRXNWX XQUXLX XLXX000000AMIL15AMIL FACIL S80 QP S/COPART66574512.62665.74ATIVO</v>
      </c>
      <c r="AJ961">
        <f t="shared" si="209"/>
        <v>0</v>
      </c>
      <c r="AK961" t="s">
        <v>619</v>
      </c>
      <c r="AM961" s="8">
        <v>958</v>
      </c>
      <c r="AN961" s="8" t="str">
        <f t="shared" si="220"/>
        <v/>
      </c>
      <c r="AO961" s="8" t="str">
        <f t="shared" si="220"/>
        <v/>
      </c>
      <c r="AP961" s="8" t="str">
        <f t="shared" si="220"/>
        <v/>
      </c>
      <c r="AQ961" s="8" t="str">
        <f t="shared" si="220"/>
        <v/>
      </c>
      <c r="AR961" s="8" t="str">
        <f t="shared" si="220"/>
        <v/>
      </c>
      <c r="AS961" s="8" t="str">
        <f t="shared" si="220"/>
        <v/>
      </c>
      <c r="AT961" s="8" t="str">
        <f t="shared" si="220"/>
        <v/>
      </c>
      <c r="AU961" s="8" t="str">
        <f t="shared" si="220"/>
        <v/>
      </c>
      <c r="AV961" s="8" t="str">
        <f t="shared" si="220"/>
        <v/>
      </c>
      <c r="AW961" s="8" t="str">
        <f t="shared" si="220"/>
        <v/>
      </c>
      <c r="AX961" s="8" t="str">
        <f t="shared" si="221"/>
        <v/>
      </c>
      <c r="AY961" s="8" t="str">
        <f t="shared" si="221"/>
        <v/>
      </c>
      <c r="AZ961" s="8" t="str">
        <f t="shared" si="221"/>
        <v/>
      </c>
      <c r="BA961" s="8" t="str">
        <f t="shared" si="221"/>
        <v/>
      </c>
      <c r="BB961" s="8" t="str">
        <f t="shared" si="221"/>
        <v/>
      </c>
      <c r="BC961" s="8" t="str">
        <f t="shared" si="221"/>
        <v/>
      </c>
      <c r="BD961" s="8" t="str">
        <f t="shared" si="221"/>
        <v/>
      </c>
      <c r="BE961" s="8" t="str">
        <f t="shared" si="221"/>
        <v/>
      </c>
    </row>
    <row r="962" spans="1:57">
      <c r="A962" t="s">
        <v>404</v>
      </c>
      <c r="B962" t="s">
        <v>404</v>
      </c>
      <c r="C962" t="s">
        <v>386</v>
      </c>
      <c r="E962">
        <v>733</v>
      </c>
      <c r="F962">
        <v>485421207</v>
      </c>
      <c r="G962">
        <v>1</v>
      </c>
      <c r="H962">
        <v>336171</v>
      </c>
      <c r="I962" s="1">
        <v>44777.875</v>
      </c>
      <c r="J962" t="s">
        <v>619</v>
      </c>
      <c r="K962">
        <v>0</v>
      </c>
      <c r="L962" s="1"/>
      <c r="M962" s="1">
        <v>44777.875</v>
      </c>
      <c r="N962" s="1">
        <v>29333.875</v>
      </c>
      <c r="O962" s="1">
        <v>44745.875</v>
      </c>
      <c r="P962" s="1">
        <v>44741.875</v>
      </c>
      <c r="Q962" s="1">
        <v>44286.875</v>
      </c>
      <c r="R962">
        <v>81346573</v>
      </c>
      <c r="S962" s="22">
        <f>COUNTIF(affix_amil_mensalidade_bronze!$E$4:$E$140,R962)</f>
        <v>0</v>
      </c>
      <c r="U962" t="s">
        <v>630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389</v>
      </c>
      <c r="AC962">
        <v>15</v>
      </c>
      <c r="AD962" t="s">
        <v>625</v>
      </c>
      <c r="AE962">
        <v>173121</v>
      </c>
      <c r="AF962">
        <v>1333.04</v>
      </c>
      <c r="AG962">
        <v>1731.21</v>
      </c>
      <c r="AH962" t="s">
        <v>408</v>
      </c>
      <c r="AI962" t="str">
        <f t="shared" si="208"/>
        <v>SIMSIMNÃO733485421207133617144777.875ASSETJ - ASSOCIACAO DOS SERVIDORES DO TRIBUNAL DE044777.87529333.87544745.87544741.87544286.875813465730DXXGX MXLXM GXZZX000000AMIL15AMIL S750 R2 QP S/COPART1731211333.041731.21ATIVO</v>
      </c>
      <c r="AJ962">
        <f t="shared" si="209"/>
        <v>0</v>
      </c>
      <c r="AK962" t="s">
        <v>619</v>
      </c>
      <c r="AM962" s="7">
        <v>959</v>
      </c>
      <c r="AN962" s="7" t="str">
        <f t="shared" si="220"/>
        <v/>
      </c>
      <c r="AO962" s="7" t="str">
        <f t="shared" si="220"/>
        <v/>
      </c>
      <c r="AP962" s="7" t="str">
        <f t="shared" si="220"/>
        <v/>
      </c>
      <c r="AQ962" s="7" t="str">
        <f t="shared" si="220"/>
        <v/>
      </c>
      <c r="AR962" s="7" t="str">
        <f t="shared" si="220"/>
        <v/>
      </c>
      <c r="AS962" s="7" t="str">
        <f t="shared" si="220"/>
        <v/>
      </c>
      <c r="AT962" s="7" t="str">
        <f t="shared" si="220"/>
        <v/>
      </c>
      <c r="AU962" s="7" t="str">
        <f t="shared" si="220"/>
        <v/>
      </c>
      <c r="AV962" s="7" t="str">
        <f t="shared" si="220"/>
        <v/>
      </c>
      <c r="AW962" s="7" t="str">
        <f t="shared" si="220"/>
        <v/>
      </c>
      <c r="AX962" s="7" t="str">
        <f t="shared" si="221"/>
        <v/>
      </c>
      <c r="AY962" s="7" t="str">
        <f t="shared" si="221"/>
        <v/>
      </c>
      <c r="AZ962" s="7" t="str">
        <f t="shared" si="221"/>
        <v/>
      </c>
      <c r="BA962" s="7" t="str">
        <f t="shared" si="221"/>
        <v/>
      </c>
      <c r="BB962" s="7" t="str">
        <f t="shared" si="221"/>
        <v/>
      </c>
      <c r="BC962" s="7" t="str">
        <f t="shared" si="221"/>
        <v/>
      </c>
      <c r="BD962" s="7" t="str">
        <f t="shared" si="221"/>
        <v/>
      </c>
      <c r="BE962" s="7" t="str">
        <f t="shared" si="221"/>
        <v/>
      </c>
    </row>
    <row r="963" spans="1:57">
      <c r="A963" t="s">
        <v>404</v>
      </c>
      <c r="B963" t="s">
        <v>404</v>
      </c>
      <c r="C963" t="s">
        <v>386</v>
      </c>
      <c r="E963">
        <v>733</v>
      </c>
      <c r="F963">
        <v>485431204</v>
      </c>
      <c r="G963">
        <v>1</v>
      </c>
      <c r="H963">
        <v>336531</v>
      </c>
      <c r="I963" s="1">
        <v>44777.875</v>
      </c>
      <c r="J963" t="s">
        <v>619</v>
      </c>
      <c r="K963">
        <v>0</v>
      </c>
      <c r="L963" s="1"/>
      <c r="M963" s="1">
        <v>44777.875</v>
      </c>
      <c r="N963" s="1">
        <v>11699.916666666666</v>
      </c>
      <c r="O963" s="1">
        <v>44745.875</v>
      </c>
      <c r="P963" s="1">
        <v>44741.875</v>
      </c>
      <c r="Q963" s="1">
        <v>44286.875</v>
      </c>
      <c r="R963">
        <v>81346577</v>
      </c>
      <c r="S963" s="23">
        <f>COUNTIF(affix_amil_mensalidade_bronze!$E$4:$E$140,R963)</f>
        <v>0</v>
      </c>
      <c r="U963" t="s">
        <v>633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389</v>
      </c>
      <c r="AC963">
        <v>15</v>
      </c>
      <c r="AD963" t="s">
        <v>622</v>
      </c>
      <c r="AE963">
        <v>277535</v>
      </c>
      <c r="AF963">
        <v>2137.0100000000002</v>
      </c>
      <c r="AG963">
        <v>2775.35</v>
      </c>
      <c r="AH963" t="s">
        <v>408</v>
      </c>
      <c r="AI963" t="str">
        <f t="shared" si="208"/>
        <v>SIMSIMNÃO733485431204133653144777.875ASSETJ - ASSOCIACAO DOS SERVIDORES DO TRIBUNAL DE044777.87511699.916666666744745.87544741.87544286.875813465770WXRMXLLX MXLXNDRXNX WXRXTTX000000AMIL15AMIL FACIL S80 QP S/COPART2775352137.012775.35ATIVO</v>
      </c>
      <c r="AJ963">
        <f t="shared" si="209"/>
        <v>0</v>
      </c>
      <c r="AK963" t="s">
        <v>619</v>
      </c>
      <c r="AM963" s="8">
        <v>960</v>
      </c>
      <c r="AN963" s="8" t="str">
        <f t="shared" si="220"/>
        <v/>
      </c>
      <c r="AO963" s="8" t="str">
        <f t="shared" si="220"/>
        <v/>
      </c>
      <c r="AP963" s="8" t="str">
        <f t="shared" si="220"/>
        <v/>
      </c>
      <c r="AQ963" s="8" t="str">
        <f t="shared" si="220"/>
        <v/>
      </c>
      <c r="AR963" s="8" t="str">
        <f t="shared" si="220"/>
        <v/>
      </c>
      <c r="AS963" s="8" t="str">
        <f t="shared" si="220"/>
        <v/>
      </c>
      <c r="AT963" s="8" t="str">
        <f t="shared" si="220"/>
        <v/>
      </c>
      <c r="AU963" s="8" t="str">
        <f t="shared" si="220"/>
        <v/>
      </c>
      <c r="AV963" s="8" t="str">
        <f t="shared" si="220"/>
        <v/>
      </c>
      <c r="AW963" s="8" t="str">
        <f t="shared" si="220"/>
        <v/>
      </c>
      <c r="AX963" s="8" t="str">
        <f t="shared" si="221"/>
        <v/>
      </c>
      <c r="AY963" s="8" t="str">
        <f t="shared" si="221"/>
        <v/>
      </c>
      <c r="AZ963" s="8" t="str">
        <f t="shared" si="221"/>
        <v/>
      </c>
      <c r="BA963" s="8" t="str">
        <f t="shared" si="221"/>
        <v/>
      </c>
      <c r="BB963" s="8" t="str">
        <f t="shared" si="221"/>
        <v/>
      </c>
      <c r="BC963" s="8" t="str">
        <f t="shared" si="221"/>
        <v/>
      </c>
      <c r="BD963" s="8" t="str">
        <f t="shared" si="221"/>
        <v/>
      </c>
      <c r="BE963" s="8" t="str">
        <f t="shared" si="221"/>
        <v/>
      </c>
    </row>
    <row r="964" spans="1:57">
      <c r="A964" t="s">
        <v>404</v>
      </c>
      <c r="B964" t="s">
        <v>404</v>
      </c>
      <c r="C964" t="s">
        <v>386</v>
      </c>
      <c r="E964">
        <v>733</v>
      </c>
      <c r="F964">
        <v>485433201</v>
      </c>
      <c r="G964">
        <v>1</v>
      </c>
      <c r="H964">
        <v>336533</v>
      </c>
      <c r="I964" s="1">
        <v>44777.875</v>
      </c>
      <c r="J964" t="s">
        <v>619</v>
      </c>
      <c r="K964">
        <v>0</v>
      </c>
      <c r="L964" s="1"/>
      <c r="M964" s="1">
        <v>44777.875</v>
      </c>
      <c r="N964" s="1">
        <v>22302.916666666668</v>
      </c>
      <c r="O964" s="1">
        <v>44745.875</v>
      </c>
      <c r="P964" s="1">
        <v>44741.875</v>
      </c>
      <c r="Q964" s="1">
        <v>44286.875</v>
      </c>
      <c r="R964">
        <v>81346625</v>
      </c>
      <c r="S964" s="22">
        <f>COUNTIF(affix_amil_mensalidade_bronze!$E$4:$E$140,R964)</f>
        <v>0</v>
      </c>
      <c r="U964" t="s">
        <v>634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389</v>
      </c>
      <c r="AC964">
        <v>15</v>
      </c>
      <c r="AD964" t="s">
        <v>403</v>
      </c>
      <c r="AE964">
        <v>256976</v>
      </c>
      <c r="AF964">
        <v>1978.72</v>
      </c>
      <c r="AG964">
        <v>2569.7600000000002</v>
      </c>
      <c r="AH964" t="s">
        <v>408</v>
      </c>
      <c r="AI964" t="str">
        <f t="shared" ref="AI964:AI1027" si="222">CONCATENATE(A964,B964,C964,D964,E964,F964,G964,H964,I964,J964,K964,L964,M964,N964,O964,P964,Q964,R964,S964,T964,U964,V964,W964,X964,Y964,Z964,AA964,AB964,AC964,AD964,AE964,AF964,AG964,AH964)</f>
        <v>SIMSIMNÃO733485433201133653344777.875ASSETJ - ASSOCIACAO DOS SERVIDORES DO TRIBUNAL DE044777.87522302.916666666744745.87544741.87544286.875813466250JXX DXX MXWHXDX000000AMIL15AMIL FACIL S80 QC S/COPART2569761978.722569.76ATIVO</v>
      </c>
      <c r="AJ964">
        <f t="shared" ref="AJ964:AJ1027" si="223">IF(AI964=AI963,1,0)</f>
        <v>0</v>
      </c>
      <c r="AK964" t="s">
        <v>619</v>
      </c>
      <c r="AM964" s="7">
        <v>961</v>
      </c>
      <c r="AN964" s="7" t="str">
        <f t="shared" ref="AN964:AW973" si="224">IF(AN$3=$D964,$AM964,"")</f>
        <v/>
      </c>
      <c r="AO964" s="7" t="str">
        <f t="shared" si="224"/>
        <v/>
      </c>
      <c r="AP964" s="7" t="str">
        <f t="shared" si="224"/>
        <v/>
      </c>
      <c r="AQ964" s="7" t="str">
        <f t="shared" si="224"/>
        <v/>
      </c>
      <c r="AR964" s="7" t="str">
        <f t="shared" si="224"/>
        <v/>
      </c>
      <c r="AS964" s="7" t="str">
        <f t="shared" si="224"/>
        <v/>
      </c>
      <c r="AT964" s="7" t="str">
        <f t="shared" si="224"/>
        <v/>
      </c>
      <c r="AU964" s="7" t="str">
        <f t="shared" si="224"/>
        <v/>
      </c>
      <c r="AV964" s="7" t="str">
        <f t="shared" si="224"/>
        <v/>
      </c>
      <c r="AW964" s="7" t="str">
        <f t="shared" si="224"/>
        <v/>
      </c>
      <c r="AX964" s="7" t="str">
        <f t="shared" ref="AX964:BE973" si="225">IF(AX$3=$D964,$AM964,"")</f>
        <v/>
      </c>
      <c r="AY964" s="7" t="str">
        <f t="shared" si="225"/>
        <v/>
      </c>
      <c r="AZ964" s="7" t="str">
        <f t="shared" si="225"/>
        <v/>
      </c>
      <c r="BA964" s="7" t="str">
        <f t="shared" si="225"/>
        <v/>
      </c>
      <c r="BB964" s="7" t="str">
        <f t="shared" si="225"/>
        <v/>
      </c>
      <c r="BC964" s="7" t="str">
        <f t="shared" si="225"/>
        <v/>
      </c>
      <c r="BD964" s="7" t="str">
        <f t="shared" si="225"/>
        <v/>
      </c>
      <c r="BE964" s="7" t="str">
        <f t="shared" si="225"/>
        <v/>
      </c>
    </row>
    <row r="965" spans="1:57">
      <c r="A965" t="s">
        <v>404</v>
      </c>
      <c r="B965" t="s">
        <v>404</v>
      </c>
      <c r="C965" t="s">
        <v>386</v>
      </c>
      <c r="E965">
        <v>733</v>
      </c>
      <c r="F965">
        <v>485431204</v>
      </c>
      <c r="G965">
        <v>1</v>
      </c>
      <c r="H965">
        <v>336543</v>
      </c>
      <c r="I965" s="1">
        <v>44777.875</v>
      </c>
      <c r="J965" t="s">
        <v>619</v>
      </c>
      <c r="K965">
        <v>0</v>
      </c>
      <c r="L965" s="1"/>
      <c r="M965" s="1">
        <v>44777.875</v>
      </c>
      <c r="N965" s="1">
        <v>13723.875</v>
      </c>
      <c r="O965" s="1">
        <v>44745.875</v>
      </c>
      <c r="P965" s="1">
        <v>44741.875</v>
      </c>
      <c r="Q965" s="1">
        <v>44286.875</v>
      </c>
      <c r="R965">
        <v>81346635</v>
      </c>
      <c r="S965" s="22">
        <f>COUNTIF(affix_amil_mensalidade_bronze!$E$4:$E$140,R965)</f>
        <v>0</v>
      </c>
      <c r="U965" t="s">
        <v>636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389</v>
      </c>
      <c r="AC965">
        <v>15</v>
      </c>
      <c r="AD965" t="s">
        <v>622</v>
      </c>
      <c r="AE965">
        <v>277535</v>
      </c>
      <c r="AF965">
        <v>2137.0100000000002</v>
      </c>
      <c r="AG965">
        <v>2775.35</v>
      </c>
      <c r="AH965" t="s">
        <v>408</v>
      </c>
      <c r="AI965" t="str">
        <f t="shared" si="222"/>
        <v>SIMSIMNÃO733485431204133654344777.875ASSETJ - ASSOCIACAO DOS SERVIDORES DO TRIBUNAL DE044777.87513723.87544745.87544741.87544286.875813466350XNXX RXBXXRX LXVXRXRX000000AMIL15AMIL FACIL S80 QP S/COPART2775352137.012775.35ATIVO</v>
      </c>
      <c r="AJ965">
        <f t="shared" si="223"/>
        <v>0</v>
      </c>
      <c r="AK965" t="s">
        <v>619</v>
      </c>
      <c r="AM965" s="8">
        <v>962</v>
      </c>
      <c r="AN965" s="8" t="str">
        <f t="shared" si="224"/>
        <v/>
      </c>
      <c r="AO965" s="8" t="str">
        <f t="shared" si="224"/>
        <v/>
      </c>
      <c r="AP965" s="8" t="str">
        <f t="shared" si="224"/>
        <v/>
      </c>
      <c r="AQ965" s="8" t="str">
        <f t="shared" si="224"/>
        <v/>
      </c>
      <c r="AR965" s="8" t="str">
        <f t="shared" si="224"/>
        <v/>
      </c>
      <c r="AS965" s="8" t="str">
        <f t="shared" si="224"/>
        <v/>
      </c>
      <c r="AT965" s="8" t="str">
        <f t="shared" si="224"/>
        <v/>
      </c>
      <c r="AU965" s="8" t="str">
        <f t="shared" si="224"/>
        <v/>
      </c>
      <c r="AV965" s="8" t="str">
        <f t="shared" si="224"/>
        <v/>
      </c>
      <c r="AW965" s="8" t="str">
        <f t="shared" si="224"/>
        <v/>
      </c>
      <c r="AX965" s="8" t="str">
        <f t="shared" si="225"/>
        <v/>
      </c>
      <c r="AY965" s="8" t="str">
        <f t="shared" si="225"/>
        <v/>
      </c>
      <c r="AZ965" s="8" t="str">
        <f t="shared" si="225"/>
        <v/>
      </c>
      <c r="BA965" s="8" t="str">
        <f t="shared" si="225"/>
        <v/>
      </c>
      <c r="BB965" s="8" t="str">
        <f t="shared" si="225"/>
        <v/>
      </c>
      <c r="BC965" s="8" t="str">
        <f t="shared" si="225"/>
        <v/>
      </c>
      <c r="BD965" s="8" t="str">
        <f t="shared" si="225"/>
        <v/>
      </c>
      <c r="BE965" s="8" t="str">
        <f t="shared" si="225"/>
        <v/>
      </c>
    </row>
    <row r="966" spans="1:57">
      <c r="A966" t="s">
        <v>404</v>
      </c>
      <c r="B966" t="s">
        <v>404</v>
      </c>
      <c r="C966" t="s">
        <v>386</v>
      </c>
      <c r="E966">
        <v>733</v>
      </c>
      <c r="F966">
        <v>485433201</v>
      </c>
      <c r="G966">
        <v>1</v>
      </c>
      <c r="H966">
        <v>336574</v>
      </c>
      <c r="I966" s="1">
        <v>44777.875</v>
      </c>
      <c r="J966" t="s">
        <v>619</v>
      </c>
      <c r="K966">
        <v>0</v>
      </c>
      <c r="L966" s="1"/>
      <c r="M966" s="1">
        <v>44777.875</v>
      </c>
      <c r="N966" s="1">
        <v>17847.916666666668</v>
      </c>
      <c r="O966" s="1">
        <v>44745.875</v>
      </c>
      <c r="P966" s="1">
        <v>44741.875</v>
      </c>
      <c r="Q966" s="1">
        <v>44286.875</v>
      </c>
      <c r="R966">
        <v>81346638</v>
      </c>
      <c r="S966" s="23">
        <f>COUNTIF(affix_amil_mensalidade_bronze!$E$4:$E$140,R966)</f>
        <v>0</v>
      </c>
      <c r="U966" t="s">
        <v>637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389</v>
      </c>
      <c r="AC966">
        <v>15</v>
      </c>
      <c r="AD966" t="s">
        <v>403</v>
      </c>
      <c r="AE966">
        <v>256976</v>
      </c>
      <c r="AF966">
        <v>1978.72</v>
      </c>
      <c r="AG966">
        <v>2569.7600000000002</v>
      </c>
      <c r="AH966" t="s">
        <v>408</v>
      </c>
      <c r="AI966" t="str">
        <f t="shared" si="222"/>
        <v>SIMSIMNÃO733485433201133657444777.875ASSETJ - ASSOCIACAO DOS SERVIDORES DO TRIBUNAL DE044777.87517847.916666666744745.87544741.87544286.875813466380WXWXRX FXRXX XLVX000000AMIL15AMIL FACIL S80 QC S/COPART2569761978.722569.76ATIVO</v>
      </c>
      <c r="AJ966">
        <f t="shared" si="223"/>
        <v>0</v>
      </c>
      <c r="AK966" t="s">
        <v>619</v>
      </c>
      <c r="AM966" s="7">
        <v>963</v>
      </c>
      <c r="AN966" s="7" t="str">
        <f t="shared" si="224"/>
        <v/>
      </c>
      <c r="AO966" s="7" t="str">
        <f t="shared" si="224"/>
        <v/>
      </c>
      <c r="AP966" s="7" t="str">
        <f t="shared" si="224"/>
        <v/>
      </c>
      <c r="AQ966" s="7" t="str">
        <f t="shared" si="224"/>
        <v/>
      </c>
      <c r="AR966" s="7" t="str">
        <f t="shared" si="224"/>
        <v/>
      </c>
      <c r="AS966" s="7" t="str">
        <f t="shared" si="224"/>
        <v/>
      </c>
      <c r="AT966" s="7" t="str">
        <f t="shared" si="224"/>
        <v/>
      </c>
      <c r="AU966" s="7" t="str">
        <f t="shared" si="224"/>
        <v/>
      </c>
      <c r="AV966" s="7" t="str">
        <f t="shared" si="224"/>
        <v/>
      </c>
      <c r="AW966" s="7" t="str">
        <f t="shared" si="224"/>
        <v/>
      </c>
      <c r="AX966" s="7" t="str">
        <f t="shared" si="225"/>
        <v/>
      </c>
      <c r="AY966" s="7" t="str">
        <f t="shared" si="225"/>
        <v/>
      </c>
      <c r="AZ966" s="7" t="str">
        <f t="shared" si="225"/>
        <v/>
      </c>
      <c r="BA966" s="7" t="str">
        <f t="shared" si="225"/>
        <v/>
      </c>
      <c r="BB966" s="7" t="str">
        <f t="shared" si="225"/>
        <v/>
      </c>
      <c r="BC966" s="7" t="str">
        <f t="shared" si="225"/>
        <v/>
      </c>
      <c r="BD966" s="7" t="str">
        <f t="shared" si="225"/>
        <v/>
      </c>
      <c r="BE966" s="7" t="str">
        <f t="shared" si="225"/>
        <v/>
      </c>
    </row>
    <row r="967" spans="1:57">
      <c r="A967" t="s">
        <v>404</v>
      </c>
      <c r="B967" t="s">
        <v>404</v>
      </c>
      <c r="C967" t="s">
        <v>386</v>
      </c>
      <c r="E967">
        <v>733</v>
      </c>
      <c r="F967">
        <v>485433201</v>
      </c>
      <c r="G967">
        <v>1</v>
      </c>
      <c r="H967">
        <v>336575</v>
      </c>
      <c r="I967" s="1">
        <v>44777.875</v>
      </c>
      <c r="J967" t="s">
        <v>619</v>
      </c>
      <c r="K967">
        <v>0</v>
      </c>
      <c r="L967" s="1"/>
      <c r="M967" s="1">
        <v>44777.875</v>
      </c>
      <c r="N967" s="1">
        <v>30785.875</v>
      </c>
      <c r="O967" s="1">
        <v>44745.875</v>
      </c>
      <c r="P967" s="1">
        <v>44741.875</v>
      </c>
      <c r="Q967" s="1">
        <v>44286.875</v>
      </c>
      <c r="R967">
        <v>81346646</v>
      </c>
      <c r="S967" s="22">
        <f>COUNTIF(affix_amil_mensalidade_bronze!$E$4:$E$140,R967)</f>
        <v>0</v>
      </c>
      <c r="U967" t="s">
        <v>638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389</v>
      </c>
      <c r="AC967">
        <v>15</v>
      </c>
      <c r="AD967" t="s">
        <v>403</v>
      </c>
      <c r="AE967">
        <v>7767</v>
      </c>
      <c r="AF967">
        <v>598.05999999999995</v>
      </c>
      <c r="AG967">
        <v>776.7</v>
      </c>
      <c r="AH967" t="s">
        <v>408</v>
      </c>
      <c r="AI967" t="str">
        <f t="shared" si="222"/>
        <v>SIMSIMNÃO733485433201133657544777.875ASSETJ - ASSOCIACAO DOS SERVIDORES DO TRIBUNAL DE044777.87530785.87544745.87544741.87544286.875813466460THXX BUXNX PXNTX000000AMIL15AMIL FACIL S80 QC S/COPART7767598.06776.7ATIVO</v>
      </c>
      <c r="AJ967">
        <f t="shared" si="223"/>
        <v>0</v>
      </c>
      <c r="AK967" t="s">
        <v>619</v>
      </c>
      <c r="AM967" s="8">
        <v>964</v>
      </c>
      <c r="AN967" s="8" t="str">
        <f t="shared" si="224"/>
        <v/>
      </c>
      <c r="AO967" s="8" t="str">
        <f t="shared" si="224"/>
        <v/>
      </c>
      <c r="AP967" s="8" t="str">
        <f t="shared" si="224"/>
        <v/>
      </c>
      <c r="AQ967" s="8" t="str">
        <f t="shared" si="224"/>
        <v/>
      </c>
      <c r="AR967" s="8" t="str">
        <f t="shared" si="224"/>
        <v/>
      </c>
      <c r="AS967" s="8" t="str">
        <f t="shared" si="224"/>
        <v/>
      </c>
      <c r="AT967" s="8" t="str">
        <f t="shared" si="224"/>
        <v/>
      </c>
      <c r="AU967" s="8" t="str">
        <f t="shared" si="224"/>
        <v/>
      </c>
      <c r="AV967" s="8" t="str">
        <f t="shared" si="224"/>
        <v/>
      </c>
      <c r="AW967" s="8" t="str">
        <f t="shared" si="224"/>
        <v/>
      </c>
      <c r="AX967" s="8" t="str">
        <f t="shared" si="225"/>
        <v/>
      </c>
      <c r="AY967" s="8" t="str">
        <f t="shared" si="225"/>
        <v/>
      </c>
      <c r="AZ967" s="8" t="str">
        <f t="shared" si="225"/>
        <v/>
      </c>
      <c r="BA967" s="8" t="str">
        <f t="shared" si="225"/>
        <v/>
      </c>
      <c r="BB967" s="8" t="str">
        <f t="shared" si="225"/>
        <v/>
      </c>
      <c r="BC967" s="8" t="str">
        <f t="shared" si="225"/>
        <v/>
      </c>
      <c r="BD967" s="8" t="str">
        <f t="shared" si="225"/>
        <v/>
      </c>
      <c r="BE967" s="8" t="str">
        <f t="shared" si="225"/>
        <v/>
      </c>
    </row>
    <row r="968" spans="1:57">
      <c r="A968" t="s">
        <v>404</v>
      </c>
      <c r="B968" t="s">
        <v>404</v>
      </c>
      <c r="C968" t="s">
        <v>386</v>
      </c>
      <c r="E968">
        <v>733</v>
      </c>
      <c r="F968">
        <v>485431204</v>
      </c>
      <c r="G968">
        <v>1</v>
      </c>
      <c r="H968">
        <v>336600</v>
      </c>
      <c r="I968" s="1">
        <v>44777.875</v>
      </c>
      <c r="J968" t="s">
        <v>619</v>
      </c>
      <c r="K968">
        <v>0</v>
      </c>
      <c r="L968" s="1"/>
      <c r="M968" s="1">
        <v>44777.875</v>
      </c>
      <c r="N968" s="1">
        <v>23795.875</v>
      </c>
      <c r="O968" s="1">
        <v>44745.875</v>
      </c>
      <c r="P968" s="1">
        <v>44741.875</v>
      </c>
      <c r="Q968" s="1">
        <v>44286.875</v>
      </c>
      <c r="R968">
        <v>81346647</v>
      </c>
      <c r="S968" s="23">
        <f>COUNTIF(affix_amil_mensalidade_bronze!$E$4:$E$140,R968)</f>
        <v>0</v>
      </c>
      <c r="U968" t="s">
        <v>639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389</v>
      </c>
      <c r="AC968">
        <v>15</v>
      </c>
      <c r="AD968" t="s">
        <v>622</v>
      </c>
      <c r="AE968">
        <v>158592</v>
      </c>
      <c r="AF968">
        <v>1221.1500000000001</v>
      </c>
      <c r="AG968">
        <v>1585.92</v>
      </c>
      <c r="AH968" t="s">
        <v>408</v>
      </c>
      <c r="AI968" t="str">
        <f t="shared" si="222"/>
        <v>SIMSIMNÃO733485431204133660044777.875ASSETJ - ASSOCIACAO DOS SERVIDORES DO TRIBUNAL DE044777.87523795.87544745.87544741.87544286.875813466470RXQUXL BXRRXTX DX XRXUJX XLXVXXRX000000AMIL15AMIL FACIL S80 QP S/COPART1585921221.151585.92ATIVO</v>
      </c>
      <c r="AJ968">
        <f t="shared" si="223"/>
        <v>0</v>
      </c>
      <c r="AK968" t="s">
        <v>619</v>
      </c>
      <c r="AM968" s="7">
        <v>965</v>
      </c>
      <c r="AN968" s="7" t="str">
        <f t="shared" si="224"/>
        <v/>
      </c>
      <c r="AO968" s="7" t="str">
        <f t="shared" si="224"/>
        <v/>
      </c>
      <c r="AP968" s="7" t="str">
        <f t="shared" si="224"/>
        <v/>
      </c>
      <c r="AQ968" s="7" t="str">
        <f t="shared" si="224"/>
        <v/>
      </c>
      <c r="AR968" s="7" t="str">
        <f t="shared" si="224"/>
        <v/>
      </c>
      <c r="AS968" s="7" t="str">
        <f t="shared" si="224"/>
        <v/>
      </c>
      <c r="AT968" s="7" t="str">
        <f t="shared" si="224"/>
        <v/>
      </c>
      <c r="AU968" s="7" t="str">
        <f t="shared" si="224"/>
        <v/>
      </c>
      <c r="AV968" s="7" t="str">
        <f t="shared" si="224"/>
        <v/>
      </c>
      <c r="AW968" s="7" t="str">
        <f t="shared" si="224"/>
        <v/>
      </c>
      <c r="AX968" s="7" t="str">
        <f t="shared" si="225"/>
        <v/>
      </c>
      <c r="AY968" s="7" t="str">
        <f t="shared" si="225"/>
        <v/>
      </c>
      <c r="AZ968" s="7" t="str">
        <f t="shared" si="225"/>
        <v/>
      </c>
      <c r="BA968" s="7" t="str">
        <f t="shared" si="225"/>
        <v/>
      </c>
      <c r="BB968" s="7" t="str">
        <f t="shared" si="225"/>
        <v/>
      </c>
      <c r="BC968" s="7" t="str">
        <f t="shared" si="225"/>
        <v/>
      </c>
      <c r="BD968" s="7" t="str">
        <f t="shared" si="225"/>
        <v/>
      </c>
      <c r="BE968" s="7" t="str">
        <f t="shared" si="225"/>
        <v/>
      </c>
    </row>
    <row r="969" spans="1:57">
      <c r="A969" t="s">
        <v>404</v>
      </c>
      <c r="B969" t="s">
        <v>404</v>
      </c>
      <c r="C969" t="s">
        <v>386</v>
      </c>
      <c r="E969">
        <v>733</v>
      </c>
      <c r="F969">
        <v>485431204</v>
      </c>
      <c r="G969">
        <v>1</v>
      </c>
      <c r="H969">
        <v>336604</v>
      </c>
      <c r="I969" s="1">
        <v>44777.875</v>
      </c>
      <c r="J969" t="s">
        <v>619</v>
      </c>
      <c r="K969">
        <v>0</v>
      </c>
      <c r="L969" s="1"/>
      <c r="M969" s="1">
        <v>44777.875</v>
      </c>
      <c r="N969" s="1">
        <v>25745.875</v>
      </c>
      <c r="O969" s="1">
        <v>44745.875</v>
      </c>
      <c r="P969" s="1">
        <v>44741.875</v>
      </c>
      <c r="Q969" s="1">
        <v>44286.875</v>
      </c>
      <c r="R969">
        <v>81346651</v>
      </c>
      <c r="S969" s="23">
        <f>COUNTIF(affix_amil_mensalidade_bronze!$E$4:$E$140,R969)</f>
        <v>0</v>
      </c>
      <c r="U969" t="s">
        <v>645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389</v>
      </c>
      <c r="AC969">
        <v>15</v>
      </c>
      <c r="AD969" t="s">
        <v>622</v>
      </c>
      <c r="AE969">
        <v>126873</v>
      </c>
      <c r="AF969">
        <v>976.92</v>
      </c>
      <c r="AG969">
        <v>1268.73</v>
      </c>
      <c r="AH969" t="s">
        <v>408</v>
      </c>
      <c r="AI969" t="str">
        <f t="shared" si="222"/>
        <v>SIMSIMNÃO733485431204133660444777.875ASSETJ - ASSOCIACAO DOS SERVIDORES DO TRIBUNAL DE044777.87525745.87544745.87544741.87544286.875813466510WXGNXR MXXXMXXNX000000AMIL15AMIL FACIL S80 QP S/COPART126873976.921268.73ATIVO</v>
      </c>
      <c r="AJ969">
        <f t="shared" si="223"/>
        <v>0</v>
      </c>
      <c r="AK969" t="s">
        <v>619</v>
      </c>
      <c r="AM969" s="8">
        <v>966</v>
      </c>
      <c r="AN969" s="8" t="str">
        <f t="shared" si="224"/>
        <v/>
      </c>
      <c r="AO969" s="8" t="str">
        <f t="shared" si="224"/>
        <v/>
      </c>
      <c r="AP969" s="8" t="str">
        <f t="shared" si="224"/>
        <v/>
      </c>
      <c r="AQ969" s="8" t="str">
        <f t="shared" si="224"/>
        <v/>
      </c>
      <c r="AR969" s="8" t="str">
        <f t="shared" si="224"/>
        <v/>
      </c>
      <c r="AS969" s="8" t="str">
        <f t="shared" si="224"/>
        <v/>
      </c>
      <c r="AT969" s="8" t="str">
        <f t="shared" si="224"/>
        <v/>
      </c>
      <c r="AU969" s="8" t="str">
        <f t="shared" si="224"/>
        <v/>
      </c>
      <c r="AV969" s="8" t="str">
        <f t="shared" si="224"/>
        <v/>
      </c>
      <c r="AW969" s="8" t="str">
        <f t="shared" si="224"/>
        <v/>
      </c>
      <c r="AX969" s="8" t="str">
        <f t="shared" si="225"/>
        <v/>
      </c>
      <c r="AY969" s="8" t="str">
        <f t="shared" si="225"/>
        <v/>
      </c>
      <c r="AZ969" s="8" t="str">
        <f t="shared" si="225"/>
        <v/>
      </c>
      <c r="BA969" s="8" t="str">
        <f t="shared" si="225"/>
        <v/>
      </c>
      <c r="BB969" s="8" t="str">
        <f t="shared" si="225"/>
        <v/>
      </c>
      <c r="BC969" s="8" t="str">
        <f t="shared" si="225"/>
        <v/>
      </c>
      <c r="BD969" s="8" t="str">
        <f t="shared" si="225"/>
        <v/>
      </c>
      <c r="BE969" s="8" t="str">
        <f t="shared" si="225"/>
        <v/>
      </c>
    </row>
    <row r="970" spans="1:57">
      <c r="A970" t="s">
        <v>404</v>
      </c>
      <c r="B970" t="s">
        <v>404</v>
      </c>
      <c r="C970" t="s">
        <v>386</v>
      </c>
      <c r="E970">
        <v>733</v>
      </c>
      <c r="F970">
        <v>485433201</v>
      </c>
      <c r="G970">
        <v>1</v>
      </c>
      <c r="H970">
        <v>336601</v>
      </c>
      <c r="I970" s="1">
        <v>44777.875</v>
      </c>
      <c r="J970" t="s">
        <v>619</v>
      </c>
      <c r="K970">
        <v>0</v>
      </c>
      <c r="L970" s="1"/>
      <c r="M970" s="1">
        <v>44777.875</v>
      </c>
      <c r="N970" s="1">
        <v>29649.875</v>
      </c>
      <c r="O970" s="1">
        <v>44745.875</v>
      </c>
      <c r="P970" s="1">
        <v>44741.875</v>
      </c>
      <c r="Q970" s="1">
        <v>44286.875</v>
      </c>
      <c r="R970">
        <v>81346668</v>
      </c>
      <c r="S970" s="23">
        <f>COUNTIF(affix_amil_mensalidade_bronze!$E$4:$E$140,R970)</f>
        <v>0</v>
      </c>
      <c r="U970" t="s">
        <v>641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389</v>
      </c>
      <c r="AC970">
        <v>15</v>
      </c>
      <c r="AD970" t="s">
        <v>403</v>
      </c>
      <c r="AE970">
        <v>85436</v>
      </c>
      <c r="AF970">
        <v>657.86</v>
      </c>
      <c r="AG970">
        <v>854.36</v>
      </c>
      <c r="AH970" t="s">
        <v>408</v>
      </c>
      <c r="AI970" t="str">
        <f t="shared" si="222"/>
        <v>SIMSIMNÃO733485433201133660144777.875ASSETJ - ASSOCIACAO DOS SERVIDORES DO TRIBUNAL DE044777.87529649.87544745.87544741.87544286.875813466680PRXWXLX DXX PXRXXRX000000AMIL15AMIL FACIL S80 QC S/COPART85436657.86854.36ATIVO</v>
      </c>
      <c r="AJ970">
        <f t="shared" si="223"/>
        <v>0</v>
      </c>
      <c r="AK970" t="s">
        <v>619</v>
      </c>
      <c r="AM970" s="7">
        <v>967</v>
      </c>
      <c r="AN970" s="7" t="str">
        <f t="shared" si="224"/>
        <v/>
      </c>
      <c r="AO970" s="7" t="str">
        <f t="shared" si="224"/>
        <v/>
      </c>
      <c r="AP970" s="7" t="str">
        <f t="shared" si="224"/>
        <v/>
      </c>
      <c r="AQ970" s="7" t="str">
        <f t="shared" si="224"/>
        <v/>
      </c>
      <c r="AR970" s="7" t="str">
        <f t="shared" si="224"/>
        <v/>
      </c>
      <c r="AS970" s="7" t="str">
        <f t="shared" si="224"/>
        <v/>
      </c>
      <c r="AT970" s="7" t="str">
        <f t="shared" si="224"/>
        <v/>
      </c>
      <c r="AU970" s="7" t="str">
        <f t="shared" si="224"/>
        <v/>
      </c>
      <c r="AV970" s="7" t="str">
        <f t="shared" si="224"/>
        <v/>
      </c>
      <c r="AW970" s="7" t="str">
        <f t="shared" si="224"/>
        <v/>
      </c>
      <c r="AX970" s="7" t="str">
        <f t="shared" si="225"/>
        <v/>
      </c>
      <c r="AY970" s="7" t="str">
        <f t="shared" si="225"/>
        <v/>
      </c>
      <c r="AZ970" s="7" t="str">
        <f t="shared" si="225"/>
        <v/>
      </c>
      <c r="BA970" s="7" t="str">
        <f t="shared" si="225"/>
        <v/>
      </c>
      <c r="BB970" s="7" t="str">
        <f t="shared" si="225"/>
        <v/>
      </c>
      <c r="BC970" s="7" t="str">
        <f t="shared" si="225"/>
        <v/>
      </c>
      <c r="BD970" s="7" t="str">
        <f t="shared" si="225"/>
        <v/>
      </c>
      <c r="BE970" s="7" t="str">
        <f t="shared" si="225"/>
        <v/>
      </c>
    </row>
    <row r="971" spans="1:57">
      <c r="A971" t="s">
        <v>404</v>
      </c>
      <c r="B971" t="s">
        <v>404</v>
      </c>
      <c r="C971" t="s">
        <v>386</v>
      </c>
      <c r="E971">
        <v>733</v>
      </c>
      <c r="F971">
        <v>485421207</v>
      </c>
      <c r="G971">
        <v>1</v>
      </c>
      <c r="H971">
        <v>336602</v>
      </c>
      <c r="I971" s="1">
        <v>44777.875</v>
      </c>
      <c r="J971" t="s">
        <v>619</v>
      </c>
      <c r="K971">
        <v>1</v>
      </c>
      <c r="L971" s="1"/>
      <c r="M971" s="1">
        <v>44777.875</v>
      </c>
      <c r="N971" s="1">
        <v>43392.875</v>
      </c>
      <c r="O971" s="1">
        <v>44745.875</v>
      </c>
      <c r="P971" s="1"/>
      <c r="Q971" s="1">
        <v>44286.875</v>
      </c>
      <c r="R971">
        <v>81435576</v>
      </c>
      <c r="S971" s="23">
        <f>COUNTIF(affix_amil_mensalidade_bronze!$E$4:$E$140,R971)</f>
        <v>0</v>
      </c>
      <c r="U971" t="s">
        <v>643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389</v>
      </c>
      <c r="AC971">
        <v>15</v>
      </c>
      <c r="AD971" t="s">
        <v>625</v>
      </c>
      <c r="AE971">
        <v>87508</v>
      </c>
      <c r="AF971">
        <v>673.81</v>
      </c>
      <c r="AG971">
        <v>875.08</v>
      </c>
      <c r="AH971" t="s">
        <v>408</v>
      </c>
      <c r="AI971" t="str">
        <f t="shared" si="222"/>
        <v>SIMSIMNÃO733485421207133660244777.875ASSETJ - ASSOCIACAO DOS SERVIDORES DO TRIBUNAL DE144777.87543392.87544745.87544286.875814355760BXNTX GXZZX WXRNXWK DX XUZX XLVX000000AMIL15AMIL S750 R2 QP S/COPART87508673.81875.08ATIVO</v>
      </c>
      <c r="AJ971">
        <f t="shared" si="223"/>
        <v>0</v>
      </c>
      <c r="AK971" t="s">
        <v>619</v>
      </c>
      <c r="AM971" s="8">
        <v>968</v>
      </c>
      <c r="AN971" s="8" t="str">
        <f t="shared" si="224"/>
        <v/>
      </c>
      <c r="AO971" s="8" t="str">
        <f t="shared" si="224"/>
        <v/>
      </c>
      <c r="AP971" s="8" t="str">
        <f t="shared" si="224"/>
        <v/>
      </c>
      <c r="AQ971" s="8" t="str">
        <f t="shared" si="224"/>
        <v/>
      </c>
      <c r="AR971" s="8" t="str">
        <f t="shared" si="224"/>
        <v/>
      </c>
      <c r="AS971" s="8" t="str">
        <f t="shared" si="224"/>
        <v/>
      </c>
      <c r="AT971" s="8" t="str">
        <f t="shared" si="224"/>
        <v/>
      </c>
      <c r="AU971" s="8" t="str">
        <f t="shared" si="224"/>
        <v/>
      </c>
      <c r="AV971" s="8" t="str">
        <f t="shared" si="224"/>
        <v/>
      </c>
      <c r="AW971" s="8" t="str">
        <f t="shared" si="224"/>
        <v/>
      </c>
      <c r="AX971" s="8" t="str">
        <f t="shared" si="225"/>
        <v/>
      </c>
      <c r="AY971" s="8" t="str">
        <f t="shared" si="225"/>
        <v/>
      </c>
      <c r="AZ971" s="8" t="str">
        <f t="shared" si="225"/>
        <v/>
      </c>
      <c r="BA971" s="8" t="str">
        <f t="shared" si="225"/>
        <v/>
      </c>
      <c r="BB971" s="8" t="str">
        <f t="shared" si="225"/>
        <v/>
      </c>
      <c r="BC971" s="8" t="str">
        <f t="shared" si="225"/>
        <v/>
      </c>
      <c r="BD971" s="8" t="str">
        <f t="shared" si="225"/>
        <v/>
      </c>
      <c r="BE971" s="8" t="str">
        <f t="shared" si="225"/>
        <v/>
      </c>
    </row>
    <row r="972" spans="1:57">
      <c r="A972" t="s">
        <v>404</v>
      </c>
      <c r="B972" t="s">
        <v>404</v>
      </c>
      <c r="C972" t="s">
        <v>386</v>
      </c>
      <c r="E972">
        <v>733</v>
      </c>
      <c r="F972">
        <v>485431204</v>
      </c>
      <c r="G972">
        <v>1</v>
      </c>
      <c r="H972">
        <v>336600</v>
      </c>
      <c r="I972" s="1">
        <v>44777.875</v>
      </c>
      <c r="J972" t="s">
        <v>619</v>
      </c>
      <c r="K972">
        <v>1</v>
      </c>
      <c r="L972" s="1"/>
      <c r="M972" s="1">
        <v>44777.875</v>
      </c>
      <c r="N972" s="1">
        <v>33471.875</v>
      </c>
      <c r="O972" s="1">
        <v>44745.875</v>
      </c>
      <c r="P972" s="1"/>
      <c r="Q972" s="1">
        <v>44286.875</v>
      </c>
      <c r="R972">
        <v>81435968</v>
      </c>
      <c r="S972" s="22">
        <f>COUNTIF(affix_amil_mensalidade_bronze!$E$4:$E$140,R972)</f>
        <v>0</v>
      </c>
      <c r="U972" t="s">
        <v>640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389</v>
      </c>
      <c r="AC972">
        <v>15</v>
      </c>
      <c r="AD972" t="s">
        <v>622</v>
      </c>
      <c r="AE972">
        <v>79888</v>
      </c>
      <c r="AF972">
        <v>615.13</v>
      </c>
      <c r="AG972">
        <v>798.88</v>
      </c>
      <c r="AH972" t="s">
        <v>408</v>
      </c>
      <c r="AI972" t="str">
        <f t="shared" si="222"/>
        <v>SIMSIMNÃO733485431204133660044777.875ASSETJ - ASSOCIACAO DOS SERVIDORES DO TRIBUNAL DE144777.87533471.87544745.87544286.875814359680JULXXNX BXRRXTX FXRXX DX XLXVXXRX000000AMIL15AMIL FACIL S80 QP S/COPART79888615.13798.88ATIVO</v>
      </c>
      <c r="AJ972">
        <f t="shared" si="223"/>
        <v>0</v>
      </c>
      <c r="AK972" t="s">
        <v>619</v>
      </c>
      <c r="AM972" s="7">
        <v>969</v>
      </c>
      <c r="AN972" s="7" t="str">
        <f t="shared" si="224"/>
        <v/>
      </c>
      <c r="AO972" s="7" t="str">
        <f t="shared" si="224"/>
        <v/>
      </c>
      <c r="AP972" s="7" t="str">
        <f t="shared" si="224"/>
        <v/>
      </c>
      <c r="AQ972" s="7" t="str">
        <f t="shared" si="224"/>
        <v/>
      </c>
      <c r="AR972" s="7" t="str">
        <f t="shared" si="224"/>
        <v/>
      </c>
      <c r="AS972" s="7" t="str">
        <f t="shared" si="224"/>
        <v/>
      </c>
      <c r="AT972" s="7" t="str">
        <f t="shared" si="224"/>
        <v/>
      </c>
      <c r="AU972" s="7" t="str">
        <f t="shared" si="224"/>
        <v/>
      </c>
      <c r="AV972" s="7" t="str">
        <f t="shared" si="224"/>
        <v/>
      </c>
      <c r="AW972" s="7" t="str">
        <f t="shared" si="224"/>
        <v/>
      </c>
      <c r="AX972" s="7" t="str">
        <f t="shared" si="225"/>
        <v/>
      </c>
      <c r="AY972" s="7" t="str">
        <f t="shared" si="225"/>
        <v/>
      </c>
      <c r="AZ972" s="7" t="str">
        <f t="shared" si="225"/>
        <v/>
      </c>
      <c r="BA972" s="7" t="str">
        <f t="shared" si="225"/>
        <v/>
      </c>
      <c r="BB972" s="7" t="str">
        <f t="shared" si="225"/>
        <v/>
      </c>
      <c r="BC972" s="7" t="str">
        <f t="shared" si="225"/>
        <v/>
      </c>
      <c r="BD972" s="7" t="str">
        <f t="shared" si="225"/>
        <v/>
      </c>
      <c r="BE972" s="7" t="str">
        <f t="shared" si="225"/>
        <v/>
      </c>
    </row>
    <row r="973" spans="1:57">
      <c r="A973" t="s">
        <v>404</v>
      </c>
      <c r="B973" t="s">
        <v>404</v>
      </c>
      <c r="C973" t="s">
        <v>386</v>
      </c>
      <c r="E973">
        <v>733</v>
      </c>
      <c r="F973">
        <v>485431204</v>
      </c>
      <c r="G973">
        <v>1</v>
      </c>
      <c r="H973">
        <v>336604</v>
      </c>
      <c r="I973" s="1">
        <v>44777.875</v>
      </c>
      <c r="J973" t="s">
        <v>619</v>
      </c>
      <c r="K973">
        <v>1</v>
      </c>
      <c r="L973" s="1"/>
      <c r="M973" s="1">
        <v>44777.875</v>
      </c>
      <c r="N973" s="1">
        <v>43271.875</v>
      </c>
      <c r="O973" s="1">
        <v>44745.875</v>
      </c>
      <c r="P973" s="1"/>
      <c r="Q973" s="1">
        <v>44286.875</v>
      </c>
      <c r="R973">
        <v>81435970</v>
      </c>
      <c r="S973" s="22">
        <f>COUNTIF(affix_amil_mensalidade_bronze!$E$4:$E$140,R973)</f>
        <v>0</v>
      </c>
      <c r="U973" t="s">
        <v>646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389</v>
      </c>
      <c r="AC973">
        <v>15</v>
      </c>
      <c r="AD973" t="s">
        <v>622</v>
      </c>
      <c r="AE973">
        <v>4664</v>
      </c>
      <c r="AF973">
        <v>359.12</v>
      </c>
      <c r="AG973">
        <v>466.4</v>
      </c>
      <c r="AH973" t="s">
        <v>408</v>
      </c>
      <c r="AI973" t="str">
        <f t="shared" si="222"/>
        <v>SIMSIMNÃO733485431204133660444777.875ASSETJ - ASSOCIACAO DOS SERVIDORES DO TRIBUNAL DE144777.87543271.87544745.87544286.875814359700LXRXNZX XNTXNXX MXTXUX MXXXMXXNX000000AMIL15AMIL FACIL S80 QP S/COPART4664359.12466.4ATIVO</v>
      </c>
      <c r="AJ973">
        <f t="shared" si="223"/>
        <v>0</v>
      </c>
      <c r="AK973" t="s">
        <v>619</v>
      </c>
      <c r="AM973" s="8">
        <v>970</v>
      </c>
      <c r="AN973" s="8" t="str">
        <f t="shared" si="224"/>
        <v/>
      </c>
      <c r="AO973" s="8" t="str">
        <f t="shared" si="224"/>
        <v/>
      </c>
      <c r="AP973" s="8" t="str">
        <f t="shared" si="224"/>
        <v/>
      </c>
      <c r="AQ973" s="8" t="str">
        <f t="shared" si="224"/>
        <v/>
      </c>
      <c r="AR973" s="8" t="str">
        <f t="shared" si="224"/>
        <v/>
      </c>
      <c r="AS973" s="8" t="str">
        <f t="shared" si="224"/>
        <v/>
      </c>
      <c r="AT973" s="8" t="str">
        <f t="shared" si="224"/>
        <v/>
      </c>
      <c r="AU973" s="8" t="str">
        <f t="shared" si="224"/>
        <v/>
      </c>
      <c r="AV973" s="8" t="str">
        <f t="shared" si="224"/>
        <v/>
      </c>
      <c r="AW973" s="8" t="str">
        <f t="shared" si="224"/>
        <v/>
      </c>
      <c r="AX973" s="8" t="str">
        <f t="shared" si="225"/>
        <v/>
      </c>
      <c r="AY973" s="8" t="str">
        <f t="shared" si="225"/>
        <v/>
      </c>
      <c r="AZ973" s="8" t="str">
        <f t="shared" si="225"/>
        <v/>
      </c>
      <c r="BA973" s="8" t="str">
        <f t="shared" si="225"/>
        <v/>
      </c>
      <c r="BB973" s="8" t="str">
        <f t="shared" si="225"/>
        <v/>
      </c>
      <c r="BC973" s="8" t="str">
        <f t="shared" si="225"/>
        <v/>
      </c>
      <c r="BD973" s="8" t="str">
        <f t="shared" si="225"/>
        <v/>
      </c>
      <c r="BE973" s="8" t="str">
        <f t="shared" si="225"/>
        <v/>
      </c>
    </row>
    <row r="974" spans="1:57">
      <c r="A974" t="s">
        <v>404</v>
      </c>
      <c r="B974" t="s">
        <v>404</v>
      </c>
      <c r="C974" t="s">
        <v>386</v>
      </c>
      <c r="E974">
        <v>733</v>
      </c>
      <c r="F974">
        <v>485433201</v>
      </c>
      <c r="G974">
        <v>1</v>
      </c>
      <c r="H974">
        <v>336533</v>
      </c>
      <c r="I974" s="1">
        <v>44777.875</v>
      </c>
      <c r="J974" t="s">
        <v>619</v>
      </c>
      <c r="K974">
        <v>1</v>
      </c>
      <c r="L974" s="1"/>
      <c r="M974" s="1">
        <v>44777.875</v>
      </c>
      <c r="N974" s="1">
        <v>36122.916666666664</v>
      </c>
      <c r="O974" s="1">
        <v>44745.875</v>
      </c>
      <c r="P974" s="1"/>
      <c r="Q974" s="1">
        <v>44286.875</v>
      </c>
      <c r="R974">
        <v>81435971</v>
      </c>
      <c r="S974" s="23">
        <f>COUNTIF(affix_amil_mensalidade_bronze!$E$4:$E$140,R974)</f>
        <v>0</v>
      </c>
      <c r="U974" t="s">
        <v>635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389</v>
      </c>
      <c r="AC974">
        <v>15</v>
      </c>
      <c r="AD974" t="s">
        <v>403</v>
      </c>
      <c r="AE974">
        <v>50526</v>
      </c>
      <c r="AF974">
        <v>389.05</v>
      </c>
      <c r="AG974">
        <v>505.26</v>
      </c>
      <c r="AH974" t="s">
        <v>408</v>
      </c>
      <c r="AI974" t="str">
        <f t="shared" si="222"/>
        <v>SIMSIMNÃO733485433201133653344777.875ASSETJ - ASSOCIACAO DOS SERVIDORES DO TRIBUNAL DE144777.87536122.916666666744745.87544286.875814359710MURXLX DXX MXWHXDX000000AMIL15AMIL FACIL S80 QC S/COPART50526389.05505.26ATIVO</v>
      </c>
      <c r="AJ974">
        <f t="shared" si="223"/>
        <v>0</v>
      </c>
      <c r="AK974" t="s">
        <v>619</v>
      </c>
      <c r="AM974" s="7">
        <v>971</v>
      </c>
      <c r="AN974" s="7" t="str">
        <f t="shared" ref="AN974:AW983" si="226">IF(AN$3=$D974,$AM974,"")</f>
        <v/>
      </c>
      <c r="AO974" s="7" t="str">
        <f t="shared" si="226"/>
        <v/>
      </c>
      <c r="AP974" s="7" t="str">
        <f t="shared" si="226"/>
        <v/>
      </c>
      <c r="AQ974" s="7" t="str">
        <f t="shared" si="226"/>
        <v/>
      </c>
      <c r="AR974" s="7" t="str">
        <f t="shared" si="226"/>
        <v/>
      </c>
      <c r="AS974" s="7" t="str">
        <f t="shared" si="226"/>
        <v/>
      </c>
      <c r="AT974" s="7" t="str">
        <f t="shared" si="226"/>
        <v/>
      </c>
      <c r="AU974" s="7" t="str">
        <f t="shared" si="226"/>
        <v/>
      </c>
      <c r="AV974" s="7" t="str">
        <f t="shared" si="226"/>
        <v/>
      </c>
      <c r="AW974" s="7" t="str">
        <f t="shared" si="226"/>
        <v/>
      </c>
      <c r="AX974" s="7" t="str">
        <f t="shared" ref="AX974:BE983" si="227">IF(AX$3=$D974,$AM974,"")</f>
        <v/>
      </c>
      <c r="AY974" s="7" t="str">
        <f t="shared" si="227"/>
        <v/>
      </c>
      <c r="AZ974" s="7" t="str">
        <f t="shared" si="227"/>
        <v/>
      </c>
      <c r="BA974" s="7" t="str">
        <f t="shared" si="227"/>
        <v/>
      </c>
      <c r="BB974" s="7" t="str">
        <f t="shared" si="227"/>
        <v/>
      </c>
      <c r="BC974" s="7" t="str">
        <f t="shared" si="227"/>
        <v/>
      </c>
      <c r="BD974" s="7" t="str">
        <f t="shared" si="227"/>
        <v/>
      </c>
      <c r="BE974" s="7" t="str">
        <f t="shared" si="227"/>
        <v/>
      </c>
    </row>
    <row r="975" spans="1:57">
      <c r="A975" t="s">
        <v>404</v>
      </c>
      <c r="B975" t="s">
        <v>404</v>
      </c>
      <c r="C975" t="s">
        <v>386</v>
      </c>
      <c r="E975">
        <v>733</v>
      </c>
      <c r="F975">
        <v>485431204</v>
      </c>
      <c r="G975">
        <v>1</v>
      </c>
      <c r="H975">
        <v>338958</v>
      </c>
      <c r="I975" s="1">
        <v>44777.875</v>
      </c>
      <c r="J975" t="s">
        <v>619</v>
      </c>
      <c r="K975">
        <v>0</v>
      </c>
      <c r="L975" s="1"/>
      <c r="M975" s="1">
        <v>44777.875</v>
      </c>
      <c r="N975" s="1">
        <v>19331.916666666668</v>
      </c>
      <c r="O975" s="1">
        <v>44745.875</v>
      </c>
      <c r="P975" s="1">
        <v>44741.875</v>
      </c>
      <c r="Q975" s="1">
        <v>44316.875</v>
      </c>
      <c r="R975">
        <v>81565821</v>
      </c>
      <c r="S975" s="23">
        <f>COUNTIF(affix_amil_mensalidade_bronze!$E$4:$E$140,R975)</f>
        <v>0</v>
      </c>
      <c r="U975" t="s">
        <v>653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389</v>
      </c>
      <c r="AC975">
        <v>14</v>
      </c>
      <c r="AD975" t="s">
        <v>622</v>
      </c>
      <c r="AE975">
        <v>277535</v>
      </c>
      <c r="AF975">
        <v>2137.0100000000002</v>
      </c>
      <c r="AG975">
        <v>2775.35</v>
      </c>
      <c r="AH975" t="s">
        <v>408</v>
      </c>
      <c r="AI975" t="str">
        <f t="shared" si="222"/>
        <v>SIMSIMNÃO733485431204133895844777.875ASSETJ - ASSOCIACAO DOS SERVIDORES DO TRIBUNAL DE044777.87519331.916666666744745.87544741.87544316.875815658210XRX MXRXX XLLX PXXXXTX000000AMIL14AMIL FACIL S80 QP S/COPART2775352137.012775.35ATIVO</v>
      </c>
      <c r="AJ975">
        <f t="shared" si="223"/>
        <v>0</v>
      </c>
      <c r="AK975" t="s">
        <v>619</v>
      </c>
      <c r="AM975" s="8">
        <v>972</v>
      </c>
      <c r="AN975" s="8" t="str">
        <f t="shared" si="226"/>
        <v/>
      </c>
      <c r="AO975" s="8" t="str">
        <f t="shared" si="226"/>
        <v/>
      </c>
      <c r="AP975" s="8" t="str">
        <f t="shared" si="226"/>
        <v/>
      </c>
      <c r="AQ975" s="8" t="str">
        <f t="shared" si="226"/>
        <v/>
      </c>
      <c r="AR975" s="8" t="str">
        <f t="shared" si="226"/>
        <v/>
      </c>
      <c r="AS975" s="8" t="str">
        <f t="shared" si="226"/>
        <v/>
      </c>
      <c r="AT975" s="8" t="str">
        <f t="shared" si="226"/>
        <v/>
      </c>
      <c r="AU975" s="8" t="str">
        <f t="shared" si="226"/>
        <v/>
      </c>
      <c r="AV975" s="8" t="str">
        <f t="shared" si="226"/>
        <v/>
      </c>
      <c r="AW975" s="8" t="str">
        <f t="shared" si="226"/>
        <v/>
      </c>
      <c r="AX975" s="8" t="str">
        <f t="shared" si="227"/>
        <v/>
      </c>
      <c r="AY975" s="8" t="str">
        <f t="shared" si="227"/>
        <v/>
      </c>
      <c r="AZ975" s="8" t="str">
        <f t="shared" si="227"/>
        <v/>
      </c>
      <c r="BA975" s="8" t="str">
        <f t="shared" si="227"/>
        <v/>
      </c>
      <c r="BB975" s="8" t="str">
        <f t="shared" si="227"/>
        <v/>
      </c>
      <c r="BC975" s="8" t="str">
        <f t="shared" si="227"/>
        <v/>
      </c>
      <c r="BD975" s="8" t="str">
        <f t="shared" si="227"/>
        <v/>
      </c>
      <c r="BE975" s="8" t="str">
        <f t="shared" si="227"/>
        <v/>
      </c>
    </row>
    <row r="976" spans="1:57">
      <c r="A976" t="s">
        <v>404</v>
      </c>
      <c r="B976" t="s">
        <v>386</v>
      </c>
      <c r="C976" t="s">
        <v>386</v>
      </c>
      <c r="E976">
        <v>733</v>
      </c>
      <c r="F976">
        <v>485433201</v>
      </c>
      <c r="G976">
        <v>1</v>
      </c>
      <c r="H976">
        <v>339415</v>
      </c>
      <c r="I976" s="1">
        <v>44777.875</v>
      </c>
      <c r="J976" t="s">
        <v>619</v>
      </c>
      <c r="K976">
        <v>0</v>
      </c>
      <c r="L976" s="1">
        <v>44693.875</v>
      </c>
      <c r="M976" s="1">
        <v>44777.875</v>
      </c>
      <c r="N976" s="1">
        <v>29706.875</v>
      </c>
      <c r="O976" s="1">
        <v>44693.875</v>
      </c>
      <c r="P976" s="1">
        <v>44549.875</v>
      </c>
      <c r="Q976" s="1">
        <v>44316.875</v>
      </c>
      <c r="R976">
        <v>81571019</v>
      </c>
      <c r="S976" s="22">
        <f>COUNTIF(affix_amil_mensalidade_bronze!$E$4:$E$140,R976)</f>
        <v>0</v>
      </c>
      <c r="U976" t="s">
        <v>654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389</v>
      </c>
      <c r="AC976">
        <v>14</v>
      </c>
      <c r="AD976" t="s">
        <v>403</v>
      </c>
      <c r="AE976">
        <v>71256</v>
      </c>
      <c r="AF976">
        <v>548.66999999999996</v>
      </c>
      <c r="AG976">
        <v>712.56</v>
      </c>
      <c r="AH976" t="s">
        <v>391</v>
      </c>
      <c r="AI976" t="str">
        <f t="shared" si="222"/>
        <v>SIMNÃONÃO733485433201133941544777.875ASSETJ - ASSOCIACAO DOS SERVIDORES DO TRIBUNAL DE044693.87544777.87529706.87544693.87544549.87544316.875815710190RXDRXGX PXNXLX MXWXDX000000AMIL14AMIL FACIL S80 QC S/COPART71256548.67712.56INATIVO</v>
      </c>
      <c r="AJ976">
        <f t="shared" si="223"/>
        <v>0</v>
      </c>
      <c r="AK976" t="s">
        <v>619</v>
      </c>
      <c r="AM976" s="7">
        <v>973</v>
      </c>
      <c r="AN976" s="7" t="str">
        <f t="shared" si="226"/>
        <v/>
      </c>
      <c r="AO976" s="7" t="str">
        <f t="shared" si="226"/>
        <v/>
      </c>
      <c r="AP976" s="7" t="str">
        <f t="shared" si="226"/>
        <v/>
      </c>
      <c r="AQ976" s="7" t="str">
        <f t="shared" si="226"/>
        <v/>
      </c>
      <c r="AR976" s="7" t="str">
        <f t="shared" si="226"/>
        <v/>
      </c>
      <c r="AS976" s="7" t="str">
        <f t="shared" si="226"/>
        <v/>
      </c>
      <c r="AT976" s="7" t="str">
        <f t="shared" si="226"/>
        <v/>
      </c>
      <c r="AU976" s="7" t="str">
        <f t="shared" si="226"/>
        <v/>
      </c>
      <c r="AV976" s="7" t="str">
        <f t="shared" si="226"/>
        <v/>
      </c>
      <c r="AW976" s="7" t="str">
        <f t="shared" si="226"/>
        <v/>
      </c>
      <c r="AX976" s="7" t="str">
        <f t="shared" si="227"/>
        <v/>
      </c>
      <c r="AY976" s="7" t="str">
        <f t="shared" si="227"/>
        <v/>
      </c>
      <c r="AZ976" s="7" t="str">
        <f t="shared" si="227"/>
        <v/>
      </c>
      <c r="BA976" s="7" t="str">
        <f t="shared" si="227"/>
        <v/>
      </c>
      <c r="BB976" s="7" t="str">
        <f t="shared" si="227"/>
        <v/>
      </c>
      <c r="BC976" s="7" t="str">
        <f t="shared" si="227"/>
        <v/>
      </c>
      <c r="BD976" s="7" t="str">
        <f t="shared" si="227"/>
        <v/>
      </c>
      <c r="BE976" s="7" t="str">
        <f t="shared" si="227"/>
        <v/>
      </c>
    </row>
    <row r="977" spans="1:57">
      <c r="A977" t="s">
        <v>404</v>
      </c>
      <c r="B977" t="s">
        <v>404</v>
      </c>
      <c r="C977" t="s">
        <v>386</v>
      </c>
      <c r="E977">
        <v>733</v>
      </c>
      <c r="F977">
        <v>485433201</v>
      </c>
      <c r="G977">
        <v>1</v>
      </c>
      <c r="H977">
        <v>336750</v>
      </c>
      <c r="I977" s="1">
        <v>44777.875</v>
      </c>
      <c r="J977" t="s">
        <v>619</v>
      </c>
      <c r="K977">
        <v>0</v>
      </c>
      <c r="L977" s="1"/>
      <c r="M977" s="1">
        <v>44777.875</v>
      </c>
      <c r="N977" s="1">
        <v>30913.875</v>
      </c>
      <c r="O977" s="1">
        <v>44745.875</v>
      </c>
      <c r="P977" s="1">
        <v>44741.875</v>
      </c>
      <c r="Q977" s="1">
        <v>44316.875</v>
      </c>
      <c r="R977">
        <v>81571077</v>
      </c>
      <c r="S977" s="22">
        <f>COUNTIF(affix_amil_mensalidade_bronze!$E$4:$E$140,R977)</f>
        <v>0</v>
      </c>
      <c r="U977" t="s">
        <v>648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389</v>
      </c>
      <c r="AC977">
        <v>14</v>
      </c>
      <c r="AD977" t="s">
        <v>403</v>
      </c>
      <c r="AE977">
        <v>7767</v>
      </c>
      <c r="AF977">
        <v>598.05999999999995</v>
      </c>
      <c r="AG977">
        <v>776.7</v>
      </c>
      <c r="AH977" t="s">
        <v>408</v>
      </c>
      <c r="AI977" t="str">
        <f t="shared" si="222"/>
        <v>SIMSIMNÃO733485433201133675044777.875ASSETJ - ASSOCIACAO DOS SERVIDORES DO TRIBUNAL DE044777.87530913.87544745.87544741.87544316.875815710770RXNXTX RXXTTX000000AMIL14AMIL FACIL S80 QC S/COPART7767598.06776.7ATIVO</v>
      </c>
      <c r="AJ977">
        <f t="shared" si="223"/>
        <v>0</v>
      </c>
      <c r="AK977" t="s">
        <v>619</v>
      </c>
      <c r="AM977" s="8">
        <v>974</v>
      </c>
      <c r="AN977" s="8" t="str">
        <f t="shared" si="226"/>
        <v/>
      </c>
      <c r="AO977" s="8" t="str">
        <f t="shared" si="226"/>
        <v/>
      </c>
      <c r="AP977" s="8" t="str">
        <f t="shared" si="226"/>
        <v/>
      </c>
      <c r="AQ977" s="8" t="str">
        <f t="shared" si="226"/>
        <v/>
      </c>
      <c r="AR977" s="8" t="str">
        <f t="shared" si="226"/>
        <v/>
      </c>
      <c r="AS977" s="8" t="str">
        <f t="shared" si="226"/>
        <v/>
      </c>
      <c r="AT977" s="8" t="str">
        <f t="shared" si="226"/>
        <v/>
      </c>
      <c r="AU977" s="8" t="str">
        <f t="shared" si="226"/>
        <v/>
      </c>
      <c r="AV977" s="8" t="str">
        <f t="shared" si="226"/>
        <v/>
      </c>
      <c r="AW977" s="8" t="str">
        <f t="shared" si="226"/>
        <v/>
      </c>
      <c r="AX977" s="8" t="str">
        <f t="shared" si="227"/>
        <v/>
      </c>
      <c r="AY977" s="8" t="str">
        <f t="shared" si="227"/>
        <v/>
      </c>
      <c r="AZ977" s="8" t="str">
        <f t="shared" si="227"/>
        <v/>
      </c>
      <c r="BA977" s="8" t="str">
        <f t="shared" si="227"/>
        <v/>
      </c>
      <c r="BB977" s="8" t="str">
        <f t="shared" si="227"/>
        <v/>
      </c>
      <c r="BC977" s="8" t="str">
        <f t="shared" si="227"/>
        <v/>
      </c>
      <c r="BD977" s="8" t="str">
        <f t="shared" si="227"/>
        <v/>
      </c>
      <c r="BE977" s="8" t="str">
        <f t="shared" si="227"/>
        <v/>
      </c>
    </row>
    <row r="978" spans="1:57">
      <c r="A978" t="s">
        <v>404</v>
      </c>
      <c r="B978" t="s">
        <v>404</v>
      </c>
      <c r="C978" t="s">
        <v>386</v>
      </c>
      <c r="E978">
        <v>733</v>
      </c>
      <c r="F978">
        <v>485431204</v>
      </c>
      <c r="G978">
        <v>1</v>
      </c>
      <c r="H978">
        <v>337245</v>
      </c>
      <c r="I978" s="1">
        <v>44777.875</v>
      </c>
      <c r="J978" t="s">
        <v>619</v>
      </c>
      <c r="K978">
        <v>0</v>
      </c>
      <c r="L978" s="1"/>
      <c r="M978" s="1">
        <v>44777.875</v>
      </c>
      <c r="N978" s="1">
        <v>20444.916666666668</v>
      </c>
      <c r="O978" s="1">
        <v>44745.875</v>
      </c>
      <c r="P978" s="1">
        <v>44741.875</v>
      </c>
      <c r="Q978" s="1">
        <v>44316.875</v>
      </c>
      <c r="R978">
        <v>81571079</v>
      </c>
      <c r="S978" s="23">
        <f>COUNTIF(affix_amil_mensalidade_bronze!$E$4:$E$140,R978)</f>
        <v>0</v>
      </c>
      <c r="U978" t="s">
        <v>649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389</v>
      </c>
      <c r="AC978">
        <v>14</v>
      </c>
      <c r="AD978" t="s">
        <v>622</v>
      </c>
      <c r="AE978">
        <v>277535</v>
      </c>
      <c r="AF978">
        <v>2137.0100000000002</v>
      </c>
      <c r="AG978">
        <v>2775.35</v>
      </c>
      <c r="AH978" t="s">
        <v>408</v>
      </c>
      <c r="AI978" t="str">
        <f t="shared" si="222"/>
        <v>SIMSIMNÃO733485431204133724544777.875ASSETJ - ASSOCIACAO DOS SERVIDORES DO TRIBUNAL DE044777.87520444.916666666744745.87544741.87544316.875815710790XLZX XLVX DX XUZX000000AMIL14AMIL FACIL S80 QP S/COPART2775352137.012775.35ATIVO</v>
      </c>
      <c r="AJ978">
        <f t="shared" si="223"/>
        <v>0</v>
      </c>
      <c r="AK978" t="s">
        <v>619</v>
      </c>
      <c r="AM978" s="7">
        <v>975</v>
      </c>
      <c r="AN978" s="7" t="str">
        <f t="shared" si="226"/>
        <v/>
      </c>
      <c r="AO978" s="7" t="str">
        <f t="shared" si="226"/>
        <v/>
      </c>
      <c r="AP978" s="7" t="str">
        <f t="shared" si="226"/>
        <v/>
      </c>
      <c r="AQ978" s="7" t="str">
        <f t="shared" si="226"/>
        <v/>
      </c>
      <c r="AR978" s="7" t="str">
        <f t="shared" si="226"/>
        <v/>
      </c>
      <c r="AS978" s="7" t="str">
        <f t="shared" si="226"/>
        <v/>
      </c>
      <c r="AT978" s="7" t="str">
        <f t="shared" si="226"/>
        <v/>
      </c>
      <c r="AU978" s="7" t="str">
        <f t="shared" si="226"/>
        <v/>
      </c>
      <c r="AV978" s="7" t="str">
        <f t="shared" si="226"/>
        <v/>
      </c>
      <c r="AW978" s="7" t="str">
        <f t="shared" si="226"/>
        <v/>
      </c>
      <c r="AX978" s="7" t="str">
        <f t="shared" si="227"/>
        <v/>
      </c>
      <c r="AY978" s="7" t="str">
        <f t="shared" si="227"/>
        <v/>
      </c>
      <c r="AZ978" s="7" t="str">
        <f t="shared" si="227"/>
        <v/>
      </c>
      <c r="BA978" s="7" t="str">
        <f t="shared" si="227"/>
        <v/>
      </c>
      <c r="BB978" s="7" t="str">
        <f t="shared" si="227"/>
        <v/>
      </c>
      <c r="BC978" s="7" t="str">
        <f t="shared" si="227"/>
        <v/>
      </c>
      <c r="BD978" s="7" t="str">
        <f t="shared" si="227"/>
        <v/>
      </c>
      <c r="BE978" s="7" t="str">
        <f t="shared" si="227"/>
        <v/>
      </c>
    </row>
    <row r="979" spans="1:57">
      <c r="A979" t="s">
        <v>404</v>
      </c>
      <c r="B979" t="s">
        <v>404</v>
      </c>
      <c r="C979" t="s">
        <v>386</v>
      </c>
      <c r="E979">
        <v>733</v>
      </c>
      <c r="F979">
        <v>485433201</v>
      </c>
      <c r="G979">
        <v>1</v>
      </c>
      <c r="H979">
        <v>338956</v>
      </c>
      <c r="I979" s="1">
        <v>44777.875</v>
      </c>
      <c r="J979" t="s">
        <v>619</v>
      </c>
      <c r="K979">
        <v>0</v>
      </c>
      <c r="L979" s="1"/>
      <c r="M979" s="1">
        <v>44777.875</v>
      </c>
      <c r="N979" s="1">
        <v>35772.916666666664</v>
      </c>
      <c r="O979" s="1">
        <v>44745.875</v>
      </c>
      <c r="P979" s="1">
        <v>44741.875</v>
      </c>
      <c r="Q979" s="1">
        <v>44316.875</v>
      </c>
      <c r="R979">
        <v>81571085</v>
      </c>
      <c r="S979" s="22">
        <f>COUNTIF(affix_amil_mensalidade_bronze!$E$4:$E$140,R979)</f>
        <v>0</v>
      </c>
      <c r="U979" t="s">
        <v>652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389</v>
      </c>
      <c r="AC979">
        <v>14</v>
      </c>
      <c r="AD979" t="s">
        <v>403</v>
      </c>
      <c r="AE979">
        <v>61642</v>
      </c>
      <c r="AF979">
        <v>474.65</v>
      </c>
      <c r="AG979">
        <v>616.41999999999996</v>
      </c>
      <c r="AH979" t="s">
        <v>408</v>
      </c>
      <c r="AI979" t="str">
        <f t="shared" si="222"/>
        <v>SIMSIMNÃO733485433201133895644777.875ASSETJ - ASSOCIACAO DOS SERVIDORES DO TRIBUNAL DE044777.87535772.916666666744745.87544741.87544316.875815710850RXDRXGX DX LXMX GXMX000000AMIL14AMIL FACIL S80 QC S/COPART61642474.65616.42ATIVO</v>
      </c>
      <c r="AJ979">
        <f t="shared" si="223"/>
        <v>0</v>
      </c>
      <c r="AK979" t="s">
        <v>619</v>
      </c>
      <c r="AM979" s="8">
        <v>976</v>
      </c>
      <c r="AN979" s="8" t="str">
        <f t="shared" si="226"/>
        <v/>
      </c>
      <c r="AO979" s="8" t="str">
        <f t="shared" si="226"/>
        <v/>
      </c>
      <c r="AP979" s="8" t="str">
        <f t="shared" si="226"/>
        <v/>
      </c>
      <c r="AQ979" s="8" t="str">
        <f t="shared" si="226"/>
        <v/>
      </c>
      <c r="AR979" s="8" t="str">
        <f t="shared" si="226"/>
        <v/>
      </c>
      <c r="AS979" s="8" t="str">
        <f t="shared" si="226"/>
        <v/>
      </c>
      <c r="AT979" s="8" t="str">
        <f t="shared" si="226"/>
        <v/>
      </c>
      <c r="AU979" s="8" t="str">
        <f t="shared" si="226"/>
        <v/>
      </c>
      <c r="AV979" s="8" t="str">
        <f t="shared" si="226"/>
        <v/>
      </c>
      <c r="AW979" s="8" t="str">
        <f t="shared" si="226"/>
        <v/>
      </c>
      <c r="AX979" s="8" t="str">
        <f t="shared" si="227"/>
        <v/>
      </c>
      <c r="AY979" s="8" t="str">
        <f t="shared" si="227"/>
        <v/>
      </c>
      <c r="AZ979" s="8" t="str">
        <f t="shared" si="227"/>
        <v/>
      </c>
      <c r="BA979" s="8" t="str">
        <f t="shared" si="227"/>
        <v/>
      </c>
      <c r="BB979" s="8" t="str">
        <f t="shared" si="227"/>
        <v/>
      </c>
      <c r="BC979" s="8" t="str">
        <f t="shared" si="227"/>
        <v/>
      </c>
      <c r="BD979" s="8" t="str">
        <f t="shared" si="227"/>
        <v/>
      </c>
      <c r="BE979" s="8" t="str">
        <f t="shared" si="227"/>
        <v/>
      </c>
    </row>
    <row r="980" spans="1:57">
      <c r="A980" t="s">
        <v>404</v>
      </c>
      <c r="B980" t="s">
        <v>404</v>
      </c>
      <c r="C980" t="s">
        <v>386</v>
      </c>
      <c r="E980">
        <v>733</v>
      </c>
      <c r="F980">
        <v>485431204</v>
      </c>
      <c r="G980">
        <v>1</v>
      </c>
      <c r="H980">
        <v>337246</v>
      </c>
      <c r="I980" s="1">
        <v>44777.875</v>
      </c>
      <c r="J980" t="s">
        <v>619</v>
      </c>
      <c r="K980">
        <v>0</v>
      </c>
      <c r="L980" s="1"/>
      <c r="M980" s="1">
        <v>44777.875</v>
      </c>
      <c r="N980" s="1">
        <v>10850.875</v>
      </c>
      <c r="O980" s="1">
        <v>44745.875</v>
      </c>
      <c r="P980" s="1">
        <v>44741.875</v>
      </c>
      <c r="Q980" s="1">
        <v>44316.875</v>
      </c>
      <c r="R980">
        <v>81571086</v>
      </c>
      <c r="S980" s="22">
        <f>COUNTIF(affix_amil_mensalidade_bronze!$E$4:$E$140,R980)</f>
        <v>0</v>
      </c>
      <c r="U980" t="s">
        <v>650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389</v>
      </c>
      <c r="AC980">
        <v>14</v>
      </c>
      <c r="AD980" t="s">
        <v>622</v>
      </c>
      <c r="AE980">
        <v>277535</v>
      </c>
      <c r="AF980">
        <v>2137.0100000000002</v>
      </c>
      <c r="AG980">
        <v>2775.35</v>
      </c>
      <c r="AH980" t="s">
        <v>408</v>
      </c>
      <c r="AI980" t="str">
        <f t="shared" si="222"/>
        <v>SIMSIMNÃO733485431204133724644777.875ASSETJ - ASSOCIACAO DOS SERVIDORES DO TRIBUNAL DE044777.87510850.87544745.87544741.87544316.875815710860YLVXX XLMX RXNXTX WXLMX WXLMX LXMX RXMXNX HXGX000000AMIL14AMIL FACIL S80 QP S/COPART2775352137.012775.35ATIVO</v>
      </c>
      <c r="AJ980">
        <f t="shared" si="223"/>
        <v>0</v>
      </c>
      <c r="AK980" t="s">
        <v>619</v>
      </c>
      <c r="AM980" s="7">
        <v>977</v>
      </c>
      <c r="AN980" s="7" t="str">
        <f t="shared" si="226"/>
        <v/>
      </c>
      <c r="AO980" s="7" t="str">
        <f t="shared" si="226"/>
        <v/>
      </c>
      <c r="AP980" s="7" t="str">
        <f t="shared" si="226"/>
        <v/>
      </c>
      <c r="AQ980" s="7" t="str">
        <f t="shared" si="226"/>
        <v/>
      </c>
      <c r="AR980" s="7" t="str">
        <f t="shared" si="226"/>
        <v/>
      </c>
      <c r="AS980" s="7" t="str">
        <f t="shared" si="226"/>
        <v/>
      </c>
      <c r="AT980" s="7" t="str">
        <f t="shared" si="226"/>
        <v/>
      </c>
      <c r="AU980" s="7" t="str">
        <f t="shared" si="226"/>
        <v/>
      </c>
      <c r="AV980" s="7" t="str">
        <f t="shared" si="226"/>
        <v/>
      </c>
      <c r="AW980" s="7" t="str">
        <f t="shared" si="226"/>
        <v/>
      </c>
      <c r="AX980" s="7" t="str">
        <f t="shared" si="227"/>
        <v/>
      </c>
      <c r="AY980" s="7" t="str">
        <f t="shared" si="227"/>
        <v/>
      </c>
      <c r="AZ980" s="7" t="str">
        <f t="shared" si="227"/>
        <v/>
      </c>
      <c r="BA980" s="7" t="str">
        <f t="shared" si="227"/>
        <v/>
      </c>
      <c r="BB980" s="7" t="str">
        <f t="shared" si="227"/>
        <v/>
      </c>
      <c r="BC980" s="7" t="str">
        <f t="shared" si="227"/>
        <v/>
      </c>
      <c r="BD980" s="7" t="str">
        <f t="shared" si="227"/>
        <v/>
      </c>
      <c r="BE980" s="7" t="str">
        <f t="shared" si="227"/>
        <v/>
      </c>
    </row>
    <row r="981" spans="1:57">
      <c r="A981" t="s">
        <v>404</v>
      </c>
      <c r="B981" t="s">
        <v>404</v>
      </c>
      <c r="C981" t="s">
        <v>386</v>
      </c>
      <c r="E981">
        <v>733</v>
      </c>
      <c r="F981">
        <v>485433201</v>
      </c>
      <c r="G981">
        <v>1</v>
      </c>
      <c r="H981">
        <v>337621</v>
      </c>
      <c r="I981" s="1">
        <v>44777.875</v>
      </c>
      <c r="J981" t="s">
        <v>619</v>
      </c>
      <c r="K981">
        <v>0</v>
      </c>
      <c r="L981" s="1"/>
      <c r="M981" s="1">
        <v>44777.875</v>
      </c>
      <c r="N981" s="1">
        <v>20767.916666666668</v>
      </c>
      <c r="O981" s="1">
        <v>44745.875</v>
      </c>
      <c r="P981" s="1">
        <v>44741.875</v>
      </c>
      <c r="Q981" s="1">
        <v>44316.875</v>
      </c>
      <c r="R981">
        <v>81571096</v>
      </c>
      <c r="S981" s="23">
        <f>COUNTIF(affix_amil_mensalidade_bronze!$E$4:$E$140,R981)</f>
        <v>0</v>
      </c>
      <c r="U981" t="s">
        <v>651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389</v>
      </c>
      <c r="AC981">
        <v>14</v>
      </c>
      <c r="AD981" t="s">
        <v>403</v>
      </c>
      <c r="AE981">
        <v>256976</v>
      </c>
      <c r="AF981">
        <v>1978.72</v>
      </c>
      <c r="AG981">
        <v>2569.7600000000002</v>
      </c>
      <c r="AH981" t="s">
        <v>408</v>
      </c>
      <c r="AI981" t="str">
        <f t="shared" si="222"/>
        <v>SIMSIMNÃO733485433201133762144777.875ASSETJ - ASSOCIACAO DOS SERVIDORES DO TRIBUNAL DE044777.87520767.916666666744745.87544741.87544316.875815710960RXXLY FXRNXNDX BXLDXNX000000AMIL14AMIL FACIL S80 QC S/COPART2569761978.722569.76ATIVO</v>
      </c>
      <c r="AJ981">
        <f t="shared" si="223"/>
        <v>0</v>
      </c>
      <c r="AK981" t="s">
        <v>619</v>
      </c>
      <c r="AM981" s="8">
        <v>978</v>
      </c>
      <c r="AN981" s="8" t="str">
        <f t="shared" si="226"/>
        <v/>
      </c>
      <c r="AO981" s="8" t="str">
        <f t="shared" si="226"/>
        <v/>
      </c>
      <c r="AP981" s="8" t="str">
        <f t="shared" si="226"/>
        <v/>
      </c>
      <c r="AQ981" s="8" t="str">
        <f t="shared" si="226"/>
        <v/>
      </c>
      <c r="AR981" s="8" t="str">
        <f t="shared" si="226"/>
        <v/>
      </c>
      <c r="AS981" s="8" t="str">
        <f t="shared" si="226"/>
        <v/>
      </c>
      <c r="AT981" s="8" t="str">
        <f t="shared" si="226"/>
        <v/>
      </c>
      <c r="AU981" s="8" t="str">
        <f t="shared" si="226"/>
        <v/>
      </c>
      <c r="AV981" s="8" t="str">
        <f t="shared" si="226"/>
        <v/>
      </c>
      <c r="AW981" s="8" t="str">
        <f t="shared" si="226"/>
        <v/>
      </c>
      <c r="AX981" s="8" t="str">
        <f t="shared" si="227"/>
        <v/>
      </c>
      <c r="AY981" s="8" t="str">
        <f t="shared" si="227"/>
        <v/>
      </c>
      <c r="AZ981" s="8" t="str">
        <f t="shared" si="227"/>
        <v/>
      </c>
      <c r="BA981" s="8" t="str">
        <f t="shared" si="227"/>
        <v/>
      </c>
      <c r="BB981" s="8" t="str">
        <f t="shared" si="227"/>
        <v/>
      </c>
      <c r="BC981" s="8" t="str">
        <f t="shared" si="227"/>
        <v/>
      </c>
      <c r="BD981" s="8" t="str">
        <f t="shared" si="227"/>
        <v/>
      </c>
      <c r="BE981" s="8" t="str">
        <f t="shared" si="227"/>
        <v/>
      </c>
    </row>
    <row r="982" spans="1:57">
      <c r="A982" t="s">
        <v>404</v>
      </c>
      <c r="B982" t="s">
        <v>404</v>
      </c>
      <c r="C982" t="s">
        <v>386</v>
      </c>
      <c r="E982">
        <v>733</v>
      </c>
      <c r="F982">
        <v>485431204</v>
      </c>
      <c r="G982">
        <v>1</v>
      </c>
      <c r="H982">
        <v>339515</v>
      </c>
      <c r="I982" s="1">
        <v>44777.875</v>
      </c>
      <c r="J982" t="s">
        <v>619</v>
      </c>
      <c r="K982">
        <v>0</v>
      </c>
      <c r="L982" s="1"/>
      <c r="M982" s="1">
        <v>44777.875</v>
      </c>
      <c r="N982" s="1">
        <v>17969.875</v>
      </c>
      <c r="O982" s="1">
        <v>44745.875</v>
      </c>
      <c r="P982" s="1">
        <v>44741.875</v>
      </c>
      <c r="Q982" s="1">
        <v>44316.875</v>
      </c>
      <c r="R982">
        <v>81571097</v>
      </c>
      <c r="S982" s="22">
        <f>COUNTIF(affix_amil_mensalidade_bronze!$E$4:$E$140,R982)</f>
        <v>0</v>
      </c>
      <c r="U982" t="s">
        <v>656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389</v>
      </c>
      <c r="AC982">
        <v>14</v>
      </c>
      <c r="AD982" t="s">
        <v>622</v>
      </c>
      <c r="AE982">
        <v>277535</v>
      </c>
      <c r="AF982">
        <v>2137.0100000000002</v>
      </c>
      <c r="AG982">
        <v>2775.35</v>
      </c>
      <c r="AH982" t="s">
        <v>408</v>
      </c>
      <c r="AI982" t="str">
        <f t="shared" si="222"/>
        <v>SIMSIMNÃO733485431204133951544777.875ASSETJ - ASSOCIACAO DOS SERVIDORES DO TRIBUNAL DE044777.87517969.87544745.87544741.87544316.875815710970LUWXLX BXLX BXRBXX000000AMIL14AMIL FACIL S80 QP S/COPART2775352137.012775.35ATIVO</v>
      </c>
      <c r="AJ982">
        <f t="shared" si="223"/>
        <v>0</v>
      </c>
      <c r="AK982" t="s">
        <v>619</v>
      </c>
      <c r="AM982" s="7">
        <v>979</v>
      </c>
      <c r="AN982" s="7" t="str">
        <f t="shared" si="226"/>
        <v/>
      </c>
      <c r="AO982" s="7" t="str">
        <f t="shared" si="226"/>
        <v/>
      </c>
      <c r="AP982" s="7" t="str">
        <f t="shared" si="226"/>
        <v/>
      </c>
      <c r="AQ982" s="7" t="str">
        <f t="shared" si="226"/>
        <v/>
      </c>
      <c r="AR982" s="7" t="str">
        <f t="shared" si="226"/>
        <v/>
      </c>
      <c r="AS982" s="7" t="str">
        <f t="shared" si="226"/>
        <v/>
      </c>
      <c r="AT982" s="7" t="str">
        <f t="shared" si="226"/>
        <v/>
      </c>
      <c r="AU982" s="7" t="str">
        <f t="shared" si="226"/>
        <v/>
      </c>
      <c r="AV982" s="7" t="str">
        <f t="shared" si="226"/>
        <v/>
      </c>
      <c r="AW982" s="7" t="str">
        <f t="shared" si="226"/>
        <v/>
      </c>
      <c r="AX982" s="7" t="str">
        <f t="shared" si="227"/>
        <v/>
      </c>
      <c r="AY982" s="7" t="str">
        <f t="shared" si="227"/>
        <v/>
      </c>
      <c r="AZ982" s="7" t="str">
        <f t="shared" si="227"/>
        <v/>
      </c>
      <c r="BA982" s="7" t="str">
        <f t="shared" si="227"/>
        <v/>
      </c>
      <c r="BB982" s="7" t="str">
        <f t="shared" si="227"/>
        <v/>
      </c>
      <c r="BC982" s="7" t="str">
        <f t="shared" si="227"/>
        <v/>
      </c>
      <c r="BD982" s="7" t="str">
        <f t="shared" si="227"/>
        <v/>
      </c>
      <c r="BE982" s="7" t="str">
        <f t="shared" si="227"/>
        <v/>
      </c>
    </row>
    <row r="983" spans="1:57">
      <c r="A983" t="s">
        <v>404</v>
      </c>
      <c r="B983" t="s">
        <v>404</v>
      </c>
      <c r="C983" t="s">
        <v>386</v>
      </c>
      <c r="E983">
        <v>733</v>
      </c>
      <c r="F983">
        <v>485431204</v>
      </c>
      <c r="G983">
        <v>1</v>
      </c>
      <c r="H983">
        <v>340510</v>
      </c>
      <c r="I983" s="1">
        <v>44777.875</v>
      </c>
      <c r="J983" t="s">
        <v>619</v>
      </c>
      <c r="K983">
        <v>0</v>
      </c>
      <c r="L983" s="1"/>
      <c r="M983" s="1">
        <v>44777.875</v>
      </c>
      <c r="N983" s="1">
        <v>17549.916666666668</v>
      </c>
      <c r="O983" s="1">
        <v>44745.875</v>
      </c>
      <c r="P983" s="1">
        <v>44741.875</v>
      </c>
      <c r="Q983" s="1">
        <v>44316.875</v>
      </c>
      <c r="R983">
        <v>81571098</v>
      </c>
      <c r="S983" s="23">
        <f>COUNTIF(affix_amil_mensalidade_bronze!$E$4:$E$140,R983)</f>
        <v>0</v>
      </c>
      <c r="U983" t="s">
        <v>662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389</v>
      </c>
      <c r="AC983">
        <v>14</v>
      </c>
      <c r="AD983" t="s">
        <v>622</v>
      </c>
      <c r="AE983">
        <v>277535</v>
      </c>
      <c r="AF983">
        <v>2137.0100000000002</v>
      </c>
      <c r="AG983">
        <v>2775.35</v>
      </c>
      <c r="AH983" t="s">
        <v>408</v>
      </c>
      <c r="AI983" t="str">
        <f t="shared" si="222"/>
        <v>SIMSIMNÃO733485431204134051044777.875ASSETJ - ASSOCIACAO DOS SERVIDORES DO TRIBUNAL DE044777.87517549.916666666744745.87544741.87544316.875815710980MXRXX XLXWX FXNXWX DX XLBUQUXRQUX WXVXLWXNTX000000AMIL14AMIL FACIL S80 QP S/COPART2775352137.012775.35ATIVO</v>
      </c>
      <c r="AJ983">
        <f t="shared" si="223"/>
        <v>0</v>
      </c>
      <c r="AK983" t="s">
        <v>619</v>
      </c>
      <c r="AM983" s="8">
        <v>980</v>
      </c>
      <c r="AN983" s="8" t="str">
        <f t="shared" si="226"/>
        <v/>
      </c>
      <c r="AO983" s="8" t="str">
        <f t="shared" si="226"/>
        <v/>
      </c>
      <c r="AP983" s="8" t="str">
        <f t="shared" si="226"/>
        <v/>
      </c>
      <c r="AQ983" s="8" t="str">
        <f t="shared" si="226"/>
        <v/>
      </c>
      <c r="AR983" s="8" t="str">
        <f t="shared" si="226"/>
        <v/>
      </c>
      <c r="AS983" s="8" t="str">
        <f t="shared" si="226"/>
        <v/>
      </c>
      <c r="AT983" s="8" t="str">
        <f t="shared" si="226"/>
        <v/>
      </c>
      <c r="AU983" s="8" t="str">
        <f t="shared" si="226"/>
        <v/>
      </c>
      <c r="AV983" s="8" t="str">
        <f t="shared" si="226"/>
        <v/>
      </c>
      <c r="AW983" s="8" t="str">
        <f t="shared" si="226"/>
        <v/>
      </c>
      <c r="AX983" s="8" t="str">
        <f t="shared" si="227"/>
        <v/>
      </c>
      <c r="AY983" s="8" t="str">
        <f t="shared" si="227"/>
        <v/>
      </c>
      <c r="AZ983" s="8" t="str">
        <f t="shared" si="227"/>
        <v/>
      </c>
      <c r="BA983" s="8" t="str">
        <f t="shared" si="227"/>
        <v/>
      </c>
      <c r="BB983" s="8" t="str">
        <f t="shared" si="227"/>
        <v/>
      </c>
      <c r="BC983" s="8" t="str">
        <f t="shared" si="227"/>
        <v/>
      </c>
      <c r="BD983" s="8" t="str">
        <f t="shared" si="227"/>
        <v/>
      </c>
      <c r="BE983" s="8" t="str">
        <f t="shared" si="227"/>
        <v/>
      </c>
    </row>
    <row r="984" spans="1:57">
      <c r="A984" t="s">
        <v>404</v>
      </c>
      <c r="B984" t="s">
        <v>404</v>
      </c>
      <c r="C984" t="s">
        <v>386</v>
      </c>
      <c r="E984">
        <v>733</v>
      </c>
      <c r="F984">
        <v>485431204</v>
      </c>
      <c r="G984">
        <v>1</v>
      </c>
      <c r="H984">
        <v>336710</v>
      </c>
      <c r="I984" s="1">
        <v>44777.875</v>
      </c>
      <c r="J984" t="s">
        <v>619</v>
      </c>
      <c r="K984">
        <v>0</v>
      </c>
      <c r="L984" s="1"/>
      <c r="M984" s="1">
        <v>44777.875</v>
      </c>
      <c r="N984" s="1">
        <v>18370.875</v>
      </c>
      <c r="O984" s="1">
        <v>44745.875</v>
      </c>
      <c r="P984" s="1">
        <v>44741.875</v>
      </c>
      <c r="Q984" s="1">
        <v>44316.875</v>
      </c>
      <c r="R984">
        <v>81581791</v>
      </c>
      <c r="S984" s="23">
        <f>COUNTIF(affix_amil_mensalidade_bronze!$E$4:$E$140,R984)</f>
        <v>0</v>
      </c>
      <c r="U984" t="s">
        <v>647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389</v>
      </c>
      <c r="AC984">
        <v>14</v>
      </c>
      <c r="AD984" t="s">
        <v>622</v>
      </c>
      <c r="AE984">
        <v>277535</v>
      </c>
      <c r="AF984">
        <v>2137.0100000000002</v>
      </c>
      <c r="AG984">
        <v>2775.35</v>
      </c>
      <c r="AH984" t="s">
        <v>408</v>
      </c>
      <c r="AI984" t="str">
        <f t="shared" si="222"/>
        <v>SIMSIMNÃO733485431204133671044777.875ASSETJ - ASSOCIACAO DOS SERVIDORES DO TRIBUNAL DE044777.87518370.87544745.87544741.87544316.875815817910JXXX FXRNXNDX DX XUZX000000AMIL14AMIL FACIL S80 QP S/COPART2775352137.012775.35ATIVO</v>
      </c>
      <c r="AJ984">
        <f t="shared" si="223"/>
        <v>0</v>
      </c>
      <c r="AK984" t="s">
        <v>619</v>
      </c>
      <c r="AM984" s="7">
        <v>981</v>
      </c>
      <c r="AN984" s="7" t="str">
        <f t="shared" ref="AN984:AW993" si="228">IF(AN$3=$D984,$AM984,"")</f>
        <v/>
      </c>
      <c r="AO984" s="7" t="str">
        <f t="shared" si="228"/>
        <v/>
      </c>
      <c r="AP984" s="7" t="str">
        <f t="shared" si="228"/>
        <v/>
      </c>
      <c r="AQ984" s="7" t="str">
        <f t="shared" si="228"/>
        <v/>
      </c>
      <c r="AR984" s="7" t="str">
        <f t="shared" si="228"/>
        <v/>
      </c>
      <c r="AS984" s="7" t="str">
        <f t="shared" si="228"/>
        <v/>
      </c>
      <c r="AT984" s="7" t="str">
        <f t="shared" si="228"/>
        <v/>
      </c>
      <c r="AU984" s="7" t="str">
        <f t="shared" si="228"/>
        <v/>
      </c>
      <c r="AV984" s="7" t="str">
        <f t="shared" si="228"/>
        <v/>
      </c>
      <c r="AW984" s="7" t="str">
        <f t="shared" si="228"/>
        <v/>
      </c>
      <c r="AX984" s="7" t="str">
        <f t="shared" ref="AX984:BE993" si="229">IF(AX$3=$D984,$AM984,"")</f>
        <v/>
      </c>
      <c r="AY984" s="7" t="str">
        <f t="shared" si="229"/>
        <v/>
      </c>
      <c r="AZ984" s="7" t="str">
        <f t="shared" si="229"/>
        <v/>
      </c>
      <c r="BA984" s="7" t="str">
        <f t="shared" si="229"/>
        <v/>
      </c>
      <c r="BB984" s="7" t="str">
        <f t="shared" si="229"/>
        <v/>
      </c>
      <c r="BC984" s="7" t="str">
        <f t="shared" si="229"/>
        <v/>
      </c>
      <c r="BD984" s="7" t="str">
        <f t="shared" si="229"/>
        <v/>
      </c>
      <c r="BE984" s="7" t="str">
        <f t="shared" si="229"/>
        <v/>
      </c>
    </row>
    <row r="985" spans="1:57">
      <c r="A985" t="s">
        <v>404</v>
      </c>
      <c r="B985" t="s">
        <v>404</v>
      </c>
      <c r="C985" t="s">
        <v>386</v>
      </c>
      <c r="E985">
        <v>733</v>
      </c>
      <c r="F985">
        <v>485431204</v>
      </c>
      <c r="G985">
        <v>1</v>
      </c>
      <c r="H985">
        <v>340122</v>
      </c>
      <c r="I985" s="1">
        <v>44777.875</v>
      </c>
      <c r="J985" t="s">
        <v>619</v>
      </c>
      <c r="K985">
        <v>0</v>
      </c>
      <c r="L985" s="1"/>
      <c r="M985" s="1">
        <v>44777.875</v>
      </c>
      <c r="N985" s="1">
        <v>15689.916666666666</v>
      </c>
      <c r="O985" s="1">
        <v>44745.875</v>
      </c>
      <c r="P985" s="1">
        <v>44741.875</v>
      </c>
      <c r="Q985" s="1">
        <v>44316.875</v>
      </c>
      <c r="R985">
        <v>81581792</v>
      </c>
      <c r="S985" s="22">
        <f>COUNTIF(affix_amil_mensalidade_bronze!$E$4:$E$140,R985)</f>
        <v>0</v>
      </c>
      <c r="U985" t="s">
        <v>658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389</v>
      </c>
      <c r="AC985">
        <v>14</v>
      </c>
      <c r="AD985" t="s">
        <v>622</v>
      </c>
      <c r="AE985">
        <v>277535</v>
      </c>
      <c r="AF985">
        <v>2137.0100000000002</v>
      </c>
      <c r="AG985">
        <v>2775.35</v>
      </c>
      <c r="AH985" t="s">
        <v>408</v>
      </c>
      <c r="AI985" t="str">
        <f t="shared" si="222"/>
        <v>SIMSIMNÃO733485431204134012244777.875ASSETJ - ASSOCIACAO DOS SERVIDORES DO TRIBUNAL DE044777.87515689.916666666744745.87544741.87544316.875815817920XNX BXLX BXRBXX000000AMIL14AMIL FACIL S80 QP S/COPART2775352137.012775.35ATIVO</v>
      </c>
      <c r="AJ985">
        <f t="shared" si="223"/>
        <v>0</v>
      </c>
      <c r="AK985" t="s">
        <v>619</v>
      </c>
      <c r="AM985" s="8">
        <v>982</v>
      </c>
      <c r="AN985" s="8" t="str">
        <f t="shared" si="228"/>
        <v/>
      </c>
      <c r="AO985" s="8" t="str">
        <f t="shared" si="228"/>
        <v/>
      </c>
      <c r="AP985" s="8" t="str">
        <f t="shared" si="228"/>
        <v/>
      </c>
      <c r="AQ985" s="8" t="str">
        <f t="shared" si="228"/>
        <v/>
      </c>
      <c r="AR985" s="8" t="str">
        <f t="shared" si="228"/>
        <v/>
      </c>
      <c r="AS985" s="8" t="str">
        <f t="shared" si="228"/>
        <v/>
      </c>
      <c r="AT985" s="8" t="str">
        <f t="shared" si="228"/>
        <v/>
      </c>
      <c r="AU985" s="8" t="str">
        <f t="shared" si="228"/>
        <v/>
      </c>
      <c r="AV985" s="8" t="str">
        <f t="shared" si="228"/>
        <v/>
      </c>
      <c r="AW985" s="8" t="str">
        <f t="shared" si="228"/>
        <v/>
      </c>
      <c r="AX985" s="8" t="str">
        <f t="shared" si="229"/>
        <v/>
      </c>
      <c r="AY985" s="8" t="str">
        <f t="shared" si="229"/>
        <v/>
      </c>
      <c r="AZ985" s="8" t="str">
        <f t="shared" si="229"/>
        <v/>
      </c>
      <c r="BA985" s="8" t="str">
        <f t="shared" si="229"/>
        <v/>
      </c>
      <c r="BB985" s="8" t="str">
        <f t="shared" si="229"/>
        <v/>
      </c>
      <c r="BC985" s="8" t="str">
        <f t="shared" si="229"/>
        <v/>
      </c>
      <c r="BD985" s="8" t="str">
        <f t="shared" si="229"/>
        <v/>
      </c>
      <c r="BE985" s="8" t="str">
        <f t="shared" si="229"/>
        <v/>
      </c>
    </row>
    <row r="986" spans="1:57">
      <c r="A986" t="s">
        <v>404</v>
      </c>
      <c r="B986" t="s">
        <v>404</v>
      </c>
      <c r="C986" t="s">
        <v>386</v>
      </c>
      <c r="E986">
        <v>733</v>
      </c>
      <c r="F986">
        <v>485431204</v>
      </c>
      <c r="G986">
        <v>1</v>
      </c>
      <c r="H986">
        <v>339768</v>
      </c>
      <c r="I986" s="1">
        <v>44777.875</v>
      </c>
      <c r="J986" t="s">
        <v>619</v>
      </c>
      <c r="K986">
        <v>0</v>
      </c>
      <c r="L986" s="1"/>
      <c r="M986" s="1">
        <v>44777.875</v>
      </c>
      <c r="N986" s="1">
        <v>18662.916666666668</v>
      </c>
      <c r="O986" s="1">
        <v>44745.875</v>
      </c>
      <c r="P986" s="1">
        <v>44741.875</v>
      </c>
      <c r="Q986" s="1">
        <v>44316.875</v>
      </c>
      <c r="R986">
        <v>81581794</v>
      </c>
      <c r="S986" s="23">
        <f>COUNTIF(affix_amil_mensalidade_bronze!$E$4:$E$140,R986)</f>
        <v>0</v>
      </c>
      <c r="U986" t="s">
        <v>657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389</v>
      </c>
      <c r="AC986">
        <v>14</v>
      </c>
      <c r="AD986" t="s">
        <v>622</v>
      </c>
      <c r="AE986">
        <v>277535</v>
      </c>
      <c r="AF986">
        <v>2137.0100000000002</v>
      </c>
      <c r="AG986">
        <v>2775.35</v>
      </c>
      <c r="AH986" t="s">
        <v>408</v>
      </c>
      <c r="AI986" t="str">
        <f t="shared" si="222"/>
        <v>SIMSIMNÃO733485431204133976844777.875ASSETJ - ASSOCIACAO DOS SERVIDORES DO TRIBUNAL DE044777.87518662.916666666744745.87544741.87544316.875815817940WXLXX MXRXX XXLXNX000000AMIL14AMIL FACIL S80 QP S/COPART2775352137.012775.35ATIVO</v>
      </c>
      <c r="AJ986">
        <f t="shared" si="223"/>
        <v>0</v>
      </c>
      <c r="AK986" t="s">
        <v>619</v>
      </c>
      <c r="AM986" s="7">
        <v>983</v>
      </c>
      <c r="AN986" s="7" t="str">
        <f t="shared" si="228"/>
        <v/>
      </c>
      <c r="AO986" s="7" t="str">
        <f t="shared" si="228"/>
        <v/>
      </c>
      <c r="AP986" s="7" t="str">
        <f t="shared" si="228"/>
        <v/>
      </c>
      <c r="AQ986" s="7" t="str">
        <f t="shared" si="228"/>
        <v/>
      </c>
      <c r="AR986" s="7" t="str">
        <f t="shared" si="228"/>
        <v/>
      </c>
      <c r="AS986" s="7" t="str">
        <f t="shared" si="228"/>
        <v/>
      </c>
      <c r="AT986" s="7" t="str">
        <f t="shared" si="228"/>
        <v/>
      </c>
      <c r="AU986" s="7" t="str">
        <f t="shared" si="228"/>
        <v/>
      </c>
      <c r="AV986" s="7" t="str">
        <f t="shared" si="228"/>
        <v/>
      </c>
      <c r="AW986" s="7" t="str">
        <f t="shared" si="228"/>
        <v/>
      </c>
      <c r="AX986" s="7" t="str">
        <f t="shared" si="229"/>
        <v/>
      </c>
      <c r="AY986" s="7" t="str">
        <f t="shared" si="229"/>
        <v/>
      </c>
      <c r="AZ986" s="7" t="str">
        <f t="shared" si="229"/>
        <v/>
      </c>
      <c r="BA986" s="7" t="str">
        <f t="shared" si="229"/>
        <v/>
      </c>
      <c r="BB986" s="7" t="str">
        <f t="shared" si="229"/>
        <v/>
      </c>
      <c r="BC986" s="7" t="str">
        <f t="shared" si="229"/>
        <v/>
      </c>
      <c r="BD986" s="7" t="str">
        <f t="shared" si="229"/>
        <v/>
      </c>
      <c r="BE986" s="7" t="str">
        <f t="shared" si="229"/>
        <v/>
      </c>
    </row>
    <row r="987" spans="1:57">
      <c r="A987" t="s">
        <v>404</v>
      </c>
      <c r="B987" t="s">
        <v>404</v>
      </c>
      <c r="C987" t="s">
        <v>386</v>
      </c>
      <c r="E987">
        <v>733</v>
      </c>
      <c r="F987">
        <v>485431204</v>
      </c>
      <c r="G987">
        <v>1</v>
      </c>
      <c r="H987">
        <v>340169</v>
      </c>
      <c r="I987" s="1">
        <v>44777.875</v>
      </c>
      <c r="J987" t="s">
        <v>619</v>
      </c>
      <c r="K987">
        <v>0</v>
      </c>
      <c r="L987" s="1"/>
      <c r="M987" s="1">
        <v>44777.875</v>
      </c>
      <c r="N987" s="1">
        <v>8275.875</v>
      </c>
      <c r="O987" s="1">
        <v>44745.875</v>
      </c>
      <c r="P987" s="1">
        <v>44741.875</v>
      </c>
      <c r="Q987" s="1">
        <v>44316.875</v>
      </c>
      <c r="R987">
        <v>81582215</v>
      </c>
      <c r="S987" s="23">
        <f>COUNTIF(affix_amil_mensalidade_bronze!$E$4:$E$140,R987)</f>
        <v>0</v>
      </c>
      <c r="U987" t="s">
        <v>659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389</v>
      </c>
      <c r="AC987">
        <v>14</v>
      </c>
      <c r="AD987" t="s">
        <v>622</v>
      </c>
      <c r="AE987">
        <v>277535</v>
      </c>
      <c r="AF987">
        <v>2137.0100000000002</v>
      </c>
      <c r="AG987">
        <v>2775.35</v>
      </c>
      <c r="AH987" t="s">
        <v>408</v>
      </c>
      <c r="AI987" t="str">
        <f t="shared" si="222"/>
        <v>SIMSIMNÃO733485431204134016944777.875ASSETJ - ASSOCIACAO DOS SERVIDORES DO TRIBUNAL DE044777.8758275.87544745.87544741.87544316.875815822150XRXWY BXRBXX PXRX000000AMIL14AMIL FACIL S80 QP S/COPART2775352137.012775.35ATIVO</v>
      </c>
      <c r="AJ987">
        <f t="shared" si="223"/>
        <v>0</v>
      </c>
      <c r="AK987" t="s">
        <v>619</v>
      </c>
      <c r="AM987" s="8">
        <v>984</v>
      </c>
      <c r="AN987" s="8" t="str">
        <f t="shared" si="228"/>
        <v/>
      </c>
      <c r="AO987" s="8" t="str">
        <f t="shared" si="228"/>
        <v/>
      </c>
      <c r="AP987" s="8" t="str">
        <f t="shared" si="228"/>
        <v/>
      </c>
      <c r="AQ987" s="8" t="str">
        <f t="shared" si="228"/>
        <v/>
      </c>
      <c r="AR987" s="8" t="str">
        <f t="shared" si="228"/>
        <v/>
      </c>
      <c r="AS987" s="8" t="str">
        <f t="shared" si="228"/>
        <v/>
      </c>
      <c r="AT987" s="8" t="str">
        <f t="shared" si="228"/>
        <v/>
      </c>
      <c r="AU987" s="8" t="str">
        <f t="shared" si="228"/>
        <v/>
      </c>
      <c r="AV987" s="8" t="str">
        <f t="shared" si="228"/>
        <v/>
      </c>
      <c r="AW987" s="8" t="str">
        <f t="shared" si="228"/>
        <v/>
      </c>
      <c r="AX987" s="8" t="str">
        <f t="shared" si="229"/>
        <v/>
      </c>
      <c r="AY987" s="8" t="str">
        <f t="shared" si="229"/>
        <v/>
      </c>
      <c r="AZ987" s="8" t="str">
        <f t="shared" si="229"/>
        <v/>
      </c>
      <c r="BA987" s="8" t="str">
        <f t="shared" si="229"/>
        <v/>
      </c>
      <c r="BB987" s="8" t="str">
        <f t="shared" si="229"/>
        <v/>
      </c>
      <c r="BC987" s="8" t="str">
        <f t="shared" si="229"/>
        <v/>
      </c>
      <c r="BD987" s="8" t="str">
        <f t="shared" si="229"/>
        <v/>
      </c>
      <c r="BE987" s="8" t="str">
        <f t="shared" si="229"/>
        <v/>
      </c>
    </row>
    <row r="988" spans="1:57">
      <c r="A988" t="s">
        <v>404</v>
      </c>
      <c r="B988" t="s">
        <v>404</v>
      </c>
      <c r="C988" t="s">
        <v>386</v>
      </c>
      <c r="E988">
        <v>733</v>
      </c>
      <c r="F988">
        <v>485429202</v>
      </c>
      <c r="G988">
        <v>1</v>
      </c>
      <c r="H988">
        <v>340509</v>
      </c>
      <c r="I988" s="1">
        <v>44777.875</v>
      </c>
      <c r="J988" t="s">
        <v>619</v>
      </c>
      <c r="K988">
        <v>0</v>
      </c>
      <c r="L988" s="1"/>
      <c r="M988" s="1">
        <v>44777.875</v>
      </c>
      <c r="N988" s="1">
        <v>12152.875</v>
      </c>
      <c r="O988" s="1">
        <v>44745.875</v>
      </c>
      <c r="P988" s="1">
        <v>44741.875</v>
      </c>
      <c r="Q988" s="1">
        <v>44316.875</v>
      </c>
      <c r="R988">
        <v>81640493</v>
      </c>
      <c r="S988" s="22">
        <f>COUNTIF(affix_amil_mensalidade_bronze!$E$4:$E$140,R988)</f>
        <v>0</v>
      </c>
      <c r="U988" t="s">
        <v>660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389</v>
      </c>
      <c r="AC988">
        <v>14</v>
      </c>
      <c r="AD988" t="s">
        <v>661</v>
      </c>
      <c r="AE988">
        <v>319561</v>
      </c>
      <c r="AF988">
        <v>2460.61</v>
      </c>
      <c r="AG988">
        <v>3195.61</v>
      </c>
      <c r="AH988" t="s">
        <v>408</v>
      </c>
      <c r="AI988" t="str">
        <f t="shared" si="222"/>
        <v>SIMSIMNÃO733485429202134050944777.875ASSETJ - ASSOCIACAO DOS SERVIDORES DO TRIBUNAL DE044777.87512152.87544745.87544741.87544316.875816404930RXGXNX MXXRXLLX DX XNTX000000AMIL14AMIL S380 QC S/COPART3195612460.613195.61ATIVO</v>
      </c>
      <c r="AJ988">
        <f t="shared" si="223"/>
        <v>0</v>
      </c>
      <c r="AK988" t="s">
        <v>619</v>
      </c>
      <c r="AM988" s="7">
        <v>985</v>
      </c>
      <c r="AN988" s="7" t="str">
        <f t="shared" si="228"/>
        <v/>
      </c>
      <c r="AO988" s="7" t="str">
        <f t="shared" si="228"/>
        <v/>
      </c>
      <c r="AP988" s="7" t="str">
        <f t="shared" si="228"/>
        <v/>
      </c>
      <c r="AQ988" s="7" t="str">
        <f t="shared" si="228"/>
        <v/>
      </c>
      <c r="AR988" s="7" t="str">
        <f t="shared" si="228"/>
        <v/>
      </c>
      <c r="AS988" s="7" t="str">
        <f t="shared" si="228"/>
        <v/>
      </c>
      <c r="AT988" s="7" t="str">
        <f t="shared" si="228"/>
        <v/>
      </c>
      <c r="AU988" s="7" t="str">
        <f t="shared" si="228"/>
        <v/>
      </c>
      <c r="AV988" s="7" t="str">
        <f t="shared" si="228"/>
        <v/>
      </c>
      <c r="AW988" s="7" t="str">
        <f t="shared" si="228"/>
        <v/>
      </c>
      <c r="AX988" s="7" t="str">
        <f t="shared" si="229"/>
        <v/>
      </c>
      <c r="AY988" s="7" t="str">
        <f t="shared" si="229"/>
        <v/>
      </c>
      <c r="AZ988" s="7" t="str">
        <f t="shared" si="229"/>
        <v/>
      </c>
      <c r="BA988" s="7" t="str">
        <f t="shared" si="229"/>
        <v/>
      </c>
      <c r="BB988" s="7" t="str">
        <f t="shared" si="229"/>
        <v/>
      </c>
      <c r="BC988" s="7" t="str">
        <f t="shared" si="229"/>
        <v/>
      </c>
      <c r="BD988" s="7" t="str">
        <f t="shared" si="229"/>
        <v/>
      </c>
      <c r="BE988" s="7" t="str">
        <f t="shared" si="229"/>
        <v/>
      </c>
    </row>
    <row r="989" spans="1:57">
      <c r="A989" t="s">
        <v>404</v>
      </c>
      <c r="B989" t="s">
        <v>386</v>
      </c>
      <c r="C989" t="s">
        <v>386</v>
      </c>
      <c r="E989">
        <v>733</v>
      </c>
      <c r="F989">
        <v>485433201</v>
      </c>
      <c r="G989">
        <v>1</v>
      </c>
      <c r="H989">
        <v>339415</v>
      </c>
      <c r="I989" s="1">
        <v>44777.875</v>
      </c>
      <c r="J989" t="s">
        <v>619</v>
      </c>
      <c r="K989">
        <v>1</v>
      </c>
      <c r="L989" s="1">
        <v>44693.875</v>
      </c>
      <c r="M989" s="1">
        <v>44777.875</v>
      </c>
      <c r="N989" s="1">
        <v>41063.875</v>
      </c>
      <c r="O989" s="1">
        <v>44693.875</v>
      </c>
      <c r="P989" s="1"/>
      <c r="Q989" s="1">
        <v>44316.875</v>
      </c>
      <c r="R989">
        <v>81720793</v>
      </c>
      <c r="S989" s="23">
        <f>COUNTIF(affix_amil_mensalidade_bronze!$E$4:$E$140,R989)</f>
        <v>0</v>
      </c>
      <c r="U989" t="s">
        <v>655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389</v>
      </c>
      <c r="AC989">
        <v>14</v>
      </c>
      <c r="AD989" t="s">
        <v>403</v>
      </c>
      <c r="AE989">
        <v>36018</v>
      </c>
      <c r="AF989">
        <v>277.33999999999997</v>
      </c>
      <c r="AG989">
        <v>360.18</v>
      </c>
      <c r="AH989" t="s">
        <v>391</v>
      </c>
      <c r="AI989" t="str">
        <f t="shared" si="222"/>
        <v>SIMNÃONÃO733485433201133941544777.875ASSETJ - ASSOCIACAO DOS SERVIDORES DO TRIBUNAL DE144693.87544777.87541063.87544693.87544316.875817207930BXRNXRDX LXPX PXNXLX MXWXDX000000AMIL14AMIL FACIL S80 QC S/COPART36018277.34360.18INATIVO</v>
      </c>
      <c r="AJ989">
        <f t="shared" si="223"/>
        <v>0</v>
      </c>
      <c r="AK989" t="s">
        <v>619</v>
      </c>
      <c r="AM989" s="8">
        <v>986</v>
      </c>
      <c r="AN989" s="8" t="str">
        <f t="shared" si="228"/>
        <v/>
      </c>
      <c r="AO989" s="8" t="str">
        <f t="shared" si="228"/>
        <v/>
      </c>
      <c r="AP989" s="8" t="str">
        <f t="shared" si="228"/>
        <v/>
      </c>
      <c r="AQ989" s="8" t="str">
        <f t="shared" si="228"/>
        <v/>
      </c>
      <c r="AR989" s="8" t="str">
        <f t="shared" si="228"/>
        <v/>
      </c>
      <c r="AS989" s="8" t="str">
        <f t="shared" si="228"/>
        <v/>
      </c>
      <c r="AT989" s="8" t="str">
        <f t="shared" si="228"/>
        <v/>
      </c>
      <c r="AU989" s="8" t="str">
        <f t="shared" si="228"/>
        <v/>
      </c>
      <c r="AV989" s="8" t="str">
        <f t="shared" si="228"/>
        <v/>
      </c>
      <c r="AW989" s="8" t="str">
        <f t="shared" si="228"/>
        <v/>
      </c>
      <c r="AX989" s="8" t="str">
        <f t="shared" si="229"/>
        <v/>
      </c>
      <c r="AY989" s="8" t="str">
        <f t="shared" si="229"/>
        <v/>
      </c>
      <c r="AZ989" s="8" t="str">
        <f t="shared" si="229"/>
        <v/>
      </c>
      <c r="BA989" s="8" t="str">
        <f t="shared" si="229"/>
        <v/>
      </c>
      <c r="BB989" s="8" t="str">
        <f t="shared" si="229"/>
        <v/>
      </c>
      <c r="BC989" s="8" t="str">
        <f t="shared" si="229"/>
        <v/>
      </c>
      <c r="BD989" s="8" t="str">
        <f t="shared" si="229"/>
        <v/>
      </c>
      <c r="BE989" s="8" t="str">
        <f t="shared" si="229"/>
        <v/>
      </c>
    </row>
    <row r="990" spans="1:57">
      <c r="A990" t="s">
        <v>404</v>
      </c>
      <c r="B990" t="s">
        <v>404</v>
      </c>
      <c r="C990" t="s">
        <v>404</v>
      </c>
      <c r="D990">
        <v>1201881000</v>
      </c>
      <c r="E990">
        <v>57</v>
      </c>
      <c r="F990">
        <v>0</v>
      </c>
      <c r="G990">
        <v>1</v>
      </c>
      <c r="H990">
        <v>162605</v>
      </c>
      <c r="I990" s="1">
        <v>44777.875</v>
      </c>
      <c r="J990" t="s">
        <v>392</v>
      </c>
      <c r="K990">
        <v>1</v>
      </c>
      <c r="L990" s="1"/>
      <c r="M990" s="1">
        <v>44777.875</v>
      </c>
      <c r="N990" s="1">
        <v>44378.875</v>
      </c>
      <c r="O990" s="1">
        <v>44389.875</v>
      </c>
      <c r="P990" s="1"/>
      <c r="Q990" s="1">
        <v>44389.875</v>
      </c>
      <c r="R990">
        <v>82069302</v>
      </c>
      <c r="S990" s="22">
        <f>COUNTIF(affix_amil_mensalidade_bronze!$E$4:$E$140,R990)</f>
        <v>0</v>
      </c>
      <c r="U990" t="s">
        <v>491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389</v>
      </c>
      <c r="AC990">
        <v>46</v>
      </c>
      <c r="AD990" t="s">
        <v>400</v>
      </c>
      <c r="AE990">
        <v>49621</v>
      </c>
      <c r="AF990">
        <v>416.82</v>
      </c>
      <c r="AG990">
        <v>496.21</v>
      </c>
      <c r="AH990" t="s">
        <v>408</v>
      </c>
      <c r="AI990" t="str">
        <f t="shared" si="222"/>
        <v>SIMSIMSIM1201881000570116260544777.875ANMEP144777.87544378.87544389.87544389.875820693020LUNX MXWXDX DX RXBXLX000000AMIL46NEXT MUNICIPAL SÃO PAULO49621416.82496.21ATIVO</v>
      </c>
      <c r="AJ990">
        <f t="shared" si="223"/>
        <v>0</v>
      </c>
      <c r="AK990" t="s">
        <v>392</v>
      </c>
      <c r="AM990" s="7">
        <v>987</v>
      </c>
      <c r="AN990" s="7" t="str">
        <f t="shared" si="228"/>
        <v/>
      </c>
      <c r="AO990" s="7" t="str">
        <f t="shared" si="228"/>
        <v/>
      </c>
      <c r="AP990" s="7" t="str">
        <f t="shared" si="228"/>
        <v/>
      </c>
      <c r="AQ990" s="7" t="str">
        <f t="shared" si="228"/>
        <v/>
      </c>
      <c r="AR990" s="7" t="str">
        <f t="shared" si="228"/>
        <v/>
      </c>
      <c r="AS990" s="7" t="str">
        <f t="shared" si="228"/>
        <v/>
      </c>
      <c r="AT990" s="7" t="str">
        <f t="shared" si="228"/>
        <v/>
      </c>
      <c r="AU990" s="7" t="str">
        <f t="shared" si="228"/>
        <v/>
      </c>
      <c r="AV990" s="7" t="str">
        <f t="shared" si="228"/>
        <v/>
      </c>
      <c r="AW990" s="7" t="str">
        <f t="shared" si="228"/>
        <v/>
      </c>
      <c r="AX990" s="7" t="str">
        <f t="shared" si="229"/>
        <v/>
      </c>
      <c r="AY990" s="7" t="str">
        <f t="shared" si="229"/>
        <v/>
      </c>
      <c r="AZ990" s="7" t="str">
        <f t="shared" si="229"/>
        <v/>
      </c>
      <c r="BA990" s="7" t="str">
        <f t="shared" si="229"/>
        <v/>
      </c>
      <c r="BB990" s="7" t="str">
        <f t="shared" si="229"/>
        <v/>
      </c>
      <c r="BC990" s="7" t="str">
        <f t="shared" si="229"/>
        <v/>
      </c>
      <c r="BD990" s="7" t="str">
        <f t="shared" si="229"/>
        <v/>
      </c>
      <c r="BE990" s="7" t="str">
        <f t="shared" si="229"/>
        <v/>
      </c>
    </row>
    <row r="991" spans="1:57">
      <c r="A991" t="s">
        <v>404</v>
      </c>
      <c r="B991" t="s">
        <v>404</v>
      </c>
      <c r="C991" t="s">
        <v>404</v>
      </c>
      <c r="E991">
        <v>810</v>
      </c>
      <c r="F991">
        <v>0</v>
      </c>
      <c r="G991">
        <v>1</v>
      </c>
      <c r="H991">
        <v>361832</v>
      </c>
      <c r="I991" s="1">
        <v>44777.875</v>
      </c>
      <c r="J991" t="s">
        <v>401</v>
      </c>
      <c r="K991">
        <v>0</v>
      </c>
      <c r="L991" s="1"/>
      <c r="M991" s="1">
        <v>44777.875</v>
      </c>
      <c r="N991" s="1">
        <v>29571.916666666668</v>
      </c>
      <c r="O991" s="1">
        <v>44530.875</v>
      </c>
      <c r="P991" s="1">
        <v>44529.875</v>
      </c>
      <c r="Q991" s="1">
        <v>44469.875</v>
      </c>
      <c r="R991">
        <v>82590007</v>
      </c>
      <c r="S991" s="22">
        <f>COUNTIF(affix_amil_mensalidade_bronze!$E$4:$E$140,R991)</f>
        <v>0</v>
      </c>
      <c r="U991" t="s">
        <v>671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389</v>
      </c>
      <c r="AC991">
        <v>9</v>
      </c>
      <c r="AD991" t="s">
        <v>666</v>
      </c>
      <c r="AE991">
        <v>35269</v>
      </c>
      <c r="AF991">
        <v>304.04000000000002</v>
      </c>
      <c r="AG991">
        <v>352.69</v>
      </c>
      <c r="AH991" t="s">
        <v>408</v>
      </c>
      <c r="AI991" t="str">
        <f t="shared" si="222"/>
        <v>SIMSIMSIM8100136183244777.875ASPROLI - ENTIDADE FECHADA044777.87529571.916666666744530.87544529.87544469.875825900070MXWHXLLX JXRGX VXXNX VXVXRXNX000000AMIL9AMIL FACIL S60 RJ QC S/COPART35269304.04352.69ATIVO</v>
      </c>
      <c r="AJ991">
        <f t="shared" si="223"/>
        <v>0</v>
      </c>
      <c r="AK991" t="s">
        <v>401</v>
      </c>
      <c r="AM991" s="8">
        <v>988</v>
      </c>
      <c r="AN991" s="8" t="str">
        <f t="shared" si="228"/>
        <v/>
      </c>
      <c r="AO991" s="8" t="str">
        <f t="shared" si="228"/>
        <v/>
      </c>
      <c r="AP991" s="8" t="str">
        <f t="shared" si="228"/>
        <v/>
      </c>
      <c r="AQ991" s="8" t="str">
        <f t="shared" si="228"/>
        <v/>
      </c>
      <c r="AR991" s="8" t="str">
        <f t="shared" si="228"/>
        <v/>
      </c>
      <c r="AS991" s="8" t="str">
        <f t="shared" si="228"/>
        <v/>
      </c>
      <c r="AT991" s="8" t="str">
        <f t="shared" si="228"/>
        <v/>
      </c>
      <c r="AU991" s="8" t="str">
        <f t="shared" si="228"/>
        <v/>
      </c>
      <c r="AV991" s="8" t="str">
        <f t="shared" si="228"/>
        <v/>
      </c>
      <c r="AW991" s="8" t="str">
        <f t="shared" si="228"/>
        <v/>
      </c>
      <c r="AX991" s="8" t="str">
        <f t="shared" si="229"/>
        <v/>
      </c>
      <c r="AY991" s="8" t="str">
        <f t="shared" si="229"/>
        <v/>
      </c>
      <c r="AZ991" s="8" t="str">
        <f t="shared" si="229"/>
        <v/>
      </c>
      <c r="BA991" s="8" t="str">
        <f t="shared" si="229"/>
        <v/>
      </c>
      <c r="BB991" s="8" t="str">
        <f t="shared" si="229"/>
        <v/>
      </c>
      <c r="BC991" s="8" t="str">
        <f t="shared" si="229"/>
        <v/>
      </c>
      <c r="BD991" s="8" t="str">
        <f t="shared" si="229"/>
        <v/>
      </c>
      <c r="BE991" s="8" t="str">
        <f t="shared" si="229"/>
        <v/>
      </c>
    </row>
    <row r="992" spans="1:57">
      <c r="A992" t="s">
        <v>404</v>
      </c>
      <c r="B992" t="s">
        <v>404</v>
      </c>
      <c r="C992" t="s">
        <v>404</v>
      </c>
      <c r="E992">
        <v>810</v>
      </c>
      <c r="F992">
        <v>0</v>
      </c>
      <c r="G992">
        <v>1</v>
      </c>
      <c r="H992">
        <v>362759</v>
      </c>
      <c r="I992" s="1">
        <v>44777.875</v>
      </c>
      <c r="J992" t="s">
        <v>401</v>
      </c>
      <c r="K992">
        <v>0</v>
      </c>
      <c r="L992" s="1"/>
      <c r="M992" s="1">
        <v>44777.875</v>
      </c>
      <c r="N992" s="1">
        <v>28359.875</v>
      </c>
      <c r="O992" s="1">
        <v>44472.875</v>
      </c>
      <c r="P992" s="1"/>
      <c r="Q992" s="1">
        <v>44469.875</v>
      </c>
      <c r="R992">
        <v>82590010</v>
      </c>
      <c r="S992" s="23">
        <f>COUNTIF(affix_amil_mensalidade_bronze!$E$4:$E$140,R992)</f>
        <v>0</v>
      </c>
      <c r="U992" t="s">
        <v>674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389</v>
      </c>
      <c r="AC992">
        <v>9</v>
      </c>
      <c r="AD992" t="s">
        <v>666</v>
      </c>
      <c r="AE992">
        <v>48705</v>
      </c>
      <c r="AF992">
        <v>419.87</v>
      </c>
      <c r="AG992">
        <v>487.05</v>
      </c>
      <c r="AH992" t="s">
        <v>408</v>
      </c>
      <c r="AI992" t="str">
        <f t="shared" si="222"/>
        <v>SIMSIMSIM8100136275944777.875ASPROLI - ENTIDADE FECHADA044777.87528359.87544472.87544469.875825900100XLXXNDRX FRXXTXG MXLX RXDRXGUX000000AMIL9AMIL FACIL S60 RJ QC S/COPART48705419.87487.05ATIVO</v>
      </c>
      <c r="AJ992">
        <f t="shared" si="223"/>
        <v>0</v>
      </c>
      <c r="AK992" t="s">
        <v>401</v>
      </c>
      <c r="AM992" s="7">
        <v>989</v>
      </c>
      <c r="AN992" s="7" t="str">
        <f t="shared" si="228"/>
        <v/>
      </c>
      <c r="AO992" s="7" t="str">
        <f t="shared" si="228"/>
        <v/>
      </c>
      <c r="AP992" s="7" t="str">
        <f t="shared" si="228"/>
        <v/>
      </c>
      <c r="AQ992" s="7" t="str">
        <f t="shared" si="228"/>
        <v/>
      </c>
      <c r="AR992" s="7" t="str">
        <f t="shared" si="228"/>
        <v/>
      </c>
      <c r="AS992" s="7" t="str">
        <f t="shared" si="228"/>
        <v/>
      </c>
      <c r="AT992" s="7" t="str">
        <f t="shared" si="228"/>
        <v/>
      </c>
      <c r="AU992" s="7" t="str">
        <f t="shared" si="228"/>
        <v/>
      </c>
      <c r="AV992" s="7" t="str">
        <f t="shared" si="228"/>
        <v/>
      </c>
      <c r="AW992" s="7" t="str">
        <f t="shared" si="228"/>
        <v/>
      </c>
      <c r="AX992" s="7" t="str">
        <f t="shared" si="229"/>
        <v/>
      </c>
      <c r="AY992" s="7" t="str">
        <f t="shared" si="229"/>
        <v/>
      </c>
      <c r="AZ992" s="7" t="str">
        <f t="shared" si="229"/>
        <v/>
      </c>
      <c r="BA992" s="7" t="str">
        <f t="shared" si="229"/>
        <v/>
      </c>
      <c r="BB992" s="7" t="str">
        <f t="shared" si="229"/>
        <v/>
      </c>
      <c r="BC992" s="7" t="str">
        <f t="shared" si="229"/>
        <v/>
      </c>
      <c r="BD992" s="7" t="str">
        <f t="shared" si="229"/>
        <v/>
      </c>
      <c r="BE992" s="7" t="str">
        <f t="shared" si="229"/>
        <v/>
      </c>
    </row>
    <row r="993" spans="1:57">
      <c r="A993" t="s">
        <v>404</v>
      </c>
      <c r="B993" t="s">
        <v>404</v>
      </c>
      <c r="C993" t="s">
        <v>404</v>
      </c>
      <c r="E993">
        <v>810</v>
      </c>
      <c r="F993">
        <v>485442200</v>
      </c>
      <c r="G993">
        <v>1</v>
      </c>
      <c r="H993">
        <v>358334</v>
      </c>
      <c r="I993" s="1">
        <v>44777.875</v>
      </c>
      <c r="J993" t="s">
        <v>401</v>
      </c>
      <c r="K993">
        <v>0</v>
      </c>
      <c r="L993" s="1"/>
      <c r="M993" s="1">
        <v>44777.875</v>
      </c>
      <c r="N993" s="1">
        <v>30048.875</v>
      </c>
      <c r="O993" s="1">
        <v>44472.875</v>
      </c>
      <c r="P993" s="1"/>
      <c r="Q993" s="1">
        <v>44469.875</v>
      </c>
      <c r="R993">
        <v>82610189</v>
      </c>
      <c r="S993" s="22">
        <f>COUNTIF(affix_amil_mensalidade_bronze!$E$4:$E$140,R993)</f>
        <v>0</v>
      </c>
      <c r="U993" t="s">
        <v>663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389</v>
      </c>
      <c r="AC993">
        <v>9</v>
      </c>
      <c r="AD993" t="s">
        <v>664</v>
      </c>
      <c r="AE993">
        <v>32095</v>
      </c>
      <c r="AF993">
        <v>276.68</v>
      </c>
      <c r="AG993">
        <v>320.95</v>
      </c>
      <c r="AH993" t="s">
        <v>408</v>
      </c>
      <c r="AI993" t="str">
        <f t="shared" si="222"/>
        <v>SIMSIMSIM810485442200135833444777.875ASPROLI - ENTIDADE FECHADA044777.87530048.87544472.87544469.875826101890DXUGLX DX XUZX000000AMIL9AMIL FACIL S60 QC SP S/COPART32095276.68320.95ATIVO</v>
      </c>
      <c r="AJ993">
        <f t="shared" si="223"/>
        <v>0</v>
      </c>
      <c r="AK993" t="s">
        <v>401</v>
      </c>
      <c r="AM993" s="8">
        <v>990</v>
      </c>
      <c r="AN993" s="8" t="str">
        <f t="shared" si="228"/>
        <v/>
      </c>
      <c r="AO993" s="8" t="str">
        <f t="shared" si="228"/>
        <v/>
      </c>
      <c r="AP993" s="8" t="str">
        <f t="shared" si="228"/>
        <v/>
      </c>
      <c r="AQ993" s="8" t="str">
        <f t="shared" si="228"/>
        <v/>
      </c>
      <c r="AR993" s="8" t="str">
        <f t="shared" si="228"/>
        <v/>
      </c>
      <c r="AS993" s="8" t="str">
        <f t="shared" si="228"/>
        <v/>
      </c>
      <c r="AT993" s="8" t="str">
        <f t="shared" si="228"/>
        <v/>
      </c>
      <c r="AU993" s="8" t="str">
        <f t="shared" si="228"/>
        <v/>
      </c>
      <c r="AV993" s="8" t="str">
        <f t="shared" si="228"/>
        <v/>
      </c>
      <c r="AW993" s="8" t="str">
        <f t="shared" si="228"/>
        <v/>
      </c>
      <c r="AX993" s="8" t="str">
        <f t="shared" si="229"/>
        <v/>
      </c>
      <c r="AY993" s="8" t="str">
        <f t="shared" si="229"/>
        <v/>
      </c>
      <c r="AZ993" s="8" t="str">
        <f t="shared" si="229"/>
        <v/>
      </c>
      <c r="BA993" s="8" t="str">
        <f t="shared" si="229"/>
        <v/>
      </c>
      <c r="BB993" s="8" t="str">
        <f t="shared" si="229"/>
        <v/>
      </c>
      <c r="BC993" s="8" t="str">
        <f t="shared" si="229"/>
        <v/>
      </c>
      <c r="BD993" s="8" t="str">
        <f t="shared" si="229"/>
        <v/>
      </c>
      <c r="BE993" s="8" t="str">
        <f t="shared" si="229"/>
        <v/>
      </c>
    </row>
    <row r="994" spans="1:57">
      <c r="A994" t="s">
        <v>404</v>
      </c>
      <c r="B994" t="s">
        <v>404</v>
      </c>
      <c r="C994" t="s">
        <v>404</v>
      </c>
      <c r="E994">
        <v>810</v>
      </c>
      <c r="F994">
        <v>485421207</v>
      </c>
      <c r="G994">
        <v>1</v>
      </c>
      <c r="H994">
        <v>361185</v>
      </c>
      <c r="I994" s="1">
        <v>44777.875</v>
      </c>
      <c r="J994" t="s">
        <v>401</v>
      </c>
      <c r="K994">
        <v>0</v>
      </c>
      <c r="L994" s="1"/>
      <c r="M994" s="1">
        <v>44777.875</v>
      </c>
      <c r="N994" s="1">
        <v>21006.875</v>
      </c>
      <c r="O994" s="1">
        <v>44472.875</v>
      </c>
      <c r="P994" s="1"/>
      <c r="Q994" s="1">
        <v>44469.875</v>
      </c>
      <c r="R994">
        <v>82610692</v>
      </c>
      <c r="S994" s="23">
        <f>COUNTIF(affix_amil_mensalidade_bronze!$E$4:$E$140,R994)</f>
        <v>0</v>
      </c>
      <c r="U994" t="s">
        <v>669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389</v>
      </c>
      <c r="AC994">
        <v>9</v>
      </c>
      <c r="AD994" t="s">
        <v>670</v>
      </c>
      <c r="AE994">
        <v>309537</v>
      </c>
      <c r="AF994">
        <v>2668.42</v>
      </c>
      <c r="AG994">
        <v>3095.37</v>
      </c>
      <c r="AH994" t="s">
        <v>408</v>
      </c>
      <c r="AI994" t="str">
        <f t="shared" si="222"/>
        <v>SIMSIMSIM810485421207136118544777.875ASPROLI - ENTIDADE FECHADA044777.87521006.87544472.87544469.875826106920MXRXX DX FXTXMX GUXRRX000000AMIL9AMIL S750 R1 QP S/COPART3095372668.423095.37ATIVO</v>
      </c>
      <c r="AJ994">
        <f t="shared" si="223"/>
        <v>0</v>
      </c>
      <c r="AK994" t="s">
        <v>401</v>
      </c>
      <c r="AM994" s="7">
        <v>991</v>
      </c>
      <c r="AN994" s="7" t="str">
        <f t="shared" ref="AN994:AW1003" si="230">IF(AN$3=$D994,$AM994,"")</f>
        <v/>
      </c>
      <c r="AO994" s="7" t="str">
        <f t="shared" si="230"/>
        <v/>
      </c>
      <c r="AP994" s="7" t="str">
        <f t="shared" si="230"/>
        <v/>
      </c>
      <c r="AQ994" s="7" t="str">
        <f t="shared" si="230"/>
        <v/>
      </c>
      <c r="AR994" s="7" t="str">
        <f t="shared" si="230"/>
        <v/>
      </c>
      <c r="AS994" s="7" t="str">
        <f t="shared" si="230"/>
        <v/>
      </c>
      <c r="AT994" s="7" t="str">
        <f t="shared" si="230"/>
        <v/>
      </c>
      <c r="AU994" s="7" t="str">
        <f t="shared" si="230"/>
        <v/>
      </c>
      <c r="AV994" s="7" t="str">
        <f t="shared" si="230"/>
        <v/>
      </c>
      <c r="AW994" s="7" t="str">
        <f t="shared" si="230"/>
        <v/>
      </c>
      <c r="AX994" s="7" t="str">
        <f t="shared" ref="AX994:BE1003" si="231">IF(AX$3=$D994,$AM994,"")</f>
        <v/>
      </c>
      <c r="AY994" s="7" t="str">
        <f t="shared" si="231"/>
        <v/>
      </c>
      <c r="AZ994" s="7" t="str">
        <f t="shared" si="231"/>
        <v/>
      </c>
      <c r="BA994" s="7" t="str">
        <f t="shared" si="231"/>
        <v/>
      </c>
      <c r="BB994" s="7" t="str">
        <f t="shared" si="231"/>
        <v/>
      </c>
      <c r="BC994" s="7" t="str">
        <f t="shared" si="231"/>
        <v/>
      </c>
      <c r="BD994" s="7" t="str">
        <f t="shared" si="231"/>
        <v/>
      </c>
      <c r="BE994" s="7" t="str">
        <f t="shared" si="231"/>
        <v/>
      </c>
    </row>
    <row r="995" spans="1:57">
      <c r="A995" t="s">
        <v>386</v>
      </c>
      <c r="B995" t="s">
        <v>386</v>
      </c>
      <c r="C995" t="s">
        <v>386</v>
      </c>
      <c r="E995">
        <v>810</v>
      </c>
      <c r="F995">
        <v>0</v>
      </c>
      <c r="G995">
        <v>1</v>
      </c>
      <c r="H995">
        <v>359234</v>
      </c>
      <c r="I995" s="1">
        <v>44777.875</v>
      </c>
      <c r="J995" t="s">
        <v>401</v>
      </c>
      <c r="K995">
        <v>0</v>
      </c>
      <c r="L995" s="1">
        <v>44711.875</v>
      </c>
      <c r="M995" s="1">
        <v>44777.875</v>
      </c>
      <c r="N995" s="1">
        <v>27729.916666666668</v>
      </c>
      <c r="O995" s="1">
        <v>44711.875</v>
      </c>
      <c r="P995" s="1">
        <v>44711.875</v>
      </c>
      <c r="Q995" s="1">
        <v>44469.875</v>
      </c>
      <c r="R995">
        <v>82610693</v>
      </c>
      <c r="S995" s="23">
        <f>COUNTIF(affix_amil_mensalidade_bronze!$E$4:$E$140,R995)</f>
        <v>0</v>
      </c>
      <c r="U995" t="s">
        <v>665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389</v>
      </c>
      <c r="AD995" t="s">
        <v>666</v>
      </c>
      <c r="AE995">
        <v>40621</v>
      </c>
      <c r="AF995">
        <v>350.18</v>
      </c>
      <c r="AG995">
        <v>406.21</v>
      </c>
      <c r="AH995" t="s">
        <v>391</v>
      </c>
      <c r="AI995" t="str">
        <f t="shared" si="222"/>
        <v>NÃONÃONÃO8100135923444777.875ASPROLI - ENTIDADE FECHADA044711.87544777.87527729.916666666744711.87544711.87544469.875826106930UXLX FXRRXXRX DX XNTX TXRRX000000AMILAMIL FACIL S60 RJ QC S/COPART40621350.18406.21INATIVO</v>
      </c>
      <c r="AJ995">
        <f t="shared" si="223"/>
        <v>0</v>
      </c>
      <c r="AK995" t="s">
        <v>401</v>
      </c>
      <c r="AM995" s="8">
        <v>992</v>
      </c>
      <c r="AN995" s="8" t="str">
        <f t="shared" si="230"/>
        <v/>
      </c>
      <c r="AO995" s="8" t="str">
        <f t="shared" si="230"/>
        <v/>
      </c>
      <c r="AP995" s="8" t="str">
        <f t="shared" si="230"/>
        <v/>
      </c>
      <c r="AQ995" s="8" t="str">
        <f t="shared" si="230"/>
        <v/>
      </c>
      <c r="AR995" s="8" t="str">
        <f t="shared" si="230"/>
        <v/>
      </c>
      <c r="AS995" s="8" t="str">
        <f t="shared" si="230"/>
        <v/>
      </c>
      <c r="AT995" s="8" t="str">
        <f t="shared" si="230"/>
        <v/>
      </c>
      <c r="AU995" s="8" t="str">
        <f t="shared" si="230"/>
        <v/>
      </c>
      <c r="AV995" s="8" t="str">
        <f t="shared" si="230"/>
        <v/>
      </c>
      <c r="AW995" s="8" t="str">
        <f t="shared" si="230"/>
        <v/>
      </c>
      <c r="AX995" s="8" t="str">
        <f t="shared" si="231"/>
        <v/>
      </c>
      <c r="AY995" s="8" t="str">
        <f t="shared" si="231"/>
        <v/>
      </c>
      <c r="AZ995" s="8" t="str">
        <f t="shared" si="231"/>
        <v/>
      </c>
      <c r="BA995" s="8" t="str">
        <f t="shared" si="231"/>
        <v/>
      </c>
      <c r="BB995" s="8" t="str">
        <f t="shared" si="231"/>
        <v/>
      </c>
      <c r="BC995" s="8" t="str">
        <f t="shared" si="231"/>
        <v/>
      </c>
      <c r="BD995" s="8" t="str">
        <f t="shared" si="231"/>
        <v/>
      </c>
      <c r="BE995" s="8" t="str">
        <f t="shared" si="231"/>
        <v/>
      </c>
    </row>
    <row r="996" spans="1:57">
      <c r="A996" t="s">
        <v>404</v>
      </c>
      <c r="B996" t="s">
        <v>404</v>
      </c>
      <c r="C996" t="s">
        <v>404</v>
      </c>
      <c r="E996">
        <v>810</v>
      </c>
      <c r="F996">
        <v>0</v>
      </c>
      <c r="G996">
        <v>1</v>
      </c>
      <c r="H996">
        <v>362704</v>
      </c>
      <c r="I996" s="1">
        <v>44777.875</v>
      </c>
      <c r="J996" t="s">
        <v>401</v>
      </c>
      <c r="K996">
        <v>0</v>
      </c>
      <c r="L996" s="1"/>
      <c r="M996" s="1">
        <v>44777.875</v>
      </c>
      <c r="N996" s="1">
        <v>25602.916666666668</v>
      </c>
      <c r="O996" s="1">
        <v>44745.875</v>
      </c>
      <c r="P996" s="1">
        <v>44741.875</v>
      </c>
      <c r="Q996" s="1">
        <v>44469.875</v>
      </c>
      <c r="R996">
        <v>82610695</v>
      </c>
      <c r="S996" s="22">
        <f>COUNTIF(affix_amil_mensalidade_bronze!$E$4:$E$140,R996)</f>
        <v>0</v>
      </c>
      <c r="U996" t="s">
        <v>673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389</v>
      </c>
      <c r="AC996">
        <v>9</v>
      </c>
      <c r="AD996" t="s">
        <v>666</v>
      </c>
      <c r="AE996">
        <v>58154</v>
      </c>
      <c r="AF996">
        <v>501.33</v>
      </c>
      <c r="AG996">
        <v>581.54</v>
      </c>
      <c r="AH996" t="s">
        <v>408</v>
      </c>
      <c r="AI996" t="str">
        <f t="shared" si="222"/>
        <v>SIMSIMSIM8100136270444777.875ASPROLI - ENTIDADE FECHADA044777.87525602.916666666744745.87544741.87544469.875826106950LUWXXNX GXLVXX PXNHX000000AMIL9AMIL FACIL S60 RJ QC S/COPART58154501.33581.54ATIVO</v>
      </c>
      <c r="AJ996">
        <f t="shared" si="223"/>
        <v>0</v>
      </c>
      <c r="AK996" t="s">
        <v>401</v>
      </c>
      <c r="AM996" s="7">
        <v>993</v>
      </c>
      <c r="AN996" s="7" t="str">
        <f t="shared" si="230"/>
        <v/>
      </c>
      <c r="AO996" s="7" t="str">
        <f t="shared" si="230"/>
        <v/>
      </c>
      <c r="AP996" s="7" t="str">
        <f t="shared" si="230"/>
        <v/>
      </c>
      <c r="AQ996" s="7" t="str">
        <f t="shared" si="230"/>
        <v/>
      </c>
      <c r="AR996" s="7" t="str">
        <f t="shared" si="230"/>
        <v/>
      </c>
      <c r="AS996" s="7" t="str">
        <f t="shared" si="230"/>
        <v/>
      </c>
      <c r="AT996" s="7" t="str">
        <f t="shared" si="230"/>
        <v/>
      </c>
      <c r="AU996" s="7" t="str">
        <f t="shared" si="230"/>
        <v/>
      </c>
      <c r="AV996" s="7" t="str">
        <f t="shared" si="230"/>
        <v/>
      </c>
      <c r="AW996" s="7" t="str">
        <f t="shared" si="230"/>
        <v/>
      </c>
      <c r="AX996" s="7" t="str">
        <f t="shared" si="231"/>
        <v/>
      </c>
      <c r="AY996" s="7" t="str">
        <f t="shared" si="231"/>
        <v/>
      </c>
      <c r="AZ996" s="7" t="str">
        <f t="shared" si="231"/>
        <v/>
      </c>
      <c r="BA996" s="7" t="str">
        <f t="shared" si="231"/>
        <v/>
      </c>
      <c r="BB996" s="7" t="str">
        <f t="shared" si="231"/>
        <v/>
      </c>
      <c r="BC996" s="7" t="str">
        <f t="shared" si="231"/>
        <v/>
      </c>
      <c r="BD996" s="7" t="str">
        <f t="shared" si="231"/>
        <v/>
      </c>
      <c r="BE996" s="7" t="str">
        <f t="shared" si="231"/>
        <v/>
      </c>
    </row>
    <row r="997" spans="1:57">
      <c r="A997" t="s">
        <v>404</v>
      </c>
      <c r="B997" t="s">
        <v>404</v>
      </c>
      <c r="C997" t="s">
        <v>404</v>
      </c>
      <c r="E997">
        <v>810</v>
      </c>
      <c r="F997">
        <v>485423203</v>
      </c>
      <c r="G997">
        <v>1</v>
      </c>
      <c r="H997">
        <v>359952</v>
      </c>
      <c r="I997" s="1">
        <v>44777.875</v>
      </c>
      <c r="J997" t="s">
        <v>401</v>
      </c>
      <c r="K997">
        <v>0</v>
      </c>
      <c r="L997" s="1"/>
      <c r="M997" s="1">
        <v>44777.875</v>
      </c>
      <c r="N997" s="1">
        <v>23516.875</v>
      </c>
      <c r="O997" s="1">
        <v>44472.875</v>
      </c>
      <c r="P997" s="1"/>
      <c r="Q997" s="1">
        <v>44469.875</v>
      </c>
      <c r="R997">
        <v>82610697</v>
      </c>
      <c r="S997" s="22">
        <f>COUNTIF(affix_amil_mensalidade_bronze!$E$4:$E$140,R997)</f>
        <v>0</v>
      </c>
      <c r="U997" t="s">
        <v>667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389</v>
      </c>
      <c r="AC997">
        <v>9</v>
      </c>
      <c r="AD997" t="s">
        <v>668</v>
      </c>
      <c r="AE997">
        <v>197907</v>
      </c>
      <c r="AF997">
        <v>1706.17</v>
      </c>
      <c r="AG997">
        <v>1979.07</v>
      </c>
      <c r="AH997" t="s">
        <v>408</v>
      </c>
      <c r="AI997" t="str">
        <f t="shared" si="222"/>
        <v>SIMSIMSIM810485423203135995244777.875ASPROLI - ENTIDADE FECHADA044777.87523516.87544472.87544469.875826106970XNXX MXRXX MXRTXN ZULLX000000AMIL9AMIL S450 QP S/COPART1979071706.171979.07ATIVO</v>
      </c>
      <c r="AJ997">
        <f t="shared" si="223"/>
        <v>0</v>
      </c>
      <c r="AK997" t="s">
        <v>401</v>
      </c>
      <c r="AM997" s="8">
        <v>994</v>
      </c>
      <c r="AN997" s="8" t="str">
        <f t="shared" si="230"/>
        <v/>
      </c>
      <c r="AO997" s="8" t="str">
        <f t="shared" si="230"/>
        <v/>
      </c>
      <c r="AP997" s="8" t="str">
        <f t="shared" si="230"/>
        <v/>
      </c>
      <c r="AQ997" s="8" t="str">
        <f t="shared" si="230"/>
        <v/>
      </c>
      <c r="AR997" s="8" t="str">
        <f t="shared" si="230"/>
        <v/>
      </c>
      <c r="AS997" s="8" t="str">
        <f t="shared" si="230"/>
        <v/>
      </c>
      <c r="AT997" s="8" t="str">
        <f t="shared" si="230"/>
        <v/>
      </c>
      <c r="AU997" s="8" t="str">
        <f t="shared" si="230"/>
        <v/>
      </c>
      <c r="AV997" s="8" t="str">
        <f t="shared" si="230"/>
        <v/>
      </c>
      <c r="AW997" s="8" t="str">
        <f t="shared" si="230"/>
        <v/>
      </c>
      <c r="AX997" s="8" t="str">
        <f t="shared" si="231"/>
        <v/>
      </c>
      <c r="AY997" s="8" t="str">
        <f t="shared" si="231"/>
        <v/>
      </c>
      <c r="AZ997" s="8" t="str">
        <f t="shared" si="231"/>
        <v/>
      </c>
      <c r="BA997" s="8" t="str">
        <f t="shared" si="231"/>
        <v/>
      </c>
      <c r="BB997" s="8" t="str">
        <f t="shared" si="231"/>
        <v/>
      </c>
      <c r="BC997" s="8" t="str">
        <f t="shared" si="231"/>
        <v/>
      </c>
      <c r="BD997" s="8" t="str">
        <f t="shared" si="231"/>
        <v/>
      </c>
      <c r="BE997" s="8" t="str">
        <f t="shared" si="231"/>
        <v/>
      </c>
    </row>
    <row r="998" spans="1:57">
      <c r="A998" t="s">
        <v>404</v>
      </c>
      <c r="B998" t="s">
        <v>404</v>
      </c>
      <c r="C998" t="s">
        <v>404</v>
      </c>
      <c r="E998">
        <v>810</v>
      </c>
      <c r="F998">
        <v>0</v>
      </c>
      <c r="G998">
        <v>1</v>
      </c>
      <c r="H998">
        <v>361832</v>
      </c>
      <c r="I998" s="1">
        <v>44777.875</v>
      </c>
      <c r="J998" t="s">
        <v>401</v>
      </c>
      <c r="K998">
        <v>1</v>
      </c>
      <c r="L998" s="1"/>
      <c r="M998" s="1">
        <v>44777.875</v>
      </c>
      <c r="N998" s="1">
        <v>37929.916666666664</v>
      </c>
      <c r="O998" s="1">
        <v>44530.875</v>
      </c>
      <c r="P998" s="1"/>
      <c r="Q998" s="1">
        <v>44469.875</v>
      </c>
      <c r="R998">
        <v>82652340</v>
      </c>
      <c r="S998" s="23">
        <f>COUNTIF(affix_amil_mensalidade_bronze!$E$4:$E$140,R998)</f>
        <v>0</v>
      </c>
      <c r="U998" t="s">
        <v>672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389</v>
      </c>
      <c r="AC998">
        <v>9</v>
      </c>
      <c r="AD998" t="s">
        <v>666</v>
      </c>
      <c r="AE998">
        <v>19806</v>
      </c>
      <c r="AF998">
        <v>170.75</v>
      </c>
      <c r="AG998">
        <v>198.06</v>
      </c>
      <c r="AH998" t="s">
        <v>408</v>
      </c>
      <c r="AI998" t="str">
        <f t="shared" si="222"/>
        <v>SIMSIMSIM8100136183244777.875ASPROLI - ENTIDADE FECHADA144777.87537929.916666666744530.87544469.875826523400XNDRXW LXGXN VXXNX DX WXTX000000AMIL9AMIL FACIL S60 RJ QC S/COPART19806170.75198.06ATIVO</v>
      </c>
      <c r="AJ998">
        <f t="shared" si="223"/>
        <v>0</v>
      </c>
      <c r="AK998" t="s">
        <v>401</v>
      </c>
      <c r="AM998" s="7">
        <v>995</v>
      </c>
      <c r="AN998" s="7" t="str">
        <f t="shared" si="230"/>
        <v/>
      </c>
      <c r="AO998" s="7" t="str">
        <f t="shared" si="230"/>
        <v/>
      </c>
      <c r="AP998" s="7" t="str">
        <f t="shared" si="230"/>
        <v/>
      </c>
      <c r="AQ998" s="7" t="str">
        <f t="shared" si="230"/>
        <v/>
      </c>
      <c r="AR998" s="7" t="str">
        <f t="shared" si="230"/>
        <v/>
      </c>
      <c r="AS998" s="7" t="str">
        <f t="shared" si="230"/>
        <v/>
      </c>
      <c r="AT998" s="7" t="str">
        <f t="shared" si="230"/>
        <v/>
      </c>
      <c r="AU998" s="7" t="str">
        <f t="shared" si="230"/>
        <v/>
      </c>
      <c r="AV998" s="7" t="str">
        <f t="shared" si="230"/>
        <v/>
      </c>
      <c r="AW998" s="7" t="str">
        <f t="shared" si="230"/>
        <v/>
      </c>
      <c r="AX998" s="7" t="str">
        <f t="shared" si="231"/>
        <v/>
      </c>
      <c r="AY998" s="7" t="str">
        <f t="shared" si="231"/>
        <v/>
      </c>
      <c r="AZ998" s="7" t="str">
        <f t="shared" si="231"/>
        <v/>
      </c>
      <c r="BA998" s="7" t="str">
        <f t="shared" si="231"/>
        <v/>
      </c>
      <c r="BB998" s="7" t="str">
        <f t="shared" si="231"/>
        <v/>
      </c>
      <c r="BC998" s="7" t="str">
        <f t="shared" si="231"/>
        <v/>
      </c>
      <c r="BD998" s="7" t="str">
        <f t="shared" si="231"/>
        <v/>
      </c>
      <c r="BE998" s="7" t="str">
        <f t="shared" si="231"/>
        <v/>
      </c>
    </row>
    <row r="999" spans="1:57">
      <c r="A999" t="s">
        <v>404</v>
      </c>
      <c r="B999" t="s">
        <v>404</v>
      </c>
      <c r="C999" t="s">
        <v>404</v>
      </c>
      <c r="E999">
        <v>810</v>
      </c>
      <c r="F999">
        <v>485442200</v>
      </c>
      <c r="G999">
        <v>1</v>
      </c>
      <c r="H999">
        <v>367257</v>
      </c>
      <c r="I999" s="1">
        <v>44777.875</v>
      </c>
      <c r="J999" t="s">
        <v>401</v>
      </c>
      <c r="K999">
        <v>0</v>
      </c>
      <c r="L999" s="1"/>
      <c r="M999" s="1">
        <v>44777.875</v>
      </c>
      <c r="N999" s="1">
        <v>27185.875</v>
      </c>
      <c r="O999" s="1">
        <v>44500.875</v>
      </c>
      <c r="P999" s="1"/>
      <c r="Q999" s="1">
        <v>44500.875</v>
      </c>
      <c r="R999">
        <v>82756834</v>
      </c>
      <c r="S999" s="22">
        <f>COUNTIF(affix_amil_mensalidade_bronze!$E$4:$E$140,R999)</f>
        <v>0</v>
      </c>
      <c r="U999" t="s">
        <v>677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389</v>
      </c>
      <c r="AC999">
        <v>8</v>
      </c>
      <c r="AD999" t="s">
        <v>664</v>
      </c>
      <c r="AE999">
        <v>44322</v>
      </c>
      <c r="AF999">
        <v>382.1</v>
      </c>
      <c r="AG999">
        <v>443.22</v>
      </c>
      <c r="AH999" t="s">
        <v>408</v>
      </c>
      <c r="AI999" t="str">
        <f t="shared" si="222"/>
        <v>SIMSIMSIM810485442200136725744777.875ASPROLI - ENTIDADE FECHADA044777.87527185.87544500.87544500.875827568340WLXUDXX XPXRXWXDX XNTX NXWXMXNTX000000AMIL8AMIL FACIL S60 QC SP S/COPART44322382.1443.22ATIVO</v>
      </c>
      <c r="AJ999">
        <f t="shared" si="223"/>
        <v>0</v>
      </c>
      <c r="AK999" t="s">
        <v>401</v>
      </c>
      <c r="AM999" s="8">
        <v>996</v>
      </c>
      <c r="AN999" s="8" t="str">
        <f t="shared" si="230"/>
        <v/>
      </c>
      <c r="AO999" s="8" t="str">
        <f t="shared" si="230"/>
        <v/>
      </c>
      <c r="AP999" s="8" t="str">
        <f t="shared" si="230"/>
        <v/>
      </c>
      <c r="AQ999" s="8" t="str">
        <f t="shared" si="230"/>
        <v/>
      </c>
      <c r="AR999" s="8" t="str">
        <f t="shared" si="230"/>
        <v/>
      </c>
      <c r="AS999" s="8" t="str">
        <f t="shared" si="230"/>
        <v/>
      </c>
      <c r="AT999" s="8" t="str">
        <f t="shared" si="230"/>
        <v/>
      </c>
      <c r="AU999" s="8" t="str">
        <f t="shared" si="230"/>
        <v/>
      </c>
      <c r="AV999" s="8" t="str">
        <f t="shared" si="230"/>
        <v/>
      </c>
      <c r="AW999" s="8" t="str">
        <f t="shared" si="230"/>
        <v/>
      </c>
      <c r="AX999" s="8" t="str">
        <f t="shared" si="231"/>
        <v/>
      </c>
      <c r="AY999" s="8" t="str">
        <f t="shared" si="231"/>
        <v/>
      </c>
      <c r="AZ999" s="8" t="str">
        <f t="shared" si="231"/>
        <v/>
      </c>
      <c r="BA999" s="8" t="str">
        <f t="shared" si="231"/>
        <v/>
      </c>
      <c r="BB999" s="8" t="str">
        <f t="shared" si="231"/>
        <v/>
      </c>
      <c r="BC999" s="8" t="str">
        <f t="shared" si="231"/>
        <v/>
      </c>
      <c r="BD999" s="8" t="str">
        <f t="shared" si="231"/>
        <v/>
      </c>
      <c r="BE999" s="8" t="str">
        <f t="shared" si="231"/>
        <v/>
      </c>
    </row>
    <row r="1000" spans="1:57">
      <c r="A1000" t="s">
        <v>404</v>
      </c>
      <c r="B1000" t="s">
        <v>404</v>
      </c>
      <c r="C1000" t="s">
        <v>404</v>
      </c>
      <c r="E1000">
        <v>810</v>
      </c>
      <c r="F1000">
        <v>485442200</v>
      </c>
      <c r="G1000">
        <v>1</v>
      </c>
      <c r="H1000">
        <v>367257</v>
      </c>
      <c r="I1000" s="1">
        <v>44777.875</v>
      </c>
      <c r="J1000" t="s">
        <v>401</v>
      </c>
      <c r="K1000">
        <v>1</v>
      </c>
      <c r="L1000" s="1"/>
      <c r="M1000" s="1">
        <v>44777.875</v>
      </c>
      <c r="N1000" s="1">
        <v>35773.916666666664</v>
      </c>
      <c r="O1000" s="1">
        <v>44500.875</v>
      </c>
      <c r="P1000" s="1"/>
      <c r="Q1000" s="1">
        <v>44500.875</v>
      </c>
      <c r="R1000">
        <v>82756835</v>
      </c>
      <c r="S1000" s="23">
        <f>COUNTIF(affix_amil_mensalidade_bronze!$E$4:$E$140,R1000)</f>
        <v>0</v>
      </c>
      <c r="U1000" t="s">
        <v>678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389</v>
      </c>
      <c r="AC1000">
        <v>8</v>
      </c>
      <c r="AD1000" t="s">
        <v>664</v>
      </c>
      <c r="AE1000">
        <v>28733</v>
      </c>
      <c r="AF1000">
        <v>247.7</v>
      </c>
      <c r="AG1000">
        <v>287.33</v>
      </c>
      <c r="AH1000" t="s">
        <v>408</v>
      </c>
      <c r="AI1000" t="str">
        <f t="shared" si="222"/>
        <v>SIMSIMSIM810485442200136725744777.875ASPROLI - ENTIDADE FECHADA144777.87535773.916666666744500.87544500.875827568350LXXNDRX XNTX NXWXMXNTX000000AMIL8AMIL FACIL S60 QC SP S/COPART28733247.7287.33ATIVO</v>
      </c>
      <c r="AJ1000">
        <f t="shared" si="223"/>
        <v>0</v>
      </c>
      <c r="AK1000" t="s">
        <v>401</v>
      </c>
      <c r="AM1000" s="7">
        <v>997</v>
      </c>
      <c r="AN1000" s="7" t="str">
        <f t="shared" si="230"/>
        <v/>
      </c>
      <c r="AO1000" s="7" t="str">
        <f t="shared" si="230"/>
        <v/>
      </c>
      <c r="AP1000" s="7" t="str">
        <f t="shared" si="230"/>
        <v/>
      </c>
      <c r="AQ1000" s="7" t="str">
        <f t="shared" si="230"/>
        <v/>
      </c>
      <c r="AR1000" s="7" t="str">
        <f t="shared" si="230"/>
        <v/>
      </c>
      <c r="AS1000" s="7" t="str">
        <f t="shared" si="230"/>
        <v/>
      </c>
      <c r="AT1000" s="7" t="str">
        <f t="shared" si="230"/>
        <v/>
      </c>
      <c r="AU1000" s="7" t="str">
        <f t="shared" si="230"/>
        <v/>
      </c>
      <c r="AV1000" s="7" t="str">
        <f t="shared" si="230"/>
        <v/>
      </c>
      <c r="AW1000" s="7" t="str">
        <f t="shared" si="230"/>
        <v/>
      </c>
      <c r="AX1000" s="7" t="str">
        <f t="shared" si="231"/>
        <v/>
      </c>
      <c r="AY1000" s="7" t="str">
        <f t="shared" si="231"/>
        <v/>
      </c>
      <c r="AZ1000" s="7" t="str">
        <f t="shared" si="231"/>
        <v/>
      </c>
      <c r="BA1000" s="7" t="str">
        <f t="shared" si="231"/>
        <v/>
      </c>
      <c r="BB1000" s="7" t="str">
        <f t="shared" si="231"/>
        <v/>
      </c>
      <c r="BC1000" s="7" t="str">
        <f t="shared" si="231"/>
        <v/>
      </c>
      <c r="BD1000" s="7" t="str">
        <f t="shared" si="231"/>
        <v/>
      </c>
      <c r="BE1000" s="7" t="str">
        <f t="shared" si="231"/>
        <v/>
      </c>
    </row>
    <row r="1001" spans="1:57">
      <c r="A1001" t="s">
        <v>404</v>
      </c>
      <c r="B1001" t="s">
        <v>404</v>
      </c>
      <c r="C1001" t="s">
        <v>404</v>
      </c>
      <c r="E1001">
        <v>810</v>
      </c>
      <c r="F1001">
        <v>485442200</v>
      </c>
      <c r="G1001">
        <v>1</v>
      </c>
      <c r="H1001">
        <v>367257</v>
      </c>
      <c r="I1001" s="1">
        <v>44777.875</v>
      </c>
      <c r="J1001" t="s">
        <v>401</v>
      </c>
      <c r="K1001">
        <v>2</v>
      </c>
      <c r="L1001" s="1"/>
      <c r="M1001" s="1">
        <v>44777.875</v>
      </c>
      <c r="N1001" s="1">
        <v>23673.875</v>
      </c>
      <c r="O1001" s="1">
        <v>44500.875</v>
      </c>
      <c r="P1001" s="1"/>
      <c r="Q1001" s="1">
        <v>44500.875</v>
      </c>
      <c r="R1001">
        <v>82756836</v>
      </c>
      <c r="S1001" s="22">
        <f>COUNTIF(affix_amil_mensalidade_bronze!$E$4:$E$140,R1001)</f>
        <v>0</v>
      </c>
      <c r="U1001" t="s">
        <v>679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389</v>
      </c>
      <c r="AC1001">
        <v>8</v>
      </c>
      <c r="AD1001" t="s">
        <v>664</v>
      </c>
      <c r="AE1001">
        <v>76101</v>
      </c>
      <c r="AF1001">
        <v>656.06</v>
      </c>
      <c r="AG1001">
        <v>761.01</v>
      </c>
      <c r="AH1001" t="s">
        <v>408</v>
      </c>
      <c r="AI1001" t="str">
        <f t="shared" si="222"/>
        <v>SIMSIMSIM810485442200136725744777.875ASPROLI - ENTIDADE FECHADA244777.87523673.87544500.87544500.875827568360RXXMUNDX NXNXTX DX NXWXMXNTX000000AMIL8AMIL FACIL S60 QC SP S/COPART76101656.06761.01ATIVO</v>
      </c>
      <c r="AJ1001">
        <f t="shared" si="223"/>
        <v>0</v>
      </c>
      <c r="AK1001" t="s">
        <v>401</v>
      </c>
      <c r="AM1001" s="8">
        <v>998</v>
      </c>
      <c r="AN1001" s="8" t="str">
        <f t="shared" si="230"/>
        <v/>
      </c>
      <c r="AO1001" s="8" t="str">
        <f t="shared" si="230"/>
        <v/>
      </c>
      <c r="AP1001" s="8" t="str">
        <f t="shared" si="230"/>
        <v/>
      </c>
      <c r="AQ1001" s="8" t="str">
        <f t="shared" si="230"/>
        <v/>
      </c>
      <c r="AR1001" s="8" t="str">
        <f t="shared" si="230"/>
        <v/>
      </c>
      <c r="AS1001" s="8" t="str">
        <f t="shared" si="230"/>
        <v/>
      </c>
      <c r="AT1001" s="8" t="str">
        <f t="shared" si="230"/>
        <v/>
      </c>
      <c r="AU1001" s="8" t="str">
        <f t="shared" si="230"/>
        <v/>
      </c>
      <c r="AV1001" s="8" t="str">
        <f t="shared" si="230"/>
        <v/>
      </c>
      <c r="AW1001" s="8" t="str">
        <f t="shared" si="230"/>
        <v/>
      </c>
      <c r="AX1001" s="8" t="str">
        <f t="shared" si="231"/>
        <v/>
      </c>
      <c r="AY1001" s="8" t="str">
        <f t="shared" si="231"/>
        <v/>
      </c>
      <c r="AZ1001" s="8" t="str">
        <f t="shared" si="231"/>
        <v/>
      </c>
      <c r="BA1001" s="8" t="str">
        <f t="shared" si="231"/>
        <v/>
      </c>
      <c r="BB1001" s="8" t="str">
        <f t="shared" si="231"/>
        <v/>
      </c>
      <c r="BC1001" s="8" t="str">
        <f t="shared" si="231"/>
        <v/>
      </c>
      <c r="BD1001" s="8" t="str">
        <f t="shared" si="231"/>
        <v/>
      </c>
      <c r="BE1001" s="8" t="str">
        <f t="shared" si="231"/>
        <v/>
      </c>
    </row>
    <row r="1002" spans="1:57">
      <c r="A1002" t="s">
        <v>404</v>
      </c>
      <c r="B1002" t="s">
        <v>404</v>
      </c>
      <c r="C1002" t="s">
        <v>404</v>
      </c>
      <c r="E1002">
        <v>810</v>
      </c>
      <c r="F1002">
        <v>485442200</v>
      </c>
      <c r="G1002">
        <v>1</v>
      </c>
      <c r="H1002">
        <v>367275</v>
      </c>
      <c r="I1002" s="1">
        <v>44777.875</v>
      </c>
      <c r="J1002" t="s">
        <v>401</v>
      </c>
      <c r="K1002">
        <v>0</v>
      </c>
      <c r="L1002" s="1"/>
      <c r="M1002" s="1">
        <v>44777.875</v>
      </c>
      <c r="N1002" s="1">
        <v>32657.875</v>
      </c>
      <c r="O1002" s="1">
        <v>44500.875</v>
      </c>
      <c r="P1002" s="1"/>
      <c r="Q1002" s="1">
        <v>44500.875</v>
      </c>
      <c r="R1002">
        <v>82756838</v>
      </c>
      <c r="S1002" s="23">
        <f>COUNTIF(affix_amil_mensalidade_bronze!$E$4:$E$140,R1002)</f>
        <v>0</v>
      </c>
      <c r="U1002" t="s">
        <v>680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389</v>
      </c>
      <c r="AC1002">
        <v>8</v>
      </c>
      <c r="AD1002" t="s">
        <v>664</v>
      </c>
      <c r="AE1002">
        <v>28733</v>
      </c>
      <c r="AF1002">
        <v>247.7</v>
      </c>
      <c r="AG1002">
        <v>287.33</v>
      </c>
      <c r="AH1002" t="s">
        <v>408</v>
      </c>
      <c r="AI1002" t="str">
        <f t="shared" si="222"/>
        <v>SIMSIMSIM810485442200136727544777.875ASPROLI - ENTIDADE FECHADA044777.87532657.87544500.87544500.875827568380DXMXRY DXYX XVXLXNX000000AMIL8AMIL FACIL S60 QC SP S/COPART28733247.7287.33ATIVO</v>
      </c>
      <c r="AJ1002">
        <f t="shared" si="223"/>
        <v>0</v>
      </c>
      <c r="AK1002" t="s">
        <v>401</v>
      </c>
      <c r="AM1002" s="7">
        <v>999</v>
      </c>
      <c r="AN1002" s="7" t="str">
        <f t="shared" si="230"/>
        <v/>
      </c>
      <c r="AO1002" s="7" t="str">
        <f t="shared" si="230"/>
        <v/>
      </c>
      <c r="AP1002" s="7" t="str">
        <f t="shared" si="230"/>
        <v/>
      </c>
      <c r="AQ1002" s="7" t="str">
        <f t="shared" si="230"/>
        <v/>
      </c>
      <c r="AR1002" s="7" t="str">
        <f t="shared" si="230"/>
        <v/>
      </c>
      <c r="AS1002" s="7" t="str">
        <f t="shared" si="230"/>
        <v/>
      </c>
      <c r="AT1002" s="7" t="str">
        <f t="shared" si="230"/>
        <v/>
      </c>
      <c r="AU1002" s="7" t="str">
        <f t="shared" si="230"/>
        <v/>
      </c>
      <c r="AV1002" s="7" t="str">
        <f t="shared" si="230"/>
        <v/>
      </c>
      <c r="AW1002" s="7" t="str">
        <f t="shared" si="230"/>
        <v/>
      </c>
      <c r="AX1002" s="7" t="str">
        <f t="shared" si="231"/>
        <v/>
      </c>
      <c r="AY1002" s="7" t="str">
        <f t="shared" si="231"/>
        <v/>
      </c>
      <c r="AZ1002" s="7" t="str">
        <f t="shared" si="231"/>
        <v/>
      </c>
      <c r="BA1002" s="7" t="str">
        <f t="shared" si="231"/>
        <v/>
      </c>
      <c r="BB1002" s="7" t="str">
        <f t="shared" si="231"/>
        <v/>
      </c>
      <c r="BC1002" s="7" t="str">
        <f t="shared" si="231"/>
        <v/>
      </c>
      <c r="BD1002" s="7" t="str">
        <f t="shared" si="231"/>
        <v/>
      </c>
      <c r="BE1002" s="7" t="str">
        <f t="shared" si="231"/>
        <v/>
      </c>
    </row>
    <row r="1003" spans="1:57">
      <c r="A1003" t="s">
        <v>404</v>
      </c>
      <c r="B1003" t="s">
        <v>404</v>
      </c>
      <c r="C1003" t="s">
        <v>404</v>
      </c>
      <c r="E1003">
        <v>810</v>
      </c>
      <c r="F1003">
        <v>0</v>
      </c>
      <c r="G1003">
        <v>1</v>
      </c>
      <c r="H1003">
        <v>364740</v>
      </c>
      <c r="I1003" s="1">
        <v>44777.875</v>
      </c>
      <c r="J1003" t="s">
        <v>401</v>
      </c>
      <c r="K1003">
        <v>0</v>
      </c>
      <c r="L1003" s="1"/>
      <c r="M1003" s="1">
        <v>44777.875</v>
      </c>
      <c r="N1003" s="1">
        <v>32463.916666666668</v>
      </c>
      <c r="O1003" s="1">
        <v>44742.875</v>
      </c>
      <c r="P1003" s="1">
        <v>44741.875</v>
      </c>
      <c r="Q1003" s="1">
        <v>44500.875</v>
      </c>
      <c r="R1003">
        <v>82756843</v>
      </c>
      <c r="S1003" s="22">
        <f>COUNTIF(affix_amil_mensalidade_bronze!$E$4:$E$140,R1003)</f>
        <v>0</v>
      </c>
      <c r="U1003" t="s">
        <v>675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389</v>
      </c>
      <c r="AC1003">
        <v>8</v>
      </c>
      <c r="AD1003" t="s">
        <v>666</v>
      </c>
      <c r="AE1003">
        <v>31573</v>
      </c>
      <c r="AF1003">
        <v>272.18</v>
      </c>
      <c r="AG1003">
        <v>315.73</v>
      </c>
      <c r="AH1003" t="s">
        <v>408</v>
      </c>
      <c r="AI1003" t="str">
        <f t="shared" si="222"/>
        <v>SIMSIMSIM8100136474044777.875ASPROLI - ENTIDADE FECHADA044777.87532463.916666666744742.87544741.87544500.875827568430KXRXNX MXWHXDX BUZXLX GXRWXX000000AMIL8AMIL FACIL S60 RJ QC S/COPART31573272.18315.73ATIVO</v>
      </c>
      <c r="AJ1003">
        <f t="shared" si="223"/>
        <v>0</v>
      </c>
      <c r="AK1003" t="s">
        <v>401</v>
      </c>
      <c r="AM1003" s="8">
        <v>1000</v>
      </c>
      <c r="AN1003" s="8" t="str">
        <f t="shared" si="230"/>
        <v/>
      </c>
      <c r="AO1003" s="8" t="str">
        <f t="shared" si="230"/>
        <v/>
      </c>
      <c r="AP1003" s="8" t="str">
        <f t="shared" si="230"/>
        <v/>
      </c>
      <c r="AQ1003" s="8" t="str">
        <f t="shared" si="230"/>
        <v/>
      </c>
      <c r="AR1003" s="8" t="str">
        <f t="shared" si="230"/>
        <v/>
      </c>
      <c r="AS1003" s="8" t="str">
        <f t="shared" si="230"/>
        <v/>
      </c>
      <c r="AT1003" s="8" t="str">
        <f t="shared" si="230"/>
        <v/>
      </c>
      <c r="AU1003" s="8" t="str">
        <f t="shared" si="230"/>
        <v/>
      </c>
      <c r="AV1003" s="8" t="str">
        <f t="shared" si="230"/>
        <v/>
      </c>
      <c r="AW1003" s="8" t="str">
        <f t="shared" si="230"/>
        <v/>
      </c>
      <c r="AX1003" s="8" t="str">
        <f t="shared" si="231"/>
        <v/>
      </c>
      <c r="AY1003" s="8" t="str">
        <f t="shared" si="231"/>
        <v/>
      </c>
      <c r="AZ1003" s="8" t="str">
        <f t="shared" si="231"/>
        <v/>
      </c>
      <c r="BA1003" s="8" t="str">
        <f t="shared" si="231"/>
        <v/>
      </c>
      <c r="BB1003" s="8" t="str">
        <f t="shared" si="231"/>
        <v/>
      </c>
      <c r="BC1003" s="8" t="str">
        <f t="shared" si="231"/>
        <v/>
      </c>
      <c r="BD1003" s="8" t="str">
        <f t="shared" si="231"/>
        <v/>
      </c>
      <c r="BE1003" s="8" t="str">
        <f t="shared" si="231"/>
        <v/>
      </c>
    </row>
    <row r="1004" spans="1:57">
      <c r="A1004" t="s">
        <v>386</v>
      </c>
      <c r="B1004" t="s">
        <v>386</v>
      </c>
      <c r="C1004" t="s">
        <v>386</v>
      </c>
      <c r="E1004">
        <v>810</v>
      </c>
      <c r="F1004">
        <v>485423203</v>
      </c>
      <c r="G1004">
        <v>1</v>
      </c>
      <c r="H1004">
        <v>366190</v>
      </c>
      <c r="I1004" s="1">
        <v>44777.875</v>
      </c>
      <c r="J1004" t="s">
        <v>401</v>
      </c>
      <c r="K1004">
        <v>0</v>
      </c>
      <c r="L1004" s="1">
        <v>44711.875</v>
      </c>
      <c r="M1004" s="1">
        <v>44777.875</v>
      </c>
      <c r="N1004" s="1">
        <v>31363.916666666668</v>
      </c>
      <c r="O1004" s="1">
        <v>44711.875</v>
      </c>
      <c r="P1004" s="1">
        <v>44679.875</v>
      </c>
      <c r="Q1004" s="1">
        <v>44500.875</v>
      </c>
      <c r="R1004">
        <v>82762739</v>
      </c>
      <c r="S1004" s="23">
        <f>COUNTIF(affix_amil_mensalidade_bronze!$E$4:$E$140,R1004)</f>
        <v>0</v>
      </c>
      <c r="U1004" t="s">
        <v>676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389</v>
      </c>
      <c r="AD1004" t="s">
        <v>668</v>
      </c>
      <c r="AE1004">
        <v>87305</v>
      </c>
      <c r="AF1004">
        <v>752.65</v>
      </c>
      <c r="AG1004">
        <v>873.05</v>
      </c>
      <c r="AH1004" t="s">
        <v>391</v>
      </c>
      <c r="AI1004" t="str">
        <f t="shared" si="222"/>
        <v>NÃONÃONÃO810485423203136619044777.875ASPROLI - ENTIDADE FECHADA044711.87544777.87531363.916666666744711.87544679.87544500.875827627390KXXLXNX XLVX DX XLVX000000AMILAMIL S450 QP S/COPART87305752.65873.05INATIVO</v>
      </c>
      <c r="AJ1004">
        <f t="shared" si="223"/>
        <v>0</v>
      </c>
      <c r="AK1004" t="s">
        <v>401</v>
      </c>
      <c r="AM1004" s="7">
        <v>1001</v>
      </c>
      <c r="AN1004" s="7" t="str">
        <f t="shared" ref="AN1004:AW1013" si="232">IF(AN$3=$D1004,$AM1004,"")</f>
        <v/>
      </c>
      <c r="AO1004" s="7" t="str">
        <f t="shared" si="232"/>
        <v/>
      </c>
      <c r="AP1004" s="7" t="str">
        <f t="shared" si="232"/>
        <v/>
      </c>
      <c r="AQ1004" s="7" t="str">
        <f t="shared" si="232"/>
        <v/>
      </c>
      <c r="AR1004" s="7" t="str">
        <f t="shared" si="232"/>
        <v/>
      </c>
      <c r="AS1004" s="7" t="str">
        <f t="shared" si="232"/>
        <v/>
      </c>
      <c r="AT1004" s="7" t="str">
        <f t="shared" si="232"/>
        <v/>
      </c>
      <c r="AU1004" s="7" t="str">
        <f t="shared" si="232"/>
        <v/>
      </c>
      <c r="AV1004" s="7" t="str">
        <f t="shared" si="232"/>
        <v/>
      </c>
      <c r="AW1004" s="7" t="str">
        <f t="shared" si="232"/>
        <v/>
      </c>
      <c r="AX1004" s="7" t="str">
        <f t="shared" ref="AX1004:BE1013" si="233">IF(AX$3=$D1004,$AM1004,"")</f>
        <v/>
      </c>
      <c r="AY1004" s="7" t="str">
        <f t="shared" si="233"/>
        <v/>
      </c>
      <c r="AZ1004" s="7" t="str">
        <f t="shared" si="233"/>
        <v/>
      </c>
      <c r="BA1004" s="7" t="str">
        <f t="shared" si="233"/>
        <v/>
      </c>
      <c r="BB1004" s="7" t="str">
        <f t="shared" si="233"/>
        <v/>
      </c>
      <c r="BC1004" s="7" t="str">
        <f t="shared" si="233"/>
        <v/>
      </c>
      <c r="BD1004" s="7" t="str">
        <f t="shared" si="233"/>
        <v/>
      </c>
      <c r="BE1004" s="7" t="str">
        <f t="shared" si="233"/>
        <v/>
      </c>
    </row>
    <row r="1005" spans="1:57">
      <c r="A1005" t="s">
        <v>404</v>
      </c>
      <c r="B1005" t="s">
        <v>404</v>
      </c>
      <c r="C1005" t="s">
        <v>404</v>
      </c>
      <c r="E1005">
        <v>810</v>
      </c>
      <c r="F1005">
        <v>485427206</v>
      </c>
      <c r="G1005">
        <v>1</v>
      </c>
      <c r="H1005">
        <v>369566</v>
      </c>
      <c r="I1005" s="1">
        <v>44777.875</v>
      </c>
      <c r="J1005" t="s">
        <v>401</v>
      </c>
      <c r="K1005">
        <v>0</v>
      </c>
      <c r="L1005" s="1"/>
      <c r="M1005" s="1">
        <v>44777.875</v>
      </c>
      <c r="N1005" s="1">
        <v>30877.875</v>
      </c>
      <c r="O1005" s="1">
        <v>44529.875</v>
      </c>
      <c r="P1005" s="1"/>
      <c r="Q1005" s="1">
        <v>44530.875</v>
      </c>
      <c r="R1005">
        <v>82957169</v>
      </c>
      <c r="S1005" s="22">
        <f>COUNTIF(affix_amil_mensalidade_bronze!$E$4:$E$140,R1005)</f>
        <v>0</v>
      </c>
      <c r="U1005" t="s">
        <v>681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389</v>
      </c>
      <c r="AC1005">
        <v>7</v>
      </c>
      <c r="AD1005" t="s">
        <v>682</v>
      </c>
      <c r="AE1005">
        <v>72911</v>
      </c>
      <c r="AF1005">
        <v>628.54999999999995</v>
      </c>
      <c r="AG1005">
        <v>729.11</v>
      </c>
      <c r="AH1005" t="s">
        <v>408</v>
      </c>
      <c r="AI1005" t="str">
        <f t="shared" si="222"/>
        <v>SIMSIMSIM810485427206136956644777.875ASPROLI - ENTIDADE FECHADA044777.87530877.87544529.87544530.875829571690JXXLXN XMXRXM PXNHXXRX000000AMIL7AMIL S380 QP S/COPART72911628.55729.11ATIVO</v>
      </c>
      <c r="AJ1005">
        <f t="shared" si="223"/>
        <v>0</v>
      </c>
      <c r="AK1005" t="s">
        <v>401</v>
      </c>
      <c r="AM1005" s="8">
        <v>1002</v>
      </c>
      <c r="AN1005" s="8" t="str">
        <f t="shared" si="232"/>
        <v/>
      </c>
      <c r="AO1005" s="8" t="str">
        <f t="shared" si="232"/>
        <v/>
      </c>
      <c r="AP1005" s="8" t="str">
        <f t="shared" si="232"/>
        <v/>
      </c>
      <c r="AQ1005" s="8" t="str">
        <f t="shared" si="232"/>
        <v/>
      </c>
      <c r="AR1005" s="8" t="str">
        <f t="shared" si="232"/>
        <v/>
      </c>
      <c r="AS1005" s="8" t="str">
        <f t="shared" si="232"/>
        <v/>
      </c>
      <c r="AT1005" s="8" t="str">
        <f t="shared" si="232"/>
        <v/>
      </c>
      <c r="AU1005" s="8" t="str">
        <f t="shared" si="232"/>
        <v/>
      </c>
      <c r="AV1005" s="8" t="str">
        <f t="shared" si="232"/>
        <v/>
      </c>
      <c r="AW1005" s="8" t="str">
        <f t="shared" si="232"/>
        <v/>
      </c>
      <c r="AX1005" s="8" t="str">
        <f t="shared" si="233"/>
        <v/>
      </c>
      <c r="AY1005" s="8" t="str">
        <f t="shared" si="233"/>
        <v/>
      </c>
      <c r="AZ1005" s="8" t="str">
        <f t="shared" si="233"/>
        <v/>
      </c>
      <c r="BA1005" s="8" t="str">
        <f t="shared" si="233"/>
        <v/>
      </c>
      <c r="BB1005" s="8" t="str">
        <f t="shared" si="233"/>
        <v/>
      </c>
      <c r="BC1005" s="8" t="str">
        <f t="shared" si="233"/>
        <v/>
      </c>
      <c r="BD1005" s="8" t="str">
        <f t="shared" si="233"/>
        <v/>
      </c>
      <c r="BE1005" s="8" t="str">
        <f t="shared" si="233"/>
        <v/>
      </c>
    </row>
    <row r="1006" spans="1:57">
      <c r="A1006" t="s">
        <v>404</v>
      </c>
      <c r="B1006" t="s">
        <v>404</v>
      </c>
      <c r="C1006" t="s">
        <v>404</v>
      </c>
      <c r="E1006">
        <v>810</v>
      </c>
      <c r="F1006">
        <v>0</v>
      </c>
      <c r="G1006">
        <v>1</v>
      </c>
      <c r="H1006">
        <v>370606</v>
      </c>
      <c r="I1006" s="1">
        <v>44777.875</v>
      </c>
      <c r="J1006" t="s">
        <v>401</v>
      </c>
      <c r="K1006">
        <v>0</v>
      </c>
      <c r="L1006" s="1"/>
      <c r="M1006" s="1">
        <v>44777.875</v>
      </c>
      <c r="N1006" s="1">
        <v>33039.875</v>
      </c>
      <c r="O1006" s="1">
        <v>44529.875</v>
      </c>
      <c r="P1006" s="1"/>
      <c r="Q1006" s="1">
        <v>44530.875</v>
      </c>
      <c r="R1006">
        <v>82957229</v>
      </c>
      <c r="S1006" s="23">
        <f>COUNTIF(affix_amil_mensalidade_bronze!$E$4:$E$140,R1006)</f>
        <v>0</v>
      </c>
      <c r="U1006" t="s">
        <v>683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389</v>
      </c>
      <c r="AC1006">
        <v>7</v>
      </c>
      <c r="AD1006" t="s">
        <v>666</v>
      </c>
      <c r="AE1006">
        <v>31573</v>
      </c>
      <c r="AF1006">
        <v>272.18</v>
      </c>
      <c r="AG1006">
        <v>315.73</v>
      </c>
      <c r="AH1006" t="s">
        <v>408</v>
      </c>
      <c r="AI1006" t="str">
        <f t="shared" si="222"/>
        <v>SIMSIMSIM8100137060644777.875ASPROLI - ENTIDADE FECHADA044777.87533039.87544529.87544530.875829572290PXLXXNX GXRWXX DX XLXVXXRX000000AMIL7AMIL FACIL S60 RJ QC S/COPART31573272.18315.73ATIVO</v>
      </c>
      <c r="AJ1006">
        <f t="shared" si="223"/>
        <v>0</v>
      </c>
      <c r="AK1006" t="s">
        <v>401</v>
      </c>
      <c r="AM1006" s="7">
        <v>1003</v>
      </c>
      <c r="AN1006" s="7" t="str">
        <f t="shared" si="232"/>
        <v/>
      </c>
      <c r="AO1006" s="7" t="str">
        <f t="shared" si="232"/>
        <v/>
      </c>
      <c r="AP1006" s="7" t="str">
        <f t="shared" si="232"/>
        <v/>
      </c>
      <c r="AQ1006" s="7" t="str">
        <f t="shared" si="232"/>
        <v/>
      </c>
      <c r="AR1006" s="7" t="str">
        <f t="shared" si="232"/>
        <v/>
      </c>
      <c r="AS1006" s="7" t="str">
        <f t="shared" si="232"/>
        <v/>
      </c>
      <c r="AT1006" s="7" t="str">
        <f t="shared" si="232"/>
        <v/>
      </c>
      <c r="AU1006" s="7" t="str">
        <f t="shared" si="232"/>
        <v/>
      </c>
      <c r="AV1006" s="7" t="str">
        <f t="shared" si="232"/>
        <v/>
      </c>
      <c r="AW1006" s="7" t="str">
        <f t="shared" si="232"/>
        <v/>
      </c>
      <c r="AX1006" s="7" t="str">
        <f t="shared" si="233"/>
        <v/>
      </c>
      <c r="AY1006" s="7" t="str">
        <f t="shared" si="233"/>
        <v/>
      </c>
      <c r="AZ1006" s="7" t="str">
        <f t="shared" si="233"/>
        <v/>
      </c>
      <c r="BA1006" s="7" t="str">
        <f t="shared" si="233"/>
        <v/>
      </c>
      <c r="BB1006" s="7" t="str">
        <f t="shared" si="233"/>
        <v/>
      </c>
      <c r="BC1006" s="7" t="str">
        <f t="shared" si="233"/>
        <v/>
      </c>
      <c r="BD1006" s="7" t="str">
        <f t="shared" si="233"/>
        <v/>
      </c>
      <c r="BE1006" s="7" t="str">
        <f t="shared" si="233"/>
        <v/>
      </c>
    </row>
    <row r="1007" spans="1:57">
      <c r="A1007" t="s">
        <v>404</v>
      </c>
      <c r="B1007" t="s">
        <v>404</v>
      </c>
      <c r="C1007" t="s">
        <v>404</v>
      </c>
      <c r="E1007">
        <v>810</v>
      </c>
      <c r="F1007">
        <v>0</v>
      </c>
      <c r="G1007">
        <v>1</v>
      </c>
      <c r="H1007">
        <v>372902</v>
      </c>
      <c r="I1007" s="1">
        <v>44777.875</v>
      </c>
      <c r="J1007" t="s">
        <v>401</v>
      </c>
      <c r="K1007">
        <v>0</v>
      </c>
      <c r="L1007" s="1"/>
      <c r="M1007" s="1">
        <v>44777.875</v>
      </c>
      <c r="N1007" s="1">
        <v>21208.916666666668</v>
      </c>
      <c r="O1007" s="1">
        <v>44529.875</v>
      </c>
      <c r="P1007" s="1"/>
      <c r="Q1007" s="1">
        <v>44530.875</v>
      </c>
      <c r="R1007">
        <v>82957462</v>
      </c>
      <c r="S1007" s="23">
        <f>COUNTIF(affix_amil_mensalidade_bronze!$E$4:$E$140,R1007)</f>
        <v>0</v>
      </c>
      <c r="U1007" t="s">
        <v>690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389</v>
      </c>
      <c r="AC1007">
        <v>7</v>
      </c>
      <c r="AD1007" t="s">
        <v>666</v>
      </c>
      <c r="AE1007">
        <v>118581</v>
      </c>
      <c r="AF1007">
        <v>1022.24</v>
      </c>
      <c r="AG1007">
        <v>1185.81</v>
      </c>
      <c r="AH1007" t="s">
        <v>408</v>
      </c>
      <c r="AI1007" t="str">
        <f t="shared" si="222"/>
        <v>SIMSIMSIM8100137290244777.875ASPROLI - ENTIDADE FECHADA044777.87521208.916666666744529.87544530.875829574620MXRXX MXDXLXNX DX FRXNWX PXX000000AMIL7AMIL FACIL S60 RJ QC S/COPART1185811022.241185.81ATIVO</v>
      </c>
      <c r="AJ1007">
        <f t="shared" si="223"/>
        <v>0</v>
      </c>
      <c r="AK1007" t="s">
        <v>401</v>
      </c>
      <c r="AM1007" s="8">
        <v>1004</v>
      </c>
      <c r="AN1007" s="8" t="str">
        <f t="shared" si="232"/>
        <v/>
      </c>
      <c r="AO1007" s="8" t="str">
        <f t="shared" si="232"/>
        <v/>
      </c>
      <c r="AP1007" s="8" t="str">
        <f t="shared" si="232"/>
        <v/>
      </c>
      <c r="AQ1007" s="8" t="str">
        <f t="shared" si="232"/>
        <v/>
      </c>
      <c r="AR1007" s="8" t="str">
        <f t="shared" si="232"/>
        <v/>
      </c>
      <c r="AS1007" s="8" t="str">
        <f t="shared" si="232"/>
        <v/>
      </c>
      <c r="AT1007" s="8" t="str">
        <f t="shared" si="232"/>
        <v/>
      </c>
      <c r="AU1007" s="8" t="str">
        <f t="shared" si="232"/>
        <v/>
      </c>
      <c r="AV1007" s="8" t="str">
        <f t="shared" si="232"/>
        <v/>
      </c>
      <c r="AW1007" s="8" t="str">
        <f t="shared" si="232"/>
        <v/>
      </c>
      <c r="AX1007" s="8" t="str">
        <f t="shared" si="233"/>
        <v/>
      </c>
      <c r="AY1007" s="8" t="str">
        <f t="shared" si="233"/>
        <v/>
      </c>
      <c r="AZ1007" s="8" t="str">
        <f t="shared" si="233"/>
        <v/>
      </c>
      <c r="BA1007" s="8" t="str">
        <f t="shared" si="233"/>
        <v/>
      </c>
      <c r="BB1007" s="8" t="str">
        <f t="shared" si="233"/>
        <v/>
      </c>
      <c r="BC1007" s="8" t="str">
        <f t="shared" si="233"/>
        <v/>
      </c>
      <c r="BD1007" s="8" t="str">
        <f t="shared" si="233"/>
        <v/>
      </c>
      <c r="BE1007" s="8" t="str">
        <f t="shared" si="233"/>
        <v/>
      </c>
    </row>
    <row r="1008" spans="1:57">
      <c r="A1008" t="s">
        <v>404</v>
      </c>
      <c r="B1008" t="s">
        <v>404</v>
      </c>
      <c r="C1008" t="s">
        <v>404</v>
      </c>
      <c r="E1008">
        <v>810</v>
      </c>
      <c r="F1008">
        <v>0</v>
      </c>
      <c r="G1008">
        <v>1</v>
      </c>
      <c r="H1008">
        <v>370849</v>
      </c>
      <c r="I1008" s="1">
        <v>44777.875</v>
      </c>
      <c r="J1008" t="s">
        <v>401</v>
      </c>
      <c r="K1008">
        <v>0</v>
      </c>
      <c r="L1008" s="1"/>
      <c r="M1008" s="1">
        <v>44777.875</v>
      </c>
      <c r="N1008" s="1">
        <v>27773.916666666668</v>
      </c>
      <c r="O1008" s="1">
        <v>44529.875</v>
      </c>
      <c r="P1008" s="1"/>
      <c r="Q1008" s="1">
        <v>44530.875</v>
      </c>
      <c r="R1008">
        <v>82957493</v>
      </c>
      <c r="S1008" s="23">
        <f>COUNTIF(affix_amil_mensalidade_bronze!$E$4:$E$140,R1008)</f>
        <v>0</v>
      </c>
      <c r="U1008" t="s">
        <v>685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389</v>
      </c>
      <c r="AC1008">
        <v>7</v>
      </c>
      <c r="AD1008" t="s">
        <v>666</v>
      </c>
      <c r="AE1008">
        <v>48705</v>
      </c>
      <c r="AF1008">
        <v>419.87</v>
      </c>
      <c r="AG1008">
        <v>487.05</v>
      </c>
      <c r="AH1008" t="s">
        <v>408</v>
      </c>
      <c r="AI1008" t="str">
        <f t="shared" si="222"/>
        <v>SIMSIMSIM8100137084944777.875ASPROLI - ENTIDADE FECHADA044777.87527773.916666666744529.87544530.875829574930XLXXXNDRX MXNDX RXDRXGUX000000AMIL7AMIL FACIL S60 RJ QC S/COPART48705419.87487.05ATIVO</v>
      </c>
      <c r="AJ1008">
        <f t="shared" si="223"/>
        <v>0</v>
      </c>
      <c r="AK1008" t="s">
        <v>401</v>
      </c>
      <c r="AM1008" s="7">
        <v>1005</v>
      </c>
      <c r="AN1008" s="7" t="str">
        <f t="shared" si="232"/>
        <v/>
      </c>
      <c r="AO1008" s="7" t="str">
        <f t="shared" si="232"/>
        <v/>
      </c>
      <c r="AP1008" s="7" t="str">
        <f t="shared" si="232"/>
        <v/>
      </c>
      <c r="AQ1008" s="7" t="str">
        <f t="shared" si="232"/>
        <v/>
      </c>
      <c r="AR1008" s="7" t="str">
        <f t="shared" si="232"/>
        <v/>
      </c>
      <c r="AS1008" s="7" t="str">
        <f t="shared" si="232"/>
        <v/>
      </c>
      <c r="AT1008" s="7" t="str">
        <f t="shared" si="232"/>
        <v/>
      </c>
      <c r="AU1008" s="7" t="str">
        <f t="shared" si="232"/>
        <v/>
      </c>
      <c r="AV1008" s="7" t="str">
        <f t="shared" si="232"/>
        <v/>
      </c>
      <c r="AW1008" s="7" t="str">
        <f t="shared" si="232"/>
        <v/>
      </c>
      <c r="AX1008" s="7" t="str">
        <f t="shared" si="233"/>
        <v/>
      </c>
      <c r="AY1008" s="7" t="str">
        <f t="shared" si="233"/>
        <v/>
      </c>
      <c r="AZ1008" s="7" t="str">
        <f t="shared" si="233"/>
        <v/>
      </c>
      <c r="BA1008" s="7" t="str">
        <f t="shared" si="233"/>
        <v/>
      </c>
      <c r="BB1008" s="7" t="str">
        <f t="shared" si="233"/>
        <v/>
      </c>
      <c r="BC1008" s="7" t="str">
        <f t="shared" si="233"/>
        <v/>
      </c>
      <c r="BD1008" s="7" t="str">
        <f t="shared" si="233"/>
        <v/>
      </c>
      <c r="BE1008" s="7" t="str">
        <f t="shared" si="233"/>
        <v/>
      </c>
    </row>
    <row r="1009" spans="1:57">
      <c r="A1009" t="s">
        <v>404</v>
      </c>
      <c r="B1009" t="s">
        <v>404</v>
      </c>
      <c r="C1009" t="s">
        <v>404</v>
      </c>
      <c r="E1009">
        <v>810</v>
      </c>
      <c r="F1009">
        <v>0</v>
      </c>
      <c r="G1009">
        <v>1</v>
      </c>
      <c r="H1009">
        <v>370849</v>
      </c>
      <c r="I1009" s="1">
        <v>44777.875</v>
      </c>
      <c r="J1009" t="s">
        <v>401</v>
      </c>
      <c r="K1009">
        <v>1</v>
      </c>
      <c r="L1009" s="1"/>
      <c r="M1009" s="1">
        <v>44777.875</v>
      </c>
      <c r="N1009" s="1">
        <v>28287.875</v>
      </c>
      <c r="O1009" s="1">
        <v>44529.875</v>
      </c>
      <c r="P1009" s="1"/>
      <c r="Q1009" s="1">
        <v>44530.875</v>
      </c>
      <c r="R1009">
        <v>82957494</v>
      </c>
      <c r="S1009" s="22">
        <f>COUNTIF(affix_amil_mensalidade_bronze!$E$4:$E$140,R1009)</f>
        <v>0</v>
      </c>
      <c r="U1009" t="s">
        <v>686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389</v>
      </c>
      <c r="AC1009">
        <v>7</v>
      </c>
      <c r="AD1009" t="s">
        <v>666</v>
      </c>
      <c r="AE1009">
        <v>48705</v>
      </c>
      <c r="AF1009">
        <v>419.87</v>
      </c>
      <c r="AG1009">
        <v>487.05</v>
      </c>
      <c r="AH1009" t="s">
        <v>408</v>
      </c>
      <c r="AI1009" t="str">
        <f t="shared" si="222"/>
        <v>SIMSIMSIM8100137084944777.875ASPROLI - ENTIDADE FECHADA144777.87528287.87544529.87544530.875829574940WLXUDXX RXMX DX XLMXXDX000000AMIL7AMIL FACIL S60 RJ QC S/COPART48705419.87487.05ATIVO</v>
      </c>
      <c r="AJ1009">
        <f t="shared" si="223"/>
        <v>0</v>
      </c>
      <c r="AK1009" t="s">
        <v>401</v>
      </c>
      <c r="AM1009" s="8">
        <v>1006</v>
      </c>
      <c r="AN1009" s="8" t="str">
        <f t="shared" si="232"/>
        <v/>
      </c>
      <c r="AO1009" s="8" t="str">
        <f t="shared" si="232"/>
        <v/>
      </c>
      <c r="AP1009" s="8" t="str">
        <f t="shared" si="232"/>
        <v/>
      </c>
      <c r="AQ1009" s="8" t="str">
        <f t="shared" si="232"/>
        <v/>
      </c>
      <c r="AR1009" s="8" t="str">
        <f t="shared" si="232"/>
        <v/>
      </c>
      <c r="AS1009" s="8" t="str">
        <f t="shared" si="232"/>
        <v/>
      </c>
      <c r="AT1009" s="8" t="str">
        <f t="shared" si="232"/>
        <v/>
      </c>
      <c r="AU1009" s="8" t="str">
        <f t="shared" si="232"/>
        <v/>
      </c>
      <c r="AV1009" s="8" t="str">
        <f t="shared" si="232"/>
        <v/>
      </c>
      <c r="AW1009" s="8" t="str">
        <f t="shared" si="232"/>
        <v/>
      </c>
      <c r="AX1009" s="8" t="str">
        <f t="shared" si="233"/>
        <v/>
      </c>
      <c r="AY1009" s="8" t="str">
        <f t="shared" si="233"/>
        <v/>
      </c>
      <c r="AZ1009" s="8" t="str">
        <f t="shared" si="233"/>
        <v/>
      </c>
      <c r="BA1009" s="8" t="str">
        <f t="shared" si="233"/>
        <v/>
      </c>
      <c r="BB1009" s="8" t="str">
        <f t="shared" si="233"/>
        <v/>
      </c>
      <c r="BC1009" s="8" t="str">
        <f t="shared" si="233"/>
        <v/>
      </c>
      <c r="BD1009" s="8" t="str">
        <f t="shared" si="233"/>
        <v/>
      </c>
      <c r="BE1009" s="8" t="str">
        <f t="shared" si="233"/>
        <v/>
      </c>
    </row>
    <row r="1010" spans="1:57">
      <c r="A1010" t="s">
        <v>404</v>
      </c>
      <c r="B1010" t="s">
        <v>404</v>
      </c>
      <c r="C1010" t="s">
        <v>404</v>
      </c>
      <c r="E1010">
        <v>810</v>
      </c>
      <c r="F1010">
        <v>485429202</v>
      </c>
      <c r="G1010">
        <v>1</v>
      </c>
      <c r="H1010">
        <v>371337</v>
      </c>
      <c r="I1010" s="1">
        <v>44777.875</v>
      </c>
      <c r="J1010" t="s">
        <v>401</v>
      </c>
      <c r="K1010">
        <v>0</v>
      </c>
      <c r="L1010" s="1"/>
      <c r="M1010" s="1">
        <v>44777.875</v>
      </c>
      <c r="N1010" s="1">
        <v>33056.875</v>
      </c>
      <c r="O1010" s="1">
        <v>44529.875</v>
      </c>
      <c r="P1010" s="1"/>
      <c r="Q1010" s="1">
        <v>44530.875</v>
      </c>
      <c r="R1010">
        <v>82957528</v>
      </c>
      <c r="S1010" s="23">
        <f>COUNTIF(affix_amil_mensalidade_bronze!$E$4:$E$140,R1010)</f>
        <v>0</v>
      </c>
      <c r="U1010" t="s">
        <v>687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389</v>
      </c>
      <c r="AC1010">
        <v>7</v>
      </c>
      <c r="AD1010" t="s">
        <v>661</v>
      </c>
      <c r="AE1010">
        <v>82159</v>
      </c>
      <c r="AF1010">
        <v>708.3</v>
      </c>
      <c r="AG1010">
        <v>821.59</v>
      </c>
      <c r="AH1010" t="s">
        <v>408</v>
      </c>
      <c r="AI1010" t="str">
        <f t="shared" si="222"/>
        <v>SIMSIMSIM810485429202137133744777.875ASPROLI - ENTIDADE FECHADA044777.87533056.87544529.87544530.875829575280XLXNX MXXX NXDXR000000AMIL7AMIL S380 QC S/COPART82159708.3821.59ATIVO</v>
      </c>
      <c r="AJ1010">
        <f t="shared" si="223"/>
        <v>0</v>
      </c>
      <c r="AK1010" t="s">
        <v>401</v>
      </c>
      <c r="AM1010" s="7">
        <v>1007</v>
      </c>
      <c r="AN1010" s="7" t="str">
        <f t="shared" si="232"/>
        <v/>
      </c>
      <c r="AO1010" s="7" t="str">
        <f t="shared" si="232"/>
        <v/>
      </c>
      <c r="AP1010" s="7" t="str">
        <f t="shared" si="232"/>
        <v/>
      </c>
      <c r="AQ1010" s="7" t="str">
        <f t="shared" si="232"/>
        <v/>
      </c>
      <c r="AR1010" s="7" t="str">
        <f t="shared" si="232"/>
        <v/>
      </c>
      <c r="AS1010" s="7" t="str">
        <f t="shared" si="232"/>
        <v/>
      </c>
      <c r="AT1010" s="7" t="str">
        <f t="shared" si="232"/>
        <v/>
      </c>
      <c r="AU1010" s="7" t="str">
        <f t="shared" si="232"/>
        <v/>
      </c>
      <c r="AV1010" s="7" t="str">
        <f t="shared" si="232"/>
        <v/>
      </c>
      <c r="AW1010" s="7" t="str">
        <f t="shared" si="232"/>
        <v/>
      </c>
      <c r="AX1010" s="7" t="str">
        <f t="shared" si="233"/>
        <v/>
      </c>
      <c r="AY1010" s="7" t="str">
        <f t="shared" si="233"/>
        <v/>
      </c>
      <c r="AZ1010" s="7" t="str">
        <f t="shared" si="233"/>
        <v/>
      </c>
      <c r="BA1010" s="7" t="str">
        <f t="shared" si="233"/>
        <v/>
      </c>
      <c r="BB1010" s="7" t="str">
        <f t="shared" si="233"/>
        <v/>
      </c>
      <c r="BC1010" s="7" t="str">
        <f t="shared" si="233"/>
        <v/>
      </c>
      <c r="BD1010" s="7" t="str">
        <f t="shared" si="233"/>
        <v/>
      </c>
      <c r="BE1010" s="7" t="str">
        <f t="shared" si="233"/>
        <v/>
      </c>
    </row>
    <row r="1011" spans="1:57">
      <c r="A1011" t="s">
        <v>404</v>
      </c>
      <c r="B1011" t="s">
        <v>404</v>
      </c>
      <c r="C1011" t="s">
        <v>404</v>
      </c>
      <c r="E1011">
        <v>810</v>
      </c>
      <c r="F1011">
        <v>485425200</v>
      </c>
      <c r="G1011">
        <v>1</v>
      </c>
      <c r="H1011">
        <v>372800</v>
      </c>
      <c r="I1011" s="1">
        <v>44777.875</v>
      </c>
      <c r="J1011" t="s">
        <v>401</v>
      </c>
      <c r="K1011">
        <v>0</v>
      </c>
      <c r="L1011" s="1"/>
      <c r="M1011" s="1">
        <v>44777.875</v>
      </c>
      <c r="N1011" s="1">
        <v>34547.875</v>
      </c>
      <c r="O1011" s="1">
        <v>44529.875</v>
      </c>
      <c r="P1011" s="1"/>
      <c r="Q1011" s="1">
        <v>44530.875</v>
      </c>
      <c r="R1011">
        <v>82957565</v>
      </c>
      <c r="S1011" s="22">
        <f>COUNTIF(affix_amil_mensalidade_bronze!$E$4:$E$140,R1011)</f>
        <v>0</v>
      </c>
      <c r="U1011" t="s">
        <v>688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389</v>
      </c>
      <c r="AC1011">
        <v>7</v>
      </c>
      <c r="AD1011" t="s">
        <v>689</v>
      </c>
      <c r="AE1011">
        <v>74843</v>
      </c>
      <c r="AF1011">
        <v>645.22</v>
      </c>
      <c r="AG1011">
        <v>748.43</v>
      </c>
      <c r="AH1011" t="s">
        <v>408</v>
      </c>
      <c r="AI1011" t="str">
        <f t="shared" si="222"/>
        <v>SIMSIMSIM810485425200137280044777.875ASPROLI - ENTIDADE FECHADA044777.87534547.87544529.87544530.875829575650KXRXMX XRXF MXHMUD000000AMIL7AMIL S450 QC S/COPART74843645.22748.43ATIVO</v>
      </c>
      <c r="AJ1011">
        <f t="shared" si="223"/>
        <v>0</v>
      </c>
      <c r="AK1011" t="s">
        <v>401</v>
      </c>
      <c r="AM1011" s="8">
        <v>1008</v>
      </c>
      <c r="AN1011" s="8" t="str">
        <f t="shared" si="232"/>
        <v/>
      </c>
      <c r="AO1011" s="8" t="str">
        <f t="shared" si="232"/>
        <v/>
      </c>
      <c r="AP1011" s="8" t="str">
        <f t="shared" si="232"/>
        <v/>
      </c>
      <c r="AQ1011" s="8" t="str">
        <f t="shared" si="232"/>
        <v/>
      </c>
      <c r="AR1011" s="8" t="str">
        <f t="shared" si="232"/>
        <v/>
      </c>
      <c r="AS1011" s="8" t="str">
        <f t="shared" si="232"/>
        <v/>
      </c>
      <c r="AT1011" s="8" t="str">
        <f t="shared" si="232"/>
        <v/>
      </c>
      <c r="AU1011" s="8" t="str">
        <f t="shared" si="232"/>
        <v/>
      </c>
      <c r="AV1011" s="8" t="str">
        <f t="shared" si="232"/>
        <v/>
      </c>
      <c r="AW1011" s="8" t="str">
        <f t="shared" si="232"/>
        <v/>
      </c>
      <c r="AX1011" s="8" t="str">
        <f t="shared" si="233"/>
        <v/>
      </c>
      <c r="AY1011" s="8" t="str">
        <f t="shared" si="233"/>
        <v/>
      </c>
      <c r="AZ1011" s="8" t="str">
        <f t="shared" si="233"/>
        <v/>
      </c>
      <c r="BA1011" s="8" t="str">
        <f t="shared" si="233"/>
        <v/>
      </c>
      <c r="BB1011" s="8" t="str">
        <f t="shared" si="233"/>
        <v/>
      </c>
      <c r="BC1011" s="8" t="str">
        <f t="shared" si="233"/>
        <v/>
      </c>
      <c r="BD1011" s="8" t="str">
        <f t="shared" si="233"/>
        <v/>
      </c>
      <c r="BE1011" s="8" t="str">
        <f t="shared" si="233"/>
        <v/>
      </c>
    </row>
    <row r="1012" spans="1:57">
      <c r="A1012" t="s">
        <v>404</v>
      </c>
      <c r="B1012" t="s">
        <v>404</v>
      </c>
      <c r="C1012" t="s">
        <v>404</v>
      </c>
      <c r="E1012">
        <v>810</v>
      </c>
      <c r="F1012">
        <v>485421207</v>
      </c>
      <c r="G1012">
        <v>1</v>
      </c>
      <c r="H1012">
        <v>370765</v>
      </c>
      <c r="I1012" s="1">
        <v>44777.875</v>
      </c>
      <c r="J1012" t="s">
        <v>401</v>
      </c>
      <c r="K1012">
        <v>0</v>
      </c>
      <c r="L1012" s="1"/>
      <c r="M1012" s="1">
        <v>44777.875</v>
      </c>
      <c r="N1012" s="1">
        <v>26497.875</v>
      </c>
      <c r="O1012" s="1">
        <v>44529.875</v>
      </c>
      <c r="P1012" s="1"/>
      <c r="Q1012" s="1">
        <v>44530.875</v>
      </c>
      <c r="R1012">
        <v>82957580</v>
      </c>
      <c r="S1012" s="22">
        <f>COUNTIF(affix_amil_mensalidade_bronze!$E$4:$E$140,R1012)</f>
        <v>0</v>
      </c>
      <c r="U1012" t="s">
        <v>684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389</v>
      </c>
      <c r="AC1012">
        <v>7</v>
      </c>
      <c r="AD1012" t="s">
        <v>670</v>
      </c>
      <c r="AE1012">
        <v>210522</v>
      </c>
      <c r="AF1012">
        <v>1814.91</v>
      </c>
      <c r="AG1012">
        <v>2105.2199999999998</v>
      </c>
      <c r="AH1012" t="s">
        <v>408</v>
      </c>
      <c r="AI1012" t="str">
        <f t="shared" si="222"/>
        <v>SIMSIMSIM810485421207137076544777.875ASPROLI - ENTIDADE FECHADA044777.87526497.87544529.87544530.875829575800LXURDX XPXRXWXDX DX XNTX000000AMIL7AMIL S750 R1 QP S/COPART2105221814.912105.22ATIVO</v>
      </c>
      <c r="AJ1012">
        <f t="shared" si="223"/>
        <v>0</v>
      </c>
      <c r="AK1012" t="s">
        <v>401</v>
      </c>
      <c r="AM1012" s="7">
        <v>1009</v>
      </c>
      <c r="AN1012" s="7" t="str">
        <f t="shared" si="232"/>
        <v/>
      </c>
      <c r="AO1012" s="7" t="str">
        <f t="shared" si="232"/>
        <v/>
      </c>
      <c r="AP1012" s="7" t="str">
        <f t="shared" si="232"/>
        <v/>
      </c>
      <c r="AQ1012" s="7" t="str">
        <f t="shared" si="232"/>
        <v/>
      </c>
      <c r="AR1012" s="7" t="str">
        <f t="shared" si="232"/>
        <v/>
      </c>
      <c r="AS1012" s="7" t="str">
        <f t="shared" si="232"/>
        <v/>
      </c>
      <c r="AT1012" s="7" t="str">
        <f t="shared" si="232"/>
        <v/>
      </c>
      <c r="AU1012" s="7" t="str">
        <f t="shared" si="232"/>
        <v/>
      </c>
      <c r="AV1012" s="7" t="str">
        <f t="shared" si="232"/>
        <v/>
      </c>
      <c r="AW1012" s="7" t="str">
        <f t="shared" si="232"/>
        <v/>
      </c>
      <c r="AX1012" s="7" t="str">
        <f t="shared" si="233"/>
        <v/>
      </c>
      <c r="AY1012" s="7" t="str">
        <f t="shared" si="233"/>
        <v/>
      </c>
      <c r="AZ1012" s="7" t="str">
        <f t="shared" si="233"/>
        <v/>
      </c>
      <c r="BA1012" s="7" t="str">
        <f t="shared" si="233"/>
        <v/>
      </c>
      <c r="BB1012" s="7" t="str">
        <f t="shared" si="233"/>
        <v/>
      </c>
      <c r="BC1012" s="7" t="str">
        <f t="shared" si="233"/>
        <v/>
      </c>
      <c r="BD1012" s="7" t="str">
        <f t="shared" si="233"/>
        <v/>
      </c>
      <c r="BE1012" s="7" t="str">
        <f t="shared" si="233"/>
        <v/>
      </c>
    </row>
    <row r="1013" spans="1:57">
      <c r="A1013" t="s">
        <v>404</v>
      </c>
      <c r="B1013" t="s">
        <v>404</v>
      </c>
      <c r="C1013" t="s">
        <v>404</v>
      </c>
      <c r="E1013">
        <v>810</v>
      </c>
      <c r="F1013">
        <v>485442200</v>
      </c>
      <c r="G1013">
        <v>1</v>
      </c>
      <c r="H1013">
        <v>372904</v>
      </c>
      <c r="I1013" s="1">
        <v>44777.875</v>
      </c>
      <c r="J1013" t="s">
        <v>401</v>
      </c>
      <c r="K1013">
        <v>0</v>
      </c>
      <c r="L1013" s="1"/>
      <c r="M1013" s="1">
        <v>44777.875</v>
      </c>
      <c r="N1013" s="1">
        <v>29468.875</v>
      </c>
      <c r="O1013" s="1">
        <v>44770.875</v>
      </c>
      <c r="P1013" s="1">
        <v>44770.875</v>
      </c>
      <c r="Q1013" s="1">
        <v>44530.875</v>
      </c>
      <c r="R1013">
        <v>82958104</v>
      </c>
      <c r="S1013" s="22">
        <f>COUNTIF(affix_amil_mensalidade_bronze!$E$4:$E$140,R1013)</f>
        <v>0</v>
      </c>
      <c r="U1013" t="s">
        <v>691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389</v>
      </c>
      <c r="AC1013">
        <v>7</v>
      </c>
      <c r="AD1013" t="s">
        <v>664</v>
      </c>
      <c r="AE1013">
        <v>32095</v>
      </c>
      <c r="AF1013">
        <v>276.68</v>
      </c>
      <c r="AG1013">
        <v>320.95</v>
      </c>
      <c r="AH1013" t="s">
        <v>480</v>
      </c>
      <c r="AI1013" t="str">
        <f t="shared" si="222"/>
        <v>SIMSIMSIM810485442200137290444777.875ASPROLI - ENTIDADE FECHADA044777.87529468.87544770.87544770.87544530.875829581040FRXNWXWX NXDJX DX NXWXMXNTX NUNX000000AMIL7AMIL FACIL S60 QC SP S/COPART32095276.68320.95SUSPENSÃO</v>
      </c>
      <c r="AJ1013">
        <f t="shared" si="223"/>
        <v>0</v>
      </c>
      <c r="AK1013" t="s">
        <v>401</v>
      </c>
      <c r="AM1013" s="8">
        <v>1010</v>
      </c>
      <c r="AN1013" s="8" t="str">
        <f t="shared" si="232"/>
        <v/>
      </c>
      <c r="AO1013" s="8" t="str">
        <f t="shared" si="232"/>
        <v/>
      </c>
      <c r="AP1013" s="8" t="str">
        <f t="shared" si="232"/>
        <v/>
      </c>
      <c r="AQ1013" s="8" t="str">
        <f t="shared" si="232"/>
        <v/>
      </c>
      <c r="AR1013" s="8" t="str">
        <f t="shared" si="232"/>
        <v/>
      </c>
      <c r="AS1013" s="8" t="str">
        <f t="shared" si="232"/>
        <v/>
      </c>
      <c r="AT1013" s="8" t="str">
        <f t="shared" si="232"/>
        <v/>
      </c>
      <c r="AU1013" s="8" t="str">
        <f t="shared" si="232"/>
        <v/>
      </c>
      <c r="AV1013" s="8" t="str">
        <f t="shared" si="232"/>
        <v/>
      </c>
      <c r="AW1013" s="8" t="str">
        <f t="shared" si="232"/>
        <v/>
      </c>
      <c r="AX1013" s="8" t="str">
        <f t="shared" si="233"/>
        <v/>
      </c>
      <c r="AY1013" s="8" t="str">
        <f t="shared" si="233"/>
        <v/>
      </c>
      <c r="AZ1013" s="8" t="str">
        <f t="shared" si="233"/>
        <v/>
      </c>
      <c r="BA1013" s="8" t="str">
        <f t="shared" si="233"/>
        <v/>
      </c>
      <c r="BB1013" s="8" t="str">
        <f t="shared" si="233"/>
        <v/>
      </c>
      <c r="BC1013" s="8" t="str">
        <f t="shared" si="233"/>
        <v/>
      </c>
      <c r="BD1013" s="8" t="str">
        <f t="shared" si="233"/>
        <v/>
      </c>
      <c r="BE1013" s="8" t="str">
        <f t="shared" si="233"/>
        <v/>
      </c>
    </row>
    <row r="1014" spans="1:57">
      <c r="A1014" t="s">
        <v>404</v>
      </c>
      <c r="B1014" t="s">
        <v>404</v>
      </c>
      <c r="C1014" t="s">
        <v>404</v>
      </c>
      <c r="E1014">
        <v>810</v>
      </c>
      <c r="F1014">
        <v>485442200</v>
      </c>
      <c r="G1014">
        <v>1</v>
      </c>
      <c r="H1014">
        <v>372904</v>
      </c>
      <c r="I1014" s="1">
        <v>44777.875</v>
      </c>
      <c r="J1014" t="s">
        <v>401</v>
      </c>
      <c r="K1014">
        <v>3</v>
      </c>
      <c r="L1014" s="1"/>
      <c r="M1014" s="1">
        <v>44777.875</v>
      </c>
      <c r="N1014" s="1">
        <v>44400.875</v>
      </c>
      <c r="O1014" s="1">
        <v>44770.875</v>
      </c>
      <c r="P1014" s="1"/>
      <c r="Q1014" s="1">
        <v>44530.875</v>
      </c>
      <c r="R1014">
        <v>82958105</v>
      </c>
      <c r="S1014" s="23">
        <f>COUNTIF(affix_amil_mensalidade_bronze!$E$4:$E$140,R1014)</f>
        <v>0</v>
      </c>
      <c r="U1014" t="s">
        <v>694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389</v>
      </c>
      <c r="AC1014">
        <v>7</v>
      </c>
      <c r="AD1014" t="s">
        <v>664</v>
      </c>
      <c r="AE1014">
        <v>18023</v>
      </c>
      <c r="AF1014">
        <v>155.38</v>
      </c>
      <c r="AG1014">
        <v>180.23</v>
      </c>
      <c r="AH1014" t="s">
        <v>480</v>
      </c>
      <c r="AI1014" t="str">
        <f t="shared" si="222"/>
        <v>SIMSIMSIM810485442200137290444777.875ASPROLI - ENTIDADE FECHADA344777.87544400.87544770.87544530.875829581050XYLX DX NXWXMXNTX NUNX000000AMIL7AMIL FACIL S60 QC SP S/COPART18023155.38180.23SUSPENSÃO</v>
      </c>
      <c r="AJ1014">
        <f t="shared" si="223"/>
        <v>0</v>
      </c>
      <c r="AK1014" t="s">
        <v>401</v>
      </c>
      <c r="AM1014" s="7">
        <v>1011</v>
      </c>
      <c r="AN1014" s="7" t="str">
        <f t="shared" ref="AN1014:AW1023" si="234">IF(AN$3=$D1014,$AM1014,"")</f>
        <v/>
      </c>
      <c r="AO1014" s="7" t="str">
        <f t="shared" si="234"/>
        <v/>
      </c>
      <c r="AP1014" s="7" t="str">
        <f t="shared" si="234"/>
        <v/>
      </c>
      <c r="AQ1014" s="7" t="str">
        <f t="shared" si="234"/>
        <v/>
      </c>
      <c r="AR1014" s="7" t="str">
        <f t="shared" si="234"/>
        <v/>
      </c>
      <c r="AS1014" s="7" t="str">
        <f t="shared" si="234"/>
        <v/>
      </c>
      <c r="AT1014" s="7" t="str">
        <f t="shared" si="234"/>
        <v/>
      </c>
      <c r="AU1014" s="7" t="str">
        <f t="shared" si="234"/>
        <v/>
      </c>
      <c r="AV1014" s="7" t="str">
        <f t="shared" si="234"/>
        <v/>
      </c>
      <c r="AW1014" s="7" t="str">
        <f t="shared" si="234"/>
        <v/>
      </c>
      <c r="AX1014" s="7" t="str">
        <f t="shared" ref="AX1014:BE1023" si="235">IF(AX$3=$D1014,$AM1014,"")</f>
        <v/>
      </c>
      <c r="AY1014" s="7" t="str">
        <f t="shared" si="235"/>
        <v/>
      </c>
      <c r="AZ1014" s="7" t="str">
        <f t="shared" si="235"/>
        <v/>
      </c>
      <c r="BA1014" s="7" t="str">
        <f t="shared" si="235"/>
        <v/>
      </c>
      <c r="BB1014" s="7" t="str">
        <f t="shared" si="235"/>
        <v/>
      </c>
      <c r="BC1014" s="7" t="str">
        <f t="shared" si="235"/>
        <v/>
      </c>
      <c r="BD1014" s="7" t="str">
        <f t="shared" si="235"/>
        <v/>
      </c>
      <c r="BE1014" s="7" t="str">
        <f t="shared" si="235"/>
        <v/>
      </c>
    </row>
    <row r="1015" spans="1:57">
      <c r="A1015" t="s">
        <v>404</v>
      </c>
      <c r="B1015" t="s">
        <v>404</v>
      </c>
      <c r="C1015" t="s">
        <v>404</v>
      </c>
      <c r="E1015">
        <v>810</v>
      </c>
      <c r="F1015">
        <v>485442200</v>
      </c>
      <c r="G1015">
        <v>1</v>
      </c>
      <c r="H1015">
        <v>372904</v>
      </c>
      <c r="I1015" s="1">
        <v>44777.875</v>
      </c>
      <c r="J1015" t="s">
        <v>401</v>
      </c>
      <c r="K1015">
        <v>1</v>
      </c>
      <c r="L1015" s="1"/>
      <c r="M1015" s="1">
        <v>44777.875</v>
      </c>
      <c r="N1015" s="1">
        <v>29859.875</v>
      </c>
      <c r="O1015" s="1">
        <v>44770.875</v>
      </c>
      <c r="P1015" s="1"/>
      <c r="Q1015" s="1">
        <v>44530.875</v>
      </c>
      <c r="R1015">
        <v>82958106</v>
      </c>
      <c r="S1015" s="23">
        <f>COUNTIF(affix_amil_mensalidade_bronze!$E$4:$E$140,R1015)</f>
        <v>0</v>
      </c>
      <c r="U1015" t="s">
        <v>692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389</v>
      </c>
      <c r="AC1015">
        <v>7</v>
      </c>
      <c r="AD1015" t="s">
        <v>664</v>
      </c>
      <c r="AE1015">
        <v>32095</v>
      </c>
      <c r="AF1015">
        <v>276.68</v>
      </c>
      <c r="AG1015">
        <v>320.95</v>
      </c>
      <c r="AH1015" t="s">
        <v>480</v>
      </c>
      <c r="AI1015" t="str">
        <f t="shared" si="222"/>
        <v>SIMSIMSIM810485442200137290444777.875ASPROLI - ENTIDADE FECHADA144777.87529859.87544770.87544530.875829581060MXRWX RXBXRTX NUNX000000AMIL7AMIL FACIL S60 QC SP S/COPART32095276.68320.95SUSPENSÃO</v>
      </c>
      <c r="AJ1015">
        <f t="shared" si="223"/>
        <v>0</v>
      </c>
      <c r="AK1015" t="s">
        <v>401</v>
      </c>
      <c r="AM1015" s="8">
        <v>1012</v>
      </c>
      <c r="AN1015" s="8" t="str">
        <f t="shared" si="234"/>
        <v/>
      </c>
      <c r="AO1015" s="8" t="str">
        <f t="shared" si="234"/>
        <v/>
      </c>
      <c r="AP1015" s="8" t="str">
        <f t="shared" si="234"/>
        <v/>
      </c>
      <c r="AQ1015" s="8" t="str">
        <f t="shared" si="234"/>
        <v/>
      </c>
      <c r="AR1015" s="8" t="str">
        <f t="shared" si="234"/>
        <v/>
      </c>
      <c r="AS1015" s="8" t="str">
        <f t="shared" si="234"/>
        <v/>
      </c>
      <c r="AT1015" s="8" t="str">
        <f t="shared" si="234"/>
        <v/>
      </c>
      <c r="AU1015" s="8" t="str">
        <f t="shared" si="234"/>
        <v/>
      </c>
      <c r="AV1015" s="8" t="str">
        <f t="shared" si="234"/>
        <v/>
      </c>
      <c r="AW1015" s="8" t="str">
        <f t="shared" si="234"/>
        <v/>
      </c>
      <c r="AX1015" s="8" t="str">
        <f t="shared" si="235"/>
        <v/>
      </c>
      <c r="AY1015" s="8" t="str">
        <f t="shared" si="235"/>
        <v/>
      </c>
      <c r="AZ1015" s="8" t="str">
        <f t="shared" si="235"/>
        <v/>
      </c>
      <c r="BA1015" s="8" t="str">
        <f t="shared" si="235"/>
        <v/>
      </c>
      <c r="BB1015" s="8" t="str">
        <f t="shared" si="235"/>
        <v/>
      </c>
      <c r="BC1015" s="8" t="str">
        <f t="shared" si="235"/>
        <v/>
      </c>
      <c r="BD1015" s="8" t="str">
        <f t="shared" si="235"/>
        <v/>
      </c>
      <c r="BE1015" s="8" t="str">
        <f t="shared" si="235"/>
        <v/>
      </c>
    </row>
    <row r="1016" spans="1:57">
      <c r="A1016" t="s">
        <v>404</v>
      </c>
      <c r="B1016" t="s">
        <v>404</v>
      </c>
      <c r="C1016" t="s">
        <v>404</v>
      </c>
      <c r="E1016">
        <v>810</v>
      </c>
      <c r="F1016">
        <v>485442200</v>
      </c>
      <c r="G1016">
        <v>1</v>
      </c>
      <c r="H1016">
        <v>372904</v>
      </c>
      <c r="I1016" s="1">
        <v>44777.875</v>
      </c>
      <c r="J1016" t="s">
        <v>401</v>
      </c>
      <c r="K1016">
        <v>2</v>
      </c>
      <c r="L1016" s="1"/>
      <c r="M1016" s="1">
        <v>44777.875</v>
      </c>
      <c r="N1016" s="1">
        <v>40853.916666666664</v>
      </c>
      <c r="O1016" s="1">
        <v>44770.875</v>
      </c>
      <c r="P1016" s="1"/>
      <c r="Q1016" s="1">
        <v>44530.875</v>
      </c>
      <c r="R1016">
        <v>82958107</v>
      </c>
      <c r="S1016" s="22">
        <f>COUNTIF(affix_amil_mensalidade_bronze!$E$4:$E$140,R1016)</f>
        <v>0</v>
      </c>
      <c r="U1016" t="s">
        <v>693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389</v>
      </c>
      <c r="AC1016">
        <v>7</v>
      </c>
      <c r="AD1016" t="s">
        <v>664</v>
      </c>
      <c r="AE1016">
        <v>18023</v>
      </c>
      <c r="AF1016">
        <v>155.38</v>
      </c>
      <c r="AG1016">
        <v>180.23</v>
      </c>
      <c r="AH1016" t="s">
        <v>480</v>
      </c>
      <c r="AI1016" t="str">
        <f t="shared" si="222"/>
        <v>SIMSIMSIM810485442200137290444777.875ASPROLI - ENTIDADE FECHADA244777.87540853.916666666744770.87544530.875829581070BRXNDX DX NXWXMXNTX NUNX000000AMIL7AMIL FACIL S60 QC SP S/COPART18023155.38180.23SUSPENSÃO</v>
      </c>
      <c r="AJ1016">
        <f t="shared" si="223"/>
        <v>0</v>
      </c>
      <c r="AK1016" t="s">
        <v>401</v>
      </c>
      <c r="AM1016" s="7">
        <v>1013</v>
      </c>
      <c r="AN1016" s="7" t="str">
        <f t="shared" si="234"/>
        <v/>
      </c>
      <c r="AO1016" s="7" t="str">
        <f t="shared" si="234"/>
        <v/>
      </c>
      <c r="AP1016" s="7" t="str">
        <f t="shared" si="234"/>
        <v/>
      </c>
      <c r="AQ1016" s="7" t="str">
        <f t="shared" si="234"/>
        <v/>
      </c>
      <c r="AR1016" s="7" t="str">
        <f t="shared" si="234"/>
        <v/>
      </c>
      <c r="AS1016" s="7" t="str">
        <f t="shared" si="234"/>
        <v/>
      </c>
      <c r="AT1016" s="7" t="str">
        <f t="shared" si="234"/>
        <v/>
      </c>
      <c r="AU1016" s="7" t="str">
        <f t="shared" si="234"/>
        <v/>
      </c>
      <c r="AV1016" s="7" t="str">
        <f t="shared" si="234"/>
        <v/>
      </c>
      <c r="AW1016" s="7" t="str">
        <f t="shared" si="234"/>
        <v/>
      </c>
      <c r="AX1016" s="7" t="str">
        <f t="shared" si="235"/>
        <v/>
      </c>
      <c r="AY1016" s="7" t="str">
        <f t="shared" si="235"/>
        <v/>
      </c>
      <c r="AZ1016" s="7" t="str">
        <f t="shared" si="235"/>
        <v/>
      </c>
      <c r="BA1016" s="7" t="str">
        <f t="shared" si="235"/>
        <v/>
      </c>
      <c r="BB1016" s="7" t="str">
        <f t="shared" si="235"/>
        <v/>
      </c>
      <c r="BC1016" s="7" t="str">
        <f t="shared" si="235"/>
        <v/>
      </c>
      <c r="BD1016" s="7" t="str">
        <f t="shared" si="235"/>
        <v/>
      </c>
      <c r="BE1016" s="7" t="str">
        <f t="shared" si="235"/>
        <v/>
      </c>
    </row>
    <row r="1017" spans="1:57">
      <c r="A1017" t="s">
        <v>404</v>
      </c>
      <c r="B1017" t="s">
        <v>404</v>
      </c>
      <c r="C1017" t="s">
        <v>404</v>
      </c>
      <c r="E1017">
        <v>810</v>
      </c>
      <c r="F1017">
        <v>485427206</v>
      </c>
      <c r="G1017">
        <v>1</v>
      </c>
      <c r="H1017">
        <v>374211</v>
      </c>
      <c r="I1017" s="1">
        <v>44777.875</v>
      </c>
      <c r="J1017" t="s">
        <v>401</v>
      </c>
      <c r="K1017">
        <v>0</v>
      </c>
      <c r="L1017" s="1">
        <v>44745.875</v>
      </c>
      <c r="M1017" s="1">
        <v>44777.875</v>
      </c>
      <c r="N1017" s="1">
        <v>35571.875</v>
      </c>
      <c r="O1017" s="1">
        <v>44745.875</v>
      </c>
      <c r="P1017" s="1"/>
      <c r="Q1017" s="1">
        <v>44561.875</v>
      </c>
      <c r="R1017">
        <v>83141167</v>
      </c>
      <c r="S1017" s="23">
        <f>COUNTIF(affix_amil_mensalidade_bronze!$E$4:$E$140,R1017)</f>
        <v>0</v>
      </c>
      <c r="U1017" t="s">
        <v>696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389</v>
      </c>
      <c r="AC1017">
        <v>6</v>
      </c>
      <c r="AD1017" t="s">
        <v>682</v>
      </c>
      <c r="AE1017">
        <v>57867</v>
      </c>
      <c r="AF1017">
        <v>498.86</v>
      </c>
      <c r="AG1017">
        <v>578.66999999999996</v>
      </c>
      <c r="AH1017" t="s">
        <v>391</v>
      </c>
      <c r="AI1017" t="str">
        <f t="shared" si="222"/>
        <v>SIMSIMSIM810485427206137421144777.875ASPROLI - ENTIDADE FECHADA044745.87544777.87535571.87544745.87544561.875831411670DXBXRX RXGXNX BXRBXZX DX XLVX000000AMIL6AMIL S380 QP S/COPART57867498.86578.67INATIVO</v>
      </c>
      <c r="AJ1017">
        <f t="shared" si="223"/>
        <v>0</v>
      </c>
      <c r="AK1017" t="s">
        <v>401</v>
      </c>
      <c r="AM1017" s="8">
        <v>1014</v>
      </c>
      <c r="AN1017" s="8" t="str">
        <f t="shared" si="234"/>
        <v/>
      </c>
      <c r="AO1017" s="8" t="str">
        <f t="shared" si="234"/>
        <v/>
      </c>
      <c r="AP1017" s="8" t="str">
        <f t="shared" si="234"/>
        <v/>
      </c>
      <c r="AQ1017" s="8" t="str">
        <f t="shared" si="234"/>
        <v/>
      </c>
      <c r="AR1017" s="8" t="str">
        <f t="shared" si="234"/>
        <v/>
      </c>
      <c r="AS1017" s="8" t="str">
        <f t="shared" si="234"/>
        <v/>
      </c>
      <c r="AT1017" s="8" t="str">
        <f t="shared" si="234"/>
        <v/>
      </c>
      <c r="AU1017" s="8" t="str">
        <f t="shared" si="234"/>
        <v/>
      </c>
      <c r="AV1017" s="8" t="str">
        <f t="shared" si="234"/>
        <v/>
      </c>
      <c r="AW1017" s="8" t="str">
        <f t="shared" si="234"/>
        <v/>
      </c>
      <c r="AX1017" s="8" t="str">
        <f t="shared" si="235"/>
        <v/>
      </c>
      <c r="AY1017" s="8" t="str">
        <f t="shared" si="235"/>
        <v/>
      </c>
      <c r="AZ1017" s="8" t="str">
        <f t="shared" si="235"/>
        <v/>
      </c>
      <c r="BA1017" s="8" t="str">
        <f t="shared" si="235"/>
        <v/>
      </c>
      <c r="BB1017" s="8" t="str">
        <f t="shared" si="235"/>
        <v/>
      </c>
      <c r="BC1017" s="8" t="str">
        <f t="shared" si="235"/>
        <v/>
      </c>
      <c r="BD1017" s="8" t="str">
        <f t="shared" si="235"/>
        <v/>
      </c>
      <c r="BE1017" s="8" t="str">
        <f t="shared" si="235"/>
        <v/>
      </c>
    </row>
    <row r="1018" spans="1:57">
      <c r="A1018" t="s">
        <v>404</v>
      </c>
      <c r="B1018" t="s">
        <v>404</v>
      </c>
      <c r="C1018" t="s">
        <v>404</v>
      </c>
      <c r="E1018">
        <v>810</v>
      </c>
      <c r="F1018">
        <v>0</v>
      </c>
      <c r="G1018">
        <v>1</v>
      </c>
      <c r="H1018">
        <v>373669</v>
      </c>
      <c r="I1018" s="1">
        <v>44777.875</v>
      </c>
      <c r="J1018" t="s">
        <v>401</v>
      </c>
      <c r="K1018">
        <v>0</v>
      </c>
      <c r="L1018" s="1"/>
      <c r="M1018" s="1">
        <v>44777.875</v>
      </c>
      <c r="N1018" s="1">
        <v>26493.875</v>
      </c>
      <c r="O1018" s="1">
        <v>44559.875</v>
      </c>
      <c r="P1018" s="1"/>
      <c r="Q1018" s="1">
        <v>44561.875</v>
      </c>
      <c r="R1018">
        <v>83141168</v>
      </c>
      <c r="S1018" s="22">
        <f>COUNTIF(affix_amil_mensalidade_bronze!$E$4:$E$140,R1018)</f>
        <v>0</v>
      </c>
      <c r="U1018" t="s">
        <v>695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389</v>
      </c>
      <c r="AC1018">
        <v>6</v>
      </c>
      <c r="AD1018" t="s">
        <v>666</v>
      </c>
      <c r="AE1018">
        <v>58154</v>
      </c>
      <c r="AF1018">
        <v>501.33</v>
      </c>
      <c r="AG1018">
        <v>581.54</v>
      </c>
      <c r="AH1018" t="s">
        <v>408</v>
      </c>
      <c r="AI1018" t="str">
        <f t="shared" si="222"/>
        <v>SIMSIMSIM8100137366944777.875ASPROLI - ENTIDADE FECHADA044777.87526493.87544559.87544561.875831411680XNDRX HXLXNX FRXNWX PXRXDX000000AMIL6AMIL FACIL S60 RJ QC S/COPART58154501.33581.54ATIVO</v>
      </c>
      <c r="AJ1018">
        <f t="shared" si="223"/>
        <v>0</v>
      </c>
      <c r="AK1018" t="s">
        <v>401</v>
      </c>
      <c r="AM1018" s="7">
        <v>1015</v>
      </c>
      <c r="AN1018" s="7" t="str">
        <f t="shared" si="234"/>
        <v/>
      </c>
      <c r="AO1018" s="7" t="str">
        <f t="shared" si="234"/>
        <v/>
      </c>
      <c r="AP1018" s="7" t="str">
        <f t="shared" si="234"/>
        <v/>
      </c>
      <c r="AQ1018" s="7" t="str">
        <f t="shared" si="234"/>
        <v/>
      </c>
      <c r="AR1018" s="7" t="str">
        <f t="shared" si="234"/>
        <v/>
      </c>
      <c r="AS1018" s="7" t="str">
        <f t="shared" si="234"/>
        <v/>
      </c>
      <c r="AT1018" s="7" t="str">
        <f t="shared" si="234"/>
        <v/>
      </c>
      <c r="AU1018" s="7" t="str">
        <f t="shared" si="234"/>
        <v/>
      </c>
      <c r="AV1018" s="7" t="str">
        <f t="shared" si="234"/>
        <v/>
      </c>
      <c r="AW1018" s="7" t="str">
        <f t="shared" si="234"/>
        <v/>
      </c>
      <c r="AX1018" s="7" t="str">
        <f t="shared" si="235"/>
        <v/>
      </c>
      <c r="AY1018" s="7" t="str">
        <f t="shared" si="235"/>
        <v/>
      </c>
      <c r="AZ1018" s="7" t="str">
        <f t="shared" si="235"/>
        <v/>
      </c>
      <c r="BA1018" s="7" t="str">
        <f t="shared" si="235"/>
        <v/>
      </c>
      <c r="BB1018" s="7" t="str">
        <f t="shared" si="235"/>
        <v/>
      </c>
      <c r="BC1018" s="7" t="str">
        <f t="shared" si="235"/>
        <v/>
      </c>
      <c r="BD1018" s="7" t="str">
        <f t="shared" si="235"/>
        <v/>
      </c>
      <c r="BE1018" s="7" t="str">
        <f t="shared" si="235"/>
        <v/>
      </c>
    </row>
    <row r="1019" spans="1:57">
      <c r="A1019" t="s">
        <v>404</v>
      </c>
      <c r="B1019" t="s">
        <v>404</v>
      </c>
      <c r="C1019" t="s">
        <v>404</v>
      </c>
      <c r="E1019">
        <v>810</v>
      </c>
      <c r="F1019">
        <v>0</v>
      </c>
      <c r="G1019">
        <v>1</v>
      </c>
      <c r="H1019">
        <v>377067</v>
      </c>
      <c r="I1019" s="1">
        <v>44777.875</v>
      </c>
      <c r="J1019" t="s">
        <v>401</v>
      </c>
      <c r="K1019">
        <v>0</v>
      </c>
      <c r="L1019" s="1"/>
      <c r="M1019" s="1">
        <v>44777.875</v>
      </c>
      <c r="N1019" s="1">
        <v>32259.875</v>
      </c>
      <c r="O1019" s="1">
        <v>44559.875</v>
      </c>
      <c r="P1019" s="1"/>
      <c r="Q1019" s="1">
        <v>44561.875</v>
      </c>
      <c r="R1019">
        <v>83141180</v>
      </c>
      <c r="S1019" s="23">
        <f>COUNTIF(affix_amil_mensalidade_bronze!$E$4:$E$140,R1019)</f>
        <v>0</v>
      </c>
      <c r="U1019" t="s">
        <v>698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389</v>
      </c>
      <c r="AC1019">
        <v>6</v>
      </c>
      <c r="AD1019" t="s">
        <v>666</v>
      </c>
      <c r="AE1019">
        <v>31573</v>
      </c>
      <c r="AF1019">
        <v>272.18</v>
      </c>
      <c r="AG1019">
        <v>315.73</v>
      </c>
      <c r="AH1019" t="s">
        <v>408</v>
      </c>
      <c r="AI1019" t="str">
        <f t="shared" si="222"/>
        <v>SIMSIMSIM8100137706744777.875ASPROLI - ENTIDADE FECHADA044777.87532259.87544559.87544561.875831411800VXVXXNX BRXGX DX XLVX000000AMIL6AMIL FACIL S60 RJ QC S/COPART31573272.18315.73ATIVO</v>
      </c>
      <c r="AJ1019">
        <f t="shared" si="223"/>
        <v>0</v>
      </c>
      <c r="AK1019" t="s">
        <v>401</v>
      </c>
      <c r="AM1019" s="8">
        <v>1016</v>
      </c>
      <c r="AN1019" s="8" t="str">
        <f t="shared" si="234"/>
        <v/>
      </c>
      <c r="AO1019" s="8" t="str">
        <f t="shared" si="234"/>
        <v/>
      </c>
      <c r="AP1019" s="8" t="str">
        <f t="shared" si="234"/>
        <v/>
      </c>
      <c r="AQ1019" s="8" t="str">
        <f t="shared" si="234"/>
        <v/>
      </c>
      <c r="AR1019" s="8" t="str">
        <f t="shared" si="234"/>
        <v/>
      </c>
      <c r="AS1019" s="8" t="str">
        <f t="shared" si="234"/>
        <v/>
      </c>
      <c r="AT1019" s="8" t="str">
        <f t="shared" si="234"/>
        <v/>
      </c>
      <c r="AU1019" s="8" t="str">
        <f t="shared" si="234"/>
        <v/>
      </c>
      <c r="AV1019" s="8" t="str">
        <f t="shared" si="234"/>
        <v/>
      </c>
      <c r="AW1019" s="8" t="str">
        <f t="shared" si="234"/>
        <v/>
      </c>
      <c r="AX1019" s="8" t="str">
        <f t="shared" si="235"/>
        <v/>
      </c>
      <c r="AY1019" s="8" t="str">
        <f t="shared" si="235"/>
        <v/>
      </c>
      <c r="AZ1019" s="8" t="str">
        <f t="shared" si="235"/>
        <v/>
      </c>
      <c r="BA1019" s="8" t="str">
        <f t="shared" si="235"/>
        <v/>
      </c>
      <c r="BB1019" s="8" t="str">
        <f t="shared" si="235"/>
        <v/>
      </c>
      <c r="BC1019" s="8" t="str">
        <f t="shared" si="235"/>
        <v/>
      </c>
      <c r="BD1019" s="8" t="str">
        <f t="shared" si="235"/>
        <v/>
      </c>
      <c r="BE1019" s="8" t="str">
        <f t="shared" si="235"/>
        <v/>
      </c>
    </row>
    <row r="1020" spans="1:57">
      <c r="A1020" t="s">
        <v>404</v>
      </c>
      <c r="B1020" t="s">
        <v>404</v>
      </c>
      <c r="C1020" t="s">
        <v>404</v>
      </c>
      <c r="E1020">
        <v>810</v>
      </c>
      <c r="F1020">
        <v>0</v>
      </c>
      <c r="G1020">
        <v>1</v>
      </c>
      <c r="H1020">
        <v>377858</v>
      </c>
      <c r="I1020" s="1">
        <v>44777.875</v>
      </c>
      <c r="J1020" t="s">
        <v>401</v>
      </c>
      <c r="K1020">
        <v>0</v>
      </c>
      <c r="L1020" s="1"/>
      <c r="M1020" s="1">
        <v>44777.875</v>
      </c>
      <c r="N1020" s="1">
        <v>35735.875</v>
      </c>
      <c r="O1020" s="1">
        <v>44559.875</v>
      </c>
      <c r="P1020" s="1"/>
      <c r="Q1020" s="1">
        <v>44561.875</v>
      </c>
      <c r="R1020">
        <v>83141181</v>
      </c>
      <c r="S1020" s="22">
        <f>COUNTIF(affix_amil_mensalidade_bronze!$E$4:$E$140,R1020)</f>
        <v>0</v>
      </c>
      <c r="U1020" t="s">
        <v>699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389</v>
      </c>
      <c r="AC1020">
        <v>6</v>
      </c>
      <c r="AD1020" t="s">
        <v>666</v>
      </c>
      <c r="AE1020">
        <v>31573</v>
      </c>
      <c r="AF1020">
        <v>272.18</v>
      </c>
      <c r="AG1020">
        <v>315.73</v>
      </c>
      <c r="AH1020" t="s">
        <v>408</v>
      </c>
      <c r="AI1020" t="str">
        <f t="shared" si="222"/>
        <v>SIMSIMSIM8100137785844777.875ASPROLI - ENTIDADE FECHADA044777.87535735.87544559.87544561.875831411810WXRXLXNX FXXTX NXVX000000AMIL6AMIL FACIL S60 RJ QC S/COPART31573272.18315.73ATIVO</v>
      </c>
      <c r="AJ1020">
        <f t="shared" si="223"/>
        <v>0</v>
      </c>
      <c r="AK1020" t="s">
        <v>401</v>
      </c>
      <c r="AM1020" s="7">
        <v>1017</v>
      </c>
      <c r="AN1020" s="7" t="str">
        <f t="shared" si="234"/>
        <v/>
      </c>
      <c r="AO1020" s="7" t="str">
        <f t="shared" si="234"/>
        <v/>
      </c>
      <c r="AP1020" s="7" t="str">
        <f t="shared" si="234"/>
        <v/>
      </c>
      <c r="AQ1020" s="7" t="str">
        <f t="shared" si="234"/>
        <v/>
      </c>
      <c r="AR1020" s="7" t="str">
        <f t="shared" si="234"/>
        <v/>
      </c>
      <c r="AS1020" s="7" t="str">
        <f t="shared" si="234"/>
        <v/>
      </c>
      <c r="AT1020" s="7" t="str">
        <f t="shared" si="234"/>
        <v/>
      </c>
      <c r="AU1020" s="7" t="str">
        <f t="shared" si="234"/>
        <v/>
      </c>
      <c r="AV1020" s="7" t="str">
        <f t="shared" si="234"/>
        <v/>
      </c>
      <c r="AW1020" s="7" t="str">
        <f t="shared" si="234"/>
        <v/>
      </c>
      <c r="AX1020" s="7" t="str">
        <f t="shared" si="235"/>
        <v/>
      </c>
      <c r="AY1020" s="7" t="str">
        <f t="shared" si="235"/>
        <v/>
      </c>
      <c r="AZ1020" s="7" t="str">
        <f t="shared" si="235"/>
        <v/>
      </c>
      <c r="BA1020" s="7" t="str">
        <f t="shared" si="235"/>
        <v/>
      </c>
      <c r="BB1020" s="7" t="str">
        <f t="shared" si="235"/>
        <v/>
      </c>
      <c r="BC1020" s="7" t="str">
        <f t="shared" si="235"/>
        <v/>
      </c>
      <c r="BD1020" s="7" t="str">
        <f t="shared" si="235"/>
        <v/>
      </c>
      <c r="BE1020" s="7" t="str">
        <f t="shared" si="235"/>
        <v/>
      </c>
    </row>
    <row r="1021" spans="1:57">
      <c r="A1021" t="s">
        <v>404</v>
      </c>
      <c r="B1021" t="s">
        <v>404</v>
      </c>
      <c r="C1021" t="s">
        <v>404</v>
      </c>
      <c r="E1021">
        <v>810</v>
      </c>
      <c r="F1021">
        <v>0</v>
      </c>
      <c r="G1021">
        <v>1</v>
      </c>
      <c r="H1021">
        <v>377858</v>
      </c>
      <c r="I1021" s="1">
        <v>44777.875</v>
      </c>
      <c r="J1021" t="s">
        <v>401</v>
      </c>
      <c r="K1021">
        <v>1</v>
      </c>
      <c r="L1021" s="1"/>
      <c r="M1021" s="1">
        <v>44777.875</v>
      </c>
      <c r="N1021" s="1">
        <v>44487.875</v>
      </c>
      <c r="O1021" s="1">
        <v>44559.875</v>
      </c>
      <c r="P1021" s="1"/>
      <c r="Q1021" s="1">
        <v>44561.875</v>
      </c>
      <c r="R1021">
        <v>83141182</v>
      </c>
      <c r="S1021" s="23">
        <f>COUNTIF(affix_amil_mensalidade_bronze!$E$4:$E$140,R1021)</f>
        <v>0</v>
      </c>
      <c r="U1021" t="s">
        <v>700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389</v>
      </c>
      <c r="AC1021">
        <v>6</v>
      </c>
      <c r="AD1021" t="s">
        <v>666</v>
      </c>
      <c r="AE1021">
        <v>19806</v>
      </c>
      <c r="AF1021">
        <v>170.75</v>
      </c>
      <c r="AG1021">
        <v>198.06</v>
      </c>
      <c r="AH1021" t="s">
        <v>408</v>
      </c>
      <c r="AI1021" t="str">
        <f t="shared" si="222"/>
        <v>SIMSIMSIM8100137785844777.875ASPROLI - ENTIDADE FECHADA144777.87544487.87544559.87544561.875831411820HXXTXR FXXTX DX WXTX000000AMIL6AMIL FACIL S60 RJ QC S/COPART19806170.75198.06ATIVO</v>
      </c>
      <c r="AJ1021">
        <f t="shared" si="223"/>
        <v>0</v>
      </c>
      <c r="AK1021" t="s">
        <v>401</v>
      </c>
      <c r="AM1021" s="8">
        <v>1018</v>
      </c>
      <c r="AN1021" s="8" t="str">
        <f t="shared" si="234"/>
        <v/>
      </c>
      <c r="AO1021" s="8" t="str">
        <f t="shared" si="234"/>
        <v/>
      </c>
      <c r="AP1021" s="8" t="str">
        <f t="shared" si="234"/>
        <v/>
      </c>
      <c r="AQ1021" s="8" t="str">
        <f t="shared" si="234"/>
        <v/>
      </c>
      <c r="AR1021" s="8" t="str">
        <f t="shared" si="234"/>
        <v/>
      </c>
      <c r="AS1021" s="8" t="str">
        <f t="shared" si="234"/>
        <v/>
      </c>
      <c r="AT1021" s="8" t="str">
        <f t="shared" si="234"/>
        <v/>
      </c>
      <c r="AU1021" s="8" t="str">
        <f t="shared" si="234"/>
        <v/>
      </c>
      <c r="AV1021" s="8" t="str">
        <f t="shared" si="234"/>
        <v/>
      </c>
      <c r="AW1021" s="8" t="str">
        <f t="shared" si="234"/>
        <v/>
      </c>
      <c r="AX1021" s="8" t="str">
        <f t="shared" si="235"/>
        <v/>
      </c>
      <c r="AY1021" s="8" t="str">
        <f t="shared" si="235"/>
        <v/>
      </c>
      <c r="AZ1021" s="8" t="str">
        <f t="shared" si="235"/>
        <v/>
      </c>
      <c r="BA1021" s="8" t="str">
        <f t="shared" si="235"/>
        <v/>
      </c>
      <c r="BB1021" s="8" t="str">
        <f t="shared" si="235"/>
        <v/>
      </c>
      <c r="BC1021" s="8" t="str">
        <f t="shared" si="235"/>
        <v/>
      </c>
      <c r="BD1021" s="8" t="str">
        <f t="shared" si="235"/>
        <v/>
      </c>
      <c r="BE1021" s="8" t="str">
        <f t="shared" si="235"/>
        <v/>
      </c>
    </row>
    <row r="1022" spans="1:57">
      <c r="A1022" t="s">
        <v>404</v>
      </c>
      <c r="B1022" t="s">
        <v>404</v>
      </c>
      <c r="C1022" t="s">
        <v>404</v>
      </c>
      <c r="E1022">
        <v>810</v>
      </c>
      <c r="F1022">
        <v>485423203</v>
      </c>
      <c r="G1022">
        <v>1</v>
      </c>
      <c r="H1022">
        <v>377883</v>
      </c>
      <c r="I1022" s="1">
        <v>44777.875</v>
      </c>
      <c r="J1022" t="s">
        <v>401</v>
      </c>
      <c r="K1022">
        <v>0</v>
      </c>
      <c r="L1022" s="1"/>
      <c r="M1022" s="1">
        <v>44777.875</v>
      </c>
      <c r="N1022" s="1">
        <v>35268.875</v>
      </c>
      <c r="O1022" s="1">
        <v>44559.875</v>
      </c>
      <c r="P1022" s="1"/>
      <c r="Q1022" s="1">
        <v>44561.875</v>
      </c>
      <c r="R1022">
        <v>83141183</v>
      </c>
      <c r="S1022" s="23">
        <f>COUNTIF(affix_amil_mensalidade_bronze!$E$4:$E$140,R1022)</f>
        <v>0</v>
      </c>
      <c r="U1022" t="s">
        <v>702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389</v>
      </c>
      <c r="AC1022">
        <v>6</v>
      </c>
      <c r="AD1022" t="s">
        <v>668</v>
      </c>
      <c r="AE1022">
        <v>65899</v>
      </c>
      <c r="AF1022">
        <v>568.1</v>
      </c>
      <c r="AG1022">
        <v>658.99</v>
      </c>
      <c r="AH1022" t="s">
        <v>408</v>
      </c>
      <c r="AI1022" t="str">
        <f t="shared" si="222"/>
        <v>SIMSIMSIM810485423203137788344777.875ASPROLI - ENTIDADE FECHADA044777.87535268.87544559.87544561.875831411830JXXX PXDRX BXRRX DX XRXUJX000000AMIL6AMIL S450 QP S/COPART65899568.1658.99ATIVO</v>
      </c>
      <c r="AJ1022">
        <f t="shared" si="223"/>
        <v>0</v>
      </c>
      <c r="AK1022" t="s">
        <v>401</v>
      </c>
      <c r="AM1022" s="7">
        <v>1019</v>
      </c>
      <c r="AN1022" s="7" t="str">
        <f t="shared" si="234"/>
        <v/>
      </c>
      <c r="AO1022" s="7" t="str">
        <f t="shared" si="234"/>
        <v/>
      </c>
      <c r="AP1022" s="7" t="str">
        <f t="shared" si="234"/>
        <v/>
      </c>
      <c r="AQ1022" s="7" t="str">
        <f t="shared" si="234"/>
        <v/>
      </c>
      <c r="AR1022" s="7" t="str">
        <f t="shared" si="234"/>
        <v/>
      </c>
      <c r="AS1022" s="7" t="str">
        <f t="shared" si="234"/>
        <v/>
      </c>
      <c r="AT1022" s="7" t="str">
        <f t="shared" si="234"/>
        <v/>
      </c>
      <c r="AU1022" s="7" t="str">
        <f t="shared" si="234"/>
        <v/>
      </c>
      <c r="AV1022" s="7" t="str">
        <f t="shared" si="234"/>
        <v/>
      </c>
      <c r="AW1022" s="7" t="str">
        <f t="shared" si="234"/>
        <v/>
      </c>
      <c r="AX1022" s="7" t="str">
        <f t="shared" si="235"/>
        <v/>
      </c>
      <c r="AY1022" s="7" t="str">
        <f t="shared" si="235"/>
        <v/>
      </c>
      <c r="AZ1022" s="7" t="str">
        <f t="shared" si="235"/>
        <v/>
      </c>
      <c r="BA1022" s="7" t="str">
        <f t="shared" si="235"/>
        <v/>
      </c>
      <c r="BB1022" s="7" t="str">
        <f t="shared" si="235"/>
        <v/>
      </c>
      <c r="BC1022" s="7" t="str">
        <f t="shared" si="235"/>
        <v/>
      </c>
      <c r="BD1022" s="7" t="str">
        <f t="shared" si="235"/>
        <v/>
      </c>
      <c r="BE1022" s="7" t="str">
        <f t="shared" si="235"/>
        <v/>
      </c>
    </row>
    <row r="1023" spans="1:57">
      <c r="A1023" t="s">
        <v>404</v>
      </c>
      <c r="B1023" t="s">
        <v>404</v>
      </c>
      <c r="C1023" t="s">
        <v>404</v>
      </c>
      <c r="E1023">
        <v>810</v>
      </c>
      <c r="F1023">
        <v>0</v>
      </c>
      <c r="G1023">
        <v>1</v>
      </c>
      <c r="H1023">
        <v>377875</v>
      </c>
      <c r="I1023" s="1">
        <v>44777.875</v>
      </c>
      <c r="J1023" t="s">
        <v>401</v>
      </c>
      <c r="K1023">
        <v>0</v>
      </c>
      <c r="L1023" s="1"/>
      <c r="M1023" s="1">
        <v>44777.875</v>
      </c>
      <c r="N1023" s="1">
        <v>29840.875</v>
      </c>
      <c r="O1023" s="1">
        <v>44559.875</v>
      </c>
      <c r="P1023" s="1"/>
      <c r="Q1023" s="1">
        <v>44561.875</v>
      </c>
      <c r="R1023">
        <v>83141184</v>
      </c>
      <c r="S1023" s="22">
        <f>COUNTIF(affix_amil_mensalidade_bronze!$E$4:$E$140,R1023)</f>
        <v>0</v>
      </c>
      <c r="U1023" t="s">
        <v>701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389</v>
      </c>
      <c r="AC1023">
        <v>6</v>
      </c>
      <c r="AD1023" t="s">
        <v>666</v>
      </c>
      <c r="AE1023">
        <v>35269</v>
      </c>
      <c r="AF1023">
        <v>304.04000000000002</v>
      </c>
      <c r="AG1023">
        <v>352.69</v>
      </c>
      <c r="AH1023" t="s">
        <v>408</v>
      </c>
      <c r="AI1023" t="str">
        <f t="shared" si="222"/>
        <v>SIMSIMSIM8100137787544777.875ASPROLI - ENTIDADE FECHADA044777.87529840.87544559.87544561.875831411840JULXX XUGUTX XRRXNTXNX DX WXTX000000AMIL6AMIL FACIL S60 RJ QC S/COPART35269304.04352.69ATIVO</v>
      </c>
      <c r="AJ1023">
        <f t="shared" si="223"/>
        <v>0</v>
      </c>
      <c r="AK1023" t="s">
        <v>401</v>
      </c>
      <c r="AM1023" s="8">
        <v>1020</v>
      </c>
      <c r="AN1023" s="8" t="str">
        <f t="shared" si="234"/>
        <v/>
      </c>
      <c r="AO1023" s="8" t="str">
        <f t="shared" si="234"/>
        <v/>
      </c>
      <c r="AP1023" s="8" t="str">
        <f t="shared" si="234"/>
        <v/>
      </c>
      <c r="AQ1023" s="8" t="str">
        <f t="shared" si="234"/>
        <v/>
      </c>
      <c r="AR1023" s="8" t="str">
        <f t="shared" si="234"/>
        <v/>
      </c>
      <c r="AS1023" s="8" t="str">
        <f t="shared" si="234"/>
        <v/>
      </c>
      <c r="AT1023" s="8" t="str">
        <f t="shared" si="234"/>
        <v/>
      </c>
      <c r="AU1023" s="8" t="str">
        <f t="shared" si="234"/>
        <v/>
      </c>
      <c r="AV1023" s="8" t="str">
        <f t="shared" si="234"/>
        <v/>
      </c>
      <c r="AW1023" s="8" t="str">
        <f t="shared" si="234"/>
        <v/>
      </c>
      <c r="AX1023" s="8" t="str">
        <f t="shared" si="235"/>
        <v/>
      </c>
      <c r="AY1023" s="8" t="str">
        <f t="shared" si="235"/>
        <v/>
      </c>
      <c r="AZ1023" s="8" t="str">
        <f t="shared" si="235"/>
        <v/>
      </c>
      <c r="BA1023" s="8" t="str">
        <f t="shared" si="235"/>
        <v/>
      </c>
      <c r="BB1023" s="8" t="str">
        <f t="shared" si="235"/>
        <v/>
      </c>
      <c r="BC1023" s="8" t="str">
        <f t="shared" si="235"/>
        <v/>
      </c>
      <c r="BD1023" s="8" t="str">
        <f t="shared" si="235"/>
        <v/>
      </c>
      <c r="BE1023" s="8" t="str">
        <f t="shared" si="235"/>
        <v/>
      </c>
    </row>
    <row r="1024" spans="1:57">
      <c r="A1024" t="s">
        <v>404</v>
      </c>
      <c r="B1024" t="s">
        <v>404</v>
      </c>
      <c r="C1024" t="s">
        <v>404</v>
      </c>
      <c r="E1024">
        <v>810</v>
      </c>
      <c r="F1024">
        <v>0</v>
      </c>
      <c r="G1024">
        <v>1</v>
      </c>
      <c r="H1024">
        <v>377901</v>
      </c>
      <c r="I1024" s="1">
        <v>44777.875</v>
      </c>
      <c r="J1024" t="s">
        <v>401</v>
      </c>
      <c r="K1024">
        <v>0</v>
      </c>
      <c r="L1024" s="1"/>
      <c r="M1024" s="1">
        <v>44777.875</v>
      </c>
      <c r="N1024" s="1">
        <v>22846.875</v>
      </c>
      <c r="O1024" s="1">
        <v>44770.875</v>
      </c>
      <c r="P1024" s="1">
        <v>44770.875</v>
      </c>
      <c r="Q1024" s="1">
        <v>44561.875</v>
      </c>
      <c r="R1024">
        <v>83141185</v>
      </c>
      <c r="S1024" s="22">
        <f>COUNTIF(affix_amil_mensalidade_bronze!$E$4:$E$140,R1024)</f>
        <v>0</v>
      </c>
      <c r="U1024" t="s">
        <v>703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389</v>
      </c>
      <c r="AC1024">
        <v>6</v>
      </c>
      <c r="AD1024" t="s">
        <v>666</v>
      </c>
      <c r="AE1024">
        <v>118581</v>
      </c>
      <c r="AF1024">
        <v>1022.24</v>
      </c>
      <c r="AG1024">
        <v>1185.81</v>
      </c>
      <c r="AH1024" t="s">
        <v>480</v>
      </c>
      <c r="AI1024" t="str">
        <f t="shared" si="222"/>
        <v>SIMSIMSIM8100137790144777.875ASPROLI - ENTIDADE FECHADA044777.87522846.87544770.87544770.87544561.875831411850YLVXX FXRNXNDX DX XNTX BXLX000000AMIL6AMIL FACIL S60 RJ QC S/COPART1185811022.241185.81SUSPENSÃO</v>
      </c>
      <c r="AJ1024">
        <f t="shared" si="223"/>
        <v>0</v>
      </c>
      <c r="AK1024" t="s">
        <v>401</v>
      </c>
      <c r="AM1024" s="7">
        <v>1021</v>
      </c>
      <c r="AN1024" s="7" t="str">
        <f t="shared" ref="AN1024:AW1033" si="236">IF(AN$3=$D1024,$AM1024,"")</f>
        <v/>
      </c>
      <c r="AO1024" s="7" t="str">
        <f t="shared" si="236"/>
        <v/>
      </c>
      <c r="AP1024" s="7" t="str">
        <f t="shared" si="236"/>
        <v/>
      </c>
      <c r="AQ1024" s="7" t="str">
        <f t="shared" si="236"/>
        <v/>
      </c>
      <c r="AR1024" s="7" t="str">
        <f t="shared" si="236"/>
        <v/>
      </c>
      <c r="AS1024" s="7" t="str">
        <f t="shared" si="236"/>
        <v/>
      </c>
      <c r="AT1024" s="7" t="str">
        <f t="shared" si="236"/>
        <v/>
      </c>
      <c r="AU1024" s="7" t="str">
        <f t="shared" si="236"/>
        <v/>
      </c>
      <c r="AV1024" s="7" t="str">
        <f t="shared" si="236"/>
        <v/>
      </c>
      <c r="AW1024" s="7" t="str">
        <f t="shared" si="236"/>
        <v/>
      </c>
      <c r="AX1024" s="7" t="str">
        <f t="shared" ref="AX1024:BE1033" si="237">IF(AX$3=$D1024,$AM1024,"")</f>
        <v/>
      </c>
      <c r="AY1024" s="7" t="str">
        <f t="shared" si="237"/>
        <v/>
      </c>
      <c r="AZ1024" s="7" t="str">
        <f t="shared" si="237"/>
        <v/>
      </c>
      <c r="BA1024" s="7" t="str">
        <f t="shared" si="237"/>
        <v/>
      </c>
      <c r="BB1024" s="7" t="str">
        <f t="shared" si="237"/>
        <v/>
      </c>
      <c r="BC1024" s="7" t="str">
        <f t="shared" si="237"/>
        <v/>
      </c>
      <c r="BD1024" s="7" t="str">
        <f t="shared" si="237"/>
        <v/>
      </c>
      <c r="BE1024" s="7" t="str">
        <f t="shared" si="237"/>
        <v/>
      </c>
    </row>
    <row r="1025" spans="1:57">
      <c r="A1025" t="s">
        <v>404</v>
      </c>
      <c r="B1025" t="s">
        <v>404</v>
      </c>
      <c r="C1025" t="s">
        <v>404</v>
      </c>
      <c r="E1025">
        <v>810</v>
      </c>
      <c r="F1025">
        <v>0</v>
      </c>
      <c r="G1025">
        <v>1</v>
      </c>
      <c r="H1025">
        <v>377982</v>
      </c>
      <c r="I1025" s="1">
        <v>44777.875</v>
      </c>
      <c r="J1025" t="s">
        <v>401</v>
      </c>
      <c r="K1025">
        <v>0</v>
      </c>
      <c r="L1025" s="1"/>
      <c r="M1025" s="1">
        <v>44777.875</v>
      </c>
      <c r="N1025" s="1">
        <v>31521.875</v>
      </c>
      <c r="O1025" s="1">
        <v>44557.875</v>
      </c>
      <c r="P1025" s="1"/>
      <c r="Q1025" s="1">
        <v>44561.875</v>
      </c>
      <c r="R1025">
        <v>83141787</v>
      </c>
      <c r="S1025" s="23">
        <f>COUNTIF(affix_amil_mensalidade_bronze!$E$4:$E$140,R1025)</f>
        <v>0</v>
      </c>
      <c r="U1025" t="s">
        <v>704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389</v>
      </c>
      <c r="AC1025">
        <v>6</v>
      </c>
      <c r="AD1025" t="s">
        <v>666</v>
      </c>
      <c r="AE1025">
        <v>31573</v>
      </c>
      <c r="AF1025">
        <v>272.18</v>
      </c>
      <c r="AG1025">
        <v>315.73</v>
      </c>
      <c r="AH1025" t="s">
        <v>408</v>
      </c>
      <c r="AI1025" t="str">
        <f t="shared" si="222"/>
        <v>SIMSIMSIM8100137798244777.875ASPROLI - ENTIDADE FECHADA044777.87531521.87544557.87544561.875831417870PXTRXWXX DX XNTX XLVX000000AMIL6AMIL FACIL S60 RJ QC S/COPART31573272.18315.73ATIVO</v>
      </c>
      <c r="AJ1025">
        <f t="shared" si="223"/>
        <v>0</v>
      </c>
      <c r="AK1025" t="s">
        <v>401</v>
      </c>
      <c r="AM1025" s="8">
        <v>1022</v>
      </c>
      <c r="AN1025" s="8" t="str">
        <f t="shared" si="236"/>
        <v/>
      </c>
      <c r="AO1025" s="8" t="str">
        <f t="shared" si="236"/>
        <v/>
      </c>
      <c r="AP1025" s="8" t="str">
        <f t="shared" si="236"/>
        <v/>
      </c>
      <c r="AQ1025" s="8" t="str">
        <f t="shared" si="236"/>
        <v/>
      </c>
      <c r="AR1025" s="8" t="str">
        <f t="shared" si="236"/>
        <v/>
      </c>
      <c r="AS1025" s="8" t="str">
        <f t="shared" si="236"/>
        <v/>
      </c>
      <c r="AT1025" s="8" t="str">
        <f t="shared" si="236"/>
        <v/>
      </c>
      <c r="AU1025" s="8" t="str">
        <f t="shared" si="236"/>
        <v/>
      </c>
      <c r="AV1025" s="8" t="str">
        <f t="shared" si="236"/>
        <v/>
      </c>
      <c r="AW1025" s="8" t="str">
        <f t="shared" si="236"/>
        <v/>
      </c>
      <c r="AX1025" s="8" t="str">
        <f t="shared" si="237"/>
        <v/>
      </c>
      <c r="AY1025" s="8" t="str">
        <f t="shared" si="237"/>
        <v/>
      </c>
      <c r="AZ1025" s="8" t="str">
        <f t="shared" si="237"/>
        <v/>
      </c>
      <c r="BA1025" s="8" t="str">
        <f t="shared" si="237"/>
        <v/>
      </c>
      <c r="BB1025" s="8" t="str">
        <f t="shared" si="237"/>
        <v/>
      </c>
      <c r="BC1025" s="8" t="str">
        <f t="shared" si="237"/>
        <v/>
      </c>
      <c r="BD1025" s="8" t="str">
        <f t="shared" si="237"/>
        <v/>
      </c>
      <c r="BE1025" s="8" t="str">
        <f t="shared" si="237"/>
        <v/>
      </c>
    </row>
    <row r="1026" spans="1:57">
      <c r="A1026" t="s">
        <v>404</v>
      </c>
      <c r="B1026" t="s">
        <v>386</v>
      </c>
      <c r="C1026" t="s">
        <v>386</v>
      </c>
      <c r="E1026">
        <v>810</v>
      </c>
      <c r="F1026">
        <v>0</v>
      </c>
      <c r="G1026">
        <v>1</v>
      </c>
      <c r="H1026">
        <v>377995</v>
      </c>
      <c r="I1026" s="1">
        <v>44777.875</v>
      </c>
      <c r="J1026" t="s">
        <v>401</v>
      </c>
      <c r="K1026">
        <v>0</v>
      </c>
      <c r="L1026" s="1">
        <v>44741.875</v>
      </c>
      <c r="M1026" s="1">
        <v>44777.875</v>
      </c>
      <c r="N1026" s="1">
        <v>32561.875</v>
      </c>
      <c r="O1026" s="1">
        <v>44741.875</v>
      </c>
      <c r="P1026" s="1">
        <v>44711.875</v>
      </c>
      <c r="Q1026" s="1">
        <v>44561.875</v>
      </c>
      <c r="R1026">
        <v>83141788</v>
      </c>
      <c r="S1026" s="22">
        <f>COUNTIF(affix_amil_mensalidade_bronze!$E$4:$E$140,R1026)</f>
        <v>0</v>
      </c>
      <c r="U1026" t="s">
        <v>705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389</v>
      </c>
      <c r="AC1026">
        <v>6</v>
      </c>
      <c r="AD1026" t="s">
        <v>666</v>
      </c>
      <c r="AE1026">
        <v>26333</v>
      </c>
      <c r="AF1026">
        <v>227.01</v>
      </c>
      <c r="AG1026">
        <v>263.33</v>
      </c>
      <c r="AH1026" t="s">
        <v>391</v>
      </c>
      <c r="AI1026" t="str">
        <f t="shared" si="222"/>
        <v>SIMNÃONÃO8100137799544777.875ASPROLI - ENTIDADE FECHADA044741.87544777.87532561.87544741.87544711.87544561.875831417880MXRWU VXNXWXU BXNDXM MXWXDX000000AMIL6AMIL FACIL S60 RJ QC S/COPART26333227.01263.33INATIVO</v>
      </c>
      <c r="AJ1026">
        <f t="shared" si="223"/>
        <v>0</v>
      </c>
      <c r="AK1026" t="s">
        <v>401</v>
      </c>
      <c r="AM1026" s="7">
        <v>1023</v>
      </c>
      <c r="AN1026" s="7" t="str">
        <f t="shared" si="236"/>
        <v/>
      </c>
      <c r="AO1026" s="7" t="str">
        <f t="shared" si="236"/>
        <v/>
      </c>
      <c r="AP1026" s="7" t="str">
        <f t="shared" si="236"/>
        <v/>
      </c>
      <c r="AQ1026" s="7" t="str">
        <f t="shared" si="236"/>
        <v/>
      </c>
      <c r="AR1026" s="7" t="str">
        <f t="shared" si="236"/>
        <v/>
      </c>
      <c r="AS1026" s="7" t="str">
        <f t="shared" si="236"/>
        <v/>
      </c>
      <c r="AT1026" s="7" t="str">
        <f t="shared" si="236"/>
        <v/>
      </c>
      <c r="AU1026" s="7" t="str">
        <f t="shared" si="236"/>
        <v/>
      </c>
      <c r="AV1026" s="7" t="str">
        <f t="shared" si="236"/>
        <v/>
      </c>
      <c r="AW1026" s="7" t="str">
        <f t="shared" si="236"/>
        <v/>
      </c>
      <c r="AX1026" s="7" t="str">
        <f t="shared" si="237"/>
        <v/>
      </c>
      <c r="AY1026" s="7" t="str">
        <f t="shared" si="237"/>
        <v/>
      </c>
      <c r="AZ1026" s="7" t="str">
        <f t="shared" si="237"/>
        <v/>
      </c>
      <c r="BA1026" s="7" t="str">
        <f t="shared" si="237"/>
        <v/>
      </c>
      <c r="BB1026" s="7" t="str">
        <f t="shared" si="237"/>
        <v/>
      </c>
      <c r="BC1026" s="7" t="str">
        <f t="shared" si="237"/>
        <v/>
      </c>
      <c r="BD1026" s="7" t="str">
        <f t="shared" si="237"/>
        <v/>
      </c>
      <c r="BE1026" s="7" t="str">
        <f t="shared" si="237"/>
        <v/>
      </c>
    </row>
    <row r="1027" spans="1:57">
      <c r="A1027" t="s">
        <v>404</v>
      </c>
      <c r="B1027" t="s">
        <v>404</v>
      </c>
      <c r="C1027" t="s">
        <v>404</v>
      </c>
      <c r="E1027">
        <v>810</v>
      </c>
      <c r="F1027">
        <v>485425200</v>
      </c>
      <c r="G1027">
        <v>1</v>
      </c>
      <c r="H1027">
        <v>376672</v>
      </c>
      <c r="I1027" s="1">
        <v>44777.875</v>
      </c>
      <c r="J1027" t="s">
        <v>401</v>
      </c>
      <c r="K1027">
        <v>0</v>
      </c>
      <c r="L1027" s="1"/>
      <c r="M1027" s="1">
        <v>44777.875</v>
      </c>
      <c r="N1027" s="1">
        <v>24425.916666666668</v>
      </c>
      <c r="O1027" s="1">
        <v>44559.875</v>
      </c>
      <c r="P1027" s="1"/>
      <c r="Q1027" s="1">
        <v>44561.875</v>
      </c>
      <c r="R1027">
        <v>83147478</v>
      </c>
      <c r="S1027" s="22">
        <f>COUNTIF(affix_amil_mensalidade_bronze!$E$4:$E$140,R1027)</f>
        <v>0</v>
      </c>
      <c r="U1027" t="s">
        <v>697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389</v>
      </c>
      <c r="AC1027">
        <v>6</v>
      </c>
      <c r="AD1027" t="s">
        <v>689</v>
      </c>
      <c r="AE1027">
        <v>141427</v>
      </c>
      <c r="AF1027">
        <v>1219.19</v>
      </c>
      <c r="AG1027">
        <v>1414.27</v>
      </c>
      <c r="AH1027" t="s">
        <v>408</v>
      </c>
      <c r="AI1027" t="str">
        <f t="shared" si="222"/>
        <v>SIMSIMSIM810485425200137667244777.875ASPROLI - ENTIDADE FECHADA044777.87524425.916666666744559.87544561.875831474780WXRLX WRXTXNX MXNTXXRX TXTX MXURX000000AMIL6AMIL S450 QC S/COPART1414271219.191414.27ATIVO</v>
      </c>
      <c r="AJ1027">
        <f t="shared" si="223"/>
        <v>0</v>
      </c>
      <c r="AK1027" t="s">
        <v>401</v>
      </c>
      <c r="AM1027" s="8">
        <v>1024</v>
      </c>
      <c r="AN1027" s="8" t="str">
        <f t="shared" si="236"/>
        <v/>
      </c>
      <c r="AO1027" s="8" t="str">
        <f t="shared" si="236"/>
        <v/>
      </c>
      <c r="AP1027" s="8" t="str">
        <f t="shared" si="236"/>
        <v/>
      </c>
      <c r="AQ1027" s="8" t="str">
        <f t="shared" si="236"/>
        <v/>
      </c>
      <c r="AR1027" s="8" t="str">
        <f t="shared" si="236"/>
        <v/>
      </c>
      <c r="AS1027" s="8" t="str">
        <f t="shared" si="236"/>
        <v/>
      </c>
      <c r="AT1027" s="8" t="str">
        <f t="shared" si="236"/>
        <v/>
      </c>
      <c r="AU1027" s="8" t="str">
        <f t="shared" si="236"/>
        <v/>
      </c>
      <c r="AV1027" s="8" t="str">
        <f t="shared" si="236"/>
        <v/>
      </c>
      <c r="AW1027" s="8" t="str">
        <f t="shared" si="236"/>
        <v/>
      </c>
      <c r="AX1027" s="8" t="str">
        <f t="shared" si="237"/>
        <v/>
      </c>
      <c r="AY1027" s="8" t="str">
        <f t="shared" si="237"/>
        <v/>
      </c>
      <c r="AZ1027" s="8" t="str">
        <f t="shared" si="237"/>
        <v/>
      </c>
      <c r="BA1027" s="8" t="str">
        <f t="shared" si="237"/>
        <v/>
      </c>
      <c r="BB1027" s="8" t="str">
        <f t="shared" si="237"/>
        <v/>
      </c>
      <c r="BC1027" s="8" t="str">
        <f t="shared" si="237"/>
        <v/>
      </c>
      <c r="BD1027" s="8" t="str">
        <f t="shared" si="237"/>
        <v/>
      </c>
      <c r="BE1027" s="8" t="str">
        <f t="shared" si="237"/>
        <v/>
      </c>
    </row>
    <row r="1028" spans="1:57">
      <c r="A1028" t="s">
        <v>404</v>
      </c>
      <c r="B1028" t="s">
        <v>404</v>
      </c>
      <c r="C1028" t="s">
        <v>386</v>
      </c>
      <c r="D1028">
        <v>1191014000</v>
      </c>
      <c r="E1028">
        <v>19</v>
      </c>
      <c r="F1028">
        <v>0</v>
      </c>
      <c r="G1028">
        <v>1</v>
      </c>
      <c r="H1028">
        <v>170132</v>
      </c>
      <c r="I1028" s="1">
        <v>44777.875</v>
      </c>
      <c r="J1028" t="s">
        <v>387</v>
      </c>
      <c r="K1028">
        <v>1</v>
      </c>
      <c r="L1028" s="1">
        <v>44712.875</v>
      </c>
      <c r="M1028" s="1">
        <v>44777.875</v>
      </c>
      <c r="N1028" s="1">
        <v>44548.875</v>
      </c>
      <c r="O1028" s="1">
        <v>44741.875</v>
      </c>
      <c r="P1028" s="1"/>
      <c r="Q1028" s="1">
        <v>44578.875</v>
      </c>
      <c r="R1028">
        <v>83260677</v>
      </c>
      <c r="S1028" s="22">
        <f>COUNTIF(affix_amil_mensalidade_bronze!$E$4:$E$140,R1028)</f>
        <v>0</v>
      </c>
      <c r="U1028" t="s">
        <v>538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389</v>
      </c>
      <c r="AC1028">
        <v>44</v>
      </c>
      <c r="AD1028" t="s">
        <v>390</v>
      </c>
      <c r="AE1028">
        <v>87928</v>
      </c>
      <c r="AF1028">
        <v>738.6</v>
      </c>
      <c r="AG1028">
        <v>879.28</v>
      </c>
      <c r="AH1028" t="s">
        <v>391</v>
      </c>
      <c r="AI1028" t="str">
        <f t="shared" ref="AI1028:AI1083" si="238">CONCATENATE(A1028,B1028,C1028,D1028,E1028,F1028,G1028,H1028,I1028,J1028,K1028,L1028,M1028,N1028,O1028,P1028,Q1028,R1028,S1028,T1028,U1028,V1028,W1028,X1028,Y1028,Z1028,AA1028,AB1028,AC1028,AD1028,AE1028,AF1028,AG1028,AH1028)</f>
        <v>SIMSIMNÃO1191014000190117013244777.875FNEL144712.87544777.87544548.87544741.87544578.875832606770NXXH XLXVXXRX WXMBXX XNTX X000000AMIL44AMIL 400 QP NACIONAL87928738.6879.28INATIVO</v>
      </c>
      <c r="AJ1028">
        <f t="shared" ref="AJ1028:AJ1083" si="239">IF(AI1028=AI1027,1,0)</f>
        <v>0</v>
      </c>
      <c r="AK1028" t="s">
        <v>387</v>
      </c>
      <c r="AM1028" s="7">
        <v>1025</v>
      </c>
      <c r="AN1028" s="7" t="str">
        <f t="shared" si="236"/>
        <v/>
      </c>
      <c r="AO1028" s="7" t="str">
        <f t="shared" si="236"/>
        <v/>
      </c>
      <c r="AP1028" s="7" t="str">
        <f t="shared" si="236"/>
        <v/>
      </c>
      <c r="AQ1028" s="7" t="str">
        <f t="shared" si="236"/>
        <v/>
      </c>
      <c r="AR1028" s="7" t="str">
        <f t="shared" si="236"/>
        <v/>
      </c>
      <c r="AS1028" s="7" t="str">
        <f t="shared" si="236"/>
        <v/>
      </c>
      <c r="AT1028" s="7" t="str">
        <f t="shared" si="236"/>
        <v/>
      </c>
      <c r="AU1028" s="7" t="str">
        <f t="shared" si="236"/>
        <v/>
      </c>
      <c r="AV1028" s="7" t="str">
        <f t="shared" si="236"/>
        <v/>
      </c>
      <c r="AW1028" s="7" t="str">
        <f t="shared" si="236"/>
        <v/>
      </c>
      <c r="AX1028" s="7" t="str">
        <f t="shared" si="237"/>
        <v/>
      </c>
      <c r="AY1028" s="7" t="str">
        <f t="shared" si="237"/>
        <v/>
      </c>
      <c r="AZ1028" s="7" t="str">
        <f t="shared" si="237"/>
        <v/>
      </c>
      <c r="BA1028" s="7" t="str">
        <f t="shared" si="237"/>
        <v/>
      </c>
      <c r="BB1028" s="7" t="str">
        <f t="shared" si="237"/>
        <v/>
      </c>
      <c r="BC1028" s="7" t="str">
        <f t="shared" si="237"/>
        <v/>
      </c>
      <c r="BD1028" s="7" t="str">
        <f t="shared" si="237"/>
        <v/>
      </c>
      <c r="BE1028" s="7" t="str">
        <f t="shared" si="237"/>
        <v/>
      </c>
    </row>
    <row r="1029" spans="1:57">
      <c r="A1029" t="s">
        <v>404</v>
      </c>
      <c r="B1029" t="s">
        <v>404</v>
      </c>
      <c r="C1029" t="s">
        <v>404</v>
      </c>
      <c r="E1029">
        <v>810</v>
      </c>
      <c r="F1029">
        <v>485423203</v>
      </c>
      <c r="G1029">
        <v>1</v>
      </c>
      <c r="H1029">
        <v>380284</v>
      </c>
      <c r="I1029" s="1">
        <v>44777.875</v>
      </c>
      <c r="J1029" t="s">
        <v>401</v>
      </c>
      <c r="K1029">
        <v>0</v>
      </c>
      <c r="L1029" s="1"/>
      <c r="M1029" s="1">
        <v>44777.875</v>
      </c>
      <c r="N1029" s="1">
        <v>25589.916666666668</v>
      </c>
      <c r="O1029" s="1">
        <v>44592.875</v>
      </c>
      <c r="P1029" s="1"/>
      <c r="Q1029" s="1">
        <v>44592.875</v>
      </c>
      <c r="R1029">
        <v>83323442</v>
      </c>
      <c r="S1029" s="23">
        <f>COUNTIF(affix_amil_mensalidade_bronze!$E$4:$E$140,R1029)</f>
        <v>0</v>
      </c>
      <c r="U1029" t="s">
        <v>713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389</v>
      </c>
      <c r="AC1029">
        <v>5</v>
      </c>
      <c r="AD1029" t="s">
        <v>668</v>
      </c>
      <c r="AE1029">
        <v>125589</v>
      </c>
      <c r="AF1029">
        <v>1082.6600000000001</v>
      </c>
      <c r="AG1029">
        <v>1255.8900000000001</v>
      </c>
      <c r="AH1029" t="s">
        <v>408</v>
      </c>
      <c r="AI1029" t="str">
        <f t="shared" si="238"/>
        <v>SIMSIMSIM810485423203138028444777.875ASPROLI - ENTIDADE FECHADA044777.87525589.916666666744592.87544592.875833234420WXLXX MXRTX PXRXXRX MXRQUX000000AMIL5AMIL S450 QP S/COPART1255891082.661255.89ATIVO</v>
      </c>
      <c r="AJ1029">
        <f t="shared" si="239"/>
        <v>0</v>
      </c>
      <c r="AK1029" t="s">
        <v>401</v>
      </c>
      <c r="AM1029" s="8">
        <v>1026</v>
      </c>
      <c r="AN1029" s="8" t="str">
        <f t="shared" si="236"/>
        <v/>
      </c>
      <c r="AO1029" s="8" t="str">
        <f t="shared" si="236"/>
        <v/>
      </c>
      <c r="AP1029" s="8" t="str">
        <f t="shared" si="236"/>
        <v/>
      </c>
      <c r="AQ1029" s="8" t="str">
        <f t="shared" si="236"/>
        <v/>
      </c>
      <c r="AR1029" s="8" t="str">
        <f t="shared" si="236"/>
        <v/>
      </c>
      <c r="AS1029" s="8" t="str">
        <f t="shared" si="236"/>
        <v/>
      </c>
      <c r="AT1029" s="8" t="str">
        <f t="shared" si="236"/>
        <v/>
      </c>
      <c r="AU1029" s="8" t="str">
        <f t="shared" si="236"/>
        <v/>
      </c>
      <c r="AV1029" s="8" t="str">
        <f t="shared" si="236"/>
        <v/>
      </c>
      <c r="AW1029" s="8" t="str">
        <f t="shared" si="236"/>
        <v/>
      </c>
      <c r="AX1029" s="8" t="str">
        <f t="shared" si="237"/>
        <v/>
      </c>
      <c r="AY1029" s="8" t="str">
        <f t="shared" si="237"/>
        <v/>
      </c>
      <c r="AZ1029" s="8" t="str">
        <f t="shared" si="237"/>
        <v/>
      </c>
      <c r="BA1029" s="8" t="str">
        <f t="shared" si="237"/>
        <v/>
      </c>
      <c r="BB1029" s="8" t="str">
        <f t="shared" si="237"/>
        <v/>
      </c>
      <c r="BC1029" s="8" t="str">
        <f t="shared" si="237"/>
        <v/>
      </c>
      <c r="BD1029" s="8" t="str">
        <f t="shared" si="237"/>
        <v/>
      </c>
      <c r="BE1029" s="8" t="str">
        <f t="shared" si="237"/>
        <v/>
      </c>
    </row>
    <row r="1030" spans="1:57">
      <c r="A1030" t="s">
        <v>386</v>
      </c>
      <c r="B1030" t="s">
        <v>386</v>
      </c>
      <c r="C1030" t="s">
        <v>386</v>
      </c>
      <c r="E1030">
        <v>810</v>
      </c>
      <c r="F1030">
        <v>485420209</v>
      </c>
      <c r="G1030">
        <v>1</v>
      </c>
      <c r="H1030">
        <v>380280</v>
      </c>
      <c r="I1030" s="1">
        <v>44777.875</v>
      </c>
      <c r="J1030" t="s">
        <v>401</v>
      </c>
      <c r="K1030">
        <v>0</v>
      </c>
      <c r="L1030" s="1">
        <v>44711.875</v>
      </c>
      <c r="M1030" s="1">
        <v>44777.875</v>
      </c>
      <c r="N1030" s="1">
        <v>32693.875</v>
      </c>
      <c r="O1030" s="1">
        <v>44711.875</v>
      </c>
      <c r="P1030" s="1">
        <v>44711.875</v>
      </c>
      <c r="Q1030" s="1">
        <v>44592.875</v>
      </c>
      <c r="R1030">
        <v>83327069</v>
      </c>
      <c r="S1030" s="23">
        <f>COUNTIF(affix_amil_mensalidade_bronze!$E$4:$E$140,R1030)</f>
        <v>0</v>
      </c>
      <c r="U1030" t="s">
        <v>706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389</v>
      </c>
      <c r="AD1030" t="s">
        <v>707</v>
      </c>
      <c r="AE1030">
        <v>63163</v>
      </c>
      <c r="AF1030">
        <v>544.53</v>
      </c>
      <c r="AG1030">
        <v>631.63</v>
      </c>
      <c r="AH1030" t="s">
        <v>391</v>
      </c>
      <c r="AI1030" t="str">
        <f t="shared" si="238"/>
        <v>NÃONÃONÃO810485420209138028044777.875ASPROLI - ENTIDADE FECHADA044711.87544777.87532693.87544711.87544711.87544592.875833270690WXXXNX RXBXXRX DX XLVX000000AMILAMIL S750 R1 QP C/COPART63163544.53631.63INATIVO</v>
      </c>
      <c r="AJ1030">
        <f t="shared" si="239"/>
        <v>0</v>
      </c>
      <c r="AK1030" t="s">
        <v>401</v>
      </c>
      <c r="AM1030" s="7">
        <v>1027</v>
      </c>
      <c r="AN1030" s="7" t="str">
        <f t="shared" si="236"/>
        <v/>
      </c>
      <c r="AO1030" s="7" t="str">
        <f t="shared" si="236"/>
        <v/>
      </c>
      <c r="AP1030" s="7" t="str">
        <f t="shared" si="236"/>
        <v/>
      </c>
      <c r="AQ1030" s="7" t="str">
        <f t="shared" si="236"/>
        <v/>
      </c>
      <c r="AR1030" s="7" t="str">
        <f t="shared" si="236"/>
        <v/>
      </c>
      <c r="AS1030" s="7" t="str">
        <f t="shared" si="236"/>
        <v/>
      </c>
      <c r="AT1030" s="7" t="str">
        <f t="shared" si="236"/>
        <v/>
      </c>
      <c r="AU1030" s="7" t="str">
        <f t="shared" si="236"/>
        <v/>
      </c>
      <c r="AV1030" s="7" t="str">
        <f t="shared" si="236"/>
        <v/>
      </c>
      <c r="AW1030" s="7" t="str">
        <f t="shared" si="236"/>
        <v/>
      </c>
      <c r="AX1030" s="7" t="str">
        <f t="shared" si="237"/>
        <v/>
      </c>
      <c r="AY1030" s="7" t="str">
        <f t="shared" si="237"/>
        <v/>
      </c>
      <c r="AZ1030" s="7" t="str">
        <f t="shared" si="237"/>
        <v/>
      </c>
      <c r="BA1030" s="7" t="str">
        <f t="shared" si="237"/>
        <v/>
      </c>
      <c r="BB1030" s="7" t="str">
        <f t="shared" si="237"/>
        <v/>
      </c>
      <c r="BC1030" s="7" t="str">
        <f t="shared" si="237"/>
        <v/>
      </c>
      <c r="BD1030" s="7" t="str">
        <f t="shared" si="237"/>
        <v/>
      </c>
      <c r="BE1030" s="7" t="str">
        <f t="shared" si="237"/>
        <v/>
      </c>
    </row>
    <row r="1031" spans="1:57">
      <c r="A1031" t="s">
        <v>386</v>
      </c>
      <c r="B1031" t="s">
        <v>386</v>
      </c>
      <c r="C1031" t="s">
        <v>386</v>
      </c>
      <c r="E1031">
        <v>810</v>
      </c>
      <c r="F1031">
        <v>485420209</v>
      </c>
      <c r="G1031">
        <v>1</v>
      </c>
      <c r="H1031">
        <v>380280</v>
      </c>
      <c r="I1031" s="1">
        <v>44777.875</v>
      </c>
      <c r="J1031" t="s">
        <v>401</v>
      </c>
      <c r="K1031">
        <v>2</v>
      </c>
      <c r="L1031" s="1">
        <v>44711.875</v>
      </c>
      <c r="M1031" s="1">
        <v>44777.875</v>
      </c>
      <c r="N1031" s="1">
        <v>38679.916666666664</v>
      </c>
      <c r="O1031" s="1">
        <v>44711.875</v>
      </c>
      <c r="P1031" s="1"/>
      <c r="Q1031" s="1">
        <v>44592.875</v>
      </c>
      <c r="R1031">
        <v>83327070</v>
      </c>
      <c r="S1031" s="23">
        <f>COUNTIF(affix_amil_mensalidade_bronze!$E$4:$E$140,R1031)</f>
        <v>0</v>
      </c>
      <c r="U1031" t="s">
        <v>709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389</v>
      </c>
      <c r="AD1031" t="s">
        <v>707</v>
      </c>
      <c r="AE1031">
        <v>36875</v>
      </c>
      <c r="AF1031">
        <v>317.89999999999998</v>
      </c>
      <c r="AG1031">
        <v>368.75</v>
      </c>
      <c r="AH1031" t="s">
        <v>391</v>
      </c>
      <c r="AI1031" t="str">
        <f t="shared" si="238"/>
        <v>NÃONÃONÃO810485420209138028044777.875ASPROLI - ENTIDADE FECHADA244711.87544777.87538679.916666666744711.87544592.875833270700WRXTXXN PXBLX DX XLVX XUZX000000AMILAMIL S750 R1 QP C/COPART36875317.9368.75INATIVO</v>
      </c>
      <c r="AJ1031">
        <f t="shared" si="239"/>
        <v>0</v>
      </c>
      <c r="AK1031" t="s">
        <v>401</v>
      </c>
      <c r="AM1031" s="8">
        <v>1028</v>
      </c>
      <c r="AN1031" s="8" t="str">
        <f t="shared" si="236"/>
        <v/>
      </c>
      <c r="AO1031" s="8" t="str">
        <f t="shared" si="236"/>
        <v/>
      </c>
      <c r="AP1031" s="8" t="str">
        <f t="shared" si="236"/>
        <v/>
      </c>
      <c r="AQ1031" s="8" t="str">
        <f t="shared" si="236"/>
        <v/>
      </c>
      <c r="AR1031" s="8" t="str">
        <f t="shared" si="236"/>
        <v/>
      </c>
      <c r="AS1031" s="8" t="str">
        <f t="shared" si="236"/>
        <v/>
      </c>
      <c r="AT1031" s="8" t="str">
        <f t="shared" si="236"/>
        <v/>
      </c>
      <c r="AU1031" s="8" t="str">
        <f t="shared" si="236"/>
        <v/>
      </c>
      <c r="AV1031" s="8" t="str">
        <f t="shared" si="236"/>
        <v/>
      </c>
      <c r="AW1031" s="8" t="str">
        <f t="shared" si="236"/>
        <v/>
      </c>
      <c r="AX1031" s="8" t="str">
        <f t="shared" si="237"/>
        <v/>
      </c>
      <c r="AY1031" s="8" t="str">
        <f t="shared" si="237"/>
        <v/>
      </c>
      <c r="AZ1031" s="8" t="str">
        <f t="shared" si="237"/>
        <v/>
      </c>
      <c r="BA1031" s="8" t="str">
        <f t="shared" si="237"/>
        <v/>
      </c>
      <c r="BB1031" s="8" t="str">
        <f t="shared" si="237"/>
        <v/>
      </c>
      <c r="BC1031" s="8" t="str">
        <f t="shared" si="237"/>
        <v/>
      </c>
      <c r="BD1031" s="8" t="str">
        <f t="shared" si="237"/>
        <v/>
      </c>
      <c r="BE1031" s="8" t="str">
        <f t="shared" si="237"/>
        <v/>
      </c>
    </row>
    <row r="1032" spans="1:57">
      <c r="A1032" t="s">
        <v>386</v>
      </c>
      <c r="B1032" t="s">
        <v>386</v>
      </c>
      <c r="C1032" t="s">
        <v>386</v>
      </c>
      <c r="E1032">
        <v>810</v>
      </c>
      <c r="F1032">
        <v>485420209</v>
      </c>
      <c r="G1032">
        <v>1</v>
      </c>
      <c r="H1032">
        <v>380280</v>
      </c>
      <c r="I1032" s="1">
        <v>44777.875</v>
      </c>
      <c r="J1032" t="s">
        <v>401</v>
      </c>
      <c r="K1032">
        <v>4</v>
      </c>
      <c r="L1032" s="1">
        <v>44711.875</v>
      </c>
      <c r="M1032" s="1">
        <v>44777.875</v>
      </c>
      <c r="N1032" s="1">
        <v>43688.875</v>
      </c>
      <c r="O1032" s="1">
        <v>44711.875</v>
      </c>
      <c r="P1032" s="1"/>
      <c r="Q1032" s="1">
        <v>44592.875</v>
      </c>
      <c r="R1032">
        <v>83327071</v>
      </c>
      <c r="S1032" s="23">
        <f>COUNTIF(affix_amil_mensalidade_bronze!$E$4:$E$140,R1032)</f>
        <v>0</v>
      </c>
      <c r="U1032" t="s">
        <v>711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389</v>
      </c>
      <c r="AD1032" t="s">
        <v>707</v>
      </c>
      <c r="AE1032">
        <v>36875</v>
      </c>
      <c r="AF1032">
        <v>317.89999999999998</v>
      </c>
      <c r="AG1032">
        <v>368.75</v>
      </c>
      <c r="AH1032" t="s">
        <v>391</v>
      </c>
      <c r="AI1032" t="str">
        <f t="shared" si="238"/>
        <v>NÃONÃONÃO810485420209138028044777.875ASPROLI - ENTIDADE FECHADA444711.87544777.87543688.87544711.87544592.875833270710HYXGX XNGXLX DX XLVX QUXXRXZ000000AMILAMIL S750 R1 QP C/COPART36875317.9368.75INATIVO</v>
      </c>
      <c r="AJ1032">
        <f t="shared" si="239"/>
        <v>0</v>
      </c>
      <c r="AK1032" t="s">
        <v>401</v>
      </c>
      <c r="AM1032" s="7">
        <v>1029</v>
      </c>
      <c r="AN1032" s="7" t="str">
        <f t="shared" si="236"/>
        <v/>
      </c>
      <c r="AO1032" s="7" t="str">
        <f t="shared" si="236"/>
        <v/>
      </c>
      <c r="AP1032" s="7" t="str">
        <f t="shared" si="236"/>
        <v/>
      </c>
      <c r="AQ1032" s="7" t="str">
        <f t="shared" si="236"/>
        <v/>
      </c>
      <c r="AR1032" s="7" t="str">
        <f t="shared" si="236"/>
        <v/>
      </c>
      <c r="AS1032" s="7" t="str">
        <f t="shared" si="236"/>
        <v/>
      </c>
      <c r="AT1032" s="7" t="str">
        <f t="shared" si="236"/>
        <v/>
      </c>
      <c r="AU1032" s="7" t="str">
        <f t="shared" si="236"/>
        <v/>
      </c>
      <c r="AV1032" s="7" t="str">
        <f t="shared" si="236"/>
        <v/>
      </c>
      <c r="AW1032" s="7" t="str">
        <f t="shared" si="236"/>
        <v/>
      </c>
      <c r="AX1032" s="7" t="str">
        <f t="shared" si="237"/>
        <v/>
      </c>
      <c r="AY1032" s="7" t="str">
        <f t="shared" si="237"/>
        <v/>
      </c>
      <c r="AZ1032" s="7" t="str">
        <f t="shared" si="237"/>
        <v/>
      </c>
      <c r="BA1032" s="7" t="str">
        <f t="shared" si="237"/>
        <v/>
      </c>
      <c r="BB1032" s="7" t="str">
        <f t="shared" si="237"/>
        <v/>
      </c>
      <c r="BC1032" s="7" t="str">
        <f t="shared" si="237"/>
        <v/>
      </c>
      <c r="BD1032" s="7" t="str">
        <f t="shared" si="237"/>
        <v/>
      </c>
      <c r="BE1032" s="7" t="str">
        <f t="shared" si="237"/>
        <v/>
      </c>
    </row>
    <row r="1033" spans="1:57">
      <c r="A1033" t="s">
        <v>386</v>
      </c>
      <c r="B1033" t="s">
        <v>386</v>
      </c>
      <c r="C1033" t="s">
        <v>386</v>
      </c>
      <c r="E1033">
        <v>810</v>
      </c>
      <c r="F1033">
        <v>485420209</v>
      </c>
      <c r="G1033">
        <v>1</v>
      </c>
      <c r="H1033">
        <v>380280</v>
      </c>
      <c r="I1033" s="1">
        <v>44777.875</v>
      </c>
      <c r="J1033" t="s">
        <v>401</v>
      </c>
      <c r="K1033">
        <v>5</v>
      </c>
      <c r="L1033" s="1">
        <v>44711.875</v>
      </c>
      <c r="M1033" s="1">
        <v>44777.875</v>
      </c>
      <c r="N1033" s="1">
        <v>44204.875</v>
      </c>
      <c r="O1033" s="1">
        <v>44711.875</v>
      </c>
      <c r="P1033" s="1"/>
      <c r="Q1033" s="1">
        <v>44592.875</v>
      </c>
      <c r="R1033">
        <v>83327072</v>
      </c>
      <c r="S1033" s="22">
        <f>COUNTIF(affix_amil_mensalidade_bronze!$E$4:$E$140,R1033)</f>
        <v>0</v>
      </c>
      <c r="U1033" t="s">
        <v>712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389</v>
      </c>
      <c r="AD1033" t="s">
        <v>707</v>
      </c>
      <c r="AE1033">
        <v>36875</v>
      </c>
      <c r="AF1033">
        <v>317.89999999999998</v>
      </c>
      <c r="AG1033">
        <v>368.75</v>
      </c>
      <c r="AH1033" t="s">
        <v>391</v>
      </c>
      <c r="AI1033" t="str">
        <f t="shared" si="238"/>
        <v>NÃONÃONÃO810485420209138028044777.875ASPROLI - ENTIDADE FECHADA544711.87544777.87544204.87544711.87544592.875833270720GXBRXXL XNGXLX DX XLVX QUXXRXZ000000AMILAMIL S750 R1 QP C/COPART36875317.9368.75INATIVO</v>
      </c>
      <c r="AJ1033">
        <f t="shared" si="239"/>
        <v>0</v>
      </c>
      <c r="AK1033" t="s">
        <v>401</v>
      </c>
      <c r="AM1033" s="8">
        <v>1030</v>
      </c>
      <c r="AN1033" s="8" t="str">
        <f t="shared" si="236"/>
        <v/>
      </c>
      <c r="AO1033" s="8" t="str">
        <f t="shared" si="236"/>
        <v/>
      </c>
      <c r="AP1033" s="8" t="str">
        <f t="shared" si="236"/>
        <v/>
      </c>
      <c r="AQ1033" s="8" t="str">
        <f t="shared" si="236"/>
        <v/>
      </c>
      <c r="AR1033" s="8" t="str">
        <f t="shared" si="236"/>
        <v/>
      </c>
      <c r="AS1033" s="8" t="str">
        <f t="shared" si="236"/>
        <v/>
      </c>
      <c r="AT1033" s="8" t="str">
        <f t="shared" si="236"/>
        <v/>
      </c>
      <c r="AU1033" s="8" t="str">
        <f t="shared" si="236"/>
        <v/>
      </c>
      <c r="AV1033" s="8" t="str">
        <f t="shared" si="236"/>
        <v/>
      </c>
      <c r="AW1033" s="8" t="str">
        <f t="shared" si="236"/>
        <v/>
      </c>
      <c r="AX1033" s="8" t="str">
        <f t="shared" si="237"/>
        <v/>
      </c>
      <c r="AY1033" s="8" t="str">
        <f t="shared" si="237"/>
        <v/>
      </c>
      <c r="AZ1033" s="8" t="str">
        <f t="shared" si="237"/>
        <v/>
      </c>
      <c r="BA1033" s="8" t="str">
        <f t="shared" si="237"/>
        <v/>
      </c>
      <c r="BB1033" s="8" t="str">
        <f t="shared" si="237"/>
        <v/>
      </c>
      <c r="BC1033" s="8" t="str">
        <f t="shared" si="237"/>
        <v/>
      </c>
      <c r="BD1033" s="8" t="str">
        <f t="shared" si="237"/>
        <v/>
      </c>
      <c r="BE1033" s="8" t="str">
        <f t="shared" si="237"/>
        <v/>
      </c>
    </row>
    <row r="1034" spans="1:57">
      <c r="A1034" t="s">
        <v>386</v>
      </c>
      <c r="B1034" t="s">
        <v>386</v>
      </c>
      <c r="C1034" t="s">
        <v>386</v>
      </c>
      <c r="E1034">
        <v>810</v>
      </c>
      <c r="F1034">
        <v>485420209</v>
      </c>
      <c r="G1034">
        <v>1</v>
      </c>
      <c r="H1034">
        <v>380280</v>
      </c>
      <c r="I1034" s="1">
        <v>44777.875</v>
      </c>
      <c r="J1034" t="s">
        <v>401</v>
      </c>
      <c r="K1034">
        <v>1</v>
      </c>
      <c r="L1034" s="1">
        <v>44711.875</v>
      </c>
      <c r="M1034" s="1">
        <v>44777.875</v>
      </c>
      <c r="N1034" s="1">
        <v>39296.875</v>
      </c>
      <c r="O1034" s="1">
        <v>44711.875</v>
      </c>
      <c r="P1034" s="1"/>
      <c r="Q1034" s="1">
        <v>44592.875</v>
      </c>
      <c r="R1034">
        <v>83327073</v>
      </c>
      <c r="S1034" s="22">
        <f>COUNTIF(affix_amil_mensalidade_bronze!$E$4:$E$140,R1034)</f>
        <v>0</v>
      </c>
      <c r="U1034" t="s">
        <v>708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389</v>
      </c>
      <c r="AD1034" t="s">
        <v>707</v>
      </c>
      <c r="AE1034">
        <v>36875</v>
      </c>
      <c r="AF1034">
        <v>317.89999999999998</v>
      </c>
      <c r="AG1034">
        <v>368.75</v>
      </c>
      <c r="AH1034" t="s">
        <v>391</v>
      </c>
      <c r="AI1034" t="str">
        <f t="shared" si="238"/>
        <v>NÃONÃONÃO810485420209138028044777.875ASPROLI - ENTIDADE FECHADA144711.87544777.87539296.87544711.87544592.875833270730WXUXN DX XLVX XUZX000000AMILAMIL S750 R1 QP C/COPART36875317.9368.75INATIVO</v>
      </c>
      <c r="AJ1034">
        <f t="shared" si="239"/>
        <v>0</v>
      </c>
      <c r="AK1034" t="s">
        <v>401</v>
      </c>
      <c r="AM1034" s="7">
        <v>1031</v>
      </c>
      <c r="AN1034" s="7" t="str">
        <f t="shared" ref="AN1034:AW1043" si="240">IF(AN$3=$D1034,$AM1034,"")</f>
        <v/>
      </c>
      <c r="AO1034" s="7" t="str">
        <f t="shared" si="240"/>
        <v/>
      </c>
      <c r="AP1034" s="7" t="str">
        <f t="shared" si="240"/>
        <v/>
      </c>
      <c r="AQ1034" s="7" t="str">
        <f t="shared" si="240"/>
        <v/>
      </c>
      <c r="AR1034" s="7" t="str">
        <f t="shared" si="240"/>
        <v/>
      </c>
      <c r="AS1034" s="7" t="str">
        <f t="shared" si="240"/>
        <v/>
      </c>
      <c r="AT1034" s="7" t="str">
        <f t="shared" si="240"/>
        <v/>
      </c>
      <c r="AU1034" s="7" t="str">
        <f t="shared" si="240"/>
        <v/>
      </c>
      <c r="AV1034" s="7" t="str">
        <f t="shared" si="240"/>
        <v/>
      </c>
      <c r="AW1034" s="7" t="str">
        <f t="shared" si="240"/>
        <v/>
      </c>
      <c r="AX1034" s="7" t="str">
        <f t="shared" ref="AX1034:BE1043" si="241">IF(AX$3=$D1034,$AM1034,"")</f>
        <v/>
      </c>
      <c r="AY1034" s="7" t="str">
        <f t="shared" si="241"/>
        <v/>
      </c>
      <c r="AZ1034" s="7" t="str">
        <f t="shared" si="241"/>
        <v/>
      </c>
      <c r="BA1034" s="7" t="str">
        <f t="shared" si="241"/>
        <v/>
      </c>
      <c r="BB1034" s="7" t="str">
        <f t="shared" si="241"/>
        <v/>
      </c>
      <c r="BC1034" s="7" t="str">
        <f t="shared" si="241"/>
        <v/>
      </c>
      <c r="BD1034" s="7" t="str">
        <f t="shared" si="241"/>
        <v/>
      </c>
      <c r="BE1034" s="7" t="str">
        <f t="shared" si="241"/>
        <v/>
      </c>
    </row>
    <row r="1035" spans="1:57">
      <c r="A1035" t="s">
        <v>386</v>
      </c>
      <c r="B1035" t="s">
        <v>386</v>
      </c>
      <c r="C1035" t="s">
        <v>386</v>
      </c>
      <c r="E1035">
        <v>810</v>
      </c>
      <c r="F1035">
        <v>485420209</v>
      </c>
      <c r="G1035">
        <v>1</v>
      </c>
      <c r="H1035">
        <v>380280</v>
      </c>
      <c r="I1035" s="1">
        <v>44777.875</v>
      </c>
      <c r="J1035" t="s">
        <v>401</v>
      </c>
      <c r="K1035">
        <v>3</v>
      </c>
      <c r="L1035" s="1">
        <v>44711.875</v>
      </c>
      <c r="M1035" s="1">
        <v>44777.875</v>
      </c>
      <c r="N1035" s="1">
        <v>40732.875</v>
      </c>
      <c r="O1035" s="1">
        <v>44711.875</v>
      </c>
      <c r="P1035" s="1"/>
      <c r="Q1035" s="1">
        <v>44592.875</v>
      </c>
      <c r="R1035">
        <v>83327074</v>
      </c>
      <c r="S1035" s="22">
        <f>COUNTIF(affix_amil_mensalidade_bronze!$E$4:$E$140,R1035)</f>
        <v>0</v>
      </c>
      <c r="U1035" t="s">
        <v>710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389</v>
      </c>
      <c r="AD1035" t="s">
        <v>707</v>
      </c>
      <c r="AE1035">
        <v>36875</v>
      </c>
      <c r="AF1035">
        <v>317.89999999999998</v>
      </c>
      <c r="AG1035">
        <v>368.75</v>
      </c>
      <c r="AH1035" t="s">
        <v>391</v>
      </c>
      <c r="AI1035" t="str">
        <f t="shared" si="238"/>
        <v>NÃONÃONÃO810485420209138028044777.875ASPROLI - ENTIDADE FECHADA344711.87544777.87540732.87544711.87544592.875833270740KXYLXXNX WRXTXNX DX XLVX DX WXRVXLHX000000AMILAMIL S750 R1 QP C/COPART36875317.9368.75INATIVO</v>
      </c>
      <c r="AJ1035">
        <f t="shared" si="239"/>
        <v>0</v>
      </c>
      <c r="AK1035" t="s">
        <v>401</v>
      </c>
      <c r="AM1035" s="8">
        <v>1032</v>
      </c>
      <c r="AN1035" s="8" t="str">
        <f t="shared" si="240"/>
        <v/>
      </c>
      <c r="AO1035" s="8" t="str">
        <f t="shared" si="240"/>
        <v/>
      </c>
      <c r="AP1035" s="8" t="str">
        <f t="shared" si="240"/>
        <v/>
      </c>
      <c r="AQ1035" s="8" t="str">
        <f t="shared" si="240"/>
        <v/>
      </c>
      <c r="AR1035" s="8" t="str">
        <f t="shared" si="240"/>
        <v/>
      </c>
      <c r="AS1035" s="8" t="str">
        <f t="shared" si="240"/>
        <v/>
      </c>
      <c r="AT1035" s="8" t="str">
        <f t="shared" si="240"/>
        <v/>
      </c>
      <c r="AU1035" s="8" t="str">
        <f t="shared" si="240"/>
        <v/>
      </c>
      <c r="AV1035" s="8" t="str">
        <f t="shared" si="240"/>
        <v/>
      </c>
      <c r="AW1035" s="8" t="str">
        <f t="shared" si="240"/>
        <v/>
      </c>
      <c r="AX1035" s="8" t="str">
        <f t="shared" si="241"/>
        <v/>
      </c>
      <c r="AY1035" s="8" t="str">
        <f t="shared" si="241"/>
        <v/>
      </c>
      <c r="AZ1035" s="8" t="str">
        <f t="shared" si="241"/>
        <v/>
      </c>
      <c r="BA1035" s="8" t="str">
        <f t="shared" si="241"/>
        <v/>
      </c>
      <c r="BB1035" s="8" t="str">
        <f t="shared" si="241"/>
        <v/>
      </c>
      <c r="BC1035" s="8" t="str">
        <f t="shared" si="241"/>
        <v/>
      </c>
      <c r="BD1035" s="8" t="str">
        <f t="shared" si="241"/>
        <v/>
      </c>
      <c r="BE1035" s="8" t="str">
        <f t="shared" si="241"/>
        <v/>
      </c>
    </row>
    <row r="1036" spans="1:57">
      <c r="A1036" t="s">
        <v>404</v>
      </c>
      <c r="B1036" t="s">
        <v>404</v>
      </c>
      <c r="C1036" t="s">
        <v>404</v>
      </c>
      <c r="E1036">
        <v>810</v>
      </c>
      <c r="F1036">
        <v>485421207</v>
      </c>
      <c r="G1036">
        <v>1</v>
      </c>
      <c r="H1036">
        <v>382950</v>
      </c>
      <c r="I1036" s="1">
        <v>44777.875</v>
      </c>
      <c r="J1036" t="s">
        <v>401</v>
      </c>
      <c r="K1036">
        <v>0</v>
      </c>
      <c r="L1036" s="1"/>
      <c r="M1036" s="1">
        <v>44777.875</v>
      </c>
      <c r="N1036" s="1">
        <v>34819.875</v>
      </c>
      <c r="O1036" s="1">
        <v>44770.875</v>
      </c>
      <c r="P1036" s="1">
        <v>44770.875</v>
      </c>
      <c r="Q1036" s="1">
        <v>44592.875</v>
      </c>
      <c r="R1036">
        <v>83327077</v>
      </c>
      <c r="S1036" s="22">
        <f>COUNTIF(affix_amil_mensalidade_bronze!$E$4:$E$140,R1036)</f>
        <v>0</v>
      </c>
      <c r="U1036" t="s">
        <v>719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389</v>
      </c>
      <c r="AC1036">
        <v>5</v>
      </c>
      <c r="AD1036" t="s">
        <v>625</v>
      </c>
      <c r="AE1036">
        <v>74988</v>
      </c>
      <c r="AF1036">
        <v>646.45000000000005</v>
      </c>
      <c r="AG1036">
        <v>749.88</v>
      </c>
      <c r="AH1036" t="s">
        <v>480</v>
      </c>
      <c r="AI1036" t="str">
        <f t="shared" si="238"/>
        <v>SIMSIMSIM810485421207138295044777.875ASPROLI - ENTIDADE FECHADA044777.87534819.87544770.87544770.87544592.875833270770MXRXXNX MXNTXXRX RUX000000AMIL5AMIL S750 R2 QP S/COPART74988646.45749.88SUSPENSÃO</v>
      </c>
      <c r="AJ1036">
        <f t="shared" si="239"/>
        <v>0</v>
      </c>
      <c r="AK1036" t="s">
        <v>401</v>
      </c>
      <c r="AM1036" s="7">
        <v>1033</v>
      </c>
      <c r="AN1036" s="7" t="str">
        <f t="shared" si="240"/>
        <v/>
      </c>
      <c r="AO1036" s="7" t="str">
        <f t="shared" si="240"/>
        <v/>
      </c>
      <c r="AP1036" s="7" t="str">
        <f t="shared" si="240"/>
        <v/>
      </c>
      <c r="AQ1036" s="7" t="str">
        <f t="shared" si="240"/>
        <v/>
      </c>
      <c r="AR1036" s="7" t="str">
        <f t="shared" si="240"/>
        <v/>
      </c>
      <c r="AS1036" s="7" t="str">
        <f t="shared" si="240"/>
        <v/>
      </c>
      <c r="AT1036" s="7" t="str">
        <f t="shared" si="240"/>
        <v/>
      </c>
      <c r="AU1036" s="7" t="str">
        <f t="shared" si="240"/>
        <v/>
      </c>
      <c r="AV1036" s="7" t="str">
        <f t="shared" si="240"/>
        <v/>
      </c>
      <c r="AW1036" s="7" t="str">
        <f t="shared" si="240"/>
        <v/>
      </c>
      <c r="AX1036" s="7" t="str">
        <f t="shared" si="241"/>
        <v/>
      </c>
      <c r="AY1036" s="7" t="str">
        <f t="shared" si="241"/>
        <v/>
      </c>
      <c r="AZ1036" s="7" t="str">
        <f t="shared" si="241"/>
        <v/>
      </c>
      <c r="BA1036" s="7" t="str">
        <f t="shared" si="241"/>
        <v/>
      </c>
      <c r="BB1036" s="7" t="str">
        <f t="shared" si="241"/>
        <v/>
      </c>
      <c r="BC1036" s="7" t="str">
        <f t="shared" si="241"/>
        <v/>
      </c>
      <c r="BD1036" s="7" t="str">
        <f t="shared" si="241"/>
        <v/>
      </c>
      <c r="BE1036" s="7" t="str">
        <f t="shared" si="241"/>
        <v/>
      </c>
    </row>
    <row r="1037" spans="1:57">
      <c r="A1037" t="s">
        <v>404</v>
      </c>
      <c r="B1037" t="s">
        <v>404</v>
      </c>
      <c r="C1037" t="s">
        <v>404</v>
      </c>
      <c r="E1037">
        <v>810</v>
      </c>
      <c r="F1037">
        <v>485423203</v>
      </c>
      <c r="G1037">
        <v>1</v>
      </c>
      <c r="H1037">
        <v>381976</v>
      </c>
      <c r="I1037" s="1">
        <v>44777.875</v>
      </c>
      <c r="J1037" t="s">
        <v>401</v>
      </c>
      <c r="K1037">
        <v>0</v>
      </c>
      <c r="L1037" s="1"/>
      <c r="M1037" s="1">
        <v>44777.875</v>
      </c>
      <c r="N1037" s="1">
        <v>32018.875</v>
      </c>
      <c r="O1037" s="1">
        <v>44592.875</v>
      </c>
      <c r="P1037" s="1"/>
      <c r="Q1037" s="1">
        <v>44592.875</v>
      </c>
      <c r="R1037">
        <v>83327078</v>
      </c>
      <c r="S1037" s="23">
        <f>COUNTIF(affix_amil_mensalidade_bronze!$E$4:$E$140,R1037)</f>
        <v>0</v>
      </c>
      <c r="U1037" t="s">
        <v>718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389</v>
      </c>
      <c r="AC1037">
        <v>5</v>
      </c>
      <c r="AD1037" t="s">
        <v>668</v>
      </c>
      <c r="AE1037">
        <v>83034</v>
      </c>
      <c r="AF1037">
        <v>715.81</v>
      </c>
      <c r="AG1037">
        <v>830.34</v>
      </c>
      <c r="AH1037" t="s">
        <v>408</v>
      </c>
      <c r="AI1037" t="str">
        <f t="shared" si="238"/>
        <v>SIMSIMSIM810485423203138197644777.875ASPROLI - ENTIDADE FECHADA044777.87532018.87544592.87544592.875833270780XNTXNXX VXNDXRLXY FXRRXZ DX XUX000000AMIL5AMIL S450 QP S/COPART83034715.81830.34ATIVO</v>
      </c>
      <c r="AJ1037">
        <f t="shared" si="239"/>
        <v>0</v>
      </c>
      <c r="AK1037" t="s">
        <v>401</v>
      </c>
      <c r="AM1037" s="8">
        <v>1034</v>
      </c>
      <c r="AN1037" s="8" t="str">
        <f t="shared" si="240"/>
        <v/>
      </c>
      <c r="AO1037" s="8" t="str">
        <f t="shared" si="240"/>
        <v/>
      </c>
      <c r="AP1037" s="8" t="str">
        <f t="shared" si="240"/>
        <v/>
      </c>
      <c r="AQ1037" s="8" t="str">
        <f t="shared" si="240"/>
        <v/>
      </c>
      <c r="AR1037" s="8" t="str">
        <f t="shared" si="240"/>
        <v/>
      </c>
      <c r="AS1037" s="8" t="str">
        <f t="shared" si="240"/>
        <v/>
      </c>
      <c r="AT1037" s="8" t="str">
        <f t="shared" si="240"/>
        <v/>
      </c>
      <c r="AU1037" s="8" t="str">
        <f t="shared" si="240"/>
        <v/>
      </c>
      <c r="AV1037" s="8" t="str">
        <f t="shared" si="240"/>
        <v/>
      </c>
      <c r="AW1037" s="8" t="str">
        <f t="shared" si="240"/>
        <v/>
      </c>
      <c r="AX1037" s="8" t="str">
        <f t="shared" si="241"/>
        <v/>
      </c>
      <c r="AY1037" s="8" t="str">
        <f t="shared" si="241"/>
        <v/>
      </c>
      <c r="AZ1037" s="8" t="str">
        <f t="shared" si="241"/>
        <v/>
      </c>
      <c r="BA1037" s="8" t="str">
        <f t="shared" si="241"/>
        <v/>
      </c>
      <c r="BB1037" s="8" t="str">
        <f t="shared" si="241"/>
        <v/>
      </c>
      <c r="BC1037" s="8" t="str">
        <f t="shared" si="241"/>
        <v/>
      </c>
      <c r="BD1037" s="8" t="str">
        <f t="shared" si="241"/>
        <v/>
      </c>
      <c r="BE1037" s="8" t="str">
        <f t="shared" si="241"/>
        <v/>
      </c>
    </row>
    <row r="1038" spans="1:57">
      <c r="A1038" t="s">
        <v>386</v>
      </c>
      <c r="B1038" t="s">
        <v>386</v>
      </c>
      <c r="C1038" t="s">
        <v>386</v>
      </c>
      <c r="E1038">
        <v>810</v>
      </c>
      <c r="F1038">
        <v>485420209</v>
      </c>
      <c r="G1038">
        <v>1</v>
      </c>
      <c r="H1038">
        <v>380598</v>
      </c>
      <c r="I1038" s="1">
        <v>44777.875</v>
      </c>
      <c r="J1038" t="s">
        <v>401</v>
      </c>
      <c r="K1038">
        <v>0</v>
      </c>
      <c r="L1038" s="1">
        <v>44711.875</v>
      </c>
      <c r="M1038" s="1">
        <v>44777.875</v>
      </c>
      <c r="N1038" s="1">
        <v>32979.875</v>
      </c>
      <c r="O1038" s="1">
        <v>44711.875</v>
      </c>
      <c r="P1038" s="1">
        <v>44711.875</v>
      </c>
      <c r="Q1038" s="1">
        <v>44592.875</v>
      </c>
      <c r="R1038">
        <v>83327079</v>
      </c>
      <c r="S1038" s="22">
        <f>COUNTIF(affix_amil_mensalidade_bronze!$E$4:$E$140,R1038)</f>
        <v>0</v>
      </c>
      <c r="U1038" t="s">
        <v>714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389</v>
      </c>
      <c r="AD1038" t="s">
        <v>707</v>
      </c>
      <c r="AE1038">
        <v>63163</v>
      </c>
      <c r="AF1038">
        <v>544.53</v>
      </c>
      <c r="AG1038">
        <v>631.63</v>
      </c>
      <c r="AH1038" t="s">
        <v>391</v>
      </c>
      <c r="AI1038" t="str">
        <f t="shared" si="238"/>
        <v>NÃONÃONÃO810485420209138059844777.875ASPROLI - ENTIDADE FECHADA044711.87544777.87532979.87544711.87544711.87544592.875833270790XZXBXLX PXRXXRX LXX000000AMILAMIL S750 R1 QP C/COPART63163544.53631.63INATIVO</v>
      </c>
      <c r="AJ1038">
        <f t="shared" si="239"/>
        <v>0</v>
      </c>
      <c r="AK1038" t="s">
        <v>401</v>
      </c>
      <c r="AM1038" s="7">
        <v>1035</v>
      </c>
      <c r="AN1038" s="7" t="str">
        <f t="shared" si="240"/>
        <v/>
      </c>
      <c r="AO1038" s="7" t="str">
        <f t="shared" si="240"/>
        <v/>
      </c>
      <c r="AP1038" s="7" t="str">
        <f t="shared" si="240"/>
        <v/>
      </c>
      <c r="AQ1038" s="7" t="str">
        <f t="shared" si="240"/>
        <v/>
      </c>
      <c r="AR1038" s="7" t="str">
        <f t="shared" si="240"/>
        <v/>
      </c>
      <c r="AS1038" s="7" t="str">
        <f t="shared" si="240"/>
        <v/>
      </c>
      <c r="AT1038" s="7" t="str">
        <f t="shared" si="240"/>
        <v/>
      </c>
      <c r="AU1038" s="7" t="str">
        <f t="shared" si="240"/>
        <v/>
      </c>
      <c r="AV1038" s="7" t="str">
        <f t="shared" si="240"/>
        <v/>
      </c>
      <c r="AW1038" s="7" t="str">
        <f t="shared" si="240"/>
        <v/>
      </c>
      <c r="AX1038" s="7" t="str">
        <f t="shared" si="241"/>
        <v/>
      </c>
      <c r="AY1038" s="7" t="str">
        <f t="shared" si="241"/>
        <v/>
      </c>
      <c r="AZ1038" s="7" t="str">
        <f t="shared" si="241"/>
        <v/>
      </c>
      <c r="BA1038" s="7" t="str">
        <f t="shared" si="241"/>
        <v/>
      </c>
      <c r="BB1038" s="7" t="str">
        <f t="shared" si="241"/>
        <v/>
      </c>
      <c r="BC1038" s="7" t="str">
        <f t="shared" si="241"/>
        <v/>
      </c>
      <c r="BD1038" s="7" t="str">
        <f t="shared" si="241"/>
        <v/>
      </c>
      <c r="BE1038" s="7" t="str">
        <f t="shared" si="241"/>
        <v/>
      </c>
    </row>
    <row r="1039" spans="1:57">
      <c r="A1039" t="s">
        <v>386</v>
      </c>
      <c r="B1039" t="s">
        <v>386</v>
      </c>
      <c r="C1039" t="s">
        <v>386</v>
      </c>
      <c r="E1039">
        <v>810</v>
      </c>
      <c r="F1039">
        <v>485420209</v>
      </c>
      <c r="G1039">
        <v>1</v>
      </c>
      <c r="H1039">
        <v>380598</v>
      </c>
      <c r="I1039" s="1">
        <v>44777.875</v>
      </c>
      <c r="J1039" t="s">
        <v>401</v>
      </c>
      <c r="K1039">
        <v>3</v>
      </c>
      <c r="L1039" s="1">
        <v>44711.875</v>
      </c>
      <c r="M1039" s="1">
        <v>44777.875</v>
      </c>
      <c r="N1039" s="1">
        <v>44172.875</v>
      </c>
      <c r="O1039" s="1">
        <v>44711.875</v>
      </c>
      <c r="P1039" s="1"/>
      <c r="Q1039" s="1">
        <v>44592.875</v>
      </c>
      <c r="R1039">
        <v>83327080</v>
      </c>
      <c r="S1039" s="23">
        <f>COUNTIF(affix_amil_mensalidade_bronze!$E$4:$E$140,R1039)</f>
        <v>0</v>
      </c>
      <c r="U1039" t="s">
        <v>716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389</v>
      </c>
      <c r="AD1039" t="s">
        <v>707</v>
      </c>
      <c r="AE1039">
        <v>36875</v>
      </c>
      <c r="AF1039">
        <v>317.89999999999998</v>
      </c>
      <c r="AG1039">
        <v>368.75</v>
      </c>
      <c r="AH1039" t="s">
        <v>391</v>
      </c>
      <c r="AI1039" t="str">
        <f t="shared" si="238"/>
        <v>NÃONÃONÃO810485420209138059844777.875ASPROLI - ENTIDADE FECHADA344711.87544777.87544172.87544711.87544592.875833270800XNTXNXLX MXLLX LXX000000AMILAMIL S750 R1 QP C/COPART36875317.9368.75INATIVO</v>
      </c>
      <c r="AJ1039">
        <f t="shared" si="239"/>
        <v>0</v>
      </c>
      <c r="AK1039" t="s">
        <v>401</v>
      </c>
      <c r="AM1039" s="8">
        <v>1036</v>
      </c>
      <c r="AN1039" s="8" t="str">
        <f t="shared" si="240"/>
        <v/>
      </c>
      <c r="AO1039" s="8" t="str">
        <f t="shared" si="240"/>
        <v/>
      </c>
      <c r="AP1039" s="8" t="str">
        <f t="shared" si="240"/>
        <v/>
      </c>
      <c r="AQ1039" s="8" t="str">
        <f t="shared" si="240"/>
        <v/>
      </c>
      <c r="AR1039" s="8" t="str">
        <f t="shared" si="240"/>
        <v/>
      </c>
      <c r="AS1039" s="8" t="str">
        <f t="shared" si="240"/>
        <v/>
      </c>
      <c r="AT1039" s="8" t="str">
        <f t="shared" si="240"/>
        <v/>
      </c>
      <c r="AU1039" s="8" t="str">
        <f t="shared" si="240"/>
        <v/>
      </c>
      <c r="AV1039" s="8" t="str">
        <f t="shared" si="240"/>
        <v/>
      </c>
      <c r="AW1039" s="8" t="str">
        <f t="shared" si="240"/>
        <v/>
      </c>
      <c r="AX1039" s="8" t="str">
        <f t="shared" si="241"/>
        <v/>
      </c>
      <c r="AY1039" s="8" t="str">
        <f t="shared" si="241"/>
        <v/>
      </c>
      <c r="AZ1039" s="8" t="str">
        <f t="shared" si="241"/>
        <v/>
      </c>
      <c r="BA1039" s="8" t="str">
        <f t="shared" si="241"/>
        <v/>
      </c>
      <c r="BB1039" s="8" t="str">
        <f t="shared" si="241"/>
        <v/>
      </c>
      <c r="BC1039" s="8" t="str">
        <f t="shared" si="241"/>
        <v/>
      </c>
      <c r="BD1039" s="8" t="str">
        <f t="shared" si="241"/>
        <v/>
      </c>
      <c r="BE1039" s="8" t="str">
        <f t="shared" si="241"/>
        <v/>
      </c>
    </row>
    <row r="1040" spans="1:57">
      <c r="A1040" t="s">
        <v>386</v>
      </c>
      <c r="B1040" t="s">
        <v>386</v>
      </c>
      <c r="C1040" t="s">
        <v>386</v>
      </c>
      <c r="E1040">
        <v>810</v>
      </c>
      <c r="F1040">
        <v>485420209</v>
      </c>
      <c r="G1040">
        <v>1</v>
      </c>
      <c r="H1040">
        <v>380598</v>
      </c>
      <c r="I1040" s="1">
        <v>44777.875</v>
      </c>
      <c r="J1040" t="s">
        <v>401</v>
      </c>
      <c r="K1040">
        <v>1</v>
      </c>
      <c r="L1040" s="1">
        <v>44711.875</v>
      </c>
      <c r="M1040" s="1">
        <v>44777.875</v>
      </c>
      <c r="N1040" s="1">
        <v>39186.875</v>
      </c>
      <c r="O1040" s="1">
        <v>44711.875</v>
      </c>
      <c r="P1040" s="1"/>
      <c r="Q1040" s="1">
        <v>44592.875</v>
      </c>
      <c r="R1040">
        <v>83327081</v>
      </c>
      <c r="S1040" s="23">
        <f>COUNTIF(affix_amil_mensalidade_bronze!$E$4:$E$140,R1040)</f>
        <v>0</v>
      </c>
      <c r="U1040" t="s">
        <v>715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389</v>
      </c>
      <c r="AD1040" t="s">
        <v>707</v>
      </c>
      <c r="AE1040">
        <v>36875</v>
      </c>
      <c r="AF1040">
        <v>317.89999999999998</v>
      </c>
      <c r="AG1040">
        <v>368.75</v>
      </c>
      <c r="AH1040" t="s">
        <v>391</v>
      </c>
      <c r="AI1040" t="str">
        <f t="shared" si="238"/>
        <v>NÃONÃONÃO810485420209138059844777.875ASPROLI - ENTIDADE FECHADA144711.87544777.87539186.87544711.87544592.875833270810WXUX PXRXXRX PRXXXDX000000AMILAMIL S750 R1 QP C/COPART36875317.9368.75INATIVO</v>
      </c>
      <c r="AJ1040">
        <f t="shared" si="239"/>
        <v>0</v>
      </c>
      <c r="AK1040" t="s">
        <v>401</v>
      </c>
      <c r="AM1040" s="7">
        <v>1037</v>
      </c>
      <c r="AN1040" s="7" t="str">
        <f t="shared" si="240"/>
        <v/>
      </c>
      <c r="AO1040" s="7" t="str">
        <f t="shared" si="240"/>
        <v/>
      </c>
      <c r="AP1040" s="7" t="str">
        <f t="shared" si="240"/>
        <v/>
      </c>
      <c r="AQ1040" s="7" t="str">
        <f t="shared" si="240"/>
        <v/>
      </c>
      <c r="AR1040" s="7" t="str">
        <f t="shared" si="240"/>
        <v/>
      </c>
      <c r="AS1040" s="7" t="str">
        <f t="shared" si="240"/>
        <v/>
      </c>
      <c r="AT1040" s="7" t="str">
        <f t="shared" si="240"/>
        <v/>
      </c>
      <c r="AU1040" s="7" t="str">
        <f t="shared" si="240"/>
        <v/>
      </c>
      <c r="AV1040" s="7" t="str">
        <f t="shared" si="240"/>
        <v/>
      </c>
      <c r="AW1040" s="7" t="str">
        <f t="shared" si="240"/>
        <v/>
      </c>
      <c r="AX1040" s="7" t="str">
        <f t="shared" si="241"/>
        <v/>
      </c>
      <c r="AY1040" s="7" t="str">
        <f t="shared" si="241"/>
        <v/>
      </c>
      <c r="AZ1040" s="7" t="str">
        <f t="shared" si="241"/>
        <v/>
      </c>
      <c r="BA1040" s="7" t="str">
        <f t="shared" si="241"/>
        <v/>
      </c>
      <c r="BB1040" s="7" t="str">
        <f t="shared" si="241"/>
        <v/>
      </c>
      <c r="BC1040" s="7" t="str">
        <f t="shared" si="241"/>
        <v/>
      </c>
      <c r="BD1040" s="7" t="str">
        <f t="shared" si="241"/>
        <v/>
      </c>
      <c r="BE1040" s="7" t="str">
        <f t="shared" si="241"/>
        <v/>
      </c>
    </row>
    <row r="1041" spans="1:57">
      <c r="A1041" t="s">
        <v>386</v>
      </c>
      <c r="B1041" t="s">
        <v>386</v>
      </c>
      <c r="C1041" t="s">
        <v>386</v>
      </c>
      <c r="E1041">
        <v>810</v>
      </c>
      <c r="F1041">
        <v>485420209</v>
      </c>
      <c r="G1041">
        <v>1</v>
      </c>
      <c r="H1041">
        <v>380598</v>
      </c>
      <c r="I1041" s="1">
        <v>44777.875</v>
      </c>
      <c r="J1041" t="s">
        <v>401</v>
      </c>
      <c r="K1041">
        <v>2</v>
      </c>
      <c r="L1041" s="1">
        <v>44711.875</v>
      </c>
      <c r="M1041" s="1">
        <v>44777.875</v>
      </c>
      <c r="N1041" s="1">
        <v>40230.875</v>
      </c>
      <c r="O1041" s="1">
        <v>44711.875</v>
      </c>
      <c r="P1041" s="1"/>
      <c r="Q1041" s="1">
        <v>44592.875</v>
      </c>
      <c r="R1041">
        <v>83327082</v>
      </c>
      <c r="S1041" s="22">
        <f>COUNTIF(affix_amil_mensalidade_bronze!$E$4:$E$140,R1041)</f>
        <v>0</v>
      </c>
      <c r="U1041" t="s">
        <v>715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389</v>
      </c>
      <c r="AD1041" t="s">
        <v>707</v>
      </c>
      <c r="AE1041">
        <v>36875</v>
      </c>
      <c r="AF1041">
        <v>317.89999999999998</v>
      </c>
      <c r="AG1041">
        <v>368.75</v>
      </c>
      <c r="AH1041" t="s">
        <v>391</v>
      </c>
      <c r="AI1041" t="str">
        <f t="shared" si="238"/>
        <v>NÃONÃONÃO810485420209138059844777.875ASPROLI - ENTIDADE FECHADA244711.87544777.87540230.87544711.87544592.875833270820WXUX PXRXXRX PRXXXDX000000AMILAMIL S750 R1 QP C/COPART36875317.9368.75INATIVO</v>
      </c>
      <c r="AJ1041">
        <f t="shared" si="239"/>
        <v>0</v>
      </c>
      <c r="AK1041" t="s">
        <v>401</v>
      </c>
      <c r="AM1041" s="8">
        <v>1038</v>
      </c>
      <c r="AN1041" s="8" t="str">
        <f t="shared" si="240"/>
        <v/>
      </c>
      <c r="AO1041" s="8" t="str">
        <f t="shared" si="240"/>
        <v/>
      </c>
      <c r="AP1041" s="8" t="str">
        <f t="shared" si="240"/>
        <v/>
      </c>
      <c r="AQ1041" s="8" t="str">
        <f t="shared" si="240"/>
        <v/>
      </c>
      <c r="AR1041" s="8" t="str">
        <f t="shared" si="240"/>
        <v/>
      </c>
      <c r="AS1041" s="8" t="str">
        <f t="shared" si="240"/>
        <v/>
      </c>
      <c r="AT1041" s="8" t="str">
        <f t="shared" si="240"/>
        <v/>
      </c>
      <c r="AU1041" s="8" t="str">
        <f t="shared" si="240"/>
        <v/>
      </c>
      <c r="AV1041" s="8" t="str">
        <f t="shared" si="240"/>
        <v/>
      </c>
      <c r="AW1041" s="8" t="str">
        <f t="shared" si="240"/>
        <v/>
      </c>
      <c r="AX1041" s="8" t="str">
        <f t="shared" si="241"/>
        <v/>
      </c>
      <c r="AY1041" s="8" t="str">
        <f t="shared" si="241"/>
        <v/>
      </c>
      <c r="AZ1041" s="8" t="str">
        <f t="shared" si="241"/>
        <v/>
      </c>
      <c r="BA1041" s="8" t="str">
        <f t="shared" si="241"/>
        <v/>
      </c>
      <c r="BB1041" s="8" t="str">
        <f t="shared" si="241"/>
        <v/>
      </c>
      <c r="BC1041" s="8" t="str">
        <f t="shared" si="241"/>
        <v/>
      </c>
      <c r="BD1041" s="8" t="str">
        <f t="shared" si="241"/>
        <v/>
      </c>
      <c r="BE1041" s="8" t="str">
        <f t="shared" si="241"/>
        <v/>
      </c>
    </row>
    <row r="1042" spans="1:57">
      <c r="A1042" t="s">
        <v>386</v>
      </c>
      <c r="B1042" t="s">
        <v>386</v>
      </c>
      <c r="C1042" t="s">
        <v>386</v>
      </c>
      <c r="E1042">
        <v>810</v>
      </c>
      <c r="F1042">
        <v>485433201</v>
      </c>
      <c r="G1042">
        <v>1</v>
      </c>
      <c r="H1042">
        <v>383759</v>
      </c>
      <c r="I1042" s="1">
        <v>44777.875</v>
      </c>
      <c r="J1042" t="s">
        <v>401</v>
      </c>
      <c r="K1042">
        <v>0</v>
      </c>
      <c r="L1042" s="1">
        <v>44662.875</v>
      </c>
      <c r="M1042" s="1">
        <v>44777.875</v>
      </c>
      <c r="N1042" s="1">
        <v>30774.875</v>
      </c>
      <c r="O1042" s="1">
        <v>44662.875</v>
      </c>
      <c r="P1042" s="1"/>
      <c r="Q1042" s="1">
        <v>44592.875</v>
      </c>
      <c r="R1042">
        <v>83327083</v>
      </c>
      <c r="S1042" s="22">
        <f>COUNTIF(affix_amil_mensalidade_bronze!$E$4:$E$140,R1042)</f>
        <v>0</v>
      </c>
      <c r="U1042" t="s">
        <v>402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389</v>
      </c>
      <c r="AD1042" t="s">
        <v>403</v>
      </c>
      <c r="AE1042">
        <v>4213</v>
      </c>
      <c r="AF1042">
        <v>363.19</v>
      </c>
      <c r="AG1042">
        <v>421.3</v>
      </c>
      <c r="AH1042" t="s">
        <v>391</v>
      </c>
      <c r="AI1042" t="str">
        <f t="shared" si="238"/>
        <v>NÃONÃONÃO810485433201138375944777.875ASPROLI - ENTIDADE FECHADA044662.87544777.87530774.87544662.87544592.875833270830NXWX DXXXNX WXXMBRX000000AMILAMIL FACIL S80 QC S/COPART4213363.19421.3INATIVO</v>
      </c>
      <c r="AJ1042">
        <f t="shared" si="239"/>
        <v>0</v>
      </c>
      <c r="AK1042" t="s">
        <v>401</v>
      </c>
      <c r="AM1042" s="7">
        <v>1039</v>
      </c>
      <c r="AN1042" s="7" t="str">
        <f t="shared" si="240"/>
        <v/>
      </c>
      <c r="AO1042" s="7" t="str">
        <f t="shared" si="240"/>
        <v/>
      </c>
      <c r="AP1042" s="7" t="str">
        <f t="shared" si="240"/>
        <v/>
      </c>
      <c r="AQ1042" s="7" t="str">
        <f t="shared" si="240"/>
        <v/>
      </c>
      <c r="AR1042" s="7" t="str">
        <f t="shared" si="240"/>
        <v/>
      </c>
      <c r="AS1042" s="7" t="str">
        <f t="shared" si="240"/>
        <v/>
      </c>
      <c r="AT1042" s="7" t="str">
        <f t="shared" si="240"/>
        <v/>
      </c>
      <c r="AU1042" s="7" t="str">
        <f t="shared" si="240"/>
        <v/>
      </c>
      <c r="AV1042" s="7" t="str">
        <f t="shared" si="240"/>
        <v/>
      </c>
      <c r="AW1042" s="7" t="str">
        <f t="shared" si="240"/>
        <v/>
      </c>
      <c r="AX1042" s="7" t="str">
        <f t="shared" si="241"/>
        <v/>
      </c>
      <c r="AY1042" s="7" t="str">
        <f t="shared" si="241"/>
        <v/>
      </c>
      <c r="AZ1042" s="7" t="str">
        <f t="shared" si="241"/>
        <v/>
      </c>
      <c r="BA1042" s="7" t="str">
        <f t="shared" si="241"/>
        <v/>
      </c>
      <c r="BB1042" s="7" t="str">
        <f t="shared" si="241"/>
        <v/>
      </c>
      <c r="BC1042" s="7" t="str">
        <f t="shared" si="241"/>
        <v/>
      </c>
      <c r="BD1042" s="7" t="str">
        <f t="shared" si="241"/>
        <v/>
      </c>
      <c r="BE1042" s="7" t="str">
        <f t="shared" si="241"/>
        <v/>
      </c>
    </row>
    <row r="1043" spans="1:57">
      <c r="A1043" t="s">
        <v>404</v>
      </c>
      <c r="B1043" t="s">
        <v>404</v>
      </c>
      <c r="C1043" t="s">
        <v>404</v>
      </c>
      <c r="E1043">
        <v>810</v>
      </c>
      <c r="F1043">
        <v>485442200</v>
      </c>
      <c r="G1043">
        <v>1</v>
      </c>
      <c r="H1043">
        <v>381879</v>
      </c>
      <c r="I1043" s="1">
        <v>44777.875</v>
      </c>
      <c r="J1043" t="s">
        <v>401</v>
      </c>
      <c r="K1043">
        <v>0</v>
      </c>
      <c r="L1043" s="1"/>
      <c r="M1043" s="1">
        <v>44777.875</v>
      </c>
      <c r="N1043" s="1">
        <v>28888.916666666668</v>
      </c>
      <c r="O1043" s="1">
        <v>44592.875</v>
      </c>
      <c r="P1043" s="1"/>
      <c r="Q1043" s="1">
        <v>44592.875</v>
      </c>
      <c r="R1043">
        <v>83327084</v>
      </c>
      <c r="S1043" s="22">
        <f>COUNTIF(affix_amil_mensalidade_bronze!$E$4:$E$140,R1043)</f>
        <v>0</v>
      </c>
      <c r="U1043" t="s">
        <v>717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389</v>
      </c>
      <c r="AC1043">
        <v>5</v>
      </c>
      <c r="AD1043" t="s">
        <v>664</v>
      </c>
      <c r="AE1043">
        <v>32095</v>
      </c>
      <c r="AF1043">
        <v>276.68</v>
      </c>
      <c r="AG1043">
        <v>320.95</v>
      </c>
      <c r="AH1043" t="s">
        <v>408</v>
      </c>
      <c r="AI1043" t="str">
        <f t="shared" si="238"/>
        <v>SIMSIMSIM810485442200138187944777.875ASPROLI - ENTIDADE FECHADA044777.87528888.916666666744592.87544592.875833270840HUMBXRTX RXWHXRD UWHXX DX BRXTTX000000AMIL5AMIL FACIL S60 QC SP S/COPART32095276.68320.95ATIVO</v>
      </c>
      <c r="AJ1043">
        <f t="shared" si="239"/>
        <v>0</v>
      </c>
      <c r="AK1043" t="s">
        <v>401</v>
      </c>
      <c r="AM1043" s="8">
        <v>1040</v>
      </c>
      <c r="AN1043" s="8" t="str">
        <f t="shared" si="240"/>
        <v/>
      </c>
      <c r="AO1043" s="8" t="str">
        <f t="shared" si="240"/>
        <v/>
      </c>
      <c r="AP1043" s="8" t="str">
        <f t="shared" si="240"/>
        <v/>
      </c>
      <c r="AQ1043" s="8" t="str">
        <f t="shared" si="240"/>
        <v/>
      </c>
      <c r="AR1043" s="8" t="str">
        <f t="shared" si="240"/>
        <v/>
      </c>
      <c r="AS1043" s="8" t="str">
        <f t="shared" si="240"/>
        <v/>
      </c>
      <c r="AT1043" s="8" t="str">
        <f t="shared" si="240"/>
        <v/>
      </c>
      <c r="AU1043" s="8" t="str">
        <f t="shared" si="240"/>
        <v/>
      </c>
      <c r="AV1043" s="8" t="str">
        <f t="shared" si="240"/>
        <v/>
      </c>
      <c r="AW1043" s="8" t="str">
        <f t="shared" si="240"/>
        <v/>
      </c>
      <c r="AX1043" s="8" t="str">
        <f t="shared" si="241"/>
        <v/>
      </c>
      <c r="AY1043" s="8" t="str">
        <f t="shared" si="241"/>
        <v/>
      </c>
      <c r="AZ1043" s="8" t="str">
        <f t="shared" si="241"/>
        <v/>
      </c>
      <c r="BA1043" s="8" t="str">
        <f t="shared" si="241"/>
        <v/>
      </c>
      <c r="BB1043" s="8" t="str">
        <f t="shared" si="241"/>
        <v/>
      </c>
      <c r="BC1043" s="8" t="str">
        <f t="shared" si="241"/>
        <v/>
      </c>
      <c r="BD1043" s="8" t="str">
        <f t="shared" si="241"/>
        <v/>
      </c>
      <c r="BE1043" s="8" t="str">
        <f t="shared" si="241"/>
        <v/>
      </c>
    </row>
    <row r="1044" spans="1:57">
      <c r="A1044" t="s">
        <v>404</v>
      </c>
      <c r="B1044" t="s">
        <v>386</v>
      </c>
      <c r="C1044" t="s">
        <v>386</v>
      </c>
      <c r="E1044">
        <v>810</v>
      </c>
      <c r="F1044">
        <v>0</v>
      </c>
      <c r="G1044">
        <v>1</v>
      </c>
      <c r="H1044">
        <v>392206</v>
      </c>
      <c r="I1044" s="1">
        <v>44777.875</v>
      </c>
      <c r="J1044" t="s">
        <v>401</v>
      </c>
      <c r="K1044">
        <v>0</v>
      </c>
      <c r="L1044" s="1">
        <v>44741.875</v>
      </c>
      <c r="M1044" s="1">
        <v>44777.875</v>
      </c>
      <c r="N1044" s="1">
        <v>34839.875</v>
      </c>
      <c r="O1044" s="1">
        <v>44741.875</v>
      </c>
      <c r="P1044" s="1">
        <v>44711.875</v>
      </c>
      <c r="Q1044" s="1">
        <v>44620.875</v>
      </c>
      <c r="R1044">
        <v>83490363</v>
      </c>
      <c r="S1044" s="23">
        <f>COUNTIF(affix_amil_mensalidade_bronze!$E$4:$E$140,R1044)</f>
        <v>0</v>
      </c>
      <c r="U1044" t="s">
        <v>720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389</v>
      </c>
      <c r="AC1044">
        <v>4</v>
      </c>
      <c r="AD1044" t="s">
        <v>666</v>
      </c>
      <c r="AE1044">
        <v>26333</v>
      </c>
      <c r="AF1044">
        <v>227.01</v>
      </c>
      <c r="AG1044">
        <v>263.33</v>
      </c>
      <c r="AH1044" t="s">
        <v>391</v>
      </c>
      <c r="AI1044" t="str">
        <f t="shared" si="238"/>
        <v>SIMNÃONÃO8100139220644777.875ASPROLI - ENTIDADE FECHADA044741.87544777.87534839.87544741.87544711.87544620.875834903630NXYXRX JXXWX WXXTXNX000000AMIL4AMIL FACIL S60 RJ QC S/COPART26333227.01263.33INATIVO</v>
      </c>
      <c r="AJ1044">
        <f t="shared" si="239"/>
        <v>0</v>
      </c>
      <c r="AK1044" t="s">
        <v>401</v>
      </c>
      <c r="AM1044" s="7">
        <v>1041</v>
      </c>
      <c r="AN1044" s="7" t="str">
        <f t="shared" ref="AN1044:AW1053" si="242">IF(AN$3=$D1044,$AM1044,"")</f>
        <v/>
      </c>
      <c r="AO1044" s="7" t="str">
        <f t="shared" si="242"/>
        <v/>
      </c>
      <c r="AP1044" s="7" t="str">
        <f t="shared" si="242"/>
        <v/>
      </c>
      <c r="AQ1044" s="7" t="str">
        <f t="shared" si="242"/>
        <v/>
      </c>
      <c r="AR1044" s="7" t="str">
        <f t="shared" si="242"/>
        <v/>
      </c>
      <c r="AS1044" s="7" t="str">
        <f t="shared" si="242"/>
        <v/>
      </c>
      <c r="AT1044" s="7" t="str">
        <f t="shared" si="242"/>
        <v/>
      </c>
      <c r="AU1044" s="7" t="str">
        <f t="shared" si="242"/>
        <v/>
      </c>
      <c r="AV1044" s="7" t="str">
        <f t="shared" si="242"/>
        <v/>
      </c>
      <c r="AW1044" s="7" t="str">
        <f t="shared" si="242"/>
        <v/>
      </c>
      <c r="AX1044" s="7" t="str">
        <f t="shared" ref="AX1044:BE1053" si="243">IF(AX$3=$D1044,$AM1044,"")</f>
        <v/>
      </c>
      <c r="AY1044" s="7" t="str">
        <f t="shared" si="243"/>
        <v/>
      </c>
      <c r="AZ1044" s="7" t="str">
        <f t="shared" si="243"/>
        <v/>
      </c>
      <c r="BA1044" s="7" t="str">
        <f t="shared" si="243"/>
        <v/>
      </c>
      <c r="BB1044" s="7" t="str">
        <f t="shared" si="243"/>
        <v/>
      </c>
      <c r="BC1044" s="7" t="str">
        <f t="shared" si="243"/>
        <v/>
      </c>
      <c r="BD1044" s="7" t="str">
        <f t="shared" si="243"/>
        <v/>
      </c>
      <c r="BE1044" s="7" t="str">
        <f t="shared" si="243"/>
        <v/>
      </c>
    </row>
    <row r="1045" spans="1:57">
      <c r="A1045" t="s">
        <v>404</v>
      </c>
      <c r="B1045" t="s">
        <v>404</v>
      </c>
      <c r="C1045" t="s">
        <v>404</v>
      </c>
      <c r="E1045">
        <v>810</v>
      </c>
      <c r="F1045">
        <v>0</v>
      </c>
      <c r="G1045">
        <v>1</v>
      </c>
      <c r="H1045">
        <v>392214</v>
      </c>
      <c r="I1045" s="1">
        <v>44777.875</v>
      </c>
      <c r="J1045" t="s">
        <v>401</v>
      </c>
      <c r="K1045">
        <v>0</v>
      </c>
      <c r="L1045" s="1">
        <v>44755.875</v>
      </c>
      <c r="M1045" s="1">
        <v>44777.875</v>
      </c>
      <c r="N1045" s="1">
        <v>35784.916666666664</v>
      </c>
      <c r="O1045" s="1">
        <v>44755.875</v>
      </c>
      <c r="P1045" s="1"/>
      <c r="Q1045" s="1">
        <v>44620.875</v>
      </c>
      <c r="R1045">
        <v>83490364</v>
      </c>
      <c r="S1045" s="23">
        <f>COUNTIF(affix_amil_mensalidade_bronze!$E$4:$E$140,R1045)</f>
        <v>0</v>
      </c>
      <c r="U1045" t="s">
        <v>723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389</v>
      </c>
      <c r="AC1045">
        <v>4</v>
      </c>
      <c r="AD1045" t="s">
        <v>666</v>
      </c>
      <c r="AE1045">
        <v>31573</v>
      </c>
      <c r="AF1045">
        <v>272.18</v>
      </c>
      <c r="AG1045">
        <v>315.73</v>
      </c>
      <c r="AH1045" t="s">
        <v>391</v>
      </c>
      <c r="AI1045" t="str">
        <f t="shared" si="238"/>
        <v>SIMSIMSIM8100139221444777.875ASPROLI - ENTIDADE FECHADA044755.87544777.87535784.916666666744755.87544620.875834903640GXBRXXLLX PXRXXRX DX JXU000000AMIL4AMIL FACIL S60 RJ QC S/COPART31573272.18315.73INATIVO</v>
      </c>
      <c r="AJ1045">
        <f t="shared" si="239"/>
        <v>0</v>
      </c>
      <c r="AK1045" t="s">
        <v>401</v>
      </c>
      <c r="AM1045" s="8">
        <v>1042</v>
      </c>
      <c r="AN1045" s="8" t="str">
        <f t="shared" si="242"/>
        <v/>
      </c>
      <c r="AO1045" s="8" t="str">
        <f t="shared" si="242"/>
        <v/>
      </c>
      <c r="AP1045" s="8" t="str">
        <f t="shared" si="242"/>
        <v/>
      </c>
      <c r="AQ1045" s="8" t="str">
        <f t="shared" si="242"/>
        <v/>
      </c>
      <c r="AR1045" s="8" t="str">
        <f t="shared" si="242"/>
        <v/>
      </c>
      <c r="AS1045" s="8" t="str">
        <f t="shared" si="242"/>
        <v/>
      </c>
      <c r="AT1045" s="8" t="str">
        <f t="shared" si="242"/>
        <v/>
      </c>
      <c r="AU1045" s="8" t="str">
        <f t="shared" si="242"/>
        <v/>
      </c>
      <c r="AV1045" s="8" t="str">
        <f t="shared" si="242"/>
        <v/>
      </c>
      <c r="AW1045" s="8" t="str">
        <f t="shared" si="242"/>
        <v/>
      </c>
      <c r="AX1045" s="8" t="str">
        <f t="shared" si="243"/>
        <v/>
      </c>
      <c r="AY1045" s="8" t="str">
        <f t="shared" si="243"/>
        <v/>
      </c>
      <c r="AZ1045" s="8" t="str">
        <f t="shared" si="243"/>
        <v/>
      </c>
      <c r="BA1045" s="8" t="str">
        <f t="shared" si="243"/>
        <v/>
      </c>
      <c r="BB1045" s="8" t="str">
        <f t="shared" si="243"/>
        <v/>
      </c>
      <c r="BC1045" s="8" t="str">
        <f t="shared" si="243"/>
        <v/>
      </c>
      <c r="BD1045" s="8" t="str">
        <f t="shared" si="243"/>
        <v/>
      </c>
      <c r="BE1045" s="8" t="str">
        <f t="shared" si="243"/>
        <v/>
      </c>
    </row>
    <row r="1046" spans="1:57">
      <c r="A1046" t="s">
        <v>404</v>
      </c>
      <c r="B1046" t="s">
        <v>404</v>
      </c>
      <c r="C1046" t="s">
        <v>404</v>
      </c>
      <c r="E1046">
        <v>810</v>
      </c>
      <c r="F1046">
        <v>0</v>
      </c>
      <c r="G1046">
        <v>1</v>
      </c>
      <c r="H1046">
        <v>392214</v>
      </c>
      <c r="I1046" s="1">
        <v>44777.875</v>
      </c>
      <c r="J1046" t="s">
        <v>401</v>
      </c>
      <c r="K1046">
        <v>1</v>
      </c>
      <c r="L1046" s="1">
        <v>44755.875</v>
      </c>
      <c r="M1046" s="1">
        <v>44777.875</v>
      </c>
      <c r="N1046" s="1">
        <v>44565.875</v>
      </c>
      <c r="O1046" s="1">
        <v>44755.875</v>
      </c>
      <c r="P1046" s="1"/>
      <c r="Q1046" s="1">
        <v>44620.875</v>
      </c>
      <c r="R1046">
        <v>83490365</v>
      </c>
      <c r="S1046" s="22">
        <f>COUNTIF(affix_amil_mensalidade_bronze!$E$4:$E$140,R1046)</f>
        <v>0</v>
      </c>
      <c r="U1046" t="s">
        <v>724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389</v>
      </c>
      <c r="AC1046">
        <v>4</v>
      </c>
      <c r="AD1046" t="s">
        <v>666</v>
      </c>
      <c r="AE1046">
        <v>19806</v>
      </c>
      <c r="AF1046">
        <v>170.75</v>
      </c>
      <c r="AG1046">
        <v>198.06</v>
      </c>
      <c r="AH1046" t="s">
        <v>391</v>
      </c>
      <c r="AI1046" t="str">
        <f t="shared" si="238"/>
        <v>SIMSIMSIM8100139221444777.875ASPROLI - ENTIDADE FECHADA144755.87544777.87544565.87544755.87544620.875834903650LXURX XNGXLX PXRXXRX DX JXU000000AMIL4AMIL FACIL S60 RJ QC S/COPART19806170.75198.06INATIVO</v>
      </c>
      <c r="AJ1046">
        <f t="shared" si="239"/>
        <v>0</v>
      </c>
      <c r="AK1046" t="s">
        <v>401</v>
      </c>
      <c r="AM1046" s="7">
        <v>1043</v>
      </c>
      <c r="AN1046" s="7" t="str">
        <f t="shared" si="242"/>
        <v/>
      </c>
      <c r="AO1046" s="7" t="str">
        <f t="shared" si="242"/>
        <v/>
      </c>
      <c r="AP1046" s="7" t="str">
        <f t="shared" si="242"/>
        <v/>
      </c>
      <c r="AQ1046" s="7" t="str">
        <f t="shared" si="242"/>
        <v/>
      </c>
      <c r="AR1046" s="7" t="str">
        <f t="shared" si="242"/>
        <v/>
      </c>
      <c r="AS1046" s="7" t="str">
        <f t="shared" si="242"/>
        <v/>
      </c>
      <c r="AT1046" s="7" t="str">
        <f t="shared" si="242"/>
        <v/>
      </c>
      <c r="AU1046" s="7" t="str">
        <f t="shared" si="242"/>
        <v/>
      </c>
      <c r="AV1046" s="7" t="str">
        <f t="shared" si="242"/>
        <v/>
      </c>
      <c r="AW1046" s="7" t="str">
        <f t="shared" si="242"/>
        <v/>
      </c>
      <c r="AX1046" s="7" t="str">
        <f t="shared" si="243"/>
        <v/>
      </c>
      <c r="AY1046" s="7" t="str">
        <f t="shared" si="243"/>
        <v/>
      </c>
      <c r="AZ1046" s="7" t="str">
        <f t="shared" si="243"/>
        <v/>
      </c>
      <c r="BA1046" s="7" t="str">
        <f t="shared" si="243"/>
        <v/>
      </c>
      <c r="BB1046" s="7" t="str">
        <f t="shared" si="243"/>
        <v/>
      </c>
      <c r="BC1046" s="7" t="str">
        <f t="shared" si="243"/>
        <v/>
      </c>
      <c r="BD1046" s="7" t="str">
        <f t="shared" si="243"/>
        <v/>
      </c>
      <c r="BE1046" s="7" t="str">
        <f t="shared" si="243"/>
        <v/>
      </c>
    </row>
    <row r="1047" spans="1:57">
      <c r="A1047" t="s">
        <v>404</v>
      </c>
      <c r="B1047" t="s">
        <v>404</v>
      </c>
      <c r="C1047" t="s">
        <v>404</v>
      </c>
      <c r="E1047">
        <v>810</v>
      </c>
      <c r="F1047">
        <v>485426208</v>
      </c>
      <c r="G1047">
        <v>1</v>
      </c>
      <c r="H1047">
        <v>392211</v>
      </c>
      <c r="I1047" s="1">
        <v>44777.875</v>
      </c>
      <c r="J1047" t="s">
        <v>401</v>
      </c>
      <c r="K1047">
        <v>0</v>
      </c>
      <c r="L1047" s="1"/>
      <c r="M1047" s="1">
        <v>44777.875</v>
      </c>
      <c r="N1047" s="1">
        <v>32159.916666666668</v>
      </c>
      <c r="O1047" s="1">
        <v>44621.875</v>
      </c>
      <c r="P1047" s="1"/>
      <c r="Q1047" s="1">
        <v>44620.875</v>
      </c>
      <c r="R1047">
        <v>83490366</v>
      </c>
      <c r="S1047" s="22">
        <f>COUNTIF(affix_amil_mensalidade_bronze!$E$4:$E$140,R1047)</f>
        <v>0</v>
      </c>
      <c r="U1047" t="s">
        <v>721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389</v>
      </c>
      <c r="AC1047">
        <v>4</v>
      </c>
      <c r="AD1047" t="s">
        <v>722</v>
      </c>
      <c r="AE1047">
        <v>81397</v>
      </c>
      <c r="AF1047">
        <v>701.71</v>
      </c>
      <c r="AG1047">
        <v>813.97</v>
      </c>
      <c r="AH1047" t="s">
        <v>408</v>
      </c>
      <c r="AI1047" t="str">
        <f t="shared" si="238"/>
        <v>SIMSIMSIM810485426208139221144777.875ASPROLI - ENTIDADE FECHADA044777.87532159.916666666744621.87544620.875834903660WXNWXXWXX DX MXRXX DX XUX RXDRXGUX000000AMIL4AMIL S380 QP C/COPART81397701.71813.97ATIVO</v>
      </c>
      <c r="AJ1047">
        <f t="shared" si="239"/>
        <v>0</v>
      </c>
      <c r="AK1047" t="s">
        <v>401</v>
      </c>
      <c r="AM1047" s="8">
        <v>1044</v>
      </c>
      <c r="AN1047" s="8" t="str">
        <f t="shared" si="242"/>
        <v/>
      </c>
      <c r="AO1047" s="8" t="str">
        <f t="shared" si="242"/>
        <v/>
      </c>
      <c r="AP1047" s="8" t="str">
        <f t="shared" si="242"/>
        <v/>
      </c>
      <c r="AQ1047" s="8" t="str">
        <f t="shared" si="242"/>
        <v/>
      </c>
      <c r="AR1047" s="8" t="str">
        <f t="shared" si="242"/>
        <v/>
      </c>
      <c r="AS1047" s="8" t="str">
        <f t="shared" si="242"/>
        <v/>
      </c>
      <c r="AT1047" s="8" t="str">
        <f t="shared" si="242"/>
        <v/>
      </c>
      <c r="AU1047" s="8" t="str">
        <f t="shared" si="242"/>
        <v/>
      </c>
      <c r="AV1047" s="8" t="str">
        <f t="shared" si="242"/>
        <v/>
      </c>
      <c r="AW1047" s="8" t="str">
        <f t="shared" si="242"/>
        <v/>
      </c>
      <c r="AX1047" s="8" t="str">
        <f t="shared" si="243"/>
        <v/>
      </c>
      <c r="AY1047" s="8" t="str">
        <f t="shared" si="243"/>
        <v/>
      </c>
      <c r="AZ1047" s="8" t="str">
        <f t="shared" si="243"/>
        <v/>
      </c>
      <c r="BA1047" s="8" t="str">
        <f t="shared" si="243"/>
        <v/>
      </c>
      <c r="BB1047" s="8" t="str">
        <f t="shared" si="243"/>
        <v/>
      </c>
      <c r="BC1047" s="8" t="str">
        <f t="shared" si="243"/>
        <v/>
      </c>
      <c r="BD1047" s="8" t="str">
        <f t="shared" si="243"/>
        <v/>
      </c>
      <c r="BE1047" s="8" t="str">
        <f t="shared" si="243"/>
        <v/>
      </c>
    </row>
    <row r="1048" spans="1:57">
      <c r="A1048" t="s">
        <v>404</v>
      </c>
      <c r="B1048" t="s">
        <v>404</v>
      </c>
      <c r="C1048" t="s">
        <v>404</v>
      </c>
      <c r="E1048">
        <v>810</v>
      </c>
      <c r="F1048">
        <v>485423203</v>
      </c>
      <c r="G1048">
        <v>1</v>
      </c>
      <c r="H1048">
        <v>397993</v>
      </c>
      <c r="I1048" s="1">
        <v>44777.875</v>
      </c>
      <c r="J1048" t="s">
        <v>401</v>
      </c>
      <c r="K1048">
        <v>0</v>
      </c>
      <c r="L1048" s="1"/>
      <c r="M1048" s="1">
        <v>44777.875</v>
      </c>
      <c r="N1048" s="1">
        <v>26718.875</v>
      </c>
      <c r="O1048" s="1">
        <v>44651.875</v>
      </c>
      <c r="P1048" s="1"/>
      <c r="Q1048" s="1">
        <v>44651.875</v>
      </c>
      <c r="R1048">
        <v>83649089</v>
      </c>
      <c r="S1048" s="23">
        <f>COUNTIF(affix_amil_mensalidade_bronze!$E$4:$E$140,R1048)</f>
        <v>0</v>
      </c>
      <c r="U1048" t="s">
        <v>725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389</v>
      </c>
      <c r="AC1048">
        <v>3</v>
      </c>
      <c r="AD1048" t="s">
        <v>668</v>
      </c>
      <c r="AE1048">
        <v>125589</v>
      </c>
      <c r="AF1048">
        <v>1082.6600000000001</v>
      </c>
      <c r="AG1048">
        <v>1255.8900000000001</v>
      </c>
      <c r="AH1048" t="s">
        <v>408</v>
      </c>
      <c r="AI1048" t="str">
        <f t="shared" si="238"/>
        <v>SIMSIMSIM810485423203139799344777.875ASPROLI - ENTIDADE FECHADA044777.87526718.87544651.87544651.875836490890XLXX XNDRX PXLUZX TXXXXXRX000000AMIL3AMIL S450 QP S/COPART1255891082.661255.89ATIVO</v>
      </c>
      <c r="AJ1048">
        <f t="shared" si="239"/>
        <v>0</v>
      </c>
      <c r="AK1048" t="s">
        <v>401</v>
      </c>
      <c r="AM1048" s="7">
        <v>1045</v>
      </c>
      <c r="AN1048" s="7" t="str">
        <f t="shared" si="242"/>
        <v/>
      </c>
      <c r="AO1048" s="7" t="str">
        <f t="shared" si="242"/>
        <v/>
      </c>
      <c r="AP1048" s="7" t="str">
        <f t="shared" si="242"/>
        <v/>
      </c>
      <c r="AQ1048" s="7" t="str">
        <f t="shared" si="242"/>
        <v/>
      </c>
      <c r="AR1048" s="7" t="str">
        <f t="shared" si="242"/>
        <v/>
      </c>
      <c r="AS1048" s="7" t="str">
        <f t="shared" si="242"/>
        <v/>
      </c>
      <c r="AT1048" s="7" t="str">
        <f t="shared" si="242"/>
        <v/>
      </c>
      <c r="AU1048" s="7" t="str">
        <f t="shared" si="242"/>
        <v/>
      </c>
      <c r="AV1048" s="7" t="str">
        <f t="shared" si="242"/>
        <v/>
      </c>
      <c r="AW1048" s="7" t="str">
        <f t="shared" si="242"/>
        <v/>
      </c>
      <c r="AX1048" s="7" t="str">
        <f t="shared" si="243"/>
        <v/>
      </c>
      <c r="AY1048" s="7" t="str">
        <f t="shared" si="243"/>
        <v/>
      </c>
      <c r="AZ1048" s="7" t="str">
        <f t="shared" si="243"/>
        <v/>
      </c>
      <c r="BA1048" s="7" t="str">
        <f t="shared" si="243"/>
        <v/>
      </c>
      <c r="BB1048" s="7" t="str">
        <f t="shared" si="243"/>
        <v/>
      </c>
      <c r="BC1048" s="7" t="str">
        <f t="shared" si="243"/>
        <v/>
      </c>
      <c r="BD1048" s="7" t="str">
        <f t="shared" si="243"/>
        <v/>
      </c>
      <c r="BE1048" s="7" t="str">
        <f t="shared" si="243"/>
        <v/>
      </c>
    </row>
    <row r="1049" spans="1:57">
      <c r="A1049" t="s">
        <v>404</v>
      </c>
      <c r="B1049" t="s">
        <v>404</v>
      </c>
      <c r="C1049" t="s">
        <v>404</v>
      </c>
      <c r="E1049">
        <v>810</v>
      </c>
      <c r="F1049">
        <v>0</v>
      </c>
      <c r="G1049">
        <v>1</v>
      </c>
      <c r="H1049">
        <v>397994</v>
      </c>
      <c r="I1049" s="1">
        <v>44777.875</v>
      </c>
      <c r="J1049" t="s">
        <v>401</v>
      </c>
      <c r="K1049">
        <v>0</v>
      </c>
      <c r="L1049" s="1"/>
      <c r="M1049" s="1">
        <v>44777.875</v>
      </c>
      <c r="N1049" s="1">
        <v>33859.875</v>
      </c>
      <c r="O1049" s="1">
        <v>44651.875</v>
      </c>
      <c r="P1049" s="1"/>
      <c r="Q1049" s="1">
        <v>44651.875</v>
      </c>
      <c r="R1049">
        <v>83649090</v>
      </c>
      <c r="S1049" s="22">
        <f>COUNTIF(affix_amil_mensalidade_bronze!$E$4:$E$140,R1049)</f>
        <v>0</v>
      </c>
      <c r="U1049" t="s">
        <v>726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389</v>
      </c>
      <c r="AC1049">
        <v>3</v>
      </c>
      <c r="AD1049" t="s">
        <v>666</v>
      </c>
      <c r="AE1049">
        <v>31573</v>
      </c>
      <c r="AF1049">
        <v>272.18</v>
      </c>
      <c r="AG1049">
        <v>315.73</v>
      </c>
      <c r="AH1049" t="s">
        <v>408</v>
      </c>
      <c r="AI1049" t="str">
        <f t="shared" si="238"/>
        <v>SIMSIMSIM8100139799444777.875ASPROLI - ENTIDADE FECHADA044777.87533859.87544651.87544651.875836490900PXTRXWXX MXRXX WURTY DX XLXVXXRX000000AMIL3AMIL FACIL S60 RJ QC S/COPART31573272.18315.73ATIVO</v>
      </c>
      <c r="AJ1049">
        <f t="shared" si="239"/>
        <v>0</v>
      </c>
      <c r="AK1049" t="s">
        <v>401</v>
      </c>
      <c r="AM1049" s="8">
        <v>1046</v>
      </c>
      <c r="AN1049" s="8" t="str">
        <f t="shared" si="242"/>
        <v/>
      </c>
      <c r="AO1049" s="8" t="str">
        <f t="shared" si="242"/>
        <v/>
      </c>
      <c r="AP1049" s="8" t="str">
        <f t="shared" si="242"/>
        <v/>
      </c>
      <c r="AQ1049" s="8" t="str">
        <f t="shared" si="242"/>
        <v/>
      </c>
      <c r="AR1049" s="8" t="str">
        <f t="shared" si="242"/>
        <v/>
      </c>
      <c r="AS1049" s="8" t="str">
        <f t="shared" si="242"/>
        <v/>
      </c>
      <c r="AT1049" s="8" t="str">
        <f t="shared" si="242"/>
        <v/>
      </c>
      <c r="AU1049" s="8" t="str">
        <f t="shared" si="242"/>
        <v/>
      </c>
      <c r="AV1049" s="8" t="str">
        <f t="shared" si="242"/>
        <v/>
      </c>
      <c r="AW1049" s="8" t="str">
        <f t="shared" si="242"/>
        <v/>
      </c>
      <c r="AX1049" s="8" t="str">
        <f t="shared" si="243"/>
        <v/>
      </c>
      <c r="AY1049" s="8" t="str">
        <f t="shared" si="243"/>
        <v/>
      </c>
      <c r="AZ1049" s="8" t="str">
        <f t="shared" si="243"/>
        <v/>
      </c>
      <c r="BA1049" s="8" t="str">
        <f t="shared" si="243"/>
        <v/>
      </c>
      <c r="BB1049" s="8" t="str">
        <f t="shared" si="243"/>
        <v/>
      </c>
      <c r="BC1049" s="8" t="str">
        <f t="shared" si="243"/>
        <v/>
      </c>
      <c r="BD1049" s="8" t="str">
        <f t="shared" si="243"/>
        <v/>
      </c>
      <c r="BE1049" s="8" t="str">
        <f t="shared" si="243"/>
        <v/>
      </c>
    </row>
    <row r="1050" spans="1:57">
      <c r="A1050" t="s">
        <v>404</v>
      </c>
      <c r="B1050" t="s">
        <v>404</v>
      </c>
      <c r="C1050" t="s">
        <v>404</v>
      </c>
      <c r="E1050">
        <v>810</v>
      </c>
      <c r="F1050">
        <v>485425200</v>
      </c>
      <c r="G1050">
        <v>1</v>
      </c>
      <c r="H1050">
        <v>400650</v>
      </c>
      <c r="I1050" s="1">
        <v>44777.875</v>
      </c>
      <c r="J1050" t="s">
        <v>401</v>
      </c>
      <c r="K1050">
        <v>0</v>
      </c>
      <c r="L1050" s="1"/>
      <c r="M1050" s="1">
        <v>44777.875</v>
      </c>
      <c r="N1050" s="1">
        <v>31931.875</v>
      </c>
      <c r="O1050" s="1">
        <v>44679.875</v>
      </c>
      <c r="P1050" s="1"/>
      <c r="Q1050" s="1">
        <v>44681.875</v>
      </c>
      <c r="R1050">
        <v>83792066</v>
      </c>
      <c r="S1050" s="23">
        <f>COUNTIF(affix_amil_mensalidade_bronze!$E$4:$E$140,R1050)</f>
        <v>0</v>
      </c>
      <c r="U1050" t="s">
        <v>727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389</v>
      </c>
      <c r="AC1050">
        <v>2</v>
      </c>
      <c r="AD1050" t="s">
        <v>689</v>
      </c>
      <c r="AE1050">
        <v>74804</v>
      </c>
      <c r="AF1050">
        <v>644.87</v>
      </c>
      <c r="AG1050">
        <v>748.04</v>
      </c>
      <c r="AH1050" t="s">
        <v>408</v>
      </c>
      <c r="AI1050" t="str">
        <f t="shared" si="238"/>
        <v>SIMSIMSIM810485425200140065044777.875ASPROLI - ENTIDADE FECHADA044777.87531931.87544679.87544681.875837920660DXNXXLLX XLVX MXRTXN DX FRXXTX000000AMIL2AMIL S450 QC S/COPART74804644.87748.04ATIVO</v>
      </c>
      <c r="AJ1050">
        <f t="shared" si="239"/>
        <v>0</v>
      </c>
      <c r="AK1050" t="s">
        <v>401</v>
      </c>
      <c r="AM1050" s="7">
        <v>1047</v>
      </c>
      <c r="AN1050" s="7" t="str">
        <f t="shared" si="242"/>
        <v/>
      </c>
      <c r="AO1050" s="7" t="str">
        <f t="shared" si="242"/>
        <v/>
      </c>
      <c r="AP1050" s="7" t="str">
        <f t="shared" si="242"/>
        <v/>
      </c>
      <c r="AQ1050" s="7" t="str">
        <f t="shared" si="242"/>
        <v/>
      </c>
      <c r="AR1050" s="7" t="str">
        <f t="shared" si="242"/>
        <v/>
      </c>
      <c r="AS1050" s="7" t="str">
        <f t="shared" si="242"/>
        <v/>
      </c>
      <c r="AT1050" s="7" t="str">
        <f t="shared" si="242"/>
        <v/>
      </c>
      <c r="AU1050" s="7" t="str">
        <f t="shared" si="242"/>
        <v/>
      </c>
      <c r="AV1050" s="7" t="str">
        <f t="shared" si="242"/>
        <v/>
      </c>
      <c r="AW1050" s="7" t="str">
        <f t="shared" si="242"/>
        <v/>
      </c>
      <c r="AX1050" s="7" t="str">
        <f t="shared" si="243"/>
        <v/>
      </c>
      <c r="AY1050" s="7" t="str">
        <f t="shared" si="243"/>
        <v/>
      </c>
      <c r="AZ1050" s="7" t="str">
        <f t="shared" si="243"/>
        <v/>
      </c>
      <c r="BA1050" s="7" t="str">
        <f t="shared" si="243"/>
        <v/>
      </c>
      <c r="BB1050" s="7" t="str">
        <f t="shared" si="243"/>
        <v/>
      </c>
      <c r="BC1050" s="7" t="str">
        <f t="shared" si="243"/>
        <v/>
      </c>
      <c r="BD1050" s="7" t="str">
        <f t="shared" si="243"/>
        <v/>
      </c>
      <c r="BE1050" s="7" t="str">
        <f t="shared" si="243"/>
        <v/>
      </c>
    </row>
    <row r="1051" spans="1:57">
      <c r="A1051" t="s">
        <v>404</v>
      </c>
      <c r="B1051" t="s">
        <v>404</v>
      </c>
      <c r="C1051" t="s">
        <v>404</v>
      </c>
      <c r="E1051">
        <v>810</v>
      </c>
      <c r="F1051">
        <v>485421207</v>
      </c>
      <c r="G1051">
        <v>1</v>
      </c>
      <c r="H1051">
        <v>403654</v>
      </c>
      <c r="I1051" s="1">
        <v>44777.875</v>
      </c>
      <c r="J1051" t="s">
        <v>401</v>
      </c>
      <c r="K1051">
        <v>0</v>
      </c>
      <c r="L1051" s="1">
        <v>44770.875</v>
      </c>
      <c r="M1051" s="1">
        <v>44777.875</v>
      </c>
      <c r="N1051" s="1">
        <v>31525.875</v>
      </c>
      <c r="O1051" s="1">
        <v>44770.875</v>
      </c>
      <c r="P1051" s="1"/>
      <c r="Q1051" s="1">
        <v>44681.875</v>
      </c>
      <c r="R1051">
        <v>83792067</v>
      </c>
      <c r="S1051" s="22">
        <f>COUNTIF(affix_amil_mensalidade_bronze!$E$4:$E$140,R1051)</f>
        <v>0</v>
      </c>
      <c r="U1051" t="s">
        <v>728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389</v>
      </c>
      <c r="AC1051">
        <v>2</v>
      </c>
      <c r="AD1051" t="s">
        <v>670</v>
      </c>
      <c r="AE1051">
        <v>93556</v>
      </c>
      <c r="AF1051">
        <v>806.51</v>
      </c>
      <c r="AG1051">
        <v>935.56</v>
      </c>
      <c r="AH1051" t="s">
        <v>391</v>
      </c>
      <c r="AI1051" t="str">
        <f t="shared" si="238"/>
        <v>SIMSIMSIM810485421207140365444777.875ASPROLI - ENTIDADE FECHADA044770.87544777.87531525.87544770.87544681.875837920670WXRLX NUNX DX XLXVXXRX NXWXLXXT000000AMIL2AMIL S750 R1 QP S/COPART93556806.51935.56INATIVO</v>
      </c>
      <c r="AJ1051">
        <f t="shared" si="239"/>
        <v>0</v>
      </c>
      <c r="AK1051" t="s">
        <v>401</v>
      </c>
      <c r="AM1051" s="8">
        <v>1048</v>
      </c>
      <c r="AN1051" s="8" t="str">
        <f t="shared" si="242"/>
        <v/>
      </c>
      <c r="AO1051" s="8" t="str">
        <f t="shared" si="242"/>
        <v/>
      </c>
      <c r="AP1051" s="8" t="str">
        <f t="shared" si="242"/>
        <v/>
      </c>
      <c r="AQ1051" s="8" t="str">
        <f t="shared" si="242"/>
        <v/>
      </c>
      <c r="AR1051" s="8" t="str">
        <f t="shared" si="242"/>
        <v/>
      </c>
      <c r="AS1051" s="8" t="str">
        <f t="shared" si="242"/>
        <v/>
      </c>
      <c r="AT1051" s="8" t="str">
        <f t="shared" si="242"/>
        <v/>
      </c>
      <c r="AU1051" s="8" t="str">
        <f t="shared" si="242"/>
        <v/>
      </c>
      <c r="AV1051" s="8" t="str">
        <f t="shared" si="242"/>
        <v/>
      </c>
      <c r="AW1051" s="8" t="str">
        <f t="shared" si="242"/>
        <v/>
      </c>
      <c r="AX1051" s="8" t="str">
        <f t="shared" si="243"/>
        <v/>
      </c>
      <c r="AY1051" s="8" t="str">
        <f t="shared" si="243"/>
        <v/>
      </c>
      <c r="AZ1051" s="8" t="str">
        <f t="shared" si="243"/>
        <v/>
      </c>
      <c r="BA1051" s="8" t="str">
        <f t="shared" si="243"/>
        <v/>
      </c>
      <c r="BB1051" s="8" t="str">
        <f t="shared" si="243"/>
        <v/>
      </c>
      <c r="BC1051" s="8" t="str">
        <f t="shared" si="243"/>
        <v/>
      </c>
      <c r="BD1051" s="8" t="str">
        <f t="shared" si="243"/>
        <v/>
      </c>
      <c r="BE1051" s="8" t="str">
        <f t="shared" si="243"/>
        <v/>
      </c>
    </row>
    <row r="1052" spans="1:57">
      <c r="A1052" t="s">
        <v>404</v>
      </c>
      <c r="B1052" t="s">
        <v>404</v>
      </c>
      <c r="C1052" t="s">
        <v>404</v>
      </c>
      <c r="E1052">
        <v>810</v>
      </c>
      <c r="F1052">
        <v>485421207</v>
      </c>
      <c r="G1052">
        <v>1</v>
      </c>
      <c r="H1052">
        <v>407305</v>
      </c>
      <c r="I1052" s="1">
        <v>44777.875</v>
      </c>
      <c r="J1052" t="s">
        <v>401</v>
      </c>
      <c r="K1052">
        <v>0</v>
      </c>
      <c r="L1052" s="1"/>
      <c r="M1052" s="1">
        <v>44777.875</v>
      </c>
      <c r="N1052" s="1">
        <v>31930.875</v>
      </c>
      <c r="O1052" s="1">
        <v>44710.875</v>
      </c>
      <c r="P1052" s="1"/>
      <c r="Q1052" s="1">
        <v>44712.875</v>
      </c>
      <c r="R1052">
        <v>83962567</v>
      </c>
      <c r="S1052" s="23">
        <f>COUNTIF(affix_amil_mensalidade_bronze!$E$4:$E$140,R1052)</f>
        <v>0</v>
      </c>
      <c r="U1052" t="s">
        <v>733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389</v>
      </c>
      <c r="AC1052">
        <v>1</v>
      </c>
      <c r="AD1052" t="s">
        <v>670</v>
      </c>
      <c r="AE1052">
        <v>93556</v>
      </c>
      <c r="AF1052">
        <v>806.51</v>
      </c>
      <c r="AG1052">
        <v>935.56</v>
      </c>
      <c r="AH1052" t="s">
        <v>408</v>
      </c>
      <c r="AI1052" t="str">
        <f t="shared" si="238"/>
        <v>SIMSIMSIM810485421207140730544777.875ASPROLI - ENTIDADE FECHADA044777.87531930.87544710.87544712.875839625670WXLDXMXR TXVXRX MXWHXDX NXTX000000AMIL1AMIL S750 R1 QP S/COPART93556806.51935.56ATIVO</v>
      </c>
      <c r="AJ1052">
        <f t="shared" si="239"/>
        <v>0</v>
      </c>
      <c r="AK1052" t="s">
        <v>401</v>
      </c>
      <c r="AM1052" s="7">
        <v>1049</v>
      </c>
      <c r="AN1052" s="7" t="str">
        <f t="shared" si="242"/>
        <v/>
      </c>
      <c r="AO1052" s="7" t="str">
        <f t="shared" si="242"/>
        <v/>
      </c>
      <c r="AP1052" s="7" t="str">
        <f t="shared" si="242"/>
        <v/>
      </c>
      <c r="AQ1052" s="7" t="str">
        <f t="shared" si="242"/>
        <v/>
      </c>
      <c r="AR1052" s="7" t="str">
        <f t="shared" si="242"/>
        <v/>
      </c>
      <c r="AS1052" s="7" t="str">
        <f t="shared" si="242"/>
        <v/>
      </c>
      <c r="AT1052" s="7" t="str">
        <f t="shared" si="242"/>
        <v/>
      </c>
      <c r="AU1052" s="7" t="str">
        <f t="shared" si="242"/>
        <v/>
      </c>
      <c r="AV1052" s="7" t="str">
        <f t="shared" si="242"/>
        <v/>
      </c>
      <c r="AW1052" s="7" t="str">
        <f t="shared" si="242"/>
        <v/>
      </c>
      <c r="AX1052" s="7" t="str">
        <f t="shared" si="243"/>
        <v/>
      </c>
      <c r="AY1052" s="7" t="str">
        <f t="shared" si="243"/>
        <v/>
      </c>
      <c r="AZ1052" s="7" t="str">
        <f t="shared" si="243"/>
        <v/>
      </c>
      <c r="BA1052" s="7" t="str">
        <f t="shared" si="243"/>
        <v/>
      </c>
      <c r="BB1052" s="7" t="str">
        <f t="shared" si="243"/>
        <v/>
      </c>
      <c r="BC1052" s="7" t="str">
        <f t="shared" si="243"/>
        <v/>
      </c>
      <c r="BD1052" s="7" t="str">
        <f t="shared" si="243"/>
        <v/>
      </c>
      <c r="BE1052" s="7" t="str">
        <f t="shared" si="243"/>
        <v/>
      </c>
    </row>
    <row r="1053" spans="1:57">
      <c r="A1053" t="s">
        <v>404</v>
      </c>
      <c r="B1053" t="s">
        <v>404</v>
      </c>
      <c r="C1053" t="s">
        <v>404</v>
      </c>
      <c r="E1053">
        <v>810</v>
      </c>
      <c r="F1053">
        <v>0</v>
      </c>
      <c r="G1053">
        <v>1</v>
      </c>
      <c r="H1053">
        <v>405951</v>
      </c>
      <c r="I1053" s="1">
        <v>44777.875</v>
      </c>
      <c r="J1053" t="s">
        <v>401</v>
      </c>
      <c r="K1053">
        <v>0</v>
      </c>
      <c r="L1053" s="1"/>
      <c r="M1053" s="1">
        <v>44777.875</v>
      </c>
      <c r="N1053" s="1">
        <v>27934.875</v>
      </c>
      <c r="O1053" s="1">
        <v>44710.875</v>
      </c>
      <c r="P1053" s="1"/>
      <c r="Q1053" s="1">
        <v>44712.875</v>
      </c>
      <c r="R1053">
        <v>83967045</v>
      </c>
      <c r="S1053" s="23">
        <f>COUNTIF(affix_amil_mensalidade_bronze!$E$4:$E$140,R1053)</f>
        <v>0</v>
      </c>
      <c r="U1053" t="s">
        <v>729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389</v>
      </c>
      <c r="AC1053">
        <v>1</v>
      </c>
      <c r="AD1053" t="s">
        <v>666</v>
      </c>
      <c r="AE1053">
        <v>48705</v>
      </c>
      <c r="AF1053">
        <v>419.87</v>
      </c>
      <c r="AG1053">
        <v>487.05</v>
      </c>
      <c r="AH1053" t="s">
        <v>408</v>
      </c>
      <c r="AI1053" t="str">
        <f t="shared" si="238"/>
        <v>SIMSIMSIM8100140595144777.875ASPROLI - ENTIDADE FECHADA044777.87527934.87544710.87544712.875839670450XLXXNDRX DX XLVX RXDRXGUX000000AMIL1AMIL FACIL S60 RJ QC S/COPART48705419.87487.05ATIVO</v>
      </c>
      <c r="AJ1053">
        <f t="shared" si="239"/>
        <v>0</v>
      </c>
      <c r="AK1053" t="s">
        <v>401</v>
      </c>
      <c r="AM1053" s="8">
        <v>1050</v>
      </c>
      <c r="AN1053" s="8" t="str">
        <f t="shared" si="242"/>
        <v/>
      </c>
      <c r="AO1053" s="8" t="str">
        <f t="shared" si="242"/>
        <v/>
      </c>
      <c r="AP1053" s="8" t="str">
        <f t="shared" si="242"/>
        <v/>
      </c>
      <c r="AQ1053" s="8" t="str">
        <f t="shared" si="242"/>
        <v/>
      </c>
      <c r="AR1053" s="8" t="str">
        <f t="shared" si="242"/>
        <v/>
      </c>
      <c r="AS1053" s="8" t="str">
        <f t="shared" si="242"/>
        <v/>
      </c>
      <c r="AT1053" s="8" t="str">
        <f t="shared" si="242"/>
        <v/>
      </c>
      <c r="AU1053" s="8" t="str">
        <f t="shared" si="242"/>
        <v/>
      </c>
      <c r="AV1053" s="8" t="str">
        <f t="shared" si="242"/>
        <v/>
      </c>
      <c r="AW1053" s="8" t="str">
        <f t="shared" si="242"/>
        <v/>
      </c>
      <c r="AX1053" s="8" t="str">
        <f t="shared" si="243"/>
        <v/>
      </c>
      <c r="AY1053" s="8" t="str">
        <f t="shared" si="243"/>
        <v/>
      </c>
      <c r="AZ1053" s="8" t="str">
        <f t="shared" si="243"/>
        <v/>
      </c>
      <c r="BA1053" s="8" t="str">
        <f t="shared" si="243"/>
        <v/>
      </c>
      <c r="BB1053" s="8" t="str">
        <f t="shared" si="243"/>
        <v/>
      </c>
      <c r="BC1053" s="8" t="str">
        <f t="shared" si="243"/>
        <v/>
      </c>
      <c r="BD1053" s="8" t="str">
        <f t="shared" si="243"/>
        <v/>
      </c>
      <c r="BE1053" s="8" t="str">
        <f t="shared" si="243"/>
        <v/>
      </c>
    </row>
    <row r="1054" spans="1:57">
      <c r="A1054" t="s">
        <v>404</v>
      </c>
      <c r="B1054" t="s">
        <v>404</v>
      </c>
      <c r="C1054" t="s">
        <v>404</v>
      </c>
      <c r="E1054">
        <v>810</v>
      </c>
      <c r="F1054">
        <v>0</v>
      </c>
      <c r="G1054">
        <v>1</v>
      </c>
      <c r="H1054">
        <v>405951</v>
      </c>
      <c r="I1054" s="1">
        <v>44777.875</v>
      </c>
      <c r="J1054" t="s">
        <v>401</v>
      </c>
      <c r="K1054">
        <v>3</v>
      </c>
      <c r="L1054" s="1"/>
      <c r="M1054" s="1">
        <v>44777.875</v>
      </c>
      <c r="N1054" s="1">
        <v>41959.916666666664</v>
      </c>
      <c r="O1054" s="1">
        <v>44710.875</v>
      </c>
      <c r="P1054" s="1"/>
      <c r="Q1054" s="1">
        <v>44712.875</v>
      </c>
      <c r="R1054">
        <v>83967046</v>
      </c>
      <c r="S1054" s="22">
        <f>COUNTIF(affix_amil_mensalidade_bronze!$E$4:$E$140,R1054)</f>
        <v>0</v>
      </c>
      <c r="U1054" t="s">
        <v>732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389</v>
      </c>
      <c r="AC1054">
        <v>1</v>
      </c>
      <c r="AD1054" t="s">
        <v>666</v>
      </c>
      <c r="AE1054">
        <v>19806</v>
      </c>
      <c r="AF1054">
        <v>170.75</v>
      </c>
      <c r="AG1054">
        <v>198.06</v>
      </c>
      <c r="AH1054" t="s">
        <v>408</v>
      </c>
      <c r="AI1054" t="str">
        <f t="shared" si="238"/>
        <v>SIMSIMSIM8100140595144777.875ASPROLI - ENTIDADE FECHADA344777.87541959.916666666744710.87544712.875839670460DXVX DX XLVX RXDRXGUX000000AMIL1AMIL FACIL S60 RJ QC S/COPART19806170.75198.06ATIVO</v>
      </c>
      <c r="AJ1054">
        <f t="shared" si="239"/>
        <v>0</v>
      </c>
      <c r="AK1054" t="s">
        <v>401</v>
      </c>
      <c r="AM1054" s="7">
        <v>1051</v>
      </c>
      <c r="AN1054" s="7" t="str">
        <f t="shared" ref="AN1054:AW1063" si="244">IF(AN$3=$D1054,$AM1054,"")</f>
        <v/>
      </c>
      <c r="AO1054" s="7" t="str">
        <f t="shared" si="244"/>
        <v/>
      </c>
      <c r="AP1054" s="7" t="str">
        <f t="shared" si="244"/>
        <v/>
      </c>
      <c r="AQ1054" s="7" t="str">
        <f t="shared" si="244"/>
        <v/>
      </c>
      <c r="AR1054" s="7" t="str">
        <f t="shared" si="244"/>
        <v/>
      </c>
      <c r="AS1054" s="7" t="str">
        <f t="shared" si="244"/>
        <v/>
      </c>
      <c r="AT1054" s="7" t="str">
        <f t="shared" si="244"/>
        <v/>
      </c>
      <c r="AU1054" s="7" t="str">
        <f t="shared" si="244"/>
        <v/>
      </c>
      <c r="AV1054" s="7" t="str">
        <f t="shared" si="244"/>
        <v/>
      </c>
      <c r="AW1054" s="7" t="str">
        <f t="shared" si="244"/>
        <v/>
      </c>
      <c r="AX1054" s="7" t="str">
        <f t="shared" ref="AX1054:BE1063" si="245">IF(AX$3=$D1054,$AM1054,"")</f>
        <v/>
      </c>
      <c r="AY1054" s="7" t="str">
        <f t="shared" si="245"/>
        <v/>
      </c>
      <c r="AZ1054" s="7" t="str">
        <f t="shared" si="245"/>
        <v/>
      </c>
      <c r="BA1054" s="7" t="str">
        <f t="shared" si="245"/>
        <v/>
      </c>
      <c r="BB1054" s="7" t="str">
        <f t="shared" si="245"/>
        <v/>
      </c>
      <c r="BC1054" s="7" t="str">
        <f t="shared" si="245"/>
        <v/>
      </c>
      <c r="BD1054" s="7" t="str">
        <f t="shared" si="245"/>
        <v/>
      </c>
      <c r="BE1054" s="7" t="str">
        <f t="shared" si="245"/>
        <v/>
      </c>
    </row>
    <row r="1055" spans="1:57">
      <c r="A1055" t="s">
        <v>404</v>
      </c>
      <c r="B1055" t="s">
        <v>404</v>
      </c>
      <c r="C1055" t="s">
        <v>404</v>
      </c>
      <c r="E1055">
        <v>810</v>
      </c>
      <c r="F1055">
        <v>0</v>
      </c>
      <c r="G1055">
        <v>1</v>
      </c>
      <c r="H1055">
        <v>405951</v>
      </c>
      <c r="I1055" s="1">
        <v>44777.875</v>
      </c>
      <c r="J1055" t="s">
        <v>401</v>
      </c>
      <c r="K1055">
        <v>1</v>
      </c>
      <c r="L1055" s="1"/>
      <c r="M1055" s="1">
        <v>44777.875</v>
      </c>
      <c r="N1055" s="1">
        <v>27095.875</v>
      </c>
      <c r="O1055" s="1">
        <v>44710.875</v>
      </c>
      <c r="P1055" s="1"/>
      <c r="Q1055" s="1">
        <v>44712.875</v>
      </c>
      <c r="R1055">
        <v>83967047</v>
      </c>
      <c r="S1055" s="22">
        <f>COUNTIF(affix_amil_mensalidade_bronze!$E$4:$E$140,R1055)</f>
        <v>0</v>
      </c>
      <c r="U1055" t="s">
        <v>730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389</v>
      </c>
      <c r="AC1055">
        <v>1</v>
      </c>
      <c r="AD1055" t="s">
        <v>666</v>
      </c>
      <c r="AE1055">
        <v>48705</v>
      </c>
      <c r="AF1055">
        <v>419.87</v>
      </c>
      <c r="AG1055">
        <v>487.05</v>
      </c>
      <c r="AH1055" t="s">
        <v>408</v>
      </c>
      <c r="AI1055" t="str">
        <f t="shared" si="238"/>
        <v>SIMSIMSIM8100140595144777.875ASPROLI - ENTIDADE FECHADA144777.87527095.87544710.87544712.875839670470WXRLX FXNXWX RXDRXGUX000000AMIL1AMIL FACIL S60 RJ QC S/COPART48705419.87487.05ATIVO</v>
      </c>
      <c r="AJ1055">
        <f t="shared" si="239"/>
        <v>0</v>
      </c>
      <c r="AK1055" t="s">
        <v>401</v>
      </c>
      <c r="AM1055" s="8">
        <v>1052</v>
      </c>
      <c r="AN1055" s="8" t="str">
        <f t="shared" si="244"/>
        <v/>
      </c>
      <c r="AO1055" s="8" t="str">
        <f t="shared" si="244"/>
        <v/>
      </c>
      <c r="AP1055" s="8" t="str">
        <f t="shared" si="244"/>
        <v/>
      </c>
      <c r="AQ1055" s="8" t="str">
        <f t="shared" si="244"/>
        <v/>
      </c>
      <c r="AR1055" s="8" t="str">
        <f t="shared" si="244"/>
        <v/>
      </c>
      <c r="AS1055" s="8" t="str">
        <f t="shared" si="244"/>
        <v/>
      </c>
      <c r="AT1055" s="8" t="str">
        <f t="shared" si="244"/>
        <v/>
      </c>
      <c r="AU1055" s="8" t="str">
        <f t="shared" si="244"/>
        <v/>
      </c>
      <c r="AV1055" s="8" t="str">
        <f t="shared" si="244"/>
        <v/>
      </c>
      <c r="AW1055" s="8" t="str">
        <f t="shared" si="244"/>
        <v/>
      </c>
      <c r="AX1055" s="8" t="str">
        <f t="shared" si="245"/>
        <v/>
      </c>
      <c r="AY1055" s="8" t="str">
        <f t="shared" si="245"/>
        <v/>
      </c>
      <c r="AZ1055" s="8" t="str">
        <f t="shared" si="245"/>
        <v/>
      </c>
      <c r="BA1055" s="8" t="str">
        <f t="shared" si="245"/>
        <v/>
      </c>
      <c r="BB1055" s="8" t="str">
        <f t="shared" si="245"/>
        <v/>
      </c>
      <c r="BC1055" s="8" t="str">
        <f t="shared" si="245"/>
        <v/>
      </c>
      <c r="BD1055" s="8" t="str">
        <f t="shared" si="245"/>
        <v/>
      </c>
      <c r="BE1055" s="8" t="str">
        <f t="shared" si="245"/>
        <v/>
      </c>
    </row>
    <row r="1056" spans="1:57">
      <c r="A1056" t="s">
        <v>404</v>
      </c>
      <c r="B1056" t="s">
        <v>404</v>
      </c>
      <c r="C1056" t="s">
        <v>404</v>
      </c>
      <c r="E1056">
        <v>810</v>
      </c>
      <c r="F1056">
        <v>0</v>
      </c>
      <c r="G1056">
        <v>1</v>
      </c>
      <c r="H1056">
        <v>405951</v>
      </c>
      <c r="I1056" s="1">
        <v>44777.875</v>
      </c>
      <c r="J1056" t="s">
        <v>401</v>
      </c>
      <c r="K1056">
        <v>2</v>
      </c>
      <c r="L1056" s="1"/>
      <c r="M1056" s="1">
        <v>44777.875</v>
      </c>
      <c r="N1056" s="1">
        <v>38678.916666666664</v>
      </c>
      <c r="O1056" s="1">
        <v>44710.875</v>
      </c>
      <c r="P1056" s="1"/>
      <c r="Q1056" s="1">
        <v>44712.875</v>
      </c>
      <c r="R1056">
        <v>83967048</v>
      </c>
      <c r="S1056" s="23">
        <f>COUNTIF(affix_amil_mensalidade_bronze!$E$4:$E$140,R1056)</f>
        <v>0</v>
      </c>
      <c r="U1056" t="s">
        <v>731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389</v>
      </c>
      <c r="AC1056">
        <v>1</v>
      </c>
      <c r="AD1056" t="s">
        <v>666</v>
      </c>
      <c r="AE1056">
        <v>19806</v>
      </c>
      <c r="AF1056">
        <v>170.75</v>
      </c>
      <c r="AG1056">
        <v>198.06</v>
      </c>
      <c r="AH1056" t="s">
        <v>408</v>
      </c>
      <c r="AI1056" t="str">
        <f t="shared" si="238"/>
        <v>SIMSIMSIM8100140595144777.875ASPROLI - ENTIDADE FECHADA244777.87538678.916666666744710.87544712.875839670480PXDRX DX XLVX RXDRXGUX000000AMIL1AMIL FACIL S60 RJ QC S/COPART19806170.75198.06ATIVO</v>
      </c>
      <c r="AJ1056">
        <f t="shared" si="239"/>
        <v>0</v>
      </c>
      <c r="AK1056" t="s">
        <v>401</v>
      </c>
      <c r="AM1056" s="7">
        <v>1053</v>
      </c>
      <c r="AN1056" s="7" t="str">
        <f t="shared" si="244"/>
        <v/>
      </c>
      <c r="AO1056" s="7" t="str">
        <f t="shared" si="244"/>
        <v/>
      </c>
      <c r="AP1056" s="7" t="str">
        <f t="shared" si="244"/>
        <v/>
      </c>
      <c r="AQ1056" s="7" t="str">
        <f t="shared" si="244"/>
        <v/>
      </c>
      <c r="AR1056" s="7" t="str">
        <f t="shared" si="244"/>
        <v/>
      </c>
      <c r="AS1056" s="7" t="str">
        <f t="shared" si="244"/>
        <v/>
      </c>
      <c r="AT1056" s="7" t="str">
        <f t="shared" si="244"/>
        <v/>
      </c>
      <c r="AU1056" s="7" t="str">
        <f t="shared" si="244"/>
        <v/>
      </c>
      <c r="AV1056" s="7" t="str">
        <f t="shared" si="244"/>
        <v/>
      </c>
      <c r="AW1056" s="7" t="str">
        <f t="shared" si="244"/>
        <v/>
      </c>
      <c r="AX1056" s="7" t="str">
        <f t="shared" si="245"/>
        <v/>
      </c>
      <c r="AY1056" s="7" t="str">
        <f t="shared" si="245"/>
        <v/>
      </c>
      <c r="AZ1056" s="7" t="str">
        <f t="shared" si="245"/>
        <v/>
      </c>
      <c r="BA1056" s="7" t="str">
        <f t="shared" si="245"/>
        <v/>
      </c>
      <c r="BB1056" s="7" t="str">
        <f t="shared" si="245"/>
        <v/>
      </c>
      <c r="BC1056" s="7" t="str">
        <f t="shared" si="245"/>
        <v/>
      </c>
      <c r="BD1056" s="7" t="str">
        <f t="shared" si="245"/>
        <v/>
      </c>
      <c r="BE1056" s="7" t="str">
        <f t="shared" si="245"/>
        <v/>
      </c>
    </row>
    <row r="1057" spans="1:57">
      <c r="A1057" t="s">
        <v>404</v>
      </c>
      <c r="B1057" t="s">
        <v>404</v>
      </c>
      <c r="C1057" t="s">
        <v>404</v>
      </c>
      <c r="D1057">
        <v>938494000</v>
      </c>
      <c r="E1057">
        <v>111</v>
      </c>
      <c r="F1057">
        <v>26613645</v>
      </c>
      <c r="G1057">
        <v>1</v>
      </c>
      <c r="H1057">
        <v>61945</v>
      </c>
      <c r="I1057" s="1">
        <v>44777.875</v>
      </c>
      <c r="J1057" t="s">
        <v>409</v>
      </c>
      <c r="K1057">
        <v>0</v>
      </c>
      <c r="L1057" s="1"/>
      <c r="M1057" s="1">
        <v>44777.875</v>
      </c>
      <c r="N1057" s="1">
        <v>33252.916666666664</v>
      </c>
      <c r="O1057" s="1">
        <v>41410.875</v>
      </c>
      <c r="P1057" s="1"/>
      <c r="Q1057" s="1">
        <v>41425.875</v>
      </c>
      <c r="R1057">
        <v>91320496</v>
      </c>
      <c r="S1057" s="22">
        <f>COUNTIF(affix_amil_mensalidade_bronze!$E$4:$E$140,R1057)</f>
        <v>0</v>
      </c>
      <c r="U1057" t="s">
        <v>410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389</v>
      </c>
      <c r="AC1057">
        <v>109</v>
      </c>
      <c r="AD1057" t="s">
        <v>411</v>
      </c>
      <c r="AE1057">
        <v>2070</v>
      </c>
      <c r="AF1057">
        <v>1842.32</v>
      </c>
      <c r="AG1057">
        <v>2070</v>
      </c>
      <c r="AH1057" t="s">
        <v>408</v>
      </c>
      <c r="AI1057" t="str">
        <f t="shared" si="238"/>
        <v>SIMSIMSIM9384940001112661364516194544777.875GP1 - ASESF - ASSOCIACAO DOS ESTUDANTES DE FORTALE044777.87533252.916666666741410.87541425.875913204960GXBRXXLX TRXNDXDX WXRRXX LXPX000000AMIL109GP1 - BLUE 300 RM FO QP PJCA20701842.322070ATIVO</v>
      </c>
      <c r="AJ1057">
        <f t="shared" si="239"/>
        <v>0</v>
      </c>
      <c r="AK1057" t="s">
        <v>409</v>
      </c>
      <c r="AM1057" s="8">
        <v>1054</v>
      </c>
      <c r="AN1057" s="8" t="str">
        <f t="shared" si="244"/>
        <v/>
      </c>
      <c r="AO1057" s="8" t="str">
        <f t="shared" si="244"/>
        <v/>
      </c>
      <c r="AP1057" s="8" t="str">
        <f t="shared" si="244"/>
        <v/>
      </c>
      <c r="AQ1057" s="8" t="str">
        <f t="shared" si="244"/>
        <v/>
      </c>
      <c r="AR1057" s="8" t="str">
        <f t="shared" si="244"/>
        <v/>
      </c>
      <c r="AS1057" s="8" t="str">
        <f t="shared" si="244"/>
        <v/>
      </c>
      <c r="AT1057" s="8" t="str">
        <f t="shared" si="244"/>
        <v/>
      </c>
      <c r="AU1057" s="8" t="str">
        <f t="shared" si="244"/>
        <v/>
      </c>
      <c r="AV1057" s="8" t="str">
        <f t="shared" si="244"/>
        <v/>
      </c>
      <c r="AW1057" s="8" t="str">
        <f t="shared" si="244"/>
        <v/>
      </c>
      <c r="AX1057" s="8" t="str">
        <f t="shared" si="245"/>
        <v/>
      </c>
      <c r="AY1057" s="8" t="str">
        <f t="shared" si="245"/>
        <v/>
      </c>
      <c r="AZ1057" s="8" t="str">
        <f t="shared" si="245"/>
        <v/>
      </c>
      <c r="BA1057" s="8" t="str">
        <f t="shared" si="245"/>
        <v/>
      </c>
      <c r="BB1057" s="8" t="str">
        <f t="shared" si="245"/>
        <v/>
      </c>
      <c r="BC1057" s="8" t="str">
        <f t="shared" si="245"/>
        <v/>
      </c>
      <c r="BD1057" s="8" t="str">
        <f t="shared" si="245"/>
        <v/>
      </c>
      <c r="BE1057" s="8" t="str">
        <f t="shared" si="245"/>
        <v/>
      </c>
    </row>
    <row r="1058" spans="1:57">
      <c r="A1058" t="s">
        <v>404</v>
      </c>
      <c r="B1058" t="s">
        <v>404</v>
      </c>
      <c r="C1058" t="s">
        <v>404</v>
      </c>
      <c r="D1058">
        <v>938494000</v>
      </c>
      <c r="E1058">
        <v>111</v>
      </c>
      <c r="F1058">
        <v>26613623</v>
      </c>
      <c r="G1058">
        <v>1</v>
      </c>
      <c r="H1058">
        <v>61962</v>
      </c>
      <c r="I1058" s="1">
        <v>44777.875</v>
      </c>
      <c r="J1058" t="s">
        <v>409</v>
      </c>
      <c r="K1058">
        <v>0</v>
      </c>
      <c r="L1058" s="1">
        <v>44768.875</v>
      </c>
      <c r="M1058" s="1">
        <v>44777.875</v>
      </c>
      <c r="N1058" s="1">
        <v>28222.875</v>
      </c>
      <c r="O1058" s="1">
        <v>44768.875</v>
      </c>
      <c r="P1058" s="1"/>
      <c r="Q1058" s="1">
        <v>41425.875</v>
      </c>
      <c r="R1058">
        <v>91320534</v>
      </c>
      <c r="S1058" s="23">
        <f>COUNTIF(affix_amil_mensalidade_bronze!$E$4:$E$140,R1058)</f>
        <v>0</v>
      </c>
      <c r="U1058" t="s">
        <v>412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389</v>
      </c>
      <c r="AC1058">
        <v>109</v>
      </c>
      <c r="AD1058" t="s">
        <v>413</v>
      </c>
      <c r="AE1058">
        <v>235259</v>
      </c>
      <c r="AF1058">
        <v>2093.81</v>
      </c>
      <c r="AG1058">
        <v>2352.59</v>
      </c>
      <c r="AH1058" t="s">
        <v>391</v>
      </c>
      <c r="AI1058" t="str">
        <f t="shared" si="238"/>
        <v>SIMSIMSIM9384940001112661362316196244777.875GP1 - ASESF - ASSOCIACAO DOS ESTUDANTES DE FORTALE044768.87544777.87528222.87544768.87541425.875913205340LUWXLXX XNTX NXBRX000000AMIL109GP1 - BLUE 200 RM FO QC PJCA2352592093.812352.59INATIVO</v>
      </c>
      <c r="AJ1058">
        <f t="shared" si="239"/>
        <v>0</v>
      </c>
      <c r="AK1058" t="s">
        <v>409</v>
      </c>
      <c r="AM1058" s="7">
        <v>1055</v>
      </c>
      <c r="AN1058" s="7" t="str">
        <f t="shared" si="244"/>
        <v/>
      </c>
      <c r="AO1058" s="7" t="str">
        <f t="shared" si="244"/>
        <v/>
      </c>
      <c r="AP1058" s="7" t="str">
        <f t="shared" si="244"/>
        <v/>
      </c>
      <c r="AQ1058" s="7" t="str">
        <f t="shared" si="244"/>
        <v/>
      </c>
      <c r="AR1058" s="7" t="str">
        <f t="shared" si="244"/>
        <v/>
      </c>
      <c r="AS1058" s="7" t="str">
        <f t="shared" si="244"/>
        <v/>
      </c>
      <c r="AT1058" s="7" t="str">
        <f t="shared" si="244"/>
        <v/>
      </c>
      <c r="AU1058" s="7" t="str">
        <f t="shared" si="244"/>
        <v/>
      </c>
      <c r="AV1058" s="7" t="str">
        <f t="shared" si="244"/>
        <v/>
      </c>
      <c r="AW1058" s="7" t="str">
        <f t="shared" si="244"/>
        <v/>
      </c>
      <c r="AX1058" s="7" t="str">
        <f t="shared" si="245"/>
        <v/>
      </c>
      <c r="AY1058" s="7" t="str">
        <f t="shared" si="245"/>
        <v/>
      </c>
      <c r="AZ1058" s="7" t="str">
        <f t="shared" si="245"/>
        <v/>
      </c>
      <c r="BA1058" s="7" t="str">
        <f t="shared" si="245"/>
        <v/>
      </c>
      <c r="BB1058" s="7" t="str">
        <f t="shared" si="245"/>
        <v/>
      </c>
      <c r="BC1058" s="7" t="str">
        <f t="shared" si="245"/>
        <v/>
      </c>
      <c r="BD1058" s="7" t="str">
        <f t="shared" si="245"/>
        <v/>
      </c>
      <c r="BE1058" s="7" t="str">
        <f t="shared" si="245"/>
        <v/>
      </c>
    </row>
    <row r="1059" spans="1:57">
      <c r="A1059" t="s">
        <v>404</v>
      </c>
      <c r="B1059" t="s">
        <v>404</v>
      </c>
      <c r="C1059" t="s">
        <v>404</v>
      </c>
      <c r="D1059">
        <v>927223000</v>
      </c>
      <c r="E1059">
        <v>113</v>
      </c>
      <c r="F1059">
        <v>26609656</v>
      </c>
      <c r="G1059">
        <v>1</v>
      </c>
      <c r="H1059">
        <v>61914</v>
      </c>
      <c r="I1059" s="1">
        <v>44777.875</v>
      </c>
      <c r="J1059" t="s">
        <v>405</v>
      </c>
      <c r="K1059">
        <v>0</v>
      </c>
      <c r="L1059" s="1"/>
      <c r="M1059" s="1">
        <v>44777.875</v>
      </c>
      <c r="N1059" s="1">
        <v>25847.875</v>
      </c>
      <c r="O1059" s="1">
        <v>41386.875</v>
      </c>
      <c r="P1059" s="1"/>
      <c r="Q1059" s="1">
        <v>41394.875</v>
      </c>
      <c r="R1059">
        <v>290431174</v>
      </c>
      <c r="S1059" s="23">
        <f>COUNTIF(affix_amil_mensalidade_bronze!$E$4:$E$140,R1059)</f>
        <v>0</v>
      </c>
      <c r="U1059" t="s">
        <v>406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389</v>
      </c>
      <c r="AC1059">
        <v>110</v>
      </c>
      <c r="AD1059" t="s">
        <v>407</v>
      </c>
      <c r="AE1059">
        <v>318069</v>
      </c>
      <c r="AF1059">
        <v>2830.78</v>
      </c>
      <c r="AG1059">
        <v>3180.69</v>
      </c>
      <c r="AH1059" t="s">
        <v>408</v>
      </c>
      <c r="AI1059" t="str">
        <f t="shared" si="238"/>
        <v>SIMSIMSIM9272230001132660965616191444777.875GP1 - UEP - UNIAO DOS ESTUDANTES POTIGUAR - RN044777.87525847.87541386.87541394.8752904311740GXLVXNXXDX MXURXWXX DXX DX PXNTX000000AMIL110GP1 - BLUE 300 RN S/OBS QC PJCA3180692830.783180.69ATIVO</v>
      </c>
      <c r="AJ1059">
        <f t="shared" si="239"/>
        <v>0</v>
      </c>
      <c r="AK1059" t="s">
        <v>405</v>
      </c>
      <c r="AM1059" s="8">
        <v>1056</v>
      </c>
      <c r="AN1059" s="8" t="str">
        <f t="shared" si="244"/>
        <v/>
      </c>
      <c r="AO1059" s="8" t="str">
        <f t="shared" si="244"/>
        <v/>
      </c>
      <c r="AP1059" s="8" t="str">
        <f t="shared" si="244"/>
        <v/>
      </c>
      <c r="AQ1059" s="8" t="str">
        <f t="shared" si="244"/>
        <v/>
      </c>
      <c r="AR1059" s="8" t="str">
        <f t="shared" si="244"/>
        <v/>
      </c>
      <c r="AS1059" s="8" t="str">
        <f t="shared" si="244"/>
        <v/>
      </c>
      <c r="AT1059" s="8" t="str">
        <f t="shared" si="244"/>
        <v/>
      </c>
      <c r="AU1059" s="8" t="str">
        <f t="shared" si="244"/>
        <v/>
      </c>
      <c r="AV1059" s="8" t="str">
        <f t="shared" si="244"/>
        <v/>
      </c>
      <c r="AW1059" s="8" t="str">
        <f t="shared" si="244"/>
        <v/>
      </c>
      <c r="AX1059" s="8" t="str">
        <f t="shared" si="245"/>
        <v/>
      </c>
      <c r="AY1059" s="8" t="str">
        <f t="shared" si="245"/>
        <v/>
      </c>
      <c r="AZ1059" s="8" t="str">
        <f t="shared" si="245"/>
        <v/>
      </c>
      <c r="BA1059" s="8" t="str">
        <f t="shared" si="245"/>
        <v/>
      </c>
      <c r="BB1059" s="8" t="str">
        <f t="shared" si="245"/>
        <v/>
      </c>
      <c r="BC1059" s="8" t="str">
        <f t="shared" si="245"/>
        <v/>
      </c>
      <c r="BD1059" s="8" t="str">
        <f t="shared" si="245"/>
        <v/>
      </c>
      <c r="BE1059" s="8" t="str">
        <f t="shared" si="245"/>
        <v/>
      </c>
    </row>
    <row r="1060" spans="1:57">
      <c r="A1060" t="s">
        <v>404</v>
      </c>
      <c r="B1060" t="s">
        <v>404</v>
      </c>
      <c r="C1060" t="s">
        <v>404</v>
      </c>
      <c r="D1060">
        <v>927616000</v>
      </c>
      <c r="E1060">
        <v>116</v>
      </c>
      <c r="F1060">
        <v>26649007</v>
      </c>
      <c r="G1060">
        <v>1</v>
      </c>
      <c r="H1060">
        <v>62671</v>
      </c>
      <c r="I1060" s="1">
        <v>44777.875</v>
      </c>
      <c r="J1060" t="s">
        <v>414</v>
      </c>
      <c r="K1060">
        <v>0</v>
      </c>
      <c r="L1060" s="1"/>
      <c r="M1060" s="1">
        <v>44777.875</v>
      </c>
      <c r="N1060" s="1">
        <v>31144.875</v>
      </c>
      <c r="O1060" s="1">
        <v>41623.916666666664</v>
      </c>
      <c r="P1060" s="1"/>
      <c r="Q1060" s="1">
        <v>41639.916666666664</v>
      </c>
      <c r="R1060">
        <v>290786762</v>
      </c>
      <c r="S1060" s="22">
        <f>COUNTIF(affix_amil_mensalidade_bronze!$E$4:$E$140,R1060)</f>
        <v>0</v>
      </c>
      <c r="U1060" t="s">
        <v>415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389</v>
      </c>
      <c r="AC1060">
        <v>102</v>
      </c>
      <c r="AD1060" t="s">
        <v>416</v>
      </c>
      <c r="AE1060">
        <v>244385</v>
      </c>
      <c r="AF1060">
        <v>2201.69</v>
      </c>
      <c r="AG1060">
        <v>2443.85</v>
      </c>
      <c r="AH1060" t="s">
        <v>408</v>
      </c>
      <c r="AI1060" t="str">
        <f t="shared" si="238"/>
        <v>SIMSIMSIM9276160001162664900716267144777.875GP2 - FACERN - FEDERACAO DAS ASSOCIACOES COMERCIAI044777.87531144.87541623.916666666741639.91666666672907867620XMXLXX WRXTXNX JXWXNTX XLVX DX XLXVXXRX000000AMIL102GP2 - BLUE PLUS 300 QC2443852201.692443.85ATIVO</v>
      </c>
      <c r="AJ1060">
        <f t="shared" si="239"/>
        <v>0</v>
      </c>
      <c r="AK1060" t="s">
        <v>414</v>
      </c>
      <c r="AM1060" s="7">
        <v>1057</v>
      </c>
      <c r="AN1060" s="7" t="str">
        <f t="shared" si="244"/>
        <v/>
      </c>
      <c r="AO1060" s="7" t="str">
        <f t="shared" si="244"/>
        <v/>
      </c>
      <c r="AP1060" s="7" t="str">
        <f t="shared" si="244"/>
        <v/>
      </c>
      <c r="AQ1060" s="7" t="str">
        <f t="shared" si="244"/>
        <v/>
      </c>
      <c r="AR1060" s="7" t="str">
        <f t="shared" si="244"/>
        <v/>
      </c>
      <c r="AS1060" s="7" t="str">
        <f t="shared" si="244"/>
        <v/>
      </c>
      <c r="AT1060" s="7" t="str">
        <f t="shared" si="244"/>
        <v/>
      </c>
      <c r="AU1060" s="7" t="str">
        <f t="shared" si="244"/>
        <v/>
      </c>
      <c r="AV1060" s="7" t="str">
        <f t="shared" si="244"/>
        <v/>
      </c>
      <c r="AW1060" s="7" t="str">
        <f t="shared" si="244"/>
        <v/>
      </c>
      <c r="AX1060" s="7" t="str">
        <f t="shared" si="245"/>
        <v/>
      </c>
      <c r="AY1060" s="7" t="str">
        <f t="shared" si="245"/>
        <v/>
      </c>
      <c r="AZ1060" s="7" t="str">
        <f t="shared" si="245"/>
        <v/>
      </c>
      <c r="BA1060" s="7" t="str">
        <f t="shared" si="245"/>
        <v/>
      </c>
      <c r="BB1060" s="7" t="str">
        <f t="shared" si="245"/>
        <v/>
      </c>
      <c r="BC1060" s="7" t="str">
        <f t="shared" si="245"/>
        <v/>
      </c>
      <c r="BD1060" s="7" t="str">
        <f t="shared" si="245"/>
        <v/>
      </c>
      <c r="BE1060" s="7" t="str">
        <f t="shared" si="245"/>
        <v/>
      </c>
    </row>
    <row r="1061" spans="1:57">
      <c r="A1061" t="s">
        <v>404</v>
      </c>
      <c r="B1061" t="s">
        <v>404</v>
      </c>
      <c r="C1061" t="s">
        <v>404</v>
      </c>
      <c r="D1061">
        <v>927614000</v>
      </c>
      <c r="E1061">
        <v>119</v>
      </c>
      <c r="F1061">
        <v>26650448</v>
      </c>
      <c r="G1061">
        <v>1</v>
      </c>
      <c r="H1061">
        <v>62682</v>
      </c>
      <c r="I1061" s="1">
        <v>44777.875</v>
      </c>
      <c r="J1061" t="s">
        <v>417</v>
      </c>
      <c r="K1061">
        <v>0</v>
      </c>
      <c r="L1061" s="1">
        <v>44760.875</v>
      </c>
      <c r="M1061" s="1">
        <v>44777.875</v>
      </c>
      <c r="N1061" s="1">
        <v>21403.875</v>
      </c>
      <c r="O1061" s="1">
        <v>44760.875</v>
      </c>
      <c r="P1061" s="1">
        <v>43643.875</v>
      </c>
      <c r="Q1061" s="1">
        <v>41639.916666666664</v>
      </c>
      <c r="R1061">
        <v>290791316</v>
      </c>
      <c r="S1061" s="23">
        <f>COUNTIF(affix_amil_mensalidade_bronze!$E$4:$E$140,R1061)</f>
        <v>0</v>
      </c>
      <c r="U1061" t="s">
        <v>418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389</v>
      </c>
      <c r="AC1061">
        <v>102</v>
      </c>
      <c r="AD1061" t="s">
        <v>419</v>
      </c>
      <c r="AE1061">
        <v>495452</v>
      </c>
      <c r="AF1061">
        <v>8968.9699999999993</v>
      </c>
      <c r="AG1061">
        <v>4954.5200000000004</v>
      </c>
      <c r="AH1061" t="s">
        <v>391</v>
      </c>
      <c r="AI1061" t="str">
        <f t="shared" si="238"/>
        <v>SIMSIMSIM9276140001192665044816268244777.875GP2 - FETRACOM - TRABALHADORES DO COMERCIO DE BENS044760.87544777.87521403.87544760.87543643.87541639.91666666672907913160MXRXX XNTXNX GXMX DX XLVX000000AMIL102GP2 - BLUE PLUS 400 QC4954528968.974954.52INATIVO</v>
      </c>
      <c r="AJ1061">
        <f t="shared" si="239"/>
        <v>0</v>
      </c>
      <c r="AK1061" t="s">
        <v>417</v>
      </c>
      <c r="AM1061" s="8">
        <v>1058</v>
      </c>
      <c r="AN1061" s="8" t="str">
        <f t="shared" si="244"/>
        <v/>
      </c>
      <c r="AO1061" s="8" t="str">
        <f t="shared" si="244"/>
        <v/>
      </c>
      <c r="AP1061" s="8" t="str">
        <f t="shared" si="244"/>
        <v/>
      </c>
      <c r="AQ1061" s="8" t="str">
        <f t="shared" si="244"/>
        <v/>
      </c>
      <c r="AR1061" s="8" t="str">
        <f t="shared" si="244"/>
        <v/>
      </c>
      <c r="AS1061" s="8" t="str">
        <f t="shared" si="244"/>
        <v/>
      </c>
      <c r="AT1061" s="8" t="str">
        <f t="shared" si="244"/>
        <v/>
      </c>
      <c r="AU1061" s="8" t="str">
        <f t="shared" si="244"/>
        <v/>
      </c>
      <c r="AV1061" s="8" t="str">
        <f t="shared" si="244"/>
        <v/>
      </c>
      <c r="AW1061" s="8" t="str">
        <f t="shared" si="244"/>
        <v/>
      </c>
      <c r="AX1061" s="8" t="str">
        <f t="shared" si="245"/>
        <v/>
      </c>
      <c r="AY1061" s="8" t="str">
        <f t="shared" si="245"/>
        <v/>
      </c>
      <c r="AZ1061" s="8" t="str">
        <f t="shared" si="245"/>
        <v/>
      </c>
      <c r="BA1061" s="8" t="str">
        <f t="shared" si="245"/>
        <v/>
      </c>
      <c r="BB1061" s="8" t="str">
        <f t="shared" si="245"/>
        <v/>
      </c>
      <c r="BC1061" s="8" t="str">
        <f t="shared" si="245"/>
        <v/>
      </c>
      <c r="BD1061" s="8" t="str">
        <f t="shared" si="245"/>
        <v/>
      </c>
      <c r="BE1061" s="8" t="str">
        <f t="shared" si="245"/>
        <v/>
      </c>
    </row>
    <row r="1062" spans="1:57">
      <c r="A1062" t="s">
        <v>404</v>
      </c>
      <c r="B1062" t="s">
        <v>404</v>
      </c>
      <c r="C1062" t="s">
        <v>386</v>
      </c>
      <c r="D1062">
        <v>927614000</v>
      </c>
      <c r="E1062">
        <v>119</v>
      </c>
      <c r="F1062">
        <v>26650516</v>
      </c>
      <c r="G1062">
        <v>1</v>
      </c>
      <c r="H1062">
        <v>62783</v>
      </c>
      <c r="I1062" s="1">
        <v>44777.875</v>
      </c>
      <c r="J1062" t="s">
        <v>417</v>
      </c>
      <c r="K1062">
        <v>0</v>
      </c>
      <c r="L1062" s="1"/>
      <c r="M1062" s="1">
        <v>44777.875</v>
      </c>
      <c r="N1062" s="1">
        <v>35052.916666666664</v>
      </c>
      <c r="O1062" s="1">
        <v>44720.875</v>
      </c>
      <c r="P1062" s="1">
        <v>44704.875</v>
      </c>
      <c r="Q1062" s="1">
        <v>41670.916666666664</v>
      </c>
      <c r="R1062">
        <v>290808987</v>
      </c>
      <c r="S1062" s="23">
        <f>COUNTIF(affix_amil_mensalidade_bronze!$E$4:$E$140,R1062)</f>
        <v>0</v>
      </c>
      <c r="U1062" t="s">
        <v>423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389</v>
      </c>
      <c r="AC1062">
        <v>101</v>
      </c>
      <c r="AD1062" t="s">
        <v>422</v>
      </c>
      <c r="AE1062">
        <v>25478</v>
      </c>
      <c r="AF1062">
        <v>2295.3200000000002</v>
      </c>
      <c r="AG1062">
        <v>2547.8000000000002</v>
      </c>
      <c r="AH1062" t="s">
        <v>408</v>
      </c>
      <c r="AI1062" t="str">
        <f t="shared" si="238"/>
        <v>SIMSIMNÃO9276140001192665051616278344777.875GP2 - FETRACOM - TRABALHADORES DO COMERCIO DE BENS044777.87535052.916666666744720.87544704.87541670.91666666672908089870GXBRXXL LUWX XRXUJX GXNXNX000000AMIL101GP2 - BLUE PLUS 400 QP254782295.322547.8ATIVO</v>
      </c>
      <c r="AJ1062">
        <f t="shared" si="239"/>
        <v>0</v>
      </c>
      <c r="AK1062" t="s">
        <v>417</v>
      </c>
      <c r="AM1062" s="7">
        <v>1059</v>
      </c>
      <c r="AN1062" s="7" t="str">
        <f t="shared" si="244"/>
        <v/>
      </c>
      <c r="AO1062" s="7" t="str">
        <f t="shared" si="244"/>
        <v/>
      </c>
      <c r="AP1062" s="7" t="str">
        <f t="shared" si="244"/>
        <v/>
      </c>
      <c r="AQ1062" s="7" t="str">
        <f t="shared" si="244"/>
        <v/>
      </c>
      <c r="AR1062" s="7" t="str">
        <f t="shared" si="244"/>
        <v/>
      </c>
      <c r="AS1062" s="7" t="str">
        <f t="shared" si="244"/>
        <v/>
      </c>
      <c r="AT1062" s="7" t="str">
        <f t="shared" si="244"/>
        <v/>
      </c>
      <c r="AU1062" s="7" t="str">
        <f t="shared" si="244"/>
        <v/>
      </c>
      <c r="AV1062" s="7" t="str">
        <f t="shared" si="244"/>
        <v/>
      </c>
      <c r="AW1062" s="7" t="str">
        <f t="shared" si="244"/>
        <v/>
      </c>
      <c r="AX1062" s="7" t="str">
        <f t="shared" si="245"/>
        <v/>
      </c>
      <c r="AY1062" s="7" t="str">
        <f t="shared" si="245"/>
        <v/>
      </c>
      <c r="AZ1062" s="7" t="str">
        <f t="shared" si="245"/>
        <v/>
      </c>
      <c r="BA1062" s="7" t="str">
        <f t="shared" si="245"/>
        <v/>
      </c>
      <c r="BB1062" s="7" t="str">
        <f t="shared" si="245"/>
        <v/>
      </c>
      <c r="BC1062" s="7" t="str">
        <f t="shared" si="245"/>
        <v/>
      </c>
      <c r="BD1062" s="7" t="str">
        <f t="shared" si="245"/>
        <v/>
      </c>
      <c r="BE1062" s="7" t="str">
        <f t="shared" si="245"/>
        <v/>
      </c>
    </row>
    <row r="1063" spans="1:57">
      <c r="A1063" t="s">
        <v>404</v>
      </c>
      <c r="B1063" t="s">
        <v>404</v>
      </c>
      <c r="C1063" t="s">
        <v>404</v>
      </c>
      <c r="D1063">
        <v>0</v>
      </c>
      <c r="E1063">
        <v>172</v>
      </c>
      <c r="F1063">
        <v>26650516</v>
      </c>
      <c r="G1063">
        <v>1</v>
      </c>
      <c r="H1063">
        <v>62771</v>
      </c>
      <c r="I1063" s="1">
        <v>44777.875</v>
      </c>
      <c r="J1063" t="s">
        <v>420</v>
      </c>
      <c r="K1063">
        <v>0</v>
      </c>
      <c r="L1063" s="1"/>
      <c r="M1063" s="1">
        <v>44777.875</v>
      </c>
      <c r="N1063" s="1">
        <v>21009.875</v>
      </c>
      <c r="O1063" s="1">
        <v>44062.875</v>
      </c>
      <c r="P1063" s="1"/>
      <c r="Q1063" s="1">
        <v>41670.916666666664</v>
      </c>
      <c r="R1063">
        <v>290812380</v>
      </c>
      <c r="S1063" s="22">
        <f>COUNTIF(affix_amil_mensalidade_bronze!$E$4:$E$140,R1063)</f>
        <v>0</v>
      </c>
      <c r="U1063" t="s">
        <v>421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389</v>
      </c>
      <c r="AC1063">
        <v>101</v>
      </c>
      <c r="AD1063" t="s">
        <v>422</v>
      </c>
      <c r="AE1063">
        <v>210377</v>
      </c>
      <c r="AF1063">
        <v>9609.99</v>
      </c>
      <c r="AG1063">
        <v>2103.77</v>
      </c>
      <c r="AH1063" t="s">
        <v>408</v>
      </c>
      <c r="AI1063" t="str">
        <f t="shared" si="238"/>
        <v>SIMSIMSIM01722665051616277144777.875GP2 - FETRACOM - TAXA DIFERENCIADA044777.87521009.87544062.87541670.91666666672908123800WXXXNX RXXLXX DX XRXUJX000000AMIL101GP2 - BLUE PLUS 400 QP2103779609.992103.77ATIVO</v>
      </c>
      <c r="AJ1063">
        <f t="shared" si="239"/>
        <v>0</v>
      </c>
      <c r="AK1063" t="s">
        <v>420</v>
      </c>
      <c r="AM1063" s="8">
        <v>1060</v>
      </c>
      <c r="AN1063" s="8" t="str">
        <f t="shared" si="244"/>
        <v/>
      </c>
      <c r="AO1063" s="8" t="str">
        <f t="shared" si="244"/>
        <v/>
      </c>
      <c r="AP1063" s="8" t="str">
        <f t="shared" si="244"/>
        <v/>
      </c>
      <c r="AQ1063" s="8" t="str">
        <f t="shared" si="244"/>
        <v/>
      </c>
      <c r="AR1063" s="8" t="str">
        <f t="shared" si="244"/>
        <v/>
      </c>
      <c r="AS1063" s="8" t="str">
        <f t="shared" si="244"/>
        <v/>
      </c>
      <c r="AT1063" s="8" t="str">
        <f t="shared" si="244"/>
        <v/>
      </c>
      <c r="AU1063" s="8" t="str">
        <f t="shared" si="244"/>
        <v/>
      </c>
      <c r="AV1063" s="8" t="str">
        <f t="shared" si="244"/>
        <v/>
      </c>
      <c r="AW1063" s="8" t="str">
        <f t="shared" si="244"/>
        <v/>
      </c>
      <c r="AX1063" s="8" t="str">
        <f t="shared" si="245"/>
        <v/>
      </c>
      <c r="AY1063" s="8" t="str">
        <f t="shared" si="245"/>
        <v/>
      </c>
      <c r="AZ1063" s="8" t="str">
        <f t="shared" si="245"/>
        <v/>
      </c>
      <c r="BA1063" s="8" t="str">
        <f t="shared" si="245"/>
        <v/>
      </c>
      <c r="BB1063" s="8" t="str">
        <f t="shared" si="245"/>
        <v/>
      </c>
      <c r="BC1063" s="8" t="str">
        <f t="shared" si="245"/>
        <v/>
      </c>
      <c r="BD1063" s="8" t="str">
        <f t="shared" si="245"/>
        <v/>
      </c>
      <c r="BE1063" s="8" t="str">
        <f t="shared" si="245"/>
        <v/>
      </c>
    </row>
    <row r="1064" spans="1:57">
      <c r="A1064" t="s">
        <v>404</v>
      </c>
      <c r="B1064" t="s">
        <v>404</v>
      </c>
      <c r="C1064" t="s">
        <v>404</v>
      </c>
      <c r="D1064">
        <v>927616000</v>
      </c>
      <c r="E1064">
        <v>116</v>
      </c>
      <c r="F1064">
        <v>26650516</v>
      </c>
      <c r="G1064">
        <v>1</v>
      </c>
      <c r="H1064">
        <v>62969</v>
      </c>
      <c r="I1064" s="1">
        <v>44777.875</v>
      </c>
      <c r="J1064" t="s">
        <v>414</v>
      </c>
      <c r="K1064">
        <v>0</v>
      </c>
      <c r="L1064" s="1"/>
      <c r="M1064" s="1">
        <v>44777.875</v>
      </c>
      <c r="N1064" s="1">
        <v>20691.875</v>
      </c>
      <c r="O1064" s="1">
        <v>44062.875</v>
      </c>
      <c r="P1064" s="1"/>
      <c r="Q1064" s="1">
        <v>41698.875</v>
      </c>
      <c r="R1064">
        <v>290851130</v>
      </c>
      <c r="S1064" s="22">
        <f>COUNTIF(affix_amil_mensalidade_bronze!$E$4:$E$140,R1064)</f>
        <v>0</v>
      </c>
      <c r="U1064" t="s">
        <v>424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389</v>
      </c>
      <c r="AC1064">
        <v>100</v>
      </c>
      <c r="AD1064" t="s">
        <v>422</v>
      </c>
      <c r="AE1064">
        <v>227325</v>
      </c>
      <c r="AF1064">
        <v>9609.99</v>
      </c>
      <c r="AG1064">
        <v>2273.25</v>
      </c>
      <c r="AH1064" t="s">
        <v>408</v>
      </c>
      <c r="AI1064" t="str">
        <f t="shared" si="238"/>
        <v>SIMSIMSIM9276160001162665051616296944777.875GP2 - FACERN - FEDERACAO DAS ASSOCIACOES COMERCIAI044777.87520691.87544062.87541698.8752908511300JXNXX MXRXNHX DX XLVX000000AMIL100GP2 - BLUE PLUS 400 QP2273259609.992273.25ATIVO</v>
      </c>
      <c r="AJ1064">
        <f t="shared" si="239"/>
        <v>0</v>
      </c>
      <c r="AK1064" t="s">
        <v>414</v>
      </c>
      <c r="AM1064" s="7">
        <v>1061</v>
      </c>
      <c r="AN1064" s="7" t="str">
        <f t="shared" ref="AN1064:AW1073" si="246">IF(AN$3=$D1064,$AM1064,"")</f>
        <v/>
      </c>
      <c r="AO1064" s="7" t="str">
        <f t="shared" si="246"/>
        <v/>
      </c>
      <c r="AP1064" s="7" t="str">
        <f t="shared" si="246"/>
        <v/>
      </c>
      <c r="AQ1064" s="7" t="str">
        <f t="shared" si="246"/>
        <v/>
      </c>
      <c r="AR1064" s="7" t="str">
        <f t="shared" si="246"/>
        <v/>
      </c>
      <c r="AS1064" s="7" t="str">
        <f t="shared" si="246"/>
        <v/>
      </c>
      <c r="AT1064" s="7" t="str">
        <f t="shared" si="246"/>
        <v/>
      </c>
      <c r="AU1064" s="7" t="str">
        <f t="shared" si="246"/>
        <v/>
      </c>
      <c r="AV1064" s="7" t="str">
        <f t="shared" si="246"/>
        <v/>
      </c>
      <c r="AW1064" s="7" t="str">
        <f t="shared" si="246"/>
        <v/>
      </c>
      <c r="AX1064" s="7" t="str">
        <f t="shared" ref="AX1064:BE1073" si="247">IF(AX$3=$D1064,$AM1064,"")</f>
        <v/>
      </c>
      <c r="AY1064" s="7" t="str">
        <f t="shared" si="247"/>
        <v/>
      </c>
      <c r="AZ1064" s="7" t="str">
        <f t="shared" si="247"/>
        <v/>
      </c>
      <c r="BA1064" s="7" t="str">
        <f t="shared" si="247"/>
        <v/>
      </c>
      <c r="BB1064" s="7" t="str">
        <f t="shared" si="247"/>
        <v/>
      </c>
      <c r="BC1064" s="7" t="str">
        <f t="shared" si="247"/>
        <v/>
      </c>
      <c r="BD1064" s="7" t="str">
        <f t="shared" si="247"/>
        <v/>
      </c>
      <c r="BE1064" s="7" t="str">
        <f t="shared" si="247"/>
        <v/>
      </c>
    </row>
    <row r="1065" spans="1:57">
      <c r="A1065" t="s">
        <v>404</v>
      </c>
      <c r="B1065" t="s">
        <v>404</v>
      </c>
      <c r="C1065" t="s">
        <v>404</v>
      </c>
      <c r="D1065">
        <v>927616000</v>
      </c>
      <c r="E1065">
        <v>116</v>
      </c>
      <c r="F1065">
        <v>26650516</v>
      </c>
      <c r="G1065">
        <v>1</v>
      </c>
      <c r="H1065">
        <v>63020</v>
      </c>
      <c r="I1065" s="1">
        <v>44777.875</v>
      </c>
      <c r="J1065" t="s">
        <v>414</v>
      </c>
      <c r="K1065">
        <v>0</v>
      </c>
      <c r="L1065" s="1"/>
      <c r="M1065" s="1">
        <v>44777.875</v>
      </c>
      <c r="N1065" s="1">
        <v>25737.875</v>
      </c>
      <c r="O1065" s="1">
        <v>41714.875</v>
      </c>
      <c r="P1065" s="1"/>
      <c r="Q1065" s="1">
        <v>41729.875</v>
      </c>
      <c r="R1065">
        <v>290870330</v>
      </c>
      <c r="S1065" s="23">
        <f>COUNTIF(affix_amil_mensalidade_bronze!$E$4:$E$140,R1065)</f>
        <v>0</v>
      </c>
      <c r="U1065" t="s">
        <v>425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389</v>
      </c>
      <c r="AC1065">
        <v>99</v>
      </c>
      <c r="AD1065" t="s">
        <v>422</v>
      </c>
      <c r="AE1065">
        <v>501975</v>
      </c>
      <c r="AF1065">
        <v>4522.24</v>
      </c>
      <c r="AG1065">
        <v>5019.75</v>
      </c>
      <c r="AH1065" t="s">
        <v>408</v>
      </c>
      <c r="AI1065" t="str">
        <f t="shared" si="238"/>
        <v>SIMSIMSIM9276160001162665051616302044777.875GP2 - FACERN - FEDERACAO DAS ASSOCIACOES COMERCIAI044777.87525737.87541714.87541729.8752908703300WHRXTXXNX MXRXX MXNDXNWX DX XLVX TXTX XXVXXR000000AMIL99GP2 - BLUE PLUS 400 QP5019754522.245019.75ATIVO</v>
      </c>
      <c r="AJ1065">
        <f t="shared" si="239"/>
        <v>0</v>
      </c>
      <c r="AK1065" t="s">
        <v>414</v>
      </c>
      <c r="AM1065" s="8">
        <v>1062</v>
      </c>
      <c r="AN1065" s="8" t="str">
        <f t="shared" si="246"/>
        <v/>
      </c>
      <c r="AO1065" s="8" t="str">
        <f t="shared" si="246"/>
        <v/>
      </c>
      <c r="AP1065" s="8" t="str">
        <f t="shared" si="246"/>
        <v/>
      </c>
      <c r="AQ1065" s="8" t="str">
        <f t="shared" si="246"/>
        <v/>
      </c>
      <c r="AR1065" s="8" t="str">
        <f t="shared" si="246"/>
        <v/>
      </c>
      <c r="AS1065" s="8" t="str">
        <f t="shared" si="246"/>
        <v/>
      </c>
      <c r="AT1065" s="8" t="str">
        <f t="shared" si="246"/>
        <v/>
      </c>
      <c r="AU1065" s="8" t="str">
        <f t="shared" si="246"/>
        <v/>
      </c>
      <c r="AV1065" s="8" t="str">
        <f t="shared" si="246"/>
        <v/>
      </c>
      <c r="AW1065" s="8" t="str">
        <f t="shared" si="246"/>
        <v/>
      </c>
      <c r="AX1065" s="8" t="str">
        <f t="shared" si="247"/>
        <v/>
      </c>
      <c r="AY1065" s="8" t="str">
        <f t="shared" si="247"/>
        <v/>
      </c>
      <c r="AZ1065" s="8" t="str">
        <f t="shared" si="247"/>
        <v/>
      </c>
      <c r="BA1065" s="8" t="str">
        <f t="shared" si="247"/>
        <v/>
      </c>
      <c r="BB1065" s="8" t="str">
        <f t="shared" si="247"/>
        <v/>
      </c>
      <c r="BC1065" s="8" t="str">
        <f t="shared" si="247"/>
        <v/>
      </c>
      <c r="BD1065" s="8" t="str">
        <f t="shared" si="247"/>
        <v/>
      </c>
      <c r="BE1065" s="8" t="str">
        <f t="shared" si="247"/>
        <v/>
      </c>
    </row>
    <row r="1066" spans="1:57">
      <c r="A1066" t="s">
        <v>404</v>
      </c>
      <c r="B1066" t="s">
        <v>404</v>
      </c>
      <c r="C1066" t="s">
        <v>404</v>
      </c>
      <c r="D1066">
        <v>927614000</v>
      </c>
      <c r="E1066">
        <v>119</v>
      </c>
      <c r="F1066">
        <v>26649128</v>
      </c>
      <c r="G1066">
        <v>1</v>
      </c>
      <c r="H1066">
        <v>63261</v>
      </c>
      <c r="I1066" s="1">
        <v>44777.875</v>
      </c>
      <c r="J1066" t="s">
        <v>417</v>
      </c>
      <c r="K1066">
        <v>0</v>
      </c>
      <c r="L1066" s="1">
        <v>44761.875</v>
      </c>
      <c r="M1066" s="1">
        <v>44777.875</v>
      </c>
      <c r="N1066" s="1">
        <v>32330.875</v>
      </c>
      <c r="O1066" s="1">
        <v>44761.875</v>
      </c>
      <c r="P1066" s="1"/>
      <c r="Q1066" s="1">
        <v>41790.875</v>
      </c>
      <c r="R1066">
        <v>290921848</v>
      </c>
      <c r="S1066" s="22">
        <f>COUNTIF(affix_amil_mensalidade_bronze!$E$4:$E$140,R1066)</f>
        <v>0</v>
      </c>
      <c r="U1066" t="s">
        <v>426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389</v>
      </c>
      <c r="AC1066">
        <v>97</v>
      </c>
      <c r="AD1066" t="s">
        <v>427</v>
      </c>
      <c r="AE1066">
        <v>240673</v>
      </c>
      <c r="AF1066">
        <v>2168.1799999999998</v>
      </c>
      <c r="AG1066">
        <v>2406.73</v>
      </c>
      <c r="AH1066" t="s">
        <v>391</v>
      </c>
      <c r="AI1066" t="str">
        <f t="shared" si="238"/>
        <v>SIMSIMSIM9276140001192664912816326144777.875GP2 - FETRACOM - TRABALHADORES DO COMERCIO DE BENS044761.87544777.87532330.87544761.87541790.8752909218480JXWKXLXNX DX XLVX VXNWXLXU000000AMIL97GP2 - BLUE PLUS 300 QP2406732168.182406.73INATIVO</v>
      </c>
      <c r="AJ1066">
        <f t="shared" si="239"/>
        <v>0</v>
      </c>
      <c r="AK1066" t="s">
        <v>417</v>
      </c>
      <c r="AM1066" s="7">
        <v>1063</v>
      </c>
      <c r="AN1066" s="7" t="str">
        <f t="shared" si="246"/>
        <v/>
      </c>
      <c r="AO1066" s="7" t="str">
        <f t="shared" si="246"/>
        <v/>
      </c>
      <c r="AP1066" s="7" t="str">
        <f t="shared" si="246"/>
        <v/>
      </c>
      <c r="AQ1066" s="7" t="str">
        <f t="shared" si="246"/>
        <v/>
      </c>
      <c r="AR1066" s="7" t="str">
        <f t="shared" si="246"/>
        <v/>
      </c>
      <c r="AS1066" s="7" t="str">
        <f t="shared" si="246"/>
        <v/>
      </c>
      <c r="AT1066" s="7" t="str">
        <f t="shared" si="246"/>
        <v/>
      </c>
      <c r="AU1066" s="7" t="str">
        <f t="shared" si="246"/>
        <v/>
      </c>
      <c r="AV1066" s="7" t="str">
        <f t="shared" si="246"/>
        <v/>
      </c>
      <c r="AW1066" s="7" t="str">
        <f t="shared" si="246"/>
        <v/>
      </c>
      <c r="AX1066" s="7" t="str">
        <f t="shared" si="247"/>
        <v/>
      </c>
      <c r="AY1066" s="7" t="str">
        <f t="shared" si="247"/>
        <v/>
      </c>
      <c r="AZ1066" s="7" t="str">
        <f t="shared" si="247"/>
        <v/>
      </c>
      <c r="BA1066" s="7" t="str">
        <f t="shared" si="247"/>
        <v/>
      </c>
      <c r="BB1066" s="7" t="str">
        <f t="shared" si="247"/>
        <v/>
      </c>
      <c r="BC1066" s="7" t="str">
        <f t="shared" si="247"/>
        <v/>
      </c>
      <c r="BD1066" s="7" t="str">
        <f t="shared" si="247"/>
        <v/>
      </c>
      <c r="BE1066" s="7" t="str">
        <f t="shared" si="247"/>
        <v/>
      </c>
    </row>
    <row r="1067" spans="1:57">
      <c r="A1067" t="s">
        <v>404</v>
      </c>
      <c r="B1067" t="s">
        <v>404</v>
      </c>
      <c r="C1067" t="s">
        <v>404</v>
      </c>
      <c r="D1067">
        <v>336362000</v>
      </c>
      <c r="E1067">
        <v>130</v>
      </c>
      <c r="F1067">
        <v>26649007</v>
      </c>
      <c r="G1067">
        <v>1</v>
      </c>
      <c r="H1067">
        <v>63735</v>
      </c>
      <c r="I1067" s="1">
        <v>44777.875</v>
      </c>
      <c r="J1067" t="s">
        <v>431</v>
      </c>
      <c r="K1067">
        <v>0</v>
      </c>
      <c r="L1067" s="1">
        <v>44752.875</v>
      </c>
      <c r="M1067" s="1">
        <v>44777.875</v>
      </c>
      <c r="N1067" s="1">
        <v>29653.875</v>
      </c>
      <c r="O1067" s="1">
        <v>44752.875</v>
      </c>
      <c r="P1067" s="1">
        <v>43675.875</v>
      </c>
      <c r="Q1067" s="1">
        <v>41943.916666666664</v>
      </c>
      <c r="R1067">
        <v>291050247</v>
      </c>
      <c r="S1067" s="22">
        <f>COUNTIF(affix_amil_mensalidade_bronze!$E$4:$E$140,R1067)</f>
        <v>0</v>
      </c>
      <c r="U1067" t="s">
        <v>432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389</v>
      </c>
      <c r="AC1067">
        <v>92</v>
      </c>
      <c r="AD1067" t="s">
        <v>430</v>
      </c>
      <c r="AE1067">
        <v>271273</v>
      </c>
      <c r="AF1067">
        <v>2400.64</v>
      </c>
      <c r="AG1067">
        <v>2712.73</v>
      </c>
      <c r="AH1067" t="s">
        <v>391</v>
      </c>
      <c r="AI1067" t="str">
        <f t="shared" si="238"/>
        <v>SIMSIMSIM3363620001302664900716373544777.875GP3 - FETASP/PB - FEDERACAO DOS TRABALHA EM SERV P044752.87544777.87529653.87544752.87543675.87541943.91666666672910502470XNTXNXX DX HXLXNDX X NXTX000000AMIL92GP3 - BLUE PLUS 300 QC2712732400.642712.73INATIVO</v>
      </c>
      <c r="AJ1067">
        <f t="shared" si="239"/>
        <v>0</v>
      </c>
      <c r="AK1067" t="s">
        <v>431</v>
      </c>
      <c r="AM1067" s="8">
        <v>1064</v>
      </c>
      <c r="AN1067" s="8" t="str">
        <f t="shared" si="246"/>
        <v/>
      </c>
      <c r="AO1067" s="8" t="str">
        <f t="shared" si="246"/>
        <v/>
      </c>
      <c r="AP1067" s="8" t="str">
        <f t="shared" si="246"/>
        <v/>
      </c>
      <c r="AQ1067" s="8" t="str">
        <f t="shared" si="246"/>
        <v/>
      </c>
      <c r="AR1067" s="8" t="str">
        <f t="shared" si="246"/>
        <v/>
      </c>
      <c r="AS1067" s="8" t="str">
        <f t="shared" si="246"/>
        <v/>
      </c>
      <c r="AT1067" s="8" t="str">
        <f t="shared" si="246"/>
        <v/>
      </c>
      <c r="AU1067" s="8" t="str">
        <f t="shared" si="246"/>
        <v/>
      </c>
      <c r="AV1067" s="8" t="str">
        <f t="shared" si="246"/>
        <v/>
      </c>
      <c r="AW1067" s="8" t="str">
        <f t="shared" si="246"/>
        <v/>
      </c>
      <c r="AX1067" s="8" t="str">
        <f t="shared" si="247"/>
        <v/>
      </c>
      <c r="AY1067" s="8" t="str">
        <f t="shared" si="247"/>
        <v/>
      </c>
      <c r="AZ1067" s="8" t="str">
        <f t="shared" si="247"/>
        <v/>
      </c>
      <c r="BA1067" s="8" t="str">
        <f t="shared" si="247"/>
        <v/>
      </c>
      <c r="BB1067" s="8" t="str">
        <f t="shared" si="247"/>
        <v/>
      </c>
      <c r="BC1067" s="8" t="str">
        <f t="shared" si="247"/>
        <v/>
      </c>
      <c r="BD1067" s="8" t="str">
        <f t="shared" si="247"/>
        <v/>
      </c>
      <c r="BE1067" s="8" t="str">
        <f t="shared" si="247"/>
        <v/>
      </c>
    </row>
    <row r="1068" spans="1:57">
      <c r="A1068" t="s">
        <v>404</v>
      </c>
      <c r="B1068" t="s">
        <v>404</v>
      </c>
      <c r="C1068" t="s">
        <v>404</v>
      </c>
      <c r="D1068">
        <v>318048000</v>
      </c>
      <c r="E1068">
        <v>142</v>
      </c>
      <c r="F1068">
        <v>26649007</v>
      </c>
      <c r="G1068">
        <v>1</v>
      </c>
      <c r="H1068">
        <v>72544</v>
      </c>
      <c r="I1068" s="1">
        <v>44777.875</v>
      </c>
      <c r="J1068" t="s">
        <v>454</v>
      </c>
      <c r="K1068">
        <v>0</v>
      </c>
      <c r="L1068" s="1"/>
      <c r="M1068" s="1">
        <v>44777.875</v>
      </c>
      <c r="N1068" s="1">
        <v>36329.875</v>
      </c>
      <c r="O1068" s="1">
        <v>43675.875</v>
      </c>
      <c r="P1068" s="1">
        <v>43675.875</v>
      </c>
      <c r="Q1068" s="1">
        <v>41943.916666666664</v>
      </c>
      <c r="R1068">
        <v>291052304</v>
      </c>
      <c r="S1068" s="22">
        <f>COUNTIF(affix_amil_mensalidade_bronze!$E$4:$E$140,R1068)</f>
        <v>1</v>
      </c>
      <c r="U1068" t="s">
        <v>458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389</v>
      </c>
      <c r="AC1068">
        <v>92</v>
      </c>
      <c r="AD1068" t="s">
        <v>430</v>
      </c>
      <c r="AE1068">
        <v>208619</v>
      </c>
      <c r="AF1068">
        <v>1846.2</v>
      </c>
      <c r="AG1068">
        <v>2086.19</v>
      </c>
      <c r="AH1068" t="s">
        <v>408</v>
      </c>
      <c r="AI1068" t="str">
        <f t="shared" si="238"/>
        <v>SIMSIMSIM3180480001422664900717254444777.875GP3 - UNEN/RN - UNIAO ESTUDANTIL DO NORTE E NORDES044777.87536329.87543675.87543675.87541943.91666666672910523041XLXNNY XLXWX XXVXXR DX PXXVX000000AMIL92GP3 - BLUE PLUS 300 QC2086191846.22086.19ATIVO</v>
      </c>
      <c r="AJ1068">
        <f t="shared" si="239"/>
        <v>0</v>
      </c>
      <c r="AK1068" t="s">
        <v>454</v>
      </c>
      <c r="AM1068" s="7">
        <v>1065</v>
      </c>
      <c r="AN1068" s="7" t="str">
        <f t="shared" si="246"/>
        <v/>
      </c>
      <c r="AO1068" s="7" t="str">
        <f t="shared" si="246"/>
        <v/>
      </c>
      <c r="AP1068" s="7" t="str">
        <f t="shared" si="246"/>
        <v/>
      </c>
      <c r="AQ1068" s="7" t="str">
        <f t="shared" si="246"/>
        <v/>
      </c>
      <c r="AR1068" s="7" t="str">
        <f t="shared" si="246"/>
        <v/>
      </c>
      <c r="AS1068" s="7" t="str">
        <f t="shared" si="246"/>
        <v/>
      </c>
      <c r="AT1068" s="7" t="str">
        <f t="shared" si="246"/>
        <v/>
      </c>
      <c r="AU1068" s="7" t="str">
        <f t="shared" si="246"/>
        <v/>
      </c>
      <c r="AV1068" s="7" t="str">
        <f t="shared" si="246"/>
        <v/>
      </c>
      <c r="AW1068" s="7" t="str">
        <f t="shared" si="246"/>
        <v/>
      </c>
      <c r="AX1068" s="7" t="str">
        <f t="shared" si="247"/>
        <v/>
      </c>
      <c r="AY1068" s="7" t="str">
        <f t="shared" si="247"/>
        <v/>
      </c>
      <c r="AZ1068" s="7" t="str">
        <f t="shared" si="247"/>
        <v/>
      </c>
      <c r="BA1068" s="7" t="str">
        <f t="shared" si="247"/>
        <v/>
      </c>
      <c r="BB1068" s="7" t="str">
        <f t="shared" si="247"/>
        <v/>
      </c>
      <c r="BC1068" s="7">
        <f t="shared" si="247"/>
        <v>1065</v>
      </c>
      <c r="BD1068" s="7" t="str">
        <f t="shared" si="247"/>
        <v/>
      </c>
      <c r="BE1068" s="7" t="str">
        <f t="shared" si="247"/>
        <v/>
      </c>
    </row>
    <row r="1069" spans="1:57">
      <c r="A1069" t="s">
        <v>404</v>
      </c>
      <c r="B1069" t="s">
        <v>404</v>
      </c>
      <c r="C1069" t="s">
        <v>404</v>
      </c>
      <c r="D1069">
        <v>310572000</v>
      </c>
      <c r="E1069">
        <v>127</v>
      </c>
      <c r="F1069">
        <v>26649007</v>
      </c>
      <c r="G1069">
        <v>1</v>
      </c>
      <c r="H1069">
        <v>63899</v>
      </c>
      <c r="I1069" s="1">
        <v>44777.875</v>
      </c>
      <c r="J1069" t="s">
        <v>434</v>
      </c>
      <c r="K1069">
        <v>0</v>
      </c>
      <c r="L1069" s="1">
        <v>44770.875</v>
      </c>
      <c r="M1069" s="1">
        <v>44777.875</v>
      </c>
      <c r="N1069" s="1">
        <v>32945.875</v>
      </c>
      <c r="O1069" s="1">
        <v>44770.875</v>
      </c>
      <c r="P1069" s="1"/>
      <c r="Q1069" s="1">
        <v>42004.916666666664</v>
      </c>
      <c r="R1069">
        <v>291093370</v>
      </c>
      <c r="S1069" s="22">
        <f>COUNTIF(affix_amil_mensalidade_bronze!$E$4:$E$140,R1069)</f>
        <v>1</v>
      </c>
      <c r="U1069" t="s">
        <v>435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389</v>
      </c>
      <c r="AC1069">
        <v>90</v>
      </c>
      <c r="AD1069" t="s">
        <v>430</v>
      </c>
      <c r="AE1069">
        <v>224206</v>
      </c>
      <c r="AF1069">
        <v>1984.11</v>
      </c>
      <c r="AG1069">
        <v>2242.06</v>
      </c>
      <c r="AH1069" t="s">
        <v>391</v>
      </c>
      <c r="AI1069" t="str">
        <f t="shared" si="238"/>
        <v>SIMSIMSIM3105720001272664900716389944777.875GP3 - FACERN - FEDERACAO DAS ASSOCIACOES COMERCIAI044770.87544777.87532945.87544770.87542004.91666666672910933701NXTXLXX MXRXX MXDXXRX000000AMIL90GP3 - BLUE PLUS 300 QC2242061984.112242.06INATIVO</v>
      </c>
      <c r="AJ1069">
        <f t="shared" si="239"/>
        <v>0</v>
      </c>
      <c r="AK1069" t="s">
        <v>434</v>
      </c>
      <c r="AM1069" s="8">
        <v>1066</v>
      </c>
      <c r="AN1069" s="8" t="str">
        <f t="shared" si="246"/>
        <v/>
      </c>
      <c r="AO1069" s="8" t="str">
        <f t="shared" si="246"/>
        <v/>
      </c>
      <c r="AP1069" s="8" t="str">
        <f t="shared" si="246"/>
        <v/>
      </c>
      <c r="AQ1069" s="8" t="str">
        <f t="shared" si="246"/>
        <v/>
      </c>
      <c r="AR1069" s="8" t="str">
        <f t="shared" si="246"/>
        <v/>
      </c>
      <c r="AS1069" s="8" t="str">
        <f t="shared" si="246"/>
        <v/>
      </c>
      <c r="AT1069" s="8" t="str">
        <f t="shared" si="246"/>
        <v/>
      </c>
      <c r="AU1069" s="8" t="str">
        <f t="shared" si="246"/>
        <v/>
      </c>
      <c r="AV1069" s="8" t="str">
        <f t="shared" si="246"/>
        <v/>
      </c>
      <c r="AW1069" s="8" t="str">
        <f t="shared" si="246"/>
        <v/>
      </c>
      <c r="AX1069" s="8">
        <f t="shared" si="247"/>
        <v>1066</v>
      </c>
      <c r="AY1069" s="8" t="str">
        <f t="shared" si="247"/>
        <v/>
      </c>
      <c r="AZ1069" s="8" t="str">
        <f t="shared" si="247"/>
        <v/>
      </c>
      <c r="BA1069" s="8" t="str">
        <f t="shared" si="247"/>
        <v/>
      </c>
      <c r="BB1069" s="8" t="str">
        <f t="shared" si="247"/>
        <v/>
      </c>
      <c r="BC1069" s="8" t="str">
        <f t="shared" si="247"/>
        <v/>
      </c>
      <c r="BD1069" s="8" t="str">
        <f t="shared" si="247"/>
        <v/>
      </c>
      <c r="BE1069" s="8" t="str">
        <f t="shared" si="247"/>
        <v/>
      </c>
    </row>
    <row r="1070" spans="1:57">
      <c r="A1070" t="s">
        <v>404</v>
      </c>
      <c r="B1070" t="s">
        <v>404</v>
      </c>
      <c r="C1070" t="s">
        <v>404</v>
      </c>
      <c r="D1070">
        <v>310572000</v>
      </c>
      <c r="E1070">
        <v>127</v>
      </c>
      <c r="F1070">
        <v>26650667</v>
      </c>
      <c r="G1070">
        <v>1</v>
      </c>
      <c r="H1070">
        <v>64138</v>
      </c>
      <c r="I1070" s="1">
        <v>44777.875</v>
      </c>
      <c r="J1070" t="s">
        <v>434</v>
      </c>
      <c r="K1070">
        <v>0</v>
      </c>
      <c r="L1070" s="1"/>
      <c r="M1070" s="1">
        <v>44777.875</v>
      </c>
      <c r="N1070" s="1">
        <v>30793.875</v>
      </c>
      <c r="O1070" s="1">
        <v>42058.875</v>
      </c>
      <c r="P1070" s="1"/>
      <c r="Q1070" s="1">
        <v>42063.875</v>
      </c>
      <c r="R1070">
        <v>291139507</v>
      </c>
      <c r="S1070" s="23">
        <f>COUNTIF(affix_amil_mensalidade_bronze!$E$4:$E$140,R1070)</f>
        <v>1</v>
      </c>
      <c r="T1070">
        <v>291139515</v>
      </c>
      <c r="U1070" t="s">
        <v>436</v>
      </c>
      <c r="V1070">
        <v>3981</v>
      </c>
      <c r="W1070">
        <v>3522</v>
      </c>
      <c r="X1070">
        <v>35.22</v>
      </c>
      <c r="Y1070">
        <v>3522</v>
      </c>
      <c r="Z1070">
        <v>39.81</v>
      </c>
      <c r="AA1070">
        <v>3981</v>
      </c>
      <c r="AB1070" t="s">
        <v>389</v>
      </c>
      <c r="AC1070">
        <v>88</v>
      </c>
      <c r="AD1070" t="s">
        <v>437</v>
      </c>
      <c r="AE1070">
        <v>32883</v>
      </c>
      <c r="AF1070">
        <v>2910.02</v>
      </c>
      <c r="AG1070">
        <v>3288.3</v>
      </c>
      <c r="AH1070" t="s">
        <v>408</v>
      </c>
      <c r="AI1070" t="str">
        <f t="shared" si="238"/>
        <v>SIMSIMSIM3105720001272665066716413844777.875GP3 - FACERN - FEDERACAO DAS ASSOCIACOES COMERCIAI044777.87530793.87542058.87542063.8752911395071291139515XNX WXRXLXNX BRXGXNWX3981352235.22352239.813981AMIL88GP3 - BLUE PLUS 500 QP328832910.023288.3ATIVO</v>
      </c>
      <c r="AJ1070">
        <f t="shared" si="239"/>
        <v>0</v>
      </c>
      <c r="AK1070" t="s">
        <v>434</v>
      </c>
      <c r="AM1070" s="7">
        <v>1067</v>
      </c>
      <c r="AN1070" s="7" t="str">
        <f t="shared" si="246"/>
        <v/>
      </c>
      <c r="AO1070" s="7" t="str">
        <f t="shared" si="246"/>
        <v/>
      </c>
      <c r="AP1070" s="7" t="str">
        <f t="shared" si="246"/>
        <v/>
      </c>
      <c r="AQ1070" s="7" t="str">
        <f t="shared" si="246"/>
        <v/>
      </c>
      <c r="AR1070" s="7" t="str">
        <f t="shared" si="246"/>
        <v/>
      </c>
      <c r="AS1070" s="7" t="str">
        <f t="shared" si="246"/>
        <v/>
      </c>
      <c r="AT1070" s="7" t="str">
        <f t="shared" si="246"/>
        <v/>
      </c>
      <c r="AU1070" s="7" t="str">
        <f t="shared" si="246"/>
        <v/>
      </c>
      <c r="AV1070" s="7" t="str">
        <f t="shared" si="246"/>
        <v/>
      </c>
      <c r="AW1070" s="7" t="str">
        <f t="shared" si="246"/>
        <v/>
      </c>
      <c r="AX1070" s="7">
        <f t="shared" si="247"/>
        <v>1067</v>
      </c>
      <c r="AY1070" s="7" t="str">
        <f t="shared" si="247"/>
        <v/>
      </c>
      <c r="AZ1070" s="7" t="str">
        <f t="shared" si="247"/>
        <v/>
      </c>
      <c r="BA1070" s="7" t="str">
        <f t="shared" si="247"/>
        <v/>
      </c>
      <c r="BB1070" s="7" t="str">
        <f t="shared" si="247"/>
        <v/>
      </c>
      <c r="BC1070" s="7" t="str">
        <f t="shared" si="247"/>
        <v/>
      </c>
      <c r="BD1070" s="7" t="str">
        <f t="shared" si="247"/>
        <v/>
      </c>
      <c r="BE1070" s="7" t="str">
        <f t="shared" si="247"/>
        <v/>
      </c>
    </row>
    <row r="1071" spans="1:57">
      <c r="A1071" t="s">
        <v>404</v>
      </c>
      <c r="B1071" t="s">
        <v>404</v>
      </c>
      <c r="C1071" t="s">
        <v>404</v>
      </c>
      <c r="D1071">
        <v>318048000</v>
      </c>
      <c r="E1071">
        <v>142</v>
      </c>
      <c r="F1071">
        <v>26650667</v>
      </c>
      <c r="G1071">
        <v>1</v>
      </c>
      <c r="H1071">
        <v>72793</v>
      </c>
      <c r="I1071" s="1">
        <v>44777.875</v>
      </c>
      <c r="J1071" t="s">
        <v>454</v>
      </c>
      <c r="K1071">
        <v>0</v>
      </c>
      <c r="L1071" s="1"/>
      <c r="M1071" s="1">
        <v>44777.875</v>
      </c>
      <c r="N1071" s="1">
        <v>41513.875</v>
      </c>
      <c r="O1071" s="1">
        <v>44164.875</v>
      </c>
      <c r="P1071" s="1">
        <v>43920.875</v>
      </c>
      <c r="Q1071" s="1">
        <v>42124.875</v>
      </c>
      <c r="R1071">
        <v>291191630</v>
      </c>
      <c r="S1071" s="23">
        <f>COUNTIF(affix_amil_mensalidade_bronze!$E$4:$E$140,R1071)</f>
        <v>1</v>
      </c>
      <c r="U1071" t="s">
        <v>464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389</v>
      </c>
      <c r="AC1071">
        <v>86</v>
      </c>
      <c r="AD1071" t="s">
        <v>437</v>
      </c>
      <c r="AE1071">
        <v>213979</v>
      </c>
      <c r="AF1071">
        <v>1893.57</v>
      </c>
      <c r="AG1071">
        <v>2139.79</v>
      </c>
      <c r="AH1071" t="s">
        <v>408</v>
      </c>
      <c r="AI1071" t="str">
        <f t="shared" si="238"/>
        <v>SIMSIMSIM3180480001422665066717279344777.875GP3 - UNEN/RN - UNIAO ESTUDANTIL DO NORTE E NORDES044777.87541513.87544164.87543920.87542124.8752911916301FXBXXNX FXNTX GXMX000000AMIL86GP3 - BLUE PLUS 500 QP2139791893.572139.79ATIVO</v>
      </c>
      <c r="AJ1071">
        <f t="shared" si="239"/>
        <v>0</v>
      </c>
      <c r="AK1071" t="s">
        <v>454</v>
      </c>
      <c r="AM1071" s="8">
        <v>1068</v>
      </c>
      <c r="AN1071" s="8" t="str">
        <f t="shared" si="246"/>
        <v/>
      </c>
      <c r="AO1071" s="8" t="str">
        <f t="shared" si="246"/>
        <v/>
      </c>
      <c r="AP1071" s="8" t="str">
        <f t="shared" si="246"/>
        <v/>
      </c>
      <c r="AQ1071" s="8" t="str">
        <f t="shared" si="246"/>
        <v/>
      </c>
      <c r="AR1071" s="8" t="str">
        <f t="shared" si="246"/>
        <v/>
      </c>
      <c r="AS1071" s="8" t="str">
        <f t="shared" si="246"/>
        <v/>
      </c>
      <c r="AT1071" s="8" t="str">
        <f t="shared" si="246"/>
        <v/>
      </c>
      <c r="AU1071" s="8" t="str">
        <f t="shared" si="246"/>
        <v/>
      </c>
      <c r="AV1071" s="8" t="str">
        <f t="shared" si="246"/>
        <v/>
      </c>
      <c r="AW1071" s="8" t="str">
        <f t="shared" si="246"/>
        <v/>
      </c>
      <c r="AX1071" s="8" t="str">
        <f t="shared" si="247"/>
        <v/>
      </c>
      <c r="AY1071" s="8" t="str">
        <f t="shared" si="247"/>
        <v/>
      </c>
      <c r="AZ1071" s="8" t="str">
        <f t="shared" si="247"/>
        <v/>
      </c>
      <c r="BA1071" s="8" t="str">
        <f t="shared" si="247"/>
        <v/>
      </c>
      <c r="BB1071" s="8" t="str">
        <f t="shared" si="247"/>
        <v/>
      </c>
      <c r="BC1071" s="8">
        <f t="shared" si="247"/>
        <v>1068</v>
      </c>
      <c r="BD1071" s="8" t="str">
        <f t="shared" si="247"/>
        <v/>
      </c>
      <c r="BE1071" s="8" t="str">
        <f t="shared" si="247"/>
        <v/>
      </c>
    </row>
    <row r="1072" spans="1:57">
      <c r="A1072" t="s">
        <v>404</v>
      </c>
      <c r="B1072" t="s">
        <v>404</v>
      </c>
      <c r="C1072" t="s">
        <v>404</v>
      </c>
      <c r="D1072">
        <v>310572000</v>
      </c>
      <c r="E1072">
        <v>127</v>
      </c>
      <c r="F1072">
        <v>26649007</v>
      </c>
      <c r="G1072">
        <v>1</v>
      </c>
      <c r="H1072">
        <v>64896</v>
      </c>
      <c r="I1072" s="1">
        <v>44777.875</v>
      </c>
      <c r="J1072" t="s">
        <v>434</v>
      </c>
      <c r="K1072">
        <v>0</v>
      </c>
      <c r="L1072" s="1">
        <v>44759.875</v>
      </c>
      <c r="M1072" s="1">
        <v>44777.875</v>
      </c>
      <c r="N1072" s="1">
        <v>26165.875</v>
      </c>
      <c r="O1072" s="1">
        <v>44759.875</v>
      </c>
      <c r="P1072" s="1">
        <v>44704.875</v>
      </c>
      <c r="Q1072" s="1">
        <v>42155.875</v>
      </c>
      <c r="R1072">
        <v>291214061</v>
      </c>
      <c r="S1072" s="23">
        <f>COUNTIF(affix_amil_mensalidade_bronze!$E$4:$E$140,R1072)</f>
        <v>1</v>
      </c>
      <c r="T1072">
        <v>291214070</v>
      </c>
      <c r="U1072" t="s">
        <v>439</v>
      </c>
      <c r="V1072">
        <v>3981</v>
      </c>
      <c r="W1072">
        <v>3522</v>
      </c>
      <c r="X1072">
        <v>35.22</v>
      </c>
      <c r="Y1072">
        <v>3522</v>
      </c>
      <c r="Z1072">
        <v>39.81</v>
      </c>
      <c r="AA1072">
        <v>3981</v>
      </c>
      <c r="AB1072" t="s">
        <v>389</v>
      </c>
      <c r="AC1072">
        <v>85</v>
      </c>
      <c r="AD1072" t="s">
        <v>430</v>
      </c>
      <c r="AE1072">
        <v>405246</v>
      </c>
      <c r="AF1072">
        <v>3586.3</v>
      </c>
      <c r="AG1072">
        <v>4052.46</v>
      </c>
      <c r="AH1072" t="s">
        <v>391</v>
      </c>
      <c r="AI1072" t="str">
        <f t="shared" si="238"/>
        <v>SIMSIMSIM3105720001272664900716489644777.875GP3 - FACERN - FEDERACAO DAS ASSOCIACOES COMERCIAI044759.87544777.87526165.87544759.87544704.87542155.8752912140611291214070UXLY FXRNXNDX DX LXMX3981352235.22352239.813981AMIL85GP3 - BLUE PLUS 300 QC4052463586.34052.46INATIVO</v>
      </c>
      <c r="AJ1072">
        <f t="shared" si="239"/>
        <v>0</v>
      </c>
      <c r="AK1072" t="s">
        <v>434</v>
      </c>
      <c r="AM1072" s="7">
        <v>1069</v>
      </c>
      <c r="AN1072" s="7" t="str">
        <f t="shared" si="246"/>
        <v/>
      </c>
      <c r="AO1072" s="7" t="str">
        <f t="shared" si="246"/>
        <v/>
      </c>
      <c r="AP1072" s="7" t="str">
        <f t="shared" si="246"/>
        <v/>
      </c>
      <c r="AQ1072" s="7" t="str">
        <f t="shared" si="246"/>
        <v/>
      </c>
      <c r="AR1072" s="7" t="str">
        <f t="shared" si="246"/>
        <v/>
      </c>
      <c r="AS1072" s="7" t="str">
        <f t="shared" si="246"/>
        <v/>
      </c>
      <c r="AT1072" s="7" t="str">
        <f t="shared" si="246"/>
        <v/>
      </c>
      <c r="AU1072" s="7" t="str">
        <f t="shared" si="246"/>
        <v/>
      </c>
      <c r="AV1072" s="7" t="str">
        <f t="shared" si="246"/>
        <v/>
      </c>
      <c r="AW1072" s="7" t="str">
        <f t="shared" si="246"/>
        <v/>
      </c>
      <c r="AX1072" s="7">
        <f t="shared" si="247"/>
        <v>1069</v>
      </c>
      <c r="AY1072" s="7" t="str">
        <f t="shared" si="247"/>
        <v/>
      </c>
      <c r="AZ1072" s="7" t="str">
        <f t="shared" si="247"/>
        <v/>
      </c>
      <c r="BA1072" s="7" t="str">
        <f t="shared" si="247"/>
        <v/>
      </c>
      <c r="BB1072" s="7" t="str">
        <f t="shared" si="247"/>
        <v/>
      </c>
      <c r="BC1072" s="7" t="str">
        <f t="shared" si="247"/>
        <v/>
      </c>
      <c r="BD1072" s="7" t="str">
        <f t="shared" si="247"/>
        <v/>
      </c>
      <c r="BE1072" s="7" t="str">
        <f t="shared" si="247"/>
        <v/>
      </c>
    </row>
    <row r="1073" spans="1:57">
      <c r="A1073" t="s">
        <v>404</v>
      </c>
      <c r="B1073" t="s">
        <v>404</v>
      </c>
      <c r="C1073" t="s">
        <v>404</v>
      </c>
      <c r="D1073">
        <v>310572000</v>
      </c>
      <c r="E1073">
        <v>127</v>
      </c>
      <c r="F1073">
        <v>26649007</v>
      </c>
      <c r="G1073">
        <v>1</v>
      </c>
      <c r="H1073">
        <v>65113</v>
      </c>
      <c r="I1073" s="1">
        <v>44777.875</v>
      </c>
      <c r="J1073" t="s">
        <v>434</v>
      </c>
      <c r="K1073">
        <v>0</v>
      </c>
      <c r="L1073" s="1"/>
      <c r="M1073" s="1">
        <v>44777.875</v>
      </c>
      <c r="N1073" s="1">
        <v>30934.875</v>
      </c>
      <c r="O1073" s="1">
        <v>44713.875</v>
      </c>
      <c r="P1073" s="1">
        <v>44711.875</v>
      </c>
      <c r="Q1073" s="1">
        <v>42185.875</v>
      </c>
      <c r="R1073">
        <v>291238688</v>
      </c>
      <c r="S1073" s="22">
        <f>COUNTIF(affix_amil_mensalidade_bronze!$E$4:$E$140,R1073)</f>
        <v>1</v>
      </c>
      <c r="U1073" t="s">
        <v>440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389</v>
      </c>
      <c r="AC1073">
        <v>84</v>
      </c>
      <c r="AD1073" t="s">
        <v>430</v>
      </c>
      <c r="AE1073">
        <v>246615</v>
      </c>
      <c r="AF1073">
        <v>2182.44</v>
      </c>
      <c r="AG1073">
        <v>2466.15</v>
      </c>
      <c r="AH1073" t="s">
        <v>408</v>
      </c>
      <c r="AI1073" t="str">
        <f t="shared" si="238"/>
        <v>SIMSIMSIM3105720001272664900716511344777.875GP3 - FACERN - FEDERACAO DAS ASSOCIACOES COMERCIAI044777.87530934.87544713.87544711.87542185.8752912386881JXXB XLVX DX XUX000000AMIL84GP3 - BLUE PLUS 300 QC2466152182.442466.15ATIVO</v>
      </c>
      <c r="AJ1073">
        <f t="shared" si="239"/>
        <v>0</v>
      </c>
      <c r="AK1073" t="s">
        <v>434</v>
      </c>
      <c r="AM1073" s="8">
        <v>1070</v>
      </c>
      <c r="AN1073" s="8" t="str">
        <f t="shared" si="246"/>
        <v/>
      </c>
      <c r="AO1073" s="8" t="str">
        <f t="shared" si="246"/>
        <v/>
      </c>
      <c r="AP1073" s="8" t="str">
        <f t="shared" si="246"/>
        <v/>
      </c>
      <c r="AQ1073" s="8" t="str">
        <f t="shared" si="246"/>
        <v/>
      </c>
      <c r="AR1073" s="8" t="str">
        <f t="shared" si="246"/>
        <v/>
      </c>
      <c r="AS1073" s="8" t="str">
        <f t="shared" si="246"/>
        <v/>
      </c>
      <c r="AT1073" s="8" t="str">
        <f t="shared" si="246"/>
        <v/>
      </c>
      <c r="AU1073" s="8" t="str">
        <f t="shared" si="246"/>
        <v/>
      </c>
      <c r="AV1073" s="8" t="str">
        <f t="shared" si="246"/>
        <v/>
      </c>
      <c r="AW1073" s="8" t="str">
        <f t="shared" si="246"/>
        <v/>
      </c>
      <c r="AX1073" s="8">
        <f t="shared" si="247"/>
        <v>1070</v>
      </c>
      <c r="AY1073" s="8" t="str">
        <f t="shared" si="247"/>
        <v/>
      </c>
      <c r="AZ1073" s="8" t="str">
        <f t="shared" si="247"/>
        <v/>
      </c>
      <c r="BA1073" s="8" t="str">
        <f t="shared" si="247"/>
        <v/>
      </c>
      <c r="BB1073" s="8" t="str">
        <f t="shared" si="247"/>
        <v/>
      </c>
      <c r="BC1073" s="8" t="str">
        <f t="shared" si="247"/>
        <v/>
      </c>
      <c r="BD1073" s="8" t="str">
        <f t="shared" si="247"/>
        <v/>
      </c>
      <c r="BE1073" s="8" t="str">
        <f t="shared" si="247"/>
        <v/>
      </c>
    </row>
    <row r="1074" spans="1:57">
      <c r="A1074" t="s">
        <v>404</v>
      </c>
      <c r="B1074" t="s">
        <v>404</v>
      </c>
      <c r="C1074" t="s">
        <v>404</v>
      </c>
      <c r="D1074">
        <v>310572000</v>
      </c>
      <c r="E1074">
        <v>127</v>
      </c>
      <c r="F1074">
        <v>26650516</v>
      </c>
      <c r="G1074">
        <v>1</v>
      </c>
      <c r="H1074">
        <v>65467</v>
      </c>
      <c r="I1074" s="1">
        <v>44777.875</v>
      </c>
      <c r="J1074" t="s">
        <v>434</v>
      </c>
      <c r="K1074">
        <v>0</v>
      </c>
      <c r="L1074" s="1"/>
      <c r="M1074" s="1">
        <v>44777.875</v>
      </c>
      <c r="N1074" s="1">
        <v>28696.875</v>
      </c>
      <c r="O1074" s="1">
        <v>42207.875</v>
      </c>
      <c r="P1074" s="1"/>
      <c r="Q1074" s="1">
        <v>42216.875</v>
      </c>
      <c r="R1074">
        <v>291263194</v>
      </c>
      <c r="S1074" s="23">
        <f>COUNTIF(affix_amil_mensalidade_bronze!$E$4:$E$140,R1074)</f>
        <v>1</v>
      </c>
      <c r="U1074" t="s">
        <v>441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389</v>
      </c>
      <c r="AC1074">
        <v>83</v>
      </c>
      <c r="AD1074" t="s">
        <v>442</v>
      </c>
      <c r="AE1074">
        <v>265636</v>
      </c>
      <c r="AF1074">
        <v>3898.29</v>
      </c>
      <c r="AG1074">
        <v>2656.36</v>
      </c>
      <c r="AH1074" t="s">
        <v>408</v>
      </c>
      <c r="AI1074" t="str">
        <f t="shared" si="238"/>
        <v>SIMSIMSIM3105720001272665051616546744777.875GP3 - FACERN - FEDERACAO DAS ASSOCIACOES COMERCIAI044777.87528696.87542207.87542216.8752912631941GLXUWX XUGUTX XLVX XNTX000000AMIL83GP3 - BLUE PLUS 400 QP2656363898.292656.36ATIVO</v>
      </c>
      <c r="AJ1074">
        <f t="shared" si="239"/>
        <v>0</v>
      </c>
      <c r="AK1074" t="s">
        <v>434</v>
      </c>
      <c r="AM1074" s="7">
        <v>1071</v>
      </c>
      <c r="AN1074" s="7" t="str">
        <f t="shared" ref="AN1074:AW1083" si="248">IF(AN$3=$D1074,$AM1074,"")</f>
        <v/>
      </c>
      <c r="AO1074" s="7" t="str">
        <f t="shared" si="248"/>
        <v/>
      </c>
      <c r="AP1074" s="7" t="str">
        <f t="shared" si="248"/>
        <v/>
      </c>
      <c r="AQ1074" s="7" t="str">
        <f t="shared" si="248"/>
        <v/>
      </c>
      <c r="AR1074" s="7" t="str">
        <f t="shared" si="248"/>
        <v/>
      </c>
      <c r="AS1074" s="7" t="str">
        <f t="shared" si="248"/>
        <v/>
      </c>
      <c r="AT1074" s="7" t="str">
        <f t="shared" si="248"/>
        <v/>
      </c>
      <c r="AU1074" s="7" t="str">
        <f t="shared" si="248"/>
        <v/>
      </c>
      <c r="AV1074" s="7" t="str">
        <f t="shared" si="248"/>
        <v/>
      </c>
      <c r="AW1074" s="7" t="str">
        <f t="shared" si="248"/>
        <v/>
      </c>
      <c r="AX1074" s="7">
        <f t="shared" ref="AX1074:BE1083" si="249">IF(AX$3=$D1074,$AM1074,"")</f>
        <v>1071</v>
      </c>
      <c r="AY1074" s="7" t="str">
        <f t="shared" si="249"/>
        <v/>
      </c>
      <c r="AZ1074" s="7" t="str">
        <f t="shared" si="249"/>
        <v/>
      </c>
      <c r="BA1074" s="7" t="str">
        <f t="shared" si="249"/>
        <v/>
      </c>
      <c r="BB1074" s="7" t="str">
        <f t="shared" si="249"/>
        <v/>
      </c>
      <c r="BC1074" s="7" t="str">
        <f t="shared" si="249"/>
        <v/>
      </c>
      <c r="BD1074" s="7" t="str">
        <f t="shared" si="249"/>
        <v/>
      </c>
      <c r="BE1074" s="7" t="str">
        <f t="shared" si="249"/>
        <v/>
      </c>
    </row>
    <row r="1075" spans="1:57">
      <c r="A1075" t="s">
        <v>404</v>
      </c>
      <c r="B1075" t="s">
        <v>404</v>
      </c>
      <c r="C1075" t="s">
        <v>404</v>
      </c>
      <c r="D1075">
        <v>310572000</v>
      </c>
      <c r="E1075">
        <v>127</v>
      </c>
      <c r="F1075">
        <v>26650775</v>
      </c>
      <c r="G1075">
        <v>1</v>
      </c>
      <c r="H1075">
        <v>65888</v>
      </c>
      <c r="I1075" s="1">
        <v>44777.875</v>
      </c>
      <c r="J1075" t="s">
        <v>434</v>
      </c>
      <c r="K1075">
        <v>0</v>
      </c>
      <c r="L1075" s="1"/>
      <c r="M1075" s="1">
        <v>44777.875</v>
      </c>
      <c r="N1075" s="1">
        <v>26881.875</v>
      </c>
      <c r="O1075" s="1">
        <v>43692.875</v>
      </c>
      <c r="P1075" s="1">
        <v>43675.875</v>
      </c>
      <c r="Q1075" s="1">
        <v>42247.875</v>
      </c>
      <c r="R1075">
        <v>291285783</v>
      </c>
      <c r="S1075" s="22">
        <f>COUNTIF(affix_amil_mensalidade_bronze!$E$4:$E$140,R1075)</f>
        <v>1</v>
      </c>
      <c r="U1075" t="s">
        <v>443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389</v>
      </c>
      <c r="AC1075">
        <v>82</v>
      </c>
      <c r="AD1075" t="s">
        <v>444</v>
      </c>
      <c r="AE1075">
        <v>587321</v>
      </c>
      <c r="AF1075">
        <v>5197.5600000000004</v>
      </c>
      <c r="AG1075">
        <v>5873.21</v>
      </c>
      <c r="AH1075" t="s">
        <v>408</v>
      </c>
      <c r="AI1075" t="str">
        <f t="shared" si="238"/>
        <v>SIMSIMSIM3105720001272665077516588844777.875GP3 - FACERN - FEDERACAO DAS ASSOCIACOES COMERCIAI044777.87526881.87543692.87543675.87542247.8752912857831XNXRLXNDX GXMX DX XLXVXXRX000000AMIL82GP3 - BLUE PLUS 600 QP5873215197.565873.21ATIVO</v>
      </c>
      <c r="AJ1075">
        <f t="shared" si="239"/>
        <v>0</v>
      </c>
      <c r="AK1075" t="s">
        <v>434</v>
      </c>
      <c r="AM1075" s="8">
        <v>1072</v>
      </c>
      <c r="AN1075" s="8" t="str">
        <f t="shared" si="248"/>
        <v/>
      </c>
      <c r="AO1075" s="8" t="str">
        <f t="shared" si="248"/>
        <v/>
      </c>
      <c r="AP1075" s="8" t="str">
        <f t="shared" si="248"/>
        <v/>
      </c>
      <c r="AQ1075" s="8" t="str">
        <f t="shared" si="248"/>
        <v/>
      </c>
      <c r="AR1075" s="8" t="str">
        <f t="shared" si="248"/>
        <v/>
      </c>
      <c r="AS1075" s="8" t="str">
        <f t="shared" si="248"/>
        <v/>
      </c>
      <c r="AT1075" s="8" t="str">
        <f t="shared" si="248"/>
        <v/>
      </c>
      <c r="AU1075" s="8" t="str">
        <f t="shared" si="248"/>
        <v/>
      </c>
      <c r="AV1075" s="8" t="str">
        <f t="shared" si="248"/>
        <v/>
      </c>
      <c r="AW1075" s="8" t="str">
        <f t="shared" si="248"/>
        <v/>
      </c>
      <c r="AX1075" s="8">
        <f t="shared" si="249"/>
        <v>1072</v>
      </c>
      <c r="AY1075" s="8" t="str">
        <f t="shared" si="249"/>
        <v/>
      </c>
      <c r="AZ1075" s="8" t="str">
        <f t="shared" si="249"/>
        <v/>
      </c>
      <c r="BA1075" s="8" t="str">
        <f t="shared" si="249"/>
        <v/>
      </c>
      <c r="BB1075" s="8" t="str">
        <f t="shared" si="249"/>
        <v/>
      </c>
      <c r="BC1075" s="8" t="str">
        <f t="shared" si="249"/>
        <v/>
      </c>
      <c r="BD1075" s="8" t="str">
        <f t="shared" si="249"/>
        <v/>
      </c>
      <c r="BE1075" s="8" t="str">
        <f t="shared" si="249"/>
        <v/>
      </c>
    </row>
    <row r="1076" spans="1:57">
      <c r="A1076" t="s">
        <v>404</v>
      </c>
      <c r="B1076" t="s">
        <v>404</v>
      </c>
      <c r="C1076" t="s">
        <v>404</v>
      </c>
      <c r="D1076">
        <v>108697000</v>
      </c>
      <c r="E1076">
        <v>144</v>
      </c>
      <c r="F1076">
        <v>27449953</v>
      </c>
      <c r="G1076">
        <v>1</v>
      </c>
      <c r="H1076">
        <v>66192</v>
      </c>
      <c r="I1076" s="1">
        <v>44777.875</v>
      </c>
      <c r="J1076" t="s">
        <v>445</v>
      </c>
      <c r="K1076">
        <v>0</v>
      </c>
      <c r="L1076" s="1"/>
      <c r="M1076" s="1">
        <v>44777.875</v>
      </c>
      <c r="N1076" s="1">
        <v>28745.875</v>
      </c>
      <c r="O1076" s="1">
        <v>42267.875</v>
      </c>
      <c r="P1076" s="1"/>
      <c r="Q1076" s="1">
        <v>42277.875</v>
      </c>
      <c r="R1076">
        <v>291305148</v>
      </c>
      <c r="S1076" s="23">
        <f>COUNTIF(affix_amil_mensalidade_bronze!$E$4:$E$140,R1076)</f>
        <v>3</v>
      </c>
      <c r="U1076" t="s">
        <v>446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389</v>
      </c>
      <c r="AC1076">
        <v>81</v>
      </c>
      <c r="AD1076" t="s">
        <v>447</v>
      </c>
      <c r="AE1076">
        <v>439883</v>
      </c>
      <c r="AF1076">
        <v>3892.76</v>
      </c>
      <c r="AG1076">
        <v>4398.83</v>
      </c>
      <c r="AH1076" t="s">
        <v>408</v>
      </c>
      <c r="AI1076" t="str">
        <f t="shared" si="238"/>
        <v>SIMSIMSIM1086970001442744995316619244777.875GP4 - FACERN - FEDERACAO DAS ASSOCIACOES COMERCIAI044777.87528745.87542267.87542277.8752913051483MXRWXLLX WXNTXFXNTX000000AMIL81GP4 - AMIL 700 NACIONAL R PJCA QP4398833892.764398.83ATIVO</v>
      </c>
      <c r="AJ1076">
        <f t="shared" si="239"/>
        <v>0</v>
      </c>
      <c r="AK1076" t="s">
        <v>445</v>
      </c>
      <c r="AM1076" s="7">
        <v>1073</v>
      </c>
      <c r="AN1076" s="7">
        <f t="shared" si="248"/>
        <v>1073</v>
      </c>
      <c r="AO1076" s="7">
        <f t="shared" si="248"/>
        <v>1073</v>
      </c>
      <c r="AP1076" s="7" t="str">
        <f t="shared" si="248"/>
        <v/>
      </c>
      <c r="AQ1076" s="7" t="str">
        <f t="shared" si="248"/>
        <v/>
      </c>
      <c r="AR1076" s="7" t="str">
        <f t="shared" si="248"/>
        <v/>
      </c>
      <c r="AS1076" s="7" t="str">
        <f t="shared" si="248"/>
        <v/>
      </c>
      <c r="AT1076" s="7" t="str">
        <f t="shared" si="248"/>
        <v/>
      </c>
      <c r="AU1076" s="7" t="str">
        <f t="shared" si="248"/>
        <v/>
      </c>
      <c r="AV1076" s="7" t="str">
        <f t="shared" si="248"/>
        <v/>
      </c>
      <c r="AW1076" s="7" t="str">
        <f t="shared" si="248"/>
        <v/>
      </c>
      <c r="AX1076" s="7" t="str">
        <f t="shared" si="249"/>
        <v/>
      </c>
      <c r="AY1076" s="7" t="str">
        <f t="shared" si="249"/>
        <v/>
      </c>
      <c r="AZ1076" s="7" t="str">
        <f t="shared" si="249"/>
        <v/>
      </c>
      <c r="BA1076" s="7" t="str">
        <f t="shared" si="249"/>
        <v/>
      </c>
      <c r="BB1076" s="7" t="str">
        <f t="shared" si="249"/>
        <v/>
      </c>
      <c r="BC1076" s="7" t="str">
        <f t="shared" si="249"/>
        <v/>
      </c>
      <c r="BD1076" s="7">
        <f t="shared" si="249"/>
        <v>1073</v>
      </c>
      <c r="BE1076" s="7" t="str">
        <f t="shared" si="249"/>
        <v/>
      </c>
    </row>
    <row r="1077" spans="1:57">
      <c r="A1077" t="s">
        <v>404</v>
      </c>
      <c r="B1077" t="s">
        <v>404</v>
      </c>
      <c r="C1077" t="s">
        <v>404</v>
      </c>
      <c r="E1077">
        <v>149</v>
      </c>
      <c r="F1077">
        <v>27447319</v>
      </c>
      <c r="G1077">
        <v>1</v>
      </c>
      <c r="H1077">
        <v>68066</v>
      </c>
      <c r="I1077" s="1">
        <v>44777.875</v>
      </c>
      <c r="J1077" t="s">
        <v>448</v>
      </c>
      <c r="K1077">
        <v>0</v>
      </c>
      <c r="L1077" s="1"/>
      <c r="M1077" s="1">
        <v>44777.875</v>
      </c>
      <c r="N1077" s="1">
        <v>23904.875</v>
      </c>
      <c r="O1077" s="1">
        <v>43592.875</v>
      </c>
      <c r="P1077" s="1">
        <v>43584.875</v>
      </c>
      <c r="Q1077" s="1">
        <v>42429.875</v>
      </c>
      <c r="R1077">
        <v>291417728</v>
      </c>
      <c r="S1077" s="22">
        <f>COUNTIF(affix_amil_mensalidade_bronze!$E$4:$E$140,R1077)</f>
        <v>1</v>
      </c>
      <c r="U1077" t="s">
        <v>449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389</v>
      </c>
      <c r="AC1077">
        <v>76</v>
      </c>
      <c r="AD1077" t="s">
        <v>450</v>
      </c>
      <c r="AE1077">
        <v>550501</v>
      </c>
      <c r="AF1077">
        <v>4871.66</v>
      </c>
      <c r="AG1077">
        <v>5505.01</v>
      </c>
      <c r="AH1077" t="s">
        <v>408</v>
      </c>
      <c r="AI1077" t="str">
        <f t="shared" si="238"/>
        <v>SIMSIMSIM1492744731916806644777.875GP4 - SINSP - SERVIDORES PUBLICOS DA ADMINISTRACAO044777.87523904.87543592.87543584.87542429.8752914177281MXRWXX XLXNX XNTX XLMXXDX000000AMIL76GP4 - AMIL 400 NACIONAL R PJCA QP5505014871.665505.01ATIVO</v>
      </c>
      <c r="AJ1077">
        <f t="shared" si="239"/>
        <v>0</v>
      </c>
      <c r="AK1077" t="s">
        <v>448</v>
      </c>
      <c r="AM1077" s="8">
        <v>1074</v>
      </c>
      <c r="AN1077" s="8" t="str">
        <f t="shared" si="248"/>
        <v/>
      </c>
      <c r="AO1077" s="8" t="str">
        <f t="shared" si="248"/>
        <v/>
      </c>
      <c r="AP1077" s="8" t="str">
        <f t="shared" si="248"/>
        <v/>
      </c>
      <c r="AQ1077" s="8" t="str">
        <f t="shared" si="248"/>
        <v/>
      </c>
      <c r="AR1077" s="8" t="str">
        <f t="shared" si="248"/>
        <v/>
      </c>
      <c r="AS1077" s="8" t="str">
        <f t="shared" si="248"/>
        <v/>
      </c>
      <c r="AT1077" s="8" t="str">
        <f t="shared" si="248"/>
        <v/>
      </c>
      <c r="AU1077" s="8" t="str">
        <f t="shared" si="248"/>
        <v/>
      </c>
      <c r="AV1077" s="8" t="str">
        <f t="shared" si="248"/>
        <v/>
      </c>
      <c r="AW1077" s="8" t="str">
        <f t="shared" si="248"/>
        <v/>
      </c>
      <c r="AX1077" s="8" t="str">
        <f t="shared" si="249"/>
        <v/>
      </c>
      <c r="AY1077" s="8" t="str">
        <f t="shared" si="249"/>
        <v/>
      </c>
      <c r="AZ1077" s="8" t="str">
        <f t="shared" si="249"/>
        <v/>
      </c>
      <c r="BA1077" s="8" t="str">
        <f t="shared" si="249"/>
        <v/>
      </c>
      <c r="BB1077" s="8" t="str">
        <f t="shared" si="249"/>
        <v/>
      </c>
      <c r="BC1077" s="8" t="str">
        <f t="shared" si="249"/>
        <v/>
      </c>
      <c r="BD1077" s="8" t="str">
        <f t="shared" si="249"/>
        <v/>
      </c>
      <c r="BE1077" s="8" t="str">
        <f t="shared" si="249"/>
        <v/>
      </c>
    </row>
    <row r="1078" spans="1:57">
      <c r="A1078" t="s">
        <v>404</v>
      </c>
      <c r="B1078" t="s">
        <v>404</v>
      </c>
      <c r="C1078" t="s">
        <v>404</v>
      </c>
      <c r="D1078">
        <v>108697000</v>
      </c>
      <c r="E1078">
        <v>144</v>
      </c>
      <c r="F1078">
        <v>27447319</v>
      </c>
      <c r="G1078">
        <v>1</v>
      </c>
      <c r="H1078">
        <v>68481</v>
      </c>
      <c r="I1078" s="1">
        <v>44777.875</v>
      </c>
      <c r="J1078" t="s">
        <v>445</v>
      </c>
      <c r="K1078">
        <v>0</v>
      </c>
      <c r="L1078" s="1">
        <v>44767.875</v>
      </c>
      <c r="M1078" s="1">
        <v>44777.875</v>
      </c>
      <c r="N1078" s="1">
        <v>29477.875</v>
      </c>
      <c r="O1078" s="1">
        <v>44767.875</v>
      </c>
      <c r="P1078" s="1"/>
      <c r="Q1078" s="1">
        <v>42460.875</v>
      </c>
      <c r="R1078">
        <v>291441203</v>
      </c>
      <c r="S1078" s="23">
        <f>COUNTIF(affix_amil_mensalidade_bronze!$E$4:$E$140,R1078)</f>
        <v>3</v>
      </c>
      <c r="U1078" t="s">
        <v>451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389</v>
      </c>
      <c r="AC1078">
        <v>75</v>
      </c>
      <c r="AD1078" t="s">
        <v>450</v>
      </c>
      <c r="AE1078">
        <v>320292</v>
      </c>
      <c r="AF1078">
        <v>2834.42</v>
      </c>
      <c r="AG1078">
        <v>3202.92</v>
      </c>
      <c r="AH1078" t="s">
        <v>391</v>
      </c>
      <c r="AI1078" t="str">
        <f t="shared" si="238"/>
        <v>SIMSIMSIM1086970001442744731916848144777.875GP4 - FACERN - FEDERACAO DAS ASSOCIACOES COMERCIAI044767.87544777.87529477.87544767.87542460.8752914412033JXXWX XRXWX DX XNDRXDX DX XLVX000000AMIL75GP4 - AMIL 400 NACIONAL R PJCA QP3202922834.423202.92INATIVO</v>
      </c>
      <c r="AJ1078">
        <f t="shared" si="239"/>
        <v>0</v>
      </c>
      <c r="AK1078" t="s">
        <v>445</v>
      </c>
      <c r="AM1078" s="7">
        <v>1075</v>
      </c>
      <c r="AN1078" s="7">
        <f t="shared" si="248"/>
        <v>1075</v>
      </c>
      <c r="AO1078" s="7">
        <f t="shared" si="248"/>
        <v>1075</v>
      </c>
      <c r="AP1078" s="7" t="str">
        <f t="shared" si="248"/>
        <v/>
      </c>
      <c r="AQ1078" s="7" t="str">
        <f t="shared" si="248"/>
        <v/>
      </c>
      <c r="AR1078" s="7" t="str">
        <f t="shared" si="248"/>
        <v/>
      </c>
      <c r="AS1078" s="7" t="str">
        <f t="shared" si="248"/>
        <v/>
      </c>
      <c r="AT1078" s="7" t="str">
        <f t="shared" si="248"/>
        <v/>
      </c>
      <c r="AU1078" s="7" t="str">
        <f t="shared" si="248"/>
        <v/>
      </c>
      <c r="AV1078" s="7" t="str">
        <f t="shared" si="248"/>
        <v/>
      </c>
      <c r="AW1078" s="7" t="str">
        <f t="shared" si="248"/>
        <v/>
      </c>
      <c r="AX1078" s="7" t="str">
        <f t="shared" si="249"/>
        <v/>
      </c>
      <c r="AY1078" s="7" t="str">
        <f t="shared" si="249"/>
        <v/>
      </c>
      <c r="AZ1078" s="7" t="str">
        <f t="shared" si="249"/>
        <v/>
      </c>
      <c r="BA1078" s="7" t="str">
        <f t="shared" si="249"/>
        <v/>
      </c>
      <c r="BB1078" s="7" t="str">
        <f t="shared" si="249"/>
        <v/>
      </c>
      <c r="BC1078" s="7" t="str">
        <f t="shared" si="249"/>
        <v/>
      </c>
      <c r="BD1078" s="7">
        <f t="shared" si="249"/>
        <v>1075</v>
      </c>
      <c r="BE1078" s="7" t="str">
        <f t="shared" si="249"/>
        <v/>
      </c>
    </row>
    <row r="1079" spans="1:57">
      <c r="A1079" t="s">
        <v>404</v>
      </c>
      <c r="B1079" t="s">
        <v>404</v>
      </c>
      <c r="C1079" t="s">
        <v>404</v>
      </c>
      <c r="D1079">
        <v>108697000</v>
      </c>
      <c r="E1079">
        <v>144</v>
      </c>
      <c r="F1079">
        <v>27447319</v>
      </c>
      <c r="G1079">
        <v>1</v>
      </c>
      <c r="H1079">
        <v>69000</v>
      </c>
      <c r="I1079" s="1">
        <v>44777.875</v>
      </c>
      <c r="J1079" t="s">
        <v>445</v>
      </c>
      <c r="K1079">
        <v>0</v>
      </c>
      <c r="L1079" s="1"/>
      <c r="M1079" s="1">
        <v>44777.875</v>
      </c>
      <c r="N1079" s="1">
        <v>18991.916666666668</v>
      </c>
      <c r="O1079" s="1">
        <v>42828.875</v>
      </c>
      <c r="P1079" s="1"/>
      <c r="Q1079" s="1">
        <v>42490.875</v>
      </c>
      <c r="R1079">
        <v>291469272</v>
      </c>
      <c r="S1079" s="22">
        <f>COUNTIF(affix_amil_mensalidade_bronze!$E$4:$E$140,R1079)</f>
        <v>3</v>
      </c>
      <c r="U1079" t="s">
        <v>452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389</v>
      </c>
      <c r="AC1079">
        <v>74</v>
      </c>
      <c r="AD1079" t="s">
        <v>450</v>
      </c>
      <c r="AE1079">
        <v>963378</v>
      </c>
      <c r="AF1079">
        <v>8525.43</v>
      </c>
      <c r="AG1079">
        <v>9633.7800000000007</v>
      </c>
      <c r="AH1079" t="s">
        <v>408</v>
      </c>
      <c r="AI1079" t="str">
        <f t="shared" si="238"/>
        <v>SIMSIMSIM1086970001442744731916900044777.875GP4 - FACERN - FEDERACAO DAS ASSOCIACOES COMERCIAI044777.87518991.916666666742828.87542490.8752914692723MXRXX BXNXGNX XLXVXXRX DX NXWXMXNTX JUWX000000AMIL74GP4 - AMIL 400 NACIONAL R PJCA QP9633788525.439633.78ATIVO</v>
      </c>
      <c r="AJ1079">
        <f t="shared" si="239"/>
        <v>0</v>
      </c>
      <c r="AK1079" t="s">
        <v>445</v>
      </c>
      <c r="AM1079" s="8">
        <v>1076</v>
      </c>
      <c r="AN1079" s="8">
        <f t="shared" si="248"/>
        <v>1076</v>
      </c>
      <c r="AO1079" s="8">
        <f t="shared" si="248"/>
        <v>1076</v>
      </c>
      <c r="AP1079" s="8" t="str">
        <f t="shared" si="248"/>
        <v/>
      </c>
      <c r="AQ1079" s="8" t="str">
        <f t="shared" si="248"/>
        <v/>
      </c>
      <c r="AR1079" s="8" t="str">
        <f t="shared" si="248"/>
        <v/>
      </c>
      <c r="AS1079" s="8" t="str">
        <f t="shared" si="248"/>
        <v/>
      </c>
      <c r="AT1079" s="8" t="str">
        <f t="shared" si="248"/>
        <v/>
      </c>
      <c r="AU1079" s="8" t="str">
        <f t="shared" si="248"/>
        <v/>
      </c>
      <c r="AV1079" s="8" t="str">
        <f t="shared" si="248"/>
        <v/>
      </c>
      <c r="AW1079" s="8" t="str">
        <f t="shared" si="248"/>
        <v/>
      </c>
      <c r="AX1079" s="8" t="str">
        <f t="shared" si="249"/>
        <v/>
      </c>
      <c r="AY1079" s="8" t="str">
        <f t="shared" si="249"/>
        <v/>
      </c>
      <c r="AZ1079" s="8" t="str">
        <f t="shared" si="249"/>
        <v/>
      </c>
      <c r="BA1079" s="8" t="str">
        <f t="shared" si="249"/>
        <v/>
      </c>
      <c r="BB1079" s="8" t="str">
        <f t="shared" si="249"/>
        <v/>
      </c>
      <c r="BC1079" s="8" t="str">
        <f t="shared" si="249"/>
        <v/>
      </c>
      <c r="BD1079" s="8">
        <f t="shared" si="249"/>
        <v>1076</v>
      </c>
      <c r="BE1079" s="8" t="str">
        <f t="shared" si="249"/>
        <v/>
      </c>
    </row>
    <row r="1080" spans="1:57">
      <c r="A1080" t="s">
        <v>404</v>
      </c>
      <c r="B1080" t="s">
        <v>404</v>
      </c>
      <c r="C1080" t="s">
        <v>404</v>
      </c>
      <c r="E1080">
        <v>151</v>
      </c>
      <c r="F1080">
        <v>27447269</v>
      </c>
      <c r="G1080">
        <v>1</v>
      </c>
      <c r="H1080">
        <v>74000</v>
      </c>
      <c r="I1080" s="1">
        <v>44777.875</v>
      </c>
      <c r="J1080" t="s">
        <v>465</v>
      </c>
      <c r="K1080">
        <v>0</v>
      </c>
      <c r="L1080" s="1"/>
      <c r="M1080" s="1">
        <v>44777.875</v>
      </c>
      <c r="N1080" s="1">
        <v>41557.875</v>
      </c>
      <c r="O1080" s="1">
        <v>42864.875</v>
      </c>
      <c r="P1080" s="1"/>
      <c r="Q1080" s="1">
        <v>42490.875</v>
      </c>
      <c r="R1080">
        <v>291469310</v>
      </c>
      <c r="S1080" s="22">
        <f>COUNTIF(affix_amil_mensalidade_bronze!$E$4:$E$140,R1080)</f>
        <v>1</v>
      </c>
      <c r="U1080" t="s">
        <v>470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389</v>
      </c>
      <c r="AC1080">
        <v>74</v>
      </c>
      <c r="AD1080" t="s">
        <v>467</v>
      </c>
      <c r="AE1080">
        <v>205928</v>
      </c>
      <c r="AF1080">
        <v>1822.38</v>
      </c>
      <c r="AG1080">
        <v>2059.2800000000002</v>
      </c>
      <c r="AH1080" t="s">
        <v>408</v>
      </c>
      <c r="AI1080" t="str">
        <f t="shared" si="238"/>
        <v>SIMSIMSIM1512744726917400044777.875GP4 - UNEN/RN - UNIAO ESTUDANTIL DO NORTE E NORDES044777.87541557.87542864.87542490.8752914693101THXR NXWXMXNTX TXRWK000000AMIL74GP4 - AMIL 500 NACIONAL R PJCA QP2059281822.382059.28ATIVO</v>
      </c>
      <c r="AJ1080">
        <f t="shared" si="239"/>
        <v>0</v>
      </c>
      <c r="AK1080" t="s">
        <v>465</v>
      </c>
      <c r="AM1080" s="7">
        <v>1077</v>
      </c>
      <c r="AN1080" s="7" t="str">
        <f t="shared" si="248"/>
        <v/>
      </c>
      <c r="AO1080" s="7" t="str">
        <f t="shared" si="248"/>
        <v/>
      </c>
      <c r="AP1080" s="7" t="str">
        <f t="shared" si="248"/>
        <v/>
      </c>
      <c r="AQ1080" s="7" t="str">
        <f t="shared" si="248"/>
        <v/>
      </c>
      <c r="AR1080" s="7" t="str">
        <f t="shared" si="248"/>
        <v/>
      </c>
      <c r="AS1080" s="7" t="str">
        <f t="shared" si="248"/>
        <v/>
      </c>
      <c r="AT1080" s="7" t="str">
        <f t="shared" si="248"/>
        <v/>
      </c>
      <c r="AU1080" s="7" t="str">
        <f t="shared" si="248"/>
        <v/>
      </c>
      <c r="AV1080" s="7" t="str">
        <f t="shared" si="248"/>
        <v/>
      </c>
      <c r="AW1080" s="7" t="str">
        <f t="shared" si="248"/>
        <v/>
      </c>
      <c r="AX1080" s="7" t="str">
        <f t="shared" si="249"/>
        <v/>
      </c>
      <c r="AY1080" s="7" t="str">
        <f t="shared" si="249"/>
        <v/>
      </c>
      <c r="AZ1080" s="7" t="str">
        <f t="shared" si="249"/>
        <v/>
      </c>
      <c r="BA1080" s="7" t="str">
        <f t="shared" si="249"/>
        <v/>
      </c>
      <c r="BB1080" s="7" t="str">
        <f t="shared" si="249"/>
        <v/>
      </c>
      <c r="BC1080" s="7" t="str">
        <f t="shared" si="249"/>
        <v/>
      </c>
      <c r="BD1080" s="7" t="str">
        <f t="shared" si="249"/>
        <v/>
      </c>
      <c r="BE1080" s="7" t="str">
        <f t="shared" si="249"/>
        <v/>
      </c>
    </row>
    <row r="1081" spans="1:57">
      <c r="A1081" t="s">
        <v>404</v>
      </c>
      <c r="B1081" t="s">
        <v>404</v>
      </c>
      <c r="C1081" t="s">
        <v>404</v>
      </c>
      <c r="D1081">
        <v>320087000</v>
      </c>
      <c r="E1081">
        <v>129</v>
      </c>
      <c r="F1081">
        <v>26649007</v>
      </c>
      <c r="G1081">
        <v>1</v>
      </c>
      <c r="H1081">
        <v>63374</v>
      </c>
      <c r="I1081" s="1">
        <v>44777.875</v>
      </c>
      <c r="J1081" t="s">
        <v>428</v>
      </c>
      <c r="K1081">
        <v>0</v>
      </c>
      <c r="L1081" s="1"/>
      <c r="M1081" s="1">
        <v>44777.875</v>
      </c>
      <c r="N1081" s="1">
        <v>21935.916666666668</v>
      </c>
      <c r="O1081" s="1">
        <v>44718.875</v>
      </c>
      <c r="P1081" s="1">
        <v>44711.875</v>
      </c>
      <c r="Q1081" s="1">
        <v>41820.875</v>
      </c>
      <c r="R1081">
        <v>851831958</v>
      </c>
      <c r="S1081" s="23">
        <f>COUNTIF(affix_amil_mensalidade_bronze!$E$4:$E$140,R1081)</f>
        <v>0</v>
      </c>
      <c r="T1081">
        <v>851831958</v>
      </c>
      <c r="U1081" t="s">
        <v>429</v>
      </c>
      <c r="V1081">
        <v>3981</v>
      </c>
      <c r="W1081">
        <v>3522</v>
      </c>
      <c r="X1081">
        <v>35.22</v>
      </c>
      <c r="Y1081">
        <v>3522</v>
      </c>
      <c r="Z1081">
        <v>39.81</v>
      </c>
      <c r="AA1081">
        <v>3981</v>
      </c>
      <c r="AB1081" t="s">
        <v>389</v>
      </c>
      <c r="AC1081">
        <v>96</v>
      </c>
      <c r="AD1081" t="s">
        <v>430</v>
      </c>
      <c r="AE1081">
        <v>185478</v>
      </c>
      <c r="AF1081">
        <v>8282.4500000000007</v>
      </c>
      <c r="AG1081">
        <v>1854.78</v>
      </c>
      <c r="AH1081" t="s">
        <v>408</v>
      </c>
      <c r="AI1081" t="str">
        <f t="shared" si="238"/>
        <v>SIMSIMSIM3200870001292664900716337444777.875GP3 - FECEMA/MA - FEDERACAO DOS EMPREGADOS NO COME044777.87521935.916666666744718.87544711.87541820.8758518319580851831958XDNX MXRXX PXZ WXTXLX BRXNWX3981352235.22352239.813981AMIL96GP3 - BLUE PLUS 300 QC1854788282.451854.78ATIVO</v>
      </c>
      <c r="AJ1081">
        <f t="shared" si="239"/>
        <v>0</v>
      </c>
      <c r="AK1081" t="s">
        <v>428</v>
      </c>
      <c r="AM1081" s="8">
        <v>1078</v>
      </c>
      <c r="AN1081" s="8" t="str">
        <f t="shared" si="248"/>
        <v/>
      </c>
      <c r="AO1081" s="8" t="str">
        <f t="shared" si="248"/>
        <v/>
      </c>
      <c r="AP1081" s="8" t="str">
        <f t="shared" si="248"/>
        <v/>
      </c>
      <c r="AQ1081" s="8" t="str">
        <f t="shared" si="248"/>
        <v/>
      </c>
      <c r="AR1081" s="8" t="str">
        <f t="shared" si="248"/>
        <v/>
      </c>
      <c r="AS1081" s="8" t="str">
        <f t="shared" si="248"/>
        <v/>
      </c>
      <c r="AT1081" s="8" t="str">
        <f t="shared" si="248"/>
        <v/>
      </c>
      <c r="AU1081" s="8" t="str">
        <f t="shared" si="248"/>
        <v/>
      </c>
      <c r="AV1081" s="8" t="str">
        <f t="shared" si="248"/>
        <v/>
      </c>
      <c r="AW1081" s="8" t="str">
        <f t="shared" si="248"/>
        <v/>
      </c>
      <c r="AX1081" s="8" t="str">
        <f t="shared" si="249"/>
        <v/>
      </c>
      <c r="AY1081" s="8" t="str">
        <f t="shared" si="249"/>
        <v/>
      </c>
      <c r="AZ1081" s="8" t="str">
        <f t="shared" si="249"/>
        <v/>
      </c>
      <c r="BA1081" s="8">
        <f t="shared" si="249"/>
        <v>1078</v>
      </c>
      <c r="BB1081" s="8" t="str">
        <f t="shared" si="249"/>
        <v/>
      </c>
      <c r="BC1081" s="8" t="str">
        <f t="shared" si="249"/>
        <v/>
      </c>
      <c r="BD1081" s="8" t="str">
        <f t="shared" si="249"/>
        <v/>
      </c>
      <c r="BE1081" s="8" t="str">
        <f t="shared" si="249"/>
        <v/>
      </c>
    </row>
    <row r="1082" spans="1:57">
      <c r="A1082" t="s">
        <v>404</v>
      </c>
      <c r="B1082" t="s">
        <v>404</v>
      </c>
      <c r="C1082" t="s">
        <v>404</v>
      </c>
      <c r="D1082">
        <v>311084000</v>
      </c>
      <c r="E1082">
        <v>140</v>
      </c>
      <c r="F1082">
        <v>26649128</v>
      </c>
      <c r="G1082">
        <v>1</v>
      </c>
      <c r="H1082">
        <v>72589</v>
      </c>
      <c r="I1082" s="1">
        <v>44777.875</v>
      </c>
      <c r="J1082" t="s">
        <v>459</v>
      </c>
      <c r="K1082">
        <v>2</v>
      </c>
      <c r="L1082" s="1"/>
      <c r="M1082" s="1">
        <v>44777.875</v>
      </c>
      <c r="N1082" s="1">
        <v>41887.875</v>
      </c>
      <c r="O1082" s="1">
        <v>41962.916666666664</v>
      </c>
      <c r="P1082" s="1"/>
      <c r="Q1082" s="1">
        <v>41973.916666666664</v>
      </c>
      <c r="R1082">
        <v>852199546</v>
      </c>
      <c r="S1082" s="22">
        <f>COUNTIF(affix_amil_mensalidade_bronze!$E$4:$E$140,R1082)</f>
        <v>1</v>
      </c>
      <c r="U1082" t="s">
        <v>461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389</v>
      </c>
      <c r="AC1082">
        <v>91</v>
      </c>
      <c r="AD1082" t="s">
        <v>457</v>
      </c>
      <c r="AE1082">
        <v>169348</v>
      </c>
      <c r="AF1082">
        <v>1498.64</v>
      </c>
      <c r="AG1082">
        <v>1693.48</v>
      </c>
      <c r="AH1082" t="s">
        <v>408</v>
      </c>
      <c r="AI1082" t="str">
        <f t="shared" si="238"/>
        <v>SIMSIMSIM3110840001402664912817258944777.875GP3 - UNEN/MA - UNIAO ESTUDANTIL DO NORTE E NORDES244777.87541887.87541962.916666666741973.91666666678521995461MXRWX VXNXWXU RUBXM XGUXXR000000AMIL91GP3 - BLUE PLUS 300 QP1693481498.641693.48ATIVO</v>
      </c>
      <c r="AJ1082">
        <f t="shared" si="239"/>
        <v>0</v>
      </c>
      <c r="AK1082" t="s">
        <v>459</v>
      </c>
      <c r="AM1082" s="7">
        <v>1079</v>
      </c>
      <c r="AN1082" s="7" t="str">
        <f t="shared" si="248"/>
        <v/>
      </c>
      <c r="AO1082" s="7" t="str">
        <f t="shared" si="248"/>
        <v/>
      </c>
      <c r="AP1082" s="7" t="str">
        <f t="shared" si="248"/>
        <v/>
      </c>
      <c r="AQ1082" s="7" t="str">
        <f t="shared" si="248"/>
        <v/>
      </c>
      <c r="AR1082" s="7" t="str">
        <f t="shared" si="248"/>
        <v/>
      </c>
      <c r="AS1082" s="7" t="str">
        <f t="shared" si="248"/>
        <v/>
      </c>
      <c r="AT1082" s="7" t="str">
        <f t="shared" si="248"/>
        <v/>
      </c>
      <c r="AU1082" s="7" t="str">
        <f t="shared" si="248"/>
        <v/>
      </c>
      <c r="AV1082" s="7" t="str">
        <f t="shared" si="248"/>
        <v/>
      </c>
      <c r="AW1082" s="7" t="str">
        <f t="shared" si="248"/>
        <v/>
      </c>
      <c r="AX1082" s="7" t="str">
        <f t="shared" si="249"/>
        <v/>
      </c>
      <c r="AY1082" s="7" t="str">
        <f t="shared" si="249"/>
        <v/>
      </c>
      <c r="AZ1082" s="7" t="str">
        <f t="shared" si="249"/>
        <v/>
      </c>
      <c r="BA1082" s="7" t="str">
        <f t="shared" si="249"/>
        <v/>
      </c>
      <c r="BB1082" s="7" t="str">
        <f t="shared" si="249"/>
        <v/>
      </c>
      <c r="BC1082" s="7" t="str">
        <f t="shared" si="249"/>
        <v/>
      </c>
      <c r="BD1082" s="7" t="str">
        <f t="shared" si="249"/>
        <v/>
      </c>
      <c r="BE1082" s="7">
        <f t="shared" si="249"/>
        <v>1079</v>
      </c>
    </row>
    <row r="1083" spans="1:57">
      <c r="A1083" t="s">
        <v>404</v>
      </c>
      <c r="B1083" t="s">
        <v>404</v>
      </c>
      <c r="C1083" t="s">
        <v>404</v>
      </c>
      <c r="D1083">
        <v>311084000</v>
      </c>
      <c r="E1083">
        <v>140</v>
      </c>
      <c r="F1083">
        <v>26649128</v>
      </c>
      <c r="G1083">
        <v>1</v>
      </c>
      <c r="H1083">
        <v>72664</v>
      </c>
      <c r="I1083" s="1">
        <v>44777.875</v>
      </c>
      <c r="J1083" t="s">
        <v>459</v>
      </c>
      <c r="K1083">
        <v>0</v>
      </c>
      <c r="L1083" s="1"/>
      <c r="M1083" s="1">
        <v>44777.875</v>
      </c>
      <c r="N1083" s="1">
        <v>40237.875</v>
      </c>
      <c r="O1083" s="1">
        <v>43676.875</v>
      </c>
      <c r="P1083" s="1">
        <v>43675.875</v>
      </c>
      <c r="Q1083" s="1">
        <v>42035.916666666664</v>
      </c>
      <c r="R1083">
        <v>852308507</v>
      </c>
      <c r="S1083" s="22">
        <f>COUNTIF(affix_amil_mensalidade_bronze!$E$4:$E$140,R1083)</f>
        <v>1</v>
      </c>
      <c r="U1083" t="s">
        <v>463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389</v>
      </c>
      <c r="AC1083">
        <v>89</v>
      </c>
      <c r="AD1083" t="s">
        <v>457</v>
      </c>
      <c r="AE1083">
        <v>169348</v>
      </c>
      <c r="AF1083">
        <v>1498.64</v>
      </c>
      <c r="AG1083">
        <v>1693.48</v>
      </c>
      <c r="AH1083" t="s">
        <v>408</v>
      </c>
      <c r="AI1083" t="str">
        <f t="shared" si="238"/>
        <v>SIMSIMSIM3110840001402664912817266444777.875GP3 - UNEN/MA - UNIAO ESTUDANTIL DO NORTE E NORDES044777.87540237.87543676.87543675.87542035.91666666678523085071RXHXN MXRWXLX LUZ XRXUJX BXRBXX000000AMIL89GP3 - BLUE PLUS 300 QP1693481498.641693.48ATIVO</v>
      </c>
      <c r="AJ1083">
        <f t="shared" si="239"/>
        <v>0</v>
      </c>
      <c r="AK1083" t="s">
        <v>459</v>
      </c>
      <c r="AM1083" s="8">
        <v>1080</v>
      </c>
      <c r="AN1083" s="8" t="str">
        <f t="shared" si="248"/>
        <v/>
      </c>
      <c r="AO1083" s="8" t="str">
        <f t="shared" si="248"/>
        <v/>
      </c>
      <c r="AP1083" s="8" t="str">
        <f t="shared" si="248"/>
        <v/>
      </c>
      <c r="AQ1083" s="8" t="str">
        <f t="shared" si="248"/>
        <v/>
      </c>
      <c r="AR1083" s="8" t="str">
        <f t="shared" si="248"/>
        <v/>
      </c>
      <c r="AS1083" s="8" t="str">
        <f t="shared" si="248"/>
        <v/>
      </c>
      <c r="AT1083" s="8" t="str">
        <f t="shared" si="248"/>
        <v/>
      </c>
      <c r="AU1083" s="8" t="str">
        <f t="shared" si="248"/>
        <v/>
      </c>
      <c r="AV1083" s="8" t="str">
        <f t="shared" si="248"/>
        <v/>
      </c>
      <c r="AW1083" s="8" t="str">
        <f t="shared" si="248"/>
        <v/>
      </c>
      <c r="AX1083" s="8" t="str">
        <f t="shared" si="249"/>
        <v/>
      </c>
      <c r="AY1083" s="8" t="str">
        <f t="shared" si="249"/>
        <v/>
      </c>
      <c r="AZ1083" s="8" t="str">
        <f t="shared" si="249"/>
        <v/>
      </c>
      <c r="BA1083" s="8" t="str">
        <f t="shared" si="249"/>
        <v/>
      </c>
      <c r="BB1083" s="8" t="str">
        <f t="shared" si="249"/>
        <v/>
      </c>
      <c r="BC1083" s="8" t="str">
        <f t="shared" si="249"/>
        <v/>
      </c>
      <c r="BD1083" s="8" t="str">
        <f t="shared" si="249"/>
        <v/>
      </c>
      <c r="BE1083" s="8">
        <f t="shared" si="249"/>
        <v>1080</v>
      </c>
    </row>
  </sheetData>
  <autoFilter ref="AM3:BE1083" xr:uid="{00000000-0009-0000-0000-000006000000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BE4E-17BE-443F-85E6-59EC3FDA938F}">
  <dimension ref="A1:AY1217"/>
  <sheetViews>
    <sheetView topLeftCell="F353" zoomScaleNormal="100" workbookViewId="0">
      <selection activeCell="J5" sqref="J5"/>
    </sheetView>
  </sheetViews>
  <sheetFormatPr defaultRowHeight="1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6.42578125" bestFit="1" customWidth="1"/>
    <col min="7" max="7" width="15.85546875" bestFit="1" customWidth="1"/>
    <col min="8" max="8" width="11.5703125" bestFit="1" customWidth="1"/>
    <col min="9" max="9" width="9.85546875" bestFit="1" customWidth="1"/>
    <col min="10" max="10" width="53.5703125" bestFit="1" customWidth="1"/>
    <col min="11" max="11" width="6.7109375" bestFit="1" customWidth="1"/>
    <col min="12" max="12" width="11.140625" bestFit="1" customWidth="1"/>
    <col min="13" max="13" width="36.42578125" bestFit="1" customWidth="1"/>
    <col min="14" max="14" width="33.42578125" bestFit="1" customWidth="1"/>
    <col min="15" max="15" width="14.7109375" bestFit="1" customWidth="1"/>
    <col min="16" max="16" width="9.85546875" bestFit="1" customWidth="1"/>
    <col min="17" max="19" width="8.85546875" bestFit="1" customWidth="1"/>
    <col min="20" max="20" width="12.5703125" bestFit="1" customWidth="1"/>
    <col min="21" max="21" width="16.140625" bestFit="1" customWidth="1"/>
    <col min="22" max="22" width="12.85546875" bestFit="1" customWidth="1"/>
    <col min="23" max="23" width="15.140625" bestFit="1" customWidth="1"/>
    <col min="24" max="24" width="16.140625" bestFit="1" customWidth="1"/>
    <col min="25" max="25" width="15.85546875" bestFit="1" customWidth="1"/>
    <col min="26" max="26" width="56.5703125" bestFit="1" customWidth="1"/>
    <col min="27" max="28" width="16.42578125" bestFit="1" customWidth="1"/>
    <col min="29" max="33" width="15.85546875" bestFit="1" customWidth="1"/>
    <col min="34" max="34" width="7.85546875" bestFit="1" customWidth="1"/>
    <col min="35" max="35" width="19.28515625" bestFit="1" customWidth="1"/>
    <col min="36" max="36" width="53.5703125" bestFit="1" customWidth="1"/>
    <col min="37" max="37" width="7.42578125" bestFit="1" customWidth="1"/>
    <col min="38" max="38" width="11.42578125" bestFit="1" customWidth="1"/>
    <col min="39" max="39" width="16" bestFit="1" customWidth="1"/>
    <col min="40" max="40" width="14.85546875" bestFit="1" customWidth="1"/>
    <col min="41" max="41" width="11.85546875" bestFit="1" customWidth="1"/>
    <col min="42" max="42" width="36.7109375" bestFit="1" customWidth="1"/>
    <col min="43" max="43" width="10.140625" bestFit="1" customWidth="1"/>
    <col min="44" max="44" width="9.42578125" bestFit="1" customWidth="1"/>
    <col min="45" max="45" width="41.5703125" bestFit="1" customWidth="1"/>
    <col min="46" max="46" width="50.7109375" customWidth="1"/>
    <col min="47" max="47" width="14.85546875" bestFit="1" customWidth="1"/>
    <col min="48" max="48" width="10.7109375" bestFit="1" customWidth="1"/>
    <col min="49" max="49" width="11.5703125" bestFit="1" customWidth="1"/>
  </cols>
  <sheetData>
    <row r="1" spans="1:51">
      <c r="A1" s="25" t="s">
        <v>1</v>
      </c>
      <c r="B1" s="25" t="s">
        <v>2</v>
      </c>
      <c r="C1" s="25" t="s">
        <v>63</v>
      </c>
      <c r="D1" s="25" t="s">
        <v>1049</v>
      </c>
      <c r="E1" s="25" t="s">
        <v>7</v>
      </c>
      <c r="F1" s="25" t="s">
        <v>1051</v>
      </c>
      <c r="G1" s="25" t="s">
        <v>64</v>
      </c>
      <c r="H1" s="25" t="s">
        <v>65</v>
      </c>
      <c r="I1" s="25" t="s">
        <v>1052</v>
      </c>
      <c r="J1" s="25" t="s">
        <v>66</v>
      </c>
      <c r="K1" s="25" t="s">
        <v>67</v>
      </c>
      <c r="L1" s="25" t="s">
        <v>68</v>
      </c>
      <c r="M1" s="25" t="s">
        <v>69</v>
      </c>
      <c r="N1" s="25" t="s">
        <v>70</v>
      </c>
      <c r="O1" s="25" t="s">
        <v>71</v>
      </c>
      <c r="P1" s="25" t="s">
        <v>72</v>
      </c>
      <c r="Q1" s="26" t="s">
        <v>355</v>
      </c>
      <c r="R1" s="26" t="s">
        <v>356</v>
      </c>
      <c r="S1" s="26" t="s">
        <v>357</v>
      </c>
      <c r="T1" s="26" t="s">
        <v>359</v>
      </c>
      <c r="U1" s="26" t="s">
        <v>360</v>
      </c>
      <c r="V1" s="26" t="s">
        <v>361</v>
      </c>
      <c r="W1" s="26" t="s">
        <v>362</v>
      </c>
      <c r="X1" s="26" t="s">
        <v>363</v>
      </c>
      <c r="Y1" s="26" t="s">
        <v>364</v>
      </c>
      <c r="Z1" s="26" t="s">
        <v>365</v>
      </c>
      <c r="AA1" s="26" t="s">
        <v>366</v>
      </c>
      <c r="AB1" s="26" t="s">
        <v>367</v>
      </c>
      <c r="AC1" s="26" t="s">
        <v>368</v>
      </c>
      <c r="AD1" s="26" t="s">
        <v>369</v>
      </c>
      <c r="AE1" s="26" t="s">
        <v>370</v>
      </c>
      <c r="AF1" s="26" t="s">
        <v>371</v>
      </c>
      <c r="AG1" s="26" t="s">
        <v>372</v>
      </c>
      <c r="AH1" s="26" t="s">
        <v>374</v>
      </c>
      <c r="AI1" s="26" t="s">
        <v>375</v>
      </c>
      <c r="AJ1" s="26" t="s">
        <v>376</v>
      </c>
      <c r="AK1" s="26" t="s">
        <v>377</v>
      </c>
      <c r="AL1" s="26" t="s">
        <v>378</v>
      </c>
      <c r="AM1" s="26" t="s">
        <v>379</v>
      </c>
      <c r="AN1" s="26" t="s">
        <v>380</v>
      </c>
      <c r="AO1" s="26" t="s">
        <v>381</v>
      </c>
      <c r="AP1" s="26" t="s">
        <v>69</v>
      </c>
      <c r="AQ1" s="26" t="s">
        <v>382</v>
      </c>
      <c r="AR1" s="26" t="s">
        <v>384</v>
      </c>
      <c r="AS1" s="26" t="s">
        <v>385</v>
      </c>
    </row>
    <row r="2" spans="1:51">
      <c r="A2" s="33"/>
      <c r="B2" s="33"/>
      <c r="C2" s="33"/>
      <c r="D2" s="36">
        <v>318048000</v>
      </c>
      <c r="E2" s="33"/>
      <c r="F2" s="33"/>
      <c r="G2" s="33"/>
      <c r="H2" s="36">
        <v>136445</v>
      </c>
      <c r="I2" s="30">
        <v>0</v>
      </c>
      <c r="J2" s="36" t="s">
        <v>455</v>
      </c>
      <c r="K2" s="33"/>
      <c r="L2" s="33"/>
      <c r="M2" s="33"/>
      <c r="N2" s="33"/>
      <c r="O2" s="33"/>
      <c r="P2" s="36">
        <v>1775.36</v>
      </c>
      <c r="Q2" s="36" t="s">
        <v>404</v>
      </c>
      <c r="R2" s="36" t="s">
        <v>404</v>
      </c>
      <c r="S2" s="36" t="s">
        <v>404</v>
      </c>
      <c r="T2" s="36">
        <v>142</v>
      </c>
      <c r="U2" s="36">
        <v>26650516</v>
      </c>
      <c r="V2" s="36">
        <v>1</v>
      </c>
      <c r="W2" s="36">
        <v>72429</v>
      </c>
      <c r="X2" s="37">
        <v>44777.875</v>
      </c>
      <c r="Y2" s="36" t="s">
        <v>454</v>
      </c>
      <c r="Z2" s="36">
        <v>0</v>
      </c>
      <c r="AA2" s="37"/>
      <c r="AB2" s="37">
        <v>44777.875</v>
      </c>
      <c r="AC2" s="37">
        <v>40582.916666666664</v>
      </c>
      <c r="AD2" s="37">
        <v>43950.875</v>
      </c>
      <c r="AE2" s="37">
        <v>43950.875</v>
      </c>
      <c r="AF2" s="37">
        <v>41820.875</v>
      </c>
      <c r="AG2" s="36"/>
      <c r="AH2" s="36">
        <v>0</v>
      </c>
      <c r="AI2" s="36">
        <v>0</v>
      </c>
      <c r="AJ2" s="36">
        <v>0</v>
      </c>
      <c r="AK2" s="36">
        <v>0</v>
      </c>
      <c r="AL2" s="36">
        <v>0</v>
      </c>
      <c r="AM2" s="36">
        <v>0</v>
      </c>
      <c r="AN2" s="36" t="s">
        <v>389</v>
      </c>
      <c r="AO2" s="36">
        <v>96</v>
      </c>
      <c r="AP2" s="36" t="s">
        <v>442</v>
      </c>
      <c r="AQ2" s="36">
        <v>200608</v>
      </c>
      <c r="AR2" s="36">
        <v>2006.08</v>
      </c>
      <c r="AS2" s="36" t="s">
        <v>408</v>
      </c>
      <c r="AT2" t="str">
        <f t="shared" ref="AT2:AT65" si="0">CONCATENATE(A2,B2,C2,D2,E2,F2,G2,H2,I2,J2,K2,L2,M2,N2,O2,P2,Q2,R2,S2,T2,U2,V2,W2,X2,Y2,Z2,AA2,AB2,AC2,AD2,AE2,AF2,AG2,AH2,AI2,AJ2,AK2,AL2,AM2,AN2,AO2,AP2,AQ2,AR2,AS2)</f>
        <v>3180480001364450DXVX RXX DX XLXVXXRX WXLDX1775.36SIMSIMSIM1422665051617242944777.875GP3 - UNEN/RN - UNIAO ESTUDANTIL DO NORTE E NORDES044777.87540582.916666666743950.87543950.87541820.875000000AMIL96GP3 - BLUE PLUS 400 QP2006082006.08ATIVO</v>
      </c>
      <c r="AU2">
        <f t="shared" ref="AU2:AU65" si="1">IF(AT2=AT1,1,0)</f>
        <v>0</v>
      </c>
      <c r="AV2">
        <f>IF(H2=H1,1,0)</f>
        <v>0</v>
      </c>
      <c r="AW2">
        <f>COUNTIF(Erros!$J$2:$J$1060,H2)</f>
        <v>1</v>
      </c>
      <c r="AX2">
        <f>COUNTIF(Discrepante!$J$2:$J$86,H2)</f>
        <v>0</v>
      </c>
      <c r="AY2">
        <f>COUNTIF(Acertos!$J$2:$J$37,H2)</f>
        <v>0</v>
      </c>
    </row>
    <row r="3" spans="1:51">
      <c r="A3" s="33"/>
      <c r="B3" s="33"/>
      <c r="C3" s="33"/>
      <c r="D3" s="36"/>
      <c r="E3" s="33"/>
      <c r="F3" s="33"/>
      <c r="G3" s="33"/>
      <c r="H3" s="36">
        <v>142611</v>
      </c>
      <c r="I3" s="30">
        <v>0</v>
      </c>
      <c r="J3" s="36" t="s">
        <v>825</v>
      </c>
      <c r="K3" s="33"/>
      <c r="L3" s="33"/>
      <c r="M3" s="33"/>
      <c r="N3" s="33"/>
      <c r="O3" s="33"/>
      <c r="P3" s="36">
        <v>2834.04</v>
      </c>
      <c r="Q3" s="36" t="s">
        <v>404</v>
      </c>
      <c r="R3" s="36" t="s">
        <v>404</v>
      </c>
      <c r="S3" s="36" t="s">
        <v>404</v>
      </c>
      <c r="T3" s="36">
        <v>176</v>
      </c>
      <c r="U3" s="36">
        <v>26650935</v>
      </c>
      <c r="V3" s="36">
        <v>1</v>
      </c>
      <c r="W3" s="36">
        <v>76537</v>
      </c>
      <c r="X3" s="37">
        <v>44761.875</v>
      </c>
      <c r="Y3" s="36" t="s">
        <v>824</v>
      </c>
      <c r="Z3" s="36">
        <v>0</v>
      </c>
      <c r="AA3" s="37"/>
      <c r="AB3" s="37">
        <v>44761.875</v>
      </c>
      <c r="AC3" s="37">
        <v>40443.875</v>
      </c>
      <c r="AD3" s="37">
        <v>42102.875</v>
      </c>
      <c r="AE3" s="37"/>
      <c r="AF3" s="37">
        <v>42108.875</v>
      </c>
      <c r="AG3" s="36"/>
      <c r="AH3" s="36">
        <v>3981</v>
      </c>
      <c r="AI3" s="36">
        <v>3522</v>
      </c>
      <c r="AJ3" s="36">
        <v>35.22</v>
      </c>
      <c r="AK3" s="36">
        <v>3522</v>
      </c>
      <c r="AL3" s="36">
        <v>39.81</v>
      </c>
      <c r="AM3" s="36">
        <v>3981</v>
      </c>
      <c r="AN3" s="36" t="s">
        <v>389</v>
      </c>
      <c r="AO3" s="36">
        <v>86</v>
      </c>
      <c r="AP3" s="36" t="s">
        <v>826</v>
      </c>
      <c r="AQ3" s="36">
        <v>32025</v>
      </c>
      <c r="AR3" s="36">
        <v>3202.5</v>
      </c>
      <c r="AS3" s="36" t="s">
        <v>408</v>
      </c>
      <c r="AT3" t="str">
        <f t="shared" si="0"/>
        <v>1426110XNNX LXTXWXX BXRRX FXGUNDX2834.04SIMSIMSIM1762665093517653744761.875GP3 - UNEN/RN LINCX 15 UNIAO ESTUDANTIL DO NORTE E044761.87540443.87542102.87542108.8753981352235.22352239.813981AMIL86GP3 - LINCX LT3320253202.5ATIVO</v>
      </c>
      <c r="AU3">
        <f t="shared" si="1"/>
        <v>0</v>
      </c>
      <c r="AV3">
        <f t="shared" ref="AV3:AV66" si="2">IF(H3=H2,1,0)</f>
        <v>0</v>
      </c>
      <c r="AW3">
        <f>COUNTIF(Erros!$J$2:$J$1060,H3)</f>
        <v>3</v>
      </c>
      <c r="AX3">
        <f>COUNTIF(Discrepante!$J$2:$J$86,H3)</f>
        <v>0</v>
      </c>
      <c r="AY3">
        <f>COUNTIF(Acertos!$J$2:$J$37,H3)</f>
        <v>0</v>
      </c>
    </row>
    <row r="4" spans="1:51">
      <c r="A4" s="33"/>
      <c r="B4" s="33"/>
      <c r="C4" s="33"/>
      <c r="D4" s="34"/>
      <c r="E4" s="33"/>
      <c r="F4" s="33"/>
      <c r="G4" s="33"/>
      <c r="H4" s="34">
        <v>142611</v>
      </c>
      <c r="I4" s="29">
        <v>0</v>
      </c>
      <c r="J4" s="34" t="s">
        <v>825</v>
      </c>
      <c r="K4" s="33"/>
      <c r="L4" s="33"/>
      <c r="M4" s="33"/>
      <c r="N4" s="33"/>
      <c r="O4" s="33"/>
      <c r="P4" s="34">
        <v>2834.04</v>
      </c>
      <c r="Q4" s="34" t="s">
        <v>404</v>
      </c>
      <c r="R4" s="34" t="s">
        <v>404</v>
      </c>
      <c r="S4" s="34" t="s">
        <v>404</v>
      </c>
      <c r="T4" s="34">
        <v>176</v>
      </c>
      <c r="U4" s="34">
        <v>26650935</v>
      </c>
      <c r="V4" s="34">
        <v>1</v>
      </c>
      <c r="W4" s="34">
        <v>76537</v>
      </c>
      <c r="X4" s="35">
        <v>44761.875</v>
      </c>
      <c r="Y4" s="34" t="s">
        <v>824</v>
      </c>
      <c r="Z4" s="34">
        <v>0</v>
      </c>
      <c r="AA4" s="35"/>
      <c r="AB4" s="35">
        <v>44761.875</v>
      </c>
      <c r="AC4" s="35">
        <v>40443.875</v>
      </c>
      <c r="AD4" s="35">
        <v>42102.875</v>
      </c>
      <c r="AE4" s="35"/>
      <c r="AF4" s="35">
        <v>42108.875</v>
      </c>
      <c r="AG4" s="34"/>
      <c r="AH4" s="34">
        <v>3981</v>
      </c>
      <c r="AI4" s="34">
        <v>3522</v>
      </c>
      <c r="AJ4" s="34">
        <v>35.22</v>
      </c>
      <c r="AK4" s="34">
        <v>3522</v>
      </c>
      <c r="AL4" s="34">
        <v>39.81</v>
      </c>
      <c r="AM4" s="34">
        <v>3981</v>
      </c>
      <c r="AN4" s="34" t="s">
        <v>389</v>
      </c>
      <c r="AO4" s="34">
        <v>86</v>
      </c>
      <c r="AP4" s="34" t="s">
        <v>826</v>
      </c>
      <c r="AQ4" s="34">
        <v>32025</v>
      </c>
      <c r="AR4" s="34">
        <v>3202.5</v>
      </c>
      <c r="AS4" s="34" t="s">
        <v>408</v>
      </c>
      <c r="AT4" t="str">
        <f t="shared" si="0"/>
        <v>1426110XNNX LXTXWXX BXRRX FXGUNDX2834.04SIMSIMSIM1762665093517653744761.875GP3 - UNEN/RN LINCX 15 UNIAO ESTUDANTIL DO NORTE E044761.87540443.87542102.87542108.8753981352235.22352239.813981AMIL86GP3 - LINCX LT3320253202.5ATIVO</v>
      </c>
      <c r="AU4">
        <f t="shared" si="1"/>
        <v>1</v>
      </c>
      <c r="AV4">
        <f t="shared" si="2"/>
        <v>1</v>
      </c>
      <c r="AW4">
        <f>COUNTIF(Erros!$J$2:$J$1060,H4)</f>
        <v>3</v>
      </c>
      <c r="AX4">
        <f>COUNTIF(Discrepante!$J$2:$J$86,H4)</f>
        <v>0</v>
      </c>
      <c r="AY4">
        <f>COUNTIF(Acertos!$J$2:$J$37,H4)</f>
        <v>0</v>
      </c>
    </row>
    <row r="5" spans="1:51">
      <c r="A5" s="33"/>
      <c r="B5" s="33"/>
      <c r="C5" s="33"/>
      <c r="D5" s="36"/>
      <c r="E5" s="33"/>
      <c r="F5" s="33"/>
      <c r="G5" s="33"/>
      <c r="H5" s="36">
        <v>142611</v>
      </c>
      <c r="I5" s="30">
        <v>0</v>
      </c>
      <c r="J5" s="36" t="s">
        <v>825</v>
      </c>
      <c r="K5" s="33"/>
      <c r="L5" s="33"/>
      <c r="M5" s="33"/>
      <c r="N5" s="33"/>
      <c r="O5" s="33"/>
      <c r="P5" s="36">
        <v>2834.04</v>
      </c>
      <c r="Q5" s="36" t="s">
        <v>404</v>
      </c>
      <c r="R5" s="36" t="s">
        <v>404</v>
      </c>
      <c r="S5" s="36" t="s">
        <v>404</v>
      </c>
      <c r="T5" s="36">
        <v>176</v>
      </c>
      <c r="U5" s="36">
        <v>26650935</v>
      </c>
      <c r="V5" s="36">
        <v>1</v>
      </c>
      <c r="W5" s="36">
        <v>76537</v>
      </c>
      <c r="X5" s="37">
        <v>44761.875</v>
      </c>
      <c r="Y5" s="36" t="s">
        <v>824</v>
      </c>
      <c r="Z5" s="36">
        <v>0</v>
      </c>
      <c r="AA5" s="37"/>
      <c r="AB5" s="37">
        <v>44761.875</v>
      </c>
      <c r="AC5" s="37">
        <v>40443.875</v>
      </c>
      <c r="AD5" s="37">
        <v>42102.875</v>
      </c>
      <c r="AE5" s="37"/>
      <c r="AF5" s="37">
        <v>42108.875</v>
      </c>
      <c r="AG5" s="36"/>
      <c r="AH5" s="36">
        <v>3981</v>
      </c>
      <c r="AI5" s="36">
        <v>3522</v>
      </c>
      <c r="AJ5" s="36">
        <v>35.22</v>
      </c>
      <c r="AK5" s="36">
        <v>3522</v>
      </c>
      <c r="AL5" s="36">
        <v>39.81</v>
      </c>
      <c r="AM5" s="36">
        <v>3981</v>
      </c>
      <c r="AN5" s="36" t="s">
        <v>389</v>
      </c>
      <c r="AO5" s="36">
        <v>86</v>
      </c>
      <c r="AP5" s="36" t="s">
        <v>826</v>
      </c>
      <c r="AQ5" s="36">
        <v>32025</v>
      </c>
      <c r="AR5" s="36">
        <v>3202.5</v>
      </c>
      <c r="AS5" s="36" t="s">
        <v>408</v>
      </c>
      <c r="AT5" t="str">
        <f t="shared" si="0"/>
        <v>1426110XNNX LXTXWXX BXRRX FXGUNDX2834.04SIMSIMSIM1762665093517653744761.875GP3 - UNEN/RN LINCX 15 UNIAO ESTUDANTIL DO NORTE E044761.87540443.87542102.87542108.8753981352235.22352239.813981AMIL86GP3 - LINCX LT3320253202.5ATIVO</v>
      </c>
      <c r="AU5">
        <f t="shared" si="1"/>
        <v>1</v>
      </c>
      <c r="AV5">
        <f t="shared" si="2"/>
        <v>1</v>
      </c>
      <c r="AW5">
        <f>COUNTIF(Erros!$J$2:$J$1060,H5)</f>
        <v>3</v>
      </c>
      <c r="AX5">
        <f>COUNTIF(Discrepante!$J$2:$J$86,H5)</f>
        <v>0</v>
      </c>
      <c r="AY5">
        <f>COUNTIF(Acertos!$J$2:$J$37,H5)</f>
        <v>0</v>
      </c>
    </row>
    <row r="6" spans="1:51">
      <c r="A6" s="33"/>
      <c r="B6" s="33"/>
      <c r="C6" s="33"/>
      <c r="D6" s="34">
        <v>927223000</v>
      </c>
      <c r="E6" s="33"/>
      <c r="F6" s="33"/>
      <c r="G6" s="33"/>
      <c r="H6" s="34">
        <v>463151</v>
      </c>
      <c r="I6" s="29">
        <v>0</v>
      </c>
      <c r="J6" s="34" t="s">
        <v>453</v>
      </c>
      <c r="K6" s="33"/>
      <c r="L6" s="33"/>
      <c r="M6" s="33"/>
      <c r="N6" s="33"/>
      <c r="O6" s="33"/>
      <c r="P6" s="34">
        <v>1004.76</v>
      </c>
      <c r="Q6" s="34" t="s">
        <v>404</v>
      </c>
      <c r="R6" s="34" t="s">
        <v>404</v>
      </c>
      <c r="S6" s="34" t="s">
        <v>404</v>
      </c>
      <c r="T6" s="34">
        <v>113</v>
      </c>
      <c r="U6" s="34">
        <v>26609656</v>
      </c>
      <c r="V6" s="34">
        <v>1</v>
      </c>
      <c r="W6" s="34">
        <v>72383</v>
      </c>
      <c r="X6" s="35">
        <v>44777.875</v>
      </c>
      <c r="Y6" s="34" t="s">
        <v>405</v>
      </c>
      <c r="Z6" s="34">
        <v>0</v>
      </c>
      <c r="AA6" s="35"/>
      <c r="AB6" s="35">
        <v>44777.875</v>
      </c>
      <c r="AC6" s="35">
        <v>39052.916666666664</v>
      </c>
      <c r="AD6" s="35">
        <v>41351.875</v>
      </c>
      <c r="AE6" s="35"/>
      <c r="AF6" s="35">
        <v>41364.875</v>
      </c>
      <c r="AG6" s="34"/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 t="s">
        <v>389</v>
      </c>
      <c r="AO6" s="34">
        <v>111</v>
      </c>
      <c r="AP6" s="34" t="s">
        <v>407</v>
      </c>
      <c r="AQ6" s="34">
        <v>47053</v>
      </c>
      <c r="AR6" s="34">
        <v>470.53</v>
      </c>
      <c r="AS6" s="34" t="s">
        <v>408</v>
      </c>
      <c r="AT6" t="str">
        <f t="shared" si="0"/>
        <v>9272230004631510BXXTRXZ MXXX RXXNDX1004.76SIMSIMSIM1132660965617238344777.875GP1 - UEP - UNIAO DOS ESTUDANTES POTIGUAR - RN044777.87539052.916666666741351.87541364.875000000AMIL111GP1 - BLUE 300 RN S/OBS QC PJCA47053470.53ATIVO</v>
      </c>
      <c r="AU6">
        <f t="shared" si="1"/>
        <v>0</v>
      </c>
      <c r="AV6">
        <f t="shared" si="2"/>
        <v>0</v>
      </c>
      <c r="AW6">
        <f>COUNTIF(Erros!$J$2:$J$1060,H6)</f>
        <v>1</v>
      </c>
      <c r="AX6">
        <f>COUNTIF(Discrepante!$J$2:$J$86,H6)</f>
        <v>0</v>
      </c>
      <c r="AY6">
        <f>COUNTIF(Acertos!$J$2:$J$37,H6)</f>
        <v>0</v>
      </c>
    </row>
    <row r="7" spans="1:51">
      <c r="A7" s="33"/>
      <c r="B7" s="33"/>
      <c r="C7" s="33"/>
      <c r="D7" s="36">
        <v>310453000</v>
      </c>
      <c r="E7" s="33"/>
      <c r="F7" s="33"/>
      <c r="G7" s="33"/>
      <c r="H7" s="36">
        <v>493875</v>
      </c>
      <c r="I7" s="30">
        <v>0</v>
      </c>
      <c r="J7" s="36" t="s">
        <v>822</v>
      </c>
      <c r="K7" s="33"/>
      <c r="L7" s="33"/>
      <c r="M7" s="33"/>
      <c r="N7" s="33"/>
      <c r="O7" s="33"/>
      <c r="P7" s="36">
        <v>1538.59</v>
      </c>
      <c r="Q7" s="36" t="s">
        <v>404</v>
      </c>
      <c r="R7" s="36" t="s">
        <v>404</v>
      </c>
      <c r="S7" s="36" t="s">
        <v>404</v>
      </c>
      <c r="T7" s="36">
        <v>142</v>
      </c>
      <c r="U7" s="36">
        <v>26649128</v>
      </c>
      <c r="V7" s="36">
        <v>1</v>
      </c>
      <c r="W7" s="36">
        <v>72466</v>
      </c>
      <c r="X7" s="37">
        <v>44761.875</v>
      </c>
      <c r="Y7" s="36" t="s">
        <v>454</v>
      </c>
      <c r="Z7" s="36">
        <v>0</v>
      </c>
      <c r="AA7" s="37"/>
      <c r="AB7" s="37">
        <v>44761.875</v>
      </c>
      <c r="AC7" s="37">
        <v>38520.875</v>
      </c>
      <c r="AD7" s="37">
        <v>42681.916666666664</v>
      </c>
      <c r="AE7" s="37"/>
      <c r="AF7" s="37">
        <v>41865.875</v>
      </c>
      <c r="AG7" s="36"/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 t="s">
        <v>389</v>
      </c>
      <c r="AO7" s="36">
        <v>94</v>
      </c>
      <c r="AP7" s="36" t="s">
        <v>457</v>
      </c>
      <c r="AQ7" s="36">
        <v>173859</v>
      </c>
      <c r="AR7" s="36">
        <v>1738.59</v>
      </c>
      <c r="AS7" s="36" t="s">
        <v>408</v>
      </c>
      <c r="AT7" t="str">
        <f t="shared" si="0"/>
        <v>3104530004938750MXRXX JULXX FRXNWX DX LXMX1538.59SIMSIMSIM1422664912817246644761.875GP3 - UNEN/RN - UNIAO ESTUDANTIL DO NORTE E NORDES044761.87538520.87542681.916666666741865.875000000AMIL94GP3 - BLUE PLUS 300 QP1738591738.59ATIVO</v>
      </c>
      <c r="AU7">
        <f t="shared" si="1"/>
        <v>0</v>
      </c>
      <c r="AV7">
        <f t="shared" si="2"/>
        <v>0</v>
      </c>
      <c r="AW7">
        <f>COUNTIF(Erros!$J$2:$J$1060,H7)</f>
        <v>3</v>
      </c>
      <c r="AX7">
        <f>COUNTIF(Discrepante!$J$2:$J$86,H7)</f>
        <v>0</v>
      </c>
      <c r="AY7">
        <f>COUNTIF(Acertos!$J$2:$J$37,H7)</f>
        <v>0</v>
      </c>
    </row>
    <row r="8" spans="1:51">
      <c r="A8" s="33"/>
      <c r="B8" s="33"/>
      <c r="C8" s="33"/>
      <c r="D8" s="34">
        <v>310453000</v>
      </c>
      <c r="E8" s="33"/>
      <c r="F8" s="33"/>
      <c r="G8" s="33"/>
      <c r="H8" s="34">
        <v>493875</v>
      </c>
      <c r="I8" s="29">
        <v>0</v>
      </c>
      <c r="J8" s="34" t="s">
        <v>822</v>
      </c>
      <c r="K8" s="33"/>
      <c r="L8" s="33"/>
      <c r="M8" s="33"/>
      <c r="N8" s="33"/>
      <c r="O8" s="33"/>
      <c r="P8" s="34">
        <v>1538.59</v>
      </c>
      <c r="Q8" s="34" t="s">
        <v>404</v>
      </c>
      <c r="R8" s="34" t="s">
        <v>404</v>
      </c>
      <c r="S8" s="34" t="s">
        <v>404</v>
      </c>
      <c r="T8" s="34">
        <v>142</v>
      </c>
      <c r="U8" s="34">
        <v>26649128</v>
      </c>
      <c r="V8" s="34">
        <v>1</v>
      </c>
      <c r="W8" s="34">
        <v>72466</v>
      </c>
      <c r="X8" s="35">
        <v>44761.875</v>
      </c>
      <c r="Y8" s="34" t="s">
        <v>454</v>
      </c>
      <c r="Z8" s="34">
        <v>0</v>
      </c>
      <c r="AA8" s="35"/>
      <c r="AB8" s="35">
        <v>44761.875</v>
      </c>
      <c r="AC8" s="35">
        <v>38520.875</v>
      </c>
      <c r="AD8" s="35">
        <v>42681.916666666664</v>
      </c>
      <c r="AE8" s="35"/>
      <c r="AF8" s="35">
        <v>41865.875</v>
      </c>
      <c r="AG8" s="34"/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 t="s">
        <v>389</v>
      </c>
      <c r="AO8" s="34">
        <v>94</v>
      </c>
      <c r="AP8" s="34" t="s">
        <v>457</v>
      </c>
      <c r="AQ8" s="34">
        <v>173859</v>
      </c>
      <c r="AR8" s="34">
        <v>1738.59</v>
      </c>
      <c r="AS8" s="34" t="s">
        <v>408</v>
      </c>
      <c r="AT8" t="str">
        <f t="shared" si="0"/>
        <v>3104530004938750MXRXX JULXX FRXNWX DX LXMX1538.59SIMSIMSIM1422664912817246644761.875GP3 - UNEN/RN - UNIAO ESTUDANTIL DO NORTE E NORDES044761.87538520.87542681.916666666741865.875000000AMIL94GP3 - BLUE PLUS 300 QP1738591738.59ATIVO</v>
      </c>
      <c r="AU8">
        <f t="shared" si="1"/>
        <v>1</v>
      </c>
      <c r="AV8">
        <f t="shared" si="2"/>
        <v>1</v>
      </c>
      <c r="AW8">
        <f>COUNTIF(Erros!$J$2:$J$1060,H8)</f>
        <v>3</v>
      </c>
      <c r="AX8">
        <f>COUNTIF(Discrepante!$J$2:$J$86,H8)</f>
        <v>0</v>
      </c>
      <c r="AY8">
        <f>COUNTIF(Acertos!$J$2:$J$37,H8)</f>
        <v>0</v>
      </c>
    </row>
    <row r="9" spans="1:51">
      <c r="A9" s="33"/>
      <c r="B9" s="33"/>
      <c r="C9" s="33"/>
      <c r="D9" s="36">
        <v>310453000</v>
      </c>
      <c r="E9" s="33"/>
      <c r="F9" s="33"/>
      <c r="G9" s="33"/>
      <c r="H9" s="36">
        <v>493875</v>
      </c>
      <c r="I9" s="30">
        <v>0</v>
      </c>
      <c r="J9" s="36" t="s">
        <v>822</v>
      </c>
      <c r="K9" s="33"/>
      <c r="L9" s="33"/>
      <c r="M9" s="33"/>
      <c r="N9" s="33"/>
      <c r="O9" s="33"/>
      <c r="P9" s="36">
        <v>1538.59</v>
      </c>
      <c r="Q9" s="36" t="s">
        <v>404</v>
      </c>
      <c r="R9" s="36" t="s">
        <v>404</v>
      </c>
      <c r="S9" s="36" t="s">
        <v>404</v>
      </c>
      <c r="T9" s="36">
        <v>142</v>
      </c>
      <c r="U9" s="36">
        <v>26649128</v>
      </c>
      <c r="V9" s="36">
        <v>1</v>
      </c>
      <c r="W9" s="36">
        <v>72466</v>
      </c>
      <c r="X9" s="37">
        <v>44761.875</v>
      </c>
      <c r="Y9" s="36" t="s">
        <v>454</v>
      </c>
      <c r="Z9" s="36">
        <v>0</v>
      </c>
      <c r="AA9" s="37"/>
      <c r="AB9" s="37">
        <v>44761.875</v>
      </c>
      <c r="AC9" s="37">
        <v>38520.875</v>
      </c>
      <c r="AD9" s="37">
        <v>42681.916666666664</v>
      </c>
      <c r="AE9" s="37"/>
      <c r="AF9" s="37">
        <v>41865.875</v>
      </c>
      <c r="AG9" s="36"/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 t="s">
        <v>389</v>
      </c>
      <c r="AO9" s="36">
        <v>94</v>
      </c>
      <c r="AP9" s="36" t="s">
        <v>457</v>
      </c>
      <c r="AQ9" s="36">
        <v>173859</v>
      </c>
      <c r="AR9" s="36">
        <v>1738.59</v>
      </c>
      <c r="AS9" s="36" t="s">
        <v>408</v>
      </c>
      <c r="AT9" t="str">
        <f t="shared" si="0"/>
        <v>3104530004938750MXRXX JULXX FRXNWX DX LXMX1538.59SIMSIMSIM1422664912817246644761.875GP3 - UNEN/RN - UNIAO ESTUDANTIL DO NORTE E NORDES044761.87538520.87542681.916666666741865.875000000AMIL94GP3 - BLUE PLUS 300 QP1738591738.59ATIVO</v>
      </c>
      <c r="AU9">
        <f t="shared" si="1"/>
        <v>1</v>
      </c>
      <c r="AV9">
        <f t="shared" si="2"/>
        <v>1</v>
      </c>
      <c r="AW9">
        <f>COUNTIF(Erros!$J$2:$J$1060,H9)</f>
        <v>3</v>
      </c>
      <c r="AX9">
        <f>COUNTIF(Discrepante!$J$2:$J$86,H9)</f>
        <v>0</v>
      </c>
      <c r="AY9">
        <f>COUNTIF(Acertos!$J$2:$J$37,H9)</f>
        <v>0</v>
      </c>
    </row>
    <row r="10" spans="1:51">
      <c r="A10" s="33"/>
      <c r="B10" s="33"/>
      <c r="C10" s="33"/>
      <c r="D10" s="34">
        <v>318048000</v>
      </c>
      <c r="E10" s="33"/>
      <c r="F10" s="33"/>
      <c r="G10" s="33"/>
      <c r="H10" s="34">
        <v>496290</v>
      </c>
      <c r="I10" s="29">
        <v>0</v>
      </c>
      <c r="J10" s="34" t="s">
        <v>456</v>
      </c>
      <c r="K10" s="33"/>
      <c r="L10" s="33"/>
      <c r="M10" s="33"/>
      <c r="N10" s="33"/>
      <c r="O10" s="33"/>
      <c r="P10" s="34">
        <v>1538.59</v>
      </c>
      <c r="Q10" s="34" t="s">
        <v>404</v>
      </c>
      <c r="R10" s="34" t="s">
        <v>404</v>
      </c>
      <c r="S10" s="34" t="s">
        <v>404</v>
      </c>
      <c r="T10" s="34">
        <v>142</v>
      </c>
      <c r="U10" s="34">
        <v>26649128</v>
      </c>
      <c r="V10" s="34">
        <v>1</v>
      </c>
      <c r="W10" s="34">
        <v>72518</v>
      </c>
      <c r="X10" s="35">
        <v>44777.875</v>
      </c>
      <c r="Y10" s="34" t="s">
        <v>454</v>
      </c>
      <c r="Z10" s="34">
        <v>0</v>
      </c>
      <c r="AA10" s="35"/>
      <c r="AB10" s="35">
        <v>44777.875</v>
      </c>
      <c r="AC10" s="35">
        <v>38012.916666666664</v>
      </c>
      <c r="AD10" s="35">
        <v>41900.875</v>
      </c>
      <c r="AE10" s="35"/>
      <c r="AF10" s="35">
        <v>41912.875</v>
      </c>
      <c r="AG10" s="34"/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 t="s">
        <v>389</v>
      </c>
      <c r="AO10" s="34">
        <v>93</v>
      </c>
      <c r="AP10" s="34" t="s">
        <v>457</v>
      </c>
      <c r="AQ10" s="34">
        <v>173859</v>
      </c>
      <c r="AR10" s="34">
        <v>1738.59</v>
      </c>
      <c r="AS10" s="34" t="s">
        <v>408</v>
      </c>
      <c r="AT10" t="str">
        <f t="shared" si="0"/>
        <v>3180480004962900GXXVXNX XLXVXXRX XLVX1538.59SIMSIMSIM1422664912817251844777.875GP3 - UNEN/RN - UNIAO ESTUDANTIL DO NORTE E NORDES044777.87538012.916666666741900.87541912.875000000AMIL93GP3 - BLUE PLUS 300 QP1738591738.59ATIVO</v>
      </c>
      <c r="AU10">
        <f t="shared" si="1"/>
        <v>0</v>
      </c>
      <c r="AV10">
        <f t="shared" si="2"/>
        <v>0</v>
      </c>
      <c r="AW10">
        <f>COUNTIF(Erros!$J$2:$J$1060,H10)</f>
        <v>1</v>
      </c>
      <c r="AX10">
        <f>COUNTIF(Discrepante!$J$2:$J$86,H10)</f>
        <v>0</v>
      </c>
      <c r="AY10">
        <f>COUNTIF(Acertos!$J$2:$J$37,H10)</f>
        <v>0</v>
      </c>
    </row>
    <row r="11" spans="1:51">
      <c r="A11" s="33"/>
      <c r="B11" s="33"/>
      <c r="C11" s="33"/>
      <c r="D11" s="34">
        <v>311084000</v>
      </c>
      <c r="E11" s="33"/>
      <c r="F11" s="33"/>
      <c r="G11" s="33"/>
      <c r="H11" s="34">
        <v>499344</v>
      </c>
      <c r="I11" s="29">
        <v>0</v>
      </c>
      <c r="J11" s="34" t="s">
        <v>460</v>
      </c>
      <c r="K11" s="33"/>
      <c r="L11" s="33"/>
      <c r="M11" s="33"/>
      <c r="N11" s="33"/>
      <c r="O11" s="33"/>
      <c r="P11" s="34">
        <v>1498.64</v>
      </c>
      <c r="Q11" s="34" t="s">
        <v>404</v>
      </c>
      <c r="R11" s="34" t="s">
        <v>404</v>
      </c>
      <c r="S11" s="34" t="s">
        <v>404</v>
      </c>
      <c r="T11" s="34">
        <v>140</v>
      </c>
      <c r="U11" s="34">
        <v>26649128</v>
      </c>
      <c r="V11" s="34">
        <v>1</v>
      </c>
      <c r="W11" s="34">
        <v>72589</v>
      </c>
      <c r="X11" s="35">
        <v>44777.875</v>
      </c>
      <c r="Y11" s="34" t="s">
        <v>459</v>
      </c>
      <c r="Z11" s="34">
        <v>0</v>
      </c>
      <c r="AA11" s="35"/>
      <c r="AB11" s="35">
        <v>44777.875</v>
      </c>
      <c r="AC11" s="35">
        <v>40296.875</v>
      </c>
      <c r="AD11" s="35">
        <v>41962.916666666664</v>
      </c>
      <c r="AE11" s="35"/>
      <c r="AF11" s="35">
        <v>41973.916666666664</v>
      </c>
      <c r="AG11" s="34"/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 t="s">
        <v>389</v>
      </c>
      <c r="AO11" s="34">
        <v>91</v>
      </c>
      <c r="AP11" s="34" t="s">
        <v>457</v>
      </c>
      <c r="AQ11" s="34">
        <v>169348</v>
      </c>
      <c r="AR11" s="34">
        <v>1693.48</v>
      </c>
      <c r="AS11" s="34" t="s">
        <v>408</v>
      </c>
      <c r="AT11" t="str">
        <f t="shared" si="0"/>
        <v>3110840004993440JXXX GUXLHXRMX RUBXM XGUXXR1498.64SIMSIMSIM1402664912817258944777.875GP3 - UNEN/MA - UNIAO ESTUDANTIL DO NORTE E NORDES044777.87540296.87541962.916666666741973.9166666667000000AMIL91GP3 - BLUE PLUS 300 QP1693481693.48ATIVO</v>
      </c>
      <c r="AU11">
        <f t="shared" si="1"/>
        <v>0</v>
      </c>
      <c r="AV11">
        <f t="shared" si="2"/>
        <v>0</v>
      </c>
      <c r="AW11">
        <f>COUNTIF(Erros!$J$2:$J$1060,H11)</f>
        <v>1</v>
      </c>
      <c r="AX11">
        <f>COUNTIF(Discrepante!$J$2:$J$86,H11)</f>
        <v>0</v>
      </c>
      <c r="AY11">
        <f>COUNTIF(Acertos!$J$2:$J$37,H11)</f>
        <v>0</v>
      </c>
    </row>
    <row r="12" spans="1:51">
      <c r="A12" s="33"/>
      <c r="B12" s="33"/>
      <c r="C12" s="33"/>
      <c r="D12" s="34">
        <v>318048000</v>
      </c>
      <c r="E12" s="33"/>
      <c r="F12" s="33"/>
      <c r="G12" s="33"/>
      <c r="H12" s="34">
        <v>503136</v>
      </c>
      <c r="I12" s="29">
        <v>0</v>
      </c>
      <c r="J12" s="34" t="s">
        <v>462</v>
      </c>
      <c r="K12" s="33"/>
      <c r="L12" s="33"/>
      <c r="M12" s="33"/>
      <c r="N12" s="33"/>
      <c r="O12" s="33"/>
      <c r="P12" s="34">
        <v>1420.17</v>
      </c>
      <c r="Q12" s="34" t="s">
        <v>404</v>
      </c>
      <c r="R12" s="34" t="s">
        <v>404</v>
      </c>
      <c r="S12" s="34" t="s">
        <v>404</v>
      </c>
      <c r="T12" s="34">
        <v>142</v>
      </c>
      <c r="U12" s="34">
        <v>26649007</v>
      </c>
      <c r="V12" s="34">
        <v>1</v>
      </c>
      <c r="W12" s="34">
        <v>72651</v>
      </c>
      <c r="X12" s="35">
        <v>44777.875</v>
      </c>
      <c r="Y12" s="34" t="s">
        <v>454</v>
      </c>
      <c r="Z12" s="34">
        <v>0</v>
      </c>
      <c r="AA12" s="35"/>
      <c r="AB12" s="35">
        <v>44777.875</v>
      </c>
      <c r="AC12" s="35">
        <v>40244.875</v>
      </c>
      <c r="AD12" s="35">
        <v>43675.875</v>
      </c>
      <c r="AE12" s="35">
        <v>43675.875</v>
      </c>
      <c r="AF12" s="35">
        <v>42035.916666666664</v>
      </c>
      <c r="AG12" s="34"/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 t="s">
        <v>389</v>
      </c>
      <c r="AO12" s="34">
        <v>89</v>
      </c>
      <c r="AP12" s="34" t="s">
        <v>430</v>
      </c>
      <c r="AQ12" s="34">
        <v>160481</v>
      </c>
      <c r="AR12" s="34">
        <v>1604.81</v>
      </c>
      <c r="AS12" s="34" t="s">
        <v>408</v>
      </c>
      <c r="AT12" t="str">
        <f t="shared" si="0"/>
        <v>3180480005031360YXMXN FXRRXXRX DX LXMX MXWXXL1420.17SIMSIMSIM1422664900717265144777.875GP3 - UNEN/RN - UNIAO ESTUDANTIL DO NORTE E NORDES044777.87540244.87543675.87543675.87542035.9166666667000000AMIL89GP3 - BLUE PLUS 300 QC1604811604.81ATIVO</v>
      </c>
      <c r="AU12">
        <f t="shared" si="1"/>
        <v>0</v>
      </c>
      <c r="AV12">
        <f t="shared" si="2"/>
        <v>0</v>
      </c>
      <c r="AW12">
        <f>COUNTIF(Erros!$J$2:$J$1060,H12)</f>
        <v>1</v>
      </c>
      <c r="AX12">
        <f>COUNTIF(Discrepante!$J$2:$J$86,H12)</f>
        <v>0</v>
      </c>
      <c r="AY12">
        <f>COUNTIF(Acertos!$J$2:$J$37,H12)</f>
        <v>0</v>
      </c>
    </row>
    <row r="13" spans="1:51">
      <c r="A13" s="33"/>
      <c r="B13" s="33"/>
      <c r="C13" s="33"/>
      <c r="D13" s="36">
        <v>310603000</v>
      </c>
      <c r="E13" s="33"/>
      <c r="F13" s="33"/>
      <c r="G13" s="33"/>
      <c r="H13" s="36">
        <v>503787</v>
      </c>
      <c r="I13" s="30">
        <v>0</v>
      </c>
      <c r="J13" s="36" t="s">
        <v>800</v>
      </c>
      <c r="K13" s="33"/>
      <c r="L13" s="33"/>
      <c r="M13" s="33"/>
      <c r="N13" s="33"/>
      <c r="O13" s="33"/>
      <c r="P13" s="36">
        <v>9526.59</v>
      </c>
      <c r="Q13" s="36" t="s">
        <v>404</v>
      </c>
      <c r="R13" s="36" t="s">
        <v>404</v>
      </c>
      <c r="S13" s="36" t="s">
        <v>404</v>
      </c>
      <c r="T13" s="36">
        <v>138</v>
      </c>
      <c r="U13" s="36">
        <v>26650516</v>
      </c>
      <c r="V13" s="36">
        <v>1</v>
      </c>
      <c r="W13" s="36">
        <v>64030</v>
      </c>
      <c r="X13" s="37">
        <v>44761.875</v>
      </c>
      <c r="Y13" s="36" t="s">
        <v>799</v>
      </c>
      <c r="Z13" s="36">
        <v>0</v>
      </c>
      <c r="AA13" s="37"/>
      <c r="AB13" s="37">
        <v>44761.875</v>
      </c>
      <c r="AC13" s="37">
        <v>21473.875</v>
      </c>
      <c r="AD13" s="37">
        <v>44062.875</v>
      </c>
      <c r="AE13" s="37"/>
      <c r="AF13" s="37">
        <v>42049.916666666664</v>
      </c>
      <c r="AG13" s="36"/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 t="s">
        <v>389</v>
      </c>
      <c r="AO13" s="36">
        <v>88</v>
      </c>
      <c r="AP13" s="36" t="s">
        <v>442</v>
      </c>
      <c r="AQ13" s="36">
        <v>341181</v>
      </c>
      <c r="AR13" s="36">
        <v>3411.81</v>
      </c>
      <c r="AS13" s="36" t="s">
        <v>408</v>
      </c>
      <c r="AT13" t="str">
        <f t="shared" si="0"/>
        <v>3106030005037870TXNXX MXRXX LXPX XNTX9526.59SIMSIMSIM1382665051616403044761.875GP3 - SINSP - SERVIDORES PUBLICOS DA ADMINISTRACAO044761.87521473.87544062.87542049.9166666667000000AMIL88GP3 - BLUE PLUS 400 QP3411813411.81ATIVO</v>
      </c>
      <c r="AU13">
        <f t="shared" si="1"/>
        <v>0</v>
      </c>
      <c r="AV13">
        <f t="shared" si="2"/>
        <v>0</v>
      </c>
      <c r="AW13">
        <f>COUNTIF(Erros!$J$2:$J$1060,H13)</f>
        <v>3</v>
      </c>
      <c r="AX13">
        <f>COUNTIF(Discrepante!$J$2:$J$86,H13)</f>
        <v>0</v>
      </c>
      <c r="AY13">
        <f>COUNTIF(Acertos!$J$2:$J$37,H13)</f>
        <v>0</v>
      </c>
    </row>
    <row r="14" spans="1:51">
      <c r="A14" s="33"/>
      <c r="B14" s="33"/>
      <c r="C14" s="33"/>
      <c r="D14" s="34">
        <v>310603000</v>
      </c>
      <c r="E14" s="33"/>
      <c r="F14" s="33"/>
      <c r="G14" s="33"/>
      <c r="H14" s="34">
        <v>503787</v>
      </c>
      <c r="I14" s="29">
        <v>0</v>
      </c>
      <c r="J14" s="34" t="s">
        <v>800</v>
      </c>
      <c r="K14" s="33"/>
      <c r="L14" s="33"/>
      <c r="M14" s="33"/>
      <c r="N14" s="33"/>
      <c r="O14" s="33"/>
      <c r="P14" s="34">
        <v>9526.59</v>
      </c>
      <c r="Q14" s="34" t="s">
        <v>404</v>
      </c>
      <c r="R14" s="34" t="s">
        <v>404</v>
      </c>
      <c r="S14" s="34" t="s">
        <v>404</v>
      </c>
      <c r="T14" s="34">
        <v>138</v>
      </c>
      <c r="U14" s="34">
        <v>26650516</v>
      </c>
      <c r="V14" s="34">
        <v>1</v>
      </c>
      <c r="W14" s="34">
        <v>64030</v>
      </c>
      <c r="X14" s="35">
        <v>44761.875</v>
      </c>
      <c r="Y14" s="34" t="s">
        <v>799</v>
      </c>
      <c r="Z14" s="34">
        <v>0</v>
      </c>
      <c r="AA14" s="35"/>
      <c r="AB14" s="35">
        <v>44761.875</v>
      </c>
      <c r="AC14" s="35">
        <v>21473.875</v>
      </c>
      <c r="AD14" s="35">
        <v>44062.875</v>
      </c>
      <c r="AE14" s="35"/>
      <c r="AF14" s="35">
        <v>42049.916666666664</v>
      </c>
      <c r="AG14" s="34"/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 t="s">
        <v>389</v>
      </c>
      <c r="AO14" s="34">
        <v>88</v>
      </c>
      <c r="AP14" s="34" t="s">
        <v>442</v>
      </c>
      <c r="AQ14" s="34">
        <v>341181</v>
      </c>
      <c r="AR14" s="34">
        <v>3411.81</v>
      </c>
      <c r="AS14" s="34" t="s">
        <v>408</v>
      </c>
      <c r="AT14" t="str">
        <f t="shared" si="0"/>
        <v>3106030005037870TXNXX MXRXX LXPX XNTX9526.59SIMSIMSIM1382665051616403044761.875GP3 - SINSP - SERVIDORES PUBLICOS DA ADMINISTRACAO044761.87521473.87544062.87542049.9166666667000000AMIL88GP3 - BLUE PLUS 400 QP3411813411.81ATIVO</v>
      </c>
      <c r="AU14">
        <f t="shared" si="1"/>
        <v>1</v>
      </c>
      <c r="AV14">
        <f t="shared" si="2"/>
        <v>1</v>
      </c>
      <c r="AW14">
        <f>COUNTIF(Erros!$J$2:$J$1060,H14)</f>
        <v>3</v>
      </c>
      <c r="AX14">
        <f>COUNTIF(Discrepante!$J$2:$J$86,H14)</f>
        <v>0</v>
      </c>
      <c r="AY14">
        <f>COUNTIF(Acertos!$J$2:$J$37,H14)</f>
        <v>0</v>
      </c>
    </row>
    <row r="15" spans="1:51">
      <c r="A15" s="33"/>
      <c r="B15" s="33"/>
      <c r="C15" s="33"/>
      <c r="D15" s="34">
        <v>310603000</v>
      </c>
      <c r="E15" s="33"/>
      <c r="F15" s="33"/>
      <c r="G15" s="33"/>
      <c r="H15" s="34">
        <v>503787</v>
      </c>
      <c r="I15" s="29">
        <v>0</v>
      </c>
      <c r="J15" s="34" t="s">
        <v>800</v>
      </c>
      <c r="K15" s="33"/>
      <c r="L15" s="33"/>
      <c r="M15" s="33"/>
      <c r="N15" s="33"/>
      <c r="O15" s="33"/>
      <c r="P15" s="34">
        <v>9526.59</v>
      </c>
      <c r="Q15" s="34" t="s">
        <v>404</v>
      </c>
      <c r="R15" s="34" t="s">
        <v>404</v>
      </c>
      <c r="S15" s="34" t="s">
        <v>404</v>
      </c>
      <c r="T15" s="34">
        <v>138</v>
      </c>
      <c r="U15" s="34">
        <v>26650516</v>
      </c>
      <c r="V15" s="34">
        <v>1</v>
      </c>
      <c r="W15" s="34">
        <v>64030</v>
      </c>
      <c r="X15" s="35">
        <v>44761.875</v>
      </c>
      <c r="Y15" s="34" t="s">
        <v>799</v>
      </c>
      <c r="Z15" s="34">
        <v>0</v>
      </c>
      <c r="AA15" s="35"/>
      <c r="AB15" s="35">
        <v>44761.875</v>
      </c>
      <c r="AC15" s="35">
        <v>21473.875</v>
      </c>
      <c r="AD15" s="35">
        <v>44062.875</v>
      </c>
      <c r="AE15" s="35"/>
      <c r="AF15" s="35">
        <v>42049.916666666664</v>
      </c>
      <c r="AG15" s="34"/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34" t="s">
        <v>389</v>
      </c>
      <c r="AO15" s="34">
        <v>88</v>
      </c>
      <c r="AP15" s="34" t="s">
        <v>442</v>
      </c>
      <c r="AQ15" s="34">
        <v>341181</v>
      </c>
      <c r="AR15" s="34">
        <v>3411.81</v>
      </c>
      <c r="AS15" s="34" t="s">
        <v>408</v>
      </c>
      <c r="AT15" t="str">
        <f t="shared" si="0"/>
        <v>3106030005037870TXNXX MXRXX LXPX XNTX9526.59SIMSIMSIM1382665051616403044761.875GP3 - SINSP - SERVIDORES PUBLICOS DA ADMINISTRACAO044761.87521473.87544062.87542049.9166666667000000AMIL88GP3 - BLUE PLUS 400 QP3411813411.81ATIVO</v>
      </c>
      <c r="AU15">
        <f t="shared" si="1"/>
        <v>1</v>
      </c>
      <c r="AV15">
        <f t="shared" si="2"/>
        <v>1</v>
      </c>
      <c r="AW15">
        <f>COUNTIF(Erros!$J$2:$J$1060,H15)</f>
        <v>3</v>
      </c>
      <c r="AX15">
        <f>COUNTIF(Discrepante!$J$2:$J$86,H15)</f>
        <v>0</v>
      </c>
      <c r="AY15">
        <f>COUNTIF(Acertos!$J$2:$J$37,H15)</f>
        <v>0</v>
      </c>
    </row>
    <row r="16" spans="1:51">
      <c r="A16" s="33"/>
      <c r="B16" s="33"/>
      <c r="C16" s="33"/>
      <c r="D16" s="36"/>
      <c r="E16" s="33"/>
      <c r="F16" s="33"/>
      <c r="G16" s="33"/>
      <c r="H16" s="36">
        <v>573490</v>
      </c>
      <c r="I16" s="30">
        <v>0</v>
      </c>
      <c r="J16" s="36" t="s">
        <v>466</v>
      </c>
      <c r="K16" s="33"/>
      <c r="L16" s="33"/>
      <c r="M16" s="33"/>
      <c r="N16" s="33"/>
      <c r="O16" s="33"/>
      <c r="P16" s="36">
        <v>1822.38</v>
      </c>
      <c r="Q16" s="36" t="s">
        <v>404</v>
      </c>
      <c r="R16" s="36" t="s">
        <v>404</v>
      </c>
      <c r="S16" s="36" t="s">
        <v>404</v>
      </c>
      <c r="T16" s="36">
        <v>151</v>
      </c>
      <c r="U16" s="36">
        <v>27447269</v>
      </c>
      <c r="V16" s="36">
        <v>1</v>
      </c>
      <c r="W16" s="36">
        <v>73208</v>
      </c>
      <c r="X16" s="37">
        <v>44777.875</v>
      </c>
      <c r="Y16" s="36" t="s">
        <v>465</v>
      </c>
      <c r="Z16" s="36">
        <v>0</v>
      </c>
      <c r="AA16" s="37">
        <v>44747.875</v>
      </c>
      <c r="AB16" s="37">
        <v>44777.875</v>
      </c>
      <c r="AC16" s="37">
        <v>40927.916666666664</v>
      </c>
      <c r="AD16" s="37">
        <v>44747.875</v>
      </c>
      <c r="AE16" s="37"/>
      <c r="AF16" s="37">
        <v>42277.875</v>
      </c>
      <c r="AG16" s="36"/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 t="s">
        <v>389</v>
      </c>
      <c r="AO16" s="36">
        <v>81</v>
      </c>
      <c r="AP16" s="36" t="s">
        <v>467</v>
      </c>
      <c r="AQ16" s="36">
        <v>205928</v>
      </c>
      <c r="AR16" s="36">
        <v>2059.2800000000002</v>
      </c>
      <c r="AS16" s="36" t="s">
        <v>391</v>
      </c>
      <c r="AT16" t="str">
        <f t="shared" si="0"/>
        <v>5734900RXFXXL VXLLXLX BXWKXNFXLD MX1822.38SIMSIMSIM1512744726917320844777.875GP4 - UNEN/RN - UNIAO ESTUDANTIL DO NORTE E NORDES044747.87544777.87540927.916666666744747.87542277.875000000AMIL81GP4 - AMIL 500 NACIONAL R PJCA QP2059282059.28INATIVO</v>
      </c>
      <c r="AU16">
        <f t="shared" si="1"/>
        <v>0</v>
      </c>
      <c r="AV16">
        <f t="shared" si="2"/>
        <v>0</v>
      </c>
      <c r="AW16">
        <f>COUNTIF(Erros!$J$2:$J$1060,H16)</f>
        <v>1</v>
      </c>
      <c r="AX16">
        <f>COUNTIF(Discrepante!$J$2:$J$86,H16)</f>
        <v>0</v>
      </c>
      <c r="AY16">
        <f>COUNTIF(Acertos!$J$2:$J$37,H16)</f>
        <v>0</v>
      </c>
    </row>
    <row r="17" spans="1:51">
      <c r="A17" s="33"/>
      <c r="B17" s="33"/>
      <c r="C17" s="33"/>
      <c r="D17" s="34"/>
      <c r="E17" s="33"/>
      <c r="F17" s="33"/>
      <c r="G17" s="33"/>
      <c r="H17" s="34">
        <v>581549</v>
      </c>
      <c r="I17" s="29">
        <v>0</v>
      </c>
      <c r="J17" s="34" t="s">
        <v>468</v>
      </c>
      <c r="K17" s="33"/>
      <c r="L17" s="33"/>
      <c r="M17" s="33"/>
      <c r="N17" s="33"/>
      <c r="O17" s="33"/>
      <c r="P17" s="34">
        <v>1836.68</v>
      </c>
      <c r="Q17" s="34" t="s">
        <v>404</v>
      </c>
      <c r="R17" s="34" t="s">
        <v>404</v>
      </c>
      <c r="S17" s="34" t="s">
        <v>404</v>
      </c>
      <c r="T17" s="34">
        <v>151</v>
      </c>
      <c r="U17" s="34">
        <v>27447142</v>
      </c>
      <c r="V17" s="34">
        <v>1</v>
      </c>
      <c r="W17" s="34">
        <v>73603</v>
      </c>
      <c r="X17" s="35">
        <v>44777.875</v>
      </c>
      <c r="Y17" s="34" t="s">
        <v>465</v>
      </c>
      <c r="Z17" s="34">
        <v>0</v>
      </c>
      <c r="AA17" s="35"/>
      <c r="AB17" s="35">
        <v>44777.875</v>
      </c>
      <c r="AC17" s="35">
        <v>36404.875</v>
      </c>
      <c r="AD17" s="35">
        <v>44173.875</v>
      </c>
      <c r="AE17" s="35">
        <v>44173.875</v>
      </c>
      <c r="AF17" s="35">
        <v>42400.916666666664</v>
      </c>
      <c r="AG17" s="34"/>
      <c r="AH17" s="34">
        <v>0</v>
      </c>
      <c r="AI17" s="34">
        <v>0</v>
      </c>
      <c r="AJ17" s="34">
        <v>0</v>
      </c>
      <c r="AK17" s="34">
        <v>0</v>
      </c>
      <c r="AL17" s="34">
        <v>0</v>
      </c>
      <c r="AM17" s="34">
        <v>0</v>
      </c>
      <c r="AN17" s="34" t="s">
        <v>389</v>
      </c>
      <c r="AO17" s="34">
        <v>77</v>
      </c>
      <c r="AP17" s="34" t="s">
        <v>469</v>
      </c>
      <c r="AQ17" s="34">
        <v>207545</v>
      </c>
      <c r="AR17" s="34">
        <v>2075.4499999999998</v>
      </c>
      <c r="AS17" s="34" t="s">
        <v>408</v>
      </c>
      <c r="AT17" t="str">
        <f t="shared" si="0"/>
        <v>5815490NXTHXLXX LXXTX DX MXDXXRX1836.68SIMSIMSIM1512744714217360344777.875GP4 - UNEN/RN - UNIAO ESTUDANTIL DO NORTE E NORDES044777.87536404.87544173.87544173.87542400.9166666667000000AMIL77GP4 - AMIL 400 NACIONAL R PJCA QC2075452075.45ATIVO</v>
      </c>
      <c r="AU17">
        <f t="shared" si="1"/>
        <v>0</v>
      </c>
      <c r="AV17">
        <f t="shared" si="2"/>
        <v>0</v>
      </c>
      <c r="AW17">
        <f>COUNTIF(Erros!$J$2:$J$1060,H17)</f>
        <v>1</v>
      </c>
      <c r="AX17">
        <f>COUNTIF(Discrepante!$J$2:$J$86,H17)</f>
        <v>0</v>
      </c>
      <c r="AY17">
        <f>COUNTIF(Acertos!$J$2:$J$37,H17)</f>
        <v>0</v>
      </c>
    </row>
    <row r="18" spans="1:51">
      <c r="A18" s="33"/>
      <c r="B18" s="33"/>
      <c r="C18" s="33"/>
      <c r="D18" s="34"/>
      <c r="E18" s="33"/>
      <c r="F18" s="33"/>
      <c r="G18" s="33"/>
      <c r="H18" s="34">
        <v>588872</v>
      </c>
      <c r="I18" s="29">
        <v>0</v>
      </c>
      <c r="J18" s="34" t="s">
        <v>471</v>
      </c>
      <c r="K18" s="33"/>
      <c r="L18" s="33"/>
      <c r="M18" s="33"/>
      <c r="N18" s="33"/>
      <c r="O18" s="33"/>
      <c r="P18" s="34">
        <v>1670.58</v>
      </c>
      <c r="Q18" s="34" t="s">
        <v>404</v>
      </c>
      <c r="R18" s="34" t="s">
        <v>404</v>
      </c>
      <c r="S18" s="34" t="s">
        <v>404</v>
      </c>
      <c r="T18" s="34">
        <v>151</v>
      </c>
      <c r="U18" s="34">
        <v>27447319</v>
      </c>
      <c r="V18" s="34">
        <v>1</v>
      </c>
      <c r="W18" s="34">
        <v>74146</v>
      </c>
      <c r="X18" s="35">
        <v>44777.875</v>
      </c>
      <c r="Y18" s="34" t="s">
        <v>465</v>
      </c>
      <c r="Z18" s="34">
        <v>0</v>
      </c>
      <c r="AA18" s="35"/>
      <c r="AB18" s="35">
        <v>44777.875</v>
      </c>
      <c r="AC18" s="35">
        <v>41643.916666666664</v>
      </c>
      <c r="AD18" s="35">
        <v>42507.875</v>
      </c>
      <c r="AE18" s="35"/>
      <c r="AF18" s="35">
        <v>42521.875</v>
      </c>
      <c r="AG18" s="34"/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 t="s">
        <v>389</v>
      </c>
      <c r="AO18" s="34">
        <v>73</v>
      </c>
      <c r="AP18" s="34" t="s">
        <v>450</v>
      </c>
      <c r="AQ18" s="34">
        <v>188772</v>
      </c>
      <c r="AR18" s="34">
        <v>1887.72</v>
      </c>
      <c r="AS18" s="34" t="s">
        <v>408</v>
      </c>
      <c r="AT18" t="str">
        <f t="shared" si="0"/>
        <v>5888720MXGUXL DX XUZX BXRBXX1670.58SIMSIMSIM1512744731917414644777.875GP4 - UNEN/RN - UNIAO ESTUDANTIL DO NORTE E NORDES044777.87541643.916666666742507.87542521.875000000AMIL73GP4 - AMIL 400 NACIONAL R PJCA QP1887721887.72ATIVO</v>
      </c>
      <c r="AU18">
        <f t="shared" si="1"/>
        <v>0</v>
      </c>
      <c r="AV18">
        <f t="shared" si="2"/>
        <v>0</v>
      </c>
      <c r="AW18">
        <f>COUNTIF(Erros!$J$2:$J$1060,H18)</f>
        <v>1</v>
      </c>
      <c r="AX18">
        <f>COUNTIF(Discrepante!$J$2:$J$86,H18)</f>
        <v>0</v>
      </c>
      <c r="AY18">
        <f>COUNTIF(Acertos!$J$2:$J$37,H18)</f>
        <v>0</v>
      </c>
    </row>
    <row r="19" spans="1:51">
      <c r="A19" s="33"/>
      <c r="B19" s="33"/>
      <c r="C19" s="33"/>
      <c r="D19" s="36"/>
      <c r="E19" s="33"/>
      <c r="F19" s="33"/>
      <c r="G19" s="33"/>
      <c r="H19" s="36">
        <v>596147</v>
      </c>
      <c r="I19" s="30">
        <v>0</v>
      </c>
      <c r="J19" s="36" t="s">
        <v>472</v>
      </c>
      <c r="K19" s="33"/>
      <c r="L19" s="33"/>
      <c r="M19" s="33"/>
      <c r="N19" s="33"/>
      <c r="O19" s="33"/>
      <c r="P19" s="36">
        <v>1469.36</v>
      </c>
      <c r="Q19" s="36" t="s">
        <v>404</v>
      </c>
      <c r="R19" s="36" t="s">
        <v>404</v>
      </c>
      <c r="S19" s="36" t="s">
        <v>404</v>
      </c>
      <c r="T19" s="36">
        <v>151</v>
      </c>
      <c r="U19" s="36">
        <v>27447142</v>
      </c>
      <c r="V19" s="36">
        <v>1</v>
      </c>
      <c r="W19" s="36">
        <v>74835</v>
      </c>
      <c r="X19" s="37">
        <v>44777.875</v>
      </c>
      <c r="Y19" s="36" t="s">
        <v>465</v>
      </c>
      <c r="Z19" s="36">
        <v>0</v>
      </c>
      <c r="AA19" s="37"/>
      <c r="AB19" s="37">
        <v>44777.875</v>
      </c>
      <c r="AC19" s="37">
        <v>42039.916666666664</v>
      </c>
      <c r="AD19" s="37">
        <v>42621.875</v>
      </c>
      <c r="AE19" s="37"/>
      <c r="AF19" s="37">
        <v>42551.875</v>
      </c>
      <c r="AG19" s="36"/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 t="s">
        <v>389</v>
      </c>
      <c r="AO19" s="36">
        <v>72</v>
      </c>
      <c r="AP19" s="36" t="s">
        <v>469</v>
      </c>
      <c r="AQ19" s="36">
        <v>16604</v>
      </c>
      <c r="AR19" s="36">
        <v>1660.4</v>
      </c>
      <c r="AS19" s="36" t="s">
        <v>408</v>
      </c>
      <c r="AT19" t="str">
        <f t="shared" si="0"/>
        <v>5961470GXXVXNNX WXRVXLHX DX NXWXMXNTX1469.36SIMSIMSIM1512744714217483544777.875GP4 - UNEN/RN - UNIAO ESTUDANTIL DO NORTE E NORDES044777.87542039.916666666742621.87542551.875000000AMIL72GP4 - AMIL 400 NACIONAL R PJCA QC166041660.4ATIVO</v>
      </c>
      <c r="AU19">
        <f t="shared" si="1"/>
        <v>0</v>
      </c>
      <c r="AV19">
        <f t="shared" si="2"/>
        <v>0</v>
      </c>
      <c r="AW19">
        <f>COUNTIF(Erros!$J$2:$J$1060,H19)</f>
        <v>1</v>
      </c>
      <c r="AX19">
        <f>COUNTIF(Discrepante!$J$2:$J$86,H19)</f>
        <v>0</v>
      </c>
      <c r="AY19">
        <f>COUNTIF(Acertos!$J$2:$J$37,H19)</f>
        <v>0</v>
      </c>
    </row>
    <row r="20" spans="1:51">
      <c r="A20" s="33"/>
      <c r="B20" s="33"/>
      <c r="C20" s="33"/>
      <c r="D20" s="36">
        <v>1189455000</v>
      </c>
      <c r="E20" s="33"/>
      <c r="F20" s="33"/>
      <c r="G20" s="33"/>
      <c r="H20" s="36">
        <v>73274996</v>
      </c>
      <c r="I20" s="30">
        <v>0</v>
      </c>
      <c r="J20" s="36" t="s">
        <v>475</v>
      </c>
      <c r="K20" s="33"/>
      <c r="L20" s="33"/>
      <c r="M20" s="33"/>
      <c r="N20" s="33"/>
      <c r="O20" s="33"/>
      <c r="P20" s="36">
        <v>1297.6600000000001</v>
      </c>
      <c r="Q20" s="36" t="s">
        <v>404</v>
      </c>
      <c r="R20" s="36" t="s">
        <v>404</v>
      </c>
      <c r="S20" s="36" t="s">
        <v>404</v>
      </c>
      <c r="T20" s="36">
        <v>19</v>
      </c>
      <c r="U20" s="36">
        <v>0</v>
      </c>
      <c r="V20" s="36">
        <v>1</v>
      </c>
      <c r="W20" s="36">
        <v>160102</v>
      </c>
      <c r="X20" s="37">
        <v>44777.875</v>
      </c>
      <c r="Y20" s="36" t="s">
        <v>387</v>
      </c>
      <c r="Z20" s="36">
        <v>0</v>
      </c>
      <c r="AA20" s="37"/>
      <c r="AB20" s="37">
        <v>44777.875</v>
      </c>
      <c r="AC20" s="37">
        <v>37264.916666666664</v>
      </c>
      <c r="AD20" s="37">
        <v>43636.875</v>
      </c>
      <c r="AE20" s="37">
        <v>43615.875</v>
      </c>
      <c r="AF20" s="37">
        <v>43312.875</v>
      </c>
      <c r="AG20" s="36"/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 t="s">
        <v>389</v>
      </c>
      <c r="AO20" s="36">
        <v>47</v>
      </c>
      <c r="AP20" s="36" t="s">
        <v>476</v>
      </c>
      <c r="AQ20" s="36">
        <v>154477</v>
      </c>
      <c r="AR20" s="36">
        <v>1544.77</v>
      </c>
      <c r="AS20" s="36" t="s">
        <v>408</v>
      </c>
      <c r="AT20" t="str">
        <f t="shared" si="0"/>
        <v>1189455000732749960RXQUX BXPX DX XLVX JUNXXR1297.66SIMSIMSIM190116010244777.875FNEL044777.87537264.916666666743636.87543615.87543312.875000000AMIL47AMIL 400 QC NACIONAL1544771544.77ATIVO</v>
      </c>
      <c r="AU20">
        <f t="shared" si="1"/>
        <v>0</v>
      </c>
      <c r="AV20">
        <f t="shared" si="2"/>
        <v>0</v>
      </c>
      <c r="AW20">
        <f>COUNTIF(Erros!$J$2:$J$1060,H20)</f>
        <v>1</v>
      </c>
      <c r="AX20">
        <f>COUNTIF(Discrepante!$J$2:$J$86,H20)</f>
        <v>0</v>
      </c>
      <c r="AY20">
        <f>COUNTIF(Acertos!$J$2:$J$37,H20)</f>
        <v>0</v>
      </c>
    </row>
    <row r="21" spans="1:51">
      <c r="A21" s="33"/>
      <c r="B21" s="33"/>
      <c r="C21" s="33"/>
      <c r="D21" s="34">
        <v>1191014000</v>
      </c>
      <c r="E21" s="33"/>
      <c r="F21" s="33"/>
      <c r="G21" s="33"/>
      <c r="H21" s="34">
        <v>73278611</v>
      </c>
      <c r="I21" s="29">
        <v>0</v>
      </c>
      <c r="J21" s="34" t="s">
        <v>477</v>
      </c>
      <c r="K21" s="33"/>
      <c r="L21" s="33"/>
      <c r="M21" s="33"/>
      <c r="N21" s="33"/>
      <c r="O21" s="33"/>
      <c r="P21" s="34">
        <v>1103.02</v>
      </c>
      <c r="Q21" s="34" t="s">
        <v>404</v>
      </c>
      <c r="R21" s="34" t="s">
        <v>404</v>
      </c>
      <c r="S21" s="34" t="s">
        <v>404</v>
      </c>
      <c r="T21" s="34">
        <v>19</v>
      </c>
      <c r="U21" s="34">
        <v>0</v>
      </c>
      <c r="V21" s="34">
        <v>1</v>
      </c>
      <c r="W21" s="34">
        <v>160178</v>
      </c>
      <c r="X21" s="35">
        <v>44777.875</v>
      </c>
      <c r="Y21" s="34" t="s">
        <v>387</v>
      </c>
      <c r="Z21" s="34">
        <v>0</v>
      </c>
      <c r="AA21" s="35"/>
      <c r="AB21" s="35">
        <v>44777.875</v>
      </c>
      <c r="AC21" s="35">
        <v>36322.875</v>
      </c>
      <c r="AD21" s="35">
        <v>43310.875</v>
      </c>
      <c r="AE21" s="35"/>
      <c r="AF21" s="35">
        <v>43312.875</v>
      </c>
      <c r="AG21" s="34"/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 t="s">
        <v>389</v>
      </c>
      <c r="AO21" s="34">
        <v>47</v>
      </c>
      <c r="AP21" s="34" t="s">
        <v>478</v>
      </c>
      <c r="AQ21" s="34">
        <v>131312</v>
      </c>
      <c r="AR21" s="34">
        <v>1313.12</v>
      </c>
      <c r="AS21" s="34" t="s">
        <v>408</v>
      </c>
      <c r="AT21" t="str">
        <f t="shared" si="0"/>
        <v>1191014000732786110LUX WXXMBRX XNTXXGX XUNDXR1103.02SIMSIMSIM190116017844777.875FNEL044777.87536322.87543310.87543312.875000000AMIL47AMIL 400 QC NACIONAL COPART1313121313.12ATIVO</v>
      </c>
      <c r="AU21">
        <f t="shared" si="1"/>
        <v>0</v>
      </c>
      <c r="AV21">
        <f t="shared" si="2"/>
        <v>0</v>
      </c>
      <c r="AW21">
        <f>COUNTIF(Erros!$J$2:$J$1060,H21)</f>
        <v>1</v>
      </c>
      <c r="AX21">
        <f>COUNTIF(Discrepante!$J$2:$J$86,H21)</f>
        <v>0</v>
      </c>
      <c r="AY21">
        <f>COUNTIF(Acertos!$J$2:$J$37,H21)</f>
        <v>0</v>
      </c>
    </row>
    <row r="22" spans="1:51">
      <c r="A22" s="33"/>
      <c r="B22" s="33"/>
      <c r="C22" s="33"/>
      <c r="D22" s="34">
        <v>1189455000</v>
      </c>
      <c r="E22" s="33"/>
      <c r="F22" s="33"/>
      <c r="G22" s="33"/>
      <c r="H22" s="34">
        <v>73281314</v>
      </c>
      <c r="I22" s="29">
        <v>0</v>
      </c>
      <c r="J22" s="34" t="s">
        <v>481</v>
      </c>
      <c r="K22" s="33"/>
      <c r="L22" s="33"/>
      <c r="M22" s="33"/>
      <c r="N22" s="33"/>
      <c r="O22" s="33"/>
      <c r="P22" s="34">
        <v>1038.1099999999999</v>
      </c>
      <c r="Q22" s="34" t="s">
        <v>404</v>
      </c>
      <c r="R22" s="34" t="s">
        <v>404</v>
      </c>
      <c r="S22" s="34" t="s">
        <v>404</v>
      </c>
      <c r="T22" s="34">
        <v>19</v>
      </c>
      <c r="U22" s="34">
        <v>0</v>
      </c>
      <c r="V22" s="34">
        <v>1</v>
      </c>
      <c r="W22" s="34">
        <v>160423</v>
      </c>
      <c r="X22" s="35">
        <v>44777.875</v>
      </c>
      <c r="Y22" s="34" t="s">
        <v>387</v>
      </c>
      <c r="Z22" s="34">
        <v>0</v>
      </c>
      <c r="AA22" s="35"/>
      <c r="AB22" s="35">
        <v>44777.875</v>
      </c>
      <c r="AC22" s="35">
        <v>40836.916666666664</v>
      </c>
      <c r="AD22" s="35">
        <v>43310.875</v>
      </c>
      <c r="AE22" s="35"/>
      <c r="AF22" s="35">
        <v>43312.875</v>
      </c>
      <c r="AG22" s="34"/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 t="s">
        <v>389</v>
      </c>
      <c r="AO22" s="34">
        <v>47</v>
      </c>
      <c r="AP22" s="34" t="s">
        <v>476</v>
      </c>
      <c r="AQ22" s="34">
        <v>123586</v>
      </c>
      <c r="AR22" s="34">
        <v>1235.8599999999999</v>
      </c>
      <c r="AS22" s="34" t="s">
        <v>408</v>
      </c>
      <c r="AT22" t="str">
        <f t="shared" si="0"/>
        <v>1189455000732813140WXLLXNGTXN MXXX DX XLXVXXRX FXLHX1038.11SIMSIMSIM190116042344777.875FNEL044777.87540836.916666666743310.87543312.875000000AMIL47AMIL 400 QC NACIONAL1235861235.86ATIVO</v>
      </c>
      <c r="AU22">
        <f t="shared" si="1"/>
        <v>0</v>
      </c>
      <c r="AV22">
        <f t="shared" si="2"/>
        <v>0</v>
      </c>
      <c r="AW22">
        <f>COUNTIF(Erros!$J$2:$J$1060,H22)</f>
        <v>1</v>
      </c>
      <c r="AX22">
        <f>COUNTIF(Discrepante!$J$2:$J$86,H22)</f>
        <v>0</v>
      </c>
      <c r="AY22">
        <f>COUNTIF(Acertos!$J$2:$J$37,H22)</f>
        <v>0</v>
      </c>
    </row>
    <row r="23" spans="1:51">
      <c r="A23" s="33"/>
      <c r="B23" s="33"/>
      <c r="C23" s="33"/>
      <c r="D23" s="34">
        <v>1191011000</v>
      </c>
      <c r="E23" s="33"/>
      <c r="F23" s="33"/>
      <c r="G23" s="33"/>
      <c r="H23" s="34">
        <v>73281320</v>
      </c>
      <c r="I23" s="29">
        <v>0</v>
      </c>
      <c r="J23" s="34" t="s">
        <v>474</v>
      </c>
      <c r="K23" s="33"/>
      <c r="L23" s="33"/>
      <c r="M23" s="33"/>
      <c r="N23" s="33"/>
      <c r="O23" s="33"/>
      <c r="P23" s="34">
        <v>3221.73</v>
      </c>
      <c r="Q23" s="34" t="s">
        <v>404</v>
      </c>
      <c r="R23" s="34" t="s">
        <v>404</v>
      </c>
      <c r="S23" s="34" t="s">
        <v>404</v>
      </c>
      <c r="T23" s="34">
        <v>220</v>
      </c>
      <c r="U23" s="34">
        <v>0</v>
      </c>
      <c r="V23" s="34">
        <v>1</v>
      </c>
      <c r="W23" s="34">
        <v>160070</v>
      </c>
      <c r="X23" s="35">
        <v>44777.875</v>
      </c>
      <c r="Y23" s="34" t="s">
        <v>473</v>
      </c>
      <c r="Z23" s="34">
        <v>0</v>
      </c>
      <c r="AA23" s="35">
        <v>44746.875</v>
      </c>
      <c r="AB23" s="35">
        <v>44777.875</v>
      </c>
      <c r="AC23" s="35">
        <v>25922.916666666668</v>
      </c>
      <c r="AD23" s="35">
        <v>44746.875</v>
      </c>
      <c r="AE23" s="35">
        <v>44073.875</v>
      </c>
      <c r="AF23" s="35">
        <v>43312.875</v>
      </c>
      <c r="AG23" s="34"/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 t="s">
        <v>389</v>
      </c>
      <c r="AO23" s="34">
        <v>47</v>
      </c>
      <c r="AP23" s="34" t="s">
        <v>390</v>
      </c>
      <c r="AQ23" s="34">
        <v>383539</v>
      </c>
      <c r="AR23" s="34">
        <v>3835.39</v>
      </c>
      <c r="AS23" s="34" t="s">
        <v>391</v>
      </c>
      <c r="AT23" t="str">
        <f t="shared" si="0"/>
        <v>1191011000732813200KXTXX WXLXNX PXNTX FXRXNHX3221.73SIMSIMSIM2200116007044777.875ABREC044746.87544777.87525922.916666666744746.87544073.87543312.875000000AMIL47AMIL 400 QP NACIONAL3835393835.39INATIVO</v>
      </c>
      <c r="AU23">
        <f t="shared" si="1"/>
        <v>0</v>
      </c>
      <c r="AV23">
        <f t="shared" si="2"/>
        <v>0</v>
      </c>
      <c r="AW23">
        <f>COUNTIF(Erros!$J$2:$J$1060,H23)</f>
        <v>1</v>
      </c>
      <c r="AX23">
        <f>COUNTIF(Discrepante!$J$2:$J$86,H23)</f>
        <v>0</v>
      </c>
      <c r="AY23">
        <f>COUNTIF(Acertos!$J$2:$J$37,H23)</f>
        <v>0</v>
      </c>
    </row>
    <row r="24" spans="1:51">
      <c r="A24" s="33"/>
      <c r="B24" s="33"/>
      <c r="C24" s="33"/>
      <c r="D24" s="36">
        <v>1189459000</v>
      </c>
      <c r="E24" s="33"/>
      <c r="F24" s="33"/>
      <c r="G24" s="33"/>
      <c r="H24" s="36">
        <v>73281478</v>
      </c>
      <c r="I24" s="30">
        <v>0</v>
      </c>
      <c r="J24" s="36" t="s">
        <v>482</v>
      </c>
      <c r="K24" s="33"/>
      <c r="L24" s="33"/>
      <c r="M24" s="33"/>
      <c r="N24" s="33"/>
      <c r="O24" s="33"/>
      <c r="P24" s="36">
        <v>1620.95</v>
      </c>
      <c r="Q24" s="36" t="s">
        <v>404</v>
      </c>
      <c r="R24" s="36" t="s">
        <v>404</v>
      </c>
      <c r="S24" s="36" t="s">
        <v>404</v>
      </c>
      <c r="T24" s="36">
        <v>19</v>
      </c>
      <c r="U24" s="36">
        <v>0</v>
      </c>
      <c r="V24" s="36">
        <v>1</v>
      </c>
      <c r="W24" s="36">
        <v>160441</v>
      </c>
      <c r="X24" s="37">
        <v>44777.875</v>
      </c>
      <c r="Y24" s="36" t="s">
        <v>387</v>
      </c>
      <c r="Z24" s="36">
        <v>0</v>
      </c>
      <c r="AA24" s="37">
        <v>44776.875</v>
      </c>
      <c r="AB24" s="37">
        <v>44777.875</v>
      </c>
      <c r="AC24" s="37">
        <v>38562.875</v>
      </c>
      <c r="AD24" s="37">
        <v>44776.875</v>
      </c>
      <c r="AE24" s="37"/>
      <c r="AF24" s="37">
        <v>43312.875</v>
      </c>
      <c r="AG24" s="36"/>
      <c r="AH24" s="36">
        <v>0</v>
      </c>
      <c r="AI24" s="36">
        <v>0</v>
      </c>
      <c r="AJ24" s="36">
        <v>0</v>
      </c>
      <c r="AK24" s="36">
        <v>0</v>
      </c>
      <c r="AL24" s="36">
        <v>0</v>
      </c>
      <c r="AM24" s="36">
        <v>0</v>
      </c>
      <c r="AN24" s="36" t="s">
        <v>389</v>
      </c>
      <c r="AO24" s="36">
        <v>47</v>
      </c>
      <c r="AP24" s="36" t="s">
        <v>483</v>
      </c>
      <c r="AQ24" s="36">
        <v>19297</v>
      </c>
      <c r="AR24" s="36">
        <v>1929.7</v>
      </c>
      <c r="AS24" s="36" t="s">
        <v>391</v>
      </c>
      <c r="AT24" t="str">
        <f t="shared" si="0"/>
        <v>1189459000732814780MXGUXL XGUNDX DX FXRXX WXTX1620.95SIMSIMSIM190116044144777.875FNEL044776.87544777.87538562.87544776.87543312.875000000AMIL47AMIL 700 QP NACIONAL192971929.7INATIVO</v>
      </c>
      <c r="AU24">
        <f t="shared" si="1"/>
        <v>0</v>
      </c>
      <c r="AV24">
        <f t="shared" si="2"/>
        <v>0</v>
      </c>
      <c r="AW24">
        <f>COUNTIF(Erros!$J$2:$J$1060,H24)</f>
        <v>1</v>
      </c>
      <c r="AX24">
        <f>COUNTIF(Discrepante!$J$2:$J$86,H24)</f>
        <v>0</v>
      </c>
      <c r="AY24">
        <f>COUNTIF(Acertos!$J$2:$J$37,H24)</f>
        <v>0</v>
      </c>
    </row>
    <row r="25" spans="1:51">
      <c r="A25" s="33"/>
      <c r="B25" s="33"/>
      <c r="C25" s="33"/>
      <c r="D25" s="34">
        <v>1189459000</v>
      </c>
      <c r="E25" s="33"/>
      <c r="F25" s="33"/>
      <c r="G25" s="33"/>
      <c r="H25" s="34">
        <v>73281481</v>
      </c>
      <c r="I25" s="29">
        <v>0</v>
      </c>
      <c r="J25" s="34" t="s">
        <v>484</v>
      </c>
      <c r="K25" s="33"/>
      <c r="L25" s="33"/>
      <c r="M25" s="33"/>
      <c r="N25" s="33"/>
      <c r="O25" s="33"/>
      <c r="P25" s="34">
        <v>4424.53</v>
      </c>
      <c r="Q25" s="34" t="s">
        <v>404</v>
      </c>
      <c r="R25" s="34" t="s">
        <v>404</v>
      </c>
      <c r="S25" s="34" t="s">
        <v>404</v>
      </c>
      <c r="T25" s="34">
        <v>19</v>
      </c>
      <c r="U25" s="34">
        <v>0</v>
      </c>
      <c r="V25" s="34">
        <v>1</v>
      </c>
      <c r="W25" s="34">
        <v>160441</v>
      </c>
      <c r="X25" s="35">
        <v>44777.875</v>
      </c>
      <c r="Y25" s="34" t="s">
        <v>387</v>
      </c>
      <c r="Z25" s="34">
        <v>1</v>
      </c>
      <c r="AA25" s="35">
        <v>44776.875</v>
      </c>
      <c r="AB25" s="35">
        <v>44777.875</v>
      </c>
      <c r="AC25" s="35">
        <v>26514.875</v>
      </c>
      <c r="AD25" s="35">
        <v>44776.875</v>
      </c>
      <c r="AE25" s="35"/>
      <c r="AF25" s="35">
        <v>43312.875</v>
      </c>
      <c r="AG25" s="34"/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 t="s">
        <v>389</v>
      </c>
      <c r="AO25" s="34">
        <v>47</v>
      </c>
      <c r="AP25" s="34" t="s">
        <v>483</v>
      </c>
      <c r="AQ25" s="34">
        <v>526726</v>
      </c>
      <c r="AR25" s="34">
        <v>5267.26</v>
      </c>
      <c r="AS25" s="34" t="s">
        <v>391</v>
      </c>
      <c r="AT25" t="str">
        <f t="shared" si="0"/>
        <v>1189459000732814810XRGXX HXNRXQUX DX FXRXX WXTX4424.53SIMSIMSIM190116044144777.875FNEL144776.87544777.87526514.87544776.87543312.875000000AMIL47AMIL 700 QP NACIONAL5267265267.26INATIVO</v>
      </c>
      <c r="AU25">
        <f t="shared" si="1"/>
        <v>0</v>
      </c>
      <c r="AV25">
        <f t="shared" si="2"/>
        <v>0</v>
      </c>
      <c r="AW25">
        <f>COUNTIF(Erros!$J$2:$J$1060,H25)</f>
        <v>1</v>
      </c>
      <c r="AX25">
        <f>COUNTIF(Discrepante!$J$2:$J$86,H25)</f>
        <v>0</v>
      </c>
      <c r="AY25">
        <f>COUNTIF(Acertos!$J$2:$J$37,H25)</f>
        <v>0</v>
      </c>
    </row>
    <row r="26" spans="1:51">
      <c r="A26" s="33"/>
      <c r="B26" s="33"/>
      <c r="C26" s="33"/>
      <c r="D26" s="34"/>
      <c r="E26" s="33"/>
      <c r="F26" s="33"/>
      <c r="G26" s="33"/>
      <c r="H26" s="34">
        <v>73290251</v>
      </c>
      <c r="I26" s="29">
        <v>0</v>
      </c>
      <c r="J26" s="34" t="s">
        <v>488</v>
      </c>
      <c r="K26" s="33"/>
      <c r="L26" s="33"/>
      <c r="M26" s="33"/>
      <c r="N26" s="33"/>
      <c r="O26" s="33"/>
      <c r="P26" s="34">
        <v>868.74</v>
      </c>
      <c r="Q26" s="34" t="s">
        <v>404</v>
      </c>
      <c r="R26" s="34" t="s">
        <v>386</v>
      </c>
      <c r="S26" s="34" t="s">
        <v>386</v>
      </c>
      <c r="T26" s="34">
        <v>19</v>
      </c>
      <c r="U26" s="34">
        <v>0</v>
      </c>
      <c r="V26" s="34">
        <v>1</v>
      </c>
      <c r="W26" s="34">
        <v>160479</v>
      </c>
      <c r="X26" s="35">
        <v>44777.875</v>
      </c>
      <c r="Y26" s="34" t="s">
        <v>387</v>
      </c>
      <c r="Z26" s="34">
        <v>0</v>
      </c>
      <c r="AA26" s="35">
        <v>44707.875</v>
      </c>
      <c r="AB26" s="35">
        <v>44777.875</v>
      </c>
      <c r="AC26" s="35">
        <v>24834.916666666668</v>
      </c>
      <c r="AD26" s="35">
        <v>44707.875</v>
      </c>
      <c r="AE26" s="35"/>
      <c r="AF26" s="35">
        <v>43312.875</v>
      </c>
      <c r="AG26" s="34"/>
      <c r="AH26" s="34">
        <v>0</v>
      </c>
      <c r="AI26" s="34">
        <v>0</v>
      </c>
      <c r="AJ26" s="34">
        <v>0</v>
      </c>
      <c r="AK26" s="34">
        <v>0</v>
      </c>
      <c r="AL26" s="34">
        <v>0</v>
      </c>
      <c r="AM26" s="34">
        <v>0</v>
      </c>
      <c r="AN26" s="34" t="s">
        <v>389</v>
      </c>
      <c r="AO26" s="34">
        <v>47</v>
      </c>
      <c r="AP26" s="34" t="s">
        <v>394</v>
      </c>
      <c r="AQ26" s="34">
        <v>103421</v>
      </c>
      <c r="AR26" s="34">
        <v>1034.21</v>
      </c>
      <c r="AS26" s="34" t="s">
        <v>391</v>
      </c>
      <c r="AT26" t="str">
        <f t="shared" si="0"/>
        <v>732902510XLMX LXPX DX XLXVXXRX RXX868.74SIMNÃONÃO190116047944777.875FNEL044707.87544777.87524834.916666666744707.87543312.875000000AMIL47NEXT PLUS RM RJ1034211034.21INATIVO</v>
      </c>
      <c r="AU26">
        <f t="shared" si="1"/>
        <v>0</v>
      </c>
      <c r="AV26">
        <f t="shared" si="2"/>
        <v>0</v>
      </c>
      <c r="AW26">
        <f>COUNTIF(Erros!$J$2:$J$1060,H26)</f>
        <v>1</v>
      </c>
      <c r="AX26">
        <f>COUNTIF(Discrepante!$J$2:$J$86,H26)</f>
        <v>0</v>
      </c>
      <c r="AY26">
        <f>COUNTIF(Acertos!$J$2:$J$37,H26)</f>
        <v>0</v>
      </c>
    </row>
    <row r="27" spans="1:51">
      <c r="A27" s="33"/>
      <c r="B27" s="33"/>
      <c r="C27" s="33"/>
      <c r="D27" s="34">
        <v>1189442000</v>
      </c>
      <c r="E27" s="33"/>
      <c r="F27" s="33"/>
      <c r="G27" s="33"/>
      <c r="H27" s="34">
        <v>73297299</v>
      </c>
      <c r="I27" s="29">
        <v>0</v>
      </c>
      <c r="J27" s="34" t="s">
        <v>486</v>
      </c>
      <c r="K27" s="33"/>
      <c r="L27" s="33"/>
      <c r="M27" s="33"/>
      <c r="N27" s="33"/>
      <c r="O27" s="33"/>
      <c r="P27" s="34">
        <v>734.27</v>
      </c>
      <c r="Q27" s="34" t="s">
        <v>404</v>
      </c>
      <c r="R27" s="34" t="s">
        <v>404</v>
      </c>
      <c r="S27" s="34" t="s">
        <v>404</v>
      </c>
      <c r="T27" s="34">
        <v>57</v>
      </c>
      <c r="U27" s="34">
        <v>0</v>
      </c>
      <c r="V27" s="34">
        <v>1</v>
      </c>
      <c r="W27" s="34">
        <v>160472</v>
      </c>
      <c r="X27" s="35">
        <v>44777.875</v>
      </c>
      <c r="Y27" s="34" t="s">
        <v>392</v>
      </c>
      <c r="Z27" s="34">
        <v>0</v>
      </c>
      <c r="AA27" s="35">
        <v>44745.875</v>
      </c>
      <c r="AB27" s="35">
        <v>44777.875</v>
      </c>
      <c r="AC27" s="35">
        <v>30815.875</v>
      </c>
      <c r="AD27" s="35">
        <v>44745.875</v>
      </c>
      <c r="AE27" s="35"/>
      <c r="AF27" s="35">
        <v>43312.875</v>
      </c>
      <c r="AG27" s="34"/>
      <c r="AH27" s="34">
        <v>0</v>
      </c>
      <c r="AI27" s="34">
        <v>0</v>
      </c>
      <c r="AJ27" s="34">
        <v>0</v>
      </c>
      <c r="AK27" s="34">
        <v>0</v>
      </c>
      <c r="AL27" s="34">
        <v>0</v>
      </c>
      <c r="AM27" s="34">
        <v>0</v>
      </c>
      <c r="AN27" s="34" t="s">
        <v>389</v>
      </c>
      <c r="AO27" s="34">
        <v>47</v>
      </c>
      <c r="AP27" s="34" t="s">
        <v>394</v>
      </c>
      <c r="AQ27" s="34">
        <v>87415</v>
      </c>
      <c r="AR27" s="34">
        <v>874.15</v>
      </c>
      <c r="AS27" s="34" t="s">
        <v>391</v>
      </c>
      <c r="AT27" t="str">
        <f t="shared" si="0"/>
        <v>1189442000732972990BXXTRXZ PXXNHX GXRBXX734.27SIMSIMSIM570116047244777.875ANMEP044745.87544777.87530815.87544745.87543312.875000000AMIL47NEXT PLUS RM RJ87415874.15INATIVO</v>
      </c>
      <c r="AU27">
        <f t="shared" si="1"/>
        <v>0</v>
      </c>
      <c r="AV27">
        <f t="shared" si="2"/>
        <v>0</v>
      </c>
      <c r="AW27">
        <f>COUNTIF(Erros!$J$2:$J$1060,H27)</f>
        <v>1</v>
      </c>
      <c r="AX27">
        <f>COUNTIF(Discrepante!$J$2:$J$86,H27)</f>
        <v>0</v>
      </c>
      <c r="AY27">
        <f>COUNTIF(Acertos!$J$2:$J$37,H27)</f>
        <v>0</v>
      </c>
    </row>
    <row r="28" spans="1:51">
      <c r="A28" s="33"/>
      <c r="B28" s="33"/>
      <c r="C28" s="33"/>
      <c r="D28" s="36"/>
      <c r="E28" s="33"/>
      <c r="F28" s="33"/>
      <c r="G28" s="33"/>
      <c r="H28" s="36">
        <v>73297308</v>
      </c>
      <c r="I28" s="30">
        <v>0</v>
      </c>
      <c r="J28" s="36" t="s">
        <v>487</v>
      </c>
      <c r="K28" s="33"/>
      <c r="L28" s="33"/>
      <c r="M28" s="33"/>
      <c r="N28" s="33"/>
      <c r="O28" s="33"/>
      <c r="P28" s="36">
        <v>508.58</v>
      </c>
      <c r="Q28" s="36" t="s">
        <v>404</v>
      </c>
      <c r="R28" s="36" t="s">
        <v>404</v>
      </c>
      <c r="S28" s="36" t="s">
        <v>404</v>
      </c>
      <c r="T28" s="36">
        <v>19</v>
      </c>
      <c r="U28" s="36">
        <v>0</v>
      </c>
      <c r="V28" s="36">
        <v>1</v>
      </c>
      <c r="W28" s="36">
        <v>160478</v>
      </c>
      <c r="X28" s="37">
        <v>44777.875</v>
      </c>
      <c r="Y28" s="36" t="s">
        <v>387</v>
      </c>
      <c r="Z28" s="36">
        <v>0</v>
      </c>
      <c r="AA28" s="37">
        <v>44747.875</v>
      </c>
      <c r="AB28" s="37">
        <v>44777.875</v>
      </c>
      <c r="AC28" s="37">
        <v>37499.875</v>
      </c>
      <c r="AD28" s="37">
        <v>44747.875</v>
      </c>
      <c r="AE28" s="37"/>
      <c r="AF28" s="37">
        <v>43312.875</v>
      </c>
      <c r="AG28" s="36"/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 t="s">
        <v>389</v>
      </c>
      <c r="AO28" s="36">
        <v>47</v>
      </c>
      <c r="AP28" s="36" t="s">
        <v>394</v>
      </c>
      <c r="AQ28" s="36">
        <v>60547</v>
      </c>
      <c r="AR28" s="36">
        <v>605.47</v>
      </c>
      <c r="AS28" s="36" t="s">
        <v>391</v>
      </c>
      <c r="AT28" t="str">
        <f t="shared" si="0"/>
        <v>732973080LUWX XNTXNXX VXLLX LXPX NXVXRRX508.58SIMSIMSIM190116047844777.875FNEL044747.87544777.87537499.87544747.87543312.875000000AMIL47NEXT PLUS RM RJ60547605.47INATIVO</v>
      </c>
      <c r="AU28">
        <f t="shared" si="1"/>
        <v>0</v>
      </c>
      <c r="AV28">
        <f t="shared" si="2"/>
        <v>0</v>
      </c>
      <c r="AW28">
        <f>COUNTIF(Erros!$J$2:$J$1060,H28)</f>
        <v>1</v>
      </c>
      <c r="AX28">
        <f>COUNTIF(Discrepante!$J$2:$J$86,H28)</f>
        <v>0</v>
      </c>
      <c r="AY28">
        <f>COUNTIF(Acertos!$J$2:$J$37,H28)</f>
        <v>0</v>
      </c>
    </row>
    <row r="29" spans="1:51">
      <c r="A29" s="33"/>
      <c r="B29" s="33"/>
      <c r="C29" s="33"/>
      <c r="D29" s="36">
        <v>1189449000</v>
      </c>
      <c r="E29" s="33"/>
      <c r="F29" s="33"/>
      <c r="G29" s="33"/>
      <c r="H29" s="36">
        <v>73310039</v>
      </c>
      <c r="I29" s="30">
        <v>0</v>
      </c>
      <c r="J29" s="36" t="s">
        <v>485</v>
      </c>
      <c r="K29" s="33"/>
      <c r="L29" s="33"/>
      <c r="M29" s="33"/>
      <c r="N29" s="33"/>
      <c r="O29" s="33"/>
      <c r="P29" s="36">
        <v>260.83999999999997</v>
      </c>
      <c r="Q29" s="36" t="s">
        <v>386</v>
      </c>
      <c r="R29" s="36" t="s">
        <v>386</v>
      </c>
      <c r="S29" s="36" t="s">
        <v>386</v>
      </c>
      <c r="T29" s="36">
        <v>19</v>
      </c>
      <c r="U29" s="36">
        <v>0</v>
      </c>
      <c r="V29" s="36">
        <v>1</v>
      </c>
      <c r="W29" s="36">
        <v>160459</v>
      </c>
      <c r="X29" s="37">
        <v>44777.875</v>
      </c>
      <c r="Y29" s="36" t="s">
        <v>387</v>
      </c>
      <c r="Z29" s="36">
        <v>0</v>
      </c>
      <c r="AA29" s="37">
        <v>44711.875</v>
      </c>
      <c r="AB29" s="37">
        <v>44777.875</v>
      </c>
      <c r="AC29" s="37">
        <v>39186.875</v>
      </c>
      <c r="AD29" s="37">
        <v>44711.875</v>
      </c>
      <c r="AE29" s="37">
        <v>44679.875</v>
      </c>
      <c r="AF29" s="37">
        <v>43312.875</v>
      </c>
      <c r="AG29" s="36"/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 t="s">
        <v>389</v>
      </c>
      <c r="AO29" s="36"/>
      <c r="AP29" s="36" t="s">
        <v>400</v>
      </c>
      <c r="AQ29" s="36">
        <v>31052</v>
      </c>
      <c r="AR29" s="36">
        <v>310.52</v>
      </c>
      <c r="AS29" s="36" t="s">
        <v>391</v>
      </c>
      <c r="AT29" t="str">
        <f t="shared" si="0"/>
        <v>1189449000733100390XTXVXX XBXXPXM DX XUX260.84NÃONÃONÃO190116045944777.875FNEL044711.87544777.87539186.87544711.87544679.87543312.875000000AMILNEXT MUNICIPAL SÃO PAULO31052310.52INATIVO</v>
      </c>
      <c r="AU29">
        <f t="shared" si="1"/>
        <v>0</v>
      </c>
      <c r="AV29">
        <f t="shared" si="2"/>
        <v>0</v>
      </c>
      <c r="AW29">
        <f>COUNTIF(Erros!$J$2:$J$1060,H29)</f>
        <v>1</v>
      </c>
      <c r="AX29">
        <f>COUNTIF(Discrepante!$J$2:$J$86,H29)</f>
        <v>0</v>
      </c>
      <c r="AY29">
        <f>COUNTIF(Acertos!$J$2:$J$37,H29)</f>
        <v>0</v>
      </c>
    </row>
    <row r="30" spans="1:51">
      <c r="A30" s="33"/>
      <c r="B30" s="33"/>
      <c r="C30" s="33"/>
      <c r="D30" s="36">
        <v>1190477000</v>
      </c>
      <c r="E30" s="33"/>
      <c r="F30" s="33"/>
      <c r="G30" s="33"/>
      <c r="H30" s="36">
        <v>73375200</v>
      </c>
      <c r="I30" s="30">
        <v>0</v>
      </c>
      <c r="J30" s="36" t="s">
        <v>479</v>
      </c>
      <c r="K30" s="33"/>
      <c r="L30" s="33"/>
      <c r="M30" s="33"/>
      <c r="N30" s="33"/>
      <c r="O30" s="33"/>
      <c r="P30" s="36">
        <v>1784.23</v>
      </c>
      <c r="Q30" s="36" t="s">
        <v>404</v>
      </c>
      <c r="R30" s="36" t="s">
        <v>404</v>
      </c>
      <c r="S30" s="36" t="s">
        <v>404</v>
      </c>
      <c r="T30" s="36">
        <v>57</v>
      </c>
      <c r="U30" s="36">
        <v>0</v>
      </c>
      <c r="V30" s="36">
        <v>1</v>
      </c>
      <c r="W30" s="36">
        <v>160274</v>
      </c>
      <c r="X30" s="37">
        <v>44777.875</v>
      </c>
      <c r="Y30" s="36" t="s">
        <v>392</v>
      </c>
      <c r="Z30" s="36">
        <v>0</v>
      </c>
      <c r="AA30" s="37"/>
      <c r="AB30" s="37">
        <v>44777.875</v>
      </c>
      <c r="AC30" s="37">
        <v>32961.875</v>
      </c>
      <c r="AD30" s="37">
        <v>44770.875</v>
      </c>
      <c r="AE30" s="37">
        <v>44770.875</v>
      </c>
      <c r="AF30" s="37">
        <v>43312.875</v>
      </c>
      <c r="AG30" s="36"/>
      <c r="AH30" s="36">
        <v>0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 t="s">
        <v>389</v>
      </c>
      <c r="AO30" s="36">
        <v>47</v>
      </c>
      <c r="AP30" s="36" t="s">
        <v>476</v>
      </c>
      <c r="AQ30" s="36">
        <v>212411</v>
      </c>
      <c r="AR30" s="36">
        <v>2124.11</v>
      </c>
      <c r="AS30" s="36" t="s">
        <v>480</v>
      </c>
      <c r="AT30" t="str">
        <f t="shared" si="0"/>
        <v>1190477000733752000JXNXTHX DX XLVX RXXNDX1784.23SIMSIMSIM570116027444777.875ANMEP044777.87532961.87544770.87544770.87543312.875000000AMIL47AMIL 400 QC NACIONAL2124112124.11SUSPENSÃO</v>
      </c>
      <c r="AU30">
        <f t="shared" si="1"/>
        <v>0</v>
      </c>
      <c r="AV30">
        <f t="shared" si="2"/>
        <v>0</v>
      </c>
      <c r="AW30">
        <f>COUNTIF(Erros!$J$2:$J$1060,H30)</f>
        <v>1</v>
      </c>
      <c r="AX30">
        <f>COUNTIF(Discrepante!$J$2:$J$86,H30)</f>
        <v>0</v>
      </c>
      <c r="AY30">
        <f>COUNTIF(Acertos!$J$2:$J$37,H30)</f>
        <v>0</v>
      </c>
    </row>
    <row r="31" spans="1:51">
      <c r="A31" s="33"/>
      <c r="B31" s="33"/>
      <c r="C31" s="33"/>
      <c r="D31" s="34"/>
      <c r="E31" s="33"/>
      <c r="F31" s="33"/>
      <c r="G31" s="33"/>
      <c r="H31" s="34">
        <v>73381251</v>
      </c>
      <c r="I31" s="29">
        <v>0</v>
      </c>
      <c r="J31" s="34" t="s">
        <v>827</v>
      </c>
      <c r="K31" s="33"/>
      <c r="L31" s="33"/>
      <c r="M31" s="33"/>
      <c r="N31" s="33"/>
      <c r="O31" s="33"/>
      <c r="P31" s="34">
        <v>2130.0700000000002</v>
      </c>
      <c r="Q31" s="34" t="s">
        <v>404</v>
      </c>
      <c r="R31" s="34" t="s">
        <v>404</v>
      </c>
      <c r="S31" s="34" t="s">
        <v>404</v>
      </c>
      <c r="T31" s="34">
        <v>57</v>
      </c>
      <c r="U31" s="34">
        <v>0</v>
      </c>
      <c r="V31" s="34">
        <v>1</v>
      </c>
      <c r="W31" s="34">
        <v>160953</v>
      </c>
      <c r="X31" s="35">
        <v>44761.875</v>
      </c>
      <c r="Y31" s="34" t="s">
        <v>392</v>
      </c>
      <c r="Z31" s="34">
        <v>0</v>
      </c>
      <c r="AA31" s="35"/>
      <c r="AB31" s="35">
        <v>44761.875</v>
      </c>
      <c r="AC31" s="35">
        <v>31385.916666666668</v>
      </c>
      <c r="AD31" s="35">
        <v>43325.875</v>
      </c>
      <c r="AE31" s="35"/>
      <c r="AF31" s="35">
        <v>43326.875</v>
      </c>
      <c r="AG31" s="34"/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 t="s">
        <v>389</v>
      </c>
      <c r="AO31" s="34">
        <v>46</v>
      </c>
      <c r="AP31" s="34" t="s">
        <v>390</v>
      </c>
      <c r="AQ31" s="34">
        <v>253579</v>
      </c>
      <c r="AR31" s="34">
        <v>2535.79</v>
      </c>
      <c r="AS31" s="34" t="s">
        <v>408</v>
      </c>
      <c r="AT31" t="str">
        <f t="shared" si="0"/>
        <v>733812510GXBRXXLX MXLX XTTX2130.07SIMSIMSIM570116095344761.875ANMEP044761.87531385.916666666743325.87543326.875000000AMIL46AMIL 400 QP NACIONAL2535792535.79ATIVO</v>
      </c>
      <c r="AU31">
        <f t="shared" si="1"/>
        <v>0</v>
      </c>
      <c r="AV31">
        <f t="shared" si="2"/>
        <v>0</v>
      </c>
      <c r="AW31">
        <f>COUNTIF(Erros!$J$2:$J$1060,H31)</f>
        <v>3</v>
      </c>
      <c r="AX31">
        <f>COUNTIF(Discrepante!$J$2:$J$86,H31)</f>
        <v>0</v>
      </c>
      <c r="AY31">
        <f>COUNTIF(Acertos!$J$2:$J$37,H31)</f>
        <v>0</v>
      </c>
    </row>
    <row r="32" spans="1:51">
      <c r="A32" s="33"/>
      <c r="B32" s="33"/>
      <c r="C32" s="33"/>
      <c r="D32" s="36"/>
      <c r="E32" s="33"/>
      <c r="F32" s="33"/>
      <c r="G32" s="33"/>
      <c r="H32" s="36">
        <v>73381251</v>
      </c>
      <c r="I32" s="30">
        <v>0</v>
      </c>
      <c r="J32" s="36" t="s">
        <v>827</v>
      </c>
      <c r="K32" s="33"/>
      <c r="L32" s="33"/>
      <c r="M32" s="33"/>
      <c r="N32" s="33"/>
      <c r="O32" s="33"/>
      <c r="P32" s="36">
        <v>2130.0700000000002</v>
      </c>
      <c r="Q32" s="36" t="s">
        <v>404</v>
      </c>
      <c r="R32" s="36" t="s">
        <v>404</v>
      </c>
      <c r="S32" s="36" t="s">
        <v>404</v>
      </c>
      <c r="T32" s="36">
        <v>57</v>
      </c>
      <c r="U32" s="36">
        <v>0</v>
      </c>
      <c r="V32" s="36">
        <v>1</v>
      </c>
      <c r="W32" s="36">
        <v>160953</v>
      </c>
      <c r="X32" s="37">
        <v>44761.875</v>
      </c>
      <c r="Y32" s="36" t="s">
        <v>392</v>
      </c>
      <c r="Z32" s="36">
        <v>0</v>
      </c>
      <c r="AA32" s="37"/>
      <c r="AB32" s="37">
        <v>44761.875</v>
      </c>
      <c r="AC32" s="37">
        <v>31385.916666666668</v>
      </c>
      <c r="AD32" s="37">
        <v>43325.875</v>
      </c>
      <c r="AE32" s="37"/>
      <c r="AF32" s="37">
        <v>43326.875</v>
      </c>
      <c r="AG32" s="36"/>
      <c r="AH32" s="36">
        <v>0</v>
      </c>
      <c r="AI32" s="36">
        <v>0</v>
      </c>
      <c r="AJ32" s="36">
        <v>0</v>
      </c>
      <c r="AK32" s="36">
        <v>0</v>
      </c>
      <c r="AL32" s="36">
        <v>0</v>
      </c>
      <c r="AM32" s="36">
        <v>0</v>
      </c>
      <c r="AN32" s="36" t="s">
        <v>389</v>
      </c>
      <c r="AO32" s="36">
        <v>46</v>
      </c>
      <c r="AP32" s="36" t="s">
        <v>390</v>
      </c>
      <c r="AQ32" s="36">
        <v>253579</v>
      </c>
      <c r="AR32" s="36">
        <v>2535.79</v>
      </c>
      <c r="AS32" s="36" t="s">
        <v>408</v>
      </c>
      <c r="AT32" t="str">
        <f t="shared" si="0"/>
        <v>733812510GXBRXXLX MXLX XTTX2130.07SIMSIMSIM570116095344761.875ANMEP044761.87531385.916666666743325.87543326.875000000AMIL46AMIL 400 QP NACIONAL2535792535.79ATIVO</v>
      </c>
      <c r="AU32">
        <f t="shared" si="1"/>
        <v>1</v>
      </c>
      <c r="AV32">
        <f t="shared" si="2"/>
        <v>1</v>
      </c>
      <c r="AW32">
        <f>COUNTIF(Erros!$J$2:$J$1060,H32)</f>
        <v>3</v>
      </c>
      <c r="AX32">
        <f>COUNTIF(Discrepante!$J$2:$J$86,H32)</f>
        <v>0</v>
      </c>
      <c r="AY32">
        <f>COUNTIF(Acertos!$J$2:$J$37,H32)</f>
        <v>0</v>
      </c>
    </row>
    <row r="33" spans="1:51">
      <c r="A33" s="33"/>
      <c r="B33" s="33"/>
      <c r="C33" s="33"/>
      <c r="D33" s="34"/>
      <c r="E33" s="33"/>
      <c r="F33" s="33"/>
      <c r="G33" s="33"/>
      <c r="H33" s="34">
        <v>73381251</v>
      </c>
      <c r="I33" s="29">
        <v>0</v>
      </c>
      <c r="J33" s="34" t="s">
        <v>827</v>
      </c>
      <c r="K33" s="33"/>
      <c r="L33" s="33"/>
      <c r="M33" s="33"/>
      <c r="N33" s="33"/>
      <c r="O33" s="33"/>
      <c r="P33" s="34">
        <v>2130.0700000000002</v>
      </c>
      <c r="Q33" s="34" t="s">
        <v>404</v>
      </c>
      <c r="R33" s="34" t="s">
        <v>404</v>
      </c>
      <c r="S33" s="34" t="s">
        <v>404</v>
      </c>
      <c r="T33" s="34">
        <v>57</v>
      </c>
      <c r="U33" s="34">
        <v>0</v>
      </c>
      <c r="V33" s="34">
        <v>1</v>
      </c>
      <c r="W33" s="34">
        <v>160953</v>
      </c>
      <c r="X33" s="35">
        <v>44761.875</v>
      </c>
      <c r="Y33" s="34" t="s">
        <v>392</v>
      </c>
      <c r="Z33" s="34">
        <v>0</v>
      </c>
      <c r="AA33" s="35"/>
      <c r="AB33" s="35">
        <v>44761.875</v>
      </c>
      <c r="AC33" s="35">
        <v>31385.916666666668</v>
      </c>
      <c r="AD33" s="35">
        <v>43325.875</v>
      </c>
      <c r="AE33" s="35"/>
      <c r="AF33" s="35">
        <v>43326.875</v>
      </c>
      <c r="AG33" s="34"/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 t="s">
        <v>389</v>
      </c>
      <c r="AO33" s="34">
        <v>46</v>
      </c>
      <c r="AP33" s="34" t="s">
        <v>390</v>
      </c>
      <c r="AQ33" s="34">
        <v>253579</v>
      </c>
      <c r="AR33" s="34">
        <v>2535.79</v>
      </c>
      <c r="AS33" s="34" t="s">
        <v>408</v>
      </c>
      <c r="AT33" t="str">
        <f t="shared" si="0"/>
        <v>733812510GXBRXXLX MXLX XTTX2130.07SIMSIMSIM570116095344761.875ANMEP044761.87531385.916666666743325.87543326.875000000AMIL46AMIL 400 QP NACIONAL2535792535.79ATIVO</v>
      </c>
      <c r="AU33">
        <f t="shared" si="1"/>
        <v>1</v>
      </c>
      <c r="AV33">
        <f t="shared" si="2"/>
        <v>1</v>
      </c>
      <c r="AW33">
        <f>COUNTIF(Erros!$J$2:$J$1060,H33)</f>
        <v>3</v>
      </c>
      <c r="AX33">
        <f>COUNTIF(Discrepante!$J$2:$J$86,H33)</f>
        <v>0</v>
      </c>
      <c r="AY33">
        <f>COUNTIF(Acertos!$J$2:$J$37,H33)</f>
        <v>0</v>
      </c>
    </row>
    <row r="34" spans="1:51">
      <c r="A34" s="33"/>
      <c r="B34" s="33"/>
      <c r="C34" s="33"/>
      <c r="D34" s="36"/>
      <c r="E34" s="33"/>
      <c r="F34" s="33"/>
      <c r="G34" s="33"/>
      <c r="H34" s="36">
        <v>73381258</v>
      </c>
      <c r="I34" s="30">
        <v>0</v>
      </c>
      <c r="J34" s="36" t="s">
        <v>830</v>
      </c>
      <c r="K34" s="33"/>
      <c r="L34" s="33"/>
      <c r="M34" s="33"/>
      <c r="N34" s="33"/>
      <c r="O34" s="33"/>
      <c r="P34" s="36">
        <v>1516.66</v>
      </c>
      <c r="Q34" s="36" t="s">
        <v>404</v>
      </c>
      <c r="R34" s="36" t="s">
        <v>404</v>
      </c>
      <c r="S34" s="36" t="s">
        <v>404</v>
      </c>
      <c r="T34" s="36">
        <v>57</v>
      </c>
      <c r="U34" s="36">
        <v>0</v>
      </c>
      <c r="V34" s="36">
        <v>1</v>
      </c>
      <c r="W34" s="36">
        <v>160996</v>
      </c>
      <c r="X34" s="37">
        <v>44761.875</v>
      </c>
      <c r="Y34" s="36" t="s">
        <v>392</v>
      </c>
      <c r="Z34" s="36">
        <v>0</v>
      </c>
      <c r="AA34" s="37"/>
      <c r="AB34" s="37">
        <v>44761.875</v>
      </c>
      <c r="AC34" s="37">
        <v>33312.875</v>
      </c>
      <c r="AD34" s="37">
        <v>43325.875</v>
      </c>
      <c r="AE34" s="37"/>
      <c r="AF34" s="37">
        <v>43326.875</v>
      </c>
      <c r="AG34" s="36"/>
      <c r="AH34" s="36">
        <v>0</v>
      </c>
      <c r="AI34" s="36">
        <v>0</v>
      </c>
      <c r="AJ34" s="36">
        <v>0</v>
      </c>
      <c r="AK34" s="36">
        <v>0</v>
      </c>
      <c r="AL34" s="36">
        <v>0</v>
      </c>
      <c r="AM34" s="36">
        <v>0</v>
      </c>
      <c r="AN34" s="36" t="s">
        <v>389</v>
      </c>
      <c r="AO34" s="36">
        <v>46</v>
      </c>
      <c r="AP34" s="36" t="s">
        <v>478</v>
      </c>
      <c r="AQ34" s="36">
        <v>180553</v>
      </c>
      <c r="AR34" s="36">
        <v>1805.53</v>
      </c>
      <c r="AS34" s="36" t="s">
        <v>408</v>
      </c>
      <c r="AT34" t="str">
        <f t="shared" si="0"/>
        <v>733812580XGXR XLX DX PRXZXRX1516.66SIMSIMSIM570116099644761.875ANMEP044761.87533312.87543325.87543326.875000000AMIL46AMIL 400 QC NACIONAL COPART1805531805.53ATIVO</v>
      </c>
      <c r="AU34">
        <f t="shared" si="1"/>
        <v>0</v>
      </c>
      <c r="AV34">
        <f t="shared" si="2"/>
        <v>0</v>
      </c>
      <c r="AW34">
        <f>COUNTIF(Erros!$J$2:$J$1060,H34)</f>
        <v>3</v>
      </c>
      <c r="AX34">
        <f>COUNTIF(Discrepante!$J$2:$J$86,H34)</f>
        <v>0</v>
      </c>
      <c r="AY34">
        <f>COUNTIF(Acertos!$J$2:$J$37,H34)</f>
        <v>0</v>
      </c>
    </row>
    <row r="35" spans="1:51">
      <c r="A35" s="33"/>
      <c r="B35" s="33"/>
      <c r="C35" s="33"/>
      <c r="D35" s="34"/>
      <c r="E35" s="33"/>
      <c r="F35" s="33"/>
      <c r="G35" s="33"/>
      <c r="H35" s="34">
        <v>73381258</v>
      </c>
      <c r="I35" s="29">
        <v>0</v>
      </c>
      <c r="J35" s="34" t="s">
        <v>830</v>
      </c>
      <c r="K35" s="33"/>
      <c r="L35" s="33"/>
      <c r="M35" s="33"/>
      <c r="N35" s="33"/>
      <c r="O35" s="33"/>
      <c r="P35" s="34">
        <v>1516.66</v>
      </c>
      <c r="Q35" s="34" t="s">
        <v>404</v>
      </c>
      <c r="R35" s="34" t="s">
        <v>404</v>
      </c>
      <c r="S35" s="34" t="s">
        <v>404</v>
      </c>
      <c r="T35" s="34">
        <v>57</v>
      </c>
      <c r="U35" s="34">
        <v>0</v>
      </c>
      <c r="V35" s="34">
        <v>1</v>
      </c>
      <c r="W35" s="34">
        <v>160996</v>
      </c>
      <c r="X35" s="35">
        <v>44761.875</v>
      </c>
      <c r="Y35" s="34" t="s">
        <v>392</v>
      </c>
      <c r="Z35" s="34">
        <v>0</v>
      </c>
      <c r="AA35" s="35"/>
      <c r="AB35" s="35">
        <v>44761.875</v>
      </c>
      <c r="AC35" s="35">
        <v>33312.875</v>
      </c>
      <c r="AD35" s="35">
        <v>43325.875</v>
      </c>
      <c r="AE35" s="35"/>
      <c r="AF35" s="35">
        <v>43326.875</v>
      </c>
      <c r="AG35" s="34"/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 t="s">
        <v>389</v>
      </c>
      <c r="AO35" s="34">
        <v>46</v>
      </c>
      <c r="AP35" s="34" t="s">
        <v>478</v>
      </c>
      <c r="AQ35" s="34">
        <v>180553</v>
      </c>
      <c r="AR35" s="34">
        <v>1805.53</v>
      </c>
      <c r="AS35" s="34" t="s">
        <v>408</v>
      </c>
      <c r="AT35" t="str">
        <f t="shared" si="0"/>
        <v>733812580XGXR XLX DX PRXZXRX1516.66SIMSIMSIM570116099644761.875ANMEP044761.87533312.87543325.87543326.875000000AMIL46AMIL 400 QC NACIONAL COPART1805531805.53ATIVO</v>
      </c>
      <c r="AU35">
        <f t="shared" si="1"/>
        <v>1</v>
      </c>
      <c r="AV35">
        <f t="shared" si="2"/>
        <v>1</v>
      </c>
      <c r="AW35">
        <f>COUNTIF(Erros!$J$2:$J$1060,H35)</f>
        <v>3</v>
      </c>
      <c r="AX35">
        <f>COUNTIF(Discrepante!$J$2:$J$86,H35)</f>
        <v>0</v>
      </c>
      <c r="AY35">
        <f>COUNTIF(Acertos!$J$2:$J$37,H35)</f>
        <v>0</v>
      </c>
    </row>
    <row r="36" spans="1:51">
      <c r="A36" s="33"/>
      <c r="B36" s="33"/>
      <c r="C36" s="33"/>
      <c r="D36" s="36"/>
      <c r="E36" s="33"/>
      <c r="F36" s="33"/>
      <c r="G36" s="33"/>
      <c r="H36" s="36">
        <v>73381258</v>
      </c>
      <c r="I36" s="30">
        <v>0</v>
      </c>
      <c r="J36" s="36" t="s">
        <v>830</v>
      </c>
      <c r="K36" s="33"/>
      <c r="L36" s="33"/>
      <c r="M36" s="33"/>
      <c r="N36" s="33"/>
      <c r="O36" s="33"/>
      <c r="P36" s="36">
        <v>1516.66</v>
      </c>
      <c r="Q36" s="36" t="s">
        <v>404</v>
      </c>
      <c r="R36" s="36" t="s">
        <v>404</v>
      </c>
      <c r="S36" s="36" t="s">
        <v>404</v>
      </c>
      <c r="T36" s="36">
        <v>57</v>
      </c>
      <c r="U36" s="36">
        <v>0</v>
      </c>
      <c r="V36" s="36">
        <v>1</v>
      </c>
      <c r="W36" s="36">
        <v>160996</v>
      </c>
      <c r="X36" s="37">
        <v>44761.875</v>
      </c>
      <c r="Y36" s="36" t="s">
        <v>392</v>
      </c>
      <c r="Z36" s="36">
        <v>0</v>
      </c>
      <c r="AA36" s="37"/>
      <c r="AB36" s="37">
        <v>44761.875</v>
      </c>
      <c r="AC36" s="37">
        <v>33312.875</v>
      </c>
      <c r="AD36" s="37">
        <v>43325.875</v>
      </c>
      <c r="AE36" s="37"/>
      <c r="AF36" s="37">
        <v>43326.875</v>
      </c>
      <c r="AG36" s="36"/>
      <c r="AH36" s="36">
        <v>0</v>
      </c>
      <c r="AI36" s="36">
        <v>0</v>
      </c>
      <c r="AJ36" s="36">
        <v>0</v>
      </c>
      <c r="AK36" s="36">
        <v>0</v>
      </c>
      <c r="AL36" s="36">
        <v>0</v>
      </c>
      <c r="AM36" s="36">
        <v>0</v>
      </c>
      <c r="AN36" s="36" t="s">
        <v>389</v>
      </c>
      <c r="AO36" s="36">
        <v>46</v>
      </c>
      <c r="AP36" s="36" t="s">
        <v>478</v>
      </c>
      <c r="AQ36" s="36">
        <v>180553</v>
      </c>
      <c r="AR36" s="36">
        <v>1805.53</v>
      </c>
      <c r="AS36" s="36" t="s">
        <v>408</v>
      </c>
      <c r="AT36" t="str">
        <f t="shared" si="0"/>
        <v>733812580XGXR XLX DX PRXZXRX1516.66SIMSIMSIM570116099644761.875ANMEP044761.87533312.87543325.87543326.875000000AMIL46AMIL 400 QC NACIONAL COPART1805531805.53ATIVO</v>
      </c>
      <c r="AU36">
        <f t="shared" si="1"/>
        <v>1</v>
      </c>
      <c r="AV36">
        <f t="shared" si="2"/>
        <v>1</v>
      </c>
      <c r="AW36">
        <f>COUNTIF(Erros!$J$2:$J$1060,H36)</f>
        <v>3</v>
      </c>
      <c r="AX36">
        <f>COUNTIF(Discrepante!$J$2:$J$86,H36)</f>
        <v>0</v>
      </c>
      <c r="AY36">
        <f>COUNTIF(Acertos!$J$2:$J$37,H36)</f>
        <v>0</v>
      </c>
    </row>
    <row r="37" spans="1:51">
      <c r="A37" s="33"/>
      <c r="B37" s="33"/>
      <c r="C37" s="33"/>
      <c r="D37" s="34"/>
      <c r="E37" s="33"/>
      <c r="F37" s="33"/>
      <c r="G37" s="33"/>
      <c r="H37" s="34">
        <v>73381272</v>
      </c>
      <c r="I37" s="29">
        <v>0</v>
      </c>
      <c r="J37" s="34" t="s">
        <v>832</v>
      </c>
      <c r="K37" s="33"/>
      <c r="L37" s="33"/>
      <c r="M37" s="33"/>
      <c r="N37" s="33"/>
      <c r="O37" s="33"/>
      <c r="P37" s="34">
        <v>2555.9499999999998</v>
      </c>
      <c r="Q37" s="34" t="s">
        <v>404</v>
      </c>
      <c r="R37" s="34" t="s">
        <v>404</v>
      </c>
      <c r="S37" s="34" t="s">
        <v>404</v>
      </c>
      <c r="T37" s="34">
        <v>57</v>
      </c>
      <c r="U37" s="34">
        <v>0</v>
      </c>
      <c r="V37" s="34">
        <v>1</v>
      </c>
      <c r="W37" s="34">
        <v>161024</v>
      </c>
      <c r="X37" s="35">
        <v>44761.875</v>
      </c>
      <c r="Y37" s="34" t="s">
        <v>392</v>
      </c>
      <c r="Z37" s="34">
        <v>0</v>
      </c>
      <c r="AA37" s="35"/>
      <c r="AB37" s="35">
        <v>44761.875</v>
      </c>
      <c r="AC37" s="35">
        <v>29995.916666666668</v>
      </c>
      <c r="AD37" s="35">
        <v>43325.875</v>
      </c>
      <c r="AE37" s="35"/>
      <c r="AF37" s="35">
        <v>43326.875</v>
      </c>
      <c r="AG37" s="34"/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 t="s">
        <v>389</v>
      </c>
      <c r="AO37" s="34">
        <v>46</v>
      </c>
      <c r="AP37" s="34" t="s">
        <v>398</v>
      </c>
      <c r="AQ37" s="34">
        <v>30428</v>
      </c>
      <c r="AR37" s="34">
        <v>3042.8</v>
      </c>
      <c r="AS37" s="34" t="s">
        <v>408</v>
      </c>
      <c r="AT37" t="str">
        <f t="shared" si="0"/>
        <v>733812720XDRXXNX WXRVXLHX GXMX2555.95SIMSIMSIM570116102444761.875ANMEP044761.87529995.916666666743325.87543326.875000000AMIL46AMIL 500 QP NACIONAL304283042.8ATIVO</v>
      </c>
      <c r="AU37">
        <f t="shared" si="1"/>
        <v>0</v>
      </c>
      <c r="AV37">
        <f t="shared" si="2"/>
        <v>0</v>
      </c>
      <c r="AW37">
        <f>COUNTIF(Erros!$J$2:$J$1060,H37)</f>
        <v>3</v>
      </c>
      <c r="AX37">
        <f>COUNTIF(Discrepante!$J$2:$J$86,H37)</f>
        <v>0</v>
      </c>
      <c r="AY37">
        <f>COUNTIF(Acertos!$J$2:$J$37,H37)</f>
        <v>0</v>
      </c>
    </row>
    <row r="38" spans="1:51">
      <c r="A38" s="33"/>
      <c r="B38" s="33"/>
      <c r="C38" s="33"/>
      <c r="D38" s="36"/>
      <c r="E38" s="33"/>
      <c r="F38" s="33"/>
      <c r="G38" s="33"/>
      <c r="H38" s="36">
        <v>73381272</v>
      </c>
      <c r="I38" s="30">
        <v>0</v>
      </c>
      <c r="J38" s="36" t="s">
        <v>832</v>
      </c>
      <c r="K38" s="33"/>
      <c r="L38" s="33"/>
      <c r="M38" s="33"/>
      <c r="N38" s="33"/>
      <c r="O38" s="33"/>
      <c r="P38" s="36">
        <v>2555.9499999999998</v>
      </c>
      <c r="Q38" s="36" t="s">
        <v>404</v>
      </c>
      <c r="R38" s="36" t="s">
        <v>404</v>
      </c>
      <c r="S38" s="36" t="s">
        <v>404</v>
      </c>
      <c r="T38" s="36">
        <v>57</v>
      </c>
      <c r="U38" s="36">
        <v>0</v>
      </c>
      <c r="V38" s="36">
        <v>1</v>
      </c>
      <c r="W38" s="36">
        <v>161024</v>
      </c>
      <c r="X38" s="37">
        <v>44761.875</v>
      </c>
      <c r="Y38" s="36" t="s">
        <v>392</v>
      </c>
      <c r="Z38" s="36">
        <v>0</v>
      </c>
      <c r="AA38" s="37"/>
      <c r="AB38" s="37">
        <v>44761.875</v>
      </c>
      <c r="AC38" s="37">
        <v>29995.916666666668</v>
      </c>
      <c r="AD38" s="37">
        <v>43325.875</v>
      </c>
      <c r="AE38" s="37"/>
      <c r="AF38" s="37">
        <v>43326.875</v>
      </c>
      <c r="AG38" s="36"/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36" t="s">
        <v>389</v>
      </c>
      <c r="AO38" s="36">
        <v>46</v>
      </c>
      <c r="AP38" s="36" t="s">
        <v>398</v>
      </c>
      <c r="AQ38" s="36">
        <v>30428</v>
      </c>
      <c r="AR38" s="36">
        <v>3042.8</v>
      </c>
      <c r="AS38" s="36" t="s">
        <v>408</v>
      </c>
      <c r="AT38" t="str">
        <f t="shared" si="0"/>
        <v>733812720XDRXXNX WXRVXLHX GXMX2555.95SIMSIMSIM570116102444761.875ANMEP044761.87529995.916666666743325.87543326.875000000AMIL46AMIL 500 QP NACIONAL304283042.8ATIVO</v>
      </c>
      <c r="AU38">
        <f t="shared" si="1"/>
        <v>1</v>
      </c>
      <c r="AV38">
        <f t="shared" si="2"/>
        <v>1</v>
      </c>
      <c r="AW38">
        <f>COUNTIF(Erros!$J$2:$J$1060,H38)</f>
        <v>3</v>
      </c>
      <c r="AX38">
        <f>COUNTIF(Discrepante!$J$2:$J$86,H38)</f>
        <v>0</v>
      </c>
      <c r="AY38">
        <f>COUNTIF(Acertos!$J$2:$J$37,H38)</f>
        <v>0</v>
      </c>
    </row>
    <row r="39" spans="1:51">
      <c r="A39" s="33"/>
      <c r="B39" s="33"/>
      <c r="C39" s="33"/>
      <c r="D39" s="34"/>
      <c r="E39" s="33"/>
      <c r="F39" s="33"/>
      <c r="G39" s="33"/>
      <c r="H39" s="34">
        <v>73381272</v>
      </c>
      <c r="I39" s="29">
        <v>0</v>
      </c>
      <c r="J39" s="34" t="s">
        <v>832</v>
      </c>
      <c r="K39" s="33"/>
      <c r="L39" s="33"/>
      <c r="M39" s="33"/>
      <c r="N39" s="33"/>
      <c r="O39" s="33"/>
      <c r="P39" s="34">
        <v>2555.9499999999998</v>
      </c>
      <c r="Q39" s="34" t="s">
        <v>404</v>
      </c>
      <c r="R39" s="34" t="s">
        <v>404</v>
      </c>
      <c r="S39" s="34" t="s">
        <v>404</v>
      </c>
      <c r="T39" s="34">
        <v>57</v>
      </c>
      <c r="U39" s="34">
        <v>0</v>
      </c>
      <c r="V39" s="34">
        <v>1</v>
      </c>
      <c r="W39" s="34">
        <v>161024</v>
      </c>
      <c r="X39" s="35">
        <v>44761.875</v>
      </c>
      <c r="Y39" s="34" t="s">
        <v>392</v>
      </c>
      <c r="Z39" s="34">
        <v>0</v>
      </c>
      <c r="AA39" s="35"/>
      <c r="AB39" s="35">
        <v>44761.875</v>
      </c>
      <c r="AC39" s="35">
        <v>29995.916666666668</v>
      </c>
      <c r="AD39" s="35">
        <v>43325.875</v>
      </c>
      <c r="AE39" s="35"/>
      <c r="AF39" s="35">
        <v>43326.875</v>
      </c>
      <c r="AG39" s="34"/>
      <c r="AH39" s="34">
        <v>0</v>
      </c>
      <c r="AI39" s="34">
        <v>0</v>
      </c>
      <c r="AJ39" s="34">
        <v>0</v>
      </c>
      <c r="AK39" s="34">
        <v>0</v>
      </c>
      <c r="AL39" s="34">
        <v>0</v>
      </c>
      <c r="AM39" s="34">
        <v>0</v>
      </c>
      <c r="AN39" s="34" t="s">
        <v>389</v>
      </c>
      <c r="AO39" s="34">
        <v>46</v>
      </c>
      <c r="AP39" s="34" t="s">
        <v>398</v>
      </c>
      <c r="AQ39" s="34">
        <v>30428</v>
      </c>
      <c r="AR39" s="34">
        <v>3042.8</v>
      </c>
      <c r="AS39" s="34" t="s">
        <v>408</v>
      </c>
      <c r="AT39" t="str">
        <f t="shared" si="0"/>
        <v>733812720XDRXXNX WXRVXLHX GXMX2555.95SIMSIMSIM570116102444761.875ANMEP044761.87529995.916666666743325.87543326.875000000AMIL46AMIL 500 QP NACIONAL304283042.8ATIVO</v>
      </c>
      <c r="AU39">
        <f t="shared" si="1"/>
        <v>1</v>
      </c>
      <c r="AV39">
        <f t="shared" si="2"/>
        <v>1</v>
      </c>
      <c r="AW39">
        <f>COUNTIF(Erros!$J$2:$J$1060,H39)</f>
        <v>3</v>
      </c>
      <c r="AX39">
        <f>COUNTIF(Discrepante!$J$2:$J$86,H39)</f>
        <v>0</v>
      </c>
      <c r="AY39">
        <f>COUNTIF(Acertos!$J$2:$J$37,H39)</f>
        <v>0</v>
      </c>
    </row>
    <row r="40" spans="1:51">
      <c r="A40" s="33"/>
      <c r="B40" s="33"/>
      <c r="C40" s="33"/>
      <c r="D40" s="36"/>
      <c r="E40" s="33"/>
      <c r="F40" s="33"/>
      <c r="G40" s="33"/>
      <c r="H40" s="36">
        <v>73381292</v>
      </c>
      <c r="I40" s="30">
        <v>0</v>
      </c>
      <c r="J40" s="36" t="s">
        <v>839</v>
      </c>
      <c r="K40" s="33"/>
      <c r="L40" s="33"/>
      <c r="M40" s="33"/>
      <c r="N40" s="33"/>
      <c r="O40" s="33"/>
      <c r="P40" s="36">
        <v>2113.2399999999998</v>
      </c>
      <c r="Q40" s="36" t="s">
        <v>404</v>
      </c>
      <c r="R40" s="36" t="s">
        <v>404</v>
      </c>
      <c r="S40" s="36" t="s">
        <v>404</v>
      </c>
      <c r="T40" s="36">
        <v>224</v>
      </c>
      <c r="U40" s="36">
        <v>0</v>
      </c>
      <c r="V40" s="36">
        <v>1</v>
      </c>
      <c r="W40" s="36">
        <v>161215</v>
      </c>
      <c r="X40" s="37">
        <v>44761.875</v>
      </c>
      <c r="Y40" s="36" t="s">
        <v>535</v>
      </c>
      <c r="Z40" s="36">
        <v>0</v>
      </c>
      <c r="AA40" s="37"/>
      <c r="AB40" s="37">
        <v>44761.875</v>
      </c>
      <c r="AC40" s="37">
        <v>29508.875</v>
      </c>
      <c r="AD40" s="37">
        <v>43325.875</v>
      </c>
      <c r="AE40" s="37"/>
      <c r="AF40" s="37">
        <v>43326.875</v>
      </c>
      <c r="AG40" s="36"/>
      <c r="AH40" s="36">
        <v>0</v>
      </c>
      <c r="AI40" s="36">
        <v>0</v>
      </c>
      <c r="AJ40" s="36">
        <v>0</v>
      </c>
      <c r="AK40" s="36">
        <v>0</v>
      </c>
      <c r="AL40" s="36">
        <v>0</v>
      </c>
      <c r="AM40" s="36">
        <v>0</v>
      </c>
      <c r="AN40" s="36" t="s">
        <v>389</v>
      </c>
      <c r="AO40" s="36">
        <v>46</v>
      </c>
      <c r="AP40" s="36" t="s">
        <v>398</v>
      </c>
      <c r="AQ40" s="36">
        <v>254611</v>
      </c>
      <c r="AR40" s="36">
        <v>2546.11</v>
      </c>
      <c r="AS40" s="36" t="s">
        <v>408</v>
      </c>
      <c r="AT40" t="str">
        <f t="shared" si="0"/>
        <v>733812920LUWXXNX NXRXNHX XRMXNTX2113.24SIMSIMSIM2240116121544761.875CRA - BA044761.87529508.87543325.87543326.875000000AMIL46AMIL 500 QP NACIONAL2546112546.11ATIVO</v>
      </c>
      <c r="AU40">
        <f t="shared" si="1"/>
        <v>0</v>
      </c>
      <c r="AV40">
        <f t="shared" si="2"/>
        <v>0</v>
      </c>
      <c r="AW40">
        <f>COUNTIF(Erros!$J$2:$J$1060,H40)</f>
        <v>3</v>
      </c>
      <c r="AX40">
        <f>COUNTIF(Discrepante!$J$2:$J$86,H40)</f>
        <v>0</v>
      </c>
      <c r="AY40">
        <f>COUNTIF(Acertos!$J$2:$J$37,H40)</f>
        <v>0</v>
      </c>
    </row>
    <row r="41" spans="1:51">
      <c r="A41" s="33"/>
      <c r="B41" s="33"/>
      <c r="C41" s="33"/>
      <c r="D41" s="34"/>
      <c r="E41" s="33"/>
      <c r="F41" s="33"/>
      <c r="G41" s="33"/>
      <c r="H41" s="34">
        <v>73381292</v>
      </c>
      <c r="I41" s="29">
        <v>0</v>
      </c>
      <c r="J41" s="34" t="s">
        <v>839</v>
      </c>
      <c r="K41" s="33"/>
      <c r="L41" s="33"/>
      <c r="M41" s="33"/>
      <c r="N41" s="33"/>
      <c r="O41" s="33"/>
      <c r="P41" s="34">
        <v>2113.2399999999998</v>
      </c>
      <c r="Q41" s="34" t="s">
        <v>404</v>
      </c>
      <c r="R41" s="34" t="s">
        <v>404</v>
      </c>
      <c r="S41" s="34" t="s">
        <v>404</v>
      </c>
      <c r="T41" s="34">
        <v>224</v>
      </c>
      <c r="U41" s="34">
        <v>0</v>
      </c>
      <c r="V41" s="34">
        <v>1</v>
      </c>
      <c r="W41" s="34">
        <v>161215</v>
      </c>
      <c r="X41" s="35">
        <v>44761.875</v>
      </c>
      <c r="Y41" s="34" t="s">
        <v>535</v>
      </c>
      <c r="Z41" s="34">
        <v>0</v>
      </c>
      <c r="AA41" s="35"/>
      <c r="AB41" s="35">
        <v>44761.875</v>
      </c>
      <c r="AC41" s="35">
        <v>29508.875</v>
      </c>
      <c r="AD41" s="35">
        <v>43325.875</v>
      </c>
      <c r="AE41" s="35"/>
      <c r="AF41" s="35">
        <v>43326.875</v>
      </c>
      <c r="AG41" s="34"/>
      <c r="AH41" s="34">
        <v>0</v>
      </c>
      <c r="AI41" s="34">
        <v>0</v>
      </c>
      <c r="AJ41" s="34">
        <v>0</v>
      </c>
      <c r="AK41" s="34">
        <v>0</v>
      </c>
      <c r="AL41" s="34">
        <v>0</v>
      </c>
      <c r="AM41" s="34">
        <v>0</v>
      </c>
      <c r="AN41" s="34" t="s">
        <v>389</v>
      </c>
      <c r="AO41" s="34">
        <v>46</v>
      </c>
      <c r="AP41" s="34" t="s">
        <v>398</v>
      </c>
      <c r="AQ41" s="34">
        <v>254611</v>
      </c>
      <c r="AR41" s="34">
        <v>2546.11</v>
      </c>
      <c r="AS41" s="34" t="s">
        <v>408</v>
      </c>
      <c r="AT41" t="str">
        <f t="shared" si="0"/>
        <v>733812920LUWXXNX NXRXNHX XRMXNTX2113.24SIMSIMSIM2240116121544761.875CRA - BA044761.87529508.87543325.87543326.875000000AMIL46AMIL 500 QP NACIONAL2546112546.11ATIVO</v>
      </c>
      <c r="AU41">
        <f t="shared" si="1"/>
        <v>1</v>
      </c>
      <c r="AV41">
        <f t="shared" si="2"/>
        <v>1</v>
      </c>
      <c r="AW41">
        <f>COUNTIF(Erros!$J$2:$J$1060,H41)</f>
        <v>3</v>
      </c>
      <c r="AX41">
        <f>COUNTIF(Discrepante!$J$2:$J$86,H41)</f>
        <v>0</v>
      </c>
      <c r="AY41">
        <f>COUNTIF(Acertos!$J$2:$J$37,H41)</f>
        <v>0</v>
      </c>
    </row>
    <row r="42" spans="1:51">
      <c r="A42" s="33"/>
      <c r="B42" s="33"/>
      <c r="C42" s="33"/>
      <c r="D42" s="36"/>
      <c r="E42" s="33"/>
      <c r="F42" s="33"/>
      <c r="G42" s="33"/>
      <c r="H42" s="36">
        <v>73381292</v>
      </c>
      <c r="I42" s="30">
        <v>0</v>
      </c>
      <c r="J42" s="36" t="s">
        <v>839</v>
      </c>
      <c r="K42" s="33"/>
      <c r="L42" s="33"/>
      <c r="M42" s="33"/>
      <c r="N42" s="33"/>
      <c r="O42" s="33"/>
      <c r="P42" s="36">
        <v>2113.2399999999998</v>
      </c>
      <c r="Q42" s="36" t="s">
        <v>404</v>
      </c>
      <c r="R42" s="36" t="s">
        <v>404</v>
      </c>
      <c r="S42" s="36" t="s">
        <v>404</v>
      </c>
      <c r="T42" s="36">
        <v>224</v>
      </c>
      <c r="U42" s="36">
        <v>0</v>
      </c>
      <c r="V42" s="36">
        <v>1</v>
      </c>
      <c r="W42" s="36">
        <v>161215</v>
      </c>
      <c r="X42" s="37">
        <v>44761.875</v>
      </c>
      <c r="Y42" s="36" t="s">
        <v>535</v>
      </c>
      <c r="Z42" s="36">
        <v>0</v>
      </c>
      <c r="AA42" s="37"/>
      <c r="AB42" s="37">
        <v>44761.875</v>
      </c>
      <c r="AC42" s="37">
        <v>29508.875</v>
      </c>
      <c r="AD42" s="37">
        <v>43325.875</v>
      </c>
      <c r="AE42" s="37"/>
      <c r="AF42" s="37">
        <v>43326.875</v>
      </c>
      <c r="AG42" s="36"/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36" t="s">
        <v>389</v>
      </c>
      <c r="AO42" s="36">
        <v>46</v>
      </c>
      <c r="AP42" s="36" t="s">
        <v>398</v>
      </c>
      <c r="AQ42" s="36">
        <v>254611</v>
      </c>
      <c r="AR42" s="36">
        <v>2546.11</v>
      </c>
      <c r="AS42" s="36" t="s">
        <v>408</v>
      </c>
      <c r="AT42" t="str">
        <f t="shared" si="0"/>
        <v>733812920LUWXXNX NXRXNHX XRMXNTX2113.24SIMSIMSIM2240116121544761.875CRA - BA044761.87529508.87543325.87543326.875000000AMIL46AMIL 500 QP NACIONAL2546112546.11ATIVO</v>
      </c>
      <c r="AU42">
        <f t="shared" si="1"/>
        <v>1</v>
      </c>
      <c r="AV42">
        <f t="shared" si="2"/>
        <v>1</v>
      </c>
      <c r="AW42">
        <f>COUNTIF(Erros!$J$2:$J$1060,H42)</f>
        <v>3</v>
      </c>
      <c r="AX42">
        <f>COUNTIF(Discrepante!$J$2:$J$86,H42)</f>
        <v>0</v>
      </c>
      <c r="AY42">
        <f>COUNTIF(Acertos!$J$2:$J$37,H42)</f>
        <v>0</v>
      </c>
    </row>
    <row r="43" spans="1:51">
      <c r="A43" s="33"/>
      <c r="B43" s="33"/>
      <c r="C43" s="33"/>
      <c r="D43" s="34"/>
      <c r="E43" s="33"/>
      <c r="F43" s="33"/>
      <c r="G43" s="33"/>
      <c r="H43" s="34">
        <v>73389095</v>
      </c>
      <c r="I43" s="29">
        <v>0</v>
      </c>
      <c r="J43" s="34" t="s">
        <v>840</v>
      </c>
      <c r="K43" s="33"/>
      <c r="L43" s="33"/>
      <c r="M43" s="33"/>
      <c r="N43" s="33"/>
      <c r="O43" s="33"/>
      <c r="P43" s="34">
        <v>406.85</v>
      </c>
      <c r="Q43" s="34" t="s">
        <v>404</v>
      </c>
      <c r="R43" s="34" t="s">
        <v>404</v>
      </c>
      <c r="S43" s="34" t="s">
        <v>404</v>
      </c>
      <c r="T43" s="34">
        <v>19</v>
      </c>
      <c r="U43" s="34">
        <v>0</v>
      </c>
      <c r="V43" s="34">
        <v>1</v>
      </c>
      <c r="W43" s="34">
        <v>161277</v>
      </c>
      <c r="X43" s="35">
        <v>44761.875</v>
      </c>
      <c r="Y43" s="34" t="s">
        <v>387</v>
      </c>
      <c r="Z43" s="34">
        <v>0</v>
      </c>
      <c r="AA43" s="35"/>
      <c r="AB43" s="35">
        <v>44761.875</v>
      </c>
      <c r="AC43" s="35">
        <v>41069.875</v>
      </c>
      <c r="AD43" s="35">
        <v>44756.875</v>
      </c>
      <c r="AE43" s="35">
        <v>44755.875</v>
      </c>
      <c r="AF43" s="35">
        <v>43326.875</v>
      </c>
      <c r="AG43" s="34"/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 t="s">
        <v>389</v>
      </c>
      <c r="AO43" s="34">
        <v>46</v>
      </c>
      <c r="AP43" s="34" t="s">
        <v>394</v>
      </c>
      <c r="AQ43" s="34">
        <v>48439</v>
      </c>
      <c r="AR43" s="34">
        <v>484.39</v>
      </c>
      <c r="AS43" s="34" t="s">
        <v>408</v>
      </c>
      <c r="AT43" t="str">
        <f t="shared" si="0"/>
        <v>733890950LXTXWXX HXNRXQUX DX XNTX TXVXRX406.85SIMSIMSIM190116127744761.875FNEL044761.87541069.87544756.87544755.87543326.875000000AMIL46NEXT PLUS RM RJ48439484.39ATIVO</v>
      </c>
      <c r="AU43">
        <f t="shared" si="1"/>
        <v>0</v>
      </c>
      <c r="AV43">
        <f t="shared" si="2"/>
        <v>0</v>
      </c>
      <c r="AW43">
        <f>COUNTIF(Erros!$J$2:$J$1060,H43)</f>
        <v>3</v>
      </c>
      <c r="AX43">
        <f>COUNTIF(Discrepante!$J$2:$J$86,H43)</f>
        <v>0</v>
      </c>
      <c r="AY43">
        <f>COUNTIF(Acertos!$J$2:$J$37,H43)</f>
        <v>0</v>
      </c>
    </row>
    <row r="44" spans="1:51">
      <c r="A44" s="33"/>
      <c r="B44" s="33"/>
      <c r="C44" s="33"/>
      <c r="D44" s="36"/>
      <c r="E44" s="33"/>
      <c r="F44" s="33"/>
      <c r="G44" s="33"/>
      <c r="H44" s="36">
        <v>73389095</v>
      </c>
      <c r="I44" s="30">
        <v>0</v>
      </c>
      <c r="J44" s="36" t="s">
        <v>840</v>
      </c>
      <c r="K44" s="33"/>
      <c r="L44" s="33"/>
      <c r="M44" s="33"/>
      <c r="N44" s="33"/>
      <c r="O44" s="33"/>
      <c r="P44" s="36">
        <v>406.85</v>
      </c>
      <c r="Q44" s="36" t="s">
        <v>404</v>
      </c>
      <c r="R44" s="36" t="s">
        <v>404</v>
      </c>
      <c r="S44" s="36" t="s">
        <v>404</v>
      </c>
      <c r="T44" s="36">
        <v>19</v>
      </c>
      <c r="U44" s="36">
        <v>0</v>
      </c>
      <c r="V44" s="36">
        <v>1</v>
      </c>
      <c r="W44" s="36">
        <v>161277</v>
      </c>
      <c r="X44" s="37">
        <v>44761.875</v>
      </c>
      <c r="Y44" s="36" t="s">
        <v>387</v>
      </c>
      <c r="Z44" s="36">
        <v>0</v>
      </c>
      <c r="AA44" s="37"/>
      <c r="AB44" s="37">
        <v>44761.875</v>
      </c>
      <c r="AC44" s="37">
        <v>41069.875</v>
      </c>
      <c r="AD44" s="37">
        <v>44756.875</v>
      </c>
      <c r="AE44" s="37">
        <v>44755.875</v>
      </c>
      <c r="AF44" s="37">
        <v>43326.875</v>
      </c>
      <c r="AG44" s="36"/>
      <c r="AH44" s="36">
        <v>0</v>
      </c>
      <c r="AI44" s="36">
        <v>0</v>
      </c>
      <c r="AJ44" s="36">
        <v>0</v>
      </c>
      <c r="AK44" s="36">
        <v>0</v>
      </c>
      <c r="AL44" s="36">
        <v>0</v>
      </c>
      <c r="AM44" s="36">
        <v>0</v>
      </c>
      <c r="AN44" s="36" t="s">
        <v>389</v>
      </c>
      <c r="AO44" s="36">
        <v>46</v>
      </c>
      <c r="AP44" s="36" t="s">
        <v>394</v>
      </c>
      <c r="AQ44" s="36">
        <v>48439</v>
      </c>
      <c r="AR44" s="36">
        <v>484.39</v>
      </c>
      <c r="AS44" s="36" t="s">
        <v>408</v>
      </c>
      <c r="AT44" t="str">
        <f t="shared" si="0"/>
        <v>733890950LXTXWXX HXNRXQUX DX XNTX TXVXRX406.85SIMSIMSIM190116127744761.875FNEL044761.87541069.87544756.87544755.87543326.875000000AMIL46NEXT PLUS RM RJ48439484.39ATIVO</v>
      </c>
      <c r="AU44">
        <f t="shared" si="1"/>
        <v>1</v>
      </c>
      <c r="AV44">
        <f t="shared" si="2"/>
        <v>1</v>
      </c>
      <c r="AW44">
        <f>COUNTIF(Erros!$J$2:$J$1060,H44)</f>
        <v>3</v>
      </c>
      <c r="AX44">
        <f>COUNTIF(Discrepante!$J$2:$J$86,H44)</f>
        <v>0</v>
      </c>
      <c r="AY44">
        <f>COUNTIF(Acertos!$J$2:$J$37,H44)</f>
        <v>0</v>
      </c>
    </row>
    <row r="45" spans="1:51">
      <c r="A45" s="33"/>
      <c r="B45" s="33"/>
      <c r="C45" s="33"/>
      <c r="D45" s="34"/>
      <c r="E45" s="33"/>
      <c r="F45" s="33"/>
      <c r="G45" s="33"/>
      <c r="H45" s="34">
        <v>73389095</v>
      </c>
      <c r="I45" s="29">
        <v>0</v>
      </c>
      <c r="J45" s="34" t="s">
        <v>840</v>
      </c>
      <c r="K45" s="33"/>
      <c r="L45" s="33"/>
      <c r="M45" s="33"/>
      <c r="N45" s="33"/>
      <c r="O45" s="33"/>
      <c r="P45" s="34">
        <v>406.85</v>
      </c>
      <c r="Q45" s="34" t="s">
        <v>404</v>
      </c>
      <c r="R45" s="34" t="s">
        <v>404</v>
      </c>
      <c r="S45" s="34" t="s">
        <v>404</v>
      </c>
      <c r="T45" s="34">
        <v>19</v>
      </c>
      <c r="U45" s="34">
        <v>0</v>
      </c>
      <c r="V45" s="34">
        <v>1</v>
      </c>
      <c r="W45" s="34">
        <v>161277</v>
      </c>
      <c r="X45" s="35">
        <v>44761.875</v>
      </c>
      <c r="Y45" s="34" t="s">
        <v>387</v>
      </c>
      <c r="Z45" s="34">
        <v>0</v>
      </c>
      <c r="AA45" s="35"/>
      <c r="AB45" s="35">
        <v>44761.875</v>
      </c>
      <c r="AC45" s="35">
        <v>41069.875</v>
      </c>
      <c r="AD45" s="35">
        <v>44756.875</v>
      </c>
      <c r="AE45" s="35">
        <v>44755.875</v>
      </c>
      <c r="AF45" s="35">
        <v>43326.875</v>
      </c>
      <c r="AG45" s="34"/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 t="s">
        <v>389</v>
      </c>
      <c r="AO45" s="34">
        <v>46</v>
      </c>
      <c r="AP45" s="34" t="s">
        <v>394</v>
      </c>
      <c r="AQ45" s="34">
        <v>48439</v>
      </c>
      <c r="AR45" s="34">
        <v>484.39</v>
      </c>
      <c r="AS45" s="34" t="s">
        <v>408</v>
      </c>
      <c r="AT45" t="str">
        <f t="shared" si="0"/>
        <v>733890950LXTXWXX HXNRXQUX DX XNTX TXVXRX406.85SIMSIMSIM190116127744761.875FNEL044761.87541069.87544756.87544755.87543326.875000000AMIL46NEXT PLUS RM RJ48439484.39ATIVO</v>
      </c>
      <c r="AU45">
        <f t="shared" si="1"/>
        <v>1</v>
      </c>
      <c r="AV45">
        <f t="shared" si="2"/>
        <v>1</v>
      </c>
      <c r="AW45">
        <f>COUNTIF(Erros!$J$2:$J$1060,H45)</f>
        <v>3</v>
      </c>
      <c r="AX45">
        <f>COUNTIF(Discrepante!$J$2:$J$86,H45)</f>
        <v>0</v>
      </c>
      <c r="AY45">
        <f>COUNTIF(Acertos!$J$2:$J$37,H45)</f>
        <v>0</v>
      </c>
    </row>
    <row r="46" spans="1:51">
      <c r="A46" s="33"/>
      <c r="B46" s="33"/>
      <c r="C46" s="33"/>
      <c r="D46" s="36"/>
      <c r="E46" s="33"/>
      <c r="F46" s="33"/>
      <c r="G46" s="33"/>
      <c r="H46" s="36">
        <v>73389206</v>
      </c>
      <c r="I46" s="30">
        <v>0</v>
      </c>
      <c r="J46" s="36" t="s">
        <v>833</v>
      </c>
      <c r="K46" s="33"/>
      <c r="L46" s="33"/>
      <c r="M46" s="33"/>
      <c r="N46" s="33"/>
      <c r="O46" s="33"/>
      <c r="P46" s="36">
        <v>6198.61</v>
      </c>
      <c r="Q46" s="36" t="s">
        <v>404</v>
      </c>
      <c r="R46" s="36" t="s">
        <v>404</v>
      </c>
      <c r="S46" s="36" t="s">
        <v>404</v>
      </c>
      <c r="T46" s="36">
        <v>57</v>
      </c>
      <c r="U46" s="36">
        <v>0</v>
      </c>
      <c r="V46" s="36">
        <v>1</v>
      </c>
      <c r="W46" s="36">
        <v>161034</v>
      </c>
      <c r="X46" s="37">
        <v>44761.875</v>
      </c>
      <c r="Y46" s="36" t="s">
        <v>392</v>
      </c>
      <c r="Z46" s="36">
        <v>0</v>
      </c>
      <c r="AA46" s="37"/>
      <c r="AB46" s="37">
        <v>44761.875</v>
      </c>
      <c r="AC46" s="37">
        <v>22225.916666666668</v>
      </c>
      <c r="AD46" s="37">
        <v>43325.875</v>
      </c>
      <c r="AE46" s="37"/>
      <c r="AF46" s="37">
        <v>43326.875</v>
      </c>
      <c r="AG46" s="36"/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6" t="s">
        <v>389</v>
      </c>
      <c r="AO46" s="36">
        <v>46</v>
      </c>
      <c r="AP46" s="36" t="s">
        <v>476</v>
      </c>
      <c r="AQ46" s="36">
        <v>385776</v>
      </c>
      <c r="AR46" s="36">
        <v>3857.76</v>
      </c>
      <c r="AS46" s="36" t="s">
        <v>408</v>
      </c>
      <c r="AT46" t="str">
        <f t="shared" si="0"/>
        <v>733892060MXRXX XMXLXX VXXNX DX WXRVXLHX XLVXXRX6198.61SIMSIMSIM570116103444761.875ANMEP044761.87522225.916666666743325.87543326.875000000AMIL46AMIL 400 QC NACIONAL3857763857.76ATIVO</v>
      </c>
      <c r="AU46">
        <f t="shared" si="1"/>
        <v>0</v>
      </c>
      <c r="AV46">
        <f t="shared" si="2"/>
        <v>0</v>
      </c>
      <c r="AW46">
        <f>COUNTIF(Erros!$J$2:$J$1060,H46)</f>
        <v>3</v>
      </c>
      <c r="AX46">
        <f>COUNTIF(Discrepante!$J$2:$J$86,H46)</f>
        <v>0</v>
      </c>
      <c r="AY46">
        <f>COUNTIF(Acertos!$J$2:$J$37,H46)</f>
        <v>0</v>
      </c>
    </row>
    <row r="47" spans="1:51">
      <c r="A47" s="33"/>
      <c r="B47" s="33"/>
      <c r="C47" s="33"/>
      <c r="D47" s="34"/>
      <c r="E47" s="33"/>
      <c r="F47" s="33"/>
      <c r="G47" s="33"/>
      <c r="H47" s="34">
        <v>73389206</v>
      </c>
      <c r="I47" s="29">
        <v>0</v>
      </c>
      <c r="J47" s="34" t="s">
        <v>833</v>
      </c>
      <c r="K47" s="33"/>
      <c r="L47" s="33"/>
      <c r="M47" s="33"/>
      <c r="N47" s="33"/>
      <c r="O47" s="33"/>
      <c r="P47" s="34">
        <v>6198.61</v>
      </c>
      <c r="Q47" s="34" t="s">
        <v>404</v>
      </c>
      <c r="R47" s="34" t="s">
        <v>404</v>
      </c>
      <c r="S47" s="34" t="s">
        <v>404</v>
      </c>
      <c r="T47" s="34">
        <v>57</v>
      </c>
      <c r="U47" s="34">
        <v>0</v>
      </c>
      <c r="V47" s="34">
        <v>1</v>
      </c>
      <c r="W47" s="34">
        <v>161034</v>
      </c>
      <c r="X47" s="35">
        <v>44761.875</v>
      </c>
      <c r="Y47" s="34" t="s">
        <v>392</v>
      </c>
      <c r="Z47" s="34">
        <v>0</v>
      </c>
      <c r="AA47" s="35"/>
      <c r="AB47" s="35">
        <v>44761.875</v>
      </c>
      <c r="AC47" s="35">
        <v>22225.916666666668</v>
      </c>
      <c r="AD47" s="35">
        <v>43325.875</v>
      </c>
      <c r="AE47" s="35"/>
      <c r="AF47" s="35">
        <v>43326.875</v>
      </c>
      <c r="AG47" s="34"/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 t="s">
        <v>389</v>
      </c>
      <c r="AO47" s="34">
        <v>46</v>
      </c>
      <c r="AP47" s="34" t="s">
        <v>476</v>
      </c>
      <c r="AQ47" s="34">
        <v>385776</v>
      </c>
      <c r="AR47" s="34">
        <v>3857.76</v>
      </c>
      <c r="AS47" s="34" t="s">
        <v>408</v>
      </c>
      <c r="AT47" t="str">
        <f t="shared" si="0"/>
        <v>733892060MXRXX XMXLXX VXXNX DX WXRVXLHX XLVXXRX6198.61SIMSIMSIM570116103444761.875ANMEP044761.87522225.916666666743325.87543326.875000000AMIL46AMIL 400 QC NACIONAL3857763857.76ATIVO</v>
      </c>
      <c r="AU47">
        <f t="shared" si="1"/>
        <v>1</v>
      </c>
      <c r="AV47">
        <f t="shared" si="2"/>
        <v>1</v>
      </c>
      <c r="AW47">
        <f>COUNTIF(Erros!$J$2:$J$1060,H47)</f>
        <v>3</v>
      </c>
      <c r="AX47">
        <f>COUNTIF(Discrepante!$J$2:$J$86,H47)</f>
        <v>0</v>
      </c>
      <c r="AY47">
        <f>COUNTIF(Acertos!$J$2:$J$37,H47)</f>
        <v>0</v>
      </c>
    </row>
    <row r="48" spans="1:51">
      <c r="A48" s="33"/>
      <c r="B48" s="33"/>
      <c r="C48" s="33"/>
      <c r="D48" s="36"/>
      <c r="E48" s="33"/>
      <c r="F48" s="33"/>
      <c r="G48" s="33"/>
      <c r="H48" s="36">
        <v>73389206</v>
      </c>
      <c r="I48" s="30">
        <v>0</v>
      </c>
      <c r="J48" s="36" t="s">
        <v>833</v>
      </c>
      <c r="K48" s="33"/>
      <c r="L48" s="33"/>
      <c r="M48" s="33"/>
      <c r="N48" s="33"/>
      <c r="O48" s="33"/>
      <c r="P48" s="36">
        <v>6198.61</v>
      </c>
      <c r="Q48" s="36" t="s">
        <v>404</v>
      </c>
      <c r="R48" s="36" t="s">
        <v>404</v>
      </c>
      <c r="S48" s="36" t="s">
        <v>404</v>
      </c>
      <c r="T48" s="36">
        <v>57</v>
      </c>
      <c r="U48" s="36">
        <v>0</v>
      </c>
      <c r="V48" s="36">
        <v>1</v>
      </c>
      <c r="W48" s="36">
        <v>161034</v>
      </c>
      <c r="X48" s="37">
        <v>44761.875</v>
      </c>
      <c r="Y48" s="36" t="s">
        <v>392</v>
      </c>
      <c r="Z48" s="36">
        <v>0</v>
      </c>
      <c r="AA48" s="37"/>
      <c r="AB48" s="37">
        <v>44761.875</v>
      </c>
      <c r="AC48" s="37">
        <v>22225.916666666668</v>
      </c>
      <c r="AD48" s="37">
        <v>43325.875</v>
      </c>
      <c r="AE48" s="37"/>
      <c r="AF48" s="37">
        <v>43326.875</v>
      </c>
      <c r="AG48" s="36"/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 t="s">
        <v>389</v>
      </c>
      <c r="AO48" s="36">
        <v>46</v>
      </c>
      <c r="AP48" s="36" t="s">
        <v>476</v>
      </c>
      <c r="AQ48" s="36">
        <v>385776</v>
      </c>
      <c r="AR48" s="36">
        <v>3857.76</v>
      </c>
      <c r="AS48" s="36" t="s">
        <v>408</v>
      </c>
      <c r="AT48" t="str">
        <f t="shared" si="0"/>
        <v>733892060MXRXX XMXLXX VXXNX DX WXRVXLHX XLVXXRX6198.61SIMSIMSIM570116103444761.875ANMEP044761.87522225.916666666743325.87543326.875000000AMIL46AMIL 400 QC NACIONAL3857763857.76ATIVO</v>
      </c>
      <c r="AU48">
        <f t="shared" si="1"/>
        <v>1</v>
      </c>
      <c r="AV48">
        <f t="shared" si="2"/>
        <v>1</v>
      </c>
      <c r="AW48">
        <f>COUNTIF(Erros!$J$2:$J$1060,H48)</f>
        <v>3</v>
      </c>
      <c r="AX48">
        <f>COUNTIF(Discrepante!$J$2:$J$86,H48)</f>
        <v>0</v>
      </c>
      <c r="AY48">
        <f>COUNTIF(Acertos!$J$2:$J$37,H48)</f>
        <v>0</v>
      </c>
    </row>
    <row r="49" spans="1:51">
      <c r="A49" s="33"/>
      <c r="B49" s="33"/>
      <c r="C49" s="33"/>
      <c r="D49" s="34">
        <v>0</v>
      </c>
      <c r="E49" s="33"/>
      <c r="F49" s="33"/>
      <c r="G49" s="33"/>
      <c r="H49" s="34">
        <v>73389248</v>
      </c>
      <c r="I49" s="29">
        <v>0</v>
      </c>
      <c r="J49" s="34" t="s">
        <v>842</v>
      </c>
      <c r="K49" s="33"/>
      <c r="L49" s="33"/>
      <c r="M49" s="33"/>
      <c r="N49" s="33"/>
      <c r="O49" s="33"/>
      <c r="P49" s="34">
        <v>2011.8</v>
      </c>
      <c r="Q49" s="34" t="s">
        <v>404</v>
      </c>
      <c r="R49" s="34" t="s">
        <v>404</v>
      </c>
      <c r="S49" s="34" t="s">
        <v>404</v>
      </c>
      <c r="T49" s="34">
        <v>57</v>
      </c>
      <c r="U49" s="34">
        <v>0</v>
      </c>
      <c r="V49" s="34">
        <v>1</v>
      </c>
      <c r="W49" s="34">
        <v>161478</v>
      </c>
      <c r="X49" s="35">
        <v>44761.875</v>
      </c>
      <c r="Y49" s="34" t="s">
        <v>392</v>
      </c>
      <c r="Z49" s="34">
        <v>0</v>
      </c>
      <c r="AA49" s="35">
        <v>44755.875</v>
      </c>
      <c r="AB49" s="35">
        <v>44761.875</v>
      </c>
      <c r="AC49" s="35">
        <v>35502.875</v>
      </c>
      <c r="AD49" s="35">
        <v>44755.875</v>
      </c>
      <c r="AE49" s="35">
        <v>43781.875</v>
      </c>
      <c r="AF49" s="35">
        <v>43326.875</v>
      </c>
      <c r="AG49" s="34"/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 t="s">
        <v>389</v>
      </c>
      <c r="AO49" s="34">
        <v>46</v>
      </c>
      <c r="AP49" s="34" t="s">
        <v>398</v>
      </c>
      <c r="AQ49" s="34">
        <v>239502</v>
      </c>
      <c r="AR49" s="34">
        <v>2395.02</v>
      </c>
      <c r="AS49" s="34" t="s">
        <v>391</v>
      </c>
      <c r="AT49" t="str">
        <f t="shared" si="0"/>
        <v>0733892480MXRXNX DXX FXVXWHX2011.8SIMSIMSIM570116147844761.875ANMEP044755.87544761.87535502.87544755.87543781.87543326.875000000AMIL46AMIL 500 QP NACIONAL2395022395.02INATIVO</v>
      </c>
      <c r="AU49">
        <f t="shared" si="1"/>
        <v>0</v>
      </c>
      <c r="AV49">
        <f t="shared" si="2"/>
        <v>0</v>
      </c>
      <c r="AW49">
        <f>COUNTIF(Erros!$J$2:$J$1060,H49)</f>
        <v>3</v>
      </c>
      <c r="AX49">
        <f>COUNTIF(Discrepante!$J$2:$J$86,H49)</f>
        <v>0</v>
      </c>
      <c r="AY49">
        <f>COUNTIF(Acertos!$J$2:$J$37,H49)</f>
        <v>0</v>
      </c>
    </row>
    <row r="50" spans="1:51">
      <c r="A50" s="33"/>
      <c r="B50" s="33"/>
      <c r="C50" s="33"/>
      <c r="D50" s="36">
        <v>0</v>
      </c>
      <c r="E50" s="33"/>
      <c r="F50" s="33"/>
      <c r="G50" s="33"/>
      <c r="H50" s="36">
        <v>73389248</v>
      </c>
      <c r="I50" s="30">
        <v>0</v>
      </c>
      <c r="J50" s="36" t="s">
        <v>842</v>
      </c>
      <c r="K50" s="33"/>
      <c r="L50" s="33"/>
      <c r="M50" s="33"/>
      <c r="N50" s="33"/>
      <c r="O50" s="33"/>
      <c r="P50" s="36">
        <v>2011.8</v>
      </c>
      <c r="Q50" s="36" t="s">
        <v>404</v>
      </c>
      <c r="R50" s="36" t="s">
        <v>404</v>
      </c>
      <c r="S50" s="36" t="s">
        <v>404</v>
      </c>
      <c r="T50" s="36">
        <v>57</v>
      </c>
      <c r="U50" s="36">
        <v>0</v>
      </c>
      <c r="V50" s="36">
        <v>1</v>
      </c>
      <c r="W50" s="36">
        <v>161478</v>
      </c>
      <c r="X50" s="37">
        <v>44761.875</v>
      </c>
      <c r="Y50" s="36" t="s">
        <v>392</v>
      </c>
      <c r="Z50" s="36">
        <v>0</v>
      </c>
      <c r="AA50" s="37">
        <v>44755.875</v>
      </c>
      <c r="AB50" s="37">
        <v>44761.875</v>
      </c>
      <c r="AC50" s="37">
        <v>35502.875</v>
      </c>
      <c r="AD50" s="37">
        <v>44755.875</v>
      </c>
      <c r="AE50" s="37">
        <v>43781.875</v>
      </c>
      <c r="AF50" s="37">
        <v>43326.875</v>
      </c>
      <c r="AG50" s="36"/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 t="s">
        <v>389</v>
      </c>
      <c r="AO50" s="36">
        <v>46</v>
      </c>
      <c r="AP50" s="36" t="s">
        <v>398</v>
      </c>
      <c r="AQ50" s="36">
        <v>239502</v>
      </c>
      <c r="AR50" s="36">
        <v>2395.02</v>
      </c>
      <c r="AS50" s="36" t="s">
        <v>391</v>
      </c>
      <c r="AT50" t="str">
        <f t="shared" si="0"/>
        <v>0733892480MXRXNX DXX FXVXWHX2011.8SIMSIMSIM570116147844761.875ANMEP044755.87544761.87535502.87544755.87543781.87543326.875000000AMIL46AMIL 500 QP NACIONAL2395022395.02INATIVO</v>
      </c>
      <c r="AU50">
        <f t="shared" si="1"/>
        <v>1</v>
      </c>
      <c r="AV50">
        <f t="shared" si="2"/>
        <v>1</v>
      </c>
      <c r="AW50">
        <f>COUNTIF(Erros!$J$2:$J$1060,H50)</f>
        <v>3</v>
      </c>
      <c r="AX50">
        <f>COUNTIF(Discrepante!$J$2:$J$86,H50)</f>
        <v>0</v>
      </c>
      <c r="AY50">
        <f>COUNTIF(Acertos!$J$2:$J$37,H50)</f>
        <v>0</v>
      </c>
    </row>
    <row r="51" spans="1:51">
      <c r="A51" s="33"/>
      <c r="B51" s="33"/>
      <c r="C51" s="33"/>
      <c r="D51" s="34">
        <v>0</v>
      </c>
      <c r="E51" s="33"/>
      <c r="F51" s="33"/>
      <c r="G51" s="33"/>
      <c r="H51" s="34">
        <v>73389248</v>
      </c>
      <c r="I51" s="29">
        <v>0</v>
      </c>
      <c r="J51" s="34" t="s">
        <v>842</v>
      </c>
      <c r="K51" s="33"/>
      <c r="L51" s="33"/>
      <c r="M51" s="33"/>
      <c r="N51" s="33"/>
      <c r="O51" s="33"/>
      <c r="P51" s="34">
        <v>2011.8</v>
      </c>
      <c r="Q51" s="34" t="s">
        <v>404</v>
      </c>
      <c r="R51" s="34" t="s">
        <v>404</v>
      </c>
      <c r="S51" s="34" t="s">
        <v>404</v>
      </c>
      <c r="T51" s="34">
        <v>57</v>
      </c>
      <c r="U51" s="34">
        <v>0</v>
      </c>
      <c r="V51" s="34">
        <v>1</v>
      </c>
      <c r="W51" s="34">
        <v>161478</v>
      </c>
      <c r="X51" s="35">
        <v>44761.875</v>
      </c>
      <c r="Y51" s="34" t="s">
        <v>392</v>
      </c>
      <c r="Z51" s="34">
        <v>0</v>
      </c>
      <c r="AA51" s="35">
        <v>44755.875</v>
      </c>
      <c r="AB51" s="35">
        <v>44761.875</v>
      </c>
      <c r="AC51" s="35">
        <v>35502.875</v>
      </c>
      <c r="AD51" s="35">
        <v>44755.875</v>
      </c>
      <c r="AE51" s="35">
        <v>43781.875</v>
      </c>
      <c r="AF51" s="35">
        <v>43326.875</v>
      </c>
      <c r="AG51" s="34"/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N51" s="34" t="s">
        <v>389</v>
      </c>
      <c r="AO51" s="34">
        <v>46</v>
      </c>
      <c r="AP51" s="34" t="s">
        <v>398</v>
      </c>
      <c r="AQ51" s="34">
        <v>239502</v>
      </c>
      <c r="AR51" s="34">
        <v>2395.02</v>
      </c>
      <c r="AS51" s="34" t="s">
        <v>391</v>
      </c>
      <c r="AT51" t="str">
        <f t="shared" si="0"/>
        <v>0733892480MXRXNX DXX FXVXWHX2011.8SIMSIMSIM570116147844761.875ANMEP044755.87544761.87535502.87544755.87543781.87543326.875000000AMIL46AMIL 500 QP NACIONAL2395022395.02INATIVO</v>
      </c>
      <c r="AU51">
        <f t="shared" si="1"/>
        <v>1</v>
      </c>
      <c r="AV51">
        <f t="shared" si="2"/>
        <v>1</v>
      </c>
      <c r="AW51">
        <f>COUNTIF(Erros!$J$2:$J$1060,H51)</f>
        <v>3</v>
      </c>
      <c r="AX51">
        <f>COUNTIF(Discrepante!$J$2:$J$86,H51)</f>
        <v>0</v>
      </c>
      <c r="AY51">
        <f>COUNTIF(Acertos!$J$2:$J$37,H51)</f>
        <v>0</v>
      </c>
    </row>
    <row r="52" spans="1:51">
      <c r="A52" s="33"/>
      <c r="B52" s="33"/>
      <c r="C52" s="33"/>
      <c r="D52" s="34"/>
      <c r="E52" s="33"/>
      <c r="F52" s="33"/>
      <c r="G52" s="33"/>
      <c r="H52" s="34">
        <v>73389985</v>
      </c>
      <c r="I52" s="29">
        <v>0</v>
      </c>
      <c r="J52" s="34" t="s">
        <v>735</v>
      </c>
      <c r="K52" s="33"/>
      <c r="L52" s="33"/>
      <c r="M52" s="33"/>
      <c r="N52" s="33"/>
      <c r="O52" s="33"/>
      <c r="P52" s="34">
        <v>1172.3599999999999</v>
      </c>
      <c r="Q52" s="34" t="s">
        <v>404</v>
      </c>
      <c r="R52" s="34" t="s">
        <v>386</v>
      </c>
      <c r="S52" s="34" t="s">
        <v>386</v>
      </c>
      <c r="T52" s="34">
        <v>57</v>
      </c>
      <c r="U52" s="34">
        <v>0</v>
      </c>
      <c r="V52" s="34">
        <v>1</v>
      </c>
      <c r="W52" s="34">
        <v>160957</v>
      </c>
      <c r="X52" s="35">
        <v>44761.875</v>
      </c>
      <c r="Y52" s="34" t="s">
        <v>392</v>
      </c>
      <c r="Z52" s="34">
        <v>0</v>
      </c>
      <c r="AA52" s="35">
        <v>44676.875</v>
      </c>
      <c r="AB52" s="35">
        <v>44761.875</v>
      </c>
      <c r="AC52" s="35">
        <v>30424.875</v>
      </c>
      <c r="AD52" s="35">
        <v>44676.875</v>
      </c>
      <c r="AE52" s="35">
        <v>44633.875</v>
      </c>
      <c r="AF52" s="35">
        <v>43326.875</v>
      </c>
      <c r="AG52" s="34"/>
      <c r="AH52" s="34">
        <v>0</v>
      </c>
      <c r="AI52" s="34">
        <v>0</v>
      </c>
      <c r="AJ52" s="34">
        <v>0</v>
      </c>
      <c r="AK52" s="34">
        <v>0</v>
      </c>
      <c r="AL52" s="34">
        <v>0</v>
      </c>
      <c r="AM52" s="34">
        <v>0</v>
      </c>
      <c r="AN52" s="34" t="s">
        <v>389</v>
      </c>
      <c r="AO52" s="34">
        <v>46</v>
      </c>
      <c r="AP52" s="34" t="s">
        <v>476</v>
      </c>
      <c r="AQ52" s="34">
        <v>139569</v>
      </c>
      <c r="AR52" s="34">
        <v>1395.69</v>
      </c>
      <c r="AS52" s="34" t="s">
        <v>391</v>
      </c>
      <c r="AT52" t="str">
        <f t="shared" si="0"/>
        <v>733899850XWXDXX WRXTXNX GXMX DX XNTXNX1172.36SIMNÃONÃO570116095744761.875ANMEP044676.87544761.87530424.87544676.87544633.87543326.875000000AMIL46AMIL 400 QC NACIONAL1395691395.69INATIVO</v>
      </c>
      <c r="AU52">
        <f t="shared" si="1"/>
        <v>0</v>
      </c>
      <c r="AV52">
        <f t="shared" si="2"/>
        <v>0</v>
      </c>
      <c r="AW52">
        <f>COUNTIF(Erros!$J$2:$J$1060,H52)</f>
        <v>3</v>
      </c>
      <c r="AX52">
        <f>COUNTIF(Discrepante!$J$2:$J$86,H52)</f>
        <v>0</v>
      </c>
      <c r="AY52">
        <f>COUNTIF(Acertos!$J$2:$J$37,H52)</f>
        <v>0</v>
      </c>
    </row>
    <row r="53" spans="1:51">
      <c r="A53" s="33"/>
      <c r="B53" s="33"/>
      <c r="C53" s="33"/>
      <c r="D53" s="34"/>
      <c r="E53" s="33"/>
      <c r="F53" s="33"/>
      <c r="G53" s="33"/>
      <c r="H53" s="34">
        <v>73389985</v>
      </c>
      <c r="I53" s="29">
        <v>0</v>
      </c>
      <c r="J53" s="34" t="s">
        <v>735</v>
      </c>
      <c r="K53" s="33"/>
      <c r="L53" s="33"/>
      <c r="M53" s="33"/>
      <c r="N53" s="33"/>
      <c r="O53" s="33"/>
      <c r="P53" s="34">
        <v>1172.3599999999999</v>
      </c>
      <c r="Q53" s="34" t="s">
        <v>404</v>
      </c>
      <c r="R53" s="34" t="s">
        <v>386</v>
      </c>
      <c r="S53" s="34" t="s">
        <v>386</v>
      </c>
      <c r="T53" s="34">
        <v>57</v>
      </c>
      <c r="U53" s="34">
        <v>0</v>
      </c>
      <c r="V53" s="34">
        <v>1</v>
      </c>
      <c r="W53" s="34">
        <v>160957</v>
      </c>
      <c r="X53" s="35">
        <v>44761.875</v>
      </c>
      <c r="Y53" s="34" t="s">
        <v>392</v>
      </c>
      <c r="Z53" s="34">
        <v>0</v>
      </c>
      <c r="AA53" s="35">
        <v>44676.875</v>
      </c>
      <c r="AB53" s="35">
        <v>44761.875</v>
      </c>
      <c r="AC53" s="35">
        <v>30424.875</v>
      </c>
      <c r="AD53" s="35">
        <v>44676.875</v>
      </c>
      <c r="AE53" s="35">
        <v>44633.875</v>
      </c>
      <c r="AF53" s="35">
        <v>43326.875</v>
      </c>
      <c r="AG53" s="34"/>
      <c r="AH53" s="34">
        <v>0</v>
      </c>
      <c r="AI53" s="34">
        <v>0</v>
      </c>
      <c r="AJ53" s="34">
        <v>0</v>
      </c>
      <c r="AK53" s="34">
        <v>0</v>
      </c>
      <c r="AL53" s="34">
        <v>0</v>
      </c>
      <c r="AM53" s="34">
        <v>0</v>
      </c>
      <c r="AN53" s="34" t="s">
        <v>389</v>
      </c>
      <c r="AO53" s="34">
        <v>46</v>
      </c>
      <c r="AP53" s="34" t="s">
        <v>476</v>
      </c>
      <c r="AQ53" s="34">
        <v>139569</v>
      </c>
      <c r="AR53" s="34">
        <v>1395.69</v>
      </c>
      <c r="AS53" s="34" t="s">
        <v>391</v>
      </c>
      <c r="AT53" t="str">
        <f t="shared" si="0"/>
        <v>733899850XWXDXX WRXTXNX GXMX DX XNTXNX1172.36SIMNÃONÃO570116095744761.875ANMEP044676.87544761.87530424.87544676.87544633.87543326.875000000AMIL46AMIL 400 QC NACIONAL1395691395.69INATIVO</v>
      </c>
      <c r="AU53">
        <f t="shared" si="1"/>
        <v>1</v>
      </c>
      <c r="AV53">
        <f t="shared" si="2"/>
        <v>1</v>
      </c>
      <c r="AW53">
        <f>COUNTIF(Erros!$J$2:$J$1060,H53)</f>
        <v>3</v>
      </c>
      <c r="AX53">
        <f>COUNTIF(Discrepante!$J$2:$J$86,H53)</f>
        <v>0</v>
      </c>
      <c r="AY53">
        <f>COUNTIF(Acertos!$J$2:$J$37,H53)</f>
        <v>0</v>
      </c>
    </row>
    <row r="54" spans="1:51">
      <c r="A54" s="33"/>
      <c r="B54" s="33"/>
      <c r="C54" s="33"/>
      <c r="D54" s="34"/>
      <c r="E54" s="33"/>
      <c r="F54" s="33"/>
      <c r="G54" s="33"/>
      <c r="H54" s="34">
        <v>73389985</v>
      </c>
      <c r="I54" s="29">
        <v>0</v>
      </c>
      <c r="J54" s="34" t="s">
        <v>735</v>
      </c>
      <c r="K54" s="33"/>
      <c r="L54" s="33"/>
      <c r="M54" s="33"/>
      <c r="N54" s="33"/>
      <c r="O54" s="33"/>
      <c r="P54" s="34">
        <v>1172.3599999999999</v>
      </c>
      <c r="Q54" s="34" t="s">
        <v>404</v>
      </c>
      <c r="R54" s="34" t="s">
        <v>386</v>
      </c>
      <c r="S54" s="34" t="s">
        <v>386</v>
      </c>
      <c r="T54" s="34">
        <v>57</v>
      </c>
      <c r="U54" s="34">
        <v>0</v>
      </c>
      <c r="V54" s="34">
        <v>1</v>
      </c>
      <c r="W54" s="34">
        <v>160957</v>
      </c>
      <c r="X54" s="35">
        <v>44761.875</v>
      </c>
      <c r="Y54" s="34" t="s">
        <v>392</v>
      </c>
      <c r="Z54" s="34">
        <v>0</v>
      </c>
      <c r="AA54" s="35">
        <v>44676.875</v>
      </c>
      <c r="AB54" s="35">
        <v>44761.875</v>
      </c>
      <c r="AC54" s="35">
        <v>30424.875</v>
      </c>
      <c r="AD54" s="35">
        <v>44676.875</v>
      </c>
      <c r="AE54" s="35">
        <v>44633.875</v>
      </c>
      <c r="AF54" s="35">
        <v>43326.875</v>
      </c>
      <c r="AG54" s="34"/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 t="s">
        <v>389</v>
      </c>
      <c r="AO54" s="34">
        <v>46</v>
      </c>
      <c r="AP54" s="34" t="s">
        <v>476</v>
      </c>
      <c r="AQ54" s="34">
        <v>139569</v>
      </c>
      <c r="AR54" s="34">
        <v>1395.69</v>
      </c>
      <c r="AS54" s="34" t="s">
        <v>391</v>
      </c>
      <c r="AT54" t="str">
        <f t="shared" si="0"/>
        <v>733899850XWXDXX WRXTXNX GXMX DX XNTXNX1172.36SIMNÃONÃO570116095744761.875ANMEP044676.87544761.87530424.87544676.87544633.87543326.875000000AMIL46AMIL 400 QC NACIONAL1395691395.69INATIVO</v>
      </c>
      <c r="AU54">
        <f t="shared" si="1"/>
        <v>1</v>
      </c>
      <c r="AV54">
        <f t="shared" si="2"/>
        <v>1</v>
      </c>
      <c r="AW54">
        <f>COUNTIF(Erros!$J$2:$J$1060,H54)</f>
        <v>3</v>
      </c>
      <c r="AX54">
        <f>COUNTIF(Discrepante!$J$2:$J$86,H54)</f>
        <v>0</v>
      </c>
      <c r="AY54">
        <f>COUNTIF(Acertos!$J$2:$J$37,H54)</f>
        <v>0</v>
      </c>
    </row>
    <row r="55" spans="1:51">
      <c r="A55" s="33"/>
      <c r="B55" s="33"/>
      <c r="C55" s="33"/>
      <c r="D55" s="34"/>
      <c r="E55" s="33"/>
      <c r="F55" s="33"/>
      <c r="G55" s="33"/>
      <c r="H55" s="34">
        <v>73391207</v>
      </c>
      <c r="I55" s="29">
        <v>0</v>
      </c>
      <c r="J55" s="34" t="s">
        <v>829</v>
      </c>
      <c r="K55" s="33"/>
      <c r="L55" s="33"/>
      <c r="M55" s="33"/>
      <c r="N55" s="33"/>
      <c r="O55" s="33"/>
      <c r="P55" s="34">
        <v>1297.6600000000001</v>
      </c>
      <c r="Q55" s="34" t="s">
        <v>404</v>
      </c>
      <c r="R55" s="34" t="s">
        <v>404</v>
      </c>
      <c r="S55" s="34" t="s">
        <v>404</v>
      </c>
      <c r="T55" s="34">
        <v>19</v>
      </c>
      <c r="U55" s="34">
        <v>0</v>
      </c>
      <c r="V55" s="34">
        <v>1</v>
      </c>
      <c r="W55" s="34">
        <v>160958</v>
      </c>
      <c r="X55" s="35">
        <v>44761.875</v>
      </c>
      <c r="Y55" s="34" t="s">
        <v>387</v>
      </c>
      <c r="Z55" s="34">
        <v>0</v>
      </c>
      <c r="AA55" s="35"/>
      <c r="AB55" s="35">
        <v>44761.875</v>
      </c>
      <c r="AC55" s="35">
        <v>36910.916666666664</v>
      </c>
      <c r="AD55" s="35">
        <v>43325.875</v>
      </c>
      <c r="AE55" s="35"/>
      <c r="AF55" s="35">
        <v>43326.875</v>
      </c>
      <c r="AG55" s="34"/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 t="s">
        <v>389</v>
      </c>
      <c r="AO55" s="34">
        <v>46</v>
      </c>
      <c r="AP55" s="34" t="s">
        <v>476</v>
      </c>
      <c r="AQ55" s="34">
        <v>52606</v>
      </c>
      <c r="AR55" s="34">
        <v>526.05999999999995</v>
      </c>
      <c r="AS55" s="34" t="s">
        <v>408</v>
      </c>
      <c r="AT55" t="str">
        <f t="shared" si="0"/>
        <v>733912070XRXXLX BRXTX DX NXWXMXNTX1297.66SIMSIMSIM190116095844761.875FNEL044761.87536910.916666666743325.87543326.875000000AMIL46AMIL 400 QC NACIONAL52606526.06ATIVO</v>
      </c>
      <c r="AU55">
        <f t="shared" si="1"/>
        <v>0</v>
      </c>
      <c r="AV55">
        <f t="shared" si="2"/>
        <v>0</v>
      </c>
      <c r="AW55">
        <f>COUNTIF(Erros!$J$2:$J$1060,H55)</f>
        <v>3</v>
      </c>
      <c r="AX55">
        <f>COUNTIF(Discrepante!$J$2:$J$86,H55)</f>
        <v>0</v>
      </c>
      <c r="AY55">
        <f>COUNTIF(Acertos!$J$2:$J$37,H55)</f>
        <v>0</v>
      </c>
    </row>
    <row r="56" spans="1:51">
      <c r="A56" s="33"/>
      <c r="B56" s="33"/>
      <c r="C56" s="33"/>
      <c r="D56" s="36"/>
      <c r="E56" s="33"/>
      <c r="F56" s="33"/>
      <c r="G56" s="33"/>
      <c r="H56" s="36">
        <v>73391207</v>
      </c>
      <c r="I56" s="30">
        <v>0</v>
      </c>
      <c r="J56" s="36" t="s">
        <v>829</v>
      </c>
      <c r="K56" s="33"/>
      <c r="L56" s="33"/>
      <c r="M56" s="33"/>
      <c r="N56" s="33"/>
      <c r="O56" s="33"/>
      <c r="P56" s="36">
        <v>1297.6600000000001</v>
      </c>
      <c r="Q56" s="36" t="s">
        <v>404</v>
      </c>
      <c r="R56" s="36" t="s">
        <v>404</v>
      </c>
      <c r="S56" s="36" t="s">
        <v>404</v>
      </c>
      <c r="T56" s="36">
        <v>19</v>
      </c>
      <c r="U56" s="36">
        <v>0</v>
      </c>
      <c r="V56" s="36">
        <v>1</v>
      </c>
      <c r="W56" s="36">
        <v>160958</v>
      </c>
      <c r="X56" s="37">
        <v>44761.875</v>
      </c>
      <c r="Y56" s="36" t="s">
        <v>387</v>
      </c>
      <c r="Z56" s="36">
        <v>0</v>
      </c>
      <c r="AA56" s="37"/>
      <c r="AB56" s="37">
        <v>44761.875</v>
      </c>
      <c r="AC56" s="37">
        <v>36910.916666666664</v>
      </c>
      <c r="AD56" s="37">
        <v>43325.875</v>
      </c>
      <c r="AE56" s="37"/>
      <c r="AF56" s="37">
        <v>43326.875</v>
      </c>
      <c r="AG56" s="36"/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 t="s">
        <v>389</v>
      </c>
      <c r="AO56" s="36">
        <v>46</v>
      </c>
      <c r="AP56" s="36" t="s">
        <v>476</v>
      </c>
      <c r="AQ56" s="36">
        <v>52606</v>
      </c>
      <c r="AR56" s="36">
        <v>526.05999999999995</v>
      </c>
      <c r="AS56" s="36" t="s">
        <v>408</v>
      </c>
      <c r="AT56" t="str">
        <f t="shared" si="0"/>
        <v>733912070XRXXLX BRXTX DX NXWXMXNTX1297.66SIMSIMSIM190116095844761.875FNEL044761.87536910.916666666743325.87543326.875000000AMIL46AMIL 400 QC NACIONAL52606526.06ATIVO</v>
      </c>
      <c r="AU56">
        <f t="shared" si="1"/>
        <v>1</v>
      </c>
      <c r="AV56">
        <f t="shared" si="2"/>
        <v>1</v>
      </c>
      <c r="AW56">
        <f>COUNTIF(Erros!$J$2:$J$1060,H56)</f>
        <v>3</v>
      </c>
      <c r="AX56">
        <f>COUNTIF(Discrepante!$J$2:$J$86,H56)</f>
        <v>0</v>
      </c>
      <c r="AY56">
        <f>COUNTIF(Acertos!$J$2:$J$37,H56)</f>
        <v>0</v>
      </c>
    </row>
    <row r="57" spans="1:51">
      <c r="A57" s="33"/>
      <c r="B57" s="33"/>
      <c r="C57" s="33"/>
      <c r="D57" s="34"/>
      <c r="E57" s="33"/>
      <c r="F57" s="33"/>
      <c r="G57" s="33"/>
      <c r="H57" s="34">
        <v>73391207</v>
      </c>
      <c r="I57" s="29">
        <v>0</v>
      </c>
      <c r="J57" s="34" t="s">
        <v>829</v>
      </c>
      <c r="K57" s="33"/>
      <c r="L57" s="33"/>
      <c r="M57" s="33"/>
      <c r="N57" s="33"/>
      <c r="O57" s="33"/>
      <c r="P57" s="34">
        <v>1297.6600000000001</v>
      </c>
      <c r="Q57" s="34" t="s">
        <v>404</v>
      </c>
      <c r="R57" s="34" t="s">
        <v>404</v>
      </c>
      <c r="S57" s="34" t="s">
        <v>404</v>
      </c>
      <c r="T57" s="34">
        <v>19</v>
      </c>
      <c r="U57" s="34">
        <v>0</v>
      </c>
      <c r="V57" s="34">
        <v>1</v>
      </c>
      <c r="W57" s="34">
        <v>160958</v>
      </c>
      <c r="X57" s="35">
        <v>44761.875</v>
      </c>
      <c r="Y57" s="34" t="s">
        <v>387</v>
      </c>
      <c r="Z57" s="34">
        <v>0</v>
      </c>
      <c r="AA57" s="35"/>
      <c r="AB57" s="35">
        <v>44761.875</v>
      </c>
      <c r="AC57" s="35">
        <v>36910.916666666664</v>
      </c>
      <c r="AD57" s="35">
        <v>43325.875</v>
      </c>
      <c r="AE57" s="35"/>
      <c r="AF57" s="35">
        <v>43326.875</v>
      </c>
      <c r="AG57" s="34"/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 t="s">
        <v>389</v>
      </c>
      <c r="AO57" s="34">
        <v>46</v>
      </c>
      <c r="AP57" s="34" t="s">
        <v>476</v>
      </c>
      <c r="AQ57" s="34">
        <v>52606</v>
      </c>
      <c r="AR57" s="34">
        <v>526.05999999999995</v>
      </c>
      <c r="AS57" s="34" t="s">
        <v>408</v>
      </c>
      <c r="AT57" t="str">
        <f t="shared" si="0"/>
        <v>733912070XRXXLX BRXTX DX NXWXMXNTX1297.66SIMSIMSIM190116095844761.875FNEL044761.87536910.916666666743325.87543326.875000000AMIL46AMIL 400 QC NACIONAL52606526.06ATIVO</v>
      </c>
      <c r="AU57">
        <f t="shared" si="1"/>
        <v>1</v>
      </c>
      <c r="AV57">
        <f t="shared" si="2"/>
        <v>1</v>
      </c>
      <c r="AW57">
        <f>COUNTIF(Erros!$J$2:$J$1060,H57)</f>
        <v>3</v>
      </c>
      <c r="AX57">
        <f>COUNTIF(Discrepante!$J$2:$J$86,H57)</f>
        <v>0</v>
      </c>
      <c r="AY57">
        <f>COUNTIF(Acertos!$J$2:$J$37,H57)</f>
        <v>0</v>
      </c>
    </row>
    <row r="58" spans="1:51">
      <c r="A58" s="31" t="s">
        <v>258</v>
      </c>
      <c r="B58" s="31" t="s">
        <v>25</v>
      </c>
      <c r="C58" s="31" t="s">
        <v>24</v>
      </c>
      <c r="D58" s="27">
        <v>1198447000</v>
      </c>
      <c r="E58" s="27" t="s">
        <v>1057</v>
      </c>
      <c r="F58" s="27" t="s">
        <v>26</v>
      </c>
      <c r="G58" s="32">
        <v>43326.875</v>
      </c>
      <c r="H58" s="31">
        <v>73391747</v>
      </c>
      <c r="I58" s="27">
        <v>0</v>
      </c>
      <c r="J58" s="31" t="s">
        <v>259</v>
      </c>
      <c r="K58" s="31">
        <v>0</v>
      </c>
      <c r="L58" s="31">
        <v>0</v>
      </c>
      <c r="M58" s="31" t="s">
        <v>260</v>
      </c>
      <c r="N58" s="31" t="s">
        <v>77</v>
      </c>
      <c r="O58" s="31" t="s">
        <v>78</v>
      </c>
      <c r="P58" s="31">
        <v>2060.81</v>
      </c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 t="str">
        <f>M58</f>
        <v>AMIL 400 QC NACIONAL R PJCA</v>
      </c>
      <c r="AQ58" s="33"/>
      <c r="AR58" s="33"/>
      <c r="AS58" s="33"/>
      <c r="AT58" t="str">
        <f t="shared" si="0"/>
        <v>6302c877dc774878504ce9bd6302b4ad8382b804d9a3ac356302c877dc774878504ce9bc11984470006302b4ad8382b804d9a3ac351198447000F43326.875733917470GIXLX RXBXLX WXLDXIRX LXRX00AMIL 400 QC NACIONAL R PJCAMens. Titular Faixa Etária Implant.T2060.81AMIL 400 QC NACIONAL R PJCA</v>
      </c>
      <c r="AU58">
        <f t="shared" si="1"/>
        <v>0</v>
      </c>
      <c r="AV58">
        <f t="shared" si="2"/>
        <v>0</v>
      </c>
      <c r="AW58">
        <f>COUNTIF(Erros!$J$2:$J$1060,H58)</f>
        <v>1</v>
      </c>
      <c r="AX58">
        <f>COUNTIF(Discrepante!$J$2:$J$86,H58)</f>
        <v>0</v>
      </c>
      <c r="AY58">
        <f>COUNTIF(Acertos!$J$2:$J$37,H58)</f>
        <v>0</v>
      </c>
    </row>
    <row r="59" spans="1:51">
      <c r="A59" s="33"/>
      <c r="B59" s="33"/>
      <c r="C59" s="33"/>
      <c r="D59" s="36"/>
      <c r="E59" s="33"/>
      <c r="F59" s="33"/>
      <c r="G59" s="33"/>
      <c r="H59" s="36">
        <v>73392367</v>
      </c>
      <c r="I59" s="30">
        <v>0</v>
      </c>
      <c r="J59" s="36" t="s">
        <v>736</v>
      </c>
      <c r="K59" s="33"/>
      <c r="L59" s="33"/>
      <c r="M59" s="33"/>
      <c r="N59" s="33"/>
      <c r="O59" s="33"/>
      <c r="P59" s="36">
        <v>649.63</v>
      </c>
      <c r="Q59" s="36" t="s">
        <v>386</v>
      </c>
      <c r="R59" s="36" t="s">
        <v>386</v>
      </c>
      <c r="S59" s="36" t="s">
        <v>386</v>
      </c>
      <c r="T59" s="36">
        <v>19</v>
      </c>
      <c r="U59" s="36">
        <v>0</v>
      </c>
      <c r="V59" s="36">
        <v>1</v>
      </c>
      <c r="W59" s="36">
        <v>161072</v>
      </c>
      <c r="X59" s="37">
        <v>44761.875</v>
      </c>
      <c r="Y59" s="36" t="s">
        <v>387</v>
      </c>
      <c r="Z59" s="36">
        <v>0</v>
      </c>
      <c r="AA59" s="37">
        <v>44693.875</v>
      </c>
      <c r="AB59" s="37">
        <v>44761.875</v>
      </c>
      <c r="AC59" s="37">
        <v>39135.916666666664</v>
      </c>
      <c r="AD59" s="37">
        <v>44693.875</v>
      </c>
      <c r="AE59" s="37">
        <v>44664.875</v>
      </c>
      <c r="AF59" s="37">
        <v>43326.875</v>
      </c>
      <c r="AG59" s="36"/>
      <c r="AH59" s="36">
        <v>0</v>
      </c>
      <c r="AI59" s="36">
        <v>0</v>
      </c>
      <c r="AJ59" s="36">
        <v>0</v>
      </c>
      <c r="AK59" s="36">
        <v>0</v>
      </c>
      <c r="AL59" s="36">
        <v>0</v>
      </c>
      <c r="AM59" s="36">
        <v>0</v>
      </c>
      <c r="AN59" s="36" t="s">
        <v>389</v>
      </c>
      <c r="AO59" s="36"/>
      <c r="AP59" s="36" t="s">
        <v>476</v>
      </c>
      <c r="AQ59" s="36">
        <v>77338</v>
      </c>
      <c r="AR59" s="36">
        <v>773.38</v>
      </c>
      <c r="AS59" s="36" t="s">
        <v>391</v>
      </c>
      <c r="AT59" t="str">
        <f t="shared" si="0"/>
        <v>733923670MXRWXX XGXR XNTXNX DX XNTX649.63NÃONÃONÃO190116107244761.875FNEL044693.87544761.87539135.916666666744693.87544664.87543326.875000000AMILAMIL 400 QC NACIONAL77338773.38INATIVO</v>
      </c>
      <c r="AU59">
        <f t="shared" si="1"/>
        <v>0</v>
      </c>
      <c r="AV59">
        <f t="shared" si="2"/>
        <v>0</v>
      </c>
      <c r="AW59">
        <f>COUNTIF(Erros!$J$2:$J$1060,H59)</f>
        <v>3</v>
      </c>
      <c r="AX59">
        <f>COUNTIF(Discrepante!$J$2:$J$86,H59)</f>
        <v>0</v>
      </c>
      <c r="AY59">
        <f>COUNTIF(Acertos!$J$2:$J$37,H59)</f>
        <v>0</v>
      </c>
    </row>
    <row r="60" spans="1:51">
      <c r="A60" s="33"/>
      <c r="B60" s="33"/>
      <c r="C60" s="33"/>
      <c r="D60" s="36"/>
      <c r="E60" s="33"/>
      <c r="F60" s="33"/>
      <c r="G60" s="33"/>
      <c r="H60" s="36">
        <v>73392367</v>
      </c>
      <c r="I60" s="30">
        <v>0</v>
      </c>
      <c r="J60" s="36" t="s">
        <v>736</v>
      </c>
      <c r="K60" s="33"/>
      <c r="L60" s="33"/>
      <c r="M60" s="33"/>
      <c r="N60" s="33"/>
      <c r="O60" s="33"/>
      <c r="P60" s="36">
        <v>649.63</v>
      </c>
      <c r="Q60" s="36" t="s">
        <v>386</v>
      </c>
      <c r="R60" s="36" t="s">
        <v>386</v>
      </c>
      <c r="S60" s="36" t="s">
        <v>386</v>
      </c>
      <c r="T60" s="36">
        <v>19</v>
      </c>
      <c r="U60" s="36">
        <v>0</v>
      </c>
      <c r="V60" s="36">
        <v>1</v>
      </c>
      <c r="W60" s="36">
        <v>161072</v>
      </c>
      <c r="X60" s="37">
        <v>44761.875</v>
      </c>
      <c r="Y60" s="36" t="s">
        <v>387</v>
      </c>
      <c r="Z60" s="36">
        <v>0</v>
      </c>
      <c r="AA60" s="37">
        <v>44693.875</v>
      </c>
      <c r="AB60" s="37">
        <v>44761.875</v>
      </c>
      <c r="AC60" s="37">
        <v>39135.916666666664</v>
      </c>
      <c r="AD60" s="37">
        <v>44693.875</v>
      </c>
      <c r="AE60" s="37">
        <v>44664.875</v>
      </c>
      <c r="AF60" s="37">
        <v>43326.875</v>
      </c>
      <c r="AG60" s="36"/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 t="s">
        <v>389</v>
      </c>
      <c r="AO60" s="36"/>
      <c r="AP60" s="36" t="s">
        <v>476</v>
      </c>
      <c r="AQ60" s="36">
        <v>77338</v>
      </c>
      <c r="AR60" s="36">
        <v>773.38</v>
      </c>
      <c r="AS60" s="36" t="s">
        <v>391</v>
      </c>
      <c r="AT60" t="str">
        <f t="shared" si="0"/>
        <v>733923670MXRWXX XGXR XNTXNX DX XNTX649.63NÃONÃONÃO190116107244761.875FNEL044693.87544761.87539135.916666666744693.87544664.87543326.875000000AMILAMIL 400 QC NACIONAL77338773.38INATIVO</v>
      </c>
      <c r="AU60">
        <f t="shared" si="1"/>
        <v>1</v>
      </c>
      <c r="AV60">
        <f t="shared" si="2"/>
        <v>1</v>
      </c>
      <c r="AW60">
        <f>COUNTIF(Erros!$J$2:$J$1060,H60)</f>
        <v>3</v>
      </c>
      <c r="AX60">
        <f>COUNTIF(Discrepante!$J$2:$J$86,H60)</f>
        <v>0</v>
      </c>
      <c r="AY60">
        <f>COUNTIF(Acertos!$J$2:$J$37,H60)</f>
        <v>0</v>
      </c>
    </row>
    <row r="61" spans="1:51">
      <c r="A61" s="33"/>
      <c r="B61" s="33"/>
      <c r="C61" s="33"/>
      <c r="D61" s="36"/>
      <c r="E61" s="33"/>
      <c r="F61" s="33"/>
      <c r="G61" s="33"/>
      <c r="H61" s="36">
        <v>73392367</v>
      </c>
      <c r="I61" s="30">
        <v>0</v>
      </c>
      <c r="J61" s="36" t="s">
        <v>736</v>
      </c>
      <c r="K61" s="33"/>
      <c r="L61" s="33"/>
      <c r="M61" s="33"/>
      <c r="N61" s="33"/>
      <c r="O61" s="33"/>
      <c r="P61" s="36">
        <v>649.63</v>
      </c>
      <c r="Q61" s="36" t="s">
        <v>386</v>
      </c>
      <c r="R61" s="36" t="s">
        <v>386</v>
      </c>
      <c r="S61" s="36" t="s">
        <v>386</v>
      </c>
      <c r="T61" s="36">
        <v>19</v>
      </c>
      <c r="U61" s="36">
        <v>0</v>
      </c>
      <c r="V61" s="36">
        <v>1</v>
      </c>
      <c r="W61" s="36">
        <v>161072</v>
      </c>
      <c r="X61" s="37">
        <v>44761.875</v>
      </c>
      <c r="Y61" s="36" t="s">
        <v>387</v>
      </c>
      <c r="Z61" s="36">
        <v>0</v>
      </c>
      <c r="AA61" s="37">
        <v>44693.875</v>
      </c>
      <c r="AB61" s="37">
        <v>44761.875</v>
      </c>
      <c r="AC61" s="37">
        <v>39135.916666666664</v>
      </c>
      <c r="AD61" s="37">
        <v>44693.875</v>
      </c>
      <c r="AE61" s="37">
        <v>44664.875</v>
      </c>
      <c r="AF61" s="37">
        <v>43326.875</v>
      </c>
      <c r="AG61" s="36"/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 t="s">
        <v>389</v>
      </c>
      <c r="AO61" s="36"/>
      <c r="AP61" s="36" t="s">
        <v>476</v>
      </c>
      <c r="AQ61" s="36">
        <v>77338</v>
      </c>
      <c r="AR61" s="36">
        <v>773.38</v>
      </c>
      <c r="AS61" s="36" t="s">
        <v>391</v>
      </c>
      <c r="AT61" t="str">
        <f t="shared" si="0"/>
        <v>733923670MXRWXX XGXR XNTXNX DX XNTX649.63NÃONÃONÃO190116107244761.875FNEL044693.87544761.87539135.916666666744693.87544664.87543326.875000000AMILAMIL 400 QC NACIONAL77338773.38INATIVO</v>
      </c>
      <c r="AU61">
        <f t="shared" si="1"/>
        <v>1</v>
      </c>
      <c r="AV61">
        <f t="shared" si="2"/>
        <v>1</v>
      </c>
      <c r="AW61">
        <f>COUNTIF(Erros!$J$2:$J$1060,H61)</f>
        <v>3</v>
      </c>
      <c r="AX61">
        <f>COUNTIF(Discrepante!$J$2:$J$86,H61)</f>
        <v>0</v>
      </c>
      <c r="AY61">
        <f>COUNTIF(Acertos!$J$2:$J$37,H61)</f>
        <v>0</v>
      </c>
    </row>
    <row r="62" spans="1:51">
      <c r="A62" s="33"/>
      <c r="B62" s="33"/>
      <c r="C62" s="33"/>
      <c r="D62" s="36"/>
      <c r="E62" s="33"/>
      <c r="F62" s="33"/>
      <c r="G62" s="33"/>
      <c r="H62" s="36">
        <v>73392380</v>
      </c>
      <c r="I62" s="30">
        <v>0</v>
      </c>
      <c r="J62" s="36" t="s">
        <v>835</v>
      </c>
      <c r="K62" s="33"/>
      <c r="L62" s="33"/>
      <c r="M62" s="33"/>
      <c r="N62" s="33"/>
      <c r="O62" s="33"/>
      <c r="P62" s="36">
        <v>1038.1099999999999</v>
      </c>
      <c r="Q62" s="36" t="s">
        <v>404</v>
      </c>
      <c r="R62" s="36" t="s">
        <v>404</v>
      </c>
      <c r="S62" s="36" t="s">
        <v>404</v>
      </c>
      <c r="T62" s="36">
        <v>19</v>
      </c>
      <c r="U62" s="36">
        <v>0</v>
      </c>
      <c r="V62" s="36">
        <v>1</v>
      </c>
      <c r="W62" s="36">
        <v>161106</v>
      </c>
      <c r="X62" s="37">
        <v>44761.875</v>
      </c>
      <c r="Y62" s="36" t="s">
        <v>387</v>
      </c>
      <c r="Z62" s="36">
        <v>0</v>
      </c>
      <c r="AA62" s="37"/>
      <c r="AB62" s="37">
        <v>44761.875</v>
      </c>
      <c r="AC62" s="37">
        <v>37853.875</v>
      </c>
      <c r="AD62" s="37">
        <v>43325.875</v>
      </c>
      <c r="AE62" s="37"/>
      <c r="AF62" s="37">
        <v>43326.875</v>
      </c>
      <c r="AG62" s="36"/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 t="s">
        <v>389</v>
      </c>
      <c r="AO62" s="36">
        <v>46</v>
      </c>
      <c r="AP62" s="36" t="s">
        <v>476</v>
      </c>
      <c r="AQ62" s="36">
        <v>123586</v>
      </c>
      <c r="AR62" s="36">
        <v>1235.8599999999999</v>
      </c>
      <c r="AS62" s="36" t="s">
        <v>408</v>
      </c>
      <c r="AT62" t="str">
        <f t="shared" si="0"/>
        <v>733923800LUWX GXMX FRXXTX DX XNTX1038.11SIMSIMSIM190116110644761.875FNEL044761.87537853.87543325.87543326.875000000AMIL46AMIL 400 QC NACIONAL1235861235.86ATIVO</v>
      </c>
      <c r="AU62">
        <f t="shared" si="1"/>
        <v>0</v>
      </c>
      <c r="AV62">
        <f t="shared" si="2"/>
        <v>0</v>
      </c>
      <c r="AW62">
        <f>COUNTIF(Erros!$J$2:$J$1060,H62)</f>
        <v>3</v>
      </c>
      <c r="AX62">
        <f>COUNTIF(Discrepante!$J$2:$J$86,H62)</f>
        <v>0</v>
      </c>
      <c r="AY62">
        <f>COUNTIF(Acertos!$J$2:$J$37,H62)</f>
        <v>0</v>
      </c>
    </row>
    <row r="63" spans="1:51">
      <c r="A63" s="33"/>
      <c r="B63" s="33"/>
      <c r="C63" s="33"/>
      <c r="D63" s="34"/>
      <c r="E63" s="33"/>
      <c r="F63" s="33"/>
      <c r="G63" s="33"/>
      <c r="H63" s="34">
        <v>73392380</v>
      </c>
      <c r="I63" s="29">
        <v>0</v>
      </c>
      <c r="J63" s="34" t="s">
        <v>835</v>
      </c>
      <c r="K63" s="33"/>
      <c r="L63" s="33"/>
      <c r="M63" s="33"/>
      <c r="N63" s="33"/>
      <c r="O63" s="33"/>
      <c r="P63" s="34">
        <v>1038.1099999999999</v>
      </c>
      <c r="Q63" s="34" t="s">
        <v>404</v>
      </c>
      <c r="R63" s="34" t="s">
        <v>404</v>
      </c>
      <c r="S63" s="34" t="s">
        <v>404</v>
      </c>
      <c r="T63" s="34">
        <v>19</v>
      </c>
      <c r="U63" s="34">
        <v>0</v>
      </c>
      <c r="V63" s="34">
        <v>1</v>
      </c>
      <c r="W63" s="34">
        <v>161106</v>
      </c>
      <c r="X63" s="35">
        <v>44761.875</v>
      </c>
      <c r="Y63" s="34" t="s">
        <v>387</v>
      </c>
      <c r="Z63" s="34">
        <v>0</v>
      </c>
      <c r="AA63" s="35"/>
      <c r="AB63" s="35">
        <v>44761.875</v>
      </c>
      <c r="AC63" s="35">
        <v>37853.875</v>
      </c>
      <c r="AD63" s="35">
        <v>43325.875</v>
      </c>
      <c r="AE63" s="35"/>
      <c r="AF63" s="35">
        <v>43326.875</v>
      </c>
      <c r="AG63" s="34"/>
      <c r="AH63" s="34">
        <v>0</v>
      </c>
      <c r="AI63" s="34">
        <v>0</v>
      </c>
      <c r="AJ63" s="34">
        <v>0</v>
      </c>
      <c r="AK63" s="34">
        <v>0</v>
      </c>
      <c r="AL63" s="34">
        <v>0</v>
      </c>
      <c r="AM63" s="34">
        <v>0</v>
      </c>
      <c r="AN63" s="34" t="s">
        <v>389</v>
      </c>
      <c r="AO63" s="34">
        <v>46</v>
      </c>
      <c r="AP63" s="34" t="s">
        <v>476</v>
      </c>
      <c r="AQ63" s="34">
        <v>123586</v>
      </c>
      <c r="AR63" s="34">
        <v>1235.8599999999999</v>
      </c>
      <c r="AS63" s="34" t="s">
        <v>408</v>
      </c>
      <c r="AT63" t="str">
        <f t="shared" si="0"/>
        <v>733923800LUWX GXMX FRXXTX DX XNTX1038.11SIMSIMSIM190116110644761.875FNEL044761.87537853.87543325.87543326.875000000AMIL46AMIL 400 QC NACIONAL1235861235.86ATIVO</v>
      </c>
      <c r="AU63">
        <f t="shared" si="1"/>
        <v>1</v>
      </c>
      <c r="AV63">
        <f t="shared" si="2"/>
        <v>1</v>
      </c>
      <c r="AW63">
        <f>COUNTIF(Erros!$J$2:$J$1060,H63)</f>
        <v>3</v>
      </c>
      <c r="AX63">
        <f>COUNTIF(Discrepante!$J$2:$J$86,H63)</f>
        <v>0</v>
      </c>
      <c r="AY63">
        <f>COUNTIF(Acertos!$J$2:$J$37,H63)</f>
        <v>0</v>
      </c>
    </row>
    <row r="64" spans="1:51">
      <c r="A64" s="33"/>
      <c r="B64" s="33"/>
      <c r="C64" s="33"/>
      <c r="D64" s="36"/>
      <c r="E64" s="33"/>
      <c r="F64" s="33"/>
      <c r="G64" s="33"/>
      <c r="H64" s="36">
        <v>73392380</v>
      </c>
      <c r="I64" s="30">
        <v>0</v>
      </c>
      <c r="J64" s="36" t="s">
        <v>835</v>
      </c>
      <c r="K64" s="33"/>
      <c r="L64" s="33"/>
      <c r="M64" s="33"/>
      <c r="N64" s="33"/>
      <c r="O64" s="33"/>
      <c r="P64" s="36">
        <v>1038.1099999999999</v>
      </c>
      <c r="Q64" s="36" t="s">
        <v>404</v>
      </c>
      <c r="R64" s="36" t="s">
        <v>404</v>
      </c>
      <c r="S64" s="36" t="s">
        <v>404</v>
      </c>
      <c r="T64" s="36">
        <v>19</v>
      </c>
      <c r="U64" s="36">
        <v>0</v>
      </c>
      <c r="V64" s="36">
        <v>1</v>
      </c>
      <c r="W64" s="36">
        <v>161106</v>
      </c>
      <c r="X64" s="37">
        <v>44761.875</v>
      </c>
      <c r="Y64" s="36" t="s">
        <v>387</v>
      </c>
      <c r="Z64" s="36">
        <v>0</v>
      </c>
      <c r="AA64" s="37"/>
      <c r="AB64" s="37">
        <v>44761.875</v>
      </c>
      <c r="AC64" s="37">
        <v>37853.875</v>
      </c>
      <c r="AD64" s="37">
        <v>43325.875</v>
      </c>
      <c r="AE64" s="37"/>
      <c r="AF64" s="37">
        <v>43326.875</v>
      </c>
      <c r="AG64" s="36"/>
      <c r="AH64" s="36">
        <v>0</v>
      </c>
      <c r="AI64" s="36">
        <v>0</v>
      </c>
      <c r="AJ64" s="36">
        <v>0</v>
      </c>
      <c r="AK64" s="36">
        <v>0</v>
      </c>
      <c r="AL64" s="36">
        <v>0</v>
      </c>
      <c r="AM64" s="36">
        <v>0</v>
      </c>
      <c r="AN64" s="36" t="s">
        <v>389</v>
      </c>
      <c r="AO64" s="36">
        <v>46</v>
      </c>
      <c r="AP64" s="36" t="s">
        <v>476</v>
      </c>
      <c r="AQ64" s="36">
        <v>123586</v>
      </c>
      <c r="AR64" s="36">
        <v>1235.8599999999999</v>
      </c>
      <c r="AS64" s="36" t="s">
        <v>408</v>
      </c>
      <c r="AT64" t="str">
        <f t="shared" si="0"/>
        <v>733923800LUWX GXMX FRXXTX DX XNTX1038.11SIMSIMSIM190116110644761.875FNEL044761.87537853.87543325.87543326.875000000AMIL46AMIL 400 QC NACIONAL1235861235.86ATIVO</v>
      </c>
      <c r="AU64">
        <f t="shared" si="1"/>
        <v>1</v>
      </c>
      <c r="AV64">
        <f t="shared" si="2"/>
        <v>1</v>
      </c>
      <c r="AW64">
        <f>COUNTIF(Erros!$J$2:$J$1060,H64)</f>
        <v>3</v>
      </c>
      <c r="AX64">
        <f>COUNTIF(Discrepante!$J$2:$J$86,H64)</f>
        <v>0</v>
      </c>
      <c r="AY64">
        <f>COUNTIF(Acertos!$J$2:$J$37,H64)</f>
        <v>0</v>
      </c>
    </row>
    <row r="65" spans="1:51">
      <c r="A65" s="33"/>
      <c r="B65" s="33"/>
      <c r="C65" s="33"/>
      <c r="D65" s="34"/>
      <c r="E65" s="33"/>
      <c r="F65" s="33"/>
      <c r="G65" s="33"/>
      <c r="H65" s="34">
        <v>73392390</v>
      </c>
      <c r="I65" s="29">
        <v>0</v>
      </c>
      <c r="J65" s="34" t="s">
        <v>836</v>
      </c>
      <c r="K65" s="33"/>
      <c r="L65" s="33"/>
      <c r="M65" s="33"/>
      <c r="N65" s="33"/>
      <c r="O65" s="33"/>
      <c r="P65" s="34">
        <v>1103.02</v>
      </c>
      <c r="Q65" s="34" t="s">
        <v>404</v>
      </c>
      <c r="R65" s="34" t="s">
        <v>404</v>
      </c>
      <c r="S65" s="34" t="s">
        <v>404</v>
      </c>
      <c r="T65" s="34">
        <v>19</v>
      </c>
      <c r="U65" s="34">
        <v>0</v>
      </c>
      <c r="V65" s="34">
        <v>1</v>
      </c>
      <c r="W65" s="34">
        <v>161123</v>
      </c>
      <c r="X65" s="35">
        <v>44761.875</v>
      </c>
      <c r="Y65" s="34" t="s">
        <v>387</v>
      </c>
      <c r="Z65" s="34">
        <v>0</v>
      </c>
      <c r="AA65" s="35"/>
      <c r="AB65" s="35">
        <v>44761.875</v>
      </c>
      <c r="AC65" s="35">
        <v>37421.875</v>
      </c>
      <c r="AD65" s="35">
        <v>43970.875</v>
      </c>
      <c r="AE65" s="35">
        <v>43964.875</v>
      </c>
      <c r="AF65" s="35">
        <v>43326.875</v>
      </c>
      <c r="AG65" s="34"/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 t="s">
        <v>389</v>
      </c>
      <c r="AO65" s="34">
        <v>46</v>
      </c>
      <c r="AP65" s="34" t="s">
        <v>478</v>
      </c>
      <c r="AQ65" s="34">
        <v>63377</v>
      </c>
      <c r="AR65" s="34">
        <v>633.77</v>
      </c>
      <c r="AS65" s="34" t="s">
        <v>408</v>
      </c>
      <c r="AT65" t="str">
        <f t="shared" si="0"/>
        <v>733923900XNX WXRXLXNX WXRVXLHX RUFXNX VXWXNTX LXMX1103.02SIMSIMSIM190116112344761.875FNEL044761.87537421.87543970.87543964.87543326.875000000AMIL46AMIL 400 QC NACIONAL COPART63377633.77ATIVO</v>
      </c>
      <c r="AU65">
        <f t="shared" si="1"/>
        <v>0</v>
      </c>
      <c r="AV65">
        <f t="shared" si="2"/>
        <v>0</v>
      </c>
      <c r="AW65">
        <f>COUNTIF(Erros!$J$2:$J$1060,H65)</f>
        <v>3</v>
      </c>
      <c r="AX65">
        <f>COUNTIF(Discrepante!$J$2:$J$86,H65)</f>
        <v>0</v>
      </c>
      <c r="AY65">
        <f>COUNTIF(Acertos!$J$2:$J$37,H65)</f>
        <v>0</v>
      </c>
    </row>
    <row r="66" spans="1:51">
      <c r="A66" s="33"/>
      <c r="B66" s="33"/>
      <c r="C66" s="33"/>
      <c r="D66" s="36"/>
      <c r="E66" s="33"/>
      <c r="F66" s="33"/>
      <c r="G66" s="33"/>
      <c r="H66" s="36">
        <v>73392390</v>
      </c>
      <c r="I66" s="30">
        <v>0</v>
      </c>
      <c r="J66" s="36" t="s">
        <v>836</v>
      </c>
      <c r="K66" s="33"/>
      <c r="L66" s="33"/>
      <c r="M66" s="33"/>
      <c r="N66" s="33"/>
      <c r="O66" s="33"/>
      <c r="P66" s="36">
        <v>1103.02</v>
      </c>
      <c r="Q66" s="36" t="s">
        <v>404</v>
      </c>
      <c r="R66" s="36" t="s">
        <v>404</v>
      </c>
      <c r="S66" s="36" t="s">
        <v>404</v>
      </c>
      <c r="T66" s="36">
        <v>19</v>
      </c>
      <c r="U66" s="36">
        <v>0</v>
      </c>
      <c r="V66" s="36">
        <v>1</v>
      </c>
      <c r="W66" s="36">
        <v>161123</v>
      </c>
      <c r="X66" s="37">
        <v>44761.875</v>
      </c>
      <c r="Y66" s="36" t="s">
        <v>387</v>
      </c>
      <c r="Z66" s="36">
        <v>0</v>
      </c>
      <c r="AA66" s="37"/>
      <c r="AB66" s="37">
        <v>44761.875</v>
      </c>
      <c r="AC66" s="37">
        <v>37421.875</v>
      </c>
      <c r="AD66" s="37">
        <v>43970.875</v>
      </c>
      <c r="AE66" s="37">
        <v>43964.875</v>
      </c>
      <c r="AF66" s="37">
        <v>43326.875</v>
      </c>
      <c r="AG66" s="36"/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 t="s">
        <v>389</v>
      </c>
      <c r="AO66" s="36">
        <v>46</v>
      </c>
      <c r="AP66" s="36" t="s">
        <v>478</v>
      </c>
      <c r="AQ66" s="36">
        <v>63377</v>
      </c>
      <c r="AR66" s="36">
        <v>633.77</v>
      </c>
      <c r="AS66" s="36" t="s">
        <v>408</v>
      </c>
      <c r="AT66" t="str">
        <f t="shared" ref="AT66:AT129" si="3">CONCATENATE(A66,B66,C66,D66,E66,F66,G66,H66,I66,J66,K66,L66,M66,N66,O66,P66,Q66,R66,S66,T66,U66,V66,W66,X66,Y66,Z66,AA66,AB66,AC66,AD66,AE66,AF66,AG66,AH66,AI66,AJ66,AK66,AL66,AM66,AN66,AO66,AP66,AQ66,AR66,AS66)</f>
        <v>733923900XNX WXRXLXNX WXRVXLHX RUFXNX VXWXNTX LXMX1103.02SIMSIMSIM190116112344761.875FNEL044761.87537421.87543970.87543964.87543326.875000000AMIL46AMIL 400 QC NACIONAL COPART63377633.77ATIVO</v>
      </c>
      <c r="AU66">
        <f t="shared" ref="AU66:AU129" si="4">IF(AT66=AT65,1,0)</f>
        <v>1</v>
      </c>
      <c r="AV66">
        <f t="shared" si="2"/>
        <v>1</v>
      </c>
      <c r="AW66">
        <f>COUNTIF(Erros!$J$2:$J$1060,H66)</f>
        <v>3</v>
      </c>
      <c r="AX66">
        <f>COUNTIF(Discrepante!$J$2:$J$86,H66)</f>
        <v>0</v>
      </c>
      <c r="AY66">
        <f>COUNTIF(Acertos!$J$2:$J$37,H66)</f>
        <v>0</v>
      </c>
    </row>
    <row r="67" spans="1:51">
      <c r="A67" s="33"/>
      <c r="B67" s="33"/>
      <c r="C67" s="33"/>
      <c r="D67" s="34"/>
      <c r="E67" s="33"/>
      <c r="F67" s="33"/>
      <c r="G67" s="33"/>
      <c r="H67" s="34">
        <v>73392390</v>
      </c>
      <c r="I67" s="29">
        <v>0</v>
      </c>
      <c r="J67" s="34" t="s">
        <v>836</v>
      </c>
      <c r="K67" s="33"/>
      <c r="L67" s="33"/>
      <c r="M67" s="33"/>
      <c r="N67" s="33"/>
      <c r="O67" s="33"/>
      <c r="P67" s="34">
        <v>1103.02</v>
      </c>
      <c r="Q67" s="34" t="s">
        <v>404</v>
      </c>
      <c r="R67" s="34" t="s">
        <v>404</v>
      </c>
      <c r="S67" s="34" t="s">
        <v>404</v>
      </c>
      <c r="T67" s="34">
        <v>19</v>
      </c>
      <c r="U67" s="34">
        <v>0</v>
      </c>
      <c r="V67" s="34">
        <v>1</v>
      </c>
      <c r="W67" s="34">
        <v>161123</v>
      </c>
      <c r="X67" s="35">
        <v>44761.875</v>
      </c>
      <c r="Y67" s="34" t="s">
        <v>387</v>
      </c>
      <c r="Z67" s="34">
        <v>0</v>
      </c>
      <c r="AA67" s="35"/>
      <c r="AB67" s="35">
        <v>44761.875</v>
      </c>
      <c r="AC67" s="35">
        <v>37421.875</v>
      </c>
      <c r="AD67" s="35">
        <v>43970.875</v>
      </c>
      <c r="AE67" s="35">
        <v>43964.875</v>
      </c>
      <c r="AF67" s="35">
        <v>43326.875</v>
      </c>
      <c r="AG67" s="34"/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 t="s">
        <v>389</v>
      </c>
      <c r="AO67" s="34">
        <v>46</v>
      </c>
      <c r="AP67" s="34" t="s">
        <v>478</v>
      </c>
      <c r="AQ67" s="34">
        <v>63377</v>
      </c>
      <c r="AR67" s="34">
        <v>633.77</v>
      </c>
      <c r="AS67" s="34" t="s">
        <v>408</v>
      </c>
      <c r="AT67" t="str">
        <f t="shared" si="3"/>
        <v>733923900XNX WXRXLXNX WXRVXLHX RUFXNX VXWXNTX LXMX1103.02SIMSIMSIM190116112344761.875FNEL044761.87537421.87543970.87543964.87543326.875000000AMIL46AMIL 400 QC NACIONAL COPART63377633.77ATIVO</v>
      </c>
      <c r="AU67">
        <f t="shared" si="4"/>
        <v>1</v>
      </c>
      <c r="AV67">
        <f t="shared" ref="AV67:AV130" si="5">IF(H67=H66,1,0)</f>
        <v>1</v>
      </c>
      <c r="AW67">
        <f>COUNTIF(Erros!$J$2:$J$1060,H67)</f>
        <v>3</v>
      </c>
      <c r="AX67">
        <f>COUNTIF(Discrepante!$J$2:$J$86,H67)</f>
        <v>0</v>
      </c>
      <c r="AY67">
        <f>COUNTIF(Acertos!$J$2:$J$37,H67)</f>
        <v>0</v>
      </c>
    </row>
    <row r="68" spans="1:51">
      <c r="A68" s="33"/>
      <c r="B68" s="33"/>
      <c r="C68" s="33"/>
      <c r="D68" s="36"/>
      <c r="E68" s="33"/>
      <c r="F68" s="33"/>
      <c r="G68" s="33"/>
      <c r="H68" s="36">
        <v>73392391</v>
      </c>
      <c r="I68" s="30">
        <v>0</v>
      </c>
      <c r="J68" s="36" t="s">
        <v>837</v>
      </c>
      <c r="K68" s="33"/>
      <c r="L68" s="33"/>
      <c r="M68" s="33"/>
      <c r="N68" s="33"/>
      <c r="O68" s="33"/>
      <c r="P68" s="36">
        <v>882.42</v>
      </c>
      <c r="Q68" s="36" t="s">
        <v>404</v>
      </c>
      <c r="R68" s="36" t="s">
        <v>404</v>
      </c>
      <c r="S68" s="36" t="s">
        <v>404</v>
      </c>
      <c r="T68" s="36">
        <v>19</v>
      </c>
      <c r="U68" s="36">
        <v>0</v>
      </c>
      <c r="V68" s="36">
        <v>1</v>
      </c>
      <c r="W68" s="36">
        <v>161123</v>
      </c>
      <c r="X68" s="37">
        <v>44761.875</v>
      </c>
      <c r="Y68" s="36" t="s">
        <v>387</v>
      </c>
      <c r="Z68" s="36">
        <v>1</v>
      </c>
      <c r="AA68" s="37"/>
      <c r="AB68" s="37">
        <v>44761.875</v>
      </c>
      <c r="AC68" s="37">
        <v>38748.916666666664</v>
      </c>
      <c r="AD68" s="37">
        <v>43970.875</v>
      </c>
      <c r="AE68" s="37"/>
      <c r="AF68" s="37">
        <v>43326.875</v>
      </c>
      <c r="AG68" s="36"/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36" t="s">
        <v>389</v>
      </c>
      <c r="AO68" s="36">
        <v>46</v>
      </c>
      <c r="AP68" s="36" t="s">
        <v>478</v>
      </c>
      <c r="AQ68" s="36">
        <v>63377</v>
      </c>
      <c r="AR68" s="36">
        <v>633.77</v>
      </c>
      <c r="AS68" s="36" t="s">
        <v>408</v>
      </c>
      <c r="AT68" t="str">
        <f t="shared" si="3"/>
        <v>733923910GUXLHXRMX WXRVXLHX RUFXNX VXWXNTX LXMX882.42SIMSIMSIM190116112344761.875FNEL144761.87538748.916666666743970.87543326.875000000AMIL46AMIL 400 QC NACIONAL COPART63377633.77ATIVO</v>
      </c>
      <c r="AU68">
        <f t="shared" si="4"/>
        <v>0</v>
      </c>
      <c r="AV68">
        <f t="shared" si="5"/>
        <v>0</v>
      </c>
      <c r="AW68">
        <f>COUNTIF(Erros!$J$2:$J$1060,H68)</f>
        <v>3</v>
      </c>
      <c r="AX68">
        <f>COUNTIF(Discrepante!$J$2:$J$86,H68)</f>
        <v>0</v>
      </c>
      <c r="AY68">
        <f>COUNTIF(Acertos!$J$2:$J$37,H68)</f>
        <v>0</v>
      </c>
    </row>
    <row r="69" spans="1:51">
      <c r="A69" s="33"/>
      <c r="B69" s="33"/>
      <c r="C69" s="33"/>
      <c r="D69" s="34"/>
      <c r="E69" s="33"/>
      <c r="F69" s="33"/>
      <c r="G69" s="33"/>
      <c r="H69" s="34">
        <v>73392391</v>
      </c>
      <c r="I69" s="29">
        <v>0</v>
      </c>
      <c r="J69" s="34" t="s">
        <v>837</v>
      </c>
      <c r="K69" s="33"/>
      <c r="L69" s="33"/>
      <c r="M69" s="33"/>
      <c r="N69" s="33"/>
      <c r="O69" s="33"/>
      <c r="P69" s="34">
        <v>882.42</v>
      </c>
      <c r="Q69" s="34" t="s">
        <v>404</v>
      </c>
      <c r="R69" s="34" t="s">
        <v>404</v>
      </c>
      <c r="S69" s="34" t="s">
        <v>404</v>
      </c>
      <c r="T69" s="34">
        <v>19</v>
      </c>
      <c r="U69" s="34">
        <v>0</v>
      </c>
      <c r="V69" s="34">
        <v>1</v>
      </c>
      <c r="W69" s="34">
        <v>161123</v>
      </c>
      <c r="X69" s="35">
        <v>44761.875</v>
      </c>
      <c r="Y69" s="34" t="s">
        <v>387</v>
      </c>
      <c r="Z69" s="34">
        <v>1</v>
      </c>
      <c r="AA69" s="35"/>
      <c r="AB69" s="35">
        <v>44761.875</v>
      </c>
      <c r="AC69" s="35">
        <v>38748.916666666664</v>
      </c>
      <c r="AD69" s="35">
        <v>43970.875</v>
      </c>
      <c r="AE69" s="35"/>
      <c r="AF69" s="35">
        <v>43326.875</v>
      </c>
      <c r="AG69" s="34"/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 t="s">
        <v>389</v>
      </c>
      <c r="AO69" s="34">
        <v>46</v>
      </c>
      <c r="AP69" s="34" t="s">
        <v>478</v>
      </c>
      <c r="AQ69" s="34">
        <v>63377</v>
      </c>
      <c r="AR69" s="34">
        <v>633.77</v>
      </c>
      <c r="AS69" s="34" t="s">
        <v>408</v>
      </c>
      <c r="AT69" t="str">
        <f t="shared" si="3"/>
        <v>733923910GUXLHXRMX WXRVXLHX RUFXNX VXWXNTX LXMX882.42SIMSIMSIM190116112344761.875FNEL144761.87538748.916666666743970.87543326.875000000AMIL46AMIL 400 QC NACIONAL COPART63377633.77ATIVO</v>
      </c>
      <c r="AU69">
        <f t="shared" si="4"/>
        <v>1</v>
      </c>
      <c r="AV69">
        <f t="shared" si="5"/>
        <v>1</v>
      </c>
      <c r="AW69">
        <f>COUNTIF(Erros!$J$2:$J$1060,H69)</f>
        <v>3</v>
      </c>
      <c r="AX69">
        <f>COUNTIF(Discrepante!$J$2:$J$86,H69)</f>
        <v>0</v>
      </c>
      <c r="AY69">
        <f>COUNTIF(Acertos!$J$2:$J$37,H69)</f>
        <v>0</v>
      </c>
    </row>
    <row r="70" spans="1:51">
      <c r="A70" s="33"/>
      <c r="B70" s="33"/>
      <c r="C70" s="33"/>
      <c r="D70" s="36"/>
      <c r="E70" s="33"/>
      <c r="F70" s="33"/>
      <c r="G70" s="33"/>
      <c r="H70" s="36">
        <v>73392391</v>
      </c>
      <c r="I70" s="30">
        <v>0</v>
      </c>
      <c r="J70" s="36" t="s">
        <v>837</v>
      </c>
      <c r="K70" s="33"/>
      <c r="L70" s="33"/>
      <c r="M70" s="33"/>
      <c r="N70" s="33"/>
      <c r="O70" s="33"/>
      <c r="P70" s="36">
        <v>882.42</v>
      </c>
      <c r="Q70" s="36" t="s">
        <v>404</v>
      </c>
      <c r="R70" s="36" t="s">
        <v>404</v>
      </c>
      <c r="S70" s="36" t="s">
        <v>404</v>
      </c>
      <c r="T70" s="36">
        <v>19</v>
      </c>
      <c r="U70" s="36">
        <v>0</v>
      </c>
      <c r="V70" s="36">
        <v>1</v>
      </c>
      <c r="W70" s="36">
        <v>161123</v>
      </c>
      <c r="X70" s="37">
        <v>44761.875</v>
      </c>
      <c r="Y70" s="36" t="s">
        <v>387</v>
      </c>
      <c r="Z70" s="36">
        <v>1</v>
      </c>
      <c r="AA70" s="37"/>
      <c r="AB70" s="37">
        <v>44761.875</v>
      </c>
      <c r="AC70" s="37">
        <v>38748.916666666664</v>
      </c>
      <c r="AD70" s="37">
        <v>43970.875</v>
      </c>
      <c r="AE70" s="37"/>
      <c r="AF70" s="37">
        <v>43326.875</v>
      </c>
      <c r="AG70" s="36"/>
      <c r="AH70" s="36">
        <v>0</v>
      </c>
      <c r="AI70" s="36">
        <v>0</v>
      </c>
      <c r="AJ70" s="36">
        <v>0</v>
      </c>
      <c r="AK70" s="36">
        <v>0</v>
      </c>
      <c r="AL70" s="36">
        <v>0</v>
      </c>
      <c r="AM70" s="36">
        <v>0</v>
      </c>
      <c r="AN70" s="36" t="s">
        <v>389</v>
      </c>
      <c r="AO70" s="36">
        <v>46</v>
      </c>
      <c r="AP70" s="36" t="s">
        <v>478</v>
      </c>
      <c r="AQ70" s="36">
        <v>63377</v>
      </c>
      <c r="AR70" s="36">
        <v>633.77</v>
      </c>
      <c r="AS70" s="36" t="s">
        <v>408</v>
      </c>
      <c r="AT70" t="str">
        <f t="shared" si="3"/>
        <v>733923910GUXLHXRMX WXRVXLHX RUFXNX VXWXNTX LXMX882.42SIMSIMSIM190116112344761.875FNEL144761.87538748.916666666743970.87543326.875000000AMIL46AMIL 400 QC NACIONAL COPART63377633.77ATIVO</v>
      </c>
      <c r="AU70">
        <f t="shared" si="4"/>
        <v>1</v>
      </c>
      <c r="AV70">
        <f t="shared" si="5"/>
        <v>1</v>
      </c>
      <c r="AW70">
        <f>COUNTIF(Erros!$J$2:$J$1060,H70)</f>
        <v>3</v>
      </c>
      <c r="AX70">
        <f>COUNTIF(Discrepante!$J$2:$J$86,H70)</f>
        <v>0</v>
      </c>
      <c r="AY70">
        <f>COUNTIF(Acertos!$J$2:$J$37,H70)</f>
        <v>0</v>
      </c>
    </row>
    <row r="71" spans="1:51">
      <c r="A71" s="31" t="s">
        <v>250</v>
      </c>
      <c r="B71" s="31" t="s">
        <v>22</v>
      </c>
      <c r="C71" s="31" t="s">
        <v>21</v>
      </c>
      <c r="D71" s="27">
        <v>1197781000</v>
      </c>
      <c r="E71" s="27" t="s">
        <v>1058</v>
      </c>
      <c r="F71" s="27" t="s">
        <v>23</v>
      </c>
      <c r="G71" s="32">
        <v>43326.875</v>
      </c>
      <c r="H71" s="31">
        <v>73394844</v>
      </c>
      <c r="I71" s="27">
        <v>3</v>
      </c>
      <c r="J71" s="31" t="s">
        <v>251</v>
      </c>
      <c r="K71" s="31">
        <v>0</v>
      </c>
      <c r="L71" s="31">
        <v>0</v>
      </c>
      <c r="M71" s="31" t="s">
        <v>252</v>
      </c>
      <c r="N71" s="31" t="s">
        <v>77</v>
      </c>
      <c r="O71" s="31" t="s">
        <v>78</v>
      </c>
      <c r="P71" s="31">
        <v>2323.64</v>
      </c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 t="str">
        <f>M71</f>
        <v>AMIL 500 QP NACIONAL R PJCA</v>
      </c>
      <c r="AQ71" s="33"/>
      <c r="AR71" s="33"/>
      <c r="AS71" s="33"/>
      <c r="AT71" t="str">
        <f t="shared" si="3"/>
        <v>6302c799809be80ea0bc1f846302b4adfc395e31428b925e6302c799809be80ea0bc1f8311977810006302b4adfc395e31428b925e1197781000E43326.875733948443PRIWILX DX ILVX LXPX00AMIL 500 QP NACIONAL R PJCAMens. Titular Faixa Etária Implant.T2323.64AMIL 500 QP NACIONAL R PJCA</v>
      </c>
      <c r="AU71">
        <f t="shared" si="4"/>
        <v>0</v>
      </c>
      <c r="AV71">
        <f t="shared" si="5"/>
        <v>0</v>
      </c>
      <c r="AW71">
        <f>COUNTIF(Erros!$J$2:$J$1060,H71)</f>
        <v>0</v>
      </c>
      <c r="AX71">
        <f>COUNTIF(Discrepante!$J$2:$J$86,H71)</f>
        <v>2</v>
      </c>
      <c r="AY71">
        <f>COUNTIF(Acertos!$J$2:$J$37,H71)</f>
        <v>1</v>
      </c>
    </row>
    <row r="72" spans="1:51">
      <c r="A72" s="33"/>
      <c r="B72" s="33"/>
      <c r="C72" s="33"/>
      <c r="D72" s="34"/>
      <c r="E72" s="33"/>
      <c r="F72" s="33"/>
      <c r="G72" s="33"/>
      <c r="H72" s="34">
        <v>73394844</v>
      </c>
      <c r="I72" s="29">
        <v>1</v>
      </c>
      <c r="J72" s="34" t="s">
        <v>831</v>
      </c>
      <c r="K72" s="33"/>
      <c r="L72" s="33"/>
      <c r="M72" s="33"/>
      <c r="N72" s="33"/>
      <c r="O72" s="33"/>
      <c r="P72" s="34">
        <v>2323.64</v>
      </c>
      <c r="Q72" s="34" t="s">
        <v>404</v>
      </c>
      <c r="R72" s="34" t="s">
        <v>404</v>
      </c>
      <c r="S72" s="34" t="s">
        <v>404</v>
      </c>
      <c r="T72" s="34">
        <v>57</v>
      </c>
      <c r="U72" s="34">
        <v>0</v>
      </c>
      <c r="V72" s="34">
        <v>1</v>
      </c>
      <c r="W72" s="34">
        <v>161003</v>
      </c>
      <c r="X72" s="35">
        <v>44761.875</v>
      </c>
      <c r="Y72" s="34" t="s">
        <v>392</v>
      </c>
      <c r="Z72" s="34">
        <v>0</v>
      </c>
      <c r="AA72" s="35"/>
      <c r="AB72" s="35">
        <v>44761.875</v>
      </c>
      <c r="AC72" s="35">
        <v>31333.875</v>
      </c>
      <c r="AD72" s="35">
        <v>43360.875</v>
      </c>
      <c r="AE72" s="35"/>
      <c r="AF72" s="35">
        <v>43326.875</v>
      </c>
      <c r="AG72" s="34"/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 t="s">
        <v>389</v>
      </c>
      <c r="AO72" s="34">
        <v>46</v>
      </c>
      <c r="AP72" s="34" t="s">
        <v>398</v>
      </c>
      <c r="AQ72" s="34">
        <v>276623</v>
      </c>
      <c r="AR72" s="34">
        <v>2766.23</v>
      </c>
      <c r="AS72" s="34" t="s">
        <v>408</v>
      </c>
      <c r="AT72" t="str">
        <f t="shared" si="3"/>
        <v>733948441PRXWXLX DX XLVX LXPX2323.64SIMSIMSIM570116100344761.875ANMEP044761.87531333.87543360.87543326.875000000AMIL46AMIL 500 QP NACIONAL2766232766.23ATIVO</v>
      </c>
      <c r="AU72">
        <f t="shared" si="4"/>
        <v>0</v>
      </c>
      <c r="AV72">
        <f t="shared" si="5"/>
        <v>1</v>
      </c>
      <c r="AW72">
        <f>COUNTIF(Erros!$J$2:$J$1060,H72)</f>
        <v>0</v>
      </c>
      <c r="AX72">
        <f>COUNTIF(Discrepante!$J$2:$J$86,H72)</f>
        <v>2</v>
      </c>
      <c r="AY72">
        <f>COUNTIF(Acertos!$J$2:$J$37,H72)</f>
        <v>1</v>
      </c>
    </row>
    <row r="73" spans="1:51">
      <c r="A73" s="33"/>
      <c r="B73" s="33"/>
      <c r="C73" s="33"/>
      <c r="D73" s="36"/>
      <c r="E73" s="33"/>
      <c r="F73" s="33"/>
      <c r="G73" s="33"/>
      <c r="H73" s="36">
        <v>73394844</v>
      </c>
      <c r="I73" s="30">
        <v>1</v>
      </c>
      <c r="J73" s="36" t="s">
        <v>831</v>
      </c>
      <c r="K73" s="33"/>
      <c r="L73" s="33"/>
      <c r="M73" s="33"/>
      <c r="N73" s="33"/>
      <c r="O73" s="33"/>
      <c r="P73" s="36">
        <v>2323.64</v>
      </c>
      <c r="Q73" s="36" t="s">
        <v>404</v>
      </c>
      <c r="R73" s="36" t="s">
        <v>404</v>
      </c>
      <c r="S73" s="36" t="s">
        <v>404</v>
      </c>
      <c r="T73" s="36">
        <v>57</v>
      </c>
      <c r="U73" s="36">
        <v>0</v>
      </c>
      <c r="V73" s="36">
        <v>1</v>
      </c>
      <c r="W73" s="36">
        <v>161003</v>
      </c>
      <c r="X73" s="37">
        <v>44761.875</v>
      </c>
      <c r="Y73" s="36" t="s">
        <v>392</v>
      </c>
      <c r="Z73" s="36">
        <v>0</v>
      </c>
      <c r="AA73" s="37"/>
      <c r="AB73" s="37">
        <v>44761.875</v>
      </c>
      <c r="AC73" s="37">
        <v>31333.875</v>
      </c>
      <c r="AD73" s="37">
        <v>43360.875</v>
      </c>
      <c r="AE73" s="37"/>
      <c r="AF73" s="37">
        <v>43326.875</v>
      </c>
      <c r="AG73" s="36"/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36" t="s">
        <v>389</v>
      </c>
      <c r="AO73" s="36">
        <v>46</v>
      </c>
      <c r="AP73" s="36" t="s">
        <v>398</v>
      </c>
      <c r="AQ73" s="36">
        <v>276623</v>
      </c>
      <c r="AR73" s="36">
        <v>2766.23</v>
      </c>
      <c r="AS73" s="36" t="s">
        <v>408</v>
      </c>
      <c r="AT73" t="str">
        <f t="shared" si="3"/>
        <v>733948441PRXWXLX DX XLVX LXPX2323.64SIMSIMSIM570116100344761.875ANMEP044761.87531333.87543360.87543326.875000000AMIL46AMIL 500 QP NACIONAL2766232766.23ATIVO</v>
      </c>
      <c r="AU73">
        <f t="shared" si="4"/>
        <v>1</v>
      </c>
      <c r="AV73">
        <f t="shared" si="5"/>
        <v>1</v>
      </c>
      <c r="AW73">
        <f>COUNTIF(Erros!$J$2:$J$1060,H73)</f>
        <v>0</v>
      </c>
      <c r="AX73">
        <f>COUNTIF(Discrepante!$J$2:$J$86,H73)</f>
        <v>2</v>
      </c>
      <c r="AY73">
        <f>COUNTIF(Acertos!$J$2:$J$37,H73)</f>
        <v>1</v>
      </c>
    </row>
    <row r="74" spans="1:51">
      <c r="A74" s="33"/>
      <c r="B74" s="33"/>
      <c r="C74" s="33"/>
      <c r="D74" s="34"/>
      <c r="E74" s="33"/>
      <c r="F74" s="33"/>
      <c r="G74" s="33"/>
      <c r="H74" s="34">
        <v>73394844</v>
      </c>
      <c r="I74" s="29">
        <v>1</v>
      </c>
      <c r="J74" s="34" t="s">
        <v>831</v>
      </c>
      <c r="K74" s="33"/>
      <c r="L74" s="33"/>
      <c r="M74" s="33"/>
      <c r="N74" s="33"/>
      <c r="O74" s="33"/>
      <c r="P74" s="34">
        <v>2323.64</v>
      </c>
      <c r="Q74" s="34" t="s">
        <v>404</v>
      </c>
      <c r="R74" s="34" t="s">
        <v>404</v>
      </c>
      <c r="S74" s="34" t="s">
        <v>404</v>
      </c>
      <c r="T74" s="34">
        <v>57</v>
      </c>
      <c r="U74" s="34">
        <v>0</v>
      </c>
      <c r="V74" s="34">
        <v>1</v>
      </c>
      <c r="W74" s="34">
        <v>161003</v>
      </c>
      <c r="X74" s="35">
        <v>44761.875</v>
      </c>
      <c r="Y74" s="34" t="s">
        <v>392</v>
      </c>
      <c r="Z74" s="34">
        <v>0</v>
      </c>
      <c r="AA74" s="35"/>
      <c r="AB74" s="35">
        <v>44761.875</v>
      </c>
      <c r="AC74" s="35">
        <v>31333.875</v>
      </c>
      <c r="AD74" s="35">
        <v>43360.875</v>
      </c>
      <c r="AE74" s="35"/>
      <c r="AF74" s="35">
        <v>43326.875</v>
      </c>
      <c r="AG74" s="34"/>
      <c r="AH74" s="34">
        <v>0</v>
      </c>
      <c r="AI74" s="34">
        <v>0</v>
      </c>
      <c r="AJ74" s="34">
        <v>0</v>
      </c>
      <c r="AK74" s="34">
        <v>0</v>
      </c>
      <c r="AL74" s="34">
        <v>0</v>
      </c>
      <c r="AM74" s="34">
        <v>0</v>
      </c>
      <c r="AN74" s="34" t="s">
        <v>389</v>
      </c>
      <c r="AO74" s="34">
        <v>46</v>
      </c>
      <c r="AP74" s="34" t="s">
        <v>398</v>
      </c>
      <c r="AQ74" s="34">
        <v>276623</v>
      </c>
      <c r="AR74" s="34">
        <v>2766.23</v>
      </c>
      <c r="AS74" s="34" t="s">
        <v>408</v>
      </c>
      <c r="AT74" t="str">
        <f t="shared" si="3"/>
        <v>733948441PRXWXLX DX XLVX LXPX2323.64SIMSIMSIM570116100344761.875ANMEP044761.87531333.87543360.87543326.875000000AMIL46AMIL 500 QP NACIONAL2766232766.23ATIVO</v>
      </c>
      <c r="AU74">
        <f t="shared" si="4"/>
        <v>1</v>
      </c>
      <c r="AV74">
        <f t="shared" si="5"/>
        <v>1</v>
      </c>
      <c r="AW74">
        <f>COUNTIF(Erros!$J$2:$J$1060,H74)</f>
        <v>0</v>
      </c>
      <c r="AX74">
        <f>COUNTIF(Discrepante!$J$2:$J$86,H74)</f>
        <v>2</v>
      </c>
      <c r="AY74">
        <f>COUNTIF(Acertos!$J$2:$J$37,H74)</f>
        <v>1</v>
      </c>
    </row>
    <row r="75" spans="1:51">
      <c r="A75" s="33"/>
      <c r="B75" s="33"/>
      <c r="C75" s="33"/>
      <c r="D75" s="34"/>
      <c r="E75" s="33"/>
      <c r="F75" s="33"/>
      <c r="G75" s="33"/>
      <c r="H75" s="34">
        <v>73394930</v>
      </c>
      <c r="I75" s="29">
        <v>0</v>
      </c>
      <c r="J75" s="34" t="s">
        <v>838</v>
      </c>
      <c r="K75" s="33"/>
      <c r="L75" s="33"/>
      <c r="M75" s="33"/>
      <c r="N75" s="33"/>
      <c r="O75" s="33"/>
      <c r="P75" s="34">
        <v>1038.1099999999999</v>
      </c>
      <c r="Q75" s="34" t="s">
        <v>404</v>
      </c>
      <c r="R75" s="34" t="s">
        <v>404</v>
      </c>
      <c r="S75" s="34" t="s">
        <v>404</v>
      </c>
      <c r="T75" s="34">
        <v>19</v>
      </c>
      <c r="U75" s="34">
        <v>0</v>
      </c>
      <c r="V75" s="34">
        <v>1</v>
      </c>
      <c r="W75" s="34">
        <v>161137</v>
      </c>
      <c r="X75" s="35">
        <v>44761.875</v>
      </c>
      <c r="Y75" s="34" t="s">
        <v>387</v>
      </c>
      <c r="Z75" s="34">
        <v>0</v>
      </c>
      <c r="AA75" s="35"/>
      <c r="AB75" s="35">
        <v>44761.875</v>
      </c>
      <c r="AC75" s="35">
        <v>39329.875</v>
      </c>
      <c r="AD75" s="35">
        <v>43586.875</v>
      </c>
      <c r="AE75" s="35">
        <v>43569.875</v>
      </c>
      <c r="AF75" s="35">
        <v>43326.875</v>
      </c>
      <c r="AG75" s="34"/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34" t="s">
        <v>389</v>
      </c>
      <c r="AO75" s="34">
        <v>46</v>
      </c>
      <c r="AP75" s="34" t="s">
        <v>476</v>
      </c>
      <c r="AQ75" s="34">
        <v>123586</v>
      </c>
      <c r="AR75" s="34">
        <v>1235.8599999999999</v>
      </c>
      <c r="AS75" s="34" t="s">
        <v>408</v>
      </c>
      <c r="AT75" t="str">
        <f t="shared" si="3"/>
        <v>733949300LUXN VXNXWXU XNTXNX1038.11SIMSIMSIM190116113744761.875FNEL044761.87539329.87543586.87543569.87543326.875000000AMIL46AMIL 400 QC NACIONAL1235861235.86ATIVO</v>
      </c>
      <c r="AU75">
        <f t="shared" si="4"/>
        <v>0</v>
      </c>
      <c r="AV75">
        <f t="shared" si="5"/>
        <v>0</v>
      </c>
      <c r="AW75">
        <f>COUNTIF(Erros!$J$2:$J$1060,H75)</f>
        <v>3</v>
      </c>
      <c r="AX75">
        <f>COUNTIF(Discrepante!$J$2:$J$86,H75)</f>
        <v>0</v>
      </c>
      <c r="AY75">
        <f>COUNTIF(Acertos!$J$2:$J$37,H75)</f>
        <v>0</v>
      </c>
    </row>
    <row r="76" spans="1:51">
      <c r="A76" s="33"/>
      <c r="B76" s="33"/>
      <c r="C76" s="33"/>
      <c r="D76" s="36"/>
      <c r="E76" s="33"/>
      <c r="F76" s="33"/>
      <c r="G76" s="33"/>
      <c r="H76" s="36">
        <v>73394930</v>
      </c>
      <c r="I76" s="30">
        <v>0</v>
      </c>
      <c r="J76" s="36" t="s">
        <v>838</v>
      </c>
      <c r="K76" s="33"/>
      <c r="L76" s="33"/>
      <c r="M76" s="33"/>
      <c r="N76" s="33"/>
      <c r="O76" s="33"/>
      <c r="P76" s="36">
        <v>1038.1099999999999</v>
      </c>
      <c r="Q76" s="36" t="s">
        <v>404</v>
      </c>
      <c r="R76" s="36" t="s">
        <v>404</v>
      </c>
      <c r="S76" s="36" t="s">
        <v>404</v>
      </c>
      <c r="T76" s="36">
        <v>19</v>
      </c>
      <c r="U76" s="36">
        <v>0</v>
      </c>
      <c r="V76" s="36">
        <v>1</v>
      </c>
      <c r="W76" s="36">
        <v>161137</v>
      </c>
      <c r="X76" s="37">
        <v>44761.875</v>
      </c>
      <c r="Y76" s="36" t="s">
        <v>387</v>
      </c>
      <c r="Z76" s="36">
        <v>0</v>
      </c>
      <c r="AA76" s="37"/>
      <c r="AB76" s="37">
        <v>44761.875</v>
      </c>
      <c r="AC76" s="37">
        <v>39329.875</v>
      </c>
      <c r="AD76" s="37">
        <v>43586.875</v>
      </c>
      <c r="AE76" s="37">
        <v>43569.875</v>
      </c>
      <c r="AF76" s="37">
        <v>43326.875</v>
      </c>
      <c r="AG76" s="36"/>
      <c r="AH76" s="36">
        <v>0</v>
      </c>
      <c r="AI76" s="36">
        <v>0</v>
      </c>
      <c r="AJ76" s="36">
        <v>0</v>
      </c>
      <c r="AK76" s="36">
        <v>0</v>
      </c>
      <c r="AL76" s="36">
        <v>0</v>
      </c>
      <c r="AM76" s="36">
        <v>0</v>
      </c>
      <c r="AN76" s="36" t="s">
        <v>389</v>
      </c>
      <c r="AO76" s="36">
        <v>46</v>
      </c>
      <c r="AP76" s="36" t="s">
        <v>476</v>
      </c>
      <c r="AQ76" s="36">
        <v>123586</v>
      </c>
      <c r="AR76" s="36">
        <v>1235.8599999999999</v>
      </c>
      <c r="AS76" s="36" t="s">
        <v>408</v>
      </c>
      <c r="AT76" t="str">
        <f t="shared" si="3"/>
        <v>733949300LUXN VXNXWXU XNTXNX1038.11SIMSIMSIM190116113744761.875FNEL044761.87539329.87543586.87543569.87543326.875000000AMIL46AMIL 400 QC NACIONAL1235861235.86ATIVO</v>
      </c>
      <c r="AU76">
        <f t="shared" si="4"/>
        <v>1</v>
      </c>
      <c r="AV76">
        <f t="shared" si="5"/>
        <v>1</v>
      </c>
      <c r="AW76">
        <f>COUNTIF(Erros!$J$2:$J$1060,H76)</f>
        <v>3</v>
      </c>
      <c r="AX76">
        <f>COUNTIF(Discrepante!$J$2:$J$86,H76)</f>
        <v>0</v>
      </c>
      <c r="AY76">
        <f>COUNTIF(Acertos!$J$2:$J$37,H76)</f>
        <v>0</v>
      </c>
    </row>
    <row r="77" spans="1:51">
      <c r="A77" s="33"/>
      <c r="B77" s="33"/>
      <c r="C77" s="33"/>
      <c r="D77" s="34"/>
      <c r="E77" s="33"/>
      <c r="F77" s="33"/>
      <c r="G77" s="33"/>
      <c r="H77" s="34">
        <v>73394930</v>
      </c>
      <c r="I77" s="29">
        <v>0</v>
      </c>
      <c r="J77" s="34" t="s">
        <v>838</v>
      </c>
      <c r="K77" s="33"/>
      <c r="L77" s="33"/>
      <c r="M77" s="33"/>
      <c r="N77" s="33"/>
      <c r="O77" s="33"/>
      <c r="P77" s="34">
        <v>1038.1099999999999</v>
      </c>
      <c r="Q77" s="34" t="s">
        <v>404</v>
      </c>
      <c r="R77" s="34" t="s">
        <v>404</v>
      </c>
      <c r="S77" s="34" t="s">
        <v>404</v>
      </c>
      <c r="T77" s="34">
        <v>19</v>
      </c>
      <c r="U77" s="34">
        <v>0</v>
      </c>
      <c r="V77" s="34">
        <v>1</v>
      </c>
      <c r="W77" s="34">
        <v>161137</v>
      </c>
      <c r="X77" s="35">
        <v>44761.875</v>
      </c>
      <c r="Y77" s="34" t="s">
        <v>387</v>
      </c>
      <c r="Z77" s="34">
        <v>0</v>
      </c>
      <c r="AA77" s="35"/>
      <c r="AB77" s="35">
        <v>44761.875</v>
      </c>
      <c r="AC77" s="35">
        <v>39329.875</v>
      </c>
      <c r="AD77" s="35">
        <v>43586.875</v>
      </c>
      <c r="AE77" s="35">
        <v>43569.875</v>
      </c>
      <c r="AF77" s="35">
        <v>43326.875</v>
      </c>
      <c r="AG77" s="34"/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 t="s">
        <v>389</v>
      </c>
      <c r="AO77" s="34">
        <v>46</v>
      </c>
      <c r="AP77" s="34" t="s">
        <v>476</v>
      </c>
      <c r="AQ77" s="34">
        <v>123586</v>
      </c>
      <c r="AR77" s="34">
        <v>1235.8599999999999</v>
      </c>
      <c r="AS77" s="34" t="s">
        <v>408</v>
      </c>
      <c r="AT77" t="str">
        <f t="shared" si="3"/>
        <v>733949300LUXN VXNXWXU XNTXNX1038.11SIMSIMSIM190116113744761.875FNEL044761.87539329.87543586.87543569.87543326.875000000AMIL46AMIL 400 QC NACIONAL1235861235.86ATIVO</v>
      </c>
      <c r="AU77">
        <f t="shared" si="4"/>
        <v>1</v>
      </c>
      <c r="AV77">
        <f t="shared" si="5"/>
        <v>1</v>
      </c>
      <c r="AW77">
        <f>COUNTIF(Erros!$J$2:$J$1060,H77)</f>
        <v>3</v>
      </c>
      <c r="AX77">
        <f>COUNTIF(Discrepante!$J$2:$J$86,H77)</f>
        <v>0</v>
      </c>
      <c r="AY77">
        <f>COUNTIF(Acertos!$J$2:$J$37,H77)</f>
        <v>0</v>
      </c>
    </row>
    <row r="78" spans="1:51">
      <c r="A78" s="33"/>
      <c r="B78" s="33"/>
      <c r="C78" s="33"/>
      <c r="D78" s="34"/>
      <c r="E78" s="33"/>
      <c r="F78" s="33"/>
      <c r="G78" s="33"/>
      <c r="H78" s="34">
        <v>73394939</v>
      </c>
      <c r="I78" s="29">
        <v>0</v>
      </c>
      <c r="J78" s="34" t="s">
        <v>834</v>
      </c>
      <c r="K78" s="33"/>
      <c r="L78" s="33"/>
      <c r="M78" s="33"/>
      <c r="N78" s="33"/>
      <c r="O78" s="33"/>
      <c r="P78" s="34">
        <v>2715.79</v>
      </c>
      <c r="Q78" s="34" t="s">
        <v>404</v>
      </c>
      <c r="R78" s="34" t="s">
        <v>404</v>
      </c>
      <c r="S78" s="34" t="s">
        <v>404</v>
      </c>
      <c r="T78" s="34">
        <v>57</v>
      </c>
      <c r="U78" s="34">
        <v>0</v>
      </c>
      <c r="V78" s="34">
        <v>1</v>
      </c>
      <c r="W78" s="34">
        <v>161059</v>
      </c>
      <c r="X78" s="35">
        <v>44761.875</v>
      </c>
      <c r="Y78" s="34" t="s">
        <v>392</v>
      </c>
      <c r="Z78" s="34">
        <v>0</v>
      </c>
      <c r="AA78" s="35"/>
      <c r="AB78" s="35">
        <v>44761.875</v>
      </c>
      <c r="AC78" s="35">
        <v>26993.916666666668</v>
      </c>
      <c r="AD78" s="35">
        <v>44683.875</v>
      </c>
      <c r="AE78" s="35">
        <v>44664.875</v>
      </c>
      <c r="AF78" s="35">
        <v>43326.875</v>
      </c>
      <c r="AG78" s="34"/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 t="s">
        <v>389</v>
      </c>
      <c r="AO78" s="34">
        <v>46</v>
      </c>
      <c r="AP78" s="34" t="s">
        <v>581</v>
      </c>
      <c r="AQ78" s="34">
        <v>323307</v>
      </c>
      <c r="AR78" s="34">
        <v>3233.07</v>
      </c>
      <c r="AS78" s="34" t="s">
        <v>408</v>
      </c>
      <c r="AT78" t="str">
        <f t="shared" si="3"/>
        <v>733949390XDRXXNX LXMX BXLXGUXR2715.79SIMSIMSIM570116105944761.875ANMEP044761.87526993.916666666744683.87544664.87543326.875000000AMIL46AMIL 500 QP NACIONAL COPART3233073233.07ATIVO</v>
      </c>
      <c r="AU78">
        <f t="shared" si="4"/>
        <v>0</v>
      </c>
      <c r="AV78">
        <f t="shared" si="5"/>
        <v>0</v>
      </c>
      <c r="AW78">
        <f>COUNTIF(Erros!$J$2:$J$1060,H78)</f>
        <v>3</v>
      </c>
      <c r="AX78">
        <f>COUNTIF(Discrepante!$J$2:$J$86,H78)</f>
        <v>0</v>
      </c>
      <c r="AY78">
        <f>COUNTIF(Acertos!$J$2:$J$37,H78)</f>
        <v>0</v>
      </c>
    </row>
    <row r="79" spans="1:51">
      <c r="A79" s="33"/>
      <c r="B79" s="33"/>
      <c r="C79" s="33"/>
      <c r="D79" s="36"/>
      <c r="E79" s="33"/>
      <c r="F79" s="33"/>
      <c r="G79" s="33"/>
      <c r="H79" s="36">
        <v>73394939</v>
      </c>
      <c r="I79" s="30">
        <v>0</v>
      </c>
      <c r="J79" s="36" t="s">
        <v>834</v>
      </c>
      <c r="K79" s="33"/>
      <c r="L79" s="33"/>
      <c r="M79" s="33"/>
      <c r="N79" s="33"/>
      <c r="O79" s="33"/>
      <c r="P79" s="36">
        <v>2715.79</v>
      </c>
      <c r="Q79" s="36" t="s">
        <v>404</v>
      </c>
      <c r="R79" s="36" t="s">
        <v>404</v>
      </c>
      <c r="S79" s="36" t="s">
        <v>404</v>
      </c>
      <c r="T79" s="36">
        <v>57</v>
      </c>
      <c r="U79" s="36">
        <v>0</v>
      </c>
      <c r="V79" s="36">
        <v>1</v>
      </c>
      <c r="W79" s="36">
        <v>161059</v>
      </c>
      <c r="X79" s="37">
        <v>44761.875</v>
      </c>
      <c r="Y79" s="36" t="s">
        <v>392</v>
      </c>
      <c r="Z79" s="36">
        <v>0</v>
      </c>
      <c r="AA79" s="37"/>
      <c r="AB79" s="37">
        <v>44761.875</v>
      </c>
      <c r="AC79" s="37">
        <v>26993.916666666668</v>
      </c>
      <c r="AD79" s="37">
        <v>44683.875</v>
      </c>
      <c r="AE79" s="37">
        <v>44664.875</v>
      </c>
      <c r="AF79" s="37">
        <v>43326.875</v>
      </c>
      <c r="AG79" s="36"/>
      <c r="AH79" s="36">
        <v>0</v>
      </c>
      <c r="AI79" s="36">
        <v>0</v>
      </c>
      <c r="AJ79" s="36">
        <v>0</v>
      </c>
      <c r="AK79" s="36">
        <v>0</v>
      </c>
      <c r="AL79" s="36">
        <v>0</v>
      </c>
      <c r="AM79" s="36">
        <v>0</v>
      </c>
      <c r="AN79" s="36" t="s">
        <v>389</v>
      </c>
      <c r="AO79" s="36">
        <v>46</v>
      </c>
      <c r="AP79" s="36" t="s">
        <v>581</v>
      </c>
      <c r="AQ79" s="36">
        <v>323307</v>
      </c>
      <c r="AR79" s="36">
        <v>3233.07</v>
      </c>
      <c r="AS79" s="36" t="s">
        <v>408</v>
      </c>
      <c r="AT79" t="str">
        <f t="shared" si="3"/>
        <v>733949390XDRXXNX LXMX BXLXGUXR2715.79SIMSIMSIM570116105944761.875ANMEP044761.87526993.916666666744683.87544664.87543326.875000000AMIL46AMIL 500 QP NACIONAL COPART3233073233.07ATIVO</v>
      </c>
      <c r="AU79">
        <f t="shared" si="4"/>
        <v>1</v>
      </c>
      <c r="AV79">
        <f t="shared" si="5"/>
        <v>1</v>
      </c>
      <c r="AW79">
        <f>COUNTIF(Erros!$J$2:$J$1060,H79)</f>
        <v>3</v>
      </c>
      <c r="AX79">
        <f>COUNTIF(Discrepante!$J$2:$J$86,H79)</f>
        <v>0</v>
      </c>
      <c r="AY79">
        <f>COUNTIF(Acertos!$J$2:$J$37,H79)</f>
        <v>0</v>
      </c>
    </row>
    <row r="80" spans="1:51">
      <c r="A80" s="33"/>
      <c r="B80" s="33"/>
      <c r="C80" s="33"/>
      <c r="D80" s="34"/>
      <c r="E80" s="33"/>
      <c r="F80" s="33"/>
      <c r="G80" s="33"/>
      <c r="H80" s="34">
        <v>73394939</v>
      </c>
      <c r="I80" s="29">
        <v>0</v>
      </c>
      <c r="J80" s="34" t="s">
        <v>834</v>
      </c>
      <c r="K80" s="33"/>
      <c r="L80" s="33"/>
      <c r="M80" s="33"/>
      <c r="N80" s="33"/>
      <c r="O80" s="33"/>
      <c r="P80" s="34">
        <v>2715.79</v>
      </c>
      <c r="Q80" s="34" t="s">
        <v>404</v>
      </c>
      <c r="R80" s="34" t="s">
        <v>404</v>
      </c>
      <c r="S80" s="34" t="s">
        <v>404</v>
      </c>
      <c r="T80" s="34">
        <v>57</v>
      </c>
      <c r="U80" s="34">
        <v>0</v>
      </c>
      <c r="V80" s="34">
        <v>1</v>
      </c>
      <c r="W80" s="34">
        <v>161059</v>
      </c>
      <c r="X80" s="35">
        <v>44761.875</v>
      </c>
      <c r="Y80" s="34" t="s">
        <v>392</v>
      </c>
      <c r="Z80" s="34">
        <v>0</v>
      </c>
      <c r="AA80" s="35"/>
      <c r="AB80" s="35">
        <v>44761.875</v>
      </c>
      <c r="AC80" s="35">
        <v>26993.916666666668</v>
      </c>
      <c r="AD80" s="35">
        <v>44683.875</v>
      </c>
      <c r="AE80" s="35">
        <v>44664.875</v>
      </c>
      <c r="AF80" s="35">
        <v>43326.875</v>
      </c>
      <c r="AG80" s="34"/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 t="s">
        <v>389</v>
      </c>
      <c r="AO80" s="34">
        <v>46</v>
      </c>
      <c r="AP80" s="34" t="s">
        <v>581</v>
      </c>
      <c r="AQ80" s="34">
        <v>323307</v>
      </c>
      <c r="AR80" s="34">
        <v>3233.07</v>
      </c>
      <c r="AS80" s="34" t="s">
        <v>408</v>
      </c>
      <c r="AT80" t="str">
        <f t="shared" si="3"/>
        <v>733949390XDRXXNX LXMX BXLXGUXR2715.79SIMSIMSIM570116105944761.875ANMEP044761.87526993.916666666744683.87544664.87543326.875000000AMIL46AMIL 500 QP NACIONAL COPART3233073233.07ATIVO</v>
      </c>
      <c r="AU80">
        <f t="shared" si="4"/>
        <v>1</v>
      </c>
      <c r="AV80">
        <f t="shared" si="5"/>
        <v>1</v>
      </c>
      <c r="AW80">
        <f>COUNTIF(Erros!$J$2:$J$1060,H80)</f>
        <v>3</v>
      </c>
      <c r="AX80">
        <f>COUNTIF(Discrepante!$J$2:$J$86,H80)</f>
        <v>0</v>
      </c>
      <c r="AY80">
        <f>COUNTIF(Acertos!$J$2:$J$37,H80)</f>
        <v>0</v>
      </c>
    </row>
    <row r="81" spans="1:51">
      <c r="A81" s="33"/>
      <c r="B81" s="33"/>
      <c r="C81" s="33"/>
      <c r="D81" s="36">
        <v>0</v>
      </c>
      <c r="E81" s="33"/>
      <c r="F81" s="33"/>
      <c r="G81" s="33"/>
      <c r="H81" s="36">
        <v>73412061</v>
      </c>
      <c r="I81" s="30">
        <v>0</v>
      </c>
      <c r="J81" s="36" t="s">
        <v>841</v>
      </c>
      <c r="K81" s="33"/>
      <c r="L81" s="33"/>
      <c r="M81" s="33"/>
      <c r="N81" s="33"/>
      <c r="O81" s="33"/>
      <c r="P81" s="36">
        <v>464.46</v>
      </c>
      <c r="Q81" s="36" t="s">
        <v>404</v>
      </c>
      <c r="R81" s="36" t="s">
        <v>404</v>
      </c>
      <c r="S81" s="36" t="s">
        <v>386</v>
      </c>
      <c r="T81" s="36">
        <v>57</v>
      </c>
      <c r="U81" s="36">
        <v>0</v>
      </c>
      <c r="V81" s="36">
        <v>1</v>
      </c>
      <c r="W81" s="36">
        <v>161381</v>
      </c>
      <c r="X81" s="37">
        <v>44761.875</v>
      </c>
      <c r="Y81" s="36" t="s">
        <v>392</v>
      </c>
      <c r="Z81" s="36">
        <v>0</v>
      </c>
      <c r="AA81" s="37">
        <v>44718.875</v>
      </c>
      <c r="AB81" s="37">
        <v>44761.875</v>
      </c>
      <c r="AC81" s="37">
        <v>30085.875</v>
      </c>
      <c r="AD81" s="37">
        <v>44718.875</v>
      </c>
      <c r="AE81" s="37"/>
      <c r="AF81" s="37">
        <v>43326.875</v>
      </c>
      <c r="AG81" s="36"/>
      <c r="AH81" s="36">
        <v>0</v>
      </c>
      <c r="AI81" s="36">
        <v>0</v>
      </c>
      <c r="AJ81" s="36">
        <v>0</v>
      </c>
      <c r="AK81" s="36">
        <v>0</v>
      </c>
      <c r="AL81" s="36">
        <v>0</v>
      </c>
      <c r="AM81" s="36">
        <v>0</v>
      </c>
      <c r="AN81" s="36" t="s">
        <v>389</v>
      </c>
      <c r="AO81" s="36">
        <v>46</v>
      </c>
      <c r="AP81" s="36" t="s">
        <v>400</v>
      </c>
      <c r="AQ81" s="36">
        <v>55295</v>
      </c>
      <c r="AR81" s="36">
        <v>552.95000000000005</v>
      </c>
      <c r="AS81" s="36" t="s">
        <v>391</v>
      </c>
      <c r="AT81" t="str">
        <f t="shared" si="3"/>
        <v>0734120610MXRXNX PXLX LXBXNX464.46SIMSIMNÃO570116138144761.875ANMEP044718.87544761.87530085.87544718.87543326.875000000AMIL46NEXT MUNICIPAL SÃO PAULO55295552.95INATIVO</v>
      </c>
      <c r="AU81">
        <f t="shared" si="4"/>
        <v>0</v>
      </c>
      <c r="AV81">
        <f t="shared" si="5"/>
        <v>0</v>
      </c>
      <c r="AW81">
        <f>COUNTIF(Erros!$J$2:$J$1060,H81)</f>
        <v>3</v>
      </c>
      <c r="AX81">
        <f>COUNTIF(Discrepante!$J$2:$J$86,H81)</f>
        <v>0</v>
      </c>
      <c r="AY81">
        <f>COUNTIF(Acertos!$J$2:$J$37,H81)</f>
        <v>0</v>
      </c>
    </row>
    <row r="82" spans="1:51">
      <c r="A82" s="33"/>
      <c r="B82" s="33"/>
      <c r="C82" s="33"/>
      <c r="D82" s="34">
        <v>0</v>
      </c>
      <c r="E82" s="33"/>
      <c r="F82" s="33"/>
      <c r="G82" s="33"/>
      <c r="H82" s="34">
        <v>73412061</v>
      </c>
      <c r="I82" s="29">
        <v>0</v>
      </c>
      <c r="J82" s="34" t="s">
        <v>841</v>
      </c>
      <c r="K82" s="33"/>
      <c r="L82" s="33"/>
      <c r="M82" s="33"/>
      <c r="N82" s="33"/>
      <c r="O82" s="33"/>
      <c r="P82" s="34">
        <v>464.46</v>
      </c>
      <c r="Q82" s="34" t="s">
        <v>404</v>
      </c>
      <c r="R82" s="34" t="s">
        <v>404</v>
      </c>
      <c r="S82" s="34" t="s">
        <v>386</v>
      </c>
      <c r="T82" s="34">
        <v>57</v>
      </c>
      <c r="U82" s="34">
        <v>0</v>
      </c>
      <c r="V82" s="34">
        <v>1</v>
      </c>
      <c r="W82" s="34">
        <v>161381</v>
      </c>
      <c r="X82" s="35">
        <v>44761.875</v>
      </c>
      <c r="Y82" s="34" t="s">
        <v>392</v>
      </c>
      <c r="Z82" s="34">
        <v>0</v>
      </c>
      <c r="AA82" s="35">
        <v>44718.875</v>
      </c>
      <c r="AB82" s="35">
        <v>44761.875</v>
      </c>
      <c r="AC82" s="35">
        <v>30085.875</v>
      </c>
      <c r="AD82" s="35">
        <v>44718.875</v>
      </c>
      <c r="AE82" s="35"/>
      <c r="AF82" s="35">
        <v>43326.875</v>
      </c>
      <c r="AG82" s="34"/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 t="s">
        <v>389</v>
      </c>
      <c r="AO82" s="34">
        <v>46</v>
      </c>
      <c r="AP82" s="34" t="s">
        <v>400</v>
      </c>
      <c r="AQ82" s="34">
        <v>55295</v>
      </c>
      <c r="AR82" s="34">
        <v>552.95000000000005</v>
      </c>
      <c r="AS82" s="34" t="s">
        <v>391</v>
      </c>
      <c r="AT82" t="str">
        <f t="shared" si="3"/>
        <v>0734120610MXRXNX PXLX LXBXNX464.46SIMSIMNÃO570116138144761.875ANMEP044718.87544761.87530085.87544718.87543326.875000000AMIL46NEXT MUNICIPAL SÃO PAULO55295552.95INATIVO</v>
      </c>
      <c r="AU82">
        <f t="shared" si="4"/>
        <v>1</v>
      </c>
      <c r="AV82">
        <f t="shared" si="5"/>
        <v>1</v>
      </c>
      <c r="AW82">
        <f>COUNTIF(Erros!$J$2:$J$1060,H82)</f>
        <v>3</v>
      </c>
      <c r="AX82">
        <f>COUNTIF(Discrepante!$J$2:$J$86,H82)</f>
        <v>0</v>
      </c>
      <c r="AY82">
        <f>COUNTIF(Acertos!$J$2:$J$37,H82)</f>
        <v>0</v>
      </c>
    </row>
    <row r="83" spans="1:51">
      <c r="A83" s="33"/>
      <c r="B83" s="33"/>
      <c r="C83" s="33"/>
      <c r="D83" s="36">
        <v>0</v>
      </c>
      <c r="E83" s="33"/>
      <c r="F83" s="33"/>
      <c r="G83" s="33"/>
      <c r="H83" s="36">
        <v>73412061</v>
      </c>
      <c r="I83" s="30">
        <v>0</v>
      </c>
      <c r="J83" s="36" t="s">
        <v>841</v>
      </c>
      <c r="K83" s="33"/>
      <c r="L83" s="33"/>
      <c r="M83" s="33"/>
      <c r="N83" s="33"/>
      <c r="O83" s="33"/>
      <c r="P83" s="36">
        <v>464.46</v>
      </c>
      <c r="Q83" s="36" t="s">
        <v>404</v>
      </c>
      <c r="R83" s="36" t="s">
        <v>404</v>
      </c>
      <c r="S83" s="36" t="s">
        <v>386</v>
      </c>
      <c r="T83" s="36">
        <v>57</v>
      </c>
      <c r="U83" s="36">
        <v>0</v>
      </c>
      <c r="V83" s="36">
        <v>1</v>
      </c>
      <c r="W83" s="36">
        <v>161381</v>
      </c>
      <c r="X83" s="37">
        <v>44761.875</v>
      </c>
      <c r="Y83" s="36" t="s">
        <v>392</v>
      </c>
      <c r="Z83" s="36">
        <v>0</v>
      </c>
      <c r="AA83" s="37">
        <v>44718.875</v>
      </c>
      <c r="AB83" s="37">
        <v>44761.875</v>
      </c>
      <c r="AC83" s="37">
        <v>30085.875</v>
      </c>
      <c r="AD83" s="37">
        <v>44718.875</v>
      </c>
      <c r="AE83" s="37"/>
      <c r="AF83" s="37">
        <v>43326.875</v>
      </c>
      <c r="AG83" s="36"/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36" t="s">
        <v>389</v>
      </c>
      <c r="AO83" s="36">
        <v>46</v>
      </c>
      <c r="AP83" s="36" t="s">
        <v>400</v>
      </c>
      <c r="AQ83" s="36">
        <v>55295</v>
      </c>
      <c r="AR83" s="36">
        <v>552.95000000000005</v>
      </c>
      <c r="AS83" s="36" t="s">
        <v>391</v>
      </c>
      <c r="AT83" t="str">
        <f t="shared" si="3"/>
        <v>0734120610MXRXNX PXLX LXBXNX464.46SIMSIMNÃO570116138144761.875ANMEP044718.87544761.87530085.87544718.87543326.875000000AMIL46NEXT MUNICIPAL SÃO PAULO55295552.95INATIVO</v>
      </c>
      <c r="AU83">
        <f t="shared" si="4"/>
        <v>1</v>
      </c>
      <c r="AV83">
        <f t="shared" si="5"/>
        <v>1</v>
      </c>
      <c r="AW83">
        <f>COUNTIF(Erros!$J$2:$J$1060,H83)</f>
        <v>3</v>
      </c>
      <c r="AX83">
        <f>COUNTIF(Discrepante!$J$2:$J$86,H83)</f>
        <v>0</v>
      </c>
      <c r="AY83">
        <f>COUNTIF(Acertos!$J$2:$J$37,H83)</f>
        <v>0</v>
      </c>
    </row>
    <row r="84" spans="1:51">
      <c r="A84" s="33"/>
      <c r="B84" s="33"/>
      <c r="C84" s="33"/>
      <c r="D84" s="36"/>
      <c r="E84" s="33"/>
      <c r="F84" s="33"/>
      <c r="G84" s="33"/>
      <c r="H84" s="36">
        <v>73422263</v>
      </c>
      <c r="I84" s="30">
        <v>0</v>
      </c>
      <c r="J84" s="36" t="s">
        <v>844</v>
      </c>
      <c r="K84" s="33"/>
      <c r="L84" s="33"/>
      <c r="M84" s="33"/>
      <c r="N84" s="33"/>
      <c r="O84" s="33"/>
      <c r="P84" s="36">
        <v>1921.13</v>
      </c>
      <c r="Q84" s="36" t="s">
        <v>404</v>
      </c>
      <c r="R84" s="36" t="s">
        <v>404</v>
      </c>
      <c r="S84" s="36" t="s">
        <v>404</v>
      </c>
      <c r="T84" s="36">
        <v>246</v>
      </c>
      <c r="U84" s="36">
        <v>0</v>
      </c>
      <c r="V84" s="36">
        <v>1</v>
      </c>
      <c r="W84" s="36">
        <v>161689</v>
      </c>
      <c r="X84" s="37">
        <v>44761.875</v>
      </c>
      <c r="Y84" s="36" t="s">
        <v>843</v>
      </c>
      <c r="Z84" s="36">
        <v>0</v>
      </c>
      <c r="AA84" s="37"/>
      <c r="AB84" s="37">
        <v>44761.875</v>
      </c>
      <c r="AC84" s="37">
        <v>31664.875</v>
      </c>
      <c r="AD84" s="37">
        <v>43331.875</v>
      </c>
      <c r="AE84" s="37"/>
      <c r="AF84" s="37">
        <v>43326.875</v>
      </c>
      <c r="AG84" s="36"/>
      <c r="AH84" s="36">
        <v>0</v>
      </c>
      <c r="AI84" s="36">
        <v>0</v>
      </c>
      <c r="AJ84" s="36">
        <v>0</v>
      </c>
      <c r="AK84" s="36">
        <v>0</v>
      </c>
      <c r="AL84" s="36">
        <v>0</v>
      </c>
      <c r="AM84" s="36">
        <v>0</v>
      </c>
      <c r="AN84" s="36" t="s">
        <v>389</v>
      </c>
      <c r="AO84" s="36">
        <v>46</v>
      </c>
      <c r="AP84" s="36" t="s">
        <v>398</v>
      </c>
      <c r="AQ84" s="36">
        <v>231462</v>
      </c>
      <c r="AR84" s="36">
        <v>2314.62</v>
      </c>
      <c r="AS84" s="36" t="s">
        <v>408</v>
      </c>
      <c r="AT84" t="str">
        <f t="shared" si="3"/>
        <v>734222630DXXGX MXRXNXTTX1921.13SIMSIMSIM2460116168944761.875ASCM SP - ASSOCIACAO DOS SERVIDORES DA CAMARA SP044761.87531664.87543331.87543326.875000000AMIL46AMIL 500 QP NACIONAL2314622314.62ATIVO</v>
      </c>
      <c r="AU84">
        <f t="shared" si="4"/>
        <v>0</v>
      </c>
      <c r="AV84">
        <f t="shared" si="5"/>
        <v>0</v>
      </c>
      <c r="AW84">
        <f>COUNTIF(Erros!$J$2:$J$1060,H84)</f>
        <v>3</v>
      </c>
      <c r="AX84">
        <f>COUNTIF(Discrepante!$J$2:$J$86,H84)</f>
        <v>0</v>
      </c>
      <c r="AY84">
        <f>COUNTIF(Acertos!$J$2:$J$37,H84)</f>
        <v>0</v>
      </c>
    </row>
    <row r="85" spans="1:51">
      <c r="A85" s="33"/>
      <c r="B85" s="33"/>
      <c r="C85" s="33"/>
      <c r="D85" s="34"/>
      <c r="E85" s="33"/>
      <c r="F85" s="33"/>
      <c r="G85" s="33"/>
      <c r="H85" s="34">
        <v>73422263</v>
      </c>
      <c r="I85" s="29">
        <v>0</v>
      </c>
      <c r="J85" s="34" t="s">
        <v>844</v>
      </c>
      <c r="K85" s="33"/>
      <c r="L85" s="33"/>
      <c r="M85" s="33"/>
      <c r="N85" s="33"/>
      <c r="O85" s="33"/>
      <c r="P85" s="34">
        <v>1921.13</v>
      </c>
      <c r="Q85" s="34" t="s">
        <v>404</v>
      </c>
      <c r="R85" s="34" t="s">
        <v>404</v>
      </c>
      <c r="S85" s="34" t="s">
        <v>404</v>
      </c>
      <c r="T85" s="34">
        <v>246</v>
      </c>
      <c r="U85" s="34">
        <v>0</v>
      </c>
      <c r="V85" s="34">
        <v>1</v>
      </c>
      <c r="W85" s="34">
        <v>161689</v>
      </c>
      <c r="X85" s="35">
        <v>44761.875</v>
      </c>
      <c r="Y85" s="34" t="s">
        <v>843</v>
      </c>
      <c r="Z85" s="34">
        <v>0</v>
      </c>
      <c r="AA85" s="35"/>
      <c r="AB85" s="35">
        <v>44761.875</v>
      </c>
      <c r="AC85" s="35">
        <v>31664.875</v>
      </c>
      <c r="AD85" s="35">
        <v>43331.875</v>
      </c>
      <c r="AE85" s="35"/>
      <c r="AF85" s="35">
        <v>43326.875</v>
      </c>
      <c r="AG85" s="34"/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 t="s">
        <v>389</v>
      </c>
      <c r="AO85" s="34">
        <v>46</v>
      </c>
      <c r="AP85" s="34" t="s">
        <v>398</v>
      </c>
      <c r="AQ85" s="34">
        <v>231462</v>
      </c>
      <c r="AR85" s="34">
        <v>2314.62</v>
      </c>
      <c r="AS85" s="34" t="s">
        <v>408</v>
      </c>
      <c r="AT85" t="str">
        <f t="shared" si="3"/>
        <v>734222630DXXGX MXRXNXTTX1921.13SIMSIMSIM2460116168944761.875ASCM SP - ASSOCIACAO DOS SERVIDORES DA CAMARA SP044761.87531664.87543331.87543326.875000000AMIL46AMIL 500 QP NACIONAL2314622314.62ATIVO</v>
      </c>
      <c r="AU85">
        <f t="shared" si="4"/>
        <v>1</v>
      </c>
      <c r="AV85">
        <f t="shared" si="5"/>
        <v>1</v>
      </c>
      <c r="AW85">
        <f>COUNTIF(Erros!$J$2:$J$1060,H85)</f>
        <v>3</v>
      </c>
      <c r="AX85">
        <f>COUNTIF(Discrepante!$J$2:$J$86,H85)</f>
        <v>0</v>
      </c>
      <c r="AY85">
        <f>COUNTIF(Acertos!$J$2:$J$37,H85)</f>
        <v>0</v>
      </c>
    </row>
    <row r="86" spans="1:51">
      <c r="A86" s="33"/>
      <c r="B86" s="33"/>
      <c r="C86" s="33"/>
      <c r="D86" s="36"/>
      <c r="E86" s="33"/>
      <c r="F86" s="33"/>
      <c r="G86" s="33"/>
      <c r="H86" s="36">
        <v>73422263</v>
      </c>
      <c r="I86" s="30">
        <v>0</v>
      </c>
      <c r="J86" s="36" t="s">
        <v>844</v>
      </c>
      <c r="K86" s="33"/>
      <c r="L86" s="33"/>
      <c r="M86" s="33"/>
      <c r="N86" s="33"/>
      <c r="O86" s="33"/>
      <c r="P86" s="36">
        <v>1921.13</v>
      </c>
      <c r="Q86" s="36" t="s">
        <v>404</v>
      </c>
      <c r="R86" s="36" t="s">
        <v>404</v>
      </c>
      <c r="S86" s="36" t="s">
        <v>404</v>
      </c>
      <c r="T86" s="36">
        <v>246</v>
      </c>
      <c r="U86" s="36">
        <v>0</v>
      </c>
      <c r="V86" s="36">
        <v>1</v>
      </c>
      <c r="W86" s="36">
        <v>161689</v>
      </c>
      <c r="X86" s="37">
        <v>44761.875</v>
      </c>
      <c r="Y86" s="36" t="s">
        <v>843</v>
      </c>
      <c r="Z86" s="36">
        <v>0</v>
      </c>
      <c r="AA86" s="37"/>
      <c r="AB86" s="37">
        <v>44761.875</v>
      </c>
      <c r="AC86" s="37">
        <v>31664.875</v>
      </c>
      <c r="AD86" s="37">
        <v>43331.875</v>
      </c>
      <c r="AE86" s="37"/>
      <c r="AF86" s="37">
        <v>43326.875</v>
      </c>
      <c r="AG86" s="36"/>
      <c r="AH86" s="36">
        <v>0</v>
      </c>
      <c r="AI86" s="36">
        <v>0</v>
      </c>
      <c r="AJ86" s="36">
        <v>0</v>
      </c>
      <c r="AK86" s="36">
        <v>0</v>
      </c>
      <c r="AL86" s="36">
        <v>0</v>
      </c>
      <c r="AM86" s="36">
        <v>0</v>
      </c>
      <c r="AN86" s="36" t="s">
        <v>389</v>
      </c>
      <c r="AO86" s="36">
        <v>46</v>
      </c>
      <c r="AP86" s="36" t="s">
        <v>398</v>
      </c>
      <c r="AQ86" s="36">
        <v>231462</v>
      </c>
      <c r="AR86" s="36">
        <v>2314.62</v>
      </c>
      <c r="AS86" s="36" t="s">
        <v>408</v>
      </c>
      <c r="AT86" t="str">
        <f t="shared" si="3"/>
        <v>734222630DXXGX MXRXNXTTX1921.13SIMSIMSIM2460116168944761.875ASCM SP - ASSOCIACAO DOS SERVIDORES DA CAMARA SP044761.87531664.87543331.87543326.875000000AMIL46AMIL 500 QP NACIONAL2314622314.62ATIVO</v>
      </c>
      <c r="AU86">
        <f t="shared" si="4"/>
        <v>1</v>
      </c>
      <c r="AV86">
        <f t="shared" si="5"/>
        <v>1</v>
      </c>
      <c r="AW86">
        <f>COUNTIF(Erros!$J$2:$J$1060,H86)</f>
        <v>3</v>
      </c>
      <c r="AX86">
        <f>COUNTIF(Discrepante!$J$2:$J$86,H86)</f>
        <v>0</v>
      </c>
      <c r="AY86">
        <f>COUNTIF(Acertos!$J$2:$J$37,H86)</f>
        <v>0</v>
      </c>
    </row>
    <row r="87" spans="1:51">
      <c r="A87" s="33"/>
      <c r="B87" s="33"/>
      <c r="C87" s="33"/>
      <c r="D87" s="34">
        <v>1189435000</v>
      </c>
      <c r="E87" s="33"/>
      <c r="F87" s="33"/>
      <c r="G87" s="33"/>
      <c r="H87" s="34">
        <v>73471899</v>
      </c>
      <c r="I87" s="29">
        <v>0</v>
      </c>
      <c r="J87" s="34" t="s">
        <v>490</v>
      </c>
      <c r="K87" s="33"/>
      <c r="L87" s="33"/>
      <c r="M87" s="33"/>
      <c r="N87" s="33"/>
      <c r="O87" s="33"/>
      <c r="P87" s="34">
        <v>664.5</v>
      </c>
      <c r="Q87" s="34" t="s">
        <v>404</v>
      </c>
      <c r="R87" s="34" t="s">
        <v>404</v>
      </c>
      <c r="S87" s="34" t="s">
        <v>404</v>
      </c>
      <c r="T87" s="34">
        <v>57</v>
      </c>
      <c r="U87" s="34">
        <v>0</v>
      </c>
      <c r="V87" s="34">
        <v>1</v>
      </c>
      <c r="W87" s="34">
        <v>162605</v>
      </c>
      <c r="X87" s="35">
        <v>44777.875</v>
      </c>
      <c r="Y87" s="34" t="s">
        <v>392</v>
      </c>
      <c r="Z87" s="34">
        <v>0</v>
      </c>
      <c r="AA87" s="35"/>
      <c r="AB87" s="35">
        <v>44777.875</v>
      </c>
      <c r="AC87" s="35">
        <v>30803.875</v>
      </c>
      <c r="AD87" s="35">
        <v>43335.875</v>
      </c>
      <c r="AE87" s="35"/>
      <c r="AF87" s="35">
        <v>43343.875</v>
      </c>
      <c r="AG87" s="34"/>
      <c r="AH87" s="34">
        <v>0</v>
      </c>
      <c r="AI87" s="34">
        <v>0</v>
      </c>
      <c r="AJ87" s="34">
        <v>0</v>
      </c>
      <c r="AK87" s="34">
        <v>0</v>
      </c>
      <c r="AL87" s="34">
        <v>0</v>
      </c>
      <c r="AM87" s="34">
        <v>0</v>
      </c>
      <c r="AN87" s="34" t="s">
        <v>389</v>
      </c>
      <c r="AO87" s="34">
        <v>46</v>
      </c>
      <c r="AP87" s="34" t="s">
        <v>400</v>
      </c>
      <c r="AQ87" s="34">
        <v>79106</v>
      </c>
      <c r="AR87" s="34">
        <v>791.06</v>
      </c>
      <c r="AS87" s="34" t="s">
        <v>408</v>
      </c>
      <c r="AT87" t="str">
        <f t="shared" si="3"/>
        <v>1189435000734718990XLXNX MXWXDX DX XUZX664.5SIMSIMSIM570116260544777.875ANMEP044777.87530803.87543335.87543343.875000000AMIL46NEXT MUNICIPAL SÃO PAULO79106791.06ATIVO</v>
      </c>
      <c r="AU87">
        <f t="shared" si="4"/>
        <v>0</v>
      </c>
      <c r="AV87">
        <f t="shared" si="5"/>
        <v>0</v>
      </c>
      <c r="AW87">
        <f>COUNTIF(Erros!$J$2:$J$1060,H87)</f>
        <v>1</v>
      </c>
      <c r="AX87">
        <f>COUNTIF(Discrepante!$J$2:$J$86,H87)</f>
        <v>0</v>
      </c>
      <c r="AY87">
        <f>COUNTIF(Acertos!$J$2:$J$37,H87)</f>
        <v>0</v>
      </c>
    </row>
    <row r="88" spans="1:51">
      <c r="A88" s="33"/>
      <c r="B88" s="33"/>
      <c r="C88" s="33"/>
      <c r="D88" s="34"/>
      <c r="E88" s="33"/>
      <c r="F88" s="33"/>
      <c r="G88" s="33"/>
      <c r="H88" s="34">
        <v>73473260</v>
      </c>
      <c r="I88" s="29">
        <v>0</v>
      </c>
      <c r="J88" s="34" t="s">
        <v>845</v>
      </c>
      <c r="K88" s="33"/>
      <c r="L88" s="33"/>
      <c r="M88" s="33"/>
      <c r="N88" s="33"/>
      <c r="O88" s="33"/>
      <c r="P88" s="34">
        <v>2928.85</v>
      </c>
      <c r="Q88" s="34" t="s">
        <v>386</v>
      </c>
      <c r="R88" s="34" t="s">
        <v>386</v>
      </c>
      <c r="S88" s="34" t="s">
        <v>386</v>
      </c>
      <c r="T88" s="34">
        <v>57</v>
      </c>
      <c r="U88" s="34">
        <v>0</v>
      </c>
      <c r="V88" s="34">
        <v>1</v>
      </c>
      <c r="W88" s="34">
        <v>163236</v>
      </c>
      <c r="X88" s="35">
        <v>44761.875</v>
      </c>
      <c r="Y88" s="34" t="s">
        <v>392</v>
      </c>
      <c r="Z88" s="34">
        <v>0</v>
      </c>
      <c r="AA88" s="35"/>
      <c r="AB88" s="35">
        <v>44761.875</v>
      </c>
      <c r="AC88" s="35">
        <v>28144.916666666668</v>
      </c>
      <c r="AD88" s="35">
        <v>44635.875</v>
      </c>
      <c r="AE88" s="35">
        <v>44605.875</v>
      </c>
      <c r="AF88" s="35">
        <v>43326.875</v>
      </c>
      <c r="AG88" s="34"/>
      <c r="AH88" s="34">
        <v>0</v>
      </c>
      <c r="AI88" s="34">
        <v>0</v>
      </c>
      <c r="AJ88" s="34">
        <v>0</v>
      </c>
      <c r="AK88" s="34">
        <v>0</v>
      </c>
      <c r="AL88" s="34">
        <v>0</v>
      </c>
      <c r="AM88" s="34">
        <v>0</v>
      </c>
      <c r="AN88" s="34" t="s">
        <v>389</v>
      </c>
      <c r="AO88" s="34"/>
      <c r="AP88" s="34" t="s">
        <v>390</v>
      </c>
      <c r="AQ88" s="34">
        <v>119792</v>
      </c>
      <c r="AR88" s="34">
        <v>1197.92</v>
      </c>
      <c r="AS88" s="34" t="s">
        <v>408</v>
      </c>
      <c r="AT88" t="str">
        <f t="shared" si="3"/>
        <v>734732600BXRTX WXLMXN BXNXVXDX2928.85NÃONÃONÃO570116323644761.875ANMEP044761.87528144.916666666744635.87544605.87543326.875000000AMILAMIL 400 QP NACIONAL1197921197.92ATIVO</v>
      </c>
      <c r="AU88">
        <f t="shared" si="4"/>
        <v>0</v>
      </c>
      <c r="AV88">
        <f t="shared" si="5"/>
        <v>0</v>
      </c>
      <c r="AW88">
        <f>COUNTIF(Erros!$J$2:$J$1060,H88)</f>
        <v>3</v>
      </c>
      <c r="AX88">
        <f>COUNTIF(Discrepante!$J$2:$J$86,H88)</f>
        <v>0</v>
      </c>
      <c r="AY88">
        <f>COUNTIF(Acertos!$J$2:$J$37,H88)</f>
        <v>0</v>
      </c>
    </row>
    <row r="89" spans="1:51">
      <c r="A89" s="33"/>
      <c r="B89" s="33"/>
      <c r="C89" s="33"/>
      <c r="D89" s="36"/>
      <c r="E89" s="33"/>
      <c r="F89" s="33"/>
      <c r="G89" s="33"/>
      <c r="H89" s="36">
        <v>73473260</v>
      </c>
      <c r="I89" s="30">
        <v>0</v>
      </c>
      <c r="J89" s="36" t="s">
        <v>845</v>
      </c>
      <c r="K89" s="33"/>
      <c r="L89" s="33"/>
      <c r="M89" s="33"/>
      <c r="N89" s="33"/>
      <c r="O89" s="33"/>
      <c r="P89" s="36">
        <v>2928.85</v>
      </c>
      <c r="Q89" s="36" t="s">
        <v>386</v>
      </c>
      <c r="R89" s="36" t="s">
        <v>386</v>
      </c>
      <c r="S89" s="36" t="s">
        <v>386</v>
      </c>
      <c r="T89" s="36">
        <v>57</v>
      </c>
      <c r="U89" s="36">
        <v>0</v>
      </c>
      <c r="V89" s="36">
        <v>1</v>
      </c>
      <c r="W89" s="36">
        <v>163236</v>
      </c>
      <c r="X89" s="37">
        <v>44761.875</v>
      </c>
      <c r="Y89" s="36" t="s">
        <v>392</v>
      </c>
      <c r="Z89" s="36">
        <v>0</v>
      </c>
      <c r="AA89" s="37"/>
      <c r="AB89" s="37">
        <v>44761.875</v>
      </c>
      <c r="AC89" s="37">
        <v>28144.916666666668</v>
      </c>
      <c r="AD89" s="37">
        <v>44635.875</v>
      </c>
      <c r="AE89" s="37">
        <v>44605.875</v>
      </c>
      <c r="AF89" s="37">
        <v>43326.875</v>
      </c>
      <c r="AG89" s="36"/>
      <c r="AH89" s="36">
        <v>0</v>
      </c>
      <c r="AI89" s="36">
        <v>0</v>
      </c>
      <c r="AJ89" s="36">
        <v>0</v>
      </c>
      <c r="AK89" s="36">
        <v>0</v>
      </c>
      <c r="AL89" s="36">
        <v>0</v>
      </c>
      <c r="AM89" s="36">
        <v>0</v>
      </c>
      <c r="AN89" s="36" t="s">
        <v>389</v>
      </c>
      <c r="AO89" s="36"/>
      <c r="AP89" s="36" t="s">
        <v>390</v>
      </c>
      <c r="AQ89" s="36">
        <v>119792</v>
      </c>
      <c r="AR89" s="36">
        <v>1197.92</v>
      </c>
      <c r="AS89" s="36" t="s">
        <v>408</v>
      </c>
      <c r="AT89" t="str">
        <f t="shared" si="3"/>
        <v>734732600BXRTX WXLMXN BXNXVXDX2928.85NÃONÃONÃO570116323644761.875ANMEP044761.87528144.916666666744635.87544605.87543326.875000000AMILAMIL 400 QP NACIONAL1197921197.92ATIVO</v>
      </c>
      <c r="AU89">
        <f t="shared" si="4"/>
        <v>1</v>
      </c>
      <c r="AV89">
        <f t="shared" si="5"/>
        <v>1</v>
      </c>
      <c r="AW89">
        <f>COUNTIF(Erros!$J$2:$J$1060,H89)</f>
        <v>3</v>
      </c>
      <c r="AX89">
        <f>COUNTIF(Discrepante!$J$2:$J$86,H89)</f>
        <v>0</v>
      </c>
      <c r="AY89">
        <f>COUNTIF(Acertos!$J$2:$J$37,H89)</f>
        <v>0</v>
      </c>
    </row>
    <row r="90" spans="1:51">
      <c r="A90" s="33"/>
      <c r="B90" s="33"/>
      <c r="C90" s="33"/>
      <c r="D90" s="34"/>
      <c r="E90" s="33"/>
      <c r="F90" s="33"/>
      <c r="G90" s="33"/>
      <c r="H90" s="34">
        <v>73473260</v>
      </c>
      <c r="I90" s="29">
        <v>0</v>
      </c>
      <c r="J90" s="34" t="s">
        <v>845</v>
      </c>
      <c r="K90" s="33"/>
      <c r="L90" s="33"/>
      <c r="M90" s="33"/>
      <c r="N90" s="33"/>
      <c r="O90" s="33"/>
      <c r="P90" s="34">
        <v>2928.85</v>
      </c>
      <c r="Q90" s="34" t="s">
        <v>386</v>
      </c>
      <c r="R90" s="34" t="s">
        <v>386</v>
      </c>
      <c r="S90" s="34" t="s">
        <v>386</v>
      </c>
      <c r="T90" s="34">
        <v>57</v>
      </c>
      <c r="U90" s="34">
        <v>0</v>
      </c>
      <c r="V90" s="34">
        <v>1</v>
      </c>
      <c r="W90" s="34">
        <v>163236</v>
      </c>
      <c r="X90" s="35">
        <v>44761.875</v>
      </c>
      <c r="Y90" s="34" t="s">
        <v>392</v>
      </c>
      <c r="Z90" s="34">
        <v>0</v>
      </c>
      <c r="AA90" s="35"/>
      <c r="AB90" s="35">
        <v>44761.875</v>
      </c>
      <c r="AC90" s="35">
        <v>28144.916666666668</v>
      </c>
      <c r="AD90" s="35">
        <v>44635.875</v>
      </c>
      <c r="AE90" s="35">
        <v>44605.875</v>
      </c>
      <c r="AF90" s="35">
        <v>43326.875</v>
      </c>
      <c r="AG90" s="34"/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 t="s">
        <v>389</v>
      </c>
      <c r="AO90" s="34"/>
      <c r="AP90" s="34" t="s">
        <v>390</v>
      </c>
      <c r="AQ90" s="34">
        <v>119792</v>
      </c>
      <c r="AR90" s="34">
        <v>1197.92</v>
      </c>
      <c r="AS90" s="34" t="s">
        <v>408</v>
      </c>
      <c r="AT90" t="str">
        <f t="shared" si="3"/>
        <v>734732600BXRTX WXLMXN BXNXVXDX2928.85NÃONÃONÃO570116323644761.875ANMEP044761.87528144.916666666744635.87544605.87543326.875000000AMILAMIL 400 QP NACIONAL1197921197.92ATIVO</v>
      </c>
      <c r="AU90">
        <f t="shared" si="4"/>
        <v>1</v>
      </c>
      <c r="AV90">
        <f t="shared" si="5"/>
        <v>1</v>
      </c>
      <c r="AW90">
        <f>COUNTIF(Erros!$J$2:$J$1060,H90)</f>
        <v>3</v>
      </c>
      <c r="AX90">
        <f>COUNTIF(Discrepante!$J$2:$J$86,H90)</f>
        <v>0</v>
      </c>
      <c r="AY90">
        <f>COUNTIF(Acertos!$J$2:$J$37,H90)</f>
        <v>0</v>
      </c>
    </row>
    <row r="91" spans="1:51">
      <c r="A91" s="33"/>
      <c r="B91" s="33"/>
      <c r="C91" s="33"/>
      <c r="D91" s="36"/>
      <c r="E91" s="33"/>
      <c r="F91" s="33"/>
      <c r="G91" s="33"/>
      <c r="H91" s="36">
        <v>73473261</v>
      </c>
      <c r="I91" s="30">
        <v>0</v>
      </c>
      <c r="J91" s="36" t="s">
        <v>846</v>
      </c>
      <c r="K91" s="33"/>
      <c r="L91" s="33"/>
      <c r="M91" s="33"/>
      <c r="N91" s="33"/>
      <c r="O91" s="33"/>
      <c r="P91" s="36">
        <v>1180.28</v>
      </c>
      <c r="Q91" s="36" t="s">
        <v>386</v>
      </c>
      <c r="R91" s="36" t="s">
        <v>386</v>
      </c>
      <c r="S91" s="36" t="s">
        <v>386</v>
      </c>
      <c r="T91" s="36">
        <v>57</v>
      </c>
      <c r="U91" s="36">
        <v>0</v>
      </c>
      <c r="V91" s="36">
        <v>1</v>
      </c>
      <c r="W91" s="36">
        <v>163236</v>
      </c>
      <c r="X91" s="37">
        <v>44761.875</v>
      </c>
      <c r="Y91" s="36" t="s">
        <v>392</v>
      </c>
      <c r="Z91" s="36">
        <v>1</v>
      </c>
      <c r="AA91" s="37"/>
      <c r="AB91" s="37">
        <v>44761.875</v>
      </c>
      <c r="AC91" s="37">
        <v>42902.875</v>
      </c>
      <c r="AD91" s="37">
        <v>44635.875</v>
      </c>
      <c r="AE91" s="37"/>
      <c r="AF91" s="37">
        <v>43326.875</v>
      </c>
      <c r="AG91" s="36"/>
      <c r="AH91" s="36">
        <v>0</v>
      </c>
      <c r="AI91" s="36">
        <v>0</v>
      </c>
      <c r="AJ91" s="36">
        <v>0</v>
      </c>
      <c r="AK91" s="36">
        <v>0</v>
      </c>
      <c r="AL91" s="36">
        <v>0</v>
      </c>
      <c r="AM91" s="36">
        <v>0</v>
      </c>
      <c r="AN91" s="36" t="s">
        <v>389</v>
      </c>
      <c r="AO91" s="36"/>
      <c r="AP91" s="36" t="s">
        <v>390</v>
      </c>
      <c r="AQ91" s="36">
        <v>51298</v>
      </c>
      <c r="AR91" s="36">
        <v>512.98</v>
      </c>
      <c r="AS91" s="36" t="s">
        <v>408</v>
      </c>
      <c r="AT91" t="str">
        <f t="shared" si="3"/>
        <v>734732610BXXTRXZ WXLMXN BXNXVXDX1180.28NÃONÃONÃO570116323644761.875ANMEP144761.87542902.87544635.87543326.875000000AMILAMIL 400 QP NACIONAL51298512.98ATIVO</v>
      </c>
      <c r="AU91">
        <f t="shared" si="4"/>
        <v>0</v>
      </c>
      <c r="AV91">
        <f t="shared" si="5"/>
        <v>0</v>
      </c>
      <c r="AW91">
        <f>COUNTIF(Erros!$J$2:$J$1060,H91)</f>
        <v>3</v>
      </c>
      <c r="AX91">
        <f>COUNTIF(Discrepante!$J$2:$J$86,H91)</f>
        <v>0</v>
      </c>
      <c r="AY91">
        <f>COUNTIF(Acertos!$J$2:$J$37,H91)</f>
        <v>0</v>
      </c>
    </row>
    <row r="92" spans="1:51">
      <c r="A92" s="33"/>
      <c r="B92" s="33"/>
      <c r="C92" s="33"/>
      <c r="D92" s="34"/>
      <c r="E92" s="33"/>
      <c r="F92" s="33"/>
      <c r="G92" s="33"/>
      <c r="H92" s="34">
        <v>73473261</v>
      </c>
      <c r="I92" s="29">
        <v>0</v>
      </c>
      <c r="J92" s="34" t="s">
        <v>846</v>
      </c>
      <c r="K92" s="33"/>
      <c r="L92" s="33"/>
      <c r="M92" s="33"/>
      <c r="N92" s="33"/>
      <c r="O92" s="33"/>
      <c r="P92" s="34">
        <v>1180.28</v>
      </c>
      <c r="Q92" s="34" t="s">
        <v>386</v>
      </c>
      <c r="R92" s="34" t="s">
        <v>386</v>
      </c>
      <c r="S92" s="34" t="s">
        <v>386</v>
      </c>
      <c r="T92" s="34">
        <v>57</v>
      </c>
      <c r="U92" s="34">
        <v>0</v>
      </c>
      <c r="V92" s="34">
        <v>1</v>
      </c>
      <c r="W92" s="34">
        <v>163236</v>
      </c>
      <c r="X92" s="35">
        <v>44761.875</v>
      </c>
      <c r="Y92" s="34" t="s">
        <v>392</v>
      </c>
      <c r="Z92" s="34">
        <v>1</v>
      </c>
      <c r="AA92" s="35"/>
      <c r="AB92" s="35">
        <v>44761.875</v>
      </c>
      <c r="AC92" s="35">
        <v>42902.875</v>
      </c>
      <c r="AD92" s="35">
        <v>44635.875</v>
      </c>
      <c r="AE92" s="35"/>
      <c r="AF92" s="35">
        <v>43326.875</v>
      </c>
      <c r="AG92" s="34"/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 t="s">
        <v>389</v>
      </c>
      <c r="AO92" s="34"/>
      <c r="AP92" s="34" t="s">
        <v>390</v>
      </c>
      <c r="AQ92" s="34">
        <v>51298</v>
      </c>
      <c r="AR92" s="34">
        <v>512.98</v>
      </c>
      <c r="AS92" s="34" t="s">
        <v>408</v>
      </c>
      <c r="AT92" t="str">
        <f t="shared" si="3"/>
        <v>734732610BXXTRXZ WXLMXN BXNXVXDX1180.28NÃONÃONÃO570116323644761.875ANMEP144761.87542902.87544635.87543326.875000000AMILAMIL 400 QP NACIONAL51298512.98ATIVO</v>
      </c>
      <c r="AU92">
        <f t="shared" si="4"/>
        <v>1</v>
      </c>
      <c r="AV92">
        <f t="shared" si="5"/>
        <v>1</v>
      </c>
      <c r="AW92">
        <f>COUNTIF(Erros!$J$2:$J$1060,H92)</f>
        <v>3</v>
      </c>
      <c r="AX92">
        <f>COUNTIF(Discrepante!$J$2:$J$86,H92)</f>
        <v>0</v>
      </c>
      <c r="AY92">
        <f>COUNTIF(Acertos!$J$2:$J$37,H92)</f>
        <v>0</v>
      </c>
    </row>
    <row r="93" spans="1:51">
      <c r="A93" s="33"/>
      <c r="B93" s="33"/>
      <c r="C93" s="33"/>
      <c r="D93" s="36"/>
      <c r="E93" s="33"/>
      <c r="F93" s="33"/>
      <c r="G93" s="33"/>
      <c r="H93" s="36">
        <v>73473261</v>
      </c>
      <c r="I93" s="30">
        <v>0</v>
      </c>
      <c r="J93" s="36" t="s">
        <v>846</v>
      </c>
      <c r="K93" s="33"/>
      <c r="L93" s="33"/>
      <c r="M93" s="33"/>
      <c r="N93" s="33"/>
      <c r="O93" s="33"/>
      <c r="P93" s="36">
        <v>1180.28</v>
      </c>
      <c r="Q93" s="36" t="s">
        <v>386</v>
      </c>
      <c r="R93" s="36" t="s">
        <v>386</v>
      </c>
      <c r="S93" s="36" t="s">
        <v>386</v>
      </c>
      <c r="T93" s="36">
        <v>57</v>
      </c>
      <c r="U93" s="36">
        <v>0</v>
      </c>
      <c r="V93" s="36">
        <v>1</v>
      </c>
      <c r="W93" s="36">
        <v>163236</v>
      </c>
      <c r="X93" s="37">
        <v>44761.875</v>
      </c>
      <c r="Y93" s="36" t="s">
        <v>392</v>
      </c>
      <c r="Z93" s="36">
        <v>1</v>
      </c>
      <c r="AA93" s="37"/>
      <c r="AB93" s="37">
        <v>44761.875</v>
      </c>
      <c r="AC93" s="37">
        <v>42902.875</v>
      </c>
      <c r="AD93" s="37">
        <v>44635.875</v>
      </c>
      <c r="AE93" s="37"/>
      <c r="AF93" s="37">
        <v>43326.875</v>
      </c>
      <c r="AG93" s="36"/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36" t="s">
        <v>389</v>
      </c>
      <c r="AO93" s="36"/>
      <c r="AP93" s="36" t="s">
        <v>390</v>
      </c>
      <c r="AQ93" s="36">
        <v>51298</v>
      </c>
      <c r="AR93" s="36">
        <v>512.98</v>
      </c>
      <c r="AS93" s="36" t="s">
        <v>408</v>
      </c>
      <c r="AT93" t="str">
        <f t="shared" si="3"/>
        <v>734732610BXXTRXZ WXLMXN BXNXVXDX1180.28NÃONÃONÃO570116323644761.875ANMEP144761.87542902.87544635.87543326.875000000AMILAMIL 400 QP NACIONAL51298512.98ATIVO</v>
      </c>
      <c r="AU93">
        <f t="shared" si="4"/>
        <v>1</v>
      </c>
      <c r="AV93">
        <f t="shared" si="5"/>
        <v>1</v>
      </c>
      <c r="AW93">
        <f>COUNTIF(Erros!$J$2:$J$1060,H93)</f>
        <v>3</v>
      </c>
      <c r="AX93">
        <f>COUNTIF(Discrepante!$J$2:$J$86,H93)</f>
        <v>0</v>
      </c>
      <c r="AY93">
        <f>COUNTIF(Acertos!$J$2:$J$37,H93)</f>
        <v>0</v>
      </c>
    </row>
    <row r="94" spans="1:51">
      <c r="A94" s="33"/>
      <c r="B94" s="33"/>
      <c r="C94" s="33"/>
      <c r="D94" s="34">
        <v>1189455000</v>
      </c>
      <c r="E94" s="33"/>
      <c r="F94" s="33"/>
      <c r="G94" s="33"/>
      <c r="H94" s="34">
        <v>73473269</v>
      </c>
      <c r="I94" s="29">
        <v>0</v>
      </c>
      <c r="J94" s="34" t="s">
        <v>495</v>
      </c>
      <c r="K94" s="33"/>
      <c r="L94" s="33"/>
      <c r="M94" s="33"/>
      <c r="N94" s="33"/>
      <c r="O94" s="33"/>
      <c r="P94" s="34">
        <v>1873.43</v>
      </c>
      <c r="Q94" s="34" t="s">
        <v>404</v>
      </c>
      <c r="R94" s="34" t="s">
        <v>404</v>
      </c>
      <c r="S94" s="34" t="s">
        <v>404</v>
      </c>
      <c r="T94" s="34">
        <v>19</v>
      </c>
      <c r="U94" s="34">
        <v>0</v>
      </c>
      <c r="V94" s="34">
        <v>1</v>
      </c>
      <c r="W94" s="34">
        <v>163259</v>
      </c>
      <c r="X94" s="35">
        <v>44777.875</v>
      </c>
      <c r="Y94" s="34" t="s">
        <v>387</v>
      </c>
      <c r="Z94" s="34">
        <v>0</v>
      </c>
      <c r="AA94" s="35"/>
      <c r="AB94" s="35">
        <v>44777.875</v>
      </c>
      <c r="AC94" s="35">
        <v>31593.875</v>
      </c>
      <c r="AD94" s="35">
        <v>44770.875</v>
      </c>
      <c r="AE94" s="35">
        <v>44770.875</v>
      </c>
      <c r="AF94" s="35">
        <v>43343.875</v>
      </c>
      <c r="AG94" s="34"/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 t="s">
        <v>389</v>
      </c>
      <c r="AO94" s="34">
        <v>46</v>
      </c>
      <c r="AP94" s="34" t="s">
        <v>476</v>
      </c>
      <c r="AQ94" s="34">
        <v>223031</v>
      </c>
      <c r="AR94" s="34">
        <v>2230.31</v>
      </c>
      <c r="AS94" s="34" t="s">
        <v>408</v>
      </c>
      <c r="AT94" t="str">
        <f t="shared" si="3"/>
        <v>1189455000734732690NXNXHXNX BXX MXRTX DX FRXXTX1873.43SIMSIMSIM190116325944777.875FNEL044777.87531593.87544770.87544770.87543343.875000000AMIL46AMIL 400 QC NACIONAL2230312230.31ATIVO</v>
      </c>
      <c r="AU94">
        <f t="shared" si="4"/>
        <v>0</v>
      </c>
      <c r="AV94">
        <f t="shared" si="5"/>
        <v>0</v>
      </c>
      <c r="AW94">
        <f>COUNTIF(Erros!$J$2:$J$1060,H94)</f>
        <v>1</v>
      </c>
      <c r="AX94">
        <f>COUNTIF(Discrepante!$J$2:$J$86,H94)</f>
        <v>0</v>
      </c>
      <c r="AY94">
        <f>COUNTIF(Acertos!$J$2:$J$37,H94)</f>
        <v>0</v>
      </c>
    </row>
    <row r="95" spans="1:51">
      <c r="A95" s="33"/>
      <c r="B95" s="33"/>
      <c r="C95" s="33"/>
      <c r="D95" s="34">
        <v>1191011000</v>
      </c>
      <c r="E95" s="33"/>
      <c r="F95" s="33"/>
      <c r="G95" s="33"/>
      <c r="H95" s="34">
        <v>73473289</v>
      </c>
      <c r="I95" s="29">
        <v>0</v>
      </c>
      <c r="J95" s="34" t="s">
        <v>497</v>
      </c>
      <c r="K95" s="33"/>
      <c r="L95" s="33"/>
      <c r="M95" s="33"/>
      <c r="N95" s="33"/>
      <c r="O95" s="33"/>
      <c r="P95" s="34">
        <v>2833.62</v>
      </c>
      <c r="Q95" s="34" t="s">
        <v>404</v>
      </c>
      <c r="R95" s="34" t="s">
        <v>404</v>
      </c>
      <c r="S95" s="34" t="s">
        <v>404</v>
      </c>
      <c r="T95" s="34">
        <v>220</v>
      </c>
      <c r="U95" s="34">
        <v>0</v>
      </c>
      <c r="V95" s="34">
        <v>1</v>
      </c>
      <c r="W95" s="34">
        <v>163299</v>
      </c>
      <c r="X95" s="35">
        <v>44777.875</v>
      </c>
      <c r="Y95" s="34" t="s">
        <v>473</v>
      </c>
      <c r="Z95" s="34">
        <v>0</v>
      </c>
      <c r="AA95" s="35">
        <v>44773.875</v>
      </c>
      <c r="AB95" s="35">
        <v>44777.875</v>
      </c>
      <c r="AC95" s="35">
        <v>25874.875</v>
      </c>
      <c r="AD95" s="35">
        <v>44773.875</v>
      </c>
      <c r="AE95" s="35"/>
      <c r="AF95" s="35">
        <v>43343.875</v>
      </c>
      <c r="AG95" s="34"/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 t="s">
        <v>389</v>
      </c>
      <c r="AO95" s="34">
        <v>46</v>
      </c>
      <c r="AP95" s="34" t="s">
        <v>476</v>
      </c>
      <c r="AQ95" s="34">
        <v>337336</v>
      </c>
      <c r="AR95" s="34">
        <v>3373.36</v>
      </c>
      <c r="AS95" s="34" t="s">
        <v>391</v>
      </c>
      <c r="AT95" t="str">
        <f t="shared" si="3"/>
        <v>1191011000734732890HXNRXQUX WHXMX DXX2833.62SIMSIMSIM2200116329944777.875ABREC044773.87544777.87525874.87544773.87543343.875000000AMIL46AMIL 400 QC NACIONAL3373363373.36INATIVO</v>
      </c>
      <c r="AU95">
        <f t="shared" si="4"/>
        <v>0</v>
      </c>
      <c r="AV95">
        <f t="shared" si="5"/>
        <v>0</v>
      </c>
      <c r="AW95">
        <f>COUNTIF(Erros!$J$2:$J$1060,H95)</f>
        <v>1</v>
      </c>
      <c r="AX95">
        <f>COUNTIF(Discrepante!$J$2:$J$86,H95)</f>
        <v>0</v>
      </c>
      <c r="AY95">
        <f>COUNTIF(Acertos!$J$2:$J$37,H95)</f>
        <v>0</v>
      </c>
    </row>
    <row r="96" spans="1:51">
      <c r="A96" s="33"/>
      <c r="B96" s="33"/>
      <c r="C96" s="33"/>
      <c r="D96" s="36">
        <v>1191011000</v>
      </c>
      <c r="E96" s="33"/>
      <c r="F96" s="33"/>
      <c r="G96" s="33"/>
      <c r="H96" s="36">
        <v>73473292</v>
      </c>
      <c r="I96" s="30">
        <v>0</v>
      </c>
      <c r="J96" s="36" t="s">
        <v>498</v>
      </c>
      <c r="K96" s="33"/>
      <c r="L96" s="33"/>
      <c r="M96" s="33"/>
      <c r="N96" s="33"/>
      <c r="O96" s="33"/>
      <c r="P96" s="36">
        <v>996.53</v>
      </c>
      <c r="Q96" s="36" t="s">
        <v>386</v>
      </c>
      <c r="R96" s="36" t="s">
        <v>386</v>
      </c>
      <c r="S96" s="36" t="s">
        <v>386</v>
      </c>
      <c r="T96" s="36">
        <v>220</v>
      </c>
      <c r="U96" s="36">
        <v>0</v>
      </c>
      <c r="V96" s="36">
        <v>1</v>
      </c>
      <c r="W96" s="36">
        <v>163310</v>
      </c>
      <c r="X96" s="37">
        <v>44777.875</v>
      </c>
      <c r="Y96" s="36" t="s">
        <v>473</v>
      </c>
      <c r="Z96" s="36">
        <v>0</v>
      </c>
      <c r="AA96" s="37">
        <v>44682.875</v>
      </c>
      <c r="AB96" s="37">
        <v>44777.875</v>
      </c>
      <c r="AC96" s="37">
        <v>30554.875</v>
      </c>
      <c r="AD96" s="37">
        <v>44682.875</v>
      </c>
      <c r="AE96" s="37"/>
      <c r="AF96" s="37">
        <v>43343.875</v>
      </c>
      <c r="AG96" s="36"/>
      <c r="AH96" s="36">
        <v>0</v>
      </c>
      <c r="AI96" s="36">
        <v>0</v>
      </c>
      <c r="AJ96" s="36">
        <v>0</v>
      </c>
      <c r="AK96" s="36">
        <v>0</v>
      </c>
      <c r="AL96" s="36">
        <v>0</v>
      </c>
      <c r="AM96" s="36">
        <v>0</v>
      </c>
      <c r="AN96" s="36" t="s">
        <v>389</v>
      </c>
      <c r="AO96" s="36"/>
      <c r="AP96" s="36" t="s">
        <v>478</v>
      </c>
      <c r="AQ96" s="36">
        <v>118636</v>
      </c>
      <c r="AR96" s="36">
        <v>1186.3599999999999</v>
      </c>
      <c r="AS96" s="36" t="s">
        <v>391</v>
      </c>
      <c r="AT96" t="str">
        <f t="shared" si="3"/>
        <v>1191011000734732920MXWHXLLX DXXDXR WXRRXX996.53NÃONÃONÃO2200116331044777.875ABREC044682.87544777.87530554.87544682.87543343.875000000AMILAMIL 400 QC NACIONAL COPART1186361186.36INATIVO</v>
      </c>
      <c r="AU96">
        <f t="shared" si="4"/>
        <v>0</v>
      </c>
      <c r="AV96">
        <f t="shared" si="5"/>
        <v>0</v>
      </c>
      <c r="AW96">
        <f>COUNTIF(Erros!$J$2:$J$1060,H96)</f>
        <v>1</v>
      </c>
      <c r="AX96">
        <f>COUNTIF(Discrepante!$J$2:$J$86,H96)</f>
        <v>0</v>
      </c>
      <c r="AY96">
        <f>COUNTIF(Acertos!$J$2:$J$37,H96)</f>
        <v>0</v>
      </c>
    </row>
    <row r="97" spans="1:51">
      <c r="A97" s="33"/>
      <c r="B97" s="33"/>
      <c r="C97" s="33"/>
      <c r="D97" s="34">
        <v>1201671000</v>
      </c>
      <c r="E97" s="33"/>
      <c r="F97" s="33"/>
      <c r="G97" s="33"/>
      <c r="H97" s="34">
        <v>73473297</v>
      </c>
      <c r="I97" s="29">
        <v>0</v>
      </c>
      <c r="J97" s="34" t="s">
        <v>500</v>
      </c>
      <c r="K97" s="33"/>
      <c r="L97" s="33"/>
      <c r="M97" s="33"/>
      <c r="N97" s="33"/>
      <c r="O97" s="33"/>
      <c r="P97" s="34">
        <v>1475.23</v>
      </c>
      <c r="Q97" s="34" t="s">
        <v>404</v>
      </c>
      <c r="R97" s="34" t="s">
        <v>404</v>
      </c>
      <c r="S97" s="34" t="s">
        <v>404</v>
      </c>
      <c r="T97" s="34">
        <v>232</v>
      </c>
      <c r="U97" s="34">
        <v>0</v>
      </c>
      <c r="V97" s="34">
        <v>1</v>
      </c>
      <c r="W97" s="34">
        <v>163354</v>
      </c>
      <c r="X97" s="35">
        <v>44777.875</v>
      </c>
      <c r="Y97" s="34" t="s">
        <v>499</v>
      </c>
      <c r="Z97" s="34">
        <v>0</v>
      </c>
      <c r="AA97" s="35"/>
      <c r="AB97" s="35">
        <v>44777.875</v>
      </c>
      <c r="AC97" s="35">
        <v>33257.916666666664</v>
      </c>
      <c r="AD97" s="35">
        <v>44742.875</v>
      </c>
      <c r="AE97" s="35">
        <v>44741.875</v>
      </c>
      <c r="AF97" s="35">
        <v>43343.875</v>
      </c>
      <c r="AG97" s="34"/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 t="s">
        <v>389</v>
      </c>
      <c r="AO97" s="34">
        <v>46</v>
      </c>
      <c r="AP97" s="34" t="s">
        <v>476</v>
      </c>
      <c r="AQ97" s="34">
        <v>177736</v>
      </c>
      <c r="AR97" s="34">
        <v>1777.36</v>
      </c>
      <c r="AS97" s="34" t="s">
        <v>408</v>
      </c>
      <c r="AT97" t="str">
        <f t="shared" si="3"/>
        <v>1201671000734732970FRXNWXXLLY RXBXXRX GXMX1475.23SIMSIMSIM2320116335444777.875SEEB - BA044777.87533257.916666666744742.87544741.87543343.875000000AMIL46AMIL 400 QC NACIONAL1777361777.36ATIVO</v>
      </c>
      <c r="AU97">
        <f t="shared" si="4"/>
        <v>0</v>
      </c>
      <c r="AV97">
        <f t="shared" si="5"/>
        <v>0</v>
      </c>
      <c r="AW97">
        <f>COUNTIF(Erros!$J$2:$J$1060,H97)</f>
        <v>1</v>
      </c>
      <c r="AX97">
        <f>COUNTIF(Discrepante!$J$2:$J$86,H97)</f>
        <v>0</v>
      </c>
      <c r="AY97">
        <f>COUNTIF(Acertos!$J$2:$J$37,H97)</f>
        <v>0</v>
      </c>
    </row>
    <row r="98" spans="1:51">
      <c r="A98" s="33"/>
      <c r="B98" s="33"/>
      <c r="C98" s="33"/>
      <c r="D98" s="34">
        <v>1189426000</v>
      </c>
      <c r="E98" s="33"/>
      <c r="F98" s="33"/>
      <c r="G98" s="33"/>
      <c r="H98" s="34">
        <v>73473301</v>
      </c>
      <c r="I98" s="29">
        <v>0</v>
      </c>
      <c r="J98" s="34" t="s">
        <v>502</v>
      </c>
      <c r="K98" s="33"/>
      <c r="L98" s="33"/>
      <c r="M98" s="33"/>
      <c r="N98" s="33"/>
      <c r="O98" s="33"/>
      <c r="P98" s="34">
        <v>2408.65</v>
      </c>
      <c r="Q98" s="34" t="s">
        <v>404</v>
      </c>
      <c r="R98" s="34" t="s">
        <v>404</v>
      </c>
      <c r="S98" s="34" t="s">
        <v>404</v>
      </c>
      <c r="T98" s="34">
        <v>57</v>
      </c>
      <c r="U98" s="34">
        <v>0</v>
      </c>
      <c r="V98" s="34">
        <v>1</v>
      </c>
      <c r="W98" s="34">
        <v>163366</v>
      </c>
      <c r="X98" s="35">
        <v>44777.875</v>
      </c>
      <c r="Y98" s="34" t="s">
        <v>392</v>
      </c>
      <c r="Z98" s="34">
        <v>0</v>
      </c>
      <c r="AA98" s="35"/>
      <c r="AB98" s="35">
        <v>44777.875</v>
      </c>
      <c r="AC98" s="35">
        <v>26002.875</v>
      </c>
      <c r="AD98" s="35">
        <v>43335.875</v>
      </c>
      <c r="AE98" s="35"/>
      <c r="AF98" s="35">
        <v>43343.875</v>
      </c>
      <c r="AG98" s="34"/>
      <c r="AH98" s="34">
        <v>0</v>
      </c>
      <c r="AI98" s="34">
        <v>0</v>
      </c>
      <c r="AJ98" s="34">
        <v>0</v>
      </c>
      <c r="AK98" s="34">
        <v>0</v>
      </c>
      <c r="AL98" s="34">
        <v>0</v>
      </c>
      <c r="AM98" s="34">
        <v>0</v>
      </c>
      <c r="AN98" s="34" t="s">
        <v>389</v>
      </c>
      <c r="AO98" s="34">
        <v>46</v>
      </c>
      <c r="AP98" s="34" t="s">
        <v>476</v>
      </c>
      <c r="AQ98" s="34">
        <v>286744</v>
      </c>
      <c r="AR98" s="34">
        <v>2867.44</v>
      </c>
      <c r="AS98" s="34" t="s">
        <v>408</v>
      </c>
      <c r="AT98" t="str">
        <f t="shared" si="3"/>
        <v>1189426000734733010JXNX WXNWXXWXX XNTX DXX WXRQUXXRX2408.65SIMSIMSIM570116336644777.875ANMEP044777.87526002.87543335.87543343.875000000AMIL46AMIL 400 QC NACIONAL2867442867.44ATIVO</v>
      </c>
      <c r="AU98">
        <f t="shared" si="4"/>
        <v>0</v>
      </c>
      <c r="AV98">
        <f t="shared" si="5"/>
        <v>0</v>
      </c>
      <c r="AW98">
        <f>COUNTIF(Erros!$J$2:$J$1060,H98)</f>
        <v>1</v>
      </c>
      <c r="AX98">
        <f>COUNTIF(Discrepante!$J$2:$J$86,H98)</f>
        <v>0</v>
      </c>
      <c r="AY98">
        <f>COUNTIF(Acertos!$J$2:$J$37,H98)</f>
        <v>0</v>
      </c>
    </row>
    <row r="99" spans="1:51">
      <c r="A99" s="33"/>
      <c r="B99" s="33"/>
      <c r="C99" s="33"/>
      <c r="D99" s="36">
        <v>1189426000</v>
      </c>
      <c r="E99" s="33"/>
      <c r="F99" s="33"/>
      <c r="G99" s="33"/>
      <c r="H99" s="36">
        <v>73473302</v>
      </c>
      <c r="I99" s="30">
        <v>0</v>
      </c>
      <c r="J99" s="36" t="s">
        <v>503</v>
      </c>
      <c r="K99" s="33"/>
      <c r="L99" s="33"/>
      <c r="M99" s="33"/>
      <c r="N99" s="33"/>
      <c r="O99" s="33"/>
      <c r="P99" s="36">
        <v>1103.02</v>
      </c>
      <c r="Q99" s="36" t="s">
        <v>404</v>
      </c>
      <c r="R99" s="36" t="s">
        <v>404</v>
      </c>
      <c r="S99" s="36" t="s">
        <v>404</v>
      </c>
      <c r="T99" s="36">
        <v>57</v>
      </c>
      <c r="U99" s="36">
        <v>0</v>
      </c>
      <c r="V99" s="36">
        <v>1</v>
      </c>
      <c r="W99" s="36">
        <v>163366</v>
      </c>
      <c r="X99" s="37">
        <v>44777.875</v>
      </c>
      <c r="Y99" s="36" t="s">
        <v>392</v>
      </c>
      <c r="Z99" s="36">
        <v>1</v>
      </c>
      <c r="AA99" s="37"/>
      <c r="AB99" s="37">
        <v>44777.875</v>
      </c>
      <c r="AC99" s="37">
        <v>36522.916666666664</v>
      </c>
      <c r="AD99" s="37">
        <v>43335.875</v>
      </c>
      <c r="AE99" s="37"/>
      <c r="AF99" s="37">
        <v>43343.875</v>
      </c>
      <c r="AG99" s="36"/>
      <c r="AH99" s="36">
        <v>0</v>
      </c>
      <c r="AI99" s="36">
        <v>0</v>
      </c>
      <c r="AJ99" s="36">
        <v>0</v>
      </c>
      <c r="AK99" s="36">
        <v>0</v>
      </c>
      <c r="AL99" s="36">
        <v>0</v>
      </c>
      <c r="AM99" s="36">
        <v>0</v>
      </c>
      <c r="AN99" s="36" t="s">
        <v>389</v>
      </c>
      <c r="AO99" s="36">
        <v>46</v>
      </c>
      <c r="AP99" s="36" t="s">
        <v>476</v>
      </c>
      <c r="AQ99" s="36">
        <v>131312</v>
      </c>
      <c r="AR99" s="36">
        <v>1313.12</v>
      </c>
      <c r="AS99" s="36" t="s">
        <v>408</v>
      </c>
      <c r="AT99" t="str">
        <f t="shared" si="3"/>
        <v>1189426000734733020ZXXDX WXRQUXXRX WHXQUXR1103.02SIMSIMSIM570116336644777.875ANMEP144777.87536522.916666666743335.87543343.875000000AMIL46AMIL 400 QC NACIONAL1313121313.12ATIVO</v>
      </c>
      <c r="AU99">
        <f t="shared" si="4"/>
        <v>0</v>
      </c>
      <c r="AV99">
        <f t="shared" si="5"/>
        <v>0</v>
      </c>
      <c r="AW99">
        <f>COUNTIF(Erros!$J$2:$J$1060,H99)</f>
        <v>1</v>
      </c>
      <c r="AX99">
        <f>COUNTIF(Discrepante!$J$2:$J$86,H99)</f>
        <v>0</v>
      </c>
      <c r="AY99">
        <f>COUNTIF(Acertos!$J$2:$J$37,H99)</f>
        <v>0</v>
      </c>
    </row>
    <row r="100" spans="1:51">
      <c r="A100" s="33"/>
      <c r="B100" s="33"/>
      <c r="C100" s="33"/>
      <c r="D100" s="34">
        <v>1189455000</v>
      </c>
      <c r="E100" s="33"/>
      <c r="F100" s="33"/>
      <c r="G100" s="33"/>
      <c r="H100" s="34">
        <v>73473310</v>
      </c>
      <c r="I100" s="29">
        <v>0</v>
      </c>
      <c r="J100" s="34" t="s">
        <v>388</v>
      </c>
      <c r="K100" s="33"/>
      <c r="L100" s="33"/>
      <c r="M100" s="33"/>
      <c r="N100" s="33"/>
      <c r="O100" s="33"/>
      <c r="P100" s="34">
        <v>923.24</v>
      </c>
      <c r="Q100" s="34" t="s">
        <v>386</v>
      </c>
      <c r="R100" s="34" t="s">
        <v>386</v>
      </c>
      <c r="S100" s="34" t="s">
        <v>386</v>
      </c>
      <c r="T100" s="34">
        <v>19</v>
      </c>
      <c r="U100" s="34">
        <v>0</v>
      </c>
      <c r="V100" s="34">
        <v>1</v>
      </c>
      <c r="W100" s="34">
        <v>163397</v>
      </c>
      <c r="X100" s="35">
        <v>44777.875</v>
      </c>
      <c r="Y100" s="34" t="s">
        <v>387</v>
      </c>
      <c r="Z100" s="34">
        <v>0</v>
      </c>
      <c r="AA100" s="35">
        <v>44711.875</v>
      </c>
      <c r="AB100" s="35">
        <v>44777.875</v>
      </c>
      <c r="AC100" s="35">
        <v>37680.875</v>
      </c>
      <c r="AD100" s="35">
        <v>44711.875</v>
      </c>
      <c r="AE100" s="35">
        <v>44711.875</v>
      </c>
      <c r="AF100" s="35">
        <v>43343.875</v>
      </c>
      <c r="AG100" s="34"/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34" t="s">
        <v>389</v>
      </c>
      <c r="AO100" s="34"/>
      <c r="AP100" s="34" t="s">
        <v>390</v>
      </c>
      <c r="AQ100" s="34">
        <v>10991</v>
      </c>
      <c r="AR100" s="34">
        <v>1099.0999999999999</v>
      </c>
      <c r="AS100" s="34" t="s">
        <v>391</v>
      </c>
      <c r="AT100" t="str">
        <f t="shared" si="3"/>
        <v>1189455000734733100RXFXXLLX GHXGNXNX FXGUXXRXDX WXRVXLHX923.24NÃONÃONÃO190116339744777.875FNEL044711.87544777.87537680.87544711.87544711.87543343.875000000AMILAMIL 400 QP NACIONAL109911099.1INATIVO</v>
      </c>
      <c r="AU100">
        <f t="shared" si="4"/>
        <v>0</v>
      </c>
      <c r="AV100">
        <f t="shared" si="5"/>
        <v>0</v>
      </c>
      <c r="AW100">
        <f>COUNTIF(Erros!$J$2:$J$1060,H100)</f>
        <v>1</v>
      </c>
      <c r="AX100">
        <f>COUNTIF(Discrepante!$J$2:$J$86,H100)</f>
        <v>0</v>
      </c>
      <c r="AY100">
        <f>COUNTIF(Acertos!$J$2:$J$37,H100)</f>
        <v>0</v>
      </c>
    </row>
    <row r="101" spans="1:51">
      <c r="A101" s="33"/>
      <c r="B101" s="33"/>
      <c r="C101" s="33"/>
      <c r="D101" s="34">
        <v>1189455000</v>
      </c>
      <c r="E101" s="33"/>
      <c r="F101" s="33"/>
      <c r="G101" s="33"/>
      <c r="H101" s="34">
        <v>73473311</v>
      </c>
      <c r="I101" s="29">
        <v>0</v>
      </c>
      <c r="J101" s="34" t="s">
        <v>504</v>
      </c>
      <c r="K101" s="33"/>
      <c r="L101" s="33"/>
      <c r="M101" s="33"/>
      <c r="N101" s="33"/>
      <c r="O101" s="33"/>
      <c r="P101" s="34">
        <v>1466.25</v>
      </c>
      <c r="Q101" s="34" t="s">
        <v>386</v>
      </c>
      <c r="R101" s="34" t="s">
        <v>386</v>
      </c>
      <c r="S101" s="34" t="s">
        <v>386</v>
      </c>
      <c r="T101" s="34">
        <v>19</v>
      </c>
      <c r="U101" s="34">
        <v>0</v>
      </c>
      <c r="V101" s="34">
        <v>1</v>
      </c>
      <c r="W101" s="34">
        <v>163397</v>
      </c>
      <c r="X101" s="35">
        <v>44777.875</v>
      </c>
      <c r="Y101" s="34" t="s">
        <v>387</v>
      </c>
      <c r="Z101" s="34">
        <v>1</v>
      </c>
      <c r="AA101" s="35">
        <v>44711.875</v>
      </c>
      <c r="AB101" s="35">
        <v>44777.875</v>
      </c>
      <c r="AC101" s="35">
        <v>29619.916666666668</v>
      </c>
      <c r="AD101" s="35">
        <v>44711.875</v>
      </c>
      <c r="AE101" s="35"/>
      <c r="AF101" s="35">
        <v>43343.875</v>
      </c>
      <c r="AG101" s="34"/>
      <c r="AH101" s="34">
        <v>0</v>
      </c>
      <c r="AI101" s="34">
        <v>0</v>
      </c>
      <c r="AJ101" s="34">
        <v>0</v>
      </c>
      <c r="AK101" s="34">
        <v>0</v>
      </c>
      <c r="AL101" s="34">
        <v>0</v>
      </c>
      <c r="AM101" s="34">
        <v>0</v>
      </c>
      <c r="AN101" s="34" t="s">
        <v>389</v>
      </c>
      <c r="AO101" s="34"/>
      <c r="AP101" s="34" t="s">
        <v>390</v>
      </c>
      <c r="AQ101" s="34">
        <v>174554</v>
      </c>
      <c r="AR101" s="34">
        <v>1745.54</v>
      </c>
      <c r="AS101" s="34" t="s">
        <v>391</v>
      </c>
      <c r="AT101" t="str">
        <f t="shared" si="3"/>
        <v>1189455000734733110MXLXNX GHXGNXNX DX FXGUXXRXDX1466.25NÃONÃONÃO190116339744777.875FNEL144711.87544777.87529619.916666666744711.87543343.875000000AMILAMIL 400 QP NACIONAL1745541745.54INATIVO</v>
      </c>
      <c r="AU101">
        <f t="shared" si="4"/>
        <v>0</v>
      </c>
      <c r="AV101">
        <f t="shared" si="5"/>
        <v>0</v>
      </c>
      <c r="AW101">
        <f>COUNTIF(Erros!$J$2:$J$1060,H101)</f>
        <v>1</v>
      </c>
      <c r="AX101">
        <f>COUNTIF(Discrepante!$J$2:$J$86,H101)</f>
        <v>0</v>
      </c>
      <c r="AY101">
        <f>COUNTIF(Acertos!$J$2:$J$37,H101)</f>
        <v>0</v>
      </c>
    </row>
    <row r="102" spans="1:51">
      <c r="A102" s="33"/>
      <c r="B102" s="33"/>
      <c r="C102" s="33"/>
      <c r="D102" s="36">
        <v>1189455000</v>
      </c>
      <c r="E102" s="33"/>
      <c r="F102" s="33"/>
      <c r="G102" s="33"/>
      <c r="H102" s="36">
        <v>73473312</v>
      </c>
      <c r="I102" s="30">
        <v>0</v>
      </c>
      <c r="J102" s="36" t="s">
        <v>505</v>
      </c>
      <c r="K102" s="33"/>
      <c r="L102" s="33"/>
      <c r="M102" s="33"/>
      <c r="N102" s="33"/>
      <c r="O102" s="33"/>
      <c r="P102" s="36">
        <v>1287.56</v>
      </c>
      <c r="Q102" s="36" t="s">
        <v>404</v>
      </c>
      <c r="R102" s="36" t="s">
        <v>404</v>
      </c>
      <c r="S102" s="36" t="s">
        <v>404</v>
      </c>
      <c r="T102" s="36">
        <v>19</v>
      </c>
      <c r="U102" s="36">
        <v>0</v>
      </c>
      <c r="V102" s="36">
        <v>1</v>
      </c>
      <c r="W102" s="36">
        <v>163403</v>
      </c>
      <c r="X102" s="37">
        <v>44777.875</v>
      </c>
      <c r="Y102" s="36" t="s">
        <v>387</v>
      </c>
      <c r="Z102" s="36">
        <v>0</v>
      </c>
      <c r="AA102" s="37"/>
      <c r="AB102" s="37">
        <v>44777.875</v>
      </c>
      <c r="AC102" s="37">
        <v>38009.916666666664</v>
      </c>
      <c r="AD102" s="37">
        <v>43860.875</v>
      </c>
      <c r="AE102" s="37">
        <v>43859.875</v>
      </c>
      <c r="AF102" s="37">
        <v>43343.875</v>
      </c>
      <c r="AG102" s="36"/>
      <c r="AH102" s="36">
        <v>0</v>
      </c>
      <c r="AI102" s="36">
        <v>0</v>
      </c>
      <c r="AJ102" s="36">
        <v>0</v>
      </c>
      <c r="AK102" s="36">
        <v>0</v>
      </c>
      <c r="AL102" s="36">
        <v>0</v>
      </c>
      <c r="AM102" s="36">
        <v>0</v>
      </c>
      <c r="AN102" s="36" t="s">
        <v>389</v>
      </c>
      <c r="AO102" s="36">
        <v>46</v>
      </c>
      <c r="AP102" s="36" t="s">
        <v>398</v>
      </c>
      <c r="AQ102" s="36">
        <v>153282</v>
      </c>
      <c r="AR102" s="36">
        <v>1532.82</v>
      </c>
      <c r="AS102" s="36" t="s">
        <v>408</v>
      </c>
      <c r="AT102" t="str">
        <f t="shared" si="3"/>
        <v>1189455000734733120GXBRXXL XNTX RXBXXRX1287.56SIMSIMSIM190116340344777.875FNEL044777.87538009.916666666743860.87543859.87543343.875000000AMIL46AMIL 500 QP NACIONAL1532821532.82ATIVO</v>
      </c>
      <c r="AU102">
        <f t="shared" si="4"/>
        <v>0</v>
      </c>
      <c r="AV102">
        <f t="shared" si="5"/>
        <v>0</v>
      </c>
      <c r="AW102">
        <f>COUNTIF(Erros!$J$2:$J$1060,H102)</f>
        <v>1</v>
      </c>
      <c r="AX102">
        <f>COUNTIF(Discrepante!$J$2:$J$86,H102)</f>
        <v>0</v>
      </c>
      <c r="AY102">
        <f>COUNTIF(Acertos!$J$2:$J$37,H102)</f>
        <v>0</v>
      </c>
    </row>
    <row r="103" spans="1:51">
      <c r="A103" s="33"/>
      <c r="B103" s="33"/>
      <c r="C103" s="33"/>
      <c r="D103" s="34">
        <v>1189455000</v>
      </c>
      <c r="E103" s="33"/>
      <c r="F103" s="33"/>
      <c r="G103" s="33"/>
      <c r="H103" s="34">
        <v>73473313</v>
      </c>
      <c r="I103" s="29">
        <v>0</v>
      </c>
      <c r="J103" s="34" t="s">
        <v>506</v>
      </c>
      <c r="K103" s="33"/>
      <c r="L103" s="33"/>
      <c r="M103" s="33"/>
      <c r="N103" s="33"/>
      <c r="O103" s="33"/>
      <c r="P103" s="34">
        <v>1287.56</v>
      </c>
      <c r="Q103" s="34" t="s">
        <v>404</v>
      </c>
      <c r="R103" s="34" t="s">
        <v>404</v>
      </c>
      <c r="S103" s="34" t="s">
        <v>404</v>
      </c>
      <c r="T103" s="34">
        <v>19</v>
      </c>
      <c r="U103" s="34">
        <v>0</v>
      </c>
      <c r="V103" s="34">
        <v>1</v>
      </c>
      <c r="W103" s="34">
        <v>163403</v>
      </c>
      <c r="X103" s="35">
        <v>44777.875</v>
      </c>
      <c r="Y103" s="34" t="s">
        <v>387</v>
      </c>
      <c r="Z103" s="34">
        <v>1</v>
      </c>
      <c r="AA103" s="35"/>
      <c r="AB103" s="35">
        <v>44777.875</v>
      </c>
      <c r="AC103" s="35">
        <v>39463.916666666664</v>
      </c>
      <c r="AD103" s="35">
        <v>43860.875</v>
      </c>
      <c r="AE103" s="35"/>
      <c r="AF103" s="35">
        <v>43343.875</v>
      </c>
      <c r="AG103" s="34"/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 t="s">
        <v>389</v>
      </c>
      <c r="AO103" s="34">
        <v>46</v>
      </c>
      <c r="AP103" s="34" t="s">
        <v>398</v>
      </c>
      <c r="AQ103" s="34">
        <v>153282</v>
      </c>
      <c r="AR103" s="34">
        <v>1532.82</v>
      </c>
      <c r="AS103" s="34" t="s">
        <v>408</v>
      </c>
      <c r="AT103" t="str">
        <f t="shared" si="3"/>
        <v>1189455000734733130GUXLHXRMX XNTX RXBXXRX1287.56SIMSIMSIM190116340344777.875FNEL144777.87539463.916666666743860.87543343.875000000AMIL46AMIL 500 QP NACIONAL1532821532.82ATIVO</v>
      </c>
      <c r="AU103">
        <f t="shared" si="4"/>
        <v>0</v>
      </c>
      <c r="AV103">
        <f t="shared" si="5"/>
        <v>0</v>
      </c>
      <c r="AW103">
        <f>COUNTIF(Erros!$J$2:$J$1060,H103)</f>
        <v>1</v>
      </c>
      <c r="AX103">
        <f>COUNTIF(Discrepante!$J$2:$J$86,H103)</f>
        <v>0</v>
      </c>
      <c r="AY103">
        <f>COUNTIF(Acertos!$J$2:$J$37,H103)</f>
        <v>0</v>
      </c>
    </row>
    <row r="104" spans="1:51">
      <c r="A104" s="33"/>
      <c r="B104" s="33"/>
      <c r="C104" s="33"/>
      <c r="D104" s="36">
        <v>1189455000</v>
      </c>
      <c r="E104" s="33"/>
      <c r="F104" s="33"/>
      <c r="G104" s="33"/>
      <c r="H104" s="36">
        <v>73473314</v>
      </c>
      <c r="I104" s="30">
        <v>0</v>
      </c>
      <c r="J104" s="36" t="s">
        <v>507</v>
      </c>
      <c r="K104" s="33"/>
      <c r="L104" s="33"/>
      <c r="M104" s="33"/>
      <c r="N104" s="33"/>
      <c r="O104" s="33"/>
      <c r="P104" s="36">
        <v>1287.56</v>
      </c>
      <c r="Q104" s="36" t="s">
        <v>404</v>
      </c>
      <c r="R104" s="36" t="s">
        <v>404</v>
      </c>
      <c r="S104" s="36" t="s">
        <v>404</v>
      </c>
      <c r="T104" s="36">
        <v>19</v>
      </c>
      <c r="U104" s="36">
        <v>0</v>
      </c>
      <c r="V104" s="36">
        <v>1</v>
      </c>
      <c r="W104" s="36">
        <v>163403</v>
      </c>
      <c r="X104" s="37">
        <v>44777.875</v>
      </c>
      <c r="Y104" s="36" t="s">
        <v>387</v>
      </c>
      <c r="Z104" s="36">
        <v>2</v>
      </c>
      <c r="AA104" s="37"/>
      <c r="AB104" s="37">
        <v>44777.875</v>
      </c>
      <c r="AC104" s="37">
        <v>40351.875</v>
      </c>
      <c r="AD104" s="37">
        <v>43860.875</v>
      </c>
      <c r="AE104" s="37"/>
      <c r="AF104" s="37">
        <v>43343.875</v>
      </c>
      <c r="AG104" s="36"/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 t="s">
        <v>389</v>
      </c>
      <c r="AO104" s="36">
        <v>46</v>
      </c>
      <c r="AP104" s="36" t="s">
        <v>398</v>
      </c>
      <c r="AQ104" s="36">
        <v>153282</v>
      </c>
      <c r="AR104" s="36">
        <v>1532.82</v>
      </c>
      <c r="AS104" s="36" t="s">
        <v>408</v>
      </c>
      <c r="AT104" t="str">
        <f t="shared" si="3"/>
        <v>1189455000734733140MXRXX FLXR XNTX RXBXXRX1287.56SIMSIMSIM190116340344777.875FNEL244777.87540351.87543860.87543343.875000000AMIL46AMIL 500 QP NACIONAL1532821532.82ATIVO</v>
      </c>
      <c r="AU104">
        <f t="shared" si="4"/>
        <v>0</v>
      </c>
      <c r="AV104">
        <f t="shared" si="5"/>
        <v>0</v>
      </c>
      <c r="AW104">
        <f>COUNTIF(Erros!$J$2:$J$1060,H104)</f>
        <v>1</v>
      </c>
      <c r="AX104">
        <f>COUNTIF(Discrepante!$J$2:$J$86,H104)</f>
        <v>0</v>
      </c>
      <c r="AY104">
        <f>COUNTIF(Acertos!$J$2:$J$37,H104)</f>
        <v>0</v>
      </c>
    </row>
    <row r="105" spans="1:51">
      <c r="A105" s="33"/>
      <c r="B105" s="33"/>
      <c r="C105" s="33"/>
      <c r="D105" s="36">
        <v>1189455000</v>
      </c>
      <c r="E105" s="33"/>
      <c r="F105" s="33"/>
      <c r="G105" s="33"/>
      <c r="H105" s="36">
        <v>73478253</v>
      </c>
      <c r="I105" s="30">
        <v>0</v>
      </c>
      <c r="J105" s="36" t="s">
        <v>493</v>
      </c>
      <c r="K105" s="33"/>
      <c r="L105" s="33"/>
      <c r="M105" s="33"/>
      <c r="N105" s="33"/>
      <c r="O105" s="33"/>
      <c r="P105" s="36">
        <v>1724.31</v>
      </c>
      <c r="Q105" s="36" t="s">
        <v>404</v>
      </c>
      <c r="R105" s="36" t="s">
        <v>404</v>
      </c>
      <c r="S105" s="36" t="s">
        <v>404</v>
      </c>
      <c r="T105" s="36">
        <v>19</v>
      </c>
      <c r="U105" s="36">
        <v>0</v>
      </c>
      <c r="V105" s="36">
        <v>1</v>
      </c>
      <c r="W105" s="36">
        <v>163255</v>
      </c>
      <c r="X105" s="37">
        <v>44777.875</v>
      </c>
      <c r="Y105" s="36" t="s">
        <v>387</v>
      </c>
      <c r="Z105" s="36">
        <v>0</v>
      </c>
      <c r="AA105" s="37"/>
      <c r="AB105" s="37">
        <v>44777.875</v>
      </c>
      <c r="AC105" s="37">
        <v>32842.916666666664</v>
      </c>
      <c r="AD105" s="37">
        <v>44319.875</v>
      </c>
      <c r="AE105" s="37">
        <v>44315.875</v>
      </c>
      <c r="AF105" s="37">
        <v>43343.875</v>
      </c>
      <c r="AG105" s="36"/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0</v>
      </c>
      <c r="AN105" s="36" t="s">
        <v>389</v>
      </c>
      <c r="AO105" s="36">
        <v>46</v>
      </c>
      <c r="AP105" s="36" t="s">
        <v>494</v>
      </c>
      <c r="AQ105" s="36">
        <v>205276</v>
      </c>
      <c r="AR105" s="36">
        <v>2052.7600000000002</v>
      </c>
      <c r="AS105" s="36" t="s">
        <v>408</v>
      </c>
      <c r="AT105" t="str">
        <f t="shared" si="3"/>
        <v>1189455000734782530FXLXPX RXDRXGUX XNTX WXRNXXRX1724.31SIMSIMSIM190116325544777.875FNEL044777.87532842.916666666744319.87544315.87543343.875000000AMIL46AMIL 400 QP NACIONAL COPART2052762052.76ATIVO</v>
      </c>
      <c r="AU105">
        <f t="shared" si="4"/>
        <v>0</v>
      </c>
      <c r="AV105">
        <f t="shared" si="5"/>
        <v>0</v>
      </c>
      <c r="AW105">
        <f>COUNTIF(Erros!$J$2:$J$1060,H105)</f>
        <v>1</v>
      </c>
      <c r="AX105">
        <f>COUNTIF(Discrepante!$J$2:$J$86,H105)</f>
        <v>0</v>
      </c>
      <c r="AY105">
        <f>COUNTIF(Acertos!$J$2:$J$37,H105)</f>
        <v>0</v>
      </c>
    </row>
    <row r="106" spans="1:51">
      <c r="A106" s="33"/>
      <c r="B106" s="33"/>
      <c r="C106" s="33"/>
      <c r="D106" s="36">
        <v>1189455000</v>
      </c>
      <c r="E106" s="33"/>
      <c r="F106" s="33"/>
      <c r="G106" s="33"/>
      <c r="H106" s="36">
        <v>73478625</v>
      </c>
      <c r="I106" s="30">
        <v>0</v>
      </c>
      <c r="J106" s="36" t="s">
        <v>496</v>
      </c>
      <c r="K106" s="33"/>
      <c r="L106" s="33"/>
      <c r="M106" s="33"/>
      <c r="N106" s="33"/>
      <c r="O106" s="33"/>
      <c r="P106" s="36">
        <v>1038.1099999999999</v>
      </c>
      <c r="Q106" s="36" t="s">
        <v>404</v>
      </c>
      <c r="R106" s="36" t="s">
        <v>404</v>
      </c>
      <c r="S106" s="36" t="s">
        <v>404</v>
      </c>
      <c r="T106" s="36">
        <v>19</v>
      </c>
      <c r="U106" s="36">
        <v>0</v>
      </c>
      <c r="V106" s="36">
        <v>1</v>
      </c>
      <c r="W106" s="36">
        <v>163297</v>
      </c>
      <c r="X106" s="37">
        <v>44777.875</v>
      </c>
      <c r="Y106" s="36" t="s">
        <v>387</v>
      </c>
      <c r="Z106" s="36">
        <v>0</v>
      </c>
      <c r="AA106" s="37"/>
      <c r="AB106" s="37">
        <v>44777.875</v>
      </c>
      <c r="AC106" s="37">
        <v>41130.875</v>
      </c>
      <c r="AD106" s="37">
        <v>43338.875</v>
      </c>
      <c r="AE106" s="37"/>
      <c r="AF106" s="37">
        <v>43343.875</v>
      </c>
      <c r="AG106" s="36"/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 t="s">
        <v>389</v>
      </c>
      <c r="AO106" s="36">
        <v>46</v>
      </c>
      <c r="AP106" s="36" t="s">
        <v>476</v>
      </c>
      <c r="AQ106" s="36">
        <v>123586</v>
      </c>
      <c r="AR106" s="36">
        <v>1235.8599999999999</v>
      </c>
      <c r="AS106" s="36" t="s">
        <v>408</v>
      </c>
      <c r="AT106" t="str">
        <f t="shared" si="3"/>
        <v>1189455000734786250MXRXNX DX XLXVXXRX XRXXVX1038.11SIMSIMSIM190116329744777.875FNEL044777.87541130.87543338.87543343.875000000AMIL46AMIL 400 QC NACIONAL1235861235.86ATIVO</v>
      </c>
      <c r="AU106">
        <f t="shared" si="4"/>
        <v>0</v>
      </c>
      <c r="AV106">
        <f t="shared" si="5"/>
        <v>0</v>
      </c>
      <c r="AW106">
        <f>COUNTIF(Erros!$J$2:$J$1060,H106)</f>
        <v>1</v>
      </c>
      <c r="AX106">
        <f>COUNTIF(Discrepante!$J$2:$J$86,H106)</f>
        <v>0</v>
      </c>
      <c r="AY106">
        <f>COUNTIF(Acertos!$J$2:$J$37,H106)</f>
        <v>0</v>
      </c>
    </row>
    <row r="107" spans="1:51">
      <c r="A107" s="33"/>
      <c r="B107" s="33"/>
      <c r="C107" s="33"/>
      <c r="D107" s="36">
        <v>1189426000</v>
      </c>
      <c r="E107" s="33"/>
      <c r="F107" s="33"/>
      <c r="G107" s="33"/>
      <c r="H107" s="36">
        <v>73480119</v>
      </c>
      <c r="I107" s="30">
        <v>0</v>
      </c>
      <c r="J107" s="36" t="s">
        <v>501</v>
      </c>
      <c r="K107" s="33"/>
      <c r="L107" s="33"/>
      <c r="M107" s="33"/>
      <c r="N107" s="33"/>
      <c r="O107" s="33"/>
      <c r="P107" s="36">
        <v>2555.9499999999998</v>
      </c>
      <c r="Q107" s="36" t="s">
        <v>404</v>
      </c>
      <c r="R107" s="36" t="s">
        <v>404</v>
      </c>
      <c r="S107" s="36" t="s">
        <v>404</v>
      </c>
      <c r="T107" s="36">
        <v>57</v>
      </c>
      <c r="U107" s="36">
        <v>0</v>
      </c>
      <c r="V107" s="36">
        <v>1</v>
      </c>
      <c r="W107" s="36">
        <v>163359</v>
      </c>
      <c r="X107" s="37">
        <v>44777.875</v>
      </c>
      <c r="Y107" s="36" t="s">
        <v>392</v>
      </c>
      <c r="Z107" s="36">
        <v>0</v>
      </c>
      <c r="AA107" s="37"/>
      <c r="AB107" s="37">
        <v>44777.875</v>
      </c>
      <c r="AC107" s="37">
        <v>29512.875</v>
      </c>
      <c r="AD107" s="37">
        <v>44770.875</v>
      </c>
      <c r="AE107" s="37">
        <v>44770.875</v>
      </c>
      <c r="AF107" s="37">
        <v>43343.875</v>
      </c>
      <c r="AG107" s="36"/>
      <c r="AH107" s="36">
        <v>0</v>
      </c>
      <c r="AI107" s="36">
        <v>0</v>
      </c>
      <c r="AJ107" s="36">
        <v>0</v>
      </c>
      <c r="AK107" s="36">
        <v>0</v>
      </c>
      <c r="AL107" s="36">
        <v>0</v>
      </c>
      <c r="AM107" s="36">
        <v>0</v>
      </c>
      <c r="AN107" s="36" t="s">
        <v>389</v>
      </c>
      <c r="AO107" s="36">
        <v>46</v>
      </c>
      <c r="AP107" s="36" t="s">
        <v>398</v>
      </c>
      <c r="AQ107" s="36">
        <v>30428</v>
      </c>
      <c r="AR107" s="36">
        <v>3042.8</v>
      </c>
      <c r="AS107" s="36" t="s">
        <v>480</v>
      </c>
      <c r="AT107" t="str">
        <f t="shared" si="3"/>
        <v>1189426000734801190XUGUTX XNTX JUNXXR2555.95SIMSIMSIM570116335944777.875ANMEP044777.87529512.87544770.87544770.87543343.875000000AMIL46AMIL 500 QP NACIONAL304283042.8SUSPENSÃO</v>
      </c>
      <c r="AU107">
        <f t="shared" si="4"/>
        <v>0</v>
      </c>
      <c r="AV107">
        <f t="shared" si="5"/>
        <v>0</v>
      </c>
      <c r="AW107">
        <f>COUNTIF(Erros!$J$2:$J$1060,H107)</f>
        <v>1</v>
      </c>
      <c r="AX107">
        <f>COUNTIF(Discrepante!$J$2:$J$86,H107)</f>
        <v>0</v>
      </c>
      <c r="AY107">
        <f>COUNTIF(Acertos!$J$2:$J$37,H107)</f>
        <v>0</v>
      </c>
    </row>
    <row r="108" spans="1:51">
      <c r="A108" s="33"/>
      <c r="B108" s="33"/>
      <c r="C108" s="33"/>
      <c r="D108" s="36">
        <v>1189426000</v>
      </c>
      <c r="E108" s="33"/>
      <c r="F108" s="33"/>
      <c r="G108" s="33"/>
      <c r="H108" s="36">
        <v>73482653</v>
      </c>
      <c r="I108" s="30">
        <v>0</v>
      </c>
      <c r="J108" s="36" t="s">
        <v>509</v>
      </c>
      <c r="K108" s="33"/>
      <c r="L108" s="33"/>
      <c r="M108" s="33"/>
      <c r="N108" s="33"/>
      <c r="O108" s="33"/>
      <c r="P108" s="36">
        <v>1370.25</v>
      </c>
      <c r="Q108" s="36" t="s">
        <v>404</v>
      </c>
      <c r="R108" s="36" t="s">
        <v>386</v>
      </c>
      <c r="S108" s="36" t="s">
        <v>386</v>
      </c>
      <c r="T108" s="36">
        <v>57</v>
      </c>
      <c r="U108" s="36">
        <v>0</v>
      </c>
      <c r="V108" s="36">
        <v>1</v>
      </c>
      <c r="W108" s="36">
        <v>164070</v>
      </c>
      <c r="X108" s="37">
        <v>44777.875</v>
      </c>
      <c r="Y108" s="36" t="s">
        <v>392</v>
      </c>
      <c r="Z108" s="36">
        <v>0</v>
      </c>
      <c r="AA108" s="37">
        <v>44711.875</v>
      </c>
      <c r="AB108" s="37">
        <v>44777.875</v>
      </c>
      <c r="AC108" s="37">
        <v>28186.875</v>
      </c>
      <c r="AD108" s="37">
        <v>44711.875</v>
      </c>
      <c r="AE108" s="37"/>
      <c r="AF108" s="37">
        <v>43343.875</v>
      </c>
      <c r="AG108" s="36"/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36" t="s">
        <v>389</v>
      </c>
      <c r="AO108" s="36">
        <v>46</v>
      </c>
      <c r="AP108" s="36" t="s">
        <v>478</v>
      </c>
      <c r="AQ108" s="36">
        <v>163126</v>
      </c>
      <c r="AR108" s="36">
        <v>1631.26</v>
      </c>
      <c r="AS108" s="36" t="s">
        <v>391</v>
      </c>
      <c r="AT108" t="str">
        <f t="shared" si="3"/>
        <v>1189426000734826530MXXX WXRRXXX DXNTX1370.25SIMNÃONÃO570116407044777.875ANMEP044711.87544777.87528186.87544711.87543343.875000000AMIL46AMIL 400 QC NACIONAL COPART1631261631.26INATIVO</v>
      </c>
      <c r="AU108">
        <f t="shared" si="4"/>
        <v>0</v>
      </c>
      <c r="AV108">
        <f t="shared" si="5"/>
        <v>0</v>
      </c>
      <c r="AW108">
        <f>COUNTIF(Erros!$J$2:$J$1060,H108)</f>
        <v>1</v>
      </c>
      <c r="AX108">
        <f>COUNTIF(Discrepante!$J$2:$J$86,H108)</f>
        <v>0</v>
      </c>
      <c r="AY108">
        <f>COUNTIF(Acertos!$J$2:$J$37,H108)</f>
        <v>0</v>
      </c>
    </row>
    <row r="109" spans="1:51">
      <c r="A109" s="33"/>
      <c r="B109" s="33"/>
      <c r="C109" s="33"/>
      <c r="D109" s="34"/>
      <c r="E109" s="33"/>
      <c r="F109" s="33"/>
      <c r="G109" s="33"/>
      <c r="H109" s="34">
        <v>73488684</v>
      </c>
      <c r="I109" s="29">
        <v>0</v>
      </c>
      <c r="J109" s="34" t="s">
        <v>492</v>
      </c>
      <c r="K109" s="33"/>
      <c r="L109" s="33"/>
      <c r="M109" s="33"/>
      <c r="N109" s="33"/>
      <c r="O109" s="33"/>
      <c r="P109" s="34">
        <v>807.71</v>
      </c>
      <c r="Q109" s="34" t="s">
        <v>404</v>
      </c>
      <c r="R109" s="34" t="s">
        <v>404</v>
      </c>
      <c r="S109" s="34" t="s">
        <v>404</v>
      </c>
      <c r="T109" s="34">
        <v>19</v>
      </c>
      <c r="U109" s="34">
        <v>0</v>
      </c>
      <c r="V109" s="34">
        <v>1</v>
      </c>
      <c r="W109" s="34">
        <v>162633</v>
      </c>
      <c r="X109" s="35">
        <v>44777.875</v>
      </c>
      <c r="Y109" s="34" t="s">
        <v>387</v>
      </c>
      <c r="Z109" s="34">
        <v>0</v>
      </c>
      <c r="AA109" s="35"/>
      <c r="AB109" s="35">
        <v>44777.875</v>
      </c>
      <c r="AC109" s="35">
        <v>28712.875</v>
      </c>
      <c r="AD109" s="35">
        <v>44770.875</v>
      </c>
      <c r="AE109" s="35">
        <v>44770.875</v>
      </c>
      <c r="AF109" s="35">
        <v>43343.875</v>
      </c>
      <c r="AG109" s="34"/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 t="s">
        <v>389</v>
      </c>
      <c r="AO109" s="34">
        <v>46</v>
      </c>
      <c r="AP109" s="34" t="s">
        <v>394</v>
      </c>
      <c r="AQ109" s="34">
        <v>96155</v>
      </c>
      <c r="AR109" s="34">
        <v>961.55</v>
      </c>
      <c r="AS109" s="34" t="s">
        <v>480</v>
      </c>
      <c r="AT109" t="str">
        <f t="shared" si="3"/>
        <v>734886840XNDRXX WXBRXL DX XNTX807.71SIMSIMSIM190116263344777.875FNEL044777.87528712.87544770.87544770.87543343.875000000AMIL46NEXT PLUS RM RJ96155961.55SUSPENSÃO</v>
      </c>
      <c r="AU109">
        <f t="shared" si="4"/>
        <v>0</v>
      </c>
      <c r="AV109">
        <f t="shared" si="5"/>
        <v>0</v>
      </c>
      <c r="AW109">
        <f>COUNTIF(Erros!$J$2:$J$1060,H109)</f>
        <v>1</v>
      </c>
      <c r="AX109">
        <f>COUNTIF(Discrepante!$J$2:$J$86,H109)</f>
        <v>0</v>
      </c>
      <c r="AY109">
        <f>COUNTIF(Acertos!$J$2:$J$37,H109)</f>
        <v>0</v>
      </c>
    </row>
    <row r="110" spans="1:51">
      <c r="A110" s="33"/>
      <c r="B110" s="33"/>
      <c r="C110" s="33"/>
      <c r="D110" s="34">
        <v>1189426000</v>
      </c>
      <c r="E110" s="33"/>
      <c r="F110" s="33"/>
      <c r="G110" s="33"/>
      <c r="H110" s="34">
        <v>73496023</v>
      </c>
      <c r="I110" s="29">
        <v>0</v>
      </c>
      <c r="J110" s="34" t="s">
        <v>508</v>
      </c>
      <c r="K110" s="33"/>
      <c r="L110" s="33"/>
      <c r="M110" s="33"/>
      <c r="N110" s="33"/>
      <c r="O110" s="33"/>
      <c r="P110" s="34">
        <v>3542.06</v>
      </c>
      <c r="Q110" s="34" t="s">
        <v>404</v>
      </c>
      <c r="R110" s="34" t="s">
        <v>404</v>
      </c>
      <c r="S110" s="34" t="s">
        <v>404</v>
      </c>
      <c r="T110" s="34">
        <v>57</v>
      </c>
      <c r="U110" s="34">
        <v>0</v>
      </c>
      <c r="V110" s="34">
        <v>1</v>
      </c>
      <c r="W110" s="34">
        <v>163467</v>
      </c>
      <c r="X110" s="35">
        <v>44777.875</v>
      </c>
      <c r="Y110" s="34" t="s">
        <v>392</v>
      </c>
      <c r="Z110" s="34">
        <v>0</v>
      </c>
      <c r="AA110" s="35"/>
      <c r="AB110" s="35">
        <v>44777.875</v>
      </c>
      <c r="AC110" s="35">
        <v>24104.916666666668</v>
      </c>
      <c r="AD110" s="35">
        <v>43339.875</v>
      </c>
      <c r="AE110" s="35"/>
      <c r="AF110" s="35">
        <v>43343.875</v>
      </c>
      <c r="AG110" s="34"/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34" t="s">
        <v>389</v>
      </c>
      <c r="AO110" s="34">
        <v>46</v>
      </c>
      <c r="AP110" s="34" t="s">
        <v>476</v>
      </c>
      <c r="AQ110" s="34">
        <v>421674</v>
      </c>
      <c r="AR110" s="34">
        <v>4216.74</v>
      </c>
      <c r="AS110" s="34" t="s">
        <v>408</v>
      </c>
      <c r="AT110" t="str">
        <f t="shared" si="3"/>
        <v>1189426000734960230JXXLXUDX LXMX XNTX3542.06SIMSIMSIM570116346744777.875ANMEP044777.87524104.916666666743339.87543343.875000000AMIL46AMIL 400 QC NACIONAL4216744216.74ATIVO</v>
      </c>
      <c r="AU110">
        <f t="shared" si="4"/>
        <v>0</v>
      </c>
      <c r="AV110">
        <f t="shared" si="5"/>
        <v>0</v>
      </c>
      <c r="AW110">
        <f>COUNTIF(Erros!$J$2:$J$1060,H110)</f>
        <v>1</v>
      </c>
      <c r="AX110">
        <f>COUNTIF(Discrepante!$J$2:$J$86,H110)</f>
        <v>0</v>
      </c>
      <c r="AY110">
        <f>COUNTIF(Acertos!$J$2:$J$37,H110)</f>
        <v>0</v>
      </c>
    </row>
    <row r="111" spans="1:51">
      <c r="A111" s="33"/>
      <c r="B111" s="33"/>
      <c r="C111" s="33"/>
      <c r="D111" s="36"/>
      <c r="E111" s="33"/>
      <c r="F111" s="33"/>
      <c r="G111" s="33"/>
      <c r="H111" s="36">
        <v>73520194</v>
      </c>
      <c r="I111" s="30">
        <v>0</v>
      </c>
      <c r="J111" s="36" t="s">
        <v>489</v>
      </c>
      <c r="K111" s="33"/>
      <c r="L111" s="33"/>
      <c r="M111" s="33"/>
      <c r="N111" s="33"/>
      <c r="O111" s="33"/>
      <c r="P111" s="36">
        <v>406.85</v>
      </c>
      <c r="Q111" s="36" t="s">
        <v>404</v>
      </c>
      <c r="R111" s="36" t="s">
        <v>404</v>
      </c>
      <c r="S111" s="36" t="s">
        <v>404</v>
      </c>
      <c r="T111" s="36">
        <v>19</v>
      </c>
      <c r="U111" s="36">
        <v>0</v>
      </c>
      <c r="V111" s="36">
        <v>1</v>
      </c>
      <c r="W111" s="36">
        <v>162569</v>
      </c>
      <c r="X111" s="37">
        <v>44777.875</v>
      </c>
      <c r="Y111" s="36" t="s">
        <v>387</v>
      </c>
      <c r="Z111" s="36">
        <v>0</v>
      </c>
      <c r="AA111" s="37"/>
      <c r="AB111" s="37">
        <v>44777.875</v>
      </c>
      <c r="AC111" s="37">
        <v>39924.875</v>
      </c>
      <c r="AD111" s="37">
        <v>43346.875</v>
      </c>
      <c r="AE111" s="37"/>
      <c r="AF111" s="37">
        <v>43343.875</v>
      </c>
      <c r="AG111" s="36"/>
      <c r="AH111" s="36">
        <v>0</v>
      </c>
      <c r="AI111" s="36">
        <v>0</v>
      </c>
      <c r="AJ111" s="36">
        <v>0</v>
      </c>
      <c r="AK111" s="36">
        <v>0</v>
      </c>
      <c r="AL111" s="36">
        <v>0</v>
      </c>
      <c r="AM111" s="36">
        <v>0</v>
      </c>
      <c r="AN111" s="36" t="s">
        <v>389</v>
      </c>
      <c r="AO111" s="36">
        <v>46</v>
      </c>
      <c r="AP111" s="36" t="s">
        <v>394</v>
      </c>
      <c r="AQ111" s="36">
        <v>48439</v>
      </c>
      <c r="AR111" s="36">
        <v>484.39</v>
      </c>
      <c r="AS111" s="36" t="s">
        <v>408</v>
      </c>
      <c r="AT111" t="str">
        <f t="shared" si="3"/>
        <v>735201940LUXZ GUXLHXRMX DX XLVX LXGX406.85SIMSIMSIM190116256944777.875FNEL044777.87539924.87543346.87543343.875000000AMIL46NEXT PLUS RM RJ48439484.39ATIVO</v>
      </c>
      <c r="AU111">
        <f t="shared" si="4"/>
        <v>0</v>
      </c>
      <c r="AV111">
        <f t="shared" si="5"/>
        <v>0</v>
      </c>
      <c r="AW111">
        <f>COUNTIF(Erros!$J$2:$J$1060,H111)</f>
        <v>1</v>
      </c>
      <c r="AX111">
        <f>COUNTIF(Discrepante!$J$2:$J$86,H111)</f>
        <v>0</v>
      </c>
      <c r="AY111">
        <f>COUNTIF(Acertos!$J$2:$J$37,H111)</f>
        <v>0</v>
      </c>
    </row>
    <row r="112" spans="1:51">
      <c r="A112" s="33"/>
      <c r="B112" s="33"/>
      <c r="C112" s="33"/>
      <c r="D112" s="36"/>
      <c r="E112" s="33"/>
      <c r="F112" s="33"/>
      <c r="G112" s="33"/>
      <c r="H112" s="36">
        <v>73599656</v>
      </c>
      <c r="I112" s="30">
        <v>0</v>
      </c>
      <c r="J112" s="36" t="s">
        <v>848</v>
      </c>
      <c r="K112" s="33"/>
      <c r="L112" s="33"/>
      <c r="M112" s="33"/>
      <c r="N112" s="33"/>
      <c r="O112" s="33"/>
      <c r="P112" s="36">
        <v>508.58</v>
      </c>
      <c r="Q112" s="36" t="s">
        <v>404</v>
      </c>
      <c r="R112" s="36" t="s">
        <v>404</v>
      </c>
      <c r="S112" s="36" t="s">
        <v>404</v>
      </c>
      <c r="T112" s="36">
        <v>19</v>
      </c>
      <c r="U112" s="36">
        <v>0</v>
      </c>
      <c r="V112" s="36">
        <v>1</v>
      </c>
      <c r="W112" s="36">
        <v>164138</v>
      </c>
      <c r="X112" s="37">
        <v>44761.875</v>
      </c>
      <c r="Y112" s="36" t="s">
        <v>387</v>
      </c>
      <c r="Z112" s="36">
        <v>0</v>
      </c>
      <c r="AA112" s="37">
        <v>44755.875</v>
      </c>
      <c r="AB112" s="37">
        <v>44761.875</v>
      </c>
      <c r="AC112" s="37">
        <v>36366.875</v>
      </c>
      <c r="AD112" s="37">
        <v>44755.875</v>
      </c>
      <c r="AE112" s="37"/>
      <c r="AF112" s="37">
        <v>43357.875</v>
      </c>
      <c r="AG112" s="36"/>
      <c r="AH112" s="36">
        <v>0</v>
      </c>
      <c r="AI112" s="36">
        <v>0</v>
      </c>
      <c r="AJ112" s="36">
        <v>0</v>
      </c>
      <c r="AK112" s="36">
        <v>0</v>
      </c>
      <c r="AL112" s="36">
        <v>0</v>
      </c>
      <c r="AM112" s="36">
        <v>0</v>
      </c>
      <c r="AN112" s="36" t="s">
        <v>389</v>
      </c>
      <c r="AO112" s="36">
        <v>45</v>
      </c>
      <c r="AP112" s="36" t="s">
        <v>394</v>
      </c>
      <c r="AQ112" s="36">
        <v>60547</v>
      </c>
      <c r="AR112" s="36">
        <v>605.47</v>
      </c>
      <c r="AS112" s="36" t="s">
        <v>391</v>
      </c>
      <c r="AT112" t="str">
        <f t="shared" si="3"/>
        <v>735996560HUGX DX XLXNWXR RXBXXRX508.58SIMSIMSIM190116413844761.875FNEL044755.87544761.87536366.87544755.87543357.875000000AMIL45NEXT PLUS RM RJ60547605.47INATIVO</v>
      </c>
      <c r="AU112">
        <f t="shared" si="4"/>
        <v>0</v>
      </c>
      <c r="AV112">
        <f t="shared" si="5"/>
        <v>0</v>
      </c>
      <c r="AW112">
        <f>COUNTIF(Erros!$J$2:$J$1060,H112)</f>
        <v>3</v>
      </c>
      <c r="AX112">
        <f>COUNTIF(Discrepante!$J$2:$J$86,H112)</f>
        <v>0</v>
      </c>
      <c r="AY112">
        <f>COUNTIF(Acertos!$J$2:$J$37,H112)</f>
        <v>0</v>
      </c>
    </row>
    <row r="113" spans="1:51">
      <c r="A113" s="33"/>
      <c r="B113" s="33"/>
      <c r="C113" s="33"/>
      <c r="D113" s="34"/>
      <c r="E113" s="33"/>
      <c r="F113" s="33"/>
      <c r="G113" s="33"/>
      <c r="H113" s="34">
        <v>73599656</v>
      </c>
      <c r="I113" s="29">
        <v>0</v>
      </c>
      <c r="J113" s="34" t="s">
        <v>848</v>
      </c>
      <c r="K113" s="33"/>
      <c r="L113" s="33"/>
      <c r="M113" s="33"/>
      <c r="N113" s="33"/>
      <c r="O113" s="33"/>
      <c r="P113" s="34">
        <v>508.58</v>
      </c>
      <c r="Q113" s="34" t="s">
        <v>404</v>
      </c>
      <c r="R113" s="34" t="s">
        <v>404</v>
      </c>
      <c r="S113" s="34" t="s">
        <v>404</v>
      </c>
      <c r="T113" s="34">
        <v>19</v>
      </c>
      <c r="U113" s="34">
        <v>0</v>
      </c>
      <c r="V113" s="34">
        <v>1</v>
      </c>
      <c r="W113" s="34">
        <v>164138</v>
      </c>
      <c r="X113" s="35">
        <v>44761.875</v>
      </c>
      <c r="Y113" s="34" t="s">
        <v>387</v>
      </c>
      <c r="Z113" s="34">
        <v>0</v>
      </c>
      <c r="AA113" s="35">
        <v>44755.875</v>
      </c>
      <c r="AB113" s="35">
        <v>44761.875</v>
      </c>
      <c r="AC113" s="35">
        <v>36366.875</v>
      </c>
      <c r="AD113" s="35">
        <v>44755.875</v>
      </c>
      <c r="AE113" s="35"/>
      <c r="AF113" s="35">
        <v>43357.875</v>
      </c>
      <c r="AG113" s="34"/>
      <c r="AH113" s="34">
        <v>0</v>
      </c>
      <c r="AI113" s="34">
        <v>0</v>
      </c>
      <c r="AJ113" s="34">
        <v>0</v>
      </c>
      <c r="AK113" s="34">
        <v>0</v>
      </c>
      <c r="AL113" s="34">
        <v>0</v>
      </c>
      <c r="AM113" s="34">
        <v>0</v>
      </c>
      <c r="AN113" s="34" t="s">
        <v>389</v>
      </c>
      <c r="AO113" s="34">
        <v>45</v>
      </c>
      <c r="AP113" s="34" t="s">
        <v>394</v>
      </c>
      <c r="AQ113" s="34">
        <v>60547</v>
      </c>
      <c r="AR113" s="34">
        <v>605.47</v>
      </c>
      <c r="AS113" s="34" t="s">
        <v>391</v>
      </c>
      <c r="AT113" t="str">
        <f t="shared" si="3"/>
        <v>735996560HUGX DX XLXNWXR RXBXXRX508.58SIMSIMSIM190116413844761.875FNEL044755.87544761.87536366.87544755.87543357.875000000AMIL45NEXT PLUS RM RJ60547605.47INATIVO</v>
      </c>
      <c r="AU113">
        <f t="shared" si="4"/>
        <v>1</v>
      </c>
      <c r="AV113">
        <f t="shared" si="5"/>
        <v>1</v>
      </c>
      <c r="AW113">
        <f>COUNTIF(Erros!$J$2:$J$1060,H113)</f>
        <v>3</v>
      </c>
      <c r="AX113">
        <f>COUNTIF(Discrepante!$J$2:$J$86,H113)</f>
        <v>0</v>
      </c>
      <c r="AY113">
        <f>COUNTIF(Acertos!$J$2:$J$37,H113)</f>
        <v>0</v>
      </c>
    </row>
    <row r="114" spans="1:51">
      <c r="A114" s="33"/>
      <c r="B114" s="33"/>
      <c r="C114" s="33"/>
      <c r="D114" s="36"/>
      <c r="E114" s="33"/>
      <c r="F114" s="33"/>
      <c r="G114" s="33"/>
      <c r="H114" s="36">
        <v>73599656</v>
      </c>
      <c r="I114" s="30">
        <v>0</v>
      </c>
      <c r="J114" s="36" t="s">
        <v>848</v>
      </c>
      <c r="K114" s="33"/>
      <c r="L114" s="33"/>
      <c r="M114" s="33"/>
      <c r="N114" s="33"/>
      <c r="O114" s="33"/>
      <c r="P114" s="36">
        <v>508.58</v>
      </c>
      <c r="Q114" s="36" t="s">
        <v>404</v>
      </c>
      <c r="R114" s="36" t="s">
        <v>404</v>
      </c>
      <c r="S114" s="36" t="s">
        <v>404</v>
      </c>
      <c r="T114" s="36">
        <v>19</v>
      </c>
      <c r="U114" s="36">
        <v>0</v>
      </c>
      <c r="V114" s="36">
        <v>1</v>
      </c>
      <c r="W114" s="36">
        <v>164138</v>
      </c>
      <c r="X114" s="37">
        <v>44761.875</v>
      </c>
      <c r="Y114" s="36" t="s">
        <v>387</v>
      </c>
      <c r="Z114" s="36">
        <v>0</v>
      </c>
      <c r="AA114" s="37">
        <v>44755.875</v>
      </c>
      <c r="AB114" s="37">
        <v>44761.875</v>
      </c>
      <c r="AC114" s="37">
        <v>36366.875</v>
      </c>
      <c r="AD114" s="37">
        <v>44755.875</v>
      </c>
      <c r="AE114" s="37"/>
      <c r="AF114" s="37">
        <v>43357.875</v>
      </c>
      <c r="AG114" s="36"/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 t="s">
        <v>389</v>
      </c>
      <c r="AO114" s="36">
        <v>45</v>
      </c>
      <c r="AP114" s="36" t="s">
        <v>394</v>
      </c>
      <c r="AQ114" s="36">
        <v>60547</v>
      </c>
      <c r="AR114" s="36">
        <v>605.47</v>
      </c>
      <c r="AS114" s="36" t="s">
        <v>391</v>
      </c>
      <c r="AT114" t="str">
        <f t="shared" si="3"/>
        <v>735996560HUGX DX XLXNWXR RXBXXRX508.58SIMSIMSIM190116413844761.875FNEL044755.87544761.87536366.87544755.87543357.875000000AMIL45NEXT PLUS RM RJ60547605.47INATIVO</v>
      </c>
      <c r="AU114">
        <f t="shared" si="4"/>
        <v>1</v>
      </c>
      <c r="AV114">
        <f t="shared" si="5"/>
        <v>1</v>
      </c>
      <c r="AW114">
        <f>COUNTIF(Erros!$J$2:$J$1060,H114)</f>
        <v>3</v>
      </c>
      <c r="AX114">
        <f>COUNTIF(Discrepante!$J$2:$J$86,H114)</f>
        <v>0</v>
      </c>
      <c r="AY114">
        <f>COUNTIF(Acertos!$J$2:$J$37,H114)</f>
        <v>0</v>
      </c>
    </row>
    <row r="115" spans="1:51">
      <c r="A115" s="33"/>
      <c r="B115" s="33"/>
      <c r="C115" s="33"/>
      <c r="D115" s="34"/>
      <c r="E115" s="33"/>
      <c r="F115" s="33"/>
      <c r="G115" s="33"/>
      <c r="H115" s="34">
        <v>73599707</v>
      </c>
      <c r="I115" s="29">
        <v>0</v>
      </c>
      <c r="J115" s="34" t="s">
        <v>847</v>
      </c>
      <c r="K115" s="33"/>
      <c r="L115" s="33"/>
      <c r="M115" s="33"/>
      <c r="N115" s="33"/>
      <c r="O115" s="33"/>
      <c r="P115" s="34">
        <v>354.2</v>
      </c>
      <c r="Q115" s="34" t="s">
        <v>386</v>
      </c>
      <c r="R115" s="34" t="s">
        <v>386</v>
      </c>
      <c r="S115" s="34" t="s">
        <v>386</v>
      </c>
      <c r="T115" s="34">
        <v>19</v>
      </c>
      <c r="U115" s="34">
        <v>0</v>
      </c>
      <c r="V115" s="34">
        <v>1</v>
      </c>
      <c r="W115" s="34">
        <v>164099</v>
      </c>
      <c r="X115" s="35">
        <v>44761.875</v>
      </c>
      <c r="Y115" s="34" t="s">
        <v>387</v>
      </c>
      <c r="Z115" s="34">
        <v>0</v>
      </c>
      <c r="AA115" s="35">
        <v>44655.875</v>
      </c>
      <c r="AB115" s="35">
        <v>44761.875</v>
      </c>
      <c r="AC115" s="35">
        <v>36978.875</v>
      </c>
      <c r="AD115" s="35">
        <v>44655.875</v>
      </c>
      <c r="AE115" s="35">
        <v>44605.875</v>
      </c>
      <c r="AF115" s="35">
        <v>43357.875</v>
      </c>
      <c r="AG115" s="34"/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 t="s">
        <v>389</v>
      </c>
      <c r="AO115" s="34"/>
      <c r="AP115" s="34" t="s">
        <v>400</v>
      </c>
      <c r="AQ115" s="34">
        <v>42168</v>
      </c>
      <c r="AR115" s="34">
        <v>421.68</v>
      </c>
      <c r="AS115" s="34" t="s">
        <v>391</v>
      </c>
      <c r="AT115" t="str">
        <f t="shared" si="3"/>
        <v>735997070YURX DXVXLLX DXLMXGRX354.2NÃONÃONÃO190116409944761.875FNEL044655.87544761.87536978.87544655.87544605.87543357.875000000AMILNEXT MUNICIPAL SÃO PAULO42168421.68INATIVO</v>
      </c>
      <c r="AU115">
        <f t="shared" si="4"/>
        <v>0</v>
      </c>
      <c r="AV115">
        <f t="shared" si="5"/>
        <v>0</v>
      </c>
      <c r="AW115">
        <f>COUNTIF(Erros!$J$2:$J$1060,H115)</f>
        <v>3</v>
      </c>
      <c r="AX115">
        <f>COUNTIF(Discrepante!$J$2:$J$86,H115)</f>
        <v>0</v>
      </c>
      <c r="AY115">
        <f>COUNTIF(Acertos!$J$2:$J$37,H115)</f>
        <v>0</v>
      </c>
    </row>
    <row r="116" spans="1:51">
      <c r="A116" s="33"/>
      <c r="B116" s="33"/>
      <c r="C116" s="33"/>
      <c r="D116" s="36"/>
      <c r="E116" s="33"/>
      <c r="F116" s="33"/>
      <c r="G116" s="33"/>
      <c r="H116" s="36">
        <v>73599707</v>
      </c>
      <c r="I116" s="30">
        <v>0</v>
      </c>
      <c r="J116" s="36" t="s">
        <v>847</v>
      </c>
      <c r="K116" s="33"/>
      <c r="L116" s="33"/>
      <c r="M116" s="33"/>
      <c r="N116" s="33"/>
      <c r="O116" s="33"/>
      <c r="P116" s="36">
        <v>354.2</v>
      </c>
      <c r="Q116" s="36" t="s">
        <v>386</v>
      </c>
      <c r="R116" s="36" t="s">
        <v>386</v>
      </c>
      <c r="S116" s="36" t="s">
        <v>386</v>
      </c>
      <c r="T116" s="36">
        <v>19</v>
      </c>
      <c r="U116" s="36">
        <v>0</v>
      </c>
      <c r="V116" s="36">
        <v>1</v>
      </c>
      <c r="W116" s="36">
        <v>164099</v>
      </c>
      <c r="X116" s="37">
        <v>44761.875</v>
      </c>
      <c r="Y116" s="36" t="s">
        <v>387</v>
      </c>
      <c r="Z116" s="36">
        <v>0</v>
      </c>
      <c r="AA116" s="37">
        <v>44655.875</v>
      </c>
      <c r="AB116" s="37">
        <v>44761.875</v>
      </c>
      <c r="AC116" s="37">
        <v>36978.875</v>
      </c>
      <c r="AD116" s="37">
        <v>44655.875</v>
      </c>
      <c r="AE116" s="37">
        <v>44605.875</v>
      </c>
      <c r="AF116" s="37">
        <v>43357.875</v>
      </c>
      <c r="AG116" s="36"/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 t="s">
        <v>389</v>
      </c>
      <c r="AO116" s="36"/>
      <c r="AP116" s="36" t="s">
        <v>400</v>
      </c>
      <c r="AQ116" s="36">
        <v>42168</v>
      </c>
      <c r="AR116" s="36">
        <v>421.68</v>
      </c>
      <c r="AS116" s="36" t="s">
        <v>391</v>
      </c>
      <c r="AT116" t="str">
        <f t="shared" si="3"/>
        <v>735997070YURX DXVXLLX DXLMXGRX354.2NÃONÃONÃO190116409944761.875FNEL044655.87544761.87536978.87544655.87544605.87543357.875000000AMILNEXT MUNICIPAL SÃO PAULO42168421.68INATIVO</v>
      </c>
      <c r="AU116">
        <f t="shared" si="4"/>
        <v>1</v>
      </c>
      <c r="AV116">
        <f t="shared" si="5"/>
        <v>1</v>
      </c>
      <c r="AW116">
        <f>COUNTIF(Erros!$J$2:$J$1060,H116)</f>
        <v>3</v>
      </c>
      <c r="AX116">
        <f>COUNTIF(Discrepante!$J$2:$J$86,H116)</f>
        <v>0</v>
      </c>
      <c r="AY116">
        <f>COUNTIF(Acertos!$J$2:$J$37,H116)</f>
        <v>0</v>
      </c>
    </row>
    <row r="117" spans="1:51">
      <c r="A117" s="33"/>
      <c r="B117" s="33"/>
      <c r="C117" s="33"/>
      <c r="D117" s="34"/>
      <c r="E117" s="33"/>
      <c r="F117" s="33"/>
      <c r="G117" s="33"/>
      <c r="H117" s="34">
        <v>73599707</v>
      </c>
      <c r="I117" s="29">
        <v>0</v>
      </c>
      <c r="J117" s="34" t="s">
        <v>847</v>
      </c>
      <c r="K117" s="33"/>
      <c r="L117" s="33"/>
      <c r="M117" s="33"/>
      <c r="N117" s="33"/>
      <c r="O117" s="33"/>
      <c r="P117" s="34">
        <v>354.2</v>
      </c>
      <c r="Q117" s="34" t="s">
        <v>386</v>
      </c>
      <c r="R117" s="34" t="s">
        <v>386</v>
      </c>
      <c r="S117" s="34" t="s">
        <v>386</v>
      </c>
      <c r="T117" s="34">
        <v>19</v>
      </c>
      <c r="U117" s="34">
        <v>0</v>
      </c>
      <c r="V117" s="34">
        <v>1</v>
      </c>
      <c r="W117" s="34">
        <v>164099</v>
      </c>
      <c r="X117" s="35">
        <v>44761.875</v>
      </c>
      <c r="Y117" s="34" t="s">
        <v>387</v>
      </c>
      <c r="Z117" s="34">
        <v>0</v>
      </c>
      <c r="AA117" s="35">
        <v>44655.875</v>
      </c>
      <c r="AB117" s="35">
        <v>44761.875</v>
      </c>
      <c r="AC117" s="35">
        <v>36978.875</v>
      </c>
      <c r="AD117" s="35">
        <v>44655.875</v>
      </c>
      <c r="AE117" s="35">
        <v>44605.875</v>
      </c>
      <c r="AF117" s="35">
        <v>43357.875</v>
      </c>
      <c r="AG117" s="34"/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 t="s">
        <v>389</v>
      </c>
      <c r="AO117" s="34"/>
      <c r="AP117" s="34" t="s">
        <v>400</v>
      </c>
      <c r="AQ117" s="34">
        <v>42168</v>
      </c>
      <c r="AR117" s="34">
        <v>421.68</v>
      </c>
      <c r="AS117" s="34" t="s">
        <v>391</v>
      </c>
      <c r="AT117" t="str">
        <f t="shared" si="3"/>
        <v>735997070YURX DXVXLLX DXLMXGRX354.2NÃONÃONÃO190116409944761.875FNEL044655.87544761.87536978.87544655.87544605.87543357.875000000AMILNEXT MUNICIPAL SÃO PAULO42168421.68INATIVO</v>
      </c>
      <c r="AU117">
        <f t="shared" si="4"/>
        <v>1</v>
      </c>
      <c r="AV117">
        <f t="shared" si="5"/>
        <v>1</v>
      </c>
      <c r="AW117">
        <f>COUNTIF(Erros!$J$2:$J$1060,H117)</f>
        <v>3</v>
      </c>
      <c r="AX117">
        <f>COUNTIF(Discrepante!$J$2:$J$86,H117)</f>
        <v>0</v>
      </c>
      <c r="AY117">
        <f>COUNTIF(Acertos!$J$2:$J$37,H117)</f>
        <v>0</v>
      </c>
    </row>
    <row r="118" spans="1:51">
      <c r="A118" s="33"/>
      <c r="B118" s="33"/>
      <c r="C118" s="33"/>
      <c r="D118" s="34">
        <v>0</v>
      </c>
      <c r="E118" s="33"/>
      <c r="F118" s="33"/>
      <c r="G118" s="33"/>
      <c r="H118" s="34">
        <v>73599717</v>
      </c>
      <c r="I118" s="29">
        <v>0</v>
      </c>
      <c r="J118" s="34" t="s">
        <v>853</v>
      </c>
      <c r="K118" s="33"/>
      <c r="L118" s="33"/>
      <c r="M118" s="33"/>
      <c r="N118" s="33"/>
      <c r="O118" s="33"/>
      <c r="P118" s="34">
        <v>742.21</v>
      </c>
      <c r="Q118" s="34" t="s">
        <v>404</v>
      </c>
      <c r="R118" s="34" t="s">
        <v>404</v>
      </c>
      <c r="S118" s="34" t="s">
        <v>404</v>
      </c>
      <c r="T118" s="34">
        <v>57</v>
      </c>
      <c r="U118" s="34">
        <v>0</v>
      </c>
      <c r="V118" s="34">
        <v>1</v>
      </c>
      <c r="W118" s="34">
        <v>164491</v>
      </c>
      <c r="X118" s="35">
        <v>44761.875</v>
      </c>
      <c r="Y118" s="34" t="s">
        <v>392</v>
      </c>
      <c r="Z118" s="34">
        <v>0</v>
      </c>
      <c r="AA118" s="35">
        <v>44752.875</v>
      </c>
      <c r="AB118" s="35">
        <v>44761.875</v>
      </c>
      <c r="AC118" s="35">
        <v>30438.875</v>
      </c>
      <c r="AD118" s="35">
        <v>44752.875</v>
      </c>
      <c r="AE118" s="35">
        <v>44209.875</v>
      </c>
      <c r="AF118" s="35">
        <v>43357.875</v>
      </c>
      <c r="AG118" s="34"/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 t="s">
        <v>389</v>
      </c>
      <c r="AO118" s="34">
        <v>45</v>
      </c>
      <c r="AP118" s="34" t="s">
        <v>400</v>
      </c>
      <c r="AQ118" s="34">
        <v>88361</v>
      </c>
      <c r="AR118" s="34">
        <v>883.61</v>
      </c>
      <c r="AS118" s="34" t="s">
        <v>391</v>
      </c>
      <c r="AT118" t="str">
        <f t="shared" si="3"/>
        <v>0735997170XLXKXLY XLVX NXWXMXNTX742.21SIMSIMSIM570116449144761.875ANMEP044752.87544761.87530438.87544752.87544209.87543357.875000000AMIL45NEXT MUNICIPAL SÃO PAULO88361883.61INATIVO</v>
      </c>
      <c r="AU118">
        <f t="shared" si="4"/>
        <v>0</v>
      </c>
      <c r="AV118">
        <f t="shared" si="5"/>
        <v>0</v>
      </c>
      <c r="AW118">
        <f>COUNTIF(Erros!$J$2:$J$1060,H118)</f>
        <v>3</v>
      </c>
      <c r="AX118">
        <f>COUNTIF(Discrepante!$J$2:$J$86,H118)</f>
        <v>0</v>
      </c>
      <c r="AY118">
        <f>COUNTIF(Acertos!$J$2:$J$37,H118)</f>
        <v>0</v>
      </c>
    </row>
    <row r="119" spans="1:51">
      <c r="A119" s="33"/>
      <c r="B119" s="33"/>
      <c r="C119" s="33"/>
      <c r="D119" s="36">
        <v>0</v>
      </c>
      <c r="E119" s="33"/>
      <c r="F119" s="33"/>
      <c r="G119" s="33"/>
      <c r="H119" s="36">
        <v>73599717</v>
      </c>
      <c r="I119" s="30">
        <v>0</v>
      </c>
      <c r="J119" s="36" t="s">
        <v>853</v>
      </c>
      <c r="K119" s="33"/>
      <c r="L119" s="33"/>
      <c r="M119" s="33"/>
      <c r="N119" s="33"/>
      <c r="O119" s="33"/>
      <c r="P119" s="36">
        <v>742.21</v>
      </c>
      <c r="Q119" s="36" t="s">
        <v>404</v>
      </c>
      <c r="R119" s="36" t="s">
        <v>404</v>
      </c>
      <c r="S119" s="36" t="s">
        <v>404</v>
      </c>
      <c r="T119" s="36">
        <v>57</v>
      </c>
      <c r="U119" s="36">
        <v>0</v>
      </c>
      <c r="V119" s="36">
        <v>1</v>
      </c>
      <c r="W119" s="36">
        <v>164491</v>
      </c>
      <c r="X119" s="37">
        <v>44761.875</v>
      </c>
      <c r="Y119" s="36" t="s">
        <v>392</v>
      </c>
      <c r="Z119" s="36">
        <v>0</v>
      </c>
      <c r="AA119" s="37">
        <v>44752.875</v>
      </c>
      <c r="AB119" s="37">
        <v>44761.875</v>
      </c>
      <c r="AC119" s="37">
        <v>30438.875</v>
      </c>
      <c r="AD119" s="37">
        <v>44752.875</v>
      </c>
      <c r="AE119" s="37">
        <v>44209.875</v>
      </c>
      <c r="AF119" s="37">
        <v>43357.875</v>
      </c>
      <c r="AG119" s="36"/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 t="s">
        <v>389</v>
      </c>
      <c r="AO119" s="36">
        <v>45</v>
      </c>
      <c r="AP119" s="36" t="s">
        <v>400</v>
      </c>
      <c r="AQ119" s="36">
        <v>88361</v>
      </c>
      <c r="AR119" s="36">
        <v>883.61</v>
      </c>
      <c r="AS119" s="36" t="s">
        <v>391</v>
      </c>
      <c r="AT119" t="str">
        <f t="shared" si="3"/>
        <v>0735997170XLXKXLY XLVX NXWXMXNTX742.21SIMSIMSIM570116449144761.875ANMEP044752.87544761.87530438.87544752.87544209.87543357.875000000AMIL45NEXT MUNICIPAL SÃO PAULO88361883.61INATIVO</v>
      </c>
      <c r="AU119">
        <f t="shared" si="4"/>
        <v>1</v>
      </c>
      <c r="AV119">
        <f t="shared" si="5"/>
        <v>1</v>
      </c>
      <c r="AW119">
        <f>COUNTIF(Erros!$J$2:$J$1060,H119)</f>
        <v>3</v>
      </c>
      <c r="AX119">
        <f>COUNTIF(Discrepante!$J$2:$J$86,H119)</f>
        <v>0</v>
      </c>
      <c r="AY119">
        <f>COUNTIF(Acertos!$J$2:$J$37,H119)</f>
        <v>0</v>
      </c>
    </row>
    <row r="120" spans="1:51">
      <c r="A120" s="33"/>
      <c r="B120" s="33"/>
      <c r="C120" s="33"/>
      <c r="D120" s="34">
        <v>0</v>
      </c>
      <c r="E120" s="33"/>
      <c r="F120" s="33"/>
      <c r="G120" s="33"/>
      <c r="H120" s="34">
        <v>73599717</v>
      </c>
      <c r="I120" s="29">
        <v>0</v>
      </c>
      <c r="J120" s="34" t="s">
        <v>853</v>
      </c>
      <c r="K120" s="33"/>
      <c r="L120" s="33"/>
      <c r="M120" s="33"/>
      <c r="N120" s="33"/>
      <c r="O120" s="33"/>
      <c r="P120" s="34">
        <v>742.21</v>
      </c>
      <c r="Q120" s="34" t="s">
        <v>404</v>
      </c>
      <c r="R120" s="34" t="s">
        <v>404</v>
      </c>
      <c r="S120" s="34" t="s">
        <v>404</v>
      </c>
      <c r="T120" s="34">
        <v>57</v>
      </c>
      <c r="U120" s="34">
        <v>0</v>
      </c>
      <c r="V120" s="34">
        <v>1</v>
      </c>
      <c r="W120" s="34">
        <v>164491</v>
      </c>
      <c r="X120" s="35">
        <v>44761.875</v>
      </c>
      <c r="Y120" s="34" t="s">
        <v>392</v>
      </c>
      <c r="Z120" s="34">
        <v>0</v>
      </c>
      <c r="AA120" s="35">
        <v>44752.875</v>
      </c>
      <c r="AB120" s="35">
        <v>44761.875</v>
      </c>
      <c r="AC120" s="35">
        <v>30438.875</v>
      </c>
      <c r="AD120" s="35">
        <v>44752.875</v>
      </c>
      <c r="AE120" s="35">
        <v>44209.875</v>
      </c>
      <c r="AF120" s="35">
        <v>43357.875</v>
      </c>
      <c r="AG120" s="34"/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 t="s">
        <v>389</v>
      </c>
      <c r="AO120" s="34">
        <v>45</v>
      </c>
      <c r="AP120" s="34" t="s">
        <v>400</v>
      </c>
      <c r="AQ120" s="34">
        <v>88361</v>
      </c>
      <c r="AR120" s="34">
        <v>883.61</v>
      </c>
      <c r="AS120" s="34" t="s">
        <v>391</v>
      </c>
      <c r="AT120" t="str">
        <f t="shared" si="3"/>
        <v>0735997170XLXKXLY XLVX NXWXMXNTX742.21SIMSIMSIM570116449144761.875ANMEP044752.87544761.87530438.87544752.87544209.87543357.875000000AMIL45NEXT MUNICIPAL SÃO PAULO88361883.61INATIVO</v>
      </c>
      <c r="AU120">
        <f t="shared" si="4"/>
        <v>1</v>
      </c>
      <c r="AV120">
        <f t="shared" si="5"/>
        <v>1</v>
      </c>
      <c r="AW120">
        <f>COUNTIF(Erros!$J$2:$J$1060,H120)</f>
        <v>3</v>
      </c>
      <c r="AX120">
        <f>COUNTIF(Discrepante!$J$2:$J$86,H120)</f>
        <v>0</v>
      </c>
      <c r="AY120">
        <f>COUNTIF(Acertos!$J$2:$J$37,H120)</f>
        <v>0</v>
      </c>
    </row>
    <row r="121" spans="1:51">
      <c r="A121" s="33"/>
      <c r="B121" s="33"/>
      <c r="C121" s="33"/>
      <c r="D121" s="36"/>
      <c r="E121" s="33"/>
      <c r="F121" s="33"/>
      <c r="G121" s="33"/>
      <c r="H121" s="36">
        <v>73599752</v>
      </c>
      <c r="I121" s="30">
        <v>0</v>
      </c>
      <c r="J121" s="36" t="s">
        <v>854</v>
      </c>
      <c r="K121" s="33"/>
      <c r="L121" s="33"/>
      <c r="M121" s="33"/>
      <c r="N121" s="33"/>
      <c r="O121" s="33"/>
      <c r="P121" s="36">
        <v>1038.1099999999999</v>
      </c>
      <c r="Q121" s="36" t="s">
        <v>404</v>
      </c>
      <c r="R121" s="36" t="s">
        <v>404</v>
      </c>
      <c r="S121" s="36" t="s">
        <v>404</v>
      </c>
      <c r="T121" s="36">
        <v>19</v>
      </c>
      <c r="U121" s="36">
        <v>0</v>
      </c>
      <c r="V121" s="36">
        <v>1</v>
      </c>
      <c r="W121" s="36">
        <v>164512</v>
      </c>
      <c r="X121" s="37">
        <v>44761.875</v>
      </c>
      <c r="Y121" s="36" t="s">
        <v>387</v>
      </c>
      <c r="Z121" s="36">
        <v>0</v>
      </c>
      <c r="AA121" s="37"/>
      <c r="AB121" s="37">
        <v>44761.875</v>
      </c>
      <c r="AC121" s="37">
        <v>38334.916666666664</v>
      </c>
      <c r="AD121" s="37">
        <v>44628.875</v>
      </c>
      <c r="AE121" s="37">
        <v>44605.875</v>
      </c>
      <c r="AF121" s="37">
        <v>43357.875</v>
      </c>
      <c r="AG121" s="36"/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 t="s">
        <v>389</v>
      </c>
      <c r="AO121" s="36">
        <v>45</v>
      </c>
      <c r="AP121" s="36" t="s">
        <v>476</v>
      </c>
      <c r="AQ121" s="36">
        <v>123586</v>
      </c>
      <c r="AR121" s="36">
        <v>1235.8599999999999</v>
      </c>
      <c r="AS121" s="36" t="s">
        <v>408</v>
      </c>
      <c r="AT121" t="str">
        <f t="shared" si="3"/>
        <v>735997520LUXX LXMX DX XLXVXXRX VXLVXRDX1038.11SIMSIMSIM190116451244761.875FNEL044761.87538334.916666666744628.87544605.87543357.875000000AMIL45AMIL 400 QC NACIONAL1235861235.86ATIVO</v>
      </c>
      <c r="AU121">
        <f t="shared" si="4"/>
        <v>0</v>
      </c>
      <c r="AV121">
        <f t="shared" si="5"/>
        <v>0</v>
      </c>
      <c r="AW121">
        <f>COUNTIF(Erros!$J$2:$J$1060,H121)</f>
        <v>3</v>
      </c>
      <c r="AX121">
        <f>COUNTIF(Discrepante!$J$2:$J$86,H121)</f>
        <v>0</v>
      </c>
      <c r="AY121">
        <f>COUNTIF(Acertos!$J$2:$J$37,H121)</f>
        <v>0</v>
      </c>
    </row>
    <row r="122" spans="1:51">
      <c r="A122" s="33"/>
      <c r="B122" s="33"/>
      <c r="C122" s="33"/>
      <c r="D122" s="34"/>
      <c r="E122" s="33"/>
      <c r="F122" s="33"/>
      <c r="G122" s="33"/>
      <c r="H122" s="34">
        <v>73599752</v>
      </c>
      <c r="I122" s="29">
        <v>0</v>
      </c>
      <c r="J122" s="34" t="s">
        <v>854</v>
      </c>
      <c r="K122" s="33"/>
      <c r="L122" s="33"/>
      <c r="M122" s="33"/>
      <c r="N122" s="33"/>
      <c r="O122" s="33"/>
      <c r="P122" s="34">
        <v>1038.1099999999999</v>
      </c>
      <c r="Q122" s="34" t="s">
        <v>404</v>
      </c>
      <c r="R122" s="34" t="s">
        <v>404</v>
      </c>
      <c r="S122" s="34" t="s">
        <v>404</v>
      </c>
      <c r="T122" s="34">
        <v>19</v>
      </c>
      <c r="U122" s="34">
        <v>0</v>
      </c>
      <c r="V122" s="34">
        <v>1</v>
      </c>
      <c r="W122" s="34">
        <v>164512</v>
      </c>
      <c r="X122" s="35">
        <v>44761.875</v>
      </c>
      <c r="Y122" s="34" t="s">
        <v>387</v>
      </c>
      <c r="Z122" s="34">
        <v>0</v>
      </c>
      <c r="AA122" s="35"/>
      <c r="AB122" s="35">
        <v>44761.875</v>
      </c>
      <c r="AC122" s="35">
        <v>38334.916666666664</v>
      </c>
      <c r="AD122" s="35">
        <v>44628.875</v>
      </c>
      <c r="AE122" s="35">
        <v>44605.875</v>
      </c>
      <c r="AF122" s="35">
        <v>43357.875</v>
      </c>
      <c r="AG122" s="34"/>
      <c r="AH122" s="34">
        <v>0</v>
      </c>
      <c r="AI122" s="34">
        <v>0</v>
      </c>
      <c r="AJ122" s="34">
        <v>0</v>
      </c>
      <c r="AK122" s="34">
        <v>0</v>
      </c>
      <c r="AL122" s="34">
        <v>0</v>
      </c>
      <c r="AM122" s="34">
        <v>0</v>
      </c>
      <c r="AN122" s="34" t="s">
        <v>389</v>
      </c>
      <c r="AO122" s="34">
        <v>45</v>
      </c>
      <c r="AP122" s="34" t="s">
        <v>476</v>
      </c>
      <c r="AQ122" s="34">
        <v>123586</v>
      </c>
      <c r="AR122" s="34">
        <v>1235.8599999999999</v>
      </c>
      <c r="AS122" s="34" t="s">
        <v>408</v>
      </c>
      <c r="AT122" t="str">
        <f t="shared" si="3"/>
        <v>735997520LUXX LXMX DX XLXVXXRX VXLVXRDX1038.11SIMSIMSIM190116451244761.875FNEL044761.87538334.916666666744628.87544605.87543357.875000000AMIL45AMIL 400 QC NACIONAL1235861235.86ATIVO</v>
      </c>
      <c r="AU122">
        <f t="shared" si="4"/>
        <v>1</v>
      </c>
      <c r="AV122">
        <f t="shared" si="5"/>
        <v>1</v>
      </c>
      <c r="AW122">
        <f>COUNTIF(Erros!$J$2:$J$1060,H122)</f>
        <v>3</v>
      </c>
      <c r="AX122">
        <f>COUNTIF(Discrepante!$J$2:$J$86,H122)</f>
        <v>0</v>
      </c>
      <c r="AY122">
        <f>COUNTIF(Acertos!$J$2:$J$37,H122)</f>
        <v>0</v>
      </c>
    </row>
    <row r="123" spans="1:51">
      <c r="A123" s="33"/>
      <c r="B123" s="33"/>
      <c r="C123" s="33"/>
      <c r="D123" s="36"/>
      <c r="E123" s="33"/>
      <c r="F123" s="33"/>
      <c r="G123" s="33"/>
      <c r="H123" s="36">
        <v>73599752</v>
      </c>
      <c r="I123" s="30">
        <v>0</v>
      </c>
      <c r="J123" s="36" t="s">
        <v>854</v>
      </c>
      <c r="K123" s="33"/>
      <c r="L123" s="33"/>
      <c r="M123" s="33"/>
      <c r="N123" s="33"/>
      <c r="O123" s="33"/>
      <c r="P123" s="36">
        <v>1038.1099999999999</v>
      </c>
      <c r="Q123" s="36" t="s">
        <v>404</v>
      </c>
      <c r="R123" s="36" t="s">
        <v>404</v>
      </c>
      <c r="S123" s="36" t="s">
        <v>404</v>
      </c>
      <c r="T123" s="36">
        <v>19</v>
      </c>
      <c r="U123" s="36">
        <v>0</v>
      </c>
      <c r="V123" s="36">
        <v>1</v>
      </c>
      <c r="W123" s="36">
        <v>164512</v>
      </c>
      <c r="X123" s="37">
        <v>44761.875</v>
      </c>
      <c r="Y123" s="36" t="s">
        <v>387</v>
      </c>
      <c r="Z123" s="36">
        <v>0</v>
      </c>
      <c r="AA123" s="37"/>
      <c r="AB123" s="37">
        <v>44761.875</v>
      </c>
      <c r="AC123" s="37">
        <v>38334.916666666664</v>
      </c>
      <c r="AD123" s="37">
        <v>44628.875</v>
      </c>
      <c r="AE123" s="37">
        <v>44605.875</v>
      </c>
      <c r="AF123" s="37">
        <v>43357.875</v>
      </c>
      <c r="AG123" s="36"/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 t="s">
        <v>389</v>
      </c>
      <c r="AO123" s="36">
        <v>45</v>
      </c>
      <c r="AP123" s="36" t="s">
        <v>476</v>
      </c>
      <c r="AQ123" s="36">
        <v>123586</v>
      </c>
      <c r="AR123" s="36">
        <v>1235.8599999999999</v>
      </c>
      <c r="AS123" s="36" t="s">
        <v>408</v>
      </c>
      <c r="AT123" t="str">
        <f t="shared" si="3"/>
        <v>735997520LUXX LXMX DX XLXVXXRX VXLVXRDX1038.11SIMSIMSIM190116451244761.875FNEL044761.87538334.916666666744628.87544605.87543357.875000000AMIL45AMIL 400 QC NACIONAL1235861235.86ATIVO</v>
      </c>
      <c r="AU123">
        <f t="shared" si="4"/>
        <v>1</v>
      </c>
      <c r="AV123">
        <f t="shared" si="5"/>
        <v>1</v>
      </c>
      <c r="AW123">
        <f>COUNTIF(Erros!$J$2:$J$1060,H123)</f>
        <v>3</v>
      </c>
      <c r="AX123">
        <f>COUNTIF(Discrepante!$J$2:$J$86,H123)</f>
        <v>0</v>
      </c>
      <c r="AY123">
        <f>COUNTIF(Acertos!$J$2:$J$37,H123)</f>
        <v>0</v>
      </c>
    </row>
    <row r="124" spans="1:51">
      <c r="A124" s="33"/>
      <c r="B124" s="33"/>
      <c r="C124" s="33"/>
      <c r="D124" s="36"/>
      <c r="E124" s="33"/>
      <c r="F124" s="33"/>
      <c r="G124" s="33"/>
      <c r="H124" s="36">
        <v>73599770</v>
      </c>
      <c r="I124" s="30">
        <v>0</v>
      </c>
      <c r="J124" s="36" t="s">
        <v>858</v>
      </c>
      <c r="K124" s="33"/>
      <c r="L124" s="33"/>
      <c r="M124" s="33"/>
      <c r="N124" s="33"/>
      <c r="O124" s="33"/>
      <c r="P124" s="36">
        <v>1622.05</v>
      </c>
      <c r="Q124" s="36" t="s">
        <v>404</v>
      </c>
      <c r="R124" s="36" t="s">
        <v>404</v>
      </c>
      <c r="S124" s="36" t="s">
        <v>404</v>
      </c>
      <c r="T124" s="36">
        <v>19</v>
      </c>
      <c r="U124" s="36">
        <v>0</v>
      </c>
      <c r="V124" s="36">
        <v>1</v>
      </c>
      <c r="W124" s="36">
        <v>164571</v>
      </c>
      <c r="X124" s="37">
        <v>44761.875</v>
      </c>
      <c r="Y124" s="36" t="s">
        <v>387</v>
      </c>
      <c r="Z124" s="36">
        <v>0</v>
      </c>
      <c r="AA124" s="37"/>
      <c r="AB124" s="37">
        <v>44761.875</v>
      </c>
      <c r="AC124" s="37">
        <v>34868.875</v>
      </c>
      <c r="AD124" s="37">
        <v>43353.875</v>
      </c>
      <c r="AE124" s="37"/>
      <c r="AF124" s="37">
        <v>43357.875</v>
      </c>
      <c r="AG124" s="36"/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 t="s">
        <v>389</v>
      </c>
      <c r="AO124" s="36">
        <v>45</v>
      </c>
      <c r="AP124" s="36" t="s">
        <v>476</v>
      </c>
      <c r="AQ124" s="36">
        <v>193102</v>
      </c>
      <c r="AR124" s="36">
        <v>1931.02</v>
      </c>
      <c r="AS124" s="36" t="s">
        <v>408</v>
      </c>
      <c r="AT124" t="str">
        <f t="shared" si="3"/>
        <v>735997700RXNXLD TXXGX XXDL1622.05SIMSIMSIM190116457144761.875FNEL044761.87534868.87543353.87543357.875000000AMIL45AMIL 400 QC NACIONAL1931021931.02ATIVO</v>
      </c>
      <c r="AU124">
        <f t="shared" si="4"/>
        <v>0</v>
      </c>
      <c r="AV124">
        <f t="shared" si="5"/>
        <v>0</v>
      </c>
      <c r="AW124">
        <f>COUNTIF(Erros!$J$2:$J$1060,H124)</f>
        <v>3</v>
      </c>
      <c r="AX124">
        <f>COUNTIF(Discrepante!$J$2:$J$86,H124)</f>
        <v>0</v>
      </c>
      <c r="AY124">
        <f>COUNTIF(Acertos!$J$2:$J$37,H124)</f>
        <v>0</v>
      </c>
    </row>
    <row r="125" spans="1:51">
      <c r="A125" s="33"/>
      <c r="B125" s="33"/>
      <c r="C125" s="33"/>
      <c r="D125" s="36"/>
      <c r="E125" s="33"/>
      <c r="F125" s="33"/>
      <c r="G125" s="33"/>
      <c r="H125" s="36">
        <v>73599770</v>
      </c>
      <c r="I125" s="30">
        <v>0</v>
      </c>
      <c r="J125" s="36" t="s">
        <v>858</v>
      </c>
      <c r="K125" s="33"/>
      <c r="L125" s="33"/>
      <c r="M125" s="33"/>
      <c r="N125" s="33"/>
      <c r="O125" s="33"/>
      <c r="P125" s="36">
        <v>1622.05</v>
      </c>
      <c r="Q125" s="36" t="s">
        <v>404</v>
      </c>
      <c r="R125" s="36" t="s">
        <v>404</v>
      </c>
      <c r="S125" s="36" t="s">
        <v>404</v>
      </c>
      <c r="T125" s="36">
        <v>19</v>
      </c>
      <c r="U125" s="36">
        <v>0</v>
      </c>
      <c r="V125" s="36">
        <v>1</v>
      </c>
      <c r="W125" s="36">
        <v>164571</v>
      </c>
      <c r="X125" s="37">
        <v>44761.875</v>
      </c>
      <c r="Y125" s="36" t="s">
        <v>387</v>
      </c>
      <c r="Z125" s="36">
        <v>0</v>
      </c>
      <c r="AA125" s="37"/>
      <c r="AB125" s="37">
        <v>44761.875</v>
      </c>
      <c r="AC125" s="37">
        <v>34868.875</v>
      </c>
      <c r="AD125" s="37">
        <v>43353.875</v>
      </c>
      <c r="AE125" s="37"/>
      <c r="AF125" s="37">
        <v>43357.875</v>
      </c>
      <c r="AG125" s="36"/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 t="s">
        <v>389</v>
      </c>
      <c r="AO125" s="36">
        <v>45</v>
      </c>
      <c r="AP125" s="36" t="s">
        <v>476</v>
      </c>
      <c r="AQ125" s="36">
        <v>193102</v>
      </c>
      <c r="AR125" s="36">
        <v>1931.02</v>
      </c>
      <c r="AS125" s="36" t="s">
        <v>408</v>
      </c>
      <c r="AT125" t="str">
        <f t="shared" si="3"/>
        <v>735997700RXNXLD TXXGX XXDL1622.05SIMSIMSIM190116457144761.875FNEL044761.87534868.87543353.87543357.875000000AMIL45AMIL 400 QC NACIONAL1931021931.02ATIVO</v>
      </c>
      <c r="AU125">
        <f t="shared" si="4"/>
        <v>1</v>
      </c>
      <c r="AV125">
        <f t="shared" si="5"/>
        <v>1</v>
      </c>
      <c r="AW125">
        <f>COUNTIF(Erros!$J$2:$J$1060,H125)</f>
        <v>3</v>
      </c>
      <c r="AX125">
        <f>COUNTIF(Discrepante!$J$2:$J$86,H125)</f>
        <v>0</v>
      </c>
      <c r="AY125">
        <f>COUNTIF(Acertos!$J$2:$J$37,H125)</f>
        <v>0</v>
      </c>
    </row>
    <row r="126" spans="1:51">
      <c r="A126" s="33"/>
      <c r="B126" s="33"/>
      <c r="C126" s="33"/>
      <c r="D126" s="34"/>
      <c r="E126" s="33"/>
      <c r="F126" s="33"/>
      <c r="G126" s="33"/>
      <c r="H126" s="34">
        <v>73599770</v>
      </c>
      <c r="I126" s="29">
        <v>0</v>
      </c>
      <c r="J126" s="34" t="s">
        <v>858</v>
      </c>
      <c r="K126" s="33"/>
      <c r="L126" s="33"/>
      <c r="M126" s="33"/>
      <c r="N126" s="33"/>
      <c r="O126" s="33"/>
      <c r="P126" s="34">
        <v>1622.05</v>
      </c>
      <c r="Q126" s="34" t="s">
        <v>404</v>
      </c>
      <c r="R126" s="34" t="s">
        <v>404</v>
      </c>
      <c r="S126" s="34" t="s">
        <v>404</v>
      </c>
      <c r="T126" s="34">
        <v>19</v>
      </c>
      <c r="U126" s="34">
        <v>0</v>
      </c>
      <c r="V126" s="34">
        <v>1</v>
      </c>
      <c r="W126" s="34">
        <v>164571</v>
      </c>
      <c r="X126" s="35">
        <v>44761.875</v>
      </c>
      <c r="Y126" s="34" t="s">
        <v>387</v>
      </c>
      <c r="Z126" s="34">
        <v>0</v>
      </c>
      <c r="AA126" s="35"/>
      <c r="AB126" s="35">
        <v>44761.875</v>
      </c>
      <c r="AC126" s="35">
        <v>34868.875</v>
      </c>
      <c r="AD126" s="35">
        <v>43353.875</v>
      </c>
      <c r="AE126" s="35"/>
      <c r="AF126" s="35">
        <v>43357.875</v>
      </c>
      <c r="AG126" s="34"/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 t="s">
        <v>389</v>
      </c>
      <c r="AO126" s="34">
        <v>45</v>
      </c>
      <c r="AP126" s="34" t="s">
        <v>476</v>
      </c>
      <c r="AQ126" s="34">
        <v>193102</v>
      </c>
      <c r="AR126" s="34">
        <v>1931.02</v>
      </c>
      <c r="AS126" s="34" t="s">
        <v>408</v>
      </c>
      <c r="AT126" t="str">
        <f t="shared" si="3"/>
        <v>735997700RXNXLD TXXGX XXDL1622.05SIMSIMSIM190116457144761.875FNEL044761.87534868.87543353.87543357.875000000AMIL45AMIL 400 QC NACIONAL1931021931.02ATIVO</v>
      </c>
      <c r="AU126">
        <f t="shared" si="4"/>
        <v>1</v>
      </c>
      <c r="AV126">
        <f t="shared" si="5"/>
        <v>1</v>
      </c>
      <c r="AW126">
        <f>COUNTIF(Erros!$J$2:$J$1060,H126)</f>
        <v>3</v>
      </c>
      <c r="AX126">
        <f>COUNTIF(Discrepante!$J$2:$J$86,H126)</f>
        <v>0</v>
      </c>
      <c r="AY126">
        <f>COUNTIF(Acertos!$J$2:$J$37,H126)</f>
        <v>0</v>
      </c>
    </row>
    <row r="127" spans="1:51">
      <c r="A127" s="33"/>
      <c r="B127" s="33"/>
      <c r="C127" s="33"/>
      <c r="D127" s="34"/>
      <c r="E127" s="33"/>
      <c r="F127" s="33"/>
      <c r="G127" s="33"/>
      <c r="H127" s="34">
        <v>73599777</v>
      </c>
      <c r="I127" s="29">
        <v>0</v>
      </c>
      <c r="J127" s="34" t="s">
        <v>859</v>
      </c>
      <c r="K127" s="33"/>
      <c r="L127" s="33"/>
      <c r="M127" s="33"/>
      <c r="N127" s="33"/>
      <c r="O127" s="33"/>
      <c r="P127" s="34">
        <v>2026.2</v>
      </c>
      <c r="Q127" s="34" t="s">
        <v>404</v>
      </c>
      <c r="R127" s="34" t="s">
        <v>404</v>
      </c>
      <c r="S127" s="34" t="s">
        <v>404</v>
      </c>
      <c r="T127" s="34">
        <v>19</v>
      </c>
      <c r="U127" s="34">
        <v>0</v>
      </c>
      <c r="V127" s="34">
        <v>1</v>
      </c>
      <c r="W127" s="34">
        <v>164582</v>
      </c>
      <c r="X127" s="35">
        <v>44761.875</v>
      </c>
      <c r="Y127" s="34" t="s">
        <v>387</v>
      </c>
      <c r="Z127" s="34">
        <v>0</v>
      </c>
      <c r="AA127" s="35"/>
      <c r="AB127" s="35">
        <v>44761.875</v>
      </c>
      <c r="AC127" s="35">
        <v>35984.875</v>
      </c>
      <c r="AD127" s="35">
        <v>43353.875</v>
      </c>
      <c r="AE127" s="35"/>
      <c r="AF127" s="35">
        <v>43357.875</v>
      </c>
      <c r="AG127" s="34"/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 t="s">
        <v>389</v>
      </c>
      <c r="AO127" s="34">
        <v>45</v>
      </c>
      <c r="AP127" s="34" t="s">
        <v>483</v>
      </c>
      <c r="AQ127" s="34">
        <v>24121</v>
      </c>
      <c r="AR127" s="34">
        <v>2412.1</v>
      </c>
      <c r="AS127" s="34" t="s">
        <v>408</v>
      </c>
      <c r="AT127" t="str">
        <f t="shared" si="3"/>
        <v>735997770MXTHXU TXVXRX TXRRX2026.2SIMSIMSIM190116458244761.875FNEL044761.87535984.87543353.87543357.875000000AMIL45AMIL 700 QP NACIONAL241212412.1ATIVO</v>
      </c>
      <c r="AU127">
        <f t="shared" si="4"/>
        <v>0</v>
      </c>
      <c r="AV127">
        <f t="shared" si="5"/>
        <v>0</v>
      </c>
      <c r="AW127">
        <f>COUNTIF(Erros!$J$2:$J$1060,H127)</f>
        <v>3</v>
      </c>
      <c r="AX127">
        <f>COUNTIF(Discrepante!$J$2:$J$86,H127)</f>
        <v>0</v>
      </c>
      <c r="AY127">
        <f>COUNTIF(Acertos!$J$2:$J$37,H127)</f>
        <v>0</v>
      </c>
    </row>
    <row r="128" spans="1:51">
      <c r="A128" s="33"/>
      <c r="B128" s="33"/>
      <c r="C128" s="33"/>
      <c r="D128" s="34"/>
      <c r="E128" s="33"/>
      <c r="F128" s="33"/>
      <c r="G128" s="33"/>
      <c r="H128" s="34">
        <v>73599777</v>
      </c>
      <c r="I128" s="29">
        <v>0</v>
      </c>
      <c r="J128" s="34" t="s">
        <v>859</v>
      </c>
      <c r="K128" s="33"/>
      <c r="L128" s="33"/>
      <c r="M128" s="33"/>
      <c r="N128" s="33"/>
      <c r="O128" s="33"/>
      <c r="P128" s="34">
        <v>2026.2</v>
      </c>
      <c r="Q128" s="34" t="s">
        <v>404</v>
      </c>
      <c r="R128" s="34" t="s">
        <v>404</v>
      </c>
      <c r="S128" s="34" t="s">
        <v>404</v>
      </c>
      <c r="T128" s="34">
        <v>19</v>
      </c>
      <c r="U128" s="34">
        <v>0</v>
      </c>
      <c r="V128" s="34">
        <v>1</v>
      </c>
      <c r="W128" s="34">
        <v>164582</v>
      </c>
      <c r="X128" s="35">
        <v>44761.875</v>
      </c>
      <c r="Y128" s="34" t="s">
        <v>387</v>
      </c>
      <c r="Z128" s="34">
        <v>0</v>
      </c>
      <c r="AA128" s="35"/>
      <c r="AB128" s="35">
        <v>44761.875</v>
      </c>
      <c r="AC128" s="35">
        <v>35984.875</v>
      </c>
      <c r="AD128" s="35">
        <v>43353.875</v>
      </c>
      <c r="AE128" s="35"/>
      <c r="AF128" s="35">
        <v>43357.875</v>
      </c>
      <c r="AG128" s="34"/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 t="s">
        <v>389</v>
      </c>
      <c r="AO128" s="34">
        <v>45</v>
      </c>
      <c r="AP128" s="34" t="s">
        <v>483</v>
      </c>
      <c r="AQ128" s="34">
        <v>24121</v>
      </c>
      <c r="AR128" s="34">
        <v>2412.1</v>
      </c>
      <c r="AS128" s="34" t="s">
        <v>408</v>
      </c>
      <c r="AT128" t="str">
        <f t="shared" si="3"/>
        <v>735997770MXTHXU TXVXRX TXRRX2026.2SIMSIMSIM190116458244761.875FNEL044761.87535984.87543353.87543357.875000000AMIL45AMIL 700 QP NACIONAL241212412.1ATIVO</v>
      </c>
      <c r="AU128">
        <f t="shared" si="4"/>
        <v>1</v>
      </c>
      <c r="AV128">
        <f t="shared" si="5"/>
        <v>1</v>
      </c>
      <c r="AW128">
        <f>COUNTIF(Erros!$J$2:$J$1060,H128)</f>
        <v>3</v>
      </c>
      <c r="AX128">
        <f>COUNTIF(Discrepante!$J$2:$J$86,H128)</f>
        <v>0</v>
      </c>
      <c r="AY128">
        <f>COUNTIF(Acertos!$J$2:$J$37,H128)</f>
        <v>0</v>
      </c>
    </row>
    <row r="129" spans="1:51">
      <c r="A129" s="33"/>
      <c r="B129" s="33"/>
      <c r="C129" s="33"/>
      <c r="D129" s="36"/>
      <c r="E129" s="33"/>
      <c r="F129" s="33"/>
      <c r="G129" s="33"/>
      <c r="H129" s="36">
        <v>73599777</v>
      </c>
      <c r="I129" s="30">
        <v>0</v>
      </c>
      <c r="J129" s="36" t="s">
        <v>859</v>
      </c>
      <c r="K129" s="33"/>
      <c r="L129" s="33"/>
      <c r="M129" s="33"/>
      <c r="N129" s="33"/>
      <c r="O129" s="33"/>
      <c r="P129" s="36">
        <v>2026.2</v>
      </c>
      <c r="Q129" s="36" t="s">
        <v>404</v>
      </c>
      <c r="R129" s="36" t="s">
        <v>404</v>
      </c>
      <c r="S129" s="36" t="s">
        <v>404</v>
      </c>
      <c r="T129" s="36">
        <v>19</v>
      </c>
      <c r="U129" s="36">
        <v>0</v>
      </c>
      <c r="V129" s="36">
        <v>1</v>
      </c>
      <c r="W129" s="36">
        <v>164582</v>
      </c>
      <c r="X129" s="37">
        <v>44761.875</v>
      </c>
      <c r="Y129" s="36" t="s">
        <v>387</v>
      </c>
      <c r="Z129" s="36">
        <v>0</v>
      </c>
      <c r="AA129" s="37"/>
      <c r="AB129" s="37">
        <v>44761.875</v>
      </c>
      <c r="AC129" s="37">
        <v>35984.875</v>
      </c>
      <c r="AD129" s="37">
        <v>43353.875</v>
      </c>
      <c r="AE129" s="37"/>
      <c r="AF129" s="37">
        <v>43357.875</v>
      </c>
      <c r="AG129" s="36"/>
      <c r="AH129" s="36">
        <v>0</v>
      </c>
      <c r="AI129" s="36">
        <v>0</v>
      </c>
      <c r="AJ129" s="36">
        <v>0</v>
      </c>
      <c r="AK129" s="36">
        <v>0</v>
      </c>
      <c r="AL129" s="36">
        <v>0</v>
      </c>
      <c r="AM129" s="36">
        <v>0</v>
      </c>
      <c r="AN129" s="36" t="s">
        <v>389</v>
      </c>
      <c r="AO129" s="36">
        <v>45</v>
      </c>
      <c r="AP129" s="36" t="s">
        <v>483</v>
      </c>
      <c r="AQ129" s="36">
        <v>24121</v>
      </c>
      <c r="AR129" s="36">
        <v>2412.1</v>
      </c>
      <c r="AS129" s="36" t="s">
        <v>408</v>
      </c>
      <c r="AT129" t="str">
        <f t="shared" si="3"/>
        <v>735997770MXTHXU TXVXRX TXRRX2026.2SIMSIMSIM190116458244761.875FNEL044761.87535984.87543353.87543357.875000000AMIL45AMIL 700 QP NACIONAL241212412.1ATIVO</v>
      </c>
      <c r="AU129">
        <f t="shared" si="4"/>
        <v>1</v>
      </c>
      <c r="AV129">
        <f t="shared" si="5"/>
        <v>1</v>
      </c>
      <c r="AW129">
        <f>COUNTIF(Erros!$J$2:$J$1060,H129)</f>
        <v>3</v>
      </c>
      <c r="AX129">
        <f>COUNTIF(Discrepante!$J$2:$J$86,H129)</f>
        <v>0</v>
      </c>
      <c r="AY129">
        <f>COUNTIF(Acertos!$J$2:$J$37,H129)</f>
        <v>0</v>
      </c>
    </row>
    <row r="130" spans="1:51">
      <c r="A130" s="33"/>
      <c r="B130" s="33"/>
      <c r="C130" s="33"/>
      <c r="D130" s="36"/>
      <c r="E130" s="33"/>
      <c r="F130" s="33"/>
      <c r="G130" s="33"/>
      <c r="H130" s="36">
        <v>73599795</v>
      </c>
      <c r="I130" s="30">
        <v>0</v>
      </c>
      <c r="J130" s="36" t="s">
        <v>738</v>
      </c>
      <c r="K130" s="33"/>
      <c r="L130" s="33"/>
      <c r="M130" s="33"/>
      <c r="N130" s="33"/>
      <c r="O130" s="33"/>
      <c r="P130" s="36">
        <v>1297.6600000000001</v>
      </c>
      <c r="Q130" s="36" t="s">
        <v>386</v>
      </c>
      <c r="R130" s="36" t="s">
        <v>386</v>
      </c>
      <c r="S130" s="36" t="s">
        <v>386</v>
      </c>
      <c r="T130" s="36">
        <v>19</v>
      </c>
      <c r="U130" s="36">
        <v>0</v>
      </c>
      <c r="V130" s="36">
        <v>1</v>
      </c>
      <c r="W130" s="36">
        <v>164699</v>
      </c>
      <c r="X130" s="37">
        <v>44761.875</v>
      </c>
      <c r="Y130" s="36" t="s">
        <v>387</v>
      </c>
      <c r="Z130" s="36">
        <v>0</v>
      </c>
      <c r="AA130" s="37"/>
      <c r="AB130" s="37">
        <v>44761.875</v>
      </c>
      <c r="AC130" s="37">
        <v>37433.875</v>
      </c>
      <c r="AD130" s="37">
        <v>44633.875</v>
      </c>
      <c r="AE130" s="37">
        <v>44605.875</v>
      </c>
      <c r="AF130" s="37">
        <v>43357.875</v>
      </c>
      <c r="AG130" s="36"/>
      <c r="AH130" s="36">
        <v>0</v>
      </c>
      <c r="AI130" s="36">
        <v>0</v>
      </c>
      <c r="AJ130" s="36">
        <v>0</v>
      </c>
      <c r="AK130" s="36">
        <v>0</v>
      </c>
      <c r="AL130" s="36">
        <v>0</v>
      </c>
      <c r="AM130" s="36">
        <v>0</v>
      </c>
      <c r="AN130" s="36" t="s">
        <v>389</v>
      </c>
      <c r="AO130" s="36"/>
      <c r="AP130" s="36" t="s">
        <v>476</v>
      </c>
      <c r="AQ130" s="36">
        <v>88755</v>
      </c>
      <c r="AR130" s="36">
        <v>887.55</v>
      </c>
      <c r="AS130" s="36" t="s">
        <v>408</v>
      </c>
      <c r="AT130" t="str">
        <f t="shared" ref="AT130:AT193" si="6">CONCATENATE(A130,B130,C130,D130,E130,F130,G130,H130,I130,J130,K130,L130,M130,N130,O130,P130,Q130,R130,S130,T130,U130,V130,W130,X130,Y130,Z130,AA130,AB130,AC130,AD130,AE130,AF130,AG130,AH130,AI130,AJ130,AK130,AL130,AM130,AN130,AO130,AP130,AQ130,AR130,AS130)</f>
        <v>735997950TXWXN THXXRRY DX XNTX PXLMX1297.66NÃONÃONÃO190116469944761.875FNEL044761.87537433.87544633.87544605.87543357.875000000AMILAMIL 400 QC NACIONAL88755887.55ATIVO</v>
      </c>
      <c r="AU130">
        <f t="shared" ref="AU130:AU193" si="7">IF(AT130=AT129,1,0)</f>
        <v>0</v>
      </c>
      <c r="AV130">
        <f t="shared" si="5"/>
        <v>0</v>
      </c>
      <c r="AW130">
        <f>COUNTIF(Erros!$J$2:$J$1060,H130)</f>
        <v>3</v>
      </c>
      <c r="AX130">
        <f>COUNTIF(Discrepante!$J$2:$J$86,H130)</f>
        <v>0</v>
      </c>
      <c r="AY130">
        <f>COUNTIF(Acertos!$J$2:$J$37,H130)</f>
        <v>0</v>
      </c>
    </row>
    <row r="131" spans="1:51">
      <c r="A131" s="33"/>
      <c r="B131" s="33"/>
      <c r="C131" s="33"/>
      <c r="D131" s="36"/>
      <c r="E131" s="33"/>
      <c r="F131" s="33"/>
      <c r="G131" s="33"/>
      <c r="H131" s="36">
        <v>73599795</v>
      </c>
      <c r="I131" s="30">
        <v>0</v>
      </c>
      <c r="J131" s="36" t="s">
        <v>738</v>
      </c>
      <c r="K131" s="33"/>
      <c r="L131" s="33"/>
      <c r="M131" s="33"/>
      <c r="N131" s="33"/>
      <c r="O131" s="33"/>
      <c r="P131" s="36">
        <v>1297.6600000000001</v>
      </c>
      <c r="Q131" s="36" t="s">
        <v>386</v>
      </c>
      <c r="R131" s="36" t="s">
        <v>386</v>
      </c>
      <c r="S131" s="36" t="s">
        <v>386</v>
      </c>
      <c r="T131" s="36">
        <v>19</v>
      </c>
      <c r="U131" s="36">
        <v>0</v>
      </c>
      <c r="V131" s="36">
        <v>1</v>
      </c>
      <c r="W131" s="36">
        <v>164699</v>
      </c>
      <c r="X131" s="37">
        <v>44761.875</v>
      </c>
      <c r="Y131" s="36" t="s">
        <v>387</v>
      </c>
      <c r="Z131" s="36">
        <v>0</v>
      </c>
      <c r="AA131" s="37"/>
      <c r="AB131" s="37">
        <v>44761.875</v>
      </c>
      <c r="AC131" s="37">
        <v>37433.875</v>
      </c>
      <c r="AD131" s="37">
        <v>44633.875</v>
      </c>
      <c r="AE131" s="37">
        <v>44605.875</v>
      </c>
      <c r="AF131" s="37">
        <v>43357.875</v>
      </c>
      <c r="AG131" s="36"/>
      <c r="AH131" s="36">
        <v>0</v>
      </c>
      <c r="AI131" s="36">
        <v>0</v>
      </c>
      <c r="AJ131" s="36">
        <v>0</v>
      </c>
      <c r="AK131" s="36">
        <v>0</v>
      </c>
      <c r="AL131" s="36">
        <v>0</v>
      </c>
      <c r="AM131" s="36">
        <v>0</v>
      </c>
      <c r="AN131" s="36" t="s">
        <v>389</v>
      </c>
      <c r="AO131" s="36"/>
      <c r="AP131" s="36" t="s">
        <v>476</v>
      </c>
      <c r="AQ131" s="36">
        <v>88755</v>
      </c>
      <c r="AR131" s="36">
        <v>887.55</v>
      </c>
      <c r="AS131" s="36" t="s">
        <v>408</v>
      </c>
      <c r="AT131" t="str">
        <f t="shared" si="6"/>
        <v>735997950TXWXN THXXRRY DX XNTX PXLMX1297.66NÃONÃONÃO190116469944761.875FNEL044761.87537433.87544633.87544605.87543357.875000000AMILAMIL 400 QC NACIONAL88755887.55ATIVO</v>
      </c>
      <c r="AU131">
        <f t="shared" si="7"/>
        <v>1</v>
      </c>
      <c r="AV131">
        <f t="shared" ref="AV131:AV194" si="8">IF(H131=H130,1,0)</f>
        <v>1</v>
      </c>
      <c r="AW131">
        <f>COUNTIF(Erros!$J$2:$J$1060,H131)</f>
        <v>3</v>
      </c>
      <c r="AX131">
        <f>COUNTIF(Discrepante!$J$2:$J$86,H131)</f>
        <v>0</v>
      </c>
      <c r="AY131">
        <f>COUNTIF(Acertos!$J$2:$J$37,H131)</f>
        <v>0</v>
      </c>
    </row>
    <row r="132" spans="1:51">
      <c r="A132" s="33"/>
      <c r="B132" s="33"/>
      <c r="C132" s="33"/>
      <c r="D132" s="34"/>
      <c r="E132" s="33"/>
      <c r="F132" s="33"/>
      <c r="G132" s="33"/>
      <c r="H132" s="34">
        <v>73599795</v>
      </c>
      <c r="I132" s="29">
        <v>0</v>
      </c>
      <c r="J132" s="34" t="s">
        <v>738</v>
      </c>
      <c r="K132" s="33"/>
      <c r="L132" s="33"/>
      <c r="M132" s="33"/>
      <c r="N132" s="33"/>
      <c r="O132" s="33"/>
      <c r="P132" s="34">
        <v>1297.6600000000001</v>
      </c>
      <c r="Q132" s="34" t="s">
        <v>386</v>
      </c>
      <c r="R132" s="34" t="s">
        <v>386</v>
      </c>
      <c r="S132" s="34" t="s">
        <v>386</v>
      </c>
      <c r="T132" s="34">
        <v>19</v>
      </c>
      <c r="U132" s="34">
        <v>0</v>
      </c>
      <c r="V132" s="34">
        <v>1</v>
      </c>
      <c r="W132" s="34">
        <v>164699</v>
      </c>
      <c r="X132" s="35">
        <v>44761.875</v>
      </c>
      <c r="Y132" s="34" t="s">
        <v>387</v>
      </c>
      <c r="Z132" s="34">
        <v>0</v>
      </c>
      <c r="AA132" s="35"/>
      <c r="AB132" s="35">
        <v>44761.875</v>
      </c>
      <c r="AC132" s="35">
        <v>37433.875</v>
      </c>
      <c r="AD132" s="35">
        <v>44633.875</v>
      </c>
      <c r="AE132" s="35">
        <v>44605.875</v>
      </c>
      <c r="AF132" s="35">
        <v>43357.875</v>
      </c>
      <c r="AG132" s="34"/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 t="s">
        <v>389</v>
      </c>
      <c r="AO132" s="34"/>
      <c r="AP132" s="34" t="s">
        <v>476</v>
      </c>
      <c r="AQ132" s="34">
        <v>88755</v>
      </c>
      <c r="AR132" s="34">
        <v>887.55</v>
      </c>
      <c r="AS132" s="34" t="s">
        <v>408</v>
      </c>
      <c r="AT132" t="str">
        <f t="shared" si="6"/>
        <v>735997950TXWXN THXXRRY DX XNTX PXLMX1297.66NÃONÃONÃO190116469944761.875FNEL044761.87537433.87544633.87544605.87543357.875000000AMILAMIL 400 QC NACIONAL88755887.55ATIVO</v>
      </c>
      <c r="AU132">
        <f t="shared" si="7"/>
        <v>1</v>
      </c>
      <c r="AV132">
        <f t="shared" si="8"/>
        <v>1</v>
      </c>
      <c r="AW132">
        <f>COUNTIF(Erros!$J$2:$J$1060,H132)</f>
        <v>3</v>
      </c>
      <c r="AX132">
        <f>COUNTIF(Discrepante!$J$2:$J$86,H132)</f>
        <v>0</v>
      </c>
      <c r="AY132">
        <f>COUNTIF(Acertos!$J$2:$J$37,H132)</f>
        <v>0</v>
      </c>
    </row>
    <row r="133" spans="1:51">
      <c r="A133" s="33"/>
      <c r="B133" s="33"/>
      <c r="C133" s="33"/>
      <c r="D133" s="36"/>
      <c r="E133" s="33"/>
      <c r="F133" s="33"/>
      <c r="G133" s="33"/>
      <c r="H133" s="36">
        <v>73599803</v>
      </c>
      <c r="I133" s="30">
        <v>0</v>
      </c>
      <c r="J133" s="36" t="s">
        <v>864</v>
      </c>
      <c r="K133" s="33"/>
      <c r="L133" s="33"/>
      <c r="M133" s="33"/>
      <c r="N133" s="33"/>
      <c r="O133" s="33"/>
      <c r="P133" s="36">
        <v>2343.0700000000002</v>
      </c>
      <c r="Q133" s="36" t="s">
        <v>404</v>
      </c>
      <c r="R133" s="36" t="s">
        <v>404</v>
      </c>
      <c r="S133" s="36" t="s">
        <v>404</v>
      </c>
      <c r="T133" s="36">
        <v>57</v>
      </c>
      <c r="U133" s="36">
        <v>0</v>
      </c>
      <c r="V133" s="36">
        <v>1</v>
      </c>
      <c r="W133" s="36">
        <v>164769</v>
      </c>
      <c r="X133" s="37">
        <v>44761.875</v>
      </c>
      <c r="Y133" s="36" t="s">
        <v>392</v>
      </c>
      <c r="Z133" s="36">
        <v>0</v>
      </c>
      <c r="AA133" s="37"/>
      <c r="AB133" s="37">
        <v>44761.875</v>
      </c>
      <c r="AC133" s="37">
        <v>30252.875</v>
      </c>
      <c r="AD133" s="37">
        <v>43353.875</v>
      </c>
      <c r="AE133" s="37"/>
      <c r="AF133" s="37">
        <v>43357.875</v>
      </c>
      <c r="AG133" s="36"/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36" t="s">
        <v>389</v>
      </c>
      <c r="AO133" s="36">
        <v>45</v>
      </c>
      <c r="AP133" s="36" t="s">
        <v>390</v>
      </c>
      <c r="AQ133" s="36">
        <v>278937</v>
      </c>
      <c r="AR133" s="36">
        <v>2789.37</v>
      </c>
      <c r="AS133" s="36" t="s">
        <v>408</v>
      </c>
      <c r="AT133" t="str">
        <f t="shared" si="6"/>
        <v>735998030RXXNGXLX XRXUJX DX WXRMX2343.07SIMSIMSIM570116476944761.875ANMEP044761.87530252.87543353.87543357.875000000AMIL45AMIL 400 QP NACIONAL2789372789.37ATIVO</v>
      </c>
      <c r="AU133">
        <f t="shared" si="7"/>
        <v>0</v>
      </c>
      <c r="AV133">
        <f t="shared" si="8"/>
        <v>0</v>
      </c>
      <c r="AW133">
        <f>COUNTIF(Erros!$J$2:$J$1060,H133)</f>
        <v>3</v>
      </c>
      <c r="AX133">
        <f>COUNTIF(Discrepante!$J$2:$J$86,H133)</f>
        <v>0</v>
      </c>
      <c r="AY133">
        <f>COUNTIF(Acertos!$J$2:$J$37,H133)</f>
        <v>0</v>
      </c>
    </row>
    <row r="134" spans="1:51">
      <c r="A134" s="33"/>
      <c r="B134" s="33"/>
      <c r="C134" s="33"/>
      <c r="D134" s="34"/>
      <c r="E134" s="33"/>
      <c r="F134" s="33"/>
      <c r="G134" s="33"/>
      <c r="H134" s="34">
        <v>73599803</v>
      </c>
      <c r="I134" s="29">
        <v>0</v>
      </c>
      <c r="J134" s="34" t="s">
        <v>864</v>
      </c>
      <c r="K134" s="33"/>
      <c r="L134" s="33"/>
      <c r="M134" s="33"/>
      <c r="N134" s="33"/>
      <c r="O134" s="33"/>
      <c r="P134" s="34">
        <v>2343.0700000000002</v>
      </c>
      <c r="Q134" s="34" t="s">
        <v>404</v>
      </c>
      <c r="R134" s="34" t="s">
        <v>404</v>
      </c>
      <c r="S134" s="34" t="s">
        <v>404</v>
      </c>
      <c r="T134" s="34">
        <v>57</v>
      </c>
      <c r="U134" s="34">
        <v>0</v>
      </c>
      <c r="V134" s="34">
        <v>1</v>
      </c>
      <c r="W134" s="34">
        <v>164769</v>
      </c>
      <c r="X134" s="35">
        <v>44761.875</v>
      </c>
      <c r="Y134" s="34" t="s">
        <v>392</v>
      </c>
      <c r="Z134" s="34">
        <v>0</v>
      </c>
      <c r="AA134" s="35"/>
      <c r="AB134" s="35">
        <v>44761.875</v>
      </c>
      <c r="AC134" s="35">
        <v>30252.875</v>
      </c>
      <c r="AD134" s="35">
        <v>43353.875</v>
      </c>
      <c r="AE134" s="35"/>
      <c r="AF134" s="35">
        <v>43357.875</v>
      </c>
      <c r="AG134" s="34"/>
      <c r="AH134" s="34">
        <v>0</v>
      </c>
      <c r="AI134" s="34">
        <v>0</v>
      </c>
      <c r="AJ134" s="34">
        <v>0</v>
      </c>
      <c r="AK134" s="34">
        <v>0</v>
      </c>
      <c r="AL134" s="34">
        <v>0</v>
      </c>
      <c r="AM134" s="34">
        <v>0</v>
      </c>
      <c r="AN134" s="34" t="s">
        <v>389</v>
      </c>
      <c r="AO134" s="34">
        <v>45</v>
      </c>
      <c r="AP134" s="34" t="s">
        <v>390</v>
      </c>
      <c r="AQ134" s="34">
        <v>278937</v>
      </c>
      <c r="AR134" s="34">
        <v>2789.37</v>
      </c>
      <c r="AS134" s="34" t="s">
        <v>408</v>
      </c>
      <c r="AT134" t="str">
        <f t="shared" si="6"/>
        <v>735998030RXXNGXLX XRXUJX DX WXRMX2343.07SIMSIMSIM570116476944761.875ANMEP044761.87530252.87543353.87543357.875000000AMIL45AMIL 400 QP NACIONAL2789372789.37ATIVO</v>
      </c>
      <c r="AU134">
        <f t="shared" si="7"/>
        <v>1</v>
      </c>
      <c r="AV134">
        <f t="shared" si="8"/>
        <v>1</v>
      </c>
      <c r="AW134">
        <f>COUNTIF(Erros!$J$2:$J$1060,H134)</f>
        <v>3</v>
      </c>
      <c r="AX134">
        <f>COUNTIF(Discrepante!$J$2:$J$86,H134)</f>
        <v>0</v>
      </c>
      <c r="AY134">
        <f>COUNTIF(Acertos!$J$2:$J$37,H134)</f>
        <v>0</v>
      </c>
    </row>
    <row r="135" spans="1:51">
      <c r="A135" s="33"/>
      <c r="B135" s="33"/>
      <c r="C135" s="33"/>
      <c r="D135" s="36"/>
      <c r="E135" s="33"/>
      <c r="F135" s="33"/>
      <c r="G135" s="33"/>
      <c r="H135" s="36">
        <v>73599803</v>
      </c>
      <c r="I135" s="30">
        <v>0</v>
      </c>
      <c r="J135" s="36" t="s">
        <v>864</v>
      </c>
      <c r="K135" s="33"/>
      <c r="L135" s="33"/>
      <c r="M135" s="33"/>
      <c r="N135" s="33"/>
      <c r="O135" s="33"/>
      <c r="P135" s="36">
        <v>2343.0700000000002</v>
      </c>
      <c r="Q135" s="36" t="s">
        <v>404</v>
      </c>
      <c r="R135" s="36" t="s">
        <v>404</v>
      </c>
      <c r="S135" s="36" t="s">
        <v>404</v>
      </c>
      <c r="T135" s="36">
        <v>57</v>
      </c>
      <c r="U135" s="36">
        <v>0</v>
      </c>
      <c r="V135" s="36">
        <v>1</v>
      </c>
      <c r="W135" s="36">
        <v>164769</v>
      </c>
      <c r="X135" s="37">
        <v>44761.875</v>
      </c>
      <c r="Y135" s="36" t="s">
        <v>392</v>
      </c>
      <c r="Z135" s="36">
        <v>0</v>
      </c>
      <c r="AA135" s="37"/>
      <c r="AB135" s="37">
        <v>44761.875</v>
      </c>
      <c r="AC135" s="37">
        <v>30252.875</v>
      </c>
      <c r="AD135" s="37">
        <v>43353.875</v>
      </c>
      <c r="AE135" s="37"/>
      <c r="AF135" s="37">
        <v>43357.875</v>
      </c>
      <c r="AG135" s="36"/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 t="s">
        <v>389</v>
      </c>
      <c r="AO135" s="36">
        <v>45</v>
      </c>
      <c r="AP135" s="36" t="s">
        <v>390</v>
      </c>
      <c r="AQ135" s="36">
        <v>278937</v>
      </c>
      <c r="AR135" s="36">
        <v>2789.37</v>
      </c>
      <c r="AS135" s="36" t="s">
        <v>408</v>
      </c>
      <c r="AT135" t="str">
        <f t="shared" si="6"/>
        <v>735998030RXXNGXLX XRXUJX DX WXRMX2343.07SIMSIMSIM570116476944761.875ANMEP044761.87530252.87543353.87543357.875000000AMIL45AMIL 400 QP NACIONAL2789372789.37ATIVO</v>
      </c>
      <c r="AU135">
        <f t="shared" si="7"/>
        <v>1</v>
      </c>
      <c r="AV135">
        <f t="shared" si="8"/>
        <v>1</v>
      </c>
      <c r="AW135">
        <f>COUNTIF(Erros!$J$2:$J$1060,H135)</f>
        <v>3</v>
      </c>
      <c r="AX135">
        <f>COUNTIF(Discrepante!$J$2:$J$86,H135)</f>
        <v>0</v>
      </c>
      <c r="AY135">
        <f>COUNTIF(Acertos!$J$2:$J$37,H135)</f>
        <v>0</v>
      </c>
    </row>
    <row r="136" spans="1:51">
      <c r="A136" s="33"/>
      <c r="B136" s="33"/>
      <c r="C136" s="33"/>
      <c r="D136" s="36"/>
      <c r="E136" s="33"/>
      <c r="F136" s="33"/>
      <c r="G136" s="33"/>
      <c r="H136" s="36">
        <v>73599809</v>
      </c>
      <c r="I136" s="30">
        <v>0</v>
      </c>
      <c r="J136" s="36" t="s">
        <v>866</v>
      </c>
      <c r="K136" s="33"/>
      <c r="L136" s="33"/>
      <c r="M136" s="33"/>
      <c r="N136" s="33"/>
      <c r="O136" s="33"/>
      <c r="P136" s="36">
        <v>2715.79</v>
      </c>
      <c r="Q136" s="36" t="s">
        <v>404</v>
      </c>
      <c r="R136" s="36" t="s">
        <v>404</v>
      </c>
      <c r="S136" s="36" t="s">
        <v>404</v>
      </c>
      <c r="T136" s="36">
        <v>57</v>
      </c>
      <c r="U136" s="36">
        <v>0</v>
      </c>
      <c r="V136" s="36">
        <v>1</v>
      </c>
      <c r="W136" s="36">
        <v>164789</v>
      </c>
      <c r="X136" s="37">
        <v>44761.875</v>
      </c>
      <c r="Y136" s="36" t="s">
        <v>392</v>
      </c>
      <c r="Z136" s="36">
        <v>0</v>
      </c>
      <c r="AA136" s="37"/>
      <c r="AB136" s="37">
        <v>44761.875</v>
      </c>
      <c r="AC136" s="37">
        <v>27082.875</v>
      </c>
      <c r="AD136" s="37">
        <v>43353.875</v>
      </c>
      <c r="AE136" s="37"/>
      <c r="AF136" s="37">
        <v>43357.875</v>
      </c>
      <c r="AG136" s="36"/>
      <c r="AH136" s="36">
        <v>0</v>
      </c>
      <c r="AI136" s="36">
        <v>0</v>
      </c>
      <c r="AJ136" s="36">
        <v>0</v>
      </c>
      <c r="AK136" s="36">
        <v>0</v>
      </c>
      <c r="AL136" s="36">
        <v>0</v>
      </c>
      <c r="AM136" s="36">
        <v>0</v>
      </c>
      <c r="AN136" s="36" t="s">
        <v>389</v>
      </c>
      <c r="AO136" s="36">
        <v>45</v>
      </c>
      <c r="AP136" s="36" t="s">
        <v>581</v>
      </c>
      <c r="AQ136" s="36">
        <v>323307</v>
      </c>
      <c r="AR136" s="36">
        <v>3233.07</v>
      </c>
      <c r="AS136" s="36" t="s">
        <v>408</v>
      </c>
      <c r="AT136" t="str">
        <f t="shared" si="6"/>
        <v>735998090XMXRXLDX LXDXLXU XNTXNX DX XNTX2715.79SIMSIMSIM570116478944761.875ANMEP044761.87527082.87543353.87543357.875000000AMIL45AMIL 500 QP NACIONAL COPART3233073233.07ATIVO</v>
      </c>
      <c r="AU136">
        <f t="shared" si="7"/>
        <v>0</v>
      </c>
      <c r="AV136">
        <f t="shared" si="8"/>
        <v>0</v>
      </c>
      <c r="AW136">
        <f>COUNTIF(Erros!$J$2:$J$1060,H136)</f>
        <v>3</v>
      </c>
      <c r="AX136">
        <f>COUNTIF(Discrepante!$J$2:$J$86,H136)</f>
        <v>0</v>
      </c>
      <c r="AY136">
        <f>COUNTIF(Acertos!$J$2:$J$37,H136)</f>
        <v>0</v>
      </c>
    </row>
    <row r="137" spans="1:51">
      <c r="A137" s="33"/>
      <c r="B137" s="33"/>
      <c r="C137" s="33"/>
      <c r="D137" s="34"/>
      <c r="E137" s="33"/>
      <c r="F137" s="33"/>
      <c r="G137" s="33"/>
      <c r="H137" s="34">
        <v>73599809</v>
      </c>
      <c r="I137" s="29">
        <v>0</v>
      </c>
      <c r="J137" s="34" t="s">
        <v>866</v>
      </c>
      <c r="K137" s="33"/>
      <c r="L137" s="33"/>
      <c r="M137" s="33"/>
      <c r="N137" s="33"/>
      <c r="O137" s="33"/>
      <c r="P137" s="34">
        <v>2715.79</v>
      </c>
      <c r="Q137" s="34" t="s">
        <v>404</v>
      </c>
      <c r="R137" s="34" t="s">
        <v>404</v>
      </c>
      <c r="S137" s="34" t="s">
        <v>404</v>
      </c>
      <c r="T137" s="34">
        <v>57</v>
      </c>
      <c r="U137" s="34">
        <v>0</v>
      </c>
      <c r="V137" s="34">
        <v>1</v>
      </c>
      <c r="W137" s="34">
        <v>164789</v>
      </c>
      <c r="X137" s="35">
        <v>44761.875</v>
      </c>
      <c r="Y137" s="34" t="s">
        <v>392</v>
      </c>
      <c r="Z137" s="34">
        <v>0</v>
      </c>
      <c r="AA137" s="35"/>
      <c r="AB137" s="35">
        <v>44761.875</v>
      </c>
      <c r="AC137" s="35">
        <v>27082.875</v>
      </c>
      <c r="AD137" s="35">
        <v>43353.875</v>
      </c>
      <c r="AE137" s="35"/>
      <c r="AF137" s="35">
        <v>43357.875</v>
      </c>
      <c r="AG137" s="34"/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 t="s">
        <v>389</v>
      </c>
      <c r="AO137" s="34">
        <v>45</v>
      </c>
      <c r="AP137" s="34" t="s">
        <v>581</v>
      </c>
      <c r="AQ137" s="34">
        <v>323307</v>
      </c>
      <c r="AR137" s="34">
        <v>3233.07</v>
      </c>
      <c r="AS137" s="34" t="s">
        <v>408</v>
      </c>
      <c r="AT137" t="str">
        <f t="shared" si="6"/>
        <v>735998090XMXRXLDX LXDXLXU XNTXNX DX XNTX2715.79SIMSIMSIM570116478944761.875ANMEP044761.87527082.87543353.87543357.875000000AMIL45AMIL 500 QP NACIONAL COPART3233073233.07ATIVO</v>
      </c>
      <c r="AU137">
        <f t="shared" si="7"/>
        <v>1</v>
      </c>
      <c r="AV137">
        <f t="shared" si="8"/>
        <v>1</v>
      </c>
      <c r="AW137">
        <f>COUNTIF(Erros!$J$2:$J$1060,H137)</f>
        <v>3</v>
      </c>
      <c r="AX137">
        <f>COUNTIF(Discrepante!$J$2:$J$86,H137)</f>
        <v>0</v>
      </c>
      <c r="AY137">
        <f>COUNTIF(Acertos!$J$2:$J$37,H137)</f>
        <v>0</v>
      </c>
    </row>
    <row r="138" spans="1:51">
      <c r="A138" s="33"/>
      <c r="B138" s="33"/>
      <c r="C138" s="33"/>
      <c r="D138" s="36"/>
      <c r="E138" s="33"/>
      <c r="F138" s="33"/>
      <c r="G138" s="33"/>
      <c r="H138" s="36">
        <v>73599809</v>
      </c>
      <c r="I138" s="30">
        <v>0</v>
      </c>
      <c r="J138" s="36" t="s">
        <v>866</v>
      </c>
      <c r="K138" s="33"/>
      <c r="L138" s="33"/>
      <c r="M138" s="33"/>
      <c r="N138" s="33"/>
      <c r="O138" s="33"/>
      <c r="P138" s="36">
        <v>2715.79</v>
      </c>
      <c r="Q138" s="36" t="s">
        <v>404</v>
      </c>
      <c r="R138" s="36" t="s">
        <v>404</v>
      </c>
      <c r="S138" s="36" t="s">
        <v>404</v>
      </c>
      <c r="T138" s="36">
        <v>57</v>
      </c>
      <c r="U138" s="36">
        <v>0</v>
      </c>
      <c r="V138" s="36">
        <v>1</v>
      </c>
      <c r="W138" s="36">
        <v>164789</v>
      </c>
      <c r="X138" s="37">
        <v>44761.875</v>
      </c>
      <c r="Y138" s="36" t="s">
        <v>392</v>
      </c>
      <c r="Z138" s="36">
        <v>0</v>
      </c>
      <c r="AA138" s="37"/>
      <c r="AB138" s="37">
        <v>44761.875</v>
      </c>
      <c r="AC138" s="37">
        <v>27082.875</v>
      </c>
      <c r="AD138" s="37">
        <v>43353.875</v>
      </c>
      <c r="AE138" s="37"/>
      <c r="AF138" s="37">
        <v>43357.875</v>
      </c>
      <c r="AG138" s="36"/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 t="s">
        <v>389</v>
      </c>
      <c r="AO138" s="36">
        <v>45</v>
      </c>
      <c r="AP138" s="36" t="s">
        <v>581</v>
      </c>
      <c r="AQ138" s="36">
        <v>323307</v>
      </c>
      <c r="AR138" s="36">
        <v>3233.07</v>
      </c>
      <c r="AS138" s="36" t="s">
        <v>408</v>
      </c>
      <c r="AT138" t="str">
        <f t="shared" si="6"/>
        <v>735998090XMXRXLDX LXDXLXU XNTXNX DX XNTX2715.79SIMSIMSIM570116478944761.875ANMEP044761.87527082.87543353.87543357.875000000AMIL45AMIL 500 QP NACIONAL COPART3233073233.07ATIVO</v>
      </c>
      <c r="AU138">
        <f t="shared" si="7"/>
        <v>1</v>
      </c>
      <c r="AV138">
        <f t="shared" si="8"/>
        <v>1</v>
      </c>
      <c r="AW138">
        <f>COUNTIF(Erros!$J$2:$J$1060,H138)</f>
        <v>3</v>
      </c>
      <c r="AX138">
        <f>COUNTIF(Discrepante!$J$2:$J$86,H138)</f>
        <v>0</v>
      </c>
      <c r="AY138">
        <f>COUNTIF(Acertos!$J$2:$J$37,H138)</f>
        <v>0</v>
      </c>
    </row>
    <row r="139" spans="1:51">
      <c r="A139" s="33"/>
      <c r="B139" s="33"/>
      <c r="C139" s="33"/>
      <c r="D139" s="36"/>
      <c r="E139" s="33"/>
      <c r="F139" s="33"/>
      <c r="G139" s="33"/>
      <c r="H139" s="36">
        <v>73599814</v>
      </c>
      <c r="I139" s="30">
        <v>0</v>
      </c>
      <c r="J139" s="36" t="s">
        <v>868</v>
      </c>
      <c r="K139" s="33"/>
      <c r="L139" s="33"/>
      <c r="M139" s="33"/>
      <c r="N139" s="33"/>
      <c r="O139" s="33"/>
      <c r="P139" s="36">
        <v>2925.31</v>
      </c>
      <c r="Q139" s="36" t="s">
        <v>404</v>
      </c>
      <c r="R139" s="36" t="s">
        <v>404</v>
      </c>
      <c r="S139" s="36" t="s">
        <v>404</v>
      </c>
      <c r="T139" s="36">
        <v>19</v>
      </c>
      <c r="U139" s="36">
        <v>0</v>
      </c>
      <c r="V139" s="36">
        <v>1</v>
      </c>
      <c r="W139" s="36">
        <v>164809</v>
      </c>
      <c r="X139" s="37">
        <v>44761.875</v>
      </c>
      <c r="Y139" s="36" t="s">
        <v>387</v>
      </c>
      <c r="Z139" s="36">
        <v>0</v>
      </c>
      <c r="AA139" s="37">
        <v>44755.875</v>
      </c>
      <c r="AB139" s="37">
        <v>44761.875</v>
      </c>
      <c r="AC139" s="37">
        <v>30893.875</v>
      </c>
      <c r="AD139" s="37">
        <v>44755.875</v>
      </c>
      <c r="AE139" s="37"/>
      <c r="AF139" s="37">
        <v>43357.875</v>
      </c>
      <c r="AG139" s="36"/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 t="s">
        <v>389</v>
      </c>
      <c r="AO139" s="36">
        <v>45</v>
      </c>
      <c r="AP139" s="36" t="s">
        <v>483</v>
      </c>
      <c r="AQ139" s="36">
        <v>348254</v>
      </c>
      <c r="AR139" s="36">
        <v>3482.54</v>
      </c>
      <c r="AS139" s="36" t="s">
        <v>391</v>
      </c>
      <c r="AT139" t="str">
        <f t="shared" si="6"/>
        <v>735998140TXXGX XNTXNXX FRXGX LXN2925.31SIMSIMSIM190116480944761.875FNEL044755.87544761.87530893.87544755.87543357.875000000AMIL45AMIL 700 QP NACIONAL3482543482.54INATIVO</v>
      </c>
      <c r="AU139">
        <f t="shared" si="7"/>
        <v>0</v>
      </c>
      <c r="AV139">
        <f t="shared" si="8"/>
        <v>0</v>
      </c>
      <c r="AW139">
        <f>COUNTIF(Erros!$J$2:$J$1060,H139)</f>
        <v>3</v>
      </c>
      <c r="AX139">
        <f>COUNTIF(Discrepante!$J$2:$J$86,H139)</f>
        <v>0</v>
      </c>
      <c r="AY139">
        <f>COUNTIF(Acertos!$J$2:$J$37,H139)</f>
        <v>0</v>
      </c>
    </row>
    <row r="140" spans="1:51">
      <c r="A140" s="33"/>
      <c r="B140" s="33"/>
      <c r="C140" s="33"/>
      <c r="D140" s="34"/>
      <c r="E140" s="33"/>
      <c r="F140" s="33"/>
      <c r="G140" s="33"/>
      <c r="H140" s="34">
        <v>73599814</v>
      </c>
      <c r="I140" s="29">
        <v>0</v>
      </c>
      <c r="J140" s="34" t="s">
        <v>868</v>
      </c>
      <c r="K140" s="33"/>
      <c r="L140" s="33"/>
      <c r="M140" s="33"/>
      <c r="N140" s="33"/>
      <c r="O140" s="33"/>
      <c r="P140" s="34">
        <v>2925.31</v>
      </c>
      <c r="Q140" s="34" t="s">
        <v>404</v>
      </c>
      <c r="R140" s="34" t="s">
        <v>404</v>
      </c>
      <c r="S140" s="34" t="s">
        <v>404</v>
      </c>
      <c r="T140" s="34">
        <v>19</v>
      </c>
      <c r="U140" s="34">
        <v>0</v>
      </c>
      <c r="V140" s="34">
        <v>1</v>
      </c>
      <c r="W140" s="34">
        <v>164809</v>
      </c>
      <c r="X140" s="35">
        <v>44761.875</v>
      </c>
      <c r="Y140" s="34" t="s">
        <v>387</v>
      </c>
      <c r="Z140" s="34">
        <v>0</v>
      </c>
      <c r="AA140" s="35">
        <v>44755.875</v>
      </c>
      <c r="AB140" s="35">
        <v>44761.875</v>
      </c>
      <c r="AC140" s="35">
        <v>30893.875</v>
      </c>
      <c r="AD140" s="35">
        <v>44755.875</v>
      </c>
      <c r="AE140" s="35"/>
      <c r="AF140" s="35">
        <v>43357.875</v>
      </c>
      <c r="AG140" s="34"/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 t="s">
        <v>389</v>
      </c>
      <c r="AO140" s="34">
        <v>45</v>
      </c>
      <c r="AP140" s="34" t="s">
        <v>483</v>
      </c>
      <c r="AQ140" s="34">
        <v>348254</v>
      </c>
      <c r="AR140" s="34">
        <v>3482.54</v>
      </c>
      <c r="AS140" s="34" t="s">
        <v>391</v>
      </c>
      <c r="AT140" t="str">
        <f t="shared" si="6"/>
        <v>735998140TXXGX XNTXNXX FRXGX LXN2925.31SIMSIMSIM190116480944761.875FNEL044755.87544761.87530893.87544755.87543357.875000000AMIL45AMIL 700 QP NACIONAL3482543482.54INATIVO</v>
      </c>
      <c r="AU140">
        <f t="shared" si="7"/>
        <v>1</v>
      </c>
      <c r="AV140">
        <f t="shared" si="8"/>
        <v>1</v>
      </c>
      <c r="AW140">
        <f>COUNTIF(Erros!$J$2:$J$1060,H140)</f>
        <v>3</v>
      </c>
      <c r="AX140">
        <f>COUNTIF(Discrepante!$J$2:$J$86,H140)</f>
        <v>0</v>
      </c>
      <c r="AY140">
        <f>COUNTIF(Acertos!$J$2:$J$37,H140)</f>
        <v>0</v>
      </c>
    </row>
    <row r="141" spans="1:51">
      <c r="A141" s="33"/>
      <c r="B141" s="33"/>
      <c r="C141" s="33"/>
      <c r="D141" s="36"/>
      <c r="E141" s="33"/>
      <c r="F141" s="33"/>
      <c r="G141" s="33"/>
      <c r="H141" s="36">
        <v>73599814</v>
      </c>
      <c r="I141" s="30">
        <v>0</v>
      </c>
      <c r="J141" s="36" t="s">
        <v>868</v>
      </c>
      <c r="K141" s="33"/>
      <c r="L141" s="33"/>
      <c r="M141" s="33"/>
      <c r="N141" s="33"/>
      <c r="O141" s="33"/>
      <c r="P141" s="36">
        <v>2925.31</v>
      </c>
      <c r="Q141" s="36" t="s">
        <v>404</v>
      </c>
      <c r="R141" s="36" t="s">
        <v>404</v>
      </c>
      <c r="S141" s="36" t="s">
        <v>404</v>
      </c>
      <c r="T141" s="36">
        <v>19</v>
      </c>
      <c r="U141" s="36">
        <v>0</v>
      </c>
      <c r="V141" s="36">
        <v>1</v>
      </c>
      <c r="W141" s="36">
        <v>164809</v>
      </c>
      <c r="X141" s="37">
        <v>44761.875</v>
      </c>
      <c r="Y141" s="36" t="s">
        <v>387</v>
      </c>
      <c r="Z141" s="36">
        <v>0</v>
      </c>
      <c r="AA141" s="37">
        <v>44755.875</v>
      </c>
      <c r="AB141" s="37">
        <v>44761.875</v>
      </c>
      <c r="AC141" s="37">
        <v>30893.875</v>
      </c>
      <c r="AD141" s="37">
        <v>44755.875</v>
      </c>
      <c r="AE141" s="37"/>
      <c r="AF141" s="37">
        <v>43357.875</v>
      </c>
      <c r="AG141" s="36"/>
      <c r="AH141" s="36">
        <v>0</v>
      </c>
      <c r="AI141" s="36">
        <v>0</v>
      </c>
      <c r="AJ141" s="36">
        <v>0</v>
      </c>
      <c r="AK141" s="36">
        <v>0</v>
      </c>
      <c r="AL141" s="36">
        <v>0</v>
      </c>
      <c r="AM141" s="36">
        <v>0</v>
      </c>
      <c r="AN141" s="36" t="s">
        <v>389</v>
      </c>
      <c r="AO141" s="36">
        <v>45</v>
      </c>
      <c r="AP141" s="36" t="s">
        <v>483</v>
      </c>
      <c r="AQ141" s="36">
        <v>348254</v>
      </c>
      <c r="AR141" s="36">
        <v>3482.54</v>
      </c>
      <c r="AS141" s="36" t="s">
        <v>391</v>
      </c>
      <c r="AT141" t="str">
        <f t="shared" si="6"/>
        <v>735998140TXXGX XNTXNXX FRXGX LXN2925.31SIMSIMSIM190116480944761.875FNEL044755.87544761.87530893.87544755.87543357.875000000AMIL45AMIL 700 QP NACIONAL3482543482.54INATIVO</v>
      </c>
      <c r="AU141">
        <f t="shared" si="7"/>
        <v>1</v>
      </c>
      <c r="AV141">
        <f t="shared" si="8"/>
        <v>1</v>
      </c>
      <c r="AW141">
        <f>COUNTIF(Erros!$J$2:$J$1060,H141)</f>
        <v>3</v>
      </c>
      <c r="AX141">
        <f>COUNTIF(Discrepante!$J$2:$J$86,H141)</f>
        <v>0</v>
      </c>
      <c r="AY141">
        <f>COUNTIF(Acertos!$J$2:$J$37,H141)</f>
        <v>0</v>
      </c>
    </row>
    <row r="142" spans="1:51">
      <c r="A142" s="33"/>
      <c r="B142" s="33"/>
      <c r="C142" s="33"/>
      <c r="D142" s="34"/>
      <c r="E142" s="33"/>
      <c r="F142" s="33"/>
      <c r="G142" s="33"/>
      <c r="H142" s="34">
        <v>73599818</v>
      </c>
      <c r="I142" s="29">
        <v>0</v>
      </c>
      <c r="J142" s="34" t="s">
        <v>869</v>
      </c>
      <c r="K142" s="33"/>
      <c r="L142" s="33"/>
      <c r="M142" s="33"/>
      <c r="N142" s="33"/>
      <c r="O142" s="33"/>
      <c r="P142" s="34">
        <v>2130.0700000000002</v>
      </c>
      <c r="Q142" s="34" t="s">
        <v>404</v>
      </c>
      <c r="R142" s="34" t="s">
        <v>404</v>
      </c>
      <c r="S142" s="34" t="s">
        <v>404</v>
      </c>
      <c r="T142" s="34">
        <v>19</v>
      </c>
      <c r="U142" s="34">
        <v>0</v>
      </c>
      <c r="V142" s="34">
        <v>1</v>
      </c>
      <c r="W142" s="34">
        <v>164823</v>
      </c>
      <c r="X142" s="35">
        <v>44761.875</v>
      </c>
      <c r="Y142" s="34" t="s">
        <v>387</v>
      </c>
      <c r="Z142" s="34">
        <v>0</v>
      </c>
      <c r="AA142" s="35"/>
      <c r="AB142" s="35">
        <v>44761.875</v>
      </c>
      <c r="AC142" s="35">
        <v>30783.875</v>
      </c>
      <c r="AD142" s="35">
        <v>44755.875</v>
      </c>
      <c r="AE142" s="35">
        <v>44755.875</v>
      </c>
      <c r="AF142" s="35">
        <v>43357.875</v>
      </c>
      <c r="AG142" s="34"/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 t="s">
        <v>389</v>
      </c>
      <c r="AO142" s="34">
        <v>45</v>
      </c>
      <c r="AP142" s="34" t="s">
        <v>390</v>
      </c>
      <c r="AQ142" s="34">
        <v>253579</v>
      </c>
      <c r="AR142" s="34">
        <v>2535.79</v>
      </c>
      <c r="AS142" s="34" t="s">
        <v>480</v>
      </c>
      <c r="AT142" t="str">
        <f t="shared" si="6"/>
        <v>735998180XDXLXLX KXMXRX WHUXNX LXXTXX DX XLXVXXRX2130.07SIMSIMSIM190116482344761.875FNEL044761.87530783.87544755.87544755.87543357.875000000AMIL45AMIL 400 QP NACIONAL2535792535.79SUSPENSÃO</v>
      </c>
      <c r="AU142">
        <f t="shared" si="7"/>
        <v>0</v>
      </c>
      <c r="AV142">
        <f t="shared" si="8"/>
        <v>0</v>
      </c>
      <c r="AW142">
        <f>COUNTIF(Erros!$J$2:$J$1060,H142)</f>
        <v>3</v>
      </c>
      <c r="AX142">
        <f>COUNTIF(Discrepante!$J$2:$J$86,H142)</f>
        <v>0</v>
      </c>
      <c r="AY142">
        <f>COUNTIF(Acertos!$J$2:$J$37,H142)</f>
        <v>0</v>
      </c>
    </row>
    <row r="143" spans="1:51">
      <c r="A143" s="33"/>
      <c r="B143" s="33"/>
      <c r="C143" s="33"/>
      <c r="D143" s="36"/>
      <c r="E143" s="33"/>
      <c r="F143" s="33"/>
      <c r="G143" s="33"/>
      <c r="H143" s="36">
        <v>73599818</v>
      </c>
      <c r="I143" s="30">
        <v>0</v>
      </c>
      <c r="J143" s="36" t="s">
        <v>869</v>
      </c>
      <c r="K143" s="33"/>
      <c r="L143" s="33"/>
      <c r="M143" s="33"/>
      <c r="N143" s="33"/>
      <c r="O143" s="33"/>
      <c r="P143" s="36">
        <v>2130.0700000000002</v>
      </c>
      <c r="Q143" s="36" t="s">
        <v>404</v>
      </c>
      <c r="R143" s="36" t="s">
        <v>404</v>
      </c>
      <c r="S143" s="36" t="s">
        <v>404</v>
      </c>
      <c r="T143" s="36">
        <v>19</v>
      </c>
      <c r="U143" s="36">
        <v>0</v>
      </c>
      <c r="V143" s="36">
        <v>1</v>
      </c>
      <c r="W143" s="36">
        <v>164823</v>
      </c>
      <c r="X143" s="37">
        <v>44761.875</v>
      </c>
      <c r="Y143" s="36" t="s">
        <v>387</v>
      </c>
      <c r="Z143" s="36">
        <v>0</v>
      </c>
      <c r="AA143" s="37"/>
      <c r="AB143" s="37">
        <v>44761.875</v>
      </c>
      <c r="AC143" s="37">
        <v>30783.875</v>
      </c>
      <c r="AD143" s="37">
        <v>44755.875</v>
      </c>
      <c r="AE143" s="37">
        <v>44755.875</v>
      </c>
      <c r="AF143" s="37">
        <v>43357.875</v>
      </c>
      <c r="AG143" s="36"/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36" t="s">
        <v>389</v>
      </c>
      <c r="AO143" s="36">
        <v>45</v>
      </c>
      <c r="AP143" s="36" t="s">
        <v>390</v>
      </c>
      <c r="AQ143" s="36">
        <v>253579</v>
      </c>
      <c r="AR143" s="36">
        <v>2535.79</v>
      </c>
      <c r="AS143" s="36" t="s">
        <v>480</v>
      </c>
      <c r="AT143" t="str">
        <f t="shared" si="6"/>
        <v>735998180XDXLXLX KXMXRX WHUXNX LXXTXX DX XLXVXXRX2130.07SIMSIMSIM190116482344761.875FNEL044761.87530783.87544755.87544755.87543357.875000000AMIL45AMIL 400 QP NACIONAL2535792535.79SUSPENSÃO</v>
      </c>
      <c r="AU143">
        <f t="shared" si="7"/>
        <v>1</v>
      </c>
      <c r="AV143">
        <f t="shared" si="8"/>
        <v>1</v>
      </c>
      <c r="AW143">
        <f>COUNTIF(Erros!$J$2:$J$1060,H143)</f>
        <v>3</v>
      </c>
      <c r="AX143">
        <f>COUNTIF(Discrepante!$J$2:$J$86,H143)</f>
        <v>0</v>
      </c>
      <c r="AY143">
        <f>COUNTIF(Acertos!$J$2:$J$37,H143)</f>
        <v>0</v>
      </c>
    </row>
    <row r="144" spans="1:51">
      <c r="A144" s="33"/>
      <c r="B144" s="33"/>
      <c r="C144" s="33"/>
      <c r="D144" s="34"/>
      <c r="E144" s="33"/>
      <c r="F144" s="33"/>
      <c r="G144" s="33"/>
      <c r="H144" s="34">
        <v>73599818</v>
      </c>
      <c r="I144" s="29">
        <v>0</v>
      </c>
      <c r="J144" s="34" t="s">
        <v>869</v>
      </c>
      <c r="K144" s="33"/>
      <c r="L144" s="33"/>
      <c r="M144" s="33"/>
      <c r="N144" s="33"/>
      <c r="O144" s="33"/>
      <c r="P144" s="34">
        <v>2130.0700000000002</v>
      </c>
      <c r="Q144" s="34" t="s">
        <v>404</v>
      </c>
      <c r="R144" s="34" t="s">
        <v>404</v>
      </c>
      <c r="S144" s="34" t="s">
        <v>404</v>
      </c>
      <c r="T144" s="34">
        <v>19</v>
      </c>
      <c r="U144" s="34">
        <v>0</v>
      </c>
      <c r="V144" s="34">
        <v>1</v>
      </c>
      <c r="W144" s="34">
        <v>164823</v>
      </c>
      <c r="X144" s="35">
        <v>44761.875</v>
      </c>
      <c r="Y144" s="34" t="s">
        <v>387</v>
      </c>
      <c r="Z144" s="34">
        <v>0</v>
      </c>
      <c r="AA144" s="35"/>
      <c r="AB144" s="35">
        <v>44761.875</v>
      </c>
      <c r="AC144" s="35">
        <v>30783.875</v>
      </c>
      <c r="AD144" s="35">
        <v>44755.875</v>
      </c>
      <c r="AE144" s="35">
        <v>44755.875</v>
      </c>
      <c r="AF144" s="35">
        <v>43357.875</v>
      </c>
      <c r="AG144" s="34"/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 t="s">
        <v>389</v>
      </c>
      <c r="AO144" s="34">
        <v>45</v>
      </c>
      <c r="AP144" s="34" t="s">
        <v>390</v>
      </c>
      <c r="AQ144" s="34">
        <v>253579</v>
      </c>
      <c r="AR144" s="34">
        <v>2535.79</v>
      </c>
      <c r="AS144" s="34" t="s">
        <v>480</v>
      </c>
      <c r="AT144" t="str">
        <f t="shared" si="6"/>
        <v>735998180XDXLXLX KXMXRX WHUXNX LXXTXX DX XLXVXXRX2130.07SIMSIMSIM190116482344761.875FNEL044761.87530783.87544755.87544755.87543357.875000000AMIL45AMIL 400 QP NACIONAL2535792535.79SUSPENSÃO</v>
      </c>
      <c r="AU144">
        <f t="shared" si="7"/>
        <v>1</v>
      </c>
      <c r="AV144">
        <f t="shared" si="8"/>
        <v>1</v>
      </c>
      <c r="AW144">
        <f>COUNTIF(Erros!$J$2:$J$1060,H144)</f>
        <v>3</v>
      </c>
      <c r="AX144">
        <f>COUNTIF(Discrepante!$J$2:$J$86,H144)</f>
        <v>0</v>
      </c>
      <c r="AY144">
        <f>COUNTIF(Acertos!$J$2:$J$37,H144)</f>
        <v>0</v>
      </c>
    </row>
    <row r="145" spans="1:51">
      <c r="A145" s="38" t="s">
        <v>261</v>
      </c>
      <c r="B145" s="38" t="s">
        <v>25</v>
      </c>
      <c r="C145" s="38" t="s">
        <v>24</v>
      </c>
      <c r="D145" s="28">
        <v>1198447000</v>
      </c>
      <c r="E145" s="28" t="s">
        <v>1057</v>
      </c>
      <c r="F145" s="28" t="s">
        <v>26</v>
      </c>
      <c r="G145" s="39">
        <v>43357.875</v>
      </c>
      <c r="H145" s="38">
        <v>73599828</v>
      </c>
      <c r="I145" s="28">
        <v>3</v>
      </c>
      <c r="J145" s="38" t="s">
        <v>262</v>
      </c>
      <c r="K145" s="38">
        <v>0</v>
      </c>
      <c r="L145" s="38">
        <v>0</v>
      </c>
      <c r="M145" s="38" t="s">
        <v>252</v>
      </c>
      <c r="N145" s="38" t="s">
        <v>77</v>
      </c>
      <c r="O145" s="38" t="s">
        <v>78</v>
      </c>
      <c r="P145" s="38">
        <v>2323.64</v>
      </c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 t="str">
        <f>M145</f>
        <v>AMIL 500 QP NACIONAL R PJCA</v>
      </c>
      <c r="AQ145" s="33"/>
      <c r="AR145" s="33"/>
      <c r="AS145" s="33"/>
      <c r="AT145" t="str">
        <f t="shared" si="6"/>
        <v>6302c877dc774878504ce9be6302b4ad8382b804d9a3ac356302c877dc774878504ce9bc11984470006302b4ad8382b804d9a3ac351198447000F43357.875735998283RXWXLTXN DX NXVXX00AMIL 500 QP NACIONAL R PJCAMens. Titular Faixa Etária Implant.T2323.64AMIL 500 QP NACIONAL R PJCA</v>
      </c>
      <c r="AU145">
        <f t="shared" si="7"/>
        <v>0</v>
      </c>
      <c r="AV145">
        <f t="shared" si="8"/>
        <v>0</v>
      </c>
      <c r="AW145">
        <f>COUNTIF(Erros!$J$2:$J$1060,H145)</f>
        <v>0</v>
      </c>
      <c r="AX145">
        <f>COUNTIF(Discrepante!$J$2:$J$86,H145)</f>
        <v>2</v>
      </c>
      <c r="AY145">
        <f>COUNTIF(Acertos!$J$2:$J$37,H145)</f>
        <v>1</v>
      </c>
    </row>
    <row r="146" spans="1:51">
      <c r="A146" s="33"/>
      <c r="B146" s="33"/>
      <c r="C146" s="33"/>
      <c r="D146" s="36"/>
      <c r="E146" s="33"/>
      <c r="F146" s="33"/>
      <c r="G146" s="33"/>
      <c r="H146" s="36">
        <v>73599828</v>
      </c>
      <c r="I146" s="30">
        <v>1</v>
      </c>
      <c r="J146" s="36" t="s">
        <v>262</v>
      </c>
      <c r="K146" s="33"/>
      <c r="L146" s="33"/>
      <c r="M146" s="33"/>
      <c r="N146" s="33"/>
      <c r="O146" s="33"/>
      <c r="P146" s="36">
        <v>2323.64</v>
      </c>
      <c r="Q146" s="36" t="s">
        <v>404</v>
      </c>
      <c r="R146" s="36" t="s">
        <v>404</v>
      </c>
      <c r="S146" s="36" t="s">
        <v>404</v>
      </c>
      <c r="T146" s="36">
        <v>220</v>
      </c>
      <c r="U146" s="36">
        <v>0</v>
      </c>
      <c r="V146" s="36">
        <v>1</v>
      </c>
      <c r="W146" s="36">
        <v>164848</v>
      </c>
      <c r="X146" s="37">
        <v>44761.875</v>
      </c>
      <c r="Y146" s="36" t="s">
        <v>473</v>
      </c>
      <c r="Z146" s="36">
        <v>0</v>
      </c>
      <c r="AA146" s="37"/>
      <c r="AB146" s="37">
        <v>44761.875</v>
      </c>
      <c r="AC146" s="37">
        <v>31565.875</v>
      </c>
      <c r="AD146" s="37">
        <v>43353.875</v>
      </c>
      <c r="AE146" s="37"/>
      <c r="AF146" s="37">
        <v>43357.875</v>
      </c>
      <c r="AG146" s="36"/>
      <c r="AH146" s="36">
        <v>0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 t="s">
        <v>389</v>
      </c>
      <c r="AO146" s="36">
        <v>45</v>
      </c>
      <c r="AP146" s="36" t="s">
        <v>398</v>
      </c>
      <c r="AQ146" s="36">
        <v>276623</v>
      </c>
      <c r="AR146" s="36">
        <v>2766.23</v>
      </c>
      <c r="AS146" s="36" t="s">
        <v>408</v>
      </c>
      <c r="AT146" t="str">
        <f t="shared" si="6"/>
        <v>735998281RXWXLTXN DX NXVXX2323.64SIMSIMSIM2200116484844761.875ABREC044761.87531565.87543353.87543357.875000000AMIL45AMIL 500 QP NACIONAL2766232766.23ATIVO</v>
      </c>
      <c r="AU146">
        <f t="shared" si="7"/>
        <v>0</v>
      </c>
      <c r="AV146">
        <f t="shared" si="8"/>
        <v>1</v>
      </c>
      <c r="AW146">
        <f>COUNTIF(Erros!$J$2:$J$1060,H146)</f>
        <v>0</v>
      </c>
      <c r="AX146">
        <f>COUNTIF(Discrepante!$J$2:$J$86,H146)</f>
        <v>2</v>
      </c>
      <c r="AY146">
        <f>COUNTIF(Acertos!$J$2:$J$37,H146)</f>
        <v>1</v>
      </c>
    </row>
    <row r="147" spans="1:51">
      <c r="A147" s="33"/>
      <c r="B147" s="33"/>
      <c r="C147" s="33"/>
      <c r="D147" s="34"/>
      <c r="E147" s="33"/>
      <c r="F147" s="33"/>
      <c r="G147" s="33"/>
      <c r="H147" s="34">
        <v>73599828</v>
      </c>
      <c r="I147" s="29">
        <v>1</v>
      </c>
      <c r="J147" s="34" t="s">
        <v>262</v>
      </c>
      <c r="K147" s="33"/>
      <c r="L147" s="33"/>
      <c r="M147" s="33"/>
      <c r="N147" s="33"/>
      <c r="O147" s="33"/>
      <c r="P147" s="34">
        <v>2323.64</v>
      </c>
      <c r="Q147" s="34" t="s">
        <v>404</v>
      </c>
      <c r="R147" s="34" t="s">
        <v>404</v>
      </c>
      <c r="S147" s="34" t="s">
        <v>404</v>
      </c>
      <c r="T147" s="34">
        <v>220</v>
      </c>
      <c r="U147" s="34">
        <v>0</v>
      </c>
      <c r="V147" s="34">
        <v>1</v>
      </c>
      <c r="W147" s="34">
        <v>164848</v>
      </c>
      <c r="X147" s="35">
        <v>44761.875</v>
      </c>
      <c r="Y147" s="34" t="s">
        <v>473</v>
      </c>
      <c r="Z147" s="34">
        <v>0</v>
      </c>
      <c r="AA147" s="35"/>
      <c r="AB147" s="35">
        <v>44761.875</v>
      </c>
      <c r="AC147" s="35">
        <v>31565.875</v>
      </c>
      <c r="AD147" s="35">
        <v>43353.875</v>
      </c>
      <c r="AE147" s="35"/>
      <c r="AF147" s="35">
        <v>43357.875</v>
      </c>
      <c r="AG147" s="34"/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 t="s">
        <v>389</v>
      </c>
      <c r="AO147" s="34">
        <v>45</v>
      </c>
      <c r="AP147" s="34" t="s">
        <v>398</v>
      </c>
      <c r="AQ147" s="34">
        <v>276623</v>
      </c>
      <c r="AR147" s="34">
        <v>2766.23</v>
      </c>
      <c r="AS147" s="34" t="s">
        <v>408</v>
      </c>
      <c r="AT147" t="str">
        <f t="shared" si="6"/>
        <v>735998281RXWXLTXN DX NXVXX2323.64SIMSIMSIM2200116484844761.875ABREC044761.87531565.87543353.87543357.875000000AMIL45AMIL 500 QP NACIONAL2766232766.23ATIVO</v>
      </c>
      <c r="AU147">
        <f t="shared" si="7"/>
        <v>1</v>
      </c>
      <c r="AV147">
        <f t="shared" si="8"/>
        <v>1</v>
      </c>
      <c r="AW147">
        <f>COUNTIF(Erros!$J$2:$J$1060,H147)</f>
        <v>0</v>
      </c>
      <c r="AX147">
        <f>COUNTIF(Discrepante!$J$2:$J$86,H147)</f>
        <v>2</v>
      </c>
      <c r="AY147">
        <f>COUNTIF(Acertos!$J$2:$J$37,H147)</f>
        <v>1</v>
      </c>
    </row>
    <row r="148" spans="1:51">
      <c r="A148" s="33"/>
      <c r="B148" s="33"/>
      <c r="C148" s="33"/>
      <c r="D148" s="36"/>
      <c r="E148" s="33"/>
      <c r="F148" s="33"/>
      <c r="G148" s="33"/>
      <c r="H148" s="36">
        <v>73599828</v>
      </c>
      <c r="I148" s="30">
        <v>1</v>
      </c>
      <c r="J148" s="36" t="s">
        <v>262</v>
      </c>
      <c r="K148" s="33"/>
      <c r="L148" s="33"/>
      <c r="M148" s="33"/>
      <c r="N148" s="33"/>
      <c r="O148" s="33"/>
      <c r="P148" s="36">
        <v>2323.64</v>
      </c>
      <c r="Q148" s="36" t="s">
        <v>404</v>
      </c>
      <c r="R148" s="36" t="s">
        <v>404</v>
      </c>
      <c r="S148" s="36" t="s">
        <v>404</v>
      </c>
      <c r="T148" s="36">
        <v>220</v>
      </c>
      <c r="U148" s="36">
        <v>0</v>
      </c>
      <c r="V148" s="36">
        <v>1</v>
      </c>
      <c r="W148" s="36">
        <v>164848</v>
      </c>
      <c r="X148" s="37">
        <v>44761.875</v>
      </c>
      <c r="Y148" s="36" t="s">
        <v>473</v>
      </c>
      <c r="Z148" s="36">
        <v>0</v>
      </c>
      <c r="AA148" s="37"/>
      <c r="AB148" s="37">
        <v>44761.875</v>
      </c>
      <c r="AC148" s="37">
        <v>31565.875</v>
      </c>
      <c r="AD148" s="37">
        <v>43353.875</v>
      </c>
      <c r="AE148" s="37"/>
      <c r="AF148" s="37">
        <v>43357.875</v>
      </c>
      <c r="AG148" s="36"/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 t="s">
        <v>389</v>
      </c>
      <c r="AO148" s="36">
        <v>45</v>
      </c>
      <c r="AP148" s="36" t="s">
        <v>398</v>
      </c>
      <c r="AQ148" s="36">
        <v>276623</v>
      </c>
      <c r="AR148" s="36">
        <v>2766.23</v>
      </c>
      <c r="AS148" s="36" t="s">
        <v>408</v>
      </c>
      <c r="AT148" t="str">
        <f t="shared" si="6"/>
        <v>735998281RXWXLTXN DX NXVXX2323.64SIMSIMSIM2200116484844761.875ABREC044761.87531565.87543353.87543357.875000000AMIL45AMIL 500 QP NACIONAL2766232766.23ATIVO</v>
      </c>
      <c r="AU148">
        <f t="shared" si="7"/>
        <v>1</v>
      </c>
      <c r="AV148">
        <f t="shared" si="8"/>
        <v>1</v>
      </c>
      <c r="AW148">
        <f>COUNTIF(Erros!$J$2:$J$1060,H148)</f>
        <v>0</v>
      </c>
      <c r="AX148">
        <f>COUNTIF(Discrepante!$J$2:$J$86,H148)</f>
        <v>2</v>
      </c>
      <c r="AY148">
        <f>COUNTIF(Acertos!$J$2:$J$37,H148)</f>
        <v>1</v>
      </c>
    </row>
    <row r="149" spans="1:51">
      <c r="A149" s="33"/>
      <c r="B149" s="33"/>
      <c r="C149" s="33"/>
      <c r="D149" s="34"/>
      <c r="E149" s="33"/>
      <c r="F149" s="33"/>
      <c r="G149" s="33"/>
      <c r="H149" s="34">
        <v>73599831</v>
      </c>
      <c r="I149" s="29">
        <v>0</v>
      </c>
      <c r="J149" s="34" t="s">
        <v>874</v>
      </c>
      <c r="K149" s="33"/>
      <c r="L149" s="33"/>
      <c r="M149" s="33"/>
      <c r="N149" s="33"/>
      <c r="O149" s="33"/>
      <c r="P149" s="34">
        <v>1622.05</v>
      </c>
      <c r="Q149" s="34" t="s">
        <v>404</v>
      </c>
      <c r="R149" s="34" t="s">
        <v>404</v>
      </c>
      <c r="S149" s="34" t="s">
        <v>404</v>
      </c>
      <c r="T149" s="34">
        <v>57</v>
      </c>
      <c r="U149" s="34">
        <v>0</v>
      </c>
      <c r="V149" s="34">
        <v>1</v>
      </c>
      <c r="W149" s="34">
        <v>165168</v>
      </c>
      <c r="X149" s="35">
        <v>44761.875</v>
      </c>
      <c r="Y149" s="34" t="s">
        <v>392</v>
      </c>
      <c r="Z149" s="34">
        <v>0</v>
      </c>
      <c r="AA149" s="35">
        <v>44756.875</v>
      </c>
      <c r="AB149" s="35">
        <v>44761.875</v>
      </c>
      <c r="AC149" s="35">
        <v>34347.916666666664</v>
      </c>
      <c r="AD149" s="35">
        <v>44756.875</v>
      </c>
      <c r="AE149" s="35">
        <v>43811.875</v>
      </c>
      <c r="AF149" s="35">
        <v>43357.875</v>
      </c>
      <c r="AG149" s="34"/>
      <c r="AH149" s="34">
        <v>0</v>
      </c>
      <c r="AI149" s="34">
        <v>0</v>
      </c>
      <c r="AJ149" s="34">
        <v>0</v>
      </c>
      <c r="AK149" s="34">
        <v>0</v>
      </c>
      <c r="AL149" s="34">
        <v>0</v>
      </c>
      <c r="AM149" s="34">
        <v>0</v>
      </c>
      <c r="AN149" s="34" t="s">
        <v>389</v>
      </c>
      <c r="AO149" s="34">
        <v>45</v>
      </c>
      <c r="AP149" s="34" t="s">
        <v>476</v>
      </c>
      <c r="AQ149" s="34">
        <v>193102</v>
      </c>
      <c r="AR149" s="34">
        <v>1931.02</v>
      </c>
      <c r="AS149" s="34" t="s">
        <v>391</v>
      </c>
      <c r="AT149" t="str">
        <f t="shared" si="6"/>
        <v>735998310MXRXXNX XNX PXRXXRX1622.05SIMSIMSIM570116516844761.875ANMEP044756.87544761.87534347.916666666744756.87543811.87543357.875000000AMIL45AMIL 400 QC NACIONAL1931021931.02INATIVO</v>
      </c>
      <c r="AU149">
        <f t="shared" si="7"/>
        <v>0</v>
      </c>
      <c r="AV149">
        <f t="shared" si="8"/>
        <v>0</v>
      </c>
      <c r="AW149">
        <f>COUNTIF(Erros!$J$2:$J$1060,H149)</f>
        <v>3</v>
      </c>
      <c r="AX149">
        <f>COUNTIF(Discrepante!$J$2:$J$86,H149)</f>
        <v>0</v>
      </c>
      <c r="AY149">
        <f>COUNTIF(Acertos!$J$2:$J$37,H149)</f>
        <v>0</v>
      </c>
    </row>
    <row r="150" spans="1:51">
      <c r="A150" s="33"/>
      <c r="B150" s="33"/>
      <c r="C150" s="33"/>
      <c r="D150" s="36"/>
      <c r="E150" s="33"/>
      <c r="F150" s="33"/>
      <c r="G150" s="33"/>
      <c r="H150" s="36">
        <v>73599831</v>
      </c>
      <c r="I150" s="30">
        <v>0</v>
      </c>
      <c r="J150" s="36" t="s">
        <v>874</v>
      </c>
      <c r="K150" s="33"/>
      <c r="L150" s="33"/>
      <c r="M150" s="33"/>
      <c r="N150" s="33"/>
      <c r="O150" s="33"/>
      <c r="P150" s="36">
        <v>1622.05</v>
      </c>
      <c r="Q150" s="36" t="s">
        <v>404</v>
      </c>
      <c r="R150" s="36" t="s">
        <v>404</v>
      </c>
      <c r="S150" s="36" t="s">
        <v>404</v>
      </c>
      <c r="T150" s="36">
        <v>57</v>
      </c>
      <c r="U150" s="36">
        <v>0</v>
      </c>
      <c r="V150" s="36">
        <v>1</v>
      </c>
      <c r="W150" s="36">
        <v>165168</v>
      </c>
      <c r="X150" s="37">
        <v>44761.875</v>
      </c>
      <c r="Y150" s="36" t="s">
        <v>392</v>
      </c>
      <c r="Z150" s="36">
        <v>0</v>
      </c>
      <c r="AA150" s="37">
        <v>44756.875</v>
      </c>
      <c r="AB150" s="37">
        <v>44761.875</v>
      </c>
      <c r="AC150" s="37">
        <v>34347.916666666664</v>
      </c>
      <c r="AD150" s="37">
        <v>44756.875</v>
      </c>
      <c r="AE150" s="37">
        <v>43811.875</v>
      </c>
      <c r="AF150" s="37">
        <v>43357.875</v>
      </c>
      <c r="AG150" s="36"/>
      <c r="AH150" s="36">
        <v>0</v>
      </c>
      <c r="AI150" s="36">
        <v>0</v>
      </c>
      <c r="AJ150" s="36">
        <v>0</v>
      </c>
      <c r="AK150" s="36">
        <v>0</v>
      </c>
      <c r="AL150" s="36">
        <v>0</v>
      </c>
      <c r="AM150" s="36">
        <v>0</v>
      </c>
      <c r="AN150" s="36" t="s">
        <v>389</v>
      </c>
      <c r="AO150" s="36">
        <v>45</v>
      </c>
      <c r="AP150" s="36" t="s">
        <v>476</v>
      </c>
      <c r="AQ150" s="36">
        <v>193102</v>
      </c>
      <c r="AR150" s="36">
        <v>1931.02</v>
      </c>
      <c r="AS150" s="36" t="s">
        <v>391</v>
      </c>
      <c r="AT150" t="str">
        <f t="shared" si="6"/>
        <v>735998310MXRXXNX XNX PXRXXRX1622.05SIMSIMSIM570116516844761.875ANMEP044756.87544761.87534347.916666666744756.87543811.87543357.875000000AMIL45AMIL 400 QC NACIONAL1931021931.02INATIVO</v>
      </c>
      <c r="AU150">
        <f t="shared" si="7"/>
        <v>1</v>
      </c>
      <c r="AV150">
        <f t="shared" si="8"/>
        <v>1</v>
      </c>
      <c r="AW150">
        <f>COUNTIF(Erros!$J$2:$J$1060,H150)</f>
        <v>3</v>
      </c>
      <c r="AX150">
        <f>COUNTIF(Discrepante!$J$2:$J$86,H150)</f>
        <v>0</v>
      </c>
      <c r="AY150">
        <f>COUNTIF(Acertos!$J$2:$J$37,H150)</f>
        <v>0</v>
      </c>
    </row>
    <row r="151" spans="1:51">
      <c r="A151" s="33"/>
      <c r="B151" s="33"/>
      <c r="C151" s="33"/>
      <c r="D151" s="34"/>
      <c r="E151" s="33"/>
      <c r="F151" s="33"/>
      <c r="G151" s="33"/>
      <c r="H151" s="34">
        <v>73599831</v>
      </c>
      <c r="I151" s="29">
        <v>0</v>
      </c>
      <c r="J151" s="34" t="s">
        <v>874</v>
      </c>
      <c r="K151" s="33"/>
      <c r="L151" s="33"/>
      <c r="M151" s="33"/>
      <c r="N151" s="33"/>
      <c r="O151" s="33"/>
      <c r="P151" s="34">
        <v>1622.05</v>
      </c>
      <c r="Q151" s="34" t="s">
        <v>404</v>
      </c>
      <c r="R151" s="34" t="s">
        <v>404</v>
      </c>
      <c r="S151" s="34" t="s">
        <v>404</v>
      </c>
      <c r="T151" s="34">
        <v>57</v>
      </c>
      <c r="U151" s="34">
        <v>0</v>
      </c>
      <c r="V151" s="34">
        <v>1</v>
      </c>
      <c r="W151" s="34">
        <v>165168</v>
      </c>
      <c r="X151" s="35">
        <v>44761.875</v>
      </c>
      <c r="Y151" s="34" t="s">
        <v>392</v>
      </c>
      <c r="Z151" s="34">
        <v>0</v>
      </c>
      <c r="AA151" s="35">
        <v>44756.875</v>
      </c>
      <c r="AB151" s="35">
        <v>44761.875</v>
      </c>
      <c r="AC151" s="35">
        <v>34347.916666666664</v>
      </c>
      <c r="AD151" s="35">
        <v>44756.875</v>
      </c>
      <c r="AE151" s="35">
        <v>43811.875</v>
      </c>
      <c r="AF151" s="35">
        <v>43357.875</v>
      </c>
      <c r="AG151" s="34"/>
      <c r="AH151" s="34">
        <v>0</v>
      </c>
      <c r="AI151" s="34">
        <v>0</v>
      </c>
      <c r="AJ151" s="34">
        <v>0</v>
      </c>
      <c r="AK151" s="34">
        <v>0</v>
      </c>
      <c r="AL151" s="34">
        <v>0</v>
      </c>
      <c r="AM151" s="34">
        <v>0</v>
      </c>
      <c r="AN151" s="34" t="s">
        <v>389</v>
      </c>
      <c r="AO151" s="34">
        <v>45</v>
      </c>
      <c r="AP151" s="34" t="s">
        <v>476</v>
      </c>
      <c r="AQ151" s="34">
        <v>193102</v>
      </c>
      <c r="AR151" s="34">
        <v>1931.02</v>
      </c>
      <c r="AS151" s="34" t="s">
        <v>391</v>
      </c>
      <c r="AT151" t="str">
        <f t="shared" si="6"/>
        <v>735998310MXRXXNX XNX PXRXXRX1622.05SIMSIMSIM570116516844761.875ANMEP044756.87544761.87534347.916666666744756.87543811.87543357.875000000AMIL45AMIL 400 QC NACIONAL1931021931.02INATIVO</v>
      </c>
      <c r="AU151">
        <f t="shared" si="7"/>
        <v>1</v>
      </c>
      <c r="AV151">
        <f t="shared" si="8"/>
        <v>1</v>
      </c>
      <c r="AW151">
        <f>COUNTIF(Erros!$J$2:$J$1060,H151)</f>
        <v>3</v>
      </c>
      <c r="AX151">
        <f>COUNTIF(Discrepante!$J$2:$J$86,H151)</f>
        <v>0</v>
      </c>
      <c r="AY151">
        <f>COUNTIF(Acertos!$J$2:$J$37,H151)</f>
        <v>0</v>
      </c>
    </row>
    <row r="152" spans="1:51">
      <c r="A152" s="33"/>
      <c r="B152" s="33"/>
      <c r="C152" s="33"/>
      <c r="D152" s="34"/>
      <c r="E152" s="33"/>
      <c r="F152" s="33"/>
      <c r="G152" s="33"/>
      <c r="H152" s="34">
        <v>73611746</v>
      </c>
      <c r="I152" s="29">
        <v>0</v>
      </c>
      <c r="J152" s="34" t="s">
        <v>861</v>
      </c>
      <c r="K152" s="33"/>
      <c r="L152" s="33"/>
      <c r="M152" s="33"/>
      <c r="N152" s="33"/>
      <c r="O152" s="33"/>
      <c r="P152" s="34">
        <v>868.74</v>
      </c>
      <c r="Q152" s="34" t="s">
        <v>404</v>
      </c>
      <c r="R152" s="34" t="s">
        <v>404</v>
      </c>
      <c r="S152" s="34" t="s">
        <v>386</v>
      </c>
      <c r="T152" s="34">
        <v>57</v>
      </c>
      <c r="U152" s="34">
        <v>0</v>
      </c>
      <c r="V152" s="34">
        <v>1</v>
      </c>
      <c r="W152" s="34">
        <v>164659</v>
      </c>
      <c r="X152" s="35">
        <v>44761.875</v>
      </c>
      <c r="Y152" s="34" t="s">
        <v>392</v>
      </c>
      <c r="Z152" s="34">
        <v>0</v>
      </c>
      <c r="AA152" s="35">
        <v>44692.875</v>
      </c>
      <c r="AB152" s="35">
        <v>44761.875</v>
      </c>
      <c r="AC152" s="35">
        <v>24864.916666666668</v>
      </c>
      <c r="AD152" s="35">
        <v>44692.875</v>
      </c>
      <c r="AE152" s="35"/>
      <c r="AF152" s="35">
        <v>43357.875</v>
      </c>
      <c r="AG152" s="34"/>
      <c r="AH152" s="34">
        <v>0</v>
      </c>
      <c r="AI152" s="34">
        <v>0</v>
      </c>
      <c r="AJ152" s="34">
        <v>0</v>
      </c>
      <c r="AK152" s="34">
        <v>0</v>
      </c>
      <c r="AL152" s="34">
        <v>0</v>
      </c>
      <c r="AM152" s="34">
        <v>0</v>
      </c>
      <c r="AN152" s="34" t="s">
        <v>389</v>
      </c>
      <c r="AO152" s="34">
        <v>45</v>
      </c>
      <c r="AP152" s="34" t="s">
        <v>394</v>
      </c>
      <c r="AQ152" s="34">
        <v>103421</v>
      </c>
      <c r="AR152" s="34">
        <v>1034.21</v>
      </c>
      <c r="AS152" s="34" t="s">
        <v>391</v>
      </c>
      <c r="AT152" t="str">
        <f t="shared" si="6"/>
        <v>736117460MXNXWX PXWHXXL DX XLVX868.74SIMSIMNÃO570116465944761.875ANMEP044692.87544761.87524864.916666666744692.87543357.875000000AMIL45NEXT PLUS RM RJ1034211034.21INATIVO</v>
      </c>
      <c r="AU152">
        <f t="shared" si="7"/>
        <v>0</v>
      </c>
      <c r="AV152">
        <f t="shared" si="8"/>
        <v>0</v>
      </c>
      <c r="AW152">
        <f>COUNTIF(Erros!$J$2:$J$1060,H152)</f>
        <v>3</v>
      </c>
      <c r="AX152">
        <f>COUNTIF(Discrepante!$J$2:$J$86,H152)</f>
        <v>0</v>
      </c>
      <c r="AY152">
        <f>COUNTIF(Acertos!$J$2:$J$37,H152)</f>
        <v>0</v>
      </c>
    </row>
    <row r="153" spans="1:51">
      <c r="A153" s="33"/>
      <c r="B153" s="33"/>
      <c r="C153" s="33"/>
      <c r="D153" s="34"/>
      <c r="E153" s="33"/>
      <c r="F153" s="33"/>
      <c r="G153" s="33"/>
      <c r="H153" s="34">
        <v>73611746</v>
      </c>
      <c r="I153" s="29">
        <v>0</v>
      </c>
      <c r="J153" s="34" t="s">
        <v>861</v>
      </c>
      <c r="K153" s="33"/>
      <c r="L153" s="33"/>
      <c r="M153" s="33"/>
      <c r="N153" s="33"/>
      <c r="O153" s="33"/>
      <c r="P153" s="34">
        <v>868.74</v>
      </c>
      <c r="Q153" s="34" t="s">
        <v>404</v>
      </c>
      <c r="R153" s="34" t="s">
        <v>404</v>
      </c>
      <c r="S153" s="34" t="s">
        <v>386</v>
      </c>
      <c r="T153" s="34">
        <v>57</v>
      </c>
      <c r="U153" s="34">
        <v>0</v>
      </c>
      <c r="V153" s="34">
        <v>1</v>
      </c>
      <c r="W153" s="34">
        <v>164659</v>
      </c>
      <c r="X153" s="35">
        <v>44761.875</v>
      </c>
      <c r="Y153" s="34" t="s">
        <v>392</v>
      </c>
      <c r="Z153" s="34">
        <v>0</v>
      </c>
      <c r="AA153" s="35">
        <v>44692.875</v>
      </c>
      <c r="AB153" s="35">
        <v>44761.875</v>
      </c>
      <c r="AC153" s="35">
        <v>24864.916666666668</v>
      </c>
      <c r="AD153" s="35">
        <v>44692.875</v>
      </c>
      <c r="AE153" s="35"/>
      <c r="AF153" s="35">
        <v>43357.875</v>
      </c>
      <c r="AG153" s="34"/>
      <c r="AH153" s="34">
        <v>0</v>
      </c>
      <c r="AI153" s="34">
        <v>0</v>
      </c>
      <c r="AJ153" s="34">
        <v>0</v>
      </c>
      <c r="AK153" s="34">
        <v>0</v>
      </c>
      <c r="AL153" s="34">
        <v>0</v>
      </c>
      <c r="AM153" s="34">
        <v>0</v>
      </c>
      <c r="AN153" s="34" t="s">
        <v>389</v>
      </c>
      <c r="AO153" s="34">
        <v>45</v>
      </c>
      <c r="AP153" s="34" t="s">
        <v>394</v>
      </c>
      <c r="AQ153" s="34">
        <v>103421</v>
      </c>
      <c r="AR153" s="34">
        <v>1034.21</v>
      </c>
      <c r="AS153" s="34" t="s">
        <v>391</v>
      </c>
      <c r="AT153" t="str">
        <f t="shared" si="6"/>
        <v>736117460MXNXWX PXWHXXL DX XLVX868.74SIMSIMNÃO570116465944761.875ANMEP044692.87544761.87524864.916666666744692.87543357.875000000AMIL45NEXT PLUS RM RJ1034211034.21INATIVO</v>
      </c>
      <c r="AU153">
        <f t="shared" si="7"/>
        <v>1</v>
      </c>
      <c r="AV153">
        <f t="shared" si="8"/>
        <v>1</v>
      </c>
      <c r="AW153">
        <f>COUNTIF(Erros!$J$2:$J$1060,H153)</f>
        <v>3</v>
      </c>
      <c r="AX153">
        <f>COUNTIF(Discrepante!$J$2:$J$86,H153)</f>
        <v>0</v>
      </c>
      <c r="AY153">
        <f>COUNTIF(Acertos!$J$2:$J$37,H153)</f>
        <v>0</v>
      </c>
    </row>
    <row r="154" spans="1:51">
      <c r="A154" s="33"/>
      <c r="B154" s="33"/>
      <c r="C154" s="33"/>
      <c r="D154" s="36"/>
      <c r="E154" s="33"/>
      <c r="F154" s="33"/>
      <c r="G154" s="33"/>
      <c r="H154" s="36">
        <v>73611746</v>
      </c>
      <c r="I154" s="30">
        <v>0</v>
      </c>
      <c r="J154" s="36" t="s">
        <v>861</v>
      </c>
      <c r="K154" s="33"/>
      <c r="L154" s="33"/>
      <c r="M154" s="33"/>
      <c r="N154" s="33"/>
      <c r="O154" s="33"/>
      <c r="P154" s="36">
        <v>868.74</v>
      </c>
      <c r="Q154" s="36" t="s">
        <v>404</v>
      </c>
      <c r="R154" s="36" t="s">
        <v>404</v>
      </c>
      <c r="S154" s="36" t="s">
        <v>386</v>
      </c>
      <c r="T154" s="36">
        <v>57</v>
      </c>
      <c r="U154" s="36">
        <v>0</v>
      </c>
      <c r="V154" s="36">
        <v>1</v>
      </c>
      <c r="W154" s="36">
        <v>164659</v>
      </c>
      <c r="X154" s="37">
        <v>44761.875</v>
      </c>
      <c r="Y154" s="36" t="s">
        <v>392</v>
      </c>
      <c r="Z154" s="36">
        <v>0</v>
      </c>
      <c r="AA154" s="37">
        <v>44692.875</v>
      </c>
      <c r="AB154" s="37">
        <v>44761.875</v>
      </c>
      <c r="AC154" s="37">
        <v>24864.916666666668</v>
      </c>
      <c r="AD154" s="37">
        <v>44692.875</v>
      </c>
      <c r="AE154" s="37"/>
      <c r="AF154" s="37">
        <v>43357.875</v>
      </c>
      <c r="AG154" s="36"/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0</v>
      </c>
      <c r="AN154" s="36" t="s">
        <v>389</v>
      </c>
      <c r="AO154" s="36">
        <v>45</v>
      </c>
      <c r="AP154" s="36" t="s">
        <v>394</v>
      </c>
      <c r="AQ154" s="36">
        <v>103421</v>
      </c>
      <c r="AR154" s="36">
        <v>1034.21</v>
      </c>
      <c r="AS154" s="36" t="s">
        <v>391</v>
      </c>
      <c r="AT154" t="str">
        <f t="shared" si="6"/>
        <v>736117460MXNXWX PXWHXXL DX XLVX868.74SIMSIMNÃO570116465944761.875ANMEP044692.87544761.87524864.916666666744692.87543357.875000000AMIL45NEXT PLUS RM RJ1034211034.21INATIVO</v>
      </c>
      <c r="AU154">
        <f t="shared" si="7"/>
        <v>1</v>
      </c>
      <c r="AV154">
        <f t="shared" si="8"/>
        <v>1</v>
      </c>
      <c r="AW154">
        <f>COUNTIF(Erros!$J$2:$J$1060,H154)</f>
        <v>3</v>
      </c>
      <c r="AX154">
        <f>COUNTIF(Discrepante!$J$2:$J$86,H154)</f>
        <v>0</v>
      </c>
      <c r="AY154">
        <f>COUNTIF(Acertos!$J$2:$J$37,H154)</f>
        <v>0</v>
      </c>
    </row>
    <row r="155" spans="1:51">
      <c r="A155" s="33"/>
      <c r="B155" s="33"/>
      <c r="C155" s="33"/>
      <c r="D155" s="36"/>
      <c r="E155" s="33"/>
      <c r="F155" s="33"/>
      <c r="G155" s="33"/>
      <c r="H155" s="36">
        <v>73611750</v>
      </c>
      <c r="I155" s="30">
        <v>0</v>
      </c>
      <c r="J155" s="36" t="s">
        <v>862</v>
      </c>
      <c r="K155" s="33"/>
      <c r="L155" s="33"/>
      <c r="M155" s="33"/>
      <c r="N155" s="33"/>
      <c r="O155" s="33"/>
      <c r="P155" s="36">
        <v>406.85</v>
      </c>
      <c r="Q155" s="36" t="s">
        <v>404</v>
      </c>
      <c r="R155" s="36" t="s">
        <v>404</v>
      </c>
      <c r="S155" s="36" t="s">
        <v>404</v>
      </c>
      <c r="T155" s="36">
        <v>19</v>
      </c>
      <c r="U155" s="36">
        <v>0</v>
      </c>
      <c r="V155" s="36">
        <v>1</v>
      </c>
      <c r="W155" s="36">
        <v>164665</v>
      </c>
      <c r="X155" s="37">
        <v>44761.875</v>
      </c>
      <c r="Y155" s="36" t="s">
        <v>387</v>
      </c>
      <c r="Z155" s="36">
        <v>0</v>
      </c>
      <c r="AA155" s="37"/>
      <c r="AB155" s="37">
        <v>44761.875</v>
      </c>
      <c r="AC155" s="37">
        <v>40659.875</v>
      </c>
      <c r="AD155" s="37">
        <v>43355.875</v>
      </c>
      <c r="AE155" s="37"/>
      <c r="AF155" s="37">
        <v>43357.875</v>
      </c>
      <c r="AG155" s="36"/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 t="s">
        <v>389</v>
      </c>
      <c r="AO155" s="36">
        <v>45</v>
      </c>
      <c r="AP155" s="36" t="s">
        <v>394</v>
      </c>
      <c r="AQ155" s="36">
        <v>48439</v>
      </c>
      <c r="AR155" s="36">
        <v>484.39</v>
      </c>
      <c r="AS155" s="36" t="s">
        <v>408</v>
      </c>
      <c r="AT155" t="str">
        <f t="shared" si="6"/>
        <v>736117500TXPHXNY PXRX LXMX MXLX406.85SIMSIMSIM190116466544761.875FNEL044761.87540659.87543355.87543357.875000000AMIL45NEXT PLUS RM RJ48439484.39ATIVO</v>
      </c>
      <c r="AU155">
        <f t="shared" si="7"/>
        <v>0</v>
      </c>
      <c r="AV155">
        <f t="shared" si="8"/>
        <v>0</v>
      </c>
      <c r="AW155">
        <f>COUNTIF(Erros!$J$2:$J$1060,H155)</f>
        <v>3</v>
      </c>
      <c r="AX155">
        <f>COUNTIF(Discrepante!$J$2:$J$86,H155)</f>
        <v>0</v>
      </c>
      <c r="AY155">
        <f>COUNTIF(Acertos!$J$2:$J$37,H155)</f>
        <v>0</v>
      </c>
    </row>
    <row r="156" spans="1:51">
      <c r="A156" s="33"/>
      <c r="B156" s="33"/>
      <c r="C156" s="33"/>
      <c r="D156" s="36"/>
      <c r="E156" s="33"/>
      <c r="F156" s="33"/>
      <c r="G156" s="33"/>
      <c r="H156" s="36">
        <v>73611750</v>
      </c>
      <c r="I156" s="30">
        <v>0</v>
      </c>
      <c r="J156" s="36" t="s">
        <v>862</v>
      </c>
      <c r="K156" s="33"/>
      <c r="L156" s="33"/>
      <c r="M156" s="33"/>
      <c r="N156" s="33"/>
      <c r="O156" s="33"/>
      <c r="P156" s="36">
        <v>406.85</v>
      </c>
      <c r="Q156" s="36" t="s">
        <v>404</v>
      </c>
      <c r="R156" s="36" t="s">
        <v>404</v>
      </c>
      <c r="S156" s="36" t="s">
        <v>404</v>
      </c>
      <c r="T156" s="36">
        <v>19</v>
      </c>
      <c r="U156" s="36">
        <v>0</v>
      </c>
      <c r="V156" s="36">
        <v>1</v>
      </c>
      <c r="W156" s="36">
        <v>164665</v>
      </c>
      <c r="X156" s="37">
        <v>44761.875</v>
      </c>
      <c r="Y156" s="36" t="s">
        <v>387</v>
      </c>
      <c r="Z156" s="36">
        <v>0</v>
      </c>
      <c r="AA156" s="37"/>
      <c r="AB156" s="37">
        <v>44761.875</v>
      </c>
      <c r="AC156" s="37">
        <v>40659.875</v>
      </c>
      <c r="AD156" s="37">
        <v>43355.875</v>
      </c>
      <c r="AE156" s="37"/>
      <c r="AF156" s="37">
        <v>43357.875</v>
      </c>
      <c r="AG156" s="36"/>
      <c r="AH156" s="36">
        <v>0</v>
      </c>
      <c r="AI156" s="36">
        <v>0</v>
      </c>
      <c r="AJ156" s="36">
        <v>0</v>
      </c>
      <c r="AK156" s="36">
        <v>0</v>
      </c>
      <c r="AL156" s="36">
        <v>0</v>
      </c>
      <c r="AM156" s="36">
        <v>0</v>
      </c>
      <c r="AN156" s="36" t="s">
        <v>389</v>
      </c>
      <c r="AO156" s="36">
        <v>45</v>
      </c>
      <c r="AP156" s="36" t="s">
        <v>394</v>
      </c>
      <c r="AQ156" s="36">
        <v>48439</v>
      </c>
      <c r="AR156" s="36">
        <v>484.39</v>
      </c>
      <c r="AS156" s="36" t="s">
        <v>408</v>
      </c>
      <c r="AT156" t="str">
        <f t="shared" si="6"/>
        <v>736117500TXPHXNY PXRX LXMX MXLX406.85SIMSIMSIM190116466544761.875FNEL044761.87540659.87543355.87543357.875000000AMIL45NEXT PLUS RM RJ48439484.39ATIVO</v>
      </c>
      <c r="AU156">
        <f t="shared" si="7"/>
        <v>1</v>
      </c>
      <c r="AV156">
        <f t="shared" si="8"/>
        <v>1</v>
      </c>
      <c r="AW156">
        <f>COUNTIF(Erros!$J$2:$J$1060,H156)</f>
        <v>3</v>
      </c>
      <c r="AX156">
        <f>COUNTIF(Discrepante!$J$2:$J$86,H156)</f>
        <v>0</v>
      </c>
      <c r="AY156">
        <f>COUNTIF(Acertos!$J$2:$J$37,H156)</f>
        <v>0</v>
      </c>
    </row>
    <row r="157" spans="1:51">
      <c r="A157" s="33"/>
      <c r="B157" s="33"/>
      <c r="C157" s="33"/>
      <c r="D157" s="34"/>
      <c r="E157" s="33"/>
      <c r="F157" s="33"/>
      <c r="G157" s="33"/>
      <c r="H157" s="34">
        <v>73611750</v>
      </c>
      <c r="I157" s="29">
        <v>0</v>
      </c>
      <c r="J157" s="34" t="s">
        <v>862</v>
      </c>
      <c r="K157" s="33"/>
      <c r="L157" s="33"/>
      <c r="M157" s="33"/>
      <c r="N157" s="33"/>
      <c r="O157" s="33"/>
      <c r="P157" s="34">
        <v>406.85</v>
      </c>
      <c r="Q157" s="34" t="s">
        <v>404</v>
      </c>
      <c r="R157" s="34" t="s">
        <v>404</v>
      </c>
      <c r="S157" s="34" t="s">
        <v>404</v>
      </c>
      <c r="T157" s="34">
        <v>19</v>
      </c>
      <c r="U157" s="34">
        <v>0</v>
      </c>
      <c r="V157" s="34">
        <v>1</v>
      </c>
      <c r="W157" s="34">
        <v>164665</v>
      </c>
      <c r="X157" s="35">
        <v>44761.875</v>
      </c>
      <c r="Y157" s="34" t="s">
        <v>387</v>
      </c>
      <c r="Z157" s="34">
        <v>0</v>
      </c>
      <c r="AA157" s="35"/>
      <c r="AB157" s="35">
        <v>44761.875</v>
      </c>
      <c r="AC157" s="35">
        <v>40659.875</v>
      </c>
      <c r="AD157" s="35">
        <v>43355.875</v>
      </c>
      <c r="AE157" s="35"/>
      <c r="AF157" s="35">
        <v>43357.875</v>
      </c>
      <c r="AG157" s="34"/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 t="s">
        <v>389</v>
      </c>
      <c r="AO157" s="34">
        <v>45</v>
      </c>
      <c r="AP157" s="34" t="s">
        <v>394</v>
      </c>
      <c r="AQ157" s="34">
        <v>48439</v>
      </c>
      <c r="AR157" s="34">
        <v>484.39</v>
      </c>
      <c r="AS157" s="34" t="s">
        <v>408</v>
      </c>
      <c r="AT157" t="str">
        <f t="shared" si="6"/>
        <v>736117500TXPHXNY PXRX LXMX MXLX406.85SIMSIMSIM190116466544761.875FNEL044761.87540659.87543355.87543357.875000000AMIL45NEXT PLUS RM RJ48439484.39ATIVO</v>
      </c>
      <c r="AU157">
        <f t="shared" si="7"/>
        <v>1</v>
      </c>
      <c r="AV157">
        <f t="shared" si="8"/>
        <v>1</v>
      </c>
      <c r="AW157">
        <f>COUNTIF(Erros!$J$2:$J$1060,H157)</f>
        <v>3</v>
      </c>
      <c r="AX157">
        <f>COUNTIF(Discrepante!$J$2:$J$86,H157)</f>
        <v>0</v>
      </c>
      <c r="AY157">
        <f>COUNTIF(Acertos!$J$2:$J$37,H157)</f>
        <v>0</v>
      </c>
    </row>
    <row r="158" spans="1:51">
      <c r="A158" s="33"/>
      <c r="B158" s="33"/>
      <c r="C158" s="33"/>
      <c r="D158" s="36"/>
      <c r="E158" s="33"/>
      <c r="F158" s="33"/>
      <c r="G158" s="33"/>
      <c r="H158" s="36">
        <v>73611782</v>
      </c>
      <c r="I158" s="30">
        <v>0</v>
      </c>
      <c r="J158" s="36" t="s">
        <v>856</v>
      </c>
      <c r="K158" s="33"/>
      <c r="L158" s="33"/>
      <c r="M158" s="33"/>
      <c r="N158" s="33"/>
      <c r="O158" s="33"/>
      <c r="P158" s="36">
        <v>649.63</v>
      </c>
      <c r="Q158" s="36" t="s">
        <v>404</v>
      </c>
      <c r="R158" s="36" t="s">
        <v>404</v>
      </c>
      <c r="S158" s="36" t="s">
        <v>386</v>
      </c>
      <c r="T158" s="36">
        <v>19</v>
      </c>
      <c r="U158" s="36">
        <v>0</v>
      </c>
      <c r="V158" s="36">
        <v>1</v>
      </c>
      <c r="W158" s="36">
        <v>164557</v>
      </c>
      <c r="X158" s="37">
        <v>44761.875</v>
      </c>
      <c r="Y158" s="36" t="s">
        <v>387</v>
      </c>
      <c r="Z158" s="36">
        <v>0</v>
      </c>
      <c r="AA158" s="37">
        <v>44693.875</v>
      </c>
      <c r="AB158" s="37">
        <v>44761.875</v>
      </c>
      <c r="AC158" s="37">
        <v>40650.875</v>
      </c>
      <c r="AD158" s="37">
        <v>44693.875</v>
      </c>
      <c r="AE158" s="37">
        <v>44543.875</v>
      </c>
      <c r="AF158" s="37">
        <v>43357.875</v>
      </c>
      <c r="AG158" s="36"/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36" t="s">
        <v>389</v>
      </c>
      <c r="AO158" s="36">
        <v>45</v>
      </c>
      <c r="AP158" s="36" t="s">
        <v>476</v>
      </c>
      <c r="AQ158" s="36">
        <v>77338</v>
      </c>
      <c r="AR158" s="36">
        <v>773.38</v>
      </c>
      <c r="AS158" s="36" t="s">
        <v>391</v>
      </c>
      <c r="AT158" t="str">
        <f t="shared" si="6"/>
        <v>736117820WXTXRXNX MXRXX WXTX MXGNX MXRTXN649.63SIMSIMNÃO190116455744761.875FNEL044693.87544761.87540650.87544693.87544543.87543357.875000000AMIL45AMIL 400 QC NACIONAL77338773.38INATIVO</v>
      </c>
      <c r="AU158">
        <f t="shared" si="7"/>
        <v>0</v>
      </c>
      <c r="AV158">
        <f t="shared" si="8"/>
        <v>0</v>
      </c>
      <c r="AW158">
        <f>COUNTIF(Erros!$J$2:$J$1060,H158)</f>
        <v>3</v>
      </c>
      <c r="AX158">
        <f>COUNTIF(Discrepante!$J$2:$J$86,H158)</f>
        <v>0</v>
      </c>
      <c r="AY158">
        <f>COUNTIF(Acertos!$J$2:$J$37,H158)</f>
        <v>0</v>
      </c>
    </row>
    <row r="159" spans="1:51">
      <c r="A159" s="33"/>
      <c r="B159" s="33"/>
      <c r="C159" s="33"/>
      <c r="D159" s="34"/>
      <c r="E159" s="33"/>
      <c r="F159" s="33"/>
      <c r="G159" s="33"/>
      <c r="H159" s="34">
        <v>73611782</v>
      </c>
      <c r="I159" s="29">
        <v>0</v>
      </c>
      <c r="J159" s="34" t="s">
        <v>856</v>
      </c>
      <c r="K159" s="33"/>
      <c r="L159" s="33"/>
      <c r="M159" s="33"/>
      <c r="N159" s="33"/>
      <c r="O159" s="33"/>
      <c r="P159" s="34">
        <v>649.63</v>
      </c>
      <c r="Q159" s="34" t="s">
        <v>404</v>
      </c>
      <c r="R159" s="34" t="s">
        <v>404</v>
      </c>
      <c r="S159" s="34" t="s">
        <v>386</v>
      </c>
      <c r="T159" s="34">
        <v>19</v>
      </c>
      <c r="U159" s="34">
        <v>0</v>
      </c>
      <c r="V159" s="34">
        <v>1</v>
      </c>
      <c r="W159" s="34">
        <v>164557</v>
      </c>
      <c r="X159" s="35">
        <v>44761.875</v>
      </c>
      <c r="Y159" s="34" t="s">
        <v>387</v>
      </c>
      <c r="Z159" s="34">
        <v>0</v>
      </c>
      <c r="AA159" s="35">
        <v>44693.875</v>
      </c>
      <c r="AB159" s="35">
        <v>44761.875</v>
      </c>
      <c r="AC159" s="35">
        <v>40650.875</v>
      </c>
      <c r="AD159" s="35">
        <v>44693.875</v>
      </c>
      <c r="AE159" s="35">
        <v>44543.875</v>
      </c>
      <c r="AF159" s="35">
        <v>43357.875</v>
      </c>
      <c r="AG159" s="34"/>
      <c r="AH159" s="34">
        <v>0</v>
      </c>
      <c r="AI159" s="34">
        <v>0</v>
      </c>
      <c r="AJ159" s="34">
        <v>0</v>
      </c>
      <c r="AK159" s="34">
        <v>0</v>
      </c>
      <c r="AL159" s="34">
        <v>0</v>
      </c>
      <c r="AM159" s="34">
        <v>0</v>
      </c>
      <c r="AN159" s="34" t="s">
        <v>389</v>
      </c>
      <c r="AO159" s="34">
        <v>45</v>
      </c>
      <c r="AP159" s="34" t="s">
        <v>476</v>
      </c>
      <c r="AQ159" s="34">
        <v>77338</v>
      </c>
      <c r="AR159" s="34">
        <v>773.38</v>
      </c>
      <c r="AS159" s="34" t="s">
        <v>391</v>
      </c>
      <c r="AT159" t="str">
        <f t="shared" si="6"/>
        <v>736117820WXTXRXNX MXRXX WXTX MXGNX MXRTXN649.63SIMSIMNÃO190116455744761.875FNEL044693.87544761.87540650.87544693.87544543.87543357.875000000AMIL45AMIL 400 QC NACIONAL77338773.38INATIVO</v>
      </c>
      <c r="AU159">
        <f t="shared" si="7"/>
        <v>1</v>
      </c>
      <c r="AV159">
        <f t="shared" si="8"/>
        <v>1</v>
      </c>
      <c r="AW159">
        <f>COUNTIF(Erros!$J$2:$J$1060,H159)</f>
        <v>3</v>
      </c>
      <c r="AX159">
        <f>COUNTIF(Discrepante!$J$2:$J$86,H159)</f>
        <v>0</v>
      </c>
      <c r="AY159">
        <f>COUNTIF(Acertos!$J$2:$J$37,H159)</f>
        <v>0</v>
      </c>
    </row>
    <row r="160" spans="1:51">
      <c r="A160" s="33"/>
      <c r="B160" s="33"/>
      <c r="C160" s="33"/>
      <c r="D160" s="36"/>
      <c r="E160" s="33"/>
      <c r="F160" s="33"/>
      <c r="G160" s="33"/>
      <c r="H160" s="36">
        <v>73611782</v>
      </c>
      <c r="I160" s="30">
        <v>0</v>
      </c>
      <c r="J160" s="36" t="s">
        <v>856</v>
      </c>
      <c r="K160" s="33"/>
      <c r="L160" s="33"/>
      <c r="M160" s="33"/>
      <c r="N160" s="33"/>
      <c r="O160" s="33"/>
      <c r="P160" s="36">
        <v>649.63</v>
      </c>
      <c r="Q160" s="36" t="s">
        <v>404</v>
      </c>
      <c r="R160" s="36" t="s">
        <v>404</v>
      </c>
      <c r="S160" s="36" t="s">
        <v>386</v>
      </c>
      <c r="T160" s="36">
        <v>19</v>
      </c>
      <c r="U160" s="36">
        <v>0</v>
      </c>
      <c r="V160" s="36">
        <v>1</v>
      </c>
      <c r="W160" s="36">
        <v>164557</v>
      </c>
      <c r="X160" s="37">
        <v>44761.875</v>
      </c>
      <c r="Y160" s="36" t="s">
        <v>387</v>
      </c>
      <c r="Z160" s="36">
        <v>0</v>
      </c>
      <c r="AA160" s="37">
        <v>44693.875</v>
      </c>
      <c r="AB160" s="37">
        <v>44761.875</v>
      </c>
      <c r="AC160" s="37">
        <v>40650.875</v>
      </c>
      <c r="AD160" s="37">
        <v>44693.875</v>
      </c>
      <c r="AE160" s="37">
        <v>44543.875</v>
      </c>
      <c r="AF160" s="37">
        <v>43357.875</v>
      </c>
      <c r="AG160" s="36"/>
      <c r="AH160" s="36">
        <v>0</v>
      </c>
      <c r="AI160" s="36">
        <v>0</v>
      </c>
      <c r="AJ160" s="36">
        <v>0</v>
      </c>
      <c r="AK160" s="36">
        <v>0</v>
      </c>
      <c r="AL160" s="36">
        <v>0</v>
      </c>
      <c r="AM160" s="36">
        <v>0</v>
      </c>
      <c r="AN160" s="36" t="s">
        <v>389</v>
      </c>
      <c r="AO160" s="36">
        <v>45</v>
      </c>
      <c r="AP160" s="36" t="s">
        <v>476</v>
      </c>
      <c r="AQ160" s="36">
        <v>77338</v>
      </c>
      <c r="AR160" s="36">
        <v>773.38</v>
      </c>
      <c r="AS160" s="36" t="s">
        <v>391</v>
      </c>
      <c r="AT160" t="str">
        <f t="shared" si="6"/>
        <v>736117820WXTXRXNX MXRXX WXTX MXGNX MXRTXN649.63SIMSIMNÃO190116455744761.875FNEL044693.87544761.87540650.87544693.87544543.87543357.875000000AMIL45AMIL 400 QC NACIONAL77338773.38INATIVO</v>
      </c>
      <c r="AU160">
        <f t="shared" si="7"/>
        <v>1</v>
      </c>
      <c r="AV160">
        <f t="shared" si="8"/>
        <v>1</v>
      </c>
      <c r="AW160">
        <f>COUNTIF(Erros!$J$2:$J$1060,H160)</f>
        <v>3</v>
      </c>
      <c r="AX160">
        <f>COUNTIF(Discrepante!$J$2:$J$86,H160)</f>
        <v>0</v>
      </c>
      <c r="AY160">
        <f>COUNTIF(Acertos!$J$2:$J$37,H160)</f>
        <v>0</v>
      </c>
    </row>
    <row r="161" spans="1:51">
      <c r="A161" s="33"/>
      <c r="B161" s="33"/>
      <c r="C161" s="33"/>
      <c r="D161" s="34"/>
      <c r="E161" s="33"/>
      <c r="F161" s="33"/>
      <c r="G161" s="33"/>
      <c r="H161" s="34">
        <v>73611786</v>
      </c>
      <c r="I161" s="29">
        <v>0</v>
      </c>
      <c r="J161" s="34" t="s">
        <v>737</v>
      </c>
      <c r="K161" s="33"/>
      <c r="L161" s="33"/>
      <c r="M161" s="33"/>
      <c r="N161" s="33"/>
      <c r="O161" s="33"/>
      <c r="P161" s="34">
        <v>738.6</v>
      </c>
      <c r="Q161" s="34" t="s">
        <v>386</v>
      </c>
      <c r="R161" s="34" t="s">
        <v>386</v>
      </c>
      <c r="S161" s="34" t="s">
        <v>386</v>
      </c>
      <c r="T161" s="34">
        <v>19</v>
      </c>
      <c r="U161" s="34">
        <v>0</v>
      </c>
      <c r="V161" s="34">
        <v>1</v>
      </c>
      <c r="W161" s="34">
        <v>164565</v>
      </c>
      <c r="X161" s="35">
        <v>44761.875</v>
      </c>
      <c r="Y161" s="34" t="s">
        <v>387</v>
      </c>
      <c r="Z161" s="34">
        <v>0</v>
      </c>
      <c r="AA161" s="35">
        <v>44678.875</v>
      </c>
      <c r="AB161" s="35">
        <v>44761.875</v>
      </c>
      <c r="AC161" s="35">
        <v>39715.875</v>
      </c>
      <c r="AD161" s="35">
        <v>44678.875</v>
      </c>
      <c r="AE161" s="35">
        <v>44664.875</v>
      </c>
      <c r="AF161" s="35">
        <v>43357.875</v>
      </c>
      <c r="AG161" s="34"/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 t="s">
        <v>389</v>
      </c>
      <c r="AO161" s="34"/>
      <c r="AP161" s="34" t="s">
        <v>390</v>
      </c>
      <c r="AQ161" s="34">
        <v>87928</v>
      </c>
      <c r="AR161" s="34">
        <v>879.28</v>
      </c>
      <c r="AS161" s="34" t="s">
        <v>391</v>
      </c>
      <c r="AT161" t="str">
        <f t="shared" si="6"/>
        <v>736117860WXXX BRXNNX MXWXRXNHX XNTX738.6NÃONÃONÃO190116456544761.875FNEL044678.87544761.87539715.87544678.87544664.87543357.875000000AMILAMIL 400 QP NACIONAL87928879.28INATIVO</v>
      </c>
      <c r="AU161">
        <f t="shared" si="7"/>
        <v>0</v>
      </c>
      <c r="AV161">
        <f t="shared" si="8"/>
        <v>0</v>
      </c>
      <c r="AW161">
        <f>COUNTIF(Erros!$J$2:$J$1060,H161)</f>
        <v>3</v>
      </c>
      <c r="AX161">
        <f>COUNTIF(Discrepante!$J$2:$J$86,H161)</f>
        <v>0</v>
      </c>
      <c r="AY161">
        <f>COUNTIF(Acertos!$J$2:$J$37,H161)</f>
        <v>0</v>
      </c>
    </row>
    <row r="162" spans="1:51">
      <c r="A162" s="33"/>
      <c r="B162" s="33"/>
      <c r="C162" s="33"/>
      <c r="D162" s="36"/>
      <c r="E162" s="33"/>
      <c r="F162" s="33"/>
      <c r="G162" s="33"/>
      <c r="H162" s="36">
        <v>73611786</v>
      </c>
      <c r="I162" s="30">
        <v>0</v>
      </c>
      <c r="J162" s="36" t="s">
        <v>737</v>
      </c>
      <c r="K162" s="33"/>
      <c r="L162" s="33"/>
      <c r="M162" s="33"/>
      <c r="N162" s="33"/>
      <c r="O162" s="33"/>
      <c r="P162" s="36">
        <v>738.6</v>
      </c>
      <c r="Q162" s="36" t="s">
        <v>386</v>
      </c>
      <c r="R162" s="36" t="s">
        <v>386</v>
      </c>
      <c r="S162" s="36" t="s">
        <v>386</v>
      </c>
      <c r="T162" s="36">
        <v>19</v>
      </c>
      <c r="U162" s="36">
        <v>0</v>
      </c>
      <c r="V162" s="36">
        <v>1</v>
      </c>
      <c r="W162" s="36">
        <v>164565</v>
      </c>
      <c r="X162" s="37">
        <v>44761.875</v>
      </c>
      <c r="Y162" s="36" t="s">
        <v>387</v>
      </c>
      <c r="Z162" s="36">
        <v>0</v>
      </c>
      <c r="AA162" s="37">
        <v>44678.875</v>
      </c>
      <c r="AB162" s="37">
        <v>44761.875</v>
      </c>
      <c r="AC162" s="37">
        <v>39715.875</v>
      </c>
      <c r="AD162" s="37">
        <v>44678.875</v>
      </c>
      <c r="AE162" s="37">
        <v>44664.875</v>
      </c>
      <c r="AF162" s="37">
        <v>43357.875</v>
      </c>
      <c r="AG162" s="36"/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 t="s">
        <v>389</v>
      </c>
      <c r="AO162" s="36"/>
      <c r="AP162" s="36" t="s">
        <v>390</v>
      </c>
      <c r="AQ162" s="36">
        <v>87928</v>
      </c>
      <c r="AR162" s="36">
        <v>879.28</v>
      </c>
      <c r="AS162" s="36" t="s">
        <v>391</v>
      </c>
      <c r="AT162" t="str">
        <f t="shared" si="6"/>
        <v>736117860WXXX BRXNNX MXWXRXNHX XNTX738.6NÃONÃONÃO190116456544761.875FNEL044678.87544761.87539715.87544678.87544664.87543357.875000000AMILAMIL 400 QP NACIONAL87928879.28INATIVO</v>
      </c>
      <c r="AU162">
        <f t="shared" si="7"/>
        <v>1</v>
      </c>
      <c r="AV162">
        <f t="shared" si="8"/>
        <v>1</v>
      </c>
      <c r="AW162">
        <f>COUNTIF(Erros!$J$2:$J$1060,H162)</f>
        <v>3</v>
      </c>
      <c r="AX162">
        <f>COUNTIF(Discrepante!$J$2:$J$86,H162)</f>
        <v>0</v>
      </c>
      <c r="AY162">
        <f>COUNTIF(Acertos!$J$2:$J$37,H162)</f>
        <v>0</v>
      </c>
    </row>
    <row r="163" spans="1:51">
      <c r="A163" s="33"/>
      <c r="B163" s="33"/>
      <c r="C163" s="33"/>
      <c r="D163" s="34"/>
      <c r="E163" s="33"/>
      <c r="F163" s="33"/>
      <c r="G163" s="33"/>
      <c r="H163" s="34">
        <v>73611786</v>
      </c>
      <c r="I163" s="29">
        <v>0</v>
      </c>
      <c r="J163" s="34" t="s">
        <v>737</v>
      </c>
      <c r="K163" s="33"/>
      <c r="L163" s="33"/>
      <c r="M163" s="33"/>
      <c r="N163" s="33"/>
      <c r="O163" s="33"/>
      <c r="P163" s="34">
        <v>738.6</v>
      </c>
      <c r="Q163" s="34" t="s">
        <v>386</v>
      </c>
      <c r="R163" s="34" t="s">
        <v>386</v>
      </c>
      <c r="S163" s="34" t="s">
        <v>386</v>
      </c>
      <c r="T163" s="34">
        <v>19</v>
      </c>
      <c r="U163" s="34">
        <v>0</v>
      </c>
      <c r="V163" s="34">
        <v>1</v>
      </c>
      <c r="W163" s="34">
        <v>164565</v>
      </c>
      <c r="X163" s="35">
        <v>44761.875</v>
      </c>
      <c r="Y163" s="34" t="s">
        <v>387</v>
      </c>
      <c r="Z163" s="34">
        <v>0</v>
      </c>
      <c r="AA163" s="35">
        <v>44678.875</v>
      </c>
      <c r="AB163" s="35">
        <v>44761.875</v>
      </c>
      <c r="AC163" s="35">
        <v>39715.875</v>
      </c>
      <c r="AD163" s="35">
        <v>44678.875</v>
      </c>
      <c r="AE163" s="35">
        <v>44664.875</v>
      </c>
      <c r="AF163" s="35">
        <v>43357.875</v>
      </c>
      <c r="AG163" s="34"/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4">
        <v>0</v>
      </c>
      <c r="AN163" s="34" t="s">
        <v>389</v>
      </c>
      <c r="AO163" s="34"/>
      <c r="AP163" s="34" t="s">
        <v>390</v>
      </c>
      <c r="AQ163" s="34">
        <v>87928</v>
      </c>
      <c r="AR163" s="34">
        <v>879.28</v>
      </c>
      <c r="AS163" s="34" t="s">
        <v>391</v>
      </c>
      <c r="AT163" t="str">
        <f t="shared" si="6"/>
        <v>736117860WXXX BRXNNX MXWXRXNHX XNTX738.6NÃONÃONÃO190116456544761.875FNEL044678.87544761.87539715.87544678.87544664.87543357.875000000AMILAMIL 400 QP NACIONAL87928879.28INATIVO</v>
      </c>
      <c r="AU163">
        <f t="shared" si="7"/>
        <v>1</v>
      </c>
      <c r="AV163">
        <f t="shared" si="8"/>
        <v>1</v>
      </c>
      <c r="AW163">
        <f>COUNTIF(Erros!$J$2:$J$1060,H163)</f>
        <v>3</v>
      </c>
      <c r="AX163">
        <f>COUNTIF(Discrepante!$J$2:$J$86,H163)</f>
        <v>0</v>
      </c>
      <c r="AY163">
        <f>COUNTIF(Acertos!$J$2:$J$37,H163)</f>
        <v>0</v>
      </c>
    </row>
    <row r="164" spans="1:51">
      <c r="A164" s="33"/>
      <c r="B164" s="33"/>
      <c r="C164" s="33"/>
      <c r="D164" s="34"/>
      <c r="E164" s="33"/>
      <c r="F164" s="33"/>
      <c r="G164" s="33"/>
      <c r="H164" s="34">
        <v>73611796</v>
      </c>
      <c r="I164" s="29">
        <v>0</v>
      </c>
      <c r="J164" s="34" t="s">
        <v>863</v>
      </c>
      <c r="K164" s="33"/>
      <c r="L164" s="33"/>
      <c r="M164" s="33"/>
      <c r="N164" s="33"/>
      <c r="O164" s="33"/>
      <c r="P164" s="34">
        <v>406.85</v>
      </c>
      <c r="Q164" s="34" t="s">
        <v>404</v>
      </c>
      <c r="R164" s="34" t="s">
        <v>404</v>
      </c>
      <c r="S164" s="34" t="s">
        <v>404</v>
      </c>
      <c r="T164" s="34">
        <v>19</v>
      </c>
      <c r="U164" s="34">
        <v>0</v>
      </c>
      <c r="V164" s="34">
        <v>1</v>
      </c>
      <c r="W164" s="34">
        <v>164683</v>
      </c>
      <c r="X164" s="35">
        <v>44761.875</v>
      </c>
      <c r="Y164" s="34" t="s">
        <v>387</v>
      </c>
      <c r="Z164" s="34">
        <v>0</v>
      </c>
      <c r="AA164" s="35"/>
      <c r="AB164" s="35">
        <v>44761.875</v>
      </c>
      <c r="AC164" s="35">
        <v>39606.875</v>
      </c>
      <c r="AD164" s="35">
        <v>43355.875</v>
      </c>
      <c r="AE164" s="35"/>
      <c r="AF164" s="35">
        <v>43357.875</v>
      </c>
      <c r="AG164" s="34"/>
      <c r="AH164" s="34">
        <v>0</v>
      </c>
      <c r="AI164" s="34">
        <v>0</v>
      </c>
      <c r="AJ164" s="34">
        <v>0</v>
      </c>
      <c r="AK164" s="34">
        <v>0</v>
      </c>
      <c r="AL164" s="34">
        <v>0</v>
      </c>
      <c r="AM164" s="34">
        <v>0</v>
      </c>
      <c r="AN164" s="34" t="s">
        <v>389</v>
      </c>
      <c r="AO164" s="34">
        <v>45</v>
      </c>
      <c r="AP164" s="34" t="s">
        <v>394</v>
      </c>
      <c r="AQ164" s="34">
        <v>48439</v>
      </c>
      <c r="AR164" s="34">
        <v>484.39</v>
      </c>
      <c r="AS164" s="34" t="s">
        <v>408</v>
      </c>
      <c r="AT164" t="str">
        <f t="shared" si="6"/>
        <v>736117960WXRLX XGXR DX XLXVXXRX MXTX406.85SIMSIMSIM190116468344761.875FNEL044761.87539606.87543355.87543357.875000000AMIL45NEXT PLUS RM RJ48439484.39ATIVO</v>
      </c>
      <c r="AU164">
        <f t="shared" si="7"/>
        <v>0</v>
      </c>
      <c r="AV164">
        <f t="shared" si="8"/>
        <v>0</v>
      </c>
      <c r="AW164">
        <f>COUNTIF(Erros!$J$2:$J$1060,H164)</f>
        <v>3</v>
      </c>
      <c r="AX164">
        <f>COUNTIF(Discrepante!$J$2:$J$86,H164)</f>
        <v>0</v>
      </c>
      <c r="AY164">
        <f>COUNTIF(Acertos!$J$2:$J$37,H164)</f>
        <v>0</v>
      </c>
    </row>
    <row r="165" spans="1:51">
      <c r="A165" s="33"/>
      <c r="B165" s="33"/>
      <c r="C165" s="33"/>
      <c r="D165" s="34"/>
      <c r="E165" s="33"/>
      <c r="F165" s="33"/>
      <c r="G165" s="33"/>
      <c r="H165" s="34">
        <v>73611796</v>
      </c>
      <c r="I165" s="29">
        <v>0</v>
      </c>
      <c r="J165" s="34" t="s">
        <v>863</v>
      </c>
      <c r="K165" s="33"/>
      <c r="L165" s="33"/>
      <c r="M165" s="33"/>
      <c r="N165" s="33"/>
      <c r="O165" s="33"/>
      <c r="P165" s="34">
        <v>406.85</v>
      </c>
      <c r="Q165" s="34" t="s">
        <v>404</v>
      </c>
      <c r="R165" s="34" t="s">
        <v>404</v>
      </c>
      <c r="S165" s="34" t="s">
        <v>404</v>
      </c>
      <c r="T165" s="34">
        <v>19</v>
      </c>
      <c r="U165" s="34">
        <v>0</v>
      </c>
      <c r="V165" s="34">
        <v>1</v>
      </c>
      <c r="W165" s="34">
        <v>164683</v>
      </c>
      <c r="X165" s="35">
        <v>44761.875</v>
      </c>
      <c r="Y165" s="34" t="s">
        <v>387</v>
      </c>
      <c r="Z165" s="34">
        <v>0</v>
      </c>
      <c r="AA165" s="35"/>
      <c r="AB165" s="35">
        <v>44761.875</v>
      </c>
      <c r="AC165" s="35">
        <v>39606.875</v>
      </c>
      <c r="AD165" s="35">
        <v>43355.875</v>
      </c>
      <c r="AE165" s="35"/>
      <c r="AF165" s="35">
        <v>43357.875</v>
      </c>
      <c r="AG165" s="34"/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34" t="s">
        <v>389</v>
      </c>
      <c r="AO165" s="34">
        <v>45</v>
      </c>
      <c r="AP165" s="34" t="s">
        <v>394</v>
      </c>
      <c r="AQ165" s="34">
        <v>48439</v>
      </c>
      <c r="AR165" s="34">
        <v>484.39</v>
      </c>
      <c r="AS165" s="34" t="s">
        <v>408</v>
      </c>
      <c r="AT165" t="str">
        <f t="shared" si="6"/>
        <v>736117960WXRLX XGXR DX XLXVXXRX MXTX406.85SIMSIMSIM190116468344761.875FNEL044761.87539606.87543355.87543357.875000000AMIL45NEXT PLUS RM RJ48439484.39ATIVO</v>
      </c>
      <c r="AU165">
        <f t="shared" si="7"/>
        <v>1</v>
      </c>
      <c r="AV165">
        <f t="shared" si="8"/>
        <v>1</v>
      </c>
      <c r="AW165">
        <f>COUNTIF(Erros!$J$2:$J$1060,H165)</f>
        <v>3</v>
      </c>
      <c r="AX165">
        <f>COUNTIF(Discrepante!$J$2:$J$86,H165)</f>
        <v>0</v>
      </c>
      <c r="AY165">
        <f>COUNTIF(Acertos!$J$2:$J$37,H165)</f>
        <v>0</v>
      </c>
    </row>
    <row r="166" spans="1:51">
      <c r="A166" s="33"/>
      <c r="B166" s="33"/>
      <c r="C166" s="33"/>
      <c r="D166" s="36"/>
      <c r="E166" s="33"/>
      <c r="F166" s="33"/>
      <c r="G166" s="33"/>
      <c r="H166" s="36">
        <v>73611796</v>
      </c>
      <c r="I166" s="30">
        <v>0</v>
      </c>
      <c r="J166" s="36" t="s">
        <v>863</v>
      </c>
      <c r="K166" s="33"/>
      <c r="L166" s="33"/>
      <c r="M166" s="33"/>
      <c r="N166" s="33"/>
      <c r="O166" s="33"/>
      <c r="P166" s="36">
        <v>406.85</v>
      </c>
      <c r="Q166" s="36" t="s">
        <v>404</v>
      </c>
      <c r="R166" s="36" t="s">
        <v>404</v>
      </c>
      <c r="S166" s="36" t="s">
        <v>404</v>
      </c>
      <c r="T166" s="36">
        <v>19</v>
      </c>
      <c r="U166" s="36">
        <v>0</v>
      </c>
      <c r="V166" s="36">
        <v>1</v>
      </c>
      <c r="W166" s="36">
        <v>164683</v>
      </c>
      <c r="X166" s="37">
        <v>44761.875</v>
      </c>
      <c r="Y166" s="36" t="s">
        <v>387</v>
      </c>
      <c r="Z166" s="36">
        <v>0</v>
      </c>
      <c r="AA166" s="37"/>
      <c r="AB166" s="37">
        <v>44761.875</v>
      </c>
      <c r="AC166" s="37">
        <v>39606.875</v>
      </c>
      <c r="AD166" s="37">
        <v>43355.875</v>
      </c>
      <c r="AE166" s="37"/>
      <c r="AF166" s="37">
        <v>43357.875</v>
      </c>
      <c r="AG166" s="36"/>
      <c r="AH166" s="36">
        <v>0</v>
      </c>
      <c r="AI166" s="36">
        <v>0</v>
      </c>
      <c r="AJ166" s="36">
        <v>0</v>
      </c>
      <c r="AK166" s="36">
        <v>0</v>
      </c>
      <c r="AL166" s="36">
        <v>0</v>
      </c>
      <c r="AM166" s="36">
        <v>0</v>
      </c>
      <c r="AN166" s="36" t="s">
        <v>389</v>
      </c>
      <c r="AO166" s="36">
        <v>45</v>
      </c>
      <c r="AP166" s="36" t="s">
        <v>394</v>
      </c>
      <c r="AQ166" s="36">
        <v>48439</v>
      </c>
      <c r="AR166" s="36">
        <v>484.39</v>
      </c>
      <c r="AS166" s="36" t="s">
        <v>408</v>
      </c>
      <c r="AT166" t="str">
        <f t="shared" si="6"/>
        <v>736117960WXRLX XGXR DX XLXVXXRX MXTX406.85SIMSIMSIM190116468344761.875FNEL044761.87539606.87543355.87543357.875000000AMIL45NEXT PLUS RM RJ48439484.39ATIVO</v>
      </c>
      <c r="AU166">
        <f t="shared" si="7"/>
        <v>1</v>
      </c>
      <c r="AV166">
        <f t="shared" si="8"/>
        <v>1</v>
      </c>
      <c r="AW166">
        <f>COUNTIF(Erros!$J$2:$J$1060,H166)</f>
        <v>3</v>
      </c>
      <c r="AX166">
        <f>COUNTIF(Discrepante!$J$2:$J$86,H166)</f>
        <v>0</v>
      </c>
      <c r="AY166">
        <f>COUNTIF(Acertos!$J$2:$J$37,H166)</f>
        <v>0</v>
      </c>
    </row>
    <row r="167" spans="1:51">
      <c r="A167" s="31" t="s">
        <v>294</v>
      </c>
      <c r="B167" s="31" t="s">
        <v>37</v>
      </c>
      <c r="C167" s="31" t="s">
        <v>36</v>
      </c>
      <c r="D167" s="27">
        <v>1198467000</v>
      </c>
      <c r="E167" s="27" t="s">
        <v>1059</v>
      </c>
      <c r="F167" s="27" t="s">
        <v>38</v>
      </c>
      <c r="G167" s="32">
        <v>43357.875</v>
      </c>
      <c r="H167" s="31">
        <v>73611845</v>
      </c>
      <c r="I167" s="27">
        <v>3</v>
      </c>
      <c r="J167" s="31" t="s">
        <v>295</v>
      </c>
      <c r="K167" s="31">
        <v>0</v>
      </c>
      <c r="L167" s="31">
        <v>0</v>
      </c>
      <c r="M167" s="31" t="s">
        <v>269</v>
      </c>
      <c r="N167" s="31" t="s">
        <v>77</v>
      </c>
      <c r="O167" s="31" t="s">
        <v>78</v>
      </c>
      <c r="P167" s="31">
        <v>1103.04</v>
      </c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 t="str">
        <f>M167</f>
        <v>AMIL 400 QC NACIONAL R COPART PJCA</v>
      </c>
      <c r="AQ167" s="33"/>
      <c r="AR167" s="33"/>
      <c r="AS167" s="33"/>
      <c r="AT167" t="str">
        <f t="shared" si="6"/>
        <v>6302cc283138135946ebe3706302b4ad14af7051a26da0b66302cc273138135946ebe36f11984670006302b4ad14af7051a26da0b61198467000J43357.875736118453LXURX LIZ PXULX FIGUXIRXDX00AMIL 400 QC NACIONAL R COPART PJCAMens. Titular Faixa Etária Implant.T1103.04AMIL 400 QC NACIONAL R COPART PJCA</v>
      </c>
      <c r="AU167">
        <f t="shared" si="7"/>
        <v>0</v>
      </c>
      <c r="AV167">
        <f t="shared" si="8"/>
        <v>0</v>
      </c>
      <c r="AW167">
        <f>COUNTIF(Erros!$J$2:$J$1060,H167)</f>
        <v>0</v>
      </c>
      <c r="AX167">
        <f>COUNTIF(Discrepante!$J$2:$J$86,H167)</f>
        <v>2</v>
      </c>
      <c r="AY167">
        <f>COUNTIF(Acertos!$J$2:$J$37,H167)</f>
        <v>1</v>
      </c>
    </row>
    <row r="168" spans="1:51">
      <c r="A168" s="33"/>
      <c r="B168" s="33"/>
      <c r="C168" s="33"/>
      <c r="D168" s="34"/>
      <c r="E168" s="33"/>
      <c r="F168" s="33"/>
      <c r="G168" s="33"/>
      <c r="H168" s="34">
        <v>73611845</v>
      </c>
      <c r="I168" s="29">
        <v>1</v>
      </c>
      <c r="J168" s="34" t="s">
        <v>867</v>
      </c>
      <c r="K168" s="33"/>
      <c r="L168" s="33"/>
      <c r="M168" s="33"/>
      <c r="N168" s="33"/>
      <c r="O168" s="33"/>
      <c r="P168" s="34">
        <v>1103.02</v>
      </c>
      <c r="Q168" s="34" t="s">
        <v>404</v>
      </c>
      <c r="R168" s="34" t="s">
        <v>404</v>
      </c>
      <c r="S168" s="34" t="s">
        <v>404</v>
      </c>
      <c r="T168" s="34">
        <v>19</v>
      </c>
      <c r="U168" s="34">
        <v>0</v>
      </c>
      <c r="V168" s="34">
        <v>1</v>
      </c>
      <c r="W168" s="34">
        <v>164797</v>
      </c>
      <c r="X168" s="35">
        <v>44761.875</v>
      </c>
      <c r="Y168" s="34" t="s">
        <v>387</v>
      </c>
      <c r="Z168" s="34">
        <v>0</v>
      </c>
      <c r="AA168" s="35"/>
      <c r="AB168" s="35">
        <v>44761.875</v>
      </c>
      <c r="AC168" s="35">
        <v>37349.875</v>
      </c>
      <c r="AD168" s="35">
        <v>43355.875</v>
      </c>
      <c r="AE168" s="35"/>
      <c r="AF168" s="35">
        <v>43357.875</v>
      </c>
      <c r="AG168" s="34">
        <v>73611847</v>
      </c>
      <c r="AH168" s="34">
        <v>3882</v>
      </c>
      <c r="AI168" s="34">
        <v>3188</v>
      </c>
      <c r="AJ168" s="34">
        <v>31.88</v>
      </c>
      <c r="AK168" s="34">
        <v>3188</v>
      </c>
      <c r="AL168" s="34">
        <v>38.82</v>
      </c>
      <c r="AM168" s="34">
        <v>3882</v>
      </c>
      <c r="AN168" s="34" t="s">
        <v>389</v>
      </c>
      <c r="AO168" s="34">
        <v>45</v>
      </c>
      <c r="AP168" s="34" t="s">
        <v>478</v>
      </c>
      <c r="AQ168" s="34">
        <v>131312</v>
      </c>
      <c r="AR168" s="34">
        <v>1313.12</v>
      </c>
      <c r="AS168" s="34" t="s">
        <v>408</v>
      </c>
      <c r="AT168" t="str">
        <f t="shared" si="6"/>
        <v>736118451LXURX LXZ PXULX FXGUXXRXDX1103.02SIMSIMSIM190116479744761.875FNEL044761.87537349.87543355.87543357.875736118473882318831.88318838.823882AMIL45AMIL 400 QC NACIONAL COPART1313121313.12ATIVO</v>
      </c>
      <c r="AU168">
        <f t="shared" si="7"/>
        <v>0</v>
      </c>
      <c r="AV168">
        <f t="shared" si="8"/>
        <v>1</v>
      </c>
      <c r="AW168">
        <f>COUNTIF(Erros!$J$2:$J$1060,H168)</f>
        <v>0</v>
      </c>
      <c r="AX168">
        <f>COUNTIF(Discrepante!$J$2:$J$86,H168)</f>
        <v>2</v>
      </c>
      <c r="AY168">
        <f>COUNTIF(Acertos!$J$2:$J$37,H168)</f>
        <v>1</v>
      </c>
    </row>
    <row r="169" spans="1:51">
      <c r="A169" s="33"/>
      <c r="B169" s="33"/>
      <c r="C169" s="33"/>
      <c r="D169" s="36"/>
      <c r="E169" s="33"/>
      <c r="F169" s="33"/>
      <c r="G169" s="33"/>
      <c r="H169" s="36">
        <v>73611845</v>
      </c>
      <c r="I169" s="30">
        <v>1</v>
      </c>
      <c r="J169" s="36" t="s">
        <v>867</v>
      </c>
      <c r="K169" s="33"/>
      <c r="L169" s="33"/>
      <c r="M169" s="33"/>
      <c r="N169" s="33"/>
      <c r="O169" s="33"/>
      <c r="P169" s="36">
        <v>1103.02</v>
      </c>
      <c r="Q169" s="36" t="s">
        <v>404</v>
      </c>
      <c r="R169" s="36" t="s">
        <v>404</v>
      </c>
      <c r="S169" s="36" t="s">
        <v>404</v>
      </c>
      <c r="T169" s="36">
        <v>19</v>
      </c>
      <c r="U169" s="36">
        <v>0</v>
      </c>
      <c r="V169" s="36">
        <v>1</v>
      </c>
      <c r="W169" s="36">
        <v>164797</v>
      </c>
      <c r="X169" s="37">
        <v>44761.875</v>
      </c>
      <c r="Y169" s="36" t="s">
        <v>387</v>
      </c>
      <c r="Z169" s="36">
        <v>0</v>
      </c>
      <c r="AA169" s="37"/>
      <c r="AB169" s="37">
        <v>44761.875</v>
      </c>
      <c r="AC169" s="37">
        <v>37349.875</v>
      </c>
      <c r="AD169" s="37">
        <v>43355.875</v>
      </c>
      <c r="AE169" s="37"/>
      <c r="AF169" s="37">
        <v>43357.875</v>
      </c>
      <c r="AG169" s="36">
        <v>73611847</v>
      </c>
      <c r="AH169" s="36">
        <v>3882</v>
      </c>
      <c r="AI169" s="36">
        <v>3188</v>
      </c>
      <c r="AJ169" s="36">
        <v>31.88</v>
      </c>
      <c r="AK169" s="36">
        <v>3188</v>
      </c>
      <c r="AL169" s="36">
        <v>38.82</v>
      </c>
      <c r="AM169" s="36">
        <v>3882</v>
      </c>
      <c r="AN169" s="36" t="s">
        <v>389</v>
      </c>
      <c r="AO169" s="36">
        <v>45</v>
      </c>
      <c r="AP169" s="36" t="s">
        <v>478</v>
      </c>
      <c r="AQ169" s="36">
        <v>131312</v>
      </c>
      <c r="AR169" s="36">
        <v>1313.12</v>
      </c>
      <c r="AS169" s="36" t="s">
        <v>408</v>
      </c>
      <c r="AT169" t="str">
        <f t="shared" si="6"/>
        <v>736118451LXURX LXZ PXULX FXGUXXRXDX1103.02SIMSIMSIM190116479744761.875FNEL044761.87537349.87543355.87543357.875736118473882318831.88318838.823882AMIL45AMIL 400 QC NACIONAL COPART1313121313.12ATIVO</v>
      </c>
      <c r="AU169">
        <f t="shared" si="7"/>
        <v>1</v>
      </c>
      <c r="AV169">
        <f t="shared" si="8"/>
        <v>1</v>
      </c>
      <c r="AW169">
        <f>COUNTIF(Erros!$J$2:$J$1060,H169)</f>
        <v>0</v>
      </c>
      <c r="AX169">
        <f>COUNTIF(Discrepante!$J$2:$J$86,H169)</f>
        <v>2</v>
      </c>
      <c r="AY169">
        <f>COUNTIF(Acertos!$J$2:$J$37,H169)</f>
        <v>1</v>
      </c>
    </row>
    <row r="170" spans="1:51">
      <c r="A170" s="33"/>
      <c r="B170" s="33"/>
      <c r="C170" s="33"/>
      <c r="D170" s="34"/>
      <c r="E170" s="33"/>
      <c r="F170" s="33"/>
      <c r="G170" s="33"/>
      <c r="H170" s="34">
        <v>73611845</v>
      </c>
      <c r="I170" s="29">
        <v>1</v>
      </c>
      <c r="J170" s="34" t="s">
        <v>867</v>
      </c>
      <c r="K170" s="33"/>
      <c r="L170" s="33"/>
      <c r="M170" s="33"/>
      <c r="N170" s="33"/>
      <c r="O170" s="33"/>
      <c r="P170" s="34">
        <v>1103.02</v>
      </c>
      <c r="Q170" s="34" t="s">
        <v>404</v>
      </c>
      <c r="R170" s="34" t="s">
        <v>404</v>
      </c>
      <c r="S170" s="34" t="s">
        <v>404</v>
      </c>
      <c r="T170" s="34">
        <v>19</v>
      </c>
      <c r="U170" s="34">
        <v>0</v>
      </c>
      <c r="V170" s="34">
        <v>1</v>
      </c>
      <c r="W170" s="34">
        <v>164797</v>
      </c>
      <c r="X170" s="35">
        <v>44761.875</v>
      </c>
      <c r="Y170" s="34" t="s">
        <v>387</v>
      </c>
      <c r="Z170" s="34">
        <v>0</v>
      </c>
      <c r="AA170" s="35"/>
      <c r="AB170" s="35">
        <v>44761.875</v>
      </c>
      <c r="AC170" s="35">
        <v>37349.875</v>
      </c>
      <c r="AD170" s="35">
        <v>43355.875</v>
      </c>
      <c r="AE170" s="35"/>
      <c r="AF170" s="35">
        <v>43357.875</v>
      </c>
      <c r="AG170" s="34">
        <v>73611847</v>
      </c>
      <c r="AH170" s="34">
        <v>3882</v>
      </c>
      <c r="AI170" s="34">
        <v>3188</v>
      </c>
      <c r="AJ170" s="34">
        <v>31.88</v>
      </c>
      <c r="AK170" s="34">
        <v>3188</v>
      </c>
      <c r="AL170" s="34">
        <v>38.82</v>
      </c>
      <c r="AM170" s="34">
        <v>3882</v>
      </c>
      <c r="AN170" s="34" t="s">
        <v>389</v>
      </c>
      <c r="AO170" s="34">
        <v>45</v>
      </c>
      <c r="AP170" s="34" t="s">
        <v>478</v>
      </c>
      <c r="AQ170" s="34">
        <v>131312</v>
      </c>
      <c r="AR170" s="34">
        <v>1313.12</v>
      </c>
      <c r="AS170" s="34" t="s">
        <v>408</v>
      </c>
      <c r="AT170" t="str">
        <f t="shared" si="6"/>
        <v>736118451LXURX LXZ PXULX FXGUXXRXDX1103.02SIMSIMSIM190116479744761.875FNEL044761.87537349.87543355.87543357.875736118473882318831.88318838.823882AMIL45AMIL 400 QC NACIONAL COPART1313121313.12ATIVO</v>
      </c>
      <c r="AU170">
        <f t="shared" si="7"/>
        <v>1</v>
      </c>
      <c r="AV170">
        <f t="shared" si="8"/>
        <v>1</v>
      </c>
      <c r="AW170">
        <f>COUNTIF(Erros!$J$2:$J$1060,H170)</f>
        <v>0</v>
      </c>
      <c r="AX170">
        <f>COUNTIF(Discrepante!$J$2:$J$86,H170)</f>
        <v>2</v>
      </c>
      <c r="AY170">
        <f>COUNTIF(Acertos!$J$2:$J$37,H170)</f>
        <v>1</v>
      </c>
    </row>
    <row r="171" spans="1:51">
      <c r="A171" s="33"/>
      <c r="B171" s="33"/>
      <c r="C171" s="33"/>
      <c r="D171" s="34"/>
      <c r="E171" s="33"/>
      <c r="F171" s="33"/>
      <c r="G171" s="33"/>
      <c r="H171" s="34">
        <v>73611863</v>
      </c>
      <c r="I171" s="29">
        <v>0</v>
      </c>
      <c r="J171" s="34" t="s">
        <v>870</v>
      </c>
      <c r="K171" s="33"/>
      <c r="L171" s="33"/>
      <c r="M171" s="33"/>
      <c r="N171" s="33"/>
      <c r="O171" s="33"/>
      <c r="P171" s="34">
        <v>807.71</v>
      </c>
      <c r="Q171" s="34" t="s">
        <v>404</v>
      </c>
      <c r="R171" s="34" t="s">
        <v>404</v>
      </c>
      <c r="S171" s="34" t="s">
        <v>404</v>
      </c>
      <c r="T171" s="34">
        <v>57</v>
      </c>
      <c r="U171" s="34">
        <v>0</v>
      </c>
      <c r="V171" s="34">
        <v>1</v>
      </c>
      <c r="W171" s="34">
        <v>165004</v>
      </c>
      <c r="X171" s="35">
        <v>44761.875</v>
      </c>
      <c r="Y171" s="34" t="s">
        <v>392</v>
      </c>
      <c r="Z171" s="34">
        <v>0</v>
      </c>
      <c r="AA171" s="35"/>
      <c r="AB171" s="35">
        <v>44761.875</v>
      </c>
      <c r="AC171" s="35">
        <v>28783.875</v>
      </c>
      <c r="AD171" s="35">
        <v>44755.875</v>
      </c>
      <c r="AE171" s="35">
        <v>44755.875</v>
      </c>
      <c r="AF171" s="35">
        <v>43357.875</v>
      </c>
      <c r="AG171" s="34"/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 t="s">
        <v>389</v>
      </c>
      <c r="AO171" s="34">
        <v>45</v>
      </c>
      <c r="AP171" s="34" t="s">
        <v>394</v>
      </c>
      <c r="AQ171" s="34">
        <v>96155</v>
      </c>
      <c r="AR171" s="34">
        <v>961.55</v>
      </c>
      <c r="AS171" s="34" t="s">
        <v>480</v>
      </c>
      <c r="AT171" t="str">
        <f t="shared" si="6"/>
        <v>736118630WRXTXXNX RXBXXRX XBXLHXXRX807.71SIMSIMSIM570116500444761.875ANMEP044761.87528783.87544755.87544755.87543357.875000000AMIL45NEXT PLUS RM RJ96155961.55SUSPENSÃO</v>
      </c>
      <c r="AU171">
        <f t="shared" si="7"/>
        <v>0</v>
      </c>
      <c r="AV171">
        <f t="shared" si="8"/>
        <v>0</v>
      </c>
      <c r="AW171">
        <f>COUNTIF(Erros!$J$2:$J$1060,H171)</f>
        <v>3</v>
      </c>
      <c r="AX171">
        <f>COUNTIF(Discrepante!$J$2:$J$86,H171)</f>
        <v>0</v>
      </c>
      <c r="AY171">
        <f>COUNTIF(Acertos!$J$2:$J$37,H171)</f>
        <v>0</v>
      </c>
    </row>
    <row r="172" spans="1:51">
      <c r="A172" s="33"/>
      <c r="B172" s="33"/>
      <c r="C172" s="33"/>
      <c r="D172" s="36"/>
      <c r="E172" s="33"/>
      <c r="F172" s="33"/>
      <c r="G172" s="33"/>
      <c r="H172" s="36">
        <v>73611863</v>
      </c>
      <c r="I172" s="30">
        <v>0</v>
      </c>
      <c r="J172" s="36" t="s">
        <v>870</v>
      </c>
      <c r="K172" s="33"/>
      <c r="L172" s="33"/>
      <c r="M172" s="33"/>
      <c r="N172" s="33"/>
      <c r="O172" s="33"/>
      <c r="P172" s="36">
        <v>807.71</v>
      </c>
      <c r="Q172" s="36" t="s">
        <v>404</v>
      </c>
      <c r="R172" s="36" t="s">
        <v>404</v>
      </c>
      <c r="S172" s="36" t="s">
        <v>404</v>
      </c>
      <c r="T172" s="36">
        <v>57</v>
      </c>
      <c r="U172" s="36">
        <v>0</v>
      </c>
      <c r="V172" s="36">
        <v>1</v>
      </c>
      <c r="W172" s="36">
        <v>165004</v>
      </c>
      <c r="X172" s="37">
        <v>44761.875</v>
      </c>
      <c r="Y172" s="36" t="s">
        <v>392</v>
      </c>
      <c r="Z172" s="36">
        <v>0</v>
      </c>
      <c r="AA172" s="37"/>
      <c r="AB172" s="37">
        <v>44761.875</v>
      </c>
      <c r="AC172" s="37">
        <v>28783.875</v>
      </c>
      <c r="AD172" s="37">
        <v>44755.875</v>
      </c>
      <c r="AE172" s="37">
        <v>44755.875</v>
      </c>
      <c r="AF172" s="37">
        <v>43357.875</v>
      </c>
      <c r="AG172" s="36"/>
      <c r="AH172" s="36">
        <v>0</v>
      </c>
      <c r="AI172" s="36">
        <v>0</v>
      </c>
      <c r="AJ172" s="36">
        <v>0</v>
      </c>
      <c r="AK172" s="36">
        <v>0</v>
      </c>
      <c r="AL172" s="36">
        <v>0</v>
      </c>
      <c r="AM172" s="36">
        <v>0</v>
      </c>
      <c r="AN172" s="36" t="s">
        <v>389</v>
      </c>
      <c r="AO172" s="36">
        <v>45</v>
      </c>
      <c r="AP172" s="36" t="s">
        <v>394</v>
      </c>
      <c r="AQ172" s="36">
        <v>96155</v>
      </c>
      <c r="AR172" s="36">
        <v>961.55</v>
      </c>
      <c r="AS172" s="36" t="s">
        <v>480</v>
      </c>
      <c r="AT172" t="str">
        <f t="shared" si="6"/>
        <v>736118630WRXTXXNX RXBXXRX XBXLHXXRX807.71SIMSIMSIM570116500444761.875ANMEP044761.87528783.87544755.87544755.87543357.875000000AMIL45NEXT PLUS RM RJ96155961.55SUSPENSÃO</v>
      </c>
      <c r="AU172">
        <f t="shared" si="7"/>
        <v>1</v>
      </c>
      <c r="AV172">
        <f t="shared" si="8"/>
        <v>1</v>
      </c>
      <c r="AW172">
        <f>COUNTIF(Erros!$J$2:$J$1060,H172)</f>
        <v>3</v>
      </c>
      <c r="AX172">
        <f>COUNTIF(Discrepante!$J$2:$J$86,H172)</f>
        <v>0</v>
      </c>
      <c r="AY172">
        <f>COUNTIF(Acertos!$J$2:$J$37,H172)</f>
        <v>0</v>
      </c>
    </row>
    <row r="173" spans="1:51">
      <c r="A173" s="33"/>
      <c r="B173" s="33"/>
      <c r="C173" s="33"/>
      <c r="D173" s="34"/>
      <c r="E173" s="33"/>
      <c r="F173" s="33"/>
      <c r="G173" s="33"/>
      <c r="H173" s="34">
        <v>73611863</v>
      </c>
      <c r="I173" s="29">
        <v>0</v>
      </c>
      <c r="J173" s="34" t="s">
        <v>870</v>
      </c>
      <c r="K173" s="33"/>
      <c r="L173" s="33"/>
      <c r="M173" s="33"/>
      <c r="N173" s="33"/>
      <c r="O173" s="33"/>
      <c r="P173" s="34">
        <v>807.71</v>
      </c>
      <c r="Q173" s="34" t="s">
        <v>404</v>
      </c>
      <c r="R173" s="34" t="s">
        <v>404</v>
      </c>
      <c r="S173" s="34" t="s">
        <v>404</v>
      </c>
      <c r="T173" s="34">
        <v>57</v>
      </c>
      <c r="U173" s="34">
        <v>0</v>
      </c>
      <c r="V173" s="34">
        <v>1</v>
      </c>
      <c r="W173" s="34">
        <v>165004</v>
      </c>
      <c r="X173" s="35">
        <v>44761.875</v>
      </c>
      <c r="Y173" s="34" t="s">
        <v>392</v>
      </c>
      <c r="Z173" s="34">
        <v>0</v>
      </c>
      <c r="AA173" s="35"/>
      <c r="AB173" s="35">
        <v>44761.875</v>
      </c>
      <c r="AC173" s="35">
        <v>28783.875</v>
      </c>
      <c r="AD173" s="35">
        <v>44755.875</v>
      </c>
      <c r="AE173" s="35">
        <v>44755.875</v>
      </c>
      <c r="AF173" s="35">
        <v>43357.875</v>
      </c>
      <c r="AG173" s="34"/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4">
        <v>0</v>
      </c>
      <c r="AN173" s="34" t="s">
        <v>389</v>
      </c>
      <c r="AO173" s="34">
        <v>45</v>
      </c>
      <c r="AP173" s="34" t="s">
        <v>394</v>
      </c>
      <c r="AQ173" s="34">
        <v>96155</v>
      </c>
      <c r="AR173" s="34">
        <v>961.55</v>
      </c>
      <c r="AS173" s="34" t="s">
        <v>480</v>
      </c>
      <c r="AT173" t="str">
        <f t="shared" si="6"/>
        <v>736118630WRXTXXNX RXBXXRX XBXLHXXRX807.71SIMSIMSIM570116500444761.875ANMEP044761.87528783.87544755.87544755.87543357.875000000AMIL45NEXT PLUS RM RJ96155961.55SUSPENSÃO</v>
      </c>
      <c r="AU173">
        <f t="shared" si="7"/>
        <v>1</v>
      </c>
      <c r="AV173">
        <f t="shared" si="8"/>
        <v>1</v>
      </c>
      <c r="AW173">
        <f>COUNTIF(Erros!$J$2:$J$1060,H173)</f>
        <v>3</v>
      </c>
      <c r="AX173">
        <f>COUNTIF(Discrepante!$J$2:$J$86,H173)</f>
        <v>0</v>
      </c>
      <c r="AY173">
        <f>COUNTIF(Acertos!$J$2:$J$37,H173)</f>
        <v>0</v>
      </c>
    </row>
    <row r="174" spans="1:51">
      <c r="A174" s="33"/>
      <c r="B174" s="33"/>
      <c r="C174" s="33"/>
      <c r="D174" s="36"/>
      <c r="E174" s="33"/>
      <c r="F174" s="33"/>
      <c r="G174" s="33"/>
      <c r="H174" s="36">
        <v>73611864</v>
      </c>
      <c r="I174" s="30">
        <v>0</v>
      </c>
      <c r="J174" s="36" t="s">
        <v>873</v>
      </c>
      <c r="K174" s="33"/>
      <c r="L174" s="33"/>
      <c r="M174" s="33"/>
      <c r="N174" s="33"/>
      <c r="O174" s="33"/>
      <c r="P174" s="36">
        <v>406.85</v>
      </c>
      <c r="Q174" s="36" t="s">
        <v>404</v>
      </c>
      <c r="R174" s="36" t="s">
        <v>404</v>
      </c>
      <c r="S174" s="36" t="s">
        <v>404</v>
      </c>
      <c r="T174" s="36">
        <v>57</v>
      </c>
      <c r="U174" s="36">
        <v>0</v>
      </c>
      <c r="V174" s="36">
        <v>1</v>
      </c>
      <c r="W174" s="36">
        <v>165004</v>
      </c>
      <c r="X174" s="37">
        <v>44761.875</v>
      </c>
      <c r="Y174" s="36" t="s">
        <v>392</v>
      </c>
      <c r="Z174" s="36">
        <v>3</v>
      </c>
      <c r="AA174" s="37"/>
      <c r="AB174" s="37">
        <v>44761.875</v>
      </c>
      <c r="AC174" s="37">
        <v>41458.875</v>
      </c>
      <c r="AD174" s="37">
        <v>44755.875</v>
      </c>
      <c r="AE174" s="37"/>
      <c r="AF174" s="37">
        <v>43357.875</v>
      </c>
      <c r="AG174" s="36"/>
      <c r="AH174" s="36">
        <v>0</v>
      </c>
      <c r="AI174" s="36">
        <v>0</v>
      </c>
      <c r="AJ174" s="36">
        <v>0</v>
      </c>
      <c r="AK174" s="36">
        <v>0</v>
      </c>
      <c r="AL174" s="36">
        <v>0</v>
      </c>
      <c r="AM174" s="36">
        <v>0</v>
      </c>
      <c r="AN174" s="36" t="s">
        <v>389</v>
      </c>
      <c r="AO174" s="36">
        <v>45</v>
      </c>
      <c r="AP174" s="36" t="s">
        <v>394</v>
      </c>
      <c r="AQ174" s="36">
        <v>48439</v>
      </c>
      <c r="AR174" s="36">
        <v>484.39</v>
      </c>
      <c r="AS174" s="36" t="s">
        <v>480</v>
      </c>
      <c r="AT174" t="str">
        <f t="shared" si="6"/>
        <v>736118640XRTHUR MXNXZX XBXLHXXRX406.85SIMSIMSIM570116500444761.875ANMEP344761.87541458.87544755.87543357.875000000AMIL45NEXT PLUS RM RJ48439484.39SUSPENSÃO</v>
      </c>
      <c r="AU174">
        <f t="shared" si="7"/>
        <v>0</v>
      </c>
      <c r="AV174">
        <f t="shared" si="8"/>
        <v>0</v>
      </c>
      <c r="AW174">
        <f>COUNTIF(Erros!$J$2:$J$1060,H174)</f>
        <v>3</v>
      </c>
      <c r="AX174">
        <f>COUNTIF(Discrepante!$J$2:$J$86,H174)</f>
        <v>0</v>
      </c>
      <c r="AY174">
        <f>COUNTIF(Acertos!$J$2:$J$37,H174)</f>
        <v>0</v>
      </c>
    </row>
    <row r="175" spans="1:51">
      <c r="A175" s="33"/>
      <c r="B175" s="33"/>
      <c r="C175" s="33"/>
      <c r="D175" s="34"/>
      <c r="E175" s="33"/>
      <c r="F175" s="33"/>
      <c r="G175" s="33"/>
      <c r="H175" s="34">
        <v>73611864</v>
      </c>
      <c r="I175" s="29">
        <v>0</v>
      </c>
      <c r="J175" s="34" t="s">
        <v>873</v>
      </c>
      <c r="K175" s="33"/>
      <c r="L175" s="33"/>
      <c r="M175" s="33"/>
      <c r="N175" s="33"/>
      <c r="O175" s="33"/>
      <c r="P175" s="34">
        <v>406.85</v>
      </c>
      <c r="Q175" s="34" t="s">
        <v>404</v>
      </c>
      <c r="R175" s="34" t="s">
        <v>404</v>
      </c>
      <c r="S175" s="34" t="s">
        <v>404</v>
      </c>
      <c r="T175" s="34">
        <v>57</v>
      </c>
      <c r="U175" s="34">
        <v>0</v>
      </c>
      <c r="V175" s="34">
        <v>1</v>
      </c>
      <c r="W175" s="34">
        <v>165004</v>
      </c>
      <c r="X175" s="35">
        <v>44761.875</v>
      </c>
      <c r="Y175" s="34" t="s">
        <v>392</v>
      </c>
      <c r="Z175" s="34">
        <v>3</v>
      </c>
      <c r="AA175" s="35"/>
      <c r="AB175" s="35">
        <v>44761.875</v>
      </c>
      <c r="AC175" s="35">
        <v>41458.875</v>
      </c>
      <c r="AD175" s="35">
        <v>44755.875</v>
      </c>
      <c r="AE175" s="35"/>
      <c r="AF175" s="35">
        <v>43357.875</v>
      </c>
      <c r="AG175" s="34"/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 t="s">
        <v>389</v>
      </c>
      <c r="AO175" s="34">
        <v>45</v>
      </c>
      <c r="AP175" s="34" t="s">
        <v>394</v>
      </c>
      <c r="AQ175" s="34">
        <v>48439</v>
      </c>
      <c r="AR175" s="34">
        <v>484.39</v>
      </c>
      <c r="AS175" s="34" t="s">
        <v>480</v>
      </c>
      <c r="AT175" t="str">
        <f t="shared" si="6"/>
        <v>736118640XRTHUR MXNXZX XBXLHXXRX406.85SIMSIMSIM570116500444761.875ANMEP344761.87541458.87544755.87543357.875000000AMIL45NEXT PLUS RM RJ48439484.39SUSPENSÃO</v>
      </c>
      <c r="AU175">
        <f t="shared" si="7"/>
        <v>1</v>
      </c>
      <c r="AV175">
        <f t="shared" si="8"/>
        <v>1</v>
      </c>
      <c r="AW175">
        <f>COUNTIF(Erros!$J$2:$J$1060,H175)</f>
        <v>3</v>
      </c>
      <c r="AX175">
        <f>COUNTIF(Discrepante!$J$2:$J$86,H175)</f>
        <v>0</v>
      </c>
      <c r="AY175">
        <f>COUNTIF(Acertos!$J$2:$J$37,H175)</f>
        <v>0</v>
      </c>
    </row>
    <row r="176" spans="1:51">
      <c r="A176" s="33"/>
      <c r="B176" s="33"/>
      <c r="C176" s="33"/>
      <c r="D176" s="36"/>
      <c r="E176" s="33"/>
      <c r="F176" s="33"/>
      <c r="G176" s="33"/>
      <c r="H176" s="36">
        <v>73611864</v>
      </c>
      <c r="I176" s="30">
        <v>0</v>
      </c>
      <c r="J176" s="36" t="s">
        <v>873</v>
      </c>
      <c r="K176" s="33"/>
      <c r="L176" s="33"/>
      <c r="M176" s="33"/>
      <c r="N176" s="33"/>
      <c r="O176" s="33"/>
      <c r="P176" s="36">
        <v>406.85</v>
      </c>
      <c r="Q176" s="36" t="s">
        <v>404</v>
      </c>
      <c r="R176" s="36" t="s">
        <v>404</v>
      </c>
      <c r="S176" s="36" t="s">
        <v>404</v>
      </c>
      <c r="T176" s="36">
        <v>57</v>
      </c>
      <c r="U176" s="36">
        <v>0</v>
      </c>
      <c r="V176" s="36">
        <v>1</v>
      </c>
      <c r="W176" s="36">
        <v>165004</v>
      </c>
      <c r="X176" s="37">
        <v>44761.875</v>
      </c>
      <c r="Y176" s="36" t="s">
        <v>392</v>
      </c>
      <c r="Z176" s="36">
        <v>3</v>
      </c>
      <c r="AA176" s="37"/>
      <c r="AB176" s="37">
        <v>44761.875</v>
      </c>
      <c r="AC176" s="37">
        <v>41458.875</v>
      </c>
      <c r="AD176" s="37">
        <v>44755.875</v>
      </c>
      <c r="AE176" s="37"/>
      <c r="AF176" s="37">
        <v>43357.875</v>
      </c>
      <c r="AG176" s="36"/>
      <c r="AH176" s="36">
        <v>0</v>
      </c>
      <c r="AI176" s="36">
        <v>0</v>
      </c>
      <c r="AJ176" s="36">
        <v>0</v>
      </c>
      <c r="AK176" s="36">
        <v>0</v>
      </c>
      <c r="AL176" s="36">
        <v>0</v>
      </c>
      <c r="AM176" s="36">
        <v>0</v>
      </c>
      <c r="AN176" s="36" t="s">
        <v>389</v>
      </c>
      <c r="AO176" s="36">
        <v>45</v>
      </c>
      <c r="AP176" s="36" t="s">
        <v>394</v>
      </c>
      <c r="AQ176" s="36">
        <v>48439</v>
      </c>
      <c r="AR176" s="36">
        <v>484.39</v>
      </c>
      <c r="AS176" s="36" t="s">
        <v>480</v>
      </c>
      <c r="AT176" t="str">
        <f t="shared" si="6"/>
        <v>736118640XRTHUR MXNXZX XBXLHXXRX406.85SIMSIMSIM570116500444761.875ANMEP344761.87541458.87544755.87543357.875000000AMIL45NEXT PLUS RM RJ48439484.39SUSPENSÃO</v>
      </c>
      <c r="AU176">
        <f t="shared" si="7"/>
        <v>1</v>
      </c>
      <c r="AV176">
        <f t="shared" si="8"/>
        <v>1</v>
      </c>
      <c r="AW176">
        <f>COUNTIF(Erros!$J$2:$J$1060,H176)</f>
        <v>3</v>
      </c>
      <c r="AX176">
        <f>COUNTIF(Discrepante!$J$2:$J$86,H176)</f>
        <v>0</v>
      </c>
      <c r="AY176">
        <f>COUNTIF(Acertos!$J$2:$J$37,H176)</f>
        <v>0</v>
      </c>
    </row>
    <row r="177" spans="1:51">
      <c r="A177" s="33"/>
      <c r="B177" s="33"/>
      <c r="C177" s="33"/>
      <c r="D177" s="36"/>
      <c r="E177" s="33"/>
      <c r="F177" s="33"/>
      <c r="G177" s="33"/>
      <c r="H177" s="36">
        <v>73611865</v>
      </c>
      <c r="I177" s="30">
        <v>0</v>
      </c>
      <c r="J177" s="36" t="s">
        <v>871</v>
      </c>
      <c r="K177" s="33"/>
      <c r="L177" s="33"/>
      <c r="M177" s="33"/>
      <c r="N177" s="33"/>
      <c r="O177" s="33"/>
      <c r="P177" s="36">
        <v>807.71</v>
      </c>
      <c r="Q177" s="36" t="s">
        <v>404</v>
      </c>
      <c r="R177" s="36" t="s">
        <v>404</v>
      </c>
      <c r="S177" s="36" t="s">
        <v>404</v>
      </c>
      <c r="T177" s="36">
        <v>57</v>
      </c>
      <c r="U177" s="36">
        <v>0</v>
      </c>
      <c r="V177" s="36">
        <v>1</v>
      </c>
      <c r="W177" s="36">
        <v>165004</v>
      </c>
      <c r="X177" s="37">
        <v>44761.875</v>
      </c>
      <c r="Y177" s="36" t="s">
        <v>392</v>
      </c>
      <c r="Z177" s="36">
        <v>1</v>
      </c>
      <c r="AA177" s="37"/>
      <c r="AB177" s="37">
        <v>44761.875</v>
      </c>
      <c r="AC177" s="37">
        <v>29637.875</v>
      </c>
      <c r="AD177" s="37">
        <v>44755.875</v>
      </c>
      <c r="AE177" s="37"/>
      <c r="AF177" s="37">
        <v>43357.875</v>
      </c>
      <c r="AG177" s="36"/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 t="s">
        <v>389</v>
      </c>
      <c r="AO177" s="36">
        <v>45</v>
      </c>
      <c r="AP177" s="36" t="s">
        <v>394</v>
      </c>
      <c r="AQ177" s="36">
        <v>96155</v>
      </c>
      <c r="AR177" s="36">
        <v>961.55</v>
      </c>
      <c r="AS177" s="36" t="s">
        <v>480</v>
      </c>
      <c r="AT177" t="str">
        <f t="shared" si="6"/>
        <v>736118650XNXLXWX MXNXZX DX XLVX XBXLHXXRX807.71SIMSIMSIM570116500444761.875ANMEP144761.87529637.87544755.87543357.875000000AMIL45NEXT PLUS RM RJ96155961.55SUSPENSÃO</v>
      </c>
      <c r="AU177">
        <f t="shared" si="7"/>
        <v>0</v>
      </c>
      <c r="AV177">
        <f t="shared" si="8"/>
        <v>0</v>
      </c>
      <c r="AW177">
        <f>COUNTIF(Erros!$J$2:$J$1060,H177)</f>
        <v>3</v>
      </c>
      <c r="AX177">
        <f>COUNTIF(Discrepante!$J$2:$J$86,H177)</f>
        <v>0</v>
      </c>
      <c r="AY177">
        <f>COUNTIF(Acertos!$J$2:$J$37,H177)</f>
        <v>0</v>
      </c>
    </row>
    <row r="178" spans="1:51">
      <c r="A178" s="33"/>
      <c r="B178" s="33"/>
      <c r="C178" s="33"/>
      <c r="D178" s="34"/>
      <c r="E178" s="33"/>
      <c r="F178" s="33"/>
      <c r="G178" s="33"/>
      <c r="H178" s="34">
        <v>73611865</v>
      </c>
      <c r="I178" s="29">
        <v>0</v>
      </c>
      <c r="J178" s="34" t="s">
        <v>871</v>
      </c>
      <c r="K178" s="33"/>
      <c r="L178" s="33"/>
      <c r="M178" s="33"/>
      <c r="N178" s="33"/>
      <c r="O178" s="33"/>
      <c r="P178" s="34">
        <v>807.71</v>
      </c>
      <c r="Q178" s="34" t="s">
        <v>404</v>
      </c>
      <c r="R178" s="34" t="s">
        <v>404</v>
      </c>
      <c r="S178" s="34" t="s">
        <v>404</v>
      </c>
      <c r="T178" s="34">
        <v>57</v>
      </c>
      <c r="U178" s="34">
        <v>0</v>
      </c>
      <c r="V178" s="34">
        <v>1</v>
      </c>
      <c r="W178" s="34">
        <v>165004</v>
      </c>
      <c r="X178" s="35">
        <v>44761.875</v>
      </c>
      <c r="Y178" s="34" t="s">
        <v>392</v>
      </c>
      <c r="Z178" s="34">
        <v>1</v>
      </c>
      <c r="AA178" s="35"/>
      <c r="AB178" s="35">
        <v>44761.875</v>
      </c>
      <c r="AC178" s="35">
        <v>29637.875</v>
      </c>
      <c r="AD178" s="35">
        <v>44755.875</v>
      </c>
      <c r="AE178" s="35"/>
      <c r="AF178" s="35">
        <v>43357.875</v>
      </c>
      <c r="AG178" s="34"/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 t="s">
        <v>389</v>
      </c>
      <c r="AO178" s="34">
        <v>45</v>
      </c>
      <c r="AP178" s="34" t="s">
        <v>394</v>
      </c>
      <c r="AQ178" s="34">
        <v>96155</v>
      </c>
      <c r="AR178" s="34">
        <v>961.55</v>
      </c>
      <c r="AS178" s="34" t="s">
        <v>480</v>
      </c>
      <c r="AT178" t="str">
        <f t="shared" si="6"/>
        <v>736118650XNXLXWX MXNXZX DX XLVX XBXLHXXRX807.71SIMSIMSIM570116500444761.875ANMEP144761.87529637.87544755.87543357.875000000AMIL45NEXT PLUS RM RJ96155961.55SUSPENSÃO</v>
      </c>
      <c r="AU178">
        <f t="shared" si="7"/>
        <v>1</v>
      </c>
      <c r="AV178">
        <f t="shared" si="8"/>
        <v>1</v>
      </c>
      <c r="AW178">
        <f>COUNTIF(Erros!$J$2:$J$1060,H178)</f>
        <v>3</v>
      </c>
      <c r="AX178">
        <f>COUNTIF(Discrepante!$J$2:$J$86,H178)</f>
        <v>0</v>
      </c>
      <c r="AY178">
        <f>COUNTIF(Acertos!$J$2:$J$37,H178)</f>
        <v>0</v>
      </c>
    </row>
    <row r="179" spans="1:51">
      <c r="A179" s="33"/>
      <c r="B179" s="33"/>
      <c r="C179" s="33"/>
      <c r="D179" s="36"/>
      <c r="E179" s="33"/>
      <c r="F179" s="33"/>
      <c r="G179" s="33"/>
      <c r="H179" s="36">
        <v>73611865</v>
      </c>
      <c r="I179" s="30">
        <v>0</v>
      </c>
      <c r="J179" s="36" t="s">
        <v>871</v>
      </c>
      <c r="K179" s="33"/>
      <c r="L179" s="33"/>
      <c r="M179" s="33"/>
      <c r="N179" s="33"/>
      <c r="O179" s="33"/>
      <c r="P179" s="36">
        <v>807.71</v>
      </c>
      <c r="Q179" s="36" t="s">
        <v>404</v>
      </c>
      <c r="R179" s="36" t="s">
        <v>404</v>
      </c>
      <c r="S179" s="36" t="s">
        <v>404</v>
      </c>
      <c r="T179" s="36">
        <v>57</v>
      </c>
      <c r="U179" s="36">
        <v>0</v>
      </c>
      <c r="V179" s="36">
        <v>1</v>
      </c>
      <c r="W179" s="36">
        <v>165004</v>
      </c>
      <c r="X179" s="37">
        <v>44761.875</v>
      </c>
      <c r="Y179" s="36" t="s">
        <v>392</v>
      </c>
      <c r="Z179" s="36">
        <v>1</v>
      </c>
      <c r="AA179" s="37"/>
      <c r="AB179" s="37">
        <v>44761.875</v>
      </c>
      <c r="AC179" s="37">
        <v>29637.875</v>
      </c>
      <c r="AD179" s="37">
        <v>44755.875</v>
      </c>
      <c r="AE179" s="37"/>
      <c r="AF179" s="37">
        <v>43357.875</v>
      </c>
      <c r="AG179" s="36"/>
      <c r="AH179" s="36">
        <v>0</v>
      </c>
      <c r="AI179" s="36">
        <v>0</v>
      </c>
      <c r="AJ179" s="36">
        <v>0</v>
      </c>
      <c r="AK179" s="36">
        <v>0</v>
      </c>
      <c r="AL179" s="36">
        <v>0</v>
      </c>
      <c r="AM179" s="36">
        <v>0</v>
      </c>
      <c r="AN179" s="36" t="s">
        <v>389</v>
      </c>
      <c r="AO179" s="36">
        <v>45</v>
      </c>
      <c r="AP179" s="36" t="s">
        <v>394</v>
      </c>
      <c r="AQ179" s="36">
        <v>96155</v>
      </c>
      <c r="AR179" s="36">
        <v>961.55</v>
      </c>
      <c r="AS179" s="36" t="s">
        <v>480</v>
      </c>
      <c r="AT179" t="str">
        <f t="shared" si="6"/>
        <v>736118650XNXLXWX MXNXZX DX XLVX XBXLHXXRX807.71SIMSIMSIM570116500444761.875ANMEP144761.87529637.87544755.87543357.875000000AMIL45NEXT PLUS RM RJ96155961.55SUSPENSÃO</v>
      </c>
      <c r="AU179">
        <f t="shared" si="7"/>
        <v>1</v>
      </c>
      <c r="AV179">
        <f t="shared" si="8"/>
        <v>1</v>
      </c>
      <c r="AW179">
        <f>COUNTIF(Erros!$J$2:$J$1060,H179)</f>
        <v>3</v>
      </c>
      <c r="AX179">
        <f>COUNTIF(Discrepante!$J$2:$J$86,H179)</f>
        <v>0</v>
      </c>
      <c r="AY179">
        <f>COUNTIF(Acertos!$J$2:$J$37,H179)</f>
        <v>0</v>
      </c>
    </row>
    <row r="180" spans="1:51">
      <c r="A180" s="33"/>
      <c r="B180" s="33"/>
      <c r="C180" s="33"/>
      <c r="D180" s="34"/>
      <c r="E180" s="33"/>
      <c r="F180" s="33"/>
      <c r="G180" s="33"/>
      <c r="H180" s="34">
        <v>73611866</v>
      </c>
      <c r="I180" s="29">
        <v>0</v>
      </c>
      <c r="J180" s="34" t="s">
        <v>872</v>
      </c>
      <c r="K180" s="33"/>
      <c r="L180" s="33"/>
      <c r="M180" s="33"/>
      <c r="N180" s="33"/>
      <c r="O180" s="33"/>
      <c r="P180" s="34">
        <v>406.85</v>
      </c>
      <c r="Q180" s="34" t="s">
        <v>404</v>
      </c>
      <c r="R180" s="34" t="s">
        <v>404</v>
      </c>
      <c r="S180" s="34" t="s">
        <v>404</v>
      </c>
      <c r="T180" s="34">
        <v>57</v>
      </c>
      <c r="U180" s="34">
        <v>0</v>
      </c>
      <c r="V180" s="34">
        <v>1</v>
      </c>
      <c r="W180" s="34">
        <v>165004</v>
      </c>
      <c r="X180" s="35">
        <v>44761.875</v>
      </c>
      <c r="Y180" s="34" t="s">
        <v>392</v>
      </c>
      <c r="Z180" s="34">
        <v>2</v>
      </c>
      <c r="AA180" s="35"/>
      <c r="AB180" s="35">
        <v>44761.875</v>
      </c>
      <c r="AC180" s="35">
        <v>38449.875</v>
      </c>
      <c r="AD180" s="35">
        <v>44755.875</v>
      </c>
      <c r="AE180" s="35"/>
      <c r="AF180" s="35">
        <v>43357.875</v>
      </c>
      <c r="AG180" s="34"/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34" t="s">
        <v>389</v>
      </c>
      <c r="AO180" s="34">
        <v>45</v>
      </c>
      <c r="AP180" s="34" t="s">
        <v>394</v>
      </c>
      <c r="AQ180" s="34">
        <v>48439</v>
      </c>
      <c r="AR180" s="34">
        <v>484.39</v>
      </c>
      <c r="AS180" s="34" t="s">
        <v>480</v>
      </c>
      <c r="AT180" t="str">
        <f t="shared" si="6"/>
        <v>736118660XNX BXXTRXZ MXNXZX XBXLHXXRX406.85SIMSIMSIM570116500444761.875ANMEP244761.87538449.87544755.87543357.875000000AMIL45NEXT PLUS RM RJ48439484.39SUSPENSÃO</v>
      </c>
      <c r="AU180">
        <f t="shared" si="7"/>
        <v>0</v>
      </c>
      <c r="AV180">
        <f t="shared" si="8"/>
        <v>0</v>
      </c>
      <c r="AW180">
        <f>COUNTIF(Erros!$J$2:$J$1060,H180)</f>
        <v>3</v>
      </c>
      <c r="AX180">
        <f>COUNTIF(Discrepante!$J$2:$J$86,H180)</f>
        <v>0</v>
      </c>
      <c r="AY180">
        <f>COUNTIF(Acertos!$J$2:$J$37,H180)</f>
        <v>0</v>
      </c>
    </row>
    <row r="181" spans="1:51">
      <c r="A181" s="33"/>
      <c r="B181" s="33"/>
      <c r="C181" s="33"/>
      <c r="D181" s="36"/>
      <c r="E181" s="33"/>
      <c r="F181" s="33"/>
      <c r="G181" s="33"/>
      <c r="H181" s="36">
        <v>73611866</v>
      </c>
      <c r="I181" s="30">
        <v>0</v>
      </c>
      <c r="J181" s="36" t="s">
        <v>872</v>
      </c>
      <c r="K181" s="33"/>
      <c r="L181" s="33"/>
      <c r="M181" s="33"/>
      <c r="N181" s="33"/>
      <c r="O181" s="33"/>
      <c r="P181" s="36">
        <v>406.85</v>
      </c>
      <c r="Q181" s="36" t="s">
        <v>404</v>
      </c>
      <c r="R181" s="36" t="s">
        <v>404</v>
      </c>
      <c r="S181" s="36" t="s">
        <v>404</v>
      </c>
      <c r="T181" s="36">
        <v>57</v>
      </c>
      <c r="U181" s="36">
        <v>0</v>
      </c>
      <c r="V181" s="36">
        <v>1</v>
      </c>
      <c r="W181" s="36">
        <v>165004</v>
      </c>
      <c r="X181" s="37">
        <v>44761.875</v>
      </c>
      <c r="Y181" s="36" t="s">
        <v>392</v>
      </c>
      <c r="Z181" s="36">
        <v>2</v>
      </c>
      <c r="AA181" s="37"/>
      <c r="AB181" s="37">
        <v>44761.875</v>
      </c>
      <c r="AC181" s="37">
        <v>38449.875</v>
      </c>
      <c r="AD181" s="37">
        <v>44755.875</v>
      </c>
      <c r="AE181" s="37"/>
      <c r="AF181" s="37">
        <v>43357.875</v>
      </c>
      <c r="AG181" s="36"/>
      <c r="AH181" s="36">
        <v>0</v>
      </c>
      <c r="AI181" s="36">
        <v>0</v>
      </c>
      <c r="AJ181" s="36">
        <v>0</v>
      </c>
      <c r="AK181" s="36">
        <v>0</v>
      </c>
      <c r="AL181" s="36">
        <v>0</v>
      </c>
      <c r="AM181" s="36">
        <v>0</v>
      </c>
      <c r="AN181" s="36" t="s">
        <v>389</v>
      </c>
      <c r="AO181" s="36">
        <v>45</v>
      </c>
      <c r="AP181" s="36" t="s">
        <v>394</v>
      </c>
      <c r="AQ181" s="36">
        <v>48439</v>
      </c>
      <c r="AR181" s="36">
        <v>484.39</v>
      </c>
      <c r="AS181" s="36" t="s">
        <v>480</v>
      </c>
      <c r="AT181" t="str">
        <f t="shared" si="6"/>
        <v>736118660XNX BXXTRXZ MXNXZX XBXLHXXRX406.85SIMSIMSIM570116500444761.875ANMEP244761.87538449.87544755.87543357.875000000AMIL45NEXT PLUS RM RJ48439484.39SUSPENSÃO</v>
      </c>
      <c r="AU181">
        <f t="shared" si="7"/>
        <v>1</v>
      </c>
      <c r="AV181">
        <f t="shared" si="8"/>
        <v>1</v>
      </c>
      <c r="AW181">
        <f>COUNTIF(Erros!$J$2:$J$1060,H181)</f>
        <v>3</v>
      </c>
      <c r="AX181">
        <f>COUNTIF(Discrepante!$J$2:$J$86,H181)</f>
        <v>0</v>
      </c>
      <c r="AY181">
        <f>COUNTIF(Acertos!$J$2:$J$37,H181)</f>
        <v>0</v>
      </c>
    </row>
    <row r="182" spans="1:51">
      <c r="A182" s="33"/>
      <c r="B182" s="33"/>
      <c r="C182" s="33"/>
      <c r="D182" s="34"/>
      <c r="E182" s="33"/>
      <c r="F182" s="33"/>
      <c r="G182" s="33"/>
      <c r="H182" s="34">
        <v>73611866</v>
      </c>
      <c r="I182" s="29">
        <v>0</v>
      </c>
      <c r="J182" s="34" t="s">
        <v>872</v>
      </c>
      <c r="K182" s="33"/>
      <c r="L182" s="33"/>
      <c r="M182" s="33"/>
      <c r="N182" s="33"/>
      <c r="O182" s="33"/>
      <c r="P182" s="34">
        <v>406.85</v>
      </c>
      <c r="Q182" s="34" t="s">
        <v>404</v>
      </c>
      <c r="R182" s="34" t="s">
        <v>404</v>
      </c>
      <c r="S182" s="34" t="s">
        <v>404</v>
      </c>
      <c r="T182" s="34">
        <v>57</v>
      </c>
      <c r="U182" s="34">
        <v>0</v>
      </c>
      <c r="V182" s="34">
        <v>1</v>
      </c>
      <c r="W182" s="34">
        <v>165004</v>
      </c>
      <c r="X182" s="35">
        <v>44761.875</v>
      </c>
      <c r="Y182" s="34" t="s">
        <v>392</v>
      </c>
      <c r="Z182" s="34">
        <v>2</v>
      </c>
      <c r="AA182" s="35"/>
      <c r="AB182" s="35">
        <v>44761.875</v>
      </c>
      <c r="AC182" s="35">
        <v>38449.875</v>
      </c>
      <c r="AD182" s="35">
        <v>44755.875</v>
      </c>
      <c r="AE182" s="35"/>
      <c r="AF182" s="35">
        <v>43357.875</v>
      </c>
      <c r="AG182" s="34"/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4">
        <v>0</v>
      </c>
      <c r="AN182" s="34" t="s">
        <v>389</v>
      </c>
      <c r="AO182" s="34">
        <v>45</v>
      </c>
      <c r="AP182" s="34" t="s">
        <v>394</v>
      </c>
      <c r="AQ182" s="34">
        <v>48439</v>
      </c>
      <c r="AR182" s="34">
        <v>484.39</v>
      </c>
      <c r="AS182" s="34" t="s">
        <v>480</v>
      </c>
      <c r="AT182" t="str">
        <f t="shared" si="6"/>
        <v>736118660XNX BXXTRXZ MXNXZX XBXLHXXRX406.85SIMSIMSIM570116500444761.875ANMEP244761.87538449.87544755.87543357.875000000AMIL45NEXT PLUS RM RJ48439484.39SUSPENSÃO</v>
      </c>
      <c r="AU182">
        <f t="shared" si="7"/>
        <v>1</v>
      </c>
      <c r="AV182">
        <f t="shared" si="8"/>
        <v>1</v>
      </c>
      <c r="AW182">
        <f>COUNTIF(Erros!$J$2:$J$1060,H182)</f>
        <v>3</v>
      </c>
      <c r="AX182">
        <f>COUNTIF(Discrepante!$J$2:$J$86,H182)</f>
        <v>0</v>
      </c>
      <c r="AY182">
        <f>COUNTIF(Acertos!$J$2:$J$37,H182)</f>
        <v>0</v>
      </c>
    </row>
    <row r="183" spans="1:51">
      <c r="A183" s="38" t="s">
        <v>199</v>
      </c>
      <c r="B183" s="38" t="s">
        <v>19</v>
      </c>
      <c r="C183" s="38" t="s">
        <v>18</v>
      </c>
      <c r="D183" s="28">
        <v>1198444000</v>
      </c>
      <c r="E183" s="28" t="s">
        <v>1060</v>
      </c>
      <c r="F183" s="28" t="s">
        <v>20</v>
      </c>
      <c r="G183" s="39">
        <v>43357.875</v>
      </c>
      <c r="H183" s="38">
        <v>73611877</v>
      </c>
      <c r="I183" s="28">
        <v>3</v>
      </c>
      <c r="J183" s="38" t="s">
        <v>200</v>
      </c>
      <c r="K183" s="38">
        <v>0</v>
      </c>
      <c r="L183" s="38">
        <v>0</v>
      </c>
      <c r="M183" s="38" t="s">
        <v>201</v>
      </c>
      <c r="N183" s="38" t="s">
        <v>77</v>
      </c>
      <c r="O183" s="38" t="s">
        <v>78</v>
      </c>
      <c r="P183" s="38">
        <v>416.82</v>
      </c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 t="str">
        <f>M183</f>
        <v>NEXT MUN SÃO PAULO QC PJCA</v>
      </c>
      <c r="AQ183" s="33"/>
      <c r="AR183" s="33"/>
      <c r="AS183" s="33"/>
      <c r="AT183" t="str">
        <f t="shared" si="6"/>
        <v>6302b525171b4e38d1b83f086302b4ad7d8f3341632e5b086302b525171b4e38d1b83f0711984440006302b4ad7d8f3341632e5b081198444000D43357.875736118773GXBRIXLX RXDRIGUX XUFRXIX MXTX00NEXT MUN SÃO PAULO QC PJCAMens. Titular Faixa Etária Implant.T416.82NEXT MUN SÃO PAULO QC PJCA</v>
      </c>
      <c r="AU183">
        <f t="shared" si="7"/>
        <v>0</v>
      </c>
      <c r="AV183">
        <f t="shared" si="8"/>
        <v>0</v>
      </c>
      <c r="AW183">
        <f>COUNTIF(Erros!$J$2:$J$1060,H183)</f>
        <v>0</v>
      </c>
      <c r="AX183">
        <f>COUNTIF(Discrepante!$J$2:$J$86,H183)</f>
        <v>2</v>
      </c>
      <c r="AY183">
        <f>COUNTIF(Acertos!$J$2:$J$37,H183)</f>
        <v>1</v>
      </c>
    </row>
    <row r="184" spans="1:51">
      <c r="A184" s="33"/>
      <c r="B184" s="33"/>
      <c r="C184" s="33"/>
      <c r="D184" s="34"/>
      <c r="E184" s="33"/>
      <c r="F184" s="33"/>
      <c r="G184" s="33"/>
      <c r="H184" s="34">
        <v>73611877</v>
      </c>
      <c r="I184" s="29">
        <v>1</v>
      </c>
      <c r="J184" s="34" t="s">
        <v>849</v>
      </c>
      <c r="K184" s="33"/>
      <c r="L184" s="33"/>
      <c r="M184" s="33"/>
      <c r="N184" s="33"/>
      <c r="O184" s="33"/>
      <c r="P184" s="34">
        <v>416.82</v>
      </c>
      <c r="Q184" s="34" t="s">
        <v>404</v>
      </c>
      <c r="R184" s="34" t="s">
        <v>404</v>
      </c>
      <c r="S184" s="34" t="s">
        <v>404</v>
      </c>
      <c r="T184" s="34">
        <v>19</v>
      </c>
      <c r="U184" s="34">
        <v>0</v>
      </c>
      <c r="V184" s="34">
        <v>1</v>
      </c>
      <c r="W184" s="34">
        <v>164465</v>
      </c>
      <c r="X184" s="35">
        <v>44761.875</v>
      </c>
      <c r="Y184" s="34" t="s">
        <v>387</v>
      </c>
      <c r="Z184" s="34">
        <v>0</v>
      </c>
      <c r="AA184" s="35"/>
      <c r="AB184" s="35">
        <v>44761.875</v>
      </c>
      <c r="AC184" s="35">
        <v>39109.916666666664</v>
      </c>
      <c r="AD184" s="35">
        <v>44125.875</v>
      </c>
      <c r="AE184" s="35">
        <v>44117.875</v>
      </c>
      <c r="AF184" s="35">
        <v>43357.875</v>
      </c>
      <c r="AG184" s="34"/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 t="s">
        <v>389</v>
      </c>
      <c r="AO184" s="34">
        <v>45</v>
      </c>
      <c r="AP184" s="34" t="s">
        <v>400</v>
      </c>
      <c r="AQ184" s="34">
        <v>49621</v>
      </c>
      <c r="AR184" s="34">
        <v>496.21</v>
      </c>
      <c r="AS184" s="34" t="s">
        <v>408</v>
      </c>
      <c r="AT184" t="str">
        <f t="shared" si="6"/>
        <v>736118771GXBRXXLX RXDRXGUX XUFRXXX MXTX416.82SIMSIMSIM190116446544761.875FNEL044761.87539109.916666666744125.87544117.87543357.875000000AMIL45NEXT MUNICIPAL SÃO PAULO49621496.21ATIVO</v>
      </c>
      <c r="AU184">
        <f t="shared" si="7"/>
        <v>0</v>
      </c>
      <c r="AV184">
        <f t="shared" si="8"/>
        <v>1</v>
      </c>
      <c r="AW184">
        <f>COUNTIF(Erros!$J$2:$J$1060,H184)</f>
        <v>0</v>
      </c>
      <c r="AX184">
        <f>COUNTIF(Discrepante!$J$2:$J$86,H184)</f>
        <v>2</v>
      </c>
      <c r="AY184">
        <f>COUNTIF(Acertos!$J$2:$J$37,H184)</f>
        <v>1</v>
      </c>
    </row>
    <row r="185" spans="1:51">
      <c r="A185" s="33"/>
      <c r="B185" s="33"/>
      <c r="C185" s="33"/>
      <c r="D185" s="36"/>
      <c r="E185" s="33"/>
      <c r="F185" s="33"/>
      <c r="G185" s="33"/>
      <c r="H185" s="36">
        <v>73611877</v>
      </c>
      <c r="I185" s="30">
        <v>1</v>
      </c>
      <c r="J185" s="36" t="s">
        <v>849</v>
      </c>
      <c r="K185" s="33"/>
      <c r="L185" s="33"/>
      <c r="M185" s="33"/>
      <c r="N185" s="33"/>
      <c r="O185" s="33"/>
      <c r="P185" s="36">
        <v>416.82</v>
      </c>
      <c r="Q185" s="36" t="s">
        <v>404</v>
      </c>
      <c r="R185" s="36" t="s">
        <v>404</v>
      </c>
      <c r="S185" s="36" t="s">
        <v>404</v>
      </c>
      <c r="T185" s="36">
        <v>19</v>
      </c>
      <c r="U185" s="36">
        <v>0</v>
      </c>
      <c r="V185" s="36">
        <v>1</v>
      </c>
      <c r="W185" s="36">
        <v>164465</v>
      </c>
      <c r="X185" s="37">
        <v>44761.875</v>
      </c>
      <c r="Y185" s="36" t="s">
        <v>387</v>
      </c>
      <c r="Z185" s="36">
        <v>0</v>
      </c>
      <c r="AA185" s="37"/>
      <c r="AB185" s="37">
        <v>44761.875</v>
      </c>
      <c r="AC185" s="37">
        <v>39109.916666666664</v>
      </c>
      <c r="AD185" s="37">
        <v>44125.875</v>
      </c>
      <c r="AE185" s="37">
        <v>44117.875</v>
      </c>
      <c r="AF185" s="37">
        <v>43357.875</v>
      </c>
      <c r="AG185" s="36"/>
      <c r="AH185" s="36">
        <v>0</v>
      </c>
      <c r="AI185" s="36">
        <v>0</v>
      </c>
      <c r="AJ185" s="36">
        <v>0</v>
      </c>
      <c r="AK185" s="36">
        <v>0</v>
      </c>
      <c r="AL185" s="36">
        <v>0</v>
      </c>
      <c r="AM185" s="36">
        <v>0</v>
      </c>
      <c r="AN185" s="36" t="s">
        <v>389</v>
      </c>
      <c r="AO185" s="36">
        <v>45</v>
      </c>
      <c r="AP185" s="36" t="s">
        <v>400</v>
      </c>
      <c r="AQ185" s="36">
        <v>49621</v>
      </c>
      <c r="AR185" s="36">
        <v>496.21</v>
      </c>
      <c r="AS185" s="36" t="s">
        <v>408</v>
      </c>
      <c r="AT185" t="str">
        <f t="shared" si="6"/>
        <v>736118771GXBRXXLX RXDRXGUX XUFRXXX MXTX416.82SIMSIMSIM190116446544761.875FNEL044761.87539109.916666666744125.87544117.87543357.875000000AMIL45NEXT MUNICIPAL SÃO PAULO49621496.21ATIVO</v>
      </c>
      <c r="AU185">
        <f t="shared" si="7"/>
        <v>1</v>
      </c>
      <c r="AV185">
        <f t="shared" si="8"/>
        <v>1</v>
      </c>
      <c r="AW185">
        <f>COUNTIF(Erros!$J$2:$J$1060,H185)</f>
        <v>0</v>
      </c>
      <c r="AX185">
        <f>COUNTIF(Discrepante!$J$2:$J$86,H185)</f>
        <v>2</v>
      </c>
      <c r="AY185">
        <f>COUNTIF(Acertos!$J$2:$J$37,H185)</f>
        <v>1</v>
      </c>
    </row>
    <row r="186" spans="1:51">
      <c r="A186" s="33"/>
      <c r="B186" s="33"/>
      <c r="C186" s="33"/>
      <c r="D186" s="34"/>
      <c r="E186" s="33"/>
      <c r="F186" s="33"/>
      <c r="G186" s="33"/>
      <c r="H186" s="34">
        <v>73611877</v>
      </c>
      <c r="I186" s="29">
        <v>1</v>
      </c>
      <c r="J186" s="34" t="s">
        <v>849</v>
      </c>
      <c r="K186" s="33"/>
      <c r="L186" s="33"/>
      <c r="M186" s="33"/>
      <c r="N186" s="33"/>
      <c r="O186" s="33"/>
      <c r="P186" s="34">
        <v>416.82</v>
      </c>
      <c r="Q186" s="34" t="s">
        <v>404</v>
      </c>
      <c r="R186" s="34" t="s">
        <v>404</v>
      </c>
      <c r="S186" s="34" t="s">
        <v>404</v>
      </c>
      <c r="T186" s="34">
        <v>19</v>
      </c>
      <c r="U186" s="34">
        <v>0</v>
      </c>
      <c r="V186" s="34">
        <v>1</v>
      </c>
      <c r="W186" s="34">
        <v>164465</v>
      </c>
      <c r="X186" s="35">
        <v>44761.875</v>
      </c>
      <c r="Y186" s="34" t="s">
        <v>387</v>
      </c>
      <c r="Z186" s="34">
        <v>0</v>
      </c>
      <c r="AA186" s="35"/>
      <c r="AB186" s="35">
        <v>44761.875</v>
      </c>
      <c r="AC186" s="35">
        <v>39109.916666666664</v>
      </c>
      <c r="AD186" s="35">
        <v>44125.875</v>
      </c>
      <c r="AE186" s="35">
        <v>44117.875</v>
      </c>
      <c r="AF186" s="35">
        <v>43357.875</v>
      </c>
      <c r="AG186" s="34"/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 t="s">
        <v>389</v>
      </c>
      <c r="AO186" s="34">
        <v>45</v>
      </c>
      <c r="AP186" s="34" t="s">
        <v>400</v>
      </c>
      <c r="AQ186" s="34">
        <v>49621</v>
      </c>
      <c r="AR186" s="34">
        <v>496.21</v>
      </c>
      <c r="AS186" s="34" t="s">
        <v>408</v>
      </c>
      <c r="AT186" t="str">
        <f t="shared" si="6"/>
        <v>736118771GXBRXXLX RXDRXGUX XUFRXXX MXTX416.82SIMSIMSIM190116446544761.875FNEL044761.87539109.916666666744125.87544117.87543357.875000000AMIL45NEXT MUNICIPAL SÃO PAULO49621496.21ATIVO</v>
      </c>
      <c r="AU186">
        <f t="shared" si="7"/>
        <v>1</v>
      </c>
      <c r="AV186">
        <f t="shared" si="8"/>
        <v>1</v>
      </c>
      <c r="AW186">
        <f>COUNTIF(Erros!$J$2:$J$1060,H186)</f>
        <v>0</v>
      </c>
      <c r="AX186">
        <f>COUNTIF(Discrepante!$J$2:$J$86,H186)</f>
        <v>2</v>
      </c>
      <c r="AY186">
        <f>COUNTIF(Acertos!$J$2:$J$37,H186)</f>
        <v>1</v>
      </c>
    </row>
    <row r="187" spans="1:51">
      <c r="A187" s="31" t="s">
        <v>202</v>
      </c>
      <c r="B187" s="31" t="s">
        <v>19</v>
      </c>
      <c r="C187" s="31" t="s">
        <v>18</v>
      </c>
      <c r="D187" s="27">
        <v>1198444000</v>
      </c>
      <c r="E187" s="27" t="s">
        <v>1060</v>
      </c>
      <c r="F187" s="27" t="s">
        <v>20</v>
      </c>
      <c r="G187" s="32">
        <v>43357.875</v>
      </c>
      <c r="H187" s="31">
        <v>73611883</v>
      </c>
      <c r="I187" s="27">
        <v>3</v>
      </c>
      <c r="J187" s="31" t="s">
        <v>203</v>
      </c>
      <c r="K187" s="31">
        <v>0</v>
      </c>
      <c r="L187" s="31">
        <v>0</v>
      </c>
      <c r="M187" s="31" t="s">
        <v>201</v>
      </c>
      <c r="N187" s="31" t="s">
        <v>77</v>
      </c>
      <c r="O187" s="31" t="s">
        <v>78</v>
      </c>
      <c r="P187" s="31">
        <v>664.46</v>
      </c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 t="str">
        <f>M187</f>
        <v>NEXT MUN SÃO PAULO QC PJCA</v>
      </c>
      <c r="AQ187" s="33"/>
      <c r="AR187" s="33"/>
      <c r="AS187" s="33"/>
      <c r="AT187" t="str">
        <f t="shared" si="6"/>
        <v>6302b525171b4e38d1b83f096302b4ad7d8f3341632e5b086302b525171b4e38d1b83f0711984440006302b4ad7d8f3341632e5b081198444000D43357.875736118833KXRINX PXDRXIRX DX XLIVXIRX00NEXT MUN SÃO PAULO QC PJCAMens. Titular Faixa Etária Implant.T664.46NEXT MUN SÃO PAULO QC PJCA</v>
      </c>
      <c r="AU187">
        <f t="shared" si="7"/>
        <v>0</v>
      </c>
      <c r="AV187">
        <f t="shared" si="8"/>
        <v>0</v>
      </c>
      <c r="AW187">
        <f>COUNTIF(Erros!$J$2:$J$1060,H187)</f>
        <v>0</v>
      </c>
      <c r="AX187">
        <f>COUNTIF(Discrepante!$J$2:$J$86,H187)</f>
        <v>2</v>
      </c>
      <c r="AY187">
        <f>COUNTIF(Acertos!$J$2:$J$37,H187)</f>
        <v>1</v>
      </c>
    </row>
    <row r="188" spans="1:51">
      <c r="A188" s="33"/>
      <c r="B188" s="33"/>
      <c r="C188" s="33"/>
      <c r="D188" s="36"/>
      <c r="E188" s="33"/>
      <c r="F188" s="33"/>
      <c r="G188" s="33"/>
      <c r="H188" s="36">
        <v>73611883</v>
      </c>
      <c r="I188" s="30">
        <v>1</v>
      </c>
      <c r="J188" s="36" t="s">
        <v>850</v>
      </c>
      <c r="K188" s="33"/>
      <c r="L188" s="33"/>
      <c r="M188" s="33"/>
      <c r="N188" s="33"/>
      <c r="O188" s="33"/>
      <c r="P188" s="36">
        <v>664.5</v>
      </c>
      <c r="Q188" s="36" t="s">
        <v>404</v>
      </c>
      <c r="R188" s="36" t="s">
        <v>404</v>
      </c>
      <c r="S188" s="36" t="s">
        <v>404</v>
      </c>
      <c r="T188" s="36">
        <v>19</v>
      </c>
      <c r="U188" s="36">
        <v>0</v>
      </c>
      <c r="V188" s="36">
        <v>1</v>
      </c>
      <c r="W188" s="36">
        <v>164470</v>
      </c>
      <c r="X188" s="37">
        <v>44761.875</v>
      </c>
      <c r="Y188" s="36" t="s">
        <v>387</v>
      </c>
      <c r="Z188" s="36">
        <v>0</v>
      </c>
      <c r="AA188" s="37"/>
      <c r="AB188" s="37">
        <v>44761.875</v>
      </c>
      <c r="AC188" s="37">
        <v>35525.875</v>
      </c>
      <c r="AD188" s="37">
        <v>43355.875</v>
      </c>
      <c r="AE188" s="37"/>
      <c r="AF188" s="37">
        <v>43357.875</v>
      </c>
      <c r="AG188" s="36"/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36" t="s">
        <v>389</v>
      </c>
      <c r="AO188" s="36">
        <v>45</v>
      </c>
      <c r="AP188" s="36" t="s">
        <v>400</v>
      </c>
      <c r="AQ188" s="36">
        <v>79106</v>
      </c>
      <c r="AR188" s="36">
        <v>791.06</v>
      </c>
      <c r="AS188" s="36" t="s">
        <v>408</v>
      </c>
      <c r="AT188" t="str">
        <f t="shared" si="6"/>
        <v>736118831KXRXNX PXDRXXRX DX XLXVXXRX664.5SIMSIMSIM190116447044761.875FNEL044761.87535525.87543355.87543357.875000000AMIL45NEXT MUNICIPAL SÃO PAULO79106791.06ATIVO</v>
      </c>
      <c r="AU188">
        <f t="shared" si="7"/>
        <v>0</v>
      </c>
      <c r="AV188">
        <f t="shared" si="8"/>
        <v>1</v>
      </c>
      <c r="AW188">
        <f>COUNTIF(Erros!$J$2:$J$1060,H188)</f>
        <v>0</v>
      </c>
      <c r="AX188">
        <f>COUNTIF(Discrepante!$J$2:$J$86,H188)</f>
        <v>2</v>
      </c>
      <c r="AY188">
        <f>COUNTIF(Acertos!$J$2:$J$37,H188)</f>
        <v>1</v>
      </c>
    </row>
    <row r="189" spans="1:51">
      <c r="A189" s="33"/>
      <c r="B189" s="33"/>
      <c r="C189" s="33"/>
      <c r="D189" s="34"/>
      <c r="E189" s="33"/>
      <c r="F189" s="33"/>
      <c r="G189" s="33"/>
      <c r="H189" s="34">
        <v>73611883</v>
      </c>
      <c r="I189" s="29">
        <v>1</v>
      </c>
      <c r="J189" s="34" t="s">
        <v>850</v>
      </c>
      <c r="K189" s="33"/>
      <c r="L189" s="33"/>
      <c r="M189" s="33"/>
      <c r="N189" s="33"/>
      <c r="O189" s="33"/>
      <c r="P189" s="34">
        <v>664.5</v>
      </c>
      <c r="Q189" s="34" t="s">
        <v>404</v>
      </c>
      <c r="R189" s="34" t="s">
        <v>404</v>
      </c>
      <c r="S189" s="34" t="s">
        <v>404</v>
      </c>
      <c r="T189" s="34">
        <v>19</v>
      </c>
      <c r="U189" s="34">
        <v>0</v>
      </c>
      <c r="V189" s="34">
        <v>1</v>
      </c>
      <c r="W189" s="34">
        <v>164470</v>
      </c>
      <c r="X189" s="35">
        <v>44761.875</v>
      </c>
      <c r="Y189" s="34" t="s">
        <v>387</v>
      </c>
      <c r="Z189" s="34">
        <v>0</v>
      </c>
      <c r="AA189" s="35"/>
      <c r="AB189" s="35">
        <v>44761.875</v>
      </c>
      <c r="AC189" s="35">
        <v>35525.875</v>
      </c>
      <c r="AD189" s="35">
        <v>43355.875</v>
      </c>
      <c r="AE189" s="35"/>
      <c r="AF189" s="35">
        <v>43357.875</v>
      </c>
      <c r="AG189" s="34"/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 t="s">
        <v>389</v>
      </c>
      <c r="AO189" s="34">
        <v>45</v>
      </c>
      <c r="AP189" s="34" t="s">
        <v>400</v>
      </c>
      <c r="AQ189" s="34">
        <v>79106</v>
      </c>
      <c r="AR189" s="34">
        <v>791.06</v>
      </c>
      <c r="AS189" s="34" t="s">
        <v>408</v>
      </c>
      <c r="AT189" t="str">
        <f t="shared" si="6"/>
        <v>736118831KXRXNX PXDRXXRX DX XLXVXXRX664.5SIMSIMSIM190116447044761.875FNEL044761.87535525.87543355.87543357.875000000AMIL45NEXT MUNICIPAL SÃO PAULO79106791.06ATIVO</v>
      </c>
      <c r="AU189">
        <f t="shared" si="7"/>
        <v>1</v>
      </c>
      <c r="AV189">
        <f t="shared" si="8"/>
        <v>1</v>
      </c>
      <c r="AW189">
        <f>COUNTIF(Erros!$J$2:$J$1060,H189)</f>
        <v>0</v>
      </c>
      <c r="AX189">
        <f>COUNTIF(Discrepante!$J$2:$J$86,H189)</f>
        <v>2</v>
      </c>
      <c r="AY189">
        <f>COUNTIF(Acertos!$J$2:$J$37,H189)</f>
        <v>1</v>
      </c>
    </row>
    <row r="190" spans="1:51">
      <c r="A190" s="33"/>
      <c r="B190" s="33"/>
      <c r="C190" s="33"/>
      <c r="D190" s="36"/>
      <c r="E190" s="33"/>
      <c r="F190" s="33"/>
      <c r="G190" s="33"/>
      <c r="H190" s="36">
        <v>73611883</v>
      </c>
      <c r="I190" s="30">
        <v>1</v>
      </c>
      <c r="J190" s="36" t="s">
        <v>850</v>
      </c>
      <c r="K190" s="33"/>
      <c r="L190" s="33"/>
      <c r="M190" s="33"/>
      <c r="N190" s="33"/>
      <c r="O190" s="33"/>
      <c r="P190" s="36">
        <v>664.5</v>
      </c>
      <c r="Q190" s="36" t="s">
        <v>404</v>
      </c>
      <c r="R190" s="36" t="s">
        <v>404</v>
      </c>
      <c r="S190" s="36" t="s">
        <v>404</v>
      </c>
      <c r="T190" s="36">
        <v>19</v>
      </c>
      <c r="U190" s="36">
        <v>0</v>
      </c>
      <c r="V190" s="36">
        <v>1</v>
      </c>
      <c r="W190" s="36">
        <v>164470</v>
      </c>
      <c r="X190" s="37">
        <v>44761.875</v>
      </c>
      <c r="Y190" s="36" t="s">
        <v>387</v>
      </c>
      <c r="Z190" s="36">
        <v>0</v>
      </c>
      <c r="AA190" s="37"/>
      <c r="AB190" s="37">
        <v>44761.875</v>
      </c>
      <c r="AC190" s="37">
        <v>35525.875</v>
      </c>
      <c r="AD190" s="37">
        <v>43355.875</v>
      </c>
      <c r="AE190" s="37"/>
      <c r="AF190" s="37">
        <v>43357.875</v>
      </c>
      <c r="AG190" s="36"/>
      <c r="AH190" s="36">
        <v>0</v>
      </c>
      <c r="AI190" s="36">
        <v>0</v>
      </c>
      <c r="AJ190" s="36">
        <v>0</v>
      </c>
      <c r="AK190" s="36">
        <v>0</v>
      </c>
      <c r="AL190" s="36">
        <v>0</v>
      </c>
      <c r="AM190" s="36">
        <v>0</v>
      </c>
      <c r="AN190" s="36" t="s">
        <v>389</v>
      </c>
      <c r="AO190" s="36">
        <v>45</v>
      </c>
      <c r="AP190" s="36" t="s">
        <v>400</v>
      </c>
      <c r="AQ190" s="36">
        <v>79106</v>
      </c>
      <c r="AR190" s="36">
        <v>791.06</v>
      </c>
      <c r="AS190" s="36" t="s">
        <v>408</v>
      </c>
      <c r="AT190" t="str">
        <f t="shared" si="6"/>
        <v>736118831KXRXNX PXDRXXRX DX XLXVXXRX664.5SIMSIMSIM190116447044761.875FNEL044761.87535525.87543355.87543357.875000000AMIL45NEXT MUNICIPAL SÃO PAULO79106791.06ATIVO</v>
      </c>
      <c r="AU190">
        <f t="shared" si="7"/>
        <v>1</v>
      </c>
      <c r="AV190">
        <f t="shared" si="8"/>
        <v>1</v>
      </c>
      <c r="AW190">
        <f>COUNTIF(Erros!$J$2:$J$1060,H190)</f>
        <v>0</v>
      </c>
      <c r="AX190">
        <f>COUNTIF(Discrepante!$J$2:$J$86,H190)</f>
        <v>2</v>
      </c>
      <c r="AY190">
        <f>COUNTIF(Acertos!$J$2:$J$37,H190)</f>
        <v>1</v>
      </c>
    </row>
    <row r="191" spans="1:51">
      <c r="A191" s="33"/>
      <c r="B191" s="33"/>
      <c r="C191" s="33"/>
      <c r="D191" s="34"/>
      <c r="E191" s="33"/>
      <c r="F191" s="33"/>
      <c r="G191" s="33"/>
      <c r="H191" s="34">
        <v>73611889</v>
      </c>
      <c r="I191" s="29">
        <v>0</v>
      </c>
      <c r="J191" s="34" t="s">
        <v>865</v>
      </c>
      <c r="K191" s="33"/>
      <c r="L191" s="33"/>
      <c r="M191" s="33"/>
      <c r="N191" s="33"/>
      <c r="O191" s="33"/>
      <c r="P191" s="34">
        <v>2749.1</v>
      </c>
      <c r="Q191" s="34" t="s">
        <v>404</v>
      </c>
      <c r="R191" s="34" t="s">
        <v>386</v>
      </c>
      <c r="S191" s="34" t="s">
        <v>386</v>
      </c>
      <c r="T191" s="34">
        <v>57</v>
      </c>
      <c r="U191" s="34">
        <v>0</v>
      </c>
      <c r="V191" s="34">
        <v>1</v>
      </c>
      <c r="W191" s="34">
        <v>164780</v>
      </c>
      <c r="X191" s="35">
        <v>44761.875</v>
      </c>
      <c r="Y191" s="34" t="s">
        <v>392</v>
      </c>
      <c r="Z191" s="34">
        <v>0</v>
      </c>
      <c r="AA191" s="35">
        <v>44668.875</v>
      </c>
      <c r="AB191" s="35">
        <v>44761.875</v>
      </c>
      <c r="AC191" s="35">
        <v>23705.916666666668</v>
      </c>
      <c r="AD191" s="35">
        <v>44668.875</v>
      </c>
      <c r="AE191" s="35">
        <v>44511.875</v>
      </c>
      <c r="AF191" s="35">
        <v>43357.875</v>
      </c>
      <c r="AG191" s="34"/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  <c r="AM191" s="34">
        <v>0</v>
      </c>
      <c r="AN191" s="34" t="s">
        <v>389</v>
      </c>
      <c r="AO191" s="34">
        <v>45</v>
      </c>
      <c r="AP191" s="34" t="s">
        <v>398</v>
      </c>
      <c r="AQ191" s="34">
        <v>327276</v>
      </c>
      <c r="AR191" s="34">
        <v>3272.76</v>
      </c>
      <c r="AS191" s="34" t="s">
        <v>391</v>
      </c>
      <c r="AT191" t="str">
        <f t="shared" si="6"/>
        <v>736118890HXLXX JXX PXNHXXRX XLVX FXLHX2749.1SIMNÃONÃO570116478044761.875ANMEP044668.87544761.87523705.916666666744668.87544511.87543357.875000000AMIL45AMIL 500 QP NACIONAL3272763272.76INATIVO</v>
      </c>
      <c r="AU191">
        <f t="shared" si="7"/>
        <v>0</v>
      </c>
      <c r="AV191">
        <f t="shared" si="8"/>
        <v>0</v>
      </c>
      <c r="AW191">
        <f>COUNTIF(Erros!$J$2:$J$1060,H191)</f>
        <v>3</v>
      </c>
      <c r="AX191">
        <f>COUNTIF(Discrepante!$J$2:$J$86,H191)</f>
        <v>0</v>
      </c>
      <c r="AY191">
        <f>COUNTIF(Acertos!$J$2:$J$37,H191)</f>
        <v>0</v>
      </c>
    </row>
    <row r="192" spans="1:51">
      <c r="A192" s="33"/>
      <c r="B192" s="33"/>
      <c r="C192" s="33"/>
      <c r="D192" s="36"/>
      <c r="E192" s="33"/>
      <c r="F192" s="33"/>
      <c r="G192" s="33"/>
      <c r="H192" s="36">
        <v>73611889</v>
      </c>
      <c r="I192" s="30">
        <v>0</v>
      </c>
      <c r="J192" s="36" t="s">
        <v>865</v>
      </c>
      <c r="K192" s="33"/>
      <c r="L192" s="33"/>
      <c r="M192" s="33"/>
      <c r="N192" s="33"/>
      <c r="O192" s="33"/>
      <c r="P192" s="36">
        <v>2749.1</v>
      </c>
      <c r="Q192" s="36" t="s">
        <v>404</v>
      </c>
      <c r="R192" s="36" t="s">
        <v>386</v>
      </c>
      <c r="S192" s="36" t="s">
        <v>386</v>
      </c>
      <c r="T192" s="36">
        <v>57</v>
      </c>
      <c r="U192" s="36">
        <v>0</v>
      </c>
      <c r="V192" s="36">
        <v>1</v>
      </c>
      <c r="W192" s="36">
        <v>164780</v>
      </c>
      <c r="X192" s="37">
        <v>44761.875</v>
      </c>
      <c r="Y192" s="36" t="s">
        <v>392</v>
      </c>
      <c r="Z192" s="36">
        <v>0</v>
      </c>
      <c r="AA192" s="37">
        <v>44668.875</v>
      </c>
      <c r="AB192" s="37">
        <v>44761.875</v>
      </c>
      <c r="AC192" s="37">
        <v>23705.916666666668</v>
      </c>
      <c r="AD192" s="37">
        <v>44668.875</v>
      </c>
      <c r="AE192" s="37">
        <v>44511.875</v>
      </c>
      <c r="AF192" s="37">
        <v>43357.875</v>
      </c>
      <c r="AG192" s="36"/>
      <c r="AH192" s="36">
        <v>0</v>
      </c>
      <c r="AI192" s="36">
        <v>0</v>
      </c>
      <c r="AJ192" s="36">
        <v>0</v>
      </c>
      <c r="AK192" s="36">
        <v>0</v>
      </c>
      <c r="AL192" s="36">
        <v>0</v>
      </c>
      <c r="AM192" s="36">
        <v>0</v>
      </c>
      <c r="AN192" s="36" t="s">
        <v>389</v>
      </c>
      <c r="AO192" s="36">
        <v>45</v>
      </c>
      <c r="AP192" s="36" t="s">
        <v>398</v>
      </c>
      <c r="AQ192" s="36">
        <v>327276</v>
      </c>
      <c r="AR192" s="36">
        <v>3272.76</v>
      </c>
      <c r="AS192" s="36" t="s">
        <v>391</v>
      </c>
      <c r="AT192" t="str">
        <f t="shared" si="6"/>
        <v>736118890HXLXX JXX PXNHXXRX XLVX FXLHX2749.1SIMNÃONÃO570116478044761.875ANMEP044668.87544761.87523705.916666666744668.87544511.87543357.875000000AMIL45AMIL 500 QP NACIONAL3272763272.76INATIVO</v>
      </c>
      <c r="AU192">
        <f t="shared" si="7"/>
        <v>1</v>
      </c>
      <c r="AV192">
        <f t="shared" si="8"/>
        <v>1</v>
      </c>
      <c r="AW192">
        <f>COUNTIF(Erros!$J$2:$J$1060,H192)</f>
        <v>3</v>
      </c>
      <c r="AX192">
        <f>COUNTIF(Discrepante!$J$2:$J$86,H192)</f>
        <v>0</v>
      </c>
      <c r="AY192">
        <f>COUNTIF(Acertos!$J$2:$J$37,H192)</f>
        <v>0</v>
      </c>
    </row>
    <row r="193" spans="1:51">
      <c r="A193" s="33"/>
      <c r="B193" s="33"/>
      <c r="C193" s="33"/>
      <c r="D193" s="34"/>
      <c r="E193" s="33"/>
      <c r="F193" s="33"/>
      <c r="G193" s="33"/>
      <c r="H193" s="34">
        <v>73611889</v>
      </c>
      <c r="I193" s="29">
        <v>0</v>
      </c>
      <c r="J193" s="34" t="s">
        <v>865</v>
      </c>
      <c r="K193" s="33"/>
      <c r="L193" s="33"/>
      <c r="M193" s="33"/>
      <c r="N193" s="33"/>
      <c r="O193" s="33"/>
      <c r="P193" s="34">
        <v>2749.1</v>
      </c>
      <c r="Q193" s="34" t="s">
        <v>404</v>
      </c>
      <c r="R193" s="34" t="s">
        <v>386</v>
      </c>
      <c r="S193" s="34" t="s">
        <v>386</v>
      </c>
      <c r="T193" s="34">
        <v>57</v>
      </c>
      <c r="U193" s="34">
        <v>0</v>
      </c>
      <c r="V193" s="34">
        <v>1</v>
      </c>
      <c r="W193" s="34">
        <v>164780</v>
      </c>
      <c r="X193" s="35">
        <v>44761.875</v>
      </c>
      <c r="Y193" s="34" t="s">
        <v>392</v>
      </c>
      <c r="Z193" s="34">
        <v>0</v>
      </c>
      <c r="AA193" s="35">
        <v>44668.875</v>
      </c>
      <c r="AB193" s="35">
        <v>44761.875</v>
      </c>
      <c r="AC193" s="35">
        <v>23705.916666666668</v>
      </c>
      <c r="AD193" s="35">
        <v>44668.875</v>
      </c>
      <c r="AE193" s="35">
        <v>44511.875</v>
      </c>
      <c r="AF193" s="35">
        <v>43357.875</v>
      </c>
      <c r="AG193" s="34"/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 t="s">
        <v>389</v>
      </c>
      <c r="AO193" s="34">
        <v>45</v>
      </c>
      <c r="AP193" s="34" t="s">
        <v>398</v>
      </c>
      <c r="AQ193" s="34">
        <v>327276</v>
      </c>
      <c r="AR193" s="34">
        <v>3272.76</v>
      </c>
      <c r="AS193" s="34" t="s">
        <v>391</v>
      </c>
      <c r="AT193" t="str">
        <f t="shared" si="6"/>
        <v>736118890HXLXX JXX PXNHXXRX XLVX FXLHX2749.1SIMNÃONÃO570116478044761.875ANMEP044668.87544761.87523705.916666666744668.87544511.87543357.875000000AMIL45AMIL 500 QP NACIONAL3272763272.76INATIVO</v>
      </c>
      <c r="AU193">
        <f t="shared" si="7"/>
        <v>1</v>
      </c>
      <c r="AV193">
        <f t="shared" si="8"/>
        <v>1</v>
      </c>
      <c r="AW193">
        <f>COUNTIF(Erros!$J$2:$J$1060,H193)</f>
        <v>3</v>
      </c>
      <c r="AX193">
        <f>COUNTIF(Discrepante!$J$2:$J$86,H193)</f>
        <v>0</v>
      </c>
      <c r="AY193">
        <f>COUNTIF(Acertos!$J$2:$J$37,H193)</f>
        <v>0</v>
      </c>
    </row>
    <row r="194" spans="1:51">
      <c r="A194" s="33"/>
      <c r="B194" s="33"/>
      <c r="C194" s="33"/>
      <c r="D194" s="36"/>
      <c r="E194" s="33"/>
      <c r="F194" s="33"/>
      <c r="G194" s="33"/>
      <c r="H194" s="36">
        <v>73611941</v>
      </c>
      <c r="I194" s="30">
        <v>0</v>
      </c>
      <c r="J194" s="36" t="s">
        <v>852</v>
      </c>
      <c r="K194" s="33"/>
      <c r="L194" s="33"/>
      <c r="M194" s="33"/>
      <c r="N194" s="33"/>
      <c r="O194" s="33"/>
      <c r="P194" s="36">
        <v>1620.95</v>
      </c>
      <c r="Q194" s="36" t="s">
        <v>404</v>
      </c>
      <c r="R194" s="36" t="s">
        <v>404</v>
      </c>
      <c r="S194" s="36" t="s">
        <v>404</v>
      </c>
      <c r="T194" s="36">
        <v>19</v>
      </c>
      <c r="U194" s="36">
        <v>0</v>
      </c>
      <c r="V194" s="36">
        <v>1</v>
      </c>
      <c r="W194" s="36">
        <v>164484</v>
      </c>
      <c r="X194" s="37">
        <v>44761.875</v>
      </c>
      <c r="Y194" s="36" t="s">
        <v>387</v>
      </c>
      <c r="Z194" s="36">
        <v>0</v>
      </c>
      <c r="AA194" s="37"/>
      <c r="AB194" s="37">
        <v>44761.875</v>
      </c>
      <c r="AC194" s="37">
        <v>39331.875</v>
      </c>
      <c r="AD194" s="37">
        <v>44756.875</v>
      </c>
      <c r="AE194" s="37">
        <v>44755.875</v>
      </c>
      <c r="AF194" s="37">
        <v>43357.875</v>
      </c>
      <c r="AG194" s="36"/>
      <c r="AH194" s="36">
        <v>0</v>
      </c>
      <c r="AI194" s="36">
        <v>0</v>
      </c>
      <c r="AJ194" s="36">
        <v>0</v>
      </c>
      <c r="AK194" s="36">
        <v>0</v>
      </c>
      <c r="AL194" s="36">
        <v>0</v>
      </c>
      <c r="AM194" s="36">
        <v>0</v>
      </c>
      <c r="AN194" s="36" t="s">
        <v>389</v>
      </c>
      <c r="AO194" s="36">
        <v>45</v>
      </c>
      <c r="AP194" s="36" t="s">
        <v>483</v>
      </c>
      <c r="AQ194" s="36">
        <v>19297</v>
      </c>
      <c r="AR194" s="36">
        <v>1929.7</v>
      </c>
      <c r="AS194" s="36" t="s">
        <v>408</v>
      </c>
      <c r="AT194" t="str">
        <f t="shared" ref="AT194:AT257" si="9">CONCATENATE(A194,B194,C194,D194,E194,F194,G194,H194,I194,J194,K194,L194,M194,N194,O194,P194,Q194,R194,S194,T194,U194,V194,W194,X194,Y194,Z194,AA194,AB194,AC194,AD194,AE194,AF194,AG194,AH194,AI194,AJ194,AK194,AL194,AM194,AN194,AO194,AP194,AQ194,AR194,AS194)</f>
        <v>736119410XNX LUXZX XUZX LXUDXNX1620.95SIMSIMSIM190116448444761.875FNEL044761.87539331.87544756.87544755.87543357.875000000AMIL45AMIL 700 QP NACIONAL192971929.7ATIVO</v>
      </c>
      <c r="AU194">
        <f t="shared" ref="AU194:AU257" si="10">IF(AT194=AT193,1,0)</f>
        <v>0</v>
      </c>
      <c r="AV194">
        <f t="shared" si="8"/>
        <v>0</v>
      </c>
      <c r="AW194">
        <f>COUNTIF(Erros!$J$2:$J$1060,H194)</f>
        <v>3</v>
      </c>
      <c r="AX194">
        <f>COUNTIF(Discrepante!$J$2:$J$86,H194)</f>
        <v>0</v>
      </c>
      <c r="AY194">
        <f>COUNTIF(Acertos!$J$2:$J$37,H194)</f>
        <v>0</v>
      </c>
    </row>
    <row r="195" spans="1:51">
      <c r="A195" s="33"/>
      <c r="B195" s="33"/>
      <c r="C195" s="33"/>
      <c r="D195" s="34"/>
      <c r="E195" s="33"/>
      <c r="F195" s="33"/>
      <c r="G195" s="33"/>
      <c r="H195" s="34">
        <v>73611941</v>
      </c>
      <c r="I195" s="29">
        <v>0</v>
      </c>
      <c r="J195" s="34" t="s">
        <v>852</v>
      </c>
      <c r="K195" s="33"/>
      <c r="L195" s="33"/>
      <c r="M195" s="33"/>
      <c r="N195" s="33"/>
      <c r="O195" s="33"/>
      <c r="P195" s="34">
        <v>1620.95</v>
      </c>
      <c r="Q195" s="34" t="s">
        <v>404</v>
      </c>
      <c r="R195" s="34" t="s">
        <v>404</v>
      </c>
      <c r="S195" s="34" t="s">
        <v>404</v>
      </c>
      <c r="T195" s="34">
        <v>19</v>
      </c>
      <c r="U195" s="34">
        <v>0</v>
      </c>
      <c r="V195" s="34">
        <v>1</v>
      </c>
      <c r="W195" s="34">
        <v>164484</v>
      </c>
      <c r="X195" s="35">
        <v>44761.875</v>
      </c>
      <c r="Y195" s="34" t="s">
        <v>387</v>
      </c>
      <c r="Z195" s="34">
        <v>0</v>
      </c>
      <c r="AA195" s="35"/>
      <c r="AB195" s="35">
        <v>44761.875</v>
      </c>
      <c r="AC195" s="35">
        <v>39331.875</v>
      </c>
      <c r="AD195" s="35">
        <v>44756.875</v>
      </c>
      <c r="AE195" s="35">
        <v>44755.875</v>
      </c>
      <c r="AF195" s="35">
        <v>43357.875</v>
      </c>
      <c r="AG195" s="34"/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34" t="s">
        <v>389</v>
      </c>
      <c r="AO195" s="34">
        <v>45</v>
      </c>
      <c r="AP195" s="34" t="s">
        <v>483</v>
      </c>
      <c r="AQ195" s="34">
        <v>19297</v>
      </c>
      <c r="AR195" s="34">
        <v>1929.7</v>
      </c>
      <c r="AS195" s="34" t="s">
        <v>408</v>
      </c>
      <c r="AT195" t="str">
        <f t="shared" si="9"/>
        <v>736119410XNX LUXZX XUZX LXUDXNX1620.95SIMSIMSIM190116448444761.875FNEL044761.87539331.87544756.87544755.87543357.875000000AMIL45AMIL 700 QP NACIONAL192971929.7ATIVO</v>
      </c>
      <c r="AU195">
        <f t="shared" si="10"/>
        <v>1</v>
      </c>
      <c r="AV195">
        <f t="shared" ref="AV195:AV258" si="11">IF(H195=H194,1,0)</f>
        <v>1</v>
      </c>
      <c r="AW195">
        <f>COUNTIF(Erros!$J$2:$J$1060,H195)</f>
        <v>3</v>
      </c>
      <c r="AX195">
        <f>COUNTIF(Discrepante!$J$2:$J$86,H195)</f>
        <v>0</v>
      </c>
      <c r="AY195">
        <f>COUNTIF(Acertos!$J$2:$J$37,H195)</f>
        <v>0</v>
      </c>
    </row>
    <row r="196" spans="1:51">
      <c r="A196" s="33"/>
      <c r="B196" s="33"/>
      <c r="C196" s="33"/>
      <c r="D196" s="36"/>
      <c r="E196" s="33"/>
      <c r="F196" s="33"/>
      <c r="G196" s="33"/>
      <c r="H196" s="36">
        <v>73611941</v>
      </c>
      <c r="I196" s="30">
        <v>0</v>
      </c>
      <c r="J196" s="36" t="s">
        <v>852</v>
      </c>
      <c r="K196" s="33"/>
      <c r="L196" s="33"/>
      <c r="M196" s="33"/>
      <c r="N196" s="33"/>
      <c r="O196" s="33"/>
      <c r="P196" s="36">
        <v>1620.95</v>
      </c>
      <c r="Q196" s="36" t="s">
        <v>404</v>
      </c>
      <c r="R196" s="36" t="s">
        <v>404</v>
      </c>
      <c r="S196" s="36" t="s">
        <v>404</v>
      </c>
      <c r="T196" s="36">
        <v>19</v>
      </c>
      <c r="U196" s="36">
        <v>0</v>
      </c>
      <c r="V196" s="36">
        <v>1</v>
      </c>
      <c r="W196" s="36">
        <v>164484</v>
      </c>
      <c r="X196" s="37">
        <v>44761.875</v>
      </c>
      <c r="Y196" s="36" t="s">
        <v>387</v>
      </c>
      <c r="Z196" s="36">
        <v>0</v>
      </c>
      <c r="AA196" s="37"/>
      <c r="AB196" s="37">
        <v>44761.875</v>
      </c>
      <c r="AC196" s="37">
        <v>39331.875</v>
      </c>
      <c r="AD196" s="37">
        <v>44756.875</v>
      </c>
      <c r="AE196" s="37">
        <v>44755.875</v>
      </c>
      <c r="AF196" s="37">
        <v>43357.875</v>
      </c>
      <c r="AG196" s="36"/>
      <c r="AH196" s="36">
        <v>0</v>
      </c>
      <c r="AI196" s="36">
        <v>0</v>
      </c>
      <c r="AJ196" s="36">
        <v>0</v>
      </c>
      <c r="AK196" s="36">
        <v>0</v>
      </c>
      <c r="AL196" s="36">
        <v>0</v>
      </c>
      <c r="AM196" s="36">
        <v>0</v>
      </c>
      <c r="AN196" s="36" t="s">
        <v>389</v>
      </c>
      <c r="AO196" s="36">
        <v>45</v>
      </c>
      <c r="AP196" s="36" t="s">
        <v>483</v>
      </c>
      <c r="AQ196" s="36">
        <v>19297</v>
      </c>
      <c r="AR196" s="36">
        <v>1929.7</v>
      </c>
      <c r="AS196" s="36" t="s">
        <v>408</v>
      </c>
      <c r="AT196" t="str">
        <f t="shared" si="9"/>
        <v>736119410XNX LUXZX XUZX LXUDXNX1620.95SIMSIMSIM190116448444761.875FNEL044761.87539331.87544756.87544755.87543357.875000000AMIL45AMIL 700 QP NACIONAL192971929.7ATIVO</v>
      </c>
      <c r="AU196">
        <f t="shared" si="10"/>
        <v>1</v>
      </c>
      <c r="AV196">
        <f t="shared" si="11"/>
        <v>1</v>
      </c>
      <c r="AW196">
        <f>COUNTIF(Erros!$J$2:$J$1060,H196)</f>
        <v>3</v>
      </c>
      <c r="AX196">
        <f>COUNTIF(Discrepante!$J$2:$J$86,H196)</f>
        <v>0</v>
      </c>
      <c r="AY196">
        <f>COUNTIF(Acertos!$J$2:$J$37,H196)</f>
        <v>0</v>
      </c>
    </row>
    <row r="197" spans="1:51">
      <c r="A197" s="33"/>
      <c r="B197" s="33"/>
      <c r="C197" s="33"/>
      <c r="D197" s="34"/>
      <c r="E197" s="33"/>
      <c r="F197" s="33"/>
      <c r="G197" s="33"/>
      <c r="H197" s="34">
        <v>73611967</v>
      </c>
      <c r="I197" s="29">
        <v>0</v>
      </c>
      <c r="J197" s="34" t="s">
        <v>855</v>
      </c>
      <c r="K197" s="33"/>
      <c r="L197" s="33"/>
      <c r="M197" s="33"/>
      <c r="N197" s="33"/>
      <c r="O197" s="33"/>
      <c r="P197" s="34">
        <v>1235.97</v>
      </c>
      <c r="Q197" s="34" t="s">
        <v>386</v>
      </c>
      <c r="R197" s="34" t="s">
        <v>386</v>
      </c>
      <c r="S197" s="34" t="s">
        <v>386</v>
      </c>
      <c r="T197" s="34">
        <v>57</v>
      </c>
      <c r="U197" s="34">
        <v>0</v>
      </c>
      <c r="V197" s="34">
        <v>1</v>
      </c>
      <c r="W197" s="34">
        <v>164544</v>
      </c>
      <c r="X197" s="35">
        <v>44761.875</v>
      </c>
      <c r="Y197" s="34" t="s">
        <v>392</v>
      </c>
      <c r="Z197" s="34">
        <v>0</v>
      </c>
      <c r="AA197" s="35">
        <v>44664.875</v>
      </c>
      <c r="AB197" s="35">
        <v>44761.875</v>
      </c>
      <c r="AC197" s="35">
        <v>32036.875</v>
      </c>
      <c r="AD197" s="35">
        <v>44664.875</v>
      </c>
      <c r="AE197" s="35">
        <v>44633.875</v>
      </c>
      <c r="AF197" s="35">
        <v>43357.875</v>
      </c>
      <c r="AG197" s="34"/>
      <c r="AH197" s="34">
        <v>0</v>
      </c>
      <c r="AI197" s="34">
        <v>0</v>
      </c>
      <c r="AJ197" s="34">
        <v>0</v>
      </c>
      <c r="AK197" s="34">
        <v>0</v>
      </c>
      <c r="AL197" s="34">
        <v>0</v>
      </c>
      <c r="AM197" s="34">
        <v>0</v>
      </c>
      <c r="AN197" s="34" t="s">
        <v>389</v>
      </c>
      <c r="AO197" s="34"/>
      <c r="AP197" s="34" t="s">
        <v>581</v>
      </c>
      <c r="AQ197" s="34">
        <v>147138</v>
      </c>
      <c r="AR197" s="34">
        <v>1471.38</v>
      </c>
      <c r="AS197" s="34" t="s">
        <v>391</v>
      </c>
      <c r="AT197" t="str">
        <f t="shared" si="9"/>
        <v>736119670VXLXRXX DX XUZX XNTX1235.97NÃONÃONÃO570116454444761.875ANMEP044664.87544761.87532036.87544664.87544633.87543357.875000000AMILAMIL 500 QP NACIONAL COPART1471381471.38INATIVO</v>
      </c>
      <c r="AU197">
        <f t="shared" si="10"/>
        <v>0</v>
      </c>
      <c r="AV197">
        <f t="shared" si="11"/>
        <v>0</v>
      </c>
      <c r="AW197">
        <f>COUNTIF(Erros!$J$2:$J$1060,H197)</f>
        <v>3</v>
      </c>
      <c r="AX197">
        <f>COUNTIF(Discrepante!$J$2:$J$86,H197)</f>
        <v>0</v>
      </c>
      <c r="AY197">
        <f>COUNTIF(Acertos!$J$2:$J$37,H197)</f>
        <v>0</v>
      </c>
    </row>
    <row r="198" spans="1:51">
      <c r="A198" s="33"/>
      <c r="B198" s="33"/>
      <c r="C198" s="33"/>
      <c r="D198" s="36"/>
      <c r="E198" s="33"/>
      <c r="F198" s="33"/>
      <c r="G198" s="33"/>
      <c r="H198" s="36">
        <v>73611967</v>
      </c>
      <c r="I198" s="30">
        <v>0</v>
      </c>
      <c r="J198" s="36" t="s">
        <v>855</v>
      </c>
      <c r="K198" s="33"/>
      <c r="L198" s="33"/>
      <c r="M198" s="33"/>
      <c r="N198" s="33"/>
      <c r="O198" s="33"/>
      <c r="P198" s="36">
        <v>1235.97</v>
      </c>
      <c r="Q198" s="36" t="s">
        <v>386</v>
      </c>
      <c r="R198" s="36" t="s">
        <v>386</v>
      </c>
      <c r="S198" s="36" t="s">
        <v>386</v>
      </c>
      <c r="T198" s="36">
        <v>57</v>
      </c>
      <c r="U198" s="36">
        <v>0</v>
      </c>
      <c r="V198" s="36">
        <v>1</v>
      </c>
      <c r="W198" s="36">
        <v>164544</v>
      </c>
      <c r="X198" s="37">
        <v>44761.875</v>
      </c>
      <c r="Y198" s="36" t="s">
        <v>392</v>
      </c>
      <c r="Z198" s="36">
        <v>0</v>
      </c>
      <c r="AA198" s="37">
        <v>44664.875</v>
      </c>
      <c r="AB198" s="37">
        <v>44761.875</v>
      </c>
      <c r="AC198" s="37">
        <v>32036.875</v>
      </c>
      <c r="AD198" s="37">
        <v>44664.875</v>
      </c>
      <c r="AE198" s="37">
        <v>44633.875</v>
      </c>
      <c r="AF198" s="37">
        <v>43357.875</v>
      </c>
      <c r="AG198" s="36"/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36" t="s">
        <v>389</v>
      </c>
      <c r="AO198" s="36"/>
      <c r="AP198" s="36" t="s">
        <v>581</v>
      </c>
      <c r="AQ198" s="36">
        <v>147138</v>
      </c>
      <c r="AR198" s="36">
        <v>1471.38</v>
      </c>
      <c r="AS198" s="36" t="s">
        <v>391</v>
      </c>
      <c r="AT198" t="str">
        <f t="shared" si="9"/>
        <v>736119670VXLXRXX DX XUZX XNTX1235.97NÃONÃONÃO570116454444761.875ANMEP044664.87544761.87532036.87544664.87544633.87543357.875000000AMILAMIL 500 QP NACIONAL COPART1471381471.38INATIVO</v>
      </c>
      <c r="AU198">
        <f t="shared" si="10"/>
        <v>1</v>
      </c>
      <c r="AV198">
        <f t="shared" si="11"/>
        <v>1</v>
      </c>
      <c r="AW198">
        <f>COUNTIF(Erros!$J$2:$J$1060,H198)</f>
        <v>3</v>
      </c>
      <c r="AX198">
        <f>COUNTIF(Discrepante!$J$2:$J$86,H198)</f>
        <v>0</v>
      </c>
      <c r="AY198">
        <f>COUNTIF(Acertos!$J$2:$J$37,H198)</f>
        <v>0</v>
      </c>
    </row>
    <row r="199" spans="1:51">
      <c r="A199" s="33"/>
      <c r="B199" s="33"/>
      <c r="C199" s="33"/>
      <c r="D199" s="34"/>
      <c r="E199" s="33"/>
      <c r="F199" s="33"/>
      <c r="G199" s="33"/>
      <c r="H199" s="34">
        <v>73611967</v>
      </c>
      <c r="I199" s="29">
        <v>0</v>
      </c>
      <c r="J199" s="34" t="s">
        <v>855</v>
      </c>
      <c r="K199" s="33"/>
      <c r="L199" s="33"/>
      <c r="M199" s="33"/>
      <c r="N199" s="33"/>
      <c r="O199" s="33"/>
      <c r="P199" s="34">
        <v>1235.97</v>
      </c>
      <c r="Q199" s="34" t="s">
        <v>386</v>
      </c>
      <c r="R199" s="34" t="s">
        <v>386</v>
      </c>
      <c r="S199" s="34" t="s">
        <v>386</v>
      </c>
      <c r="T199" s="34">
        <v>57</v>
      </c>
      <c r="U199" s="34">
        <v>0</v>
      </c>
      <c r="V199" s="34">
        <v>1</v>
      </c>
      <c r="W199" s="34">
        <v>164544</v>
      </c>
      <c r="X199" s="35">
        <v>44761.875</v>
      </c>
      <c r="Y199" s="34" t="s">
        <v>392</v>
      </c>
      <c r="Z199" s="34">
        <v>0</v>
      </c>
      <c r="AA199" s="35">
        <v>44664.875</v>
      </c>
      <c r="AB199" s="35">
        <v>44761.875</v>
      </c>
      <c r="AC199" s="35">
        <v>32036.875</v>
      </c>
      <c r="AD199" s="35">
        <v>44664.875</v>
      </c>
      <c r="AE199" s="35">
        <v>44633.875</v>
      </c>
      <c r="AF199" s="35">
        <v>43357.875</v>
      </c>
      <c r="AG199" s="34"/>
      <c r="AH199" s="34">
        <v>0</v>
      </c>
      <c r="AI199" s="34">
        <v>0</v>
      </c>
      <c r="AJ199" s="34">
        <v>0</v>
      </c>
      <c r="AK199" s="34">
        <v>0</v>
      </c>
      <c r="AL199" s="34">
        <v>0</v>
      </c>
      <c r="AM199" s="34">
        <v>0</v>
      </c>
      <c r="AN199" s="34" t="s">
        <v>389</v>
      </c>
      <c r="AO199" s="34"/>
      <c r="AP199" s="34" t="s">
        <v>581</v>
      </c>
      <c r="AQ199" s="34">
        <v>147138</v>
      </c>
      <c r="AR199" s="34">
        <v>1471.38</v>
      </c>
      <c r="AS199" s="34" t="s">
        <v>391</v>
      </c>
      <c r="AT199" t="str">
        <f t="shared" si="9"/>
        <v>736119670VXLXRXX DX XUZX XNTX1235.97NÃONÃONÃO570116454444761.875ANMEP044664.87544761.87532036.87544664.87544633.87543357.875000000AMILAMIL 500 QP NACIONAL COPART1471381471.38INATIVO</v>
      </c>
      <c r="AU199">
        <f t="shared" si="10"/>
        <v>1</v>
      </c>
      <c r="AV199">
        <f t="shared" si="11"/>
        <v>1</v>
      </c>
      <c r="AW199">
        <f>COUNTIF(Erros!$J$2:$J$1060,H199)</f>
        <v>3</v>
      </c>
      <c r="AX199">
        <f>COUNTIF(Discrepante!$J$2:$J$86,H199)</f>
        <v>0</v>
      </c>
      <c r="AY199">
        <f>COUNTIF(Acertos!$J$2:$J$37,H199)</f>
        <v>0</v>
      </c>
    </row>
    <row r="200" spans="1:51">
      <c r="A200" s="33"/>
      <c r="B200" s="33"/>
      <c r="C200" s="33"/>
      <c r="D200" s="36"/>
      <c r="E200" s="33"/>
      <c r="F200" s="33"/>
      <c r="G200" s="33"/>
      <c r="H200" s="36">
        <v>73617743</v>
      </c>
      <c r="I200" s="30">
        <v>0</v>
      </c>
      <c r="J200" s="36" t="s">
        <v>860</v>
      </c>
      <c r="K200" s="33"/>
      <c r="L200" s="33"/>
      <c r="M200" s="33"/>
      <c r="N200" s="33"/>
      <c r="O200" s="33"/>
      <c r="P200" s="36">
        <v>1287.56</v>
      </c>
      <c r="Q200" s="36" t="s">
        <v>404</v>
      </c>
      <c r="R200" s="36" t="s">
        <v>404</v>
      </c>
      <c r="S200" s="36" t="s">
        <v>404</v>
      </c>
      <c r="T200" s="36">
        <v>19</v>
      </c>
      <c r="U200" s="36">
        <v>0</v>
      </c>
      <c r="V200" s="36">
        <v>1</v>
      </c>
      <c r="W200" s="36">
        <v>164593</v>
      </c>
      <c r="X200" s="37">
        <v>44761.875</v>
      </c>
      <c r="Y200" s="36" t="s">
        <v>387</v>
      </c>
      <c r="Z200" s="36">
        <v>0</v>
      </c>
      <c r="AA200" s="37"/>
      <c r="AB200" s="37">
        <v>44761.875</v>
      </c>
      <c r="AC200" s="37">
        <v>38473.875</v>
      </c>
      <c r="AD200" s="37">
        <v>43355.875</v>
      </c>
      <c r="AE200" s="37"/>
      <c r="AF200" s="37">
        <v>43357.875</v>
      </c>
      <c r="AG200" s="36"/>
      <c r="AH200" s="36">
        <v>0</v>
      </c>
      <c r="AI200" s="36">
        <v>0</v>
      </c>
      <c r="AJ200" s="36">
        <v>0</v>
      </c>
      <c r="AK200" s="36">
        <v>0</v>
      </c>
      <c r="AL200" s="36">
        <v>0</v>
      </c>
      <c r="AM200" s="36">
        <v>0</v>
      </c>
      <c r="AN200" s="36" t="s">
        <v>389</v>
      </c>
      <c r="AO200" s="36">
        <v>45</v>
      </c>
      <c r="AP200" s="36" t="s">
        <v>398</v>
      </c>
      <c r="AQ200" s="36">
        <v>153282</v>
      </c>
      <c r="AR200" s="36">
        <v>1532.82</v>
      </c>
      <c r="AS200" s="36" t="s">
        <v>408</v>
      </c>
      <c r="AT200" t="str">
        <f t="shared" si="9"/>
        <v>736177430DXNZXL HUDXN RXMX TXLX PXRTX1287.56SIMSIMSIM190116459344761.875FNEL044761.87538473.87543355.87543357.875000000AMIL45AMIL 500 QP NACIONAL1532821532.82ATIVO</v>
      </c>
      <c r="AU200">
        <f t="shared" si="10"/>
        <v>0</v>
      </c>
      <c r="AV200">
        <f t="shared" si="11"/>
        <v>0</v>
      </c>
      <c r="AW200">
        <f>COUNTIF(Erros!$J$2:$J$1060,H200)</f>
        <v>3</v>
      </c>
      <c r="AX200">
        <f>COUNTIF(Discrepante!$J$2:$J$86,H200)</f>
        <v>0</v>
      </c>
      <c r="AY200">
        <f>COUNTIF(Acertos!$J$2:$J$37,H200)</f>
        <v>0</v>
      </c>
    </row>
    <row r="201" spans="1:51">
      <c r="A201" s="33"/>
      <c r="B201" s="33"/>
      <c r="C201" s="33"/>
      <c r="D201" s="36"/>
      <c r="E201" s="33"/>
      <c r="F201" s="33"/>
      <c r="G201" s="33"/>
      <c r="H201" s="36">
        <v>73617743</v>
      </c>
      <c r="I201" s="30">
        <v>0</v>
      </c>
      <c r="J201" s="36" t="s">
        <v>860</v>
      </c>
      <c r="K201" s="33"/>
      <c r="L201" s="33"/>
      <c r="M201" s="33"/>
      <c r="N201" s="33"/>
      <c r="O201" s="33"/>
      <c r="P201" s="36">
        <v>1287.56</v>
      </c>
      <c r="Q201" s="36" t="s">
        <v>404</v>
      </c>
      <c r="R201" s="36" t="s">
        <v>404</v>
      </c>
      <c r="S201" s="36" t="s">
        <v>404</v>
      </c>
      <c r="T201" s="36">
        <v>19</v>
      </c>
      <c r="U201" s="36">
        <v>0</v>
      </c>
      <c r="V201" s="36">
        <v>1</v>
      </c>
      <c r="W201" s="36">
        <v>164593</v>
      </c>
      <c r="X201" s="37">
        <v>44761.875</v>
      </c>
      <c r="Y201" s="36" t="s">
        <v>387</v>
      </c>
      <c r="Z201" s="36">
        <v>0</v>
      </c>
      <c r="AA201" s="37"/>
      <c r="AB201" s="37">
        <v>44761.875</v>
      </c>
      <c r="AC201" s="37">
        <v>38473.875</v>
      </c>
      <c r="AD201" s="37">
        <v>43355.875</v>
      </c>
      <c r="AE201" s="37"/>
      <c r="AF201" s="37">
        <v>43357.875</v>
      </c>
      <c r="AG201" s="36"/>
      <c r="AH201" s="36">
        <v>0</v>
      </c>
      <c r="AI201" s="36">
        <v>0</v>
      </c>
      <c r="AJ201" s="36">
        <v>0</v>
      </c>
      <c r="AK201" s="36">
        <v>0</v>
      </c>
      <c r="AL201" s="36">
        <v>0</v>
      </c>
      <c r="AM201" s="36">
        <v>0</v>
      </c>
      <c r="AN201" s="36" t="s">
        <v>389</v>
      </c>
      <c r="AO201" s="36">
        <v>45</v>
      </c>
      <c r="AP201" s="36" t="s">
        <v>398</v>
      </c>
      <c r="AQ201" s="36">
        <v>153282</v>
      </c>
      <c r="AR201" s="36">
        <v>1532.82</v>
      </c>
      <c r="AS201" s="36" t="s">
        <v>408</v>
      </c>
      <c r="AT201" t="str">
        <f t="shared" si="9"/>
        <v>736177430DXNZXL HUDXN RXMX TXLX PXRTX1287.56SIMSIMSIM190116459344761.875FNEL044761.87538473.87543355.87543357.875000000AMIL45AMIL 500 QP NACIONAL1532821532.82ATIVO</v>
      </c>
      <c r="AU201">
        <f t="shared" si="10"/>
        <v>1</v>
      </c>
      <c r="AV201">
        <f t="shared" si="11"/>
        <v>1</v>
      </c>
      <c r="AW201">
        <f>COUNTIF(Erros!$J$2:$J$1060,H201)</f>
        <v>3</v>
      </c>
      <c r="AX201">
        <f>COUNTIF(Discrepante!$J$2:$J$86,H201)</f>
        <v>0</v>
      </c>
      <c r="AY201">
        <f>COUNTIF(Acertos!$J$2:$J$37,H201)</f>
        <v>0</v>
      </c>
    </row>
    <row r="202" spans="1:51">
      <c r="A202" s="33"/>
      <c r="B202" s="33"/>
      <c r="C202" s="33"/>
      <c r="D202" s="34"/>
      <c r="E202" s="33"/>
      <c r="F202" s="33"/>
      <c r="G202" s="33"/>
      <c r="H202" s="34">
        <v>73617743</v>
      </c>
      <c r="I202" s="29">
        <v>0</v>
      </c>
      <c r="J202" s="34" t="s">
        <v>860</v>
      </c>
      <c r="K202" s="33"/>
      <c r="L202" s="33"/>
      <c r="M202" s="33"/>
      <c r="N202" s="33"/>
      <c r="O202" s="33"/>
      <c r="P202" s="34">
        <v>1287.56</v>
      </c>
      <c r="Q202" s="34" t="s">
        <v>404</v>
      </c>
      <c r="R202" s="34" t="s">
        <v>404</v>
      </c>
      <c r="S202" s="34" t="s">
        <v>404</v>
      </c>
      <c r="T202" s="34">
        <v>19</v>
      </c>
      <c r="U202" s="34">
        <v>0</v>
      </c>
      <c r="V202" s="34">
        <v>1</v>
      </c>
      <c r="W202" s="34">
        <v>164593</v>
      </c>
      <c r="X202" s="35">
        <v>44761.875</v>
      </c>
      <c r="Y202" s="34" t="s">
        <v>387</v>
      </c>
      <c r="Z202" s="34">
        <v>0</v>
      </c>
      <c r="AA202" s="35"/>
      <c r="AB202" s="35">
        <v>44761.875</v>
      </c>
      <c r="AC202" s="35">
        <v>38473.875</v>
      </c>
      <c r="AD202" s="35">
        <v>43355.875</v>
      </c>
      <c r="AE202" s="35"/>
      <c r="AF202" s="35">
        <v>43357.875</v>
      </c>
      <c r="AG202" s="34"/>
      <c r="AH202" s="34">
        <v>0</v>
      </c>
      <c r="AI202" s="34">
        <v>0</v>
      </c>
      <c r="AJ202" s="34">
        <v>0</v>
      </c>
      <c r="AK202" s="34">
        <v>0</v>
      </c>
      <c r="AL202" s="34">
        <v>0</v>
      </c>
      <c r="AM202" s="34">
        <v>0</v>
      </c>
      <c r="AN202" s="34" t="s">
        <v>389</v>
      </c>
      <c r="AO202" s="34">
        <v>45</v>
      </c>
      <c r="AP202" s="34" t="s">
        <v>398</v>
      </c>
      <c r="AQ202" s="34">
        <v>153282</v>
      </c>
      <c r="AR202" s="34">
        <v>1532.82</v>
      </c>
      <c r="AS202" s="34" t="s">
        <v>408</v>
      </c>
      <c r="AT202" t="str">
        <f t="shared" si="9"/>
        <v>736177430DXNZXL HUDXN RXMX TXLX PXRTX1287.56SIMSIMSIM190116459344761.875FNEL044761.87538473.87543355.87543357.875000000AMIL45AMIL 500 QP NACIONAL1532821532.82ATIVO</v>
      </c>
      <c r="AU202">
        <f t="shared" si="10"/>
        <v>1</v>
      </c>
      <c r="AV202">
        <f t="shared" si="11"/>
        <v>1</v>
      </c>
      <c r="AW202">
        <f>COUNTIF(Erros!$J$2:$J$1060,H202)</f>
        <v>3</v>
      </c>
      <c r="AX202">
        <f>COUNTIF(Discrepante!$J$2:$J$86,H202)</f>
        <v>0</v>
      </c>
      <c r="AY202">
        <f>COUNTIF(Acertos!$J$2:$J$37,H202)</f>
        <v>0</v>
      </c>
    </row>
    <row r="203" spans="1:51">
      <c r="A203" s="33"/>
      <c r="B203" s="33"/>
      <c r="C203" s="33"/>
      <c r="D203" s="34"/>
      <c r="E203" s="33"/>
      <c r="F203" s="33"/>
      <c r="G203" s="33"/>
      <c r="H203" s="34">
        <v>73620883</v>
      </c>
      <c r="I203" s="29">
        <v>0</v>
      </c>
      <c r="J203" s="34" t="s">
        <v>857</v>
      </c>
      <c r="K203" s="33"/>
      <c r="L203" s="33"/>
      <c r="M203" s="33"/>
      <c r="N203" s="33"/>
      <c r="O203" s="33"/>
      <c r="P203" s="34">
        <v>1038.1099999999999</v>
      </c>
      <c r="Q203" s="34" t="s">
        <v>404</v>
      </c>
      <c r="R203" s="34" t="s">
        <v>404</v>
      </c>
      <c r="S203" s="34" t="s">
        <v>404</v>
      </c>
      <c r="T203" s="34">
        <v>19</v>
      </c>
      <c r="U203" s="34">
        <v>0</v>
      </c>
      <c r="V203" s="34">
        <v>1</v>
      </c>
      <c r="W203" s="34">
        <v>164569</v>
      </c>
      <c r="X203" s="35">
        <v>44761.875</v>
      </c>
      <c r="Y203" s="34" t="s">
        <v>387</v>
      </c>
      <c r="Z203" s="34">
        <v>0</v>
      </c>
      <c r="AA203" s="35"/>
      <c r="AB203" s="35">
        <v>44761.875</v>
      </c>
      <c r="AC203" s="35">
        <v>39862.875</v>
      </c>
      <c r="AD203" s="35">
        <v>43356.875</v>
      </c>
      <c r="AE203" s="35"/>
      <c r="AF203" s="35">
        <v>43357.875</v>
      </c>
      <c r="AG203" s="34"/>
      <c r="AH203" s="34">
        <v>0</v>
      </c>
      <c r="AI203" s="34">
        <v>0</v>
      </c>
      <c r="AJ203" s="34">
        <v>0</v>
      </c>
      <c r="AK203" s="34">
        <v>0</v>
      </c>
      <c r="AL203" s="34">
        <v>0</v>
      </c>
      <c r="AM203" s="34">
        <v>0</v>
      </c>
      <c r="AN203" s="34" t="s">
        <v>389</v>
      </c>
      <c r="AO203" s="34">
        <v>45</v>
      </c>
      <c r="AP203" s="34" t="s">
        <v>476</v>
      </c>
      <c r="AQ203" s="34">
        <v>123586</v>
      </c>
      <c r="AR203" s="34">
        <v>1235.8599999999999</v>
      </c>
      <c r="AS203" s="34" t="s">
        <v>408</v>
      </c>
      <c r="AT203" t="str">
        <f t="shared" si="9"/>
        <v>736208830GXBRXXLX DX XLBUQUXRQUX WXTX DX XLVX1038.11SIMSIMSIM190116456944761.875FNEL044761.87539862.87543356.87543357.875000000AMIL45AMIL 400 QC NACIONAL1235861235.86ATIVO</v>
      </c>
      <c r="AU203">
        <f t="shared" si="10"/>
        <v>0</v>
      </c>
      <c r="AV203">
        <f t="shared" si="11"/>
        <v>0</v>
      </c>
      <c r="AW203">
        <f>COUNTIF(Erros!$J$2:$J$1060,H203)</f>
        <v>3</v>
      </c>
      <c r="AX203">
        <f>COUNTIF(Discrepante!$J$2:$J$86,H203)</f>
        <v>0</v>
      </c>
      <c r="AY203">
        <f>COUNTIF(Acertos!$J$2:$J$37,H203)</f>
        <v>0</v>
      </c>
    </row>
    <row r="204" spans="1:51">
      <c r="A204" s="33"/>
      <c r="B204" s="33"/>
      <c r="C204" s="33"/>
      <c r="D204" s="34"/>
      <c r="E204" s="33"/>
      <c r="F204" s="33"/>
      <c r="G204" s="33"/>
      <c r="H204" s="34">
        <v>73620883</v>
      </c>
      <c r="I204" s="29">
        <v>0</v>
      </c>
      <c r="J204" s="34" t="s">
        <v>857</v>
      </c>
      <c r="K204" s="33"/>
      <c r="L204" s="33"/>
      <c r="M204" s="33"/>
      <c r="N204" s="33"/>
      <c r="O204" s="33"/>
      <c r="P204" s="34">
        <v>1038.1099999999999</v>
      </c>
      <c r="Q204" s="34" t="s">
        <v>404</v>
      </c>
      <c r="R204" s="34" t="s">
        <v>404</v>
      </c>
      <c r="S204" s="34" t="s">
        <v>404</v>
      </c>
      <c r="T204" s="34">
        <v>19</v>
      </c>
      <c r="U204" s="34">
        <v>0</v>
      </c>
      <c r="V204" s="34">
        <v>1</v>
      </c>
      <c r="W204" s="34">
        <v>164569</v>
      </c>
      <c r="X204" s="35">
        <v>44761.875</v>
      </c>
      <c r="Y204" s="34" t="s">
        <v>387</v>
      </c>
      <c r="Z204" s="34">
        <v>0</v>
      </c>
      <c r="AA204" s="35"/>
      <c r="AB204" s="35">
        <v>44761.875</v>
      </c>
      <c r="AC204" s="35">
        <v>39862.875</v>
      </c>
      <c r="AD204" s="35">
        <v>43356.875</v>
      </c>
      <c r="AE204" s="35"/>
      <c r="AF204" s="35">
        <v>43357.875</v>
      </c>
      <c r="AG204" s="34"/>
      <c r="AH204" s="34">
        <v>0</v>
      </c>
      <c r="AI204" s="34">
        <v>0</v>
      </c>
      <c r="AJ204" s="34">
        <v>0</v>
      </c>
      <c r="AK204" s="34">
        <v>0</v>
      </c>
      <c r="AL204" s="34">
        <v>0</v>
      </c>
      <c r="AM204" s="34">
        <v>0</v>
      </c>
      <c r="AN204" s="34" t="s">
        <v>389</v>
      </c>
      <c r="AO204" s="34">
        <v>45</v>
      </c>
      <c r="AP204" s="34" t="s">
        <v>476</v>
      </c>
      <c r="AQ204" s="34">
        <v>123586</v>
      </c>
      <c r="AR204" s="34">
        <v>1235.8599999999999</v>
      </c>
      <c r="AS204" s="34" t="s">
        <v>408</v>
      </c>
      <c r="AT204" t="str">
        <f t="shared" si="9"/>
        <v>736208830GXBRXXLX DX XLBUQUXRQUX WXTX DX XLVX1038.11SIMSIMSIM190116456944761.875FNEL044761.87539862.87543356.87543357.875000000AMIL45AMIL 400 QC NACIONAL1235861235.86ATIVO</v>
      </c>
      <c r="AU204">
        <f t="shared" si="10"/>
        <v>1</v>
      </c>
      <c r="AV204">
        <f t="shared" si="11"/>
        <v>1</v>
      </c>
      <c r="AW204">
        <f>COUNTIF(Erros!$J$2:$J$1060,H204)</f>
        <v>3</v>
      </c>
      <c r="AX204">
        <f>COUNTIF(Discrepante!$J$2:$J$86,H204)</f>
        <v>0</v>
      </c>
      <c r="AY204">
        <f>COUNTIF(Acertos!$J$2:$J$37,H204)</f>
        <v>0</v>
      </c>
    </row>
    <row r="205" spans="1:51">
      <c r="A205" s="33"/>
      <c r="B205" s="33"/>
      <c r="C205" s="33"/>
      <c r="D205" s="36"/>
      <c r="E205" s="33"/>
      <c r="F205" s="33"/>
      <c r="G205" s="33"/>
      <c r="H205" s="36">
        <v>73620883</v>
      </c>
      <c r="I205" s="30">
        <v>0</v>
      </c>
      <c r="J205" s="36" t="s">
        <v>857</v>
      </c>
      <c r="K205" s="33"/>
      <c r="L205" s="33"/>
      <c r="M205" s="33"/>
      <c r="N205" s="33"/>
      <c r="O205" s="33"/>
      <c r="P205" s="36">
        <v>1038.1099999999999</v>
      </c>
      <c r="Q205" s="36" t="s">
        <v>404</v>
      </c>
      <c r="R205" s="36" t="s">
        <v>404</v>
      </c>
      <c r="S205" s="36" t="s">
        <v>404</v>
      </c>
      <c r="T205" s="36">
        <v>19</v>
      </c>
      <c r="U205" s="36">
        <v>0</v>
      </c>
      <c r="V205" s="36">
        <v>1</v>
      </c>
      <c r="W205" s="36">
        <v>164569</v>
      </c>
      <c r="X205" s="37">
        <v>44761.875</v>
      </c>
      <c r="Y205" s="36" t="s">
        <v>387</v>
      </c>
      <c r="Z205" s="36">
        <v>0</v>
      </c>
      <c r="AA205" s="37"/>
      <c r="AB205" s="37">
        <v>44761.875</v>
      </c>
      <c r="AC205" s="37">
        <v>39862.875</v>
      </c>
      <c r="AD205" s="37">
        <v>43356.875</v>
      </c>
      <c r="AE205" s="37"/>
      <c r="AF205" s="37">
        <v>43357.875</v>
      </c>
      <c r="AG205" s="36"/>
      <c r="AH205" s="36">
        <v>0</v>
      </c>
      <c r="AI205" s="36">
        <v>0</v>
      </c>
      <c r="AJ205" s="36">
        <v>0</v>
      </c>
      <c r="AK205" s="36">
        <v>0</v>
      </c>
      <c r="AL205" s="36">
        <v>0</v>
      </c>
      <c r="AM205" s="36">
        <v>0</v>
      </c>
      <c r="AN205" s="36" t="s">
        <v>389</v>
      </c>
      <c r="AO205" s="36">
        <v>45</v>
      </c>
      <c r="AP205" s="36" t="s">
        <v>476</v>
      </c>
      <c r="AQ205" s="36">
        <v>123586</v>
      </c>
      <c r="AR205" s="36">
        <v>1235.8599999999999</v>
      </c>
      <c r="AS205" s="36" t="s">
        <v>408</v>
      </c>
      <c r="AT205" t="str">
        <f t="shared" si="9"/>
        <v>736208830GXBRXXLX DX XLBUQUXRQUX WXTX DX XLVX1038.11SIMSIMSIM190116456944761.875FNEL044761.87539862.87543356.87543357.875000000AMIL45AMIL 400 QC NACIONAL1235861235.86ATIVO</v>
      </c>
      <c r="AU205">
        <f t="shared" si="10"/>
        <v>1</v>
      </c>
      <c r="AV205">
        <f t="shared" si="11"/>
        <v>1</v>
      </c>
      <c r="AW205">
        <f>COUNTIF(Erros!$J$2:$J$1060,H205)</f>
        <v>3</v>
      </c>
      <c r="AX205">
        <f>COUNTIF(Discrepante!$J$2:$J$86,H205)</f>
        <v>0</v>
      </c>
      <c r="AY205">
        <f>COUNTIF(Acertos!$J$2:$J$37,H205)</f>
        <v>0</v>
      </c>
    </row>
    <row r="206" spans="1:51">
      <c r="A206" s="33"/>
      <c r="B206" s="33"/>
      <c r="C206" s="33"/>
      <c r="D206" s="34">
        <v>1189426000</v>
      </c>
      <c r="E206" s="33"/>
      <c r="F206" s="33"/>
      <c r="G206" s="33"/>
      <c r="H206" s="34">
        <v>73696271</v>
      </c>
      <c r="I206" s="29">
        <v>0</v>
      </c>
      <c r="J206" s="34" t="s">
        <v>510</v>
      </c>
      <c r="K206" s="33"/>
      <c r="L206" s="33"/>
      <c r="M206" s="33"/>
      <c r="N206" s="33"/>
      <c r="O206" s="33"/>
      <c r="P206" s="34">
        <v>2555.9499999999998</v>
      </c>
      <c r="Q206" s="34" t="s">
        <v>404</v>
      </c>
      <c r="R206" s="34" t="s">
        <v>404</v>
      </c>
      <c r="S206" s="34" t="s">
        <v>404</v>
      </c>
      <c r="T206" s="34">
        <v>57</v>
      </c>
      <c r="U206" s="34">
        <v>0</v>
      </c>
      <c r="V206" s="34">
        <v>1</v>
      </c>
      <c r="W206" s="34">
        <v>165693</v>
      </c>
      <c r="X206" s="35">
        <v>44777.875</v>
      </c>
      <c r="Y206" s="34" t="s">
        <v>392</v>
      </c>
      <c r="Z206" s="34">
        <v>0</v>
      </c>
      <c r="AA206" s="35"/>
      <c r="AB206" s="35">
        <v>44777.875</v>
      </c>
      <c r="AC206" s="35">
        <v>30370.875</v>
      </c>
      <c r="AD206" s="35">
        <v>44770.875</v>
      </c>
      <c r="AE206" s="35">
        <v>44770.875</v>
      </c>
      <c r="AF206" s="35">
        <v>43373.875</v>
      </c>
      <c r="AG206" s="34"/>
      <c r="AH206" s="34">
        <v>0</v>
      </c>
      <c r="AI206" s="34">
        <v>0</v>
      </c>
      <c r="AJ206" s="34">
        <v>0</v>
      </c>
      <c r="AK206" s="34">
        <v>0</v>
      </c>
      <c r="AL206" s="34">
        <v>0</v>
      </c>
      <c r="AM206" s="34">
        <v>0</v>
      </c>
      <c r="AN206" s="34" t="s">
        <v>389</v>
      </c>
      <c r="AO206" s="34">
        <v>45</v>
      </c>
      <c r="AP206" s="34" t="s">
        <v>398</v>
      </c>
      <c r="AQ206" s="34">
        <v>30428</v>
      </c>
      <c r="AR206" s="34">
        <v>3042.8</v>
      </c>
      <c r="AS206" s="34" t="s">
        <v>480</v>
      </c>
      <c r="AT206" t="str">
        <f t="shared" si="9"/>
        <v>1189426000736962710TXTXXNX MXRQUX DX XLVX2555.95SIMSIMSIM570116569344777.875ANMEP044777.87530370.87544770.87544770.87543373.875000000AMIL45AMIL 500 QP NACIONAL304283042.8SUSPENSÃO</v>
      </c>
      <c r="AU206">
        <f t="shared" si="10"/>
        <v>0</v>
      </c>
      <c r="AV206">
        <f t="shared" si="11"/>
        <v>0</v>
      </c>
      <c r="AW206">
        <f>COUNTIF(Erros!$J$2:$J$1060,H206)</f>
        <v>1</v>
      </c>
      <c r="AX206">
        <f>COUNTIF(Discrepante!$J$2:$J$86,H206)</f>
        <v>0</v>
      </c>
      <c r="AY206">
        <f>COUNTIF(Acertos!$J$2:$J$37,H206)</f>
        <v>0</v>
      </c>
    </row>
    <row r="207" spans="1:51">
      <c r="A207" s="33"/>
      <c r="B207" s="33"/>
      <c r="C207" s="33"/>
      <c r="D207" s="36">
        <v>1189426000</v>
      </c>
      <c r="E207" s="33"/>
      <c r="F207" s="33"/>
      <c r="G207" s="33"/>
      <c r="H207" s="36">
        <v>73696273</v>
      </c>
      <c r="I207" s="30">
        <v>0</v>
      </c>
      <c r="J207" s="36" t="s">
        <v>511</v>
      </c>
      <c r="K207" s="33"/>
      <c r="L207" s="33"/>
      <c r="M207" s="33"/>
      <c r="N207" s="33"/>
      <c r="O207" s="33"/>
      <c r="P207" s="36">
        <v>1287.56</v>
      </c>
      <c r="Q207" s="36" t="s">
        <v>404</v>
      </c>
      <c r="R207" s="36" t="s">
        <v>404</v>
      </c>
      <c r="S207" s="36" t="s">
        <v>404</v>
      </c>
      <c r="T207" s="36">
        <v>57</v>
      </c>
      <c r="U207" s="36">
        <v>0</v>
      </c>
      <c r="V207" s="36">
        <v>1</v>
      </c>
      <c r="W207" s="36">
        <v>165693</v>
      </c>
      <c r="X207" s="37">
        <v>44777.875</v>
      </c>
      <c r="Y207" s="36" t="s">
        <v>392</v>
      </c>
      <c r="Z207" s="36">
        <v>1</v>
      </c>
      <c r="AA207" s="37"/>
      <c r="AB207" s="37">
        <v>44777.875</v>
      </c>
      <c r="AC207" s="37">
        <v>43331.875</v>
      </c>
      <c r="AD207" s="37">
        <v>44770.875</v>
      </c>
      <c r="AE207" s="37"/>
      <c r="AF207" s="37">
        <v>43373.875</v>
      </c>
      <c r="AG207" s="36"/>
      <c r="AH207" s="36">
        <v>0</v>
      </c>
      <c r="AI207" s="36">
        <v>0</v>
      </c>
      <c r="AJ207" s="36">
        <v>0</v>
      </c>
      <c r="AK207" s="36">
        <v>0</v>
      </c>
      <c r="AL207" s="36">
        <v>0</v>
      </c>
      <c r="AM207" s="36">
        <v>0</v>
      </c>
      <c r="AN207" s="36" t="s">
        <v>389</v>
      </c>
      <c r="AO207" s="36">
        <v>45</v>
      </c>
      <c r="AP207" s="36" t="s">
        <v>398</v>
      </c>
      <c r="AQ207" s="36">
        <v>153282</v>
      </c>
      <c r="AR207" s="36">
        <v>1532.82</v>
      </c>
      <c r="AS207" s="36" t="s">
        <v>480</v>
      </c>
      <c r="AT207" t="str">
        <f t="shared" si="9"/>
        <v>1189426000736962730JXX VXLXNTXNX MXRQUX DX XLMXXDX1287.56SIMSIMSIM570116569344777.875ANMEP144777.87543331.87544770.87543373.875000000AMIL45AMIL 500 QP NACIONAL1532821532.82SUSPENSÃO</v>
      </c>
      <c r="AU207">
        <f t="shared" si="10"/>
        <v>0</v>
      </c>
      <c r="AV207">
        <f t="shared" si="11"/>
        <v>0</v>
      </c>
      <c r="AW207">
        <f>COUNTIF(Erros!$J$2:$J$1060,H207)</f>
        <v>1</v>
      </c>
      <c r="AX207">
        <f>COUNTIF(Discrepante!$J$2:$J$86,H207)</f>
        <v>0</v>
      </c>
      <c r="AY207">
        <f>COUNTIF(Acertos!$J$2:$J$37,H207)</f>
        <v>0</v>
      </c>
    </row>
    <row r="208" spans="1:51">
      <c r="A208" s="33"/>
      <c r="B208" s="33"/>
      <c r="C208" s="33"/>
      <c r="D208" s="34">
        <v>1189455000</v>
      </c>
      <c r="E208" s="33"/>
      <c r="F208" s="33"/>
      <c r="G208" s="33"/>
      <c r="H208" s="34">
        <v>73696350</v>
      </c>
      <c r="I208" s="29">
        <v>0</v>
      </c>
      <c r="J208" s="34" t="s">
        <v>514</v>
      </c>
      <c r="K208" s="33"/>
      <c r="L208" s="33"/>
      <c r="M208" s="33"/>
      <c r="N208" s="33"/>
      <c r="O208" s="33"/>
      <c r="P208" s="34">
        <v>1172.3599999999999</v>
      </c>
      <c r="Q208" s="34" t="s">
        <v>404</v>
      </c>
      <c r="R208" s="34" t="s">
        <v>404</v>
      </c>
      <c r="S208" s="34" t="s">
        <v>386</v>
      </c>
      <c r="T208" s="34">
        <v>19</v>
      </c>
      <c r="U208" s="34">
        <v>0</v>
      </c>
      <c r="V208" s="34">
        <v>1</v>
      </c>
      <c r="W208" s="34">
        <v>165848</v>
      </c>
      <c r="X208" s="35">
        <v>44777.875</v>
      </c>
      <c r="Y208" s="34" t="s">
        <v>387</v>
      </c>
      <c r="Z208" s="34">
        <v>0</v>
      </c>
      <c r="AA208" s="35">
        <v>44741.875</v>
      </c>
      <c r="AB208" s="35">
        <v>44777.875</v>
      </c>
      <c r="AC208" s="35">
        <v>30916.875</v>
      </c>
      <c r="AD208" s="35">
        <v>44741.875</v>
      </c>
      <c r="AE208" s="35"/>
      <c r="AF208" s="35">
        <v>43373.875</v>
      </c>
      <c r="AG208" s="34"/>
      <c r="AH208" s="34">
        <v>0</v>
      </c>
      <c r="AI208" s="34">
        <v>0</v>
      </c>
      <c r="AJ208" s="34">
        <v>0</v>
      </c>
      <c r="AK208" s="34">
        <v>0</v>
      </c>
      <c r="AL208" s="34">
        <v>0</v>
      </c>
      <c r="AM208" s="34">
        <v>0</v>
      </c>
      <c r="AN208" s="34" t="s">
        <v>389</v>
      </c>
      <c r="AO208" s="34">
        <v>45</v>
      </c>
      <c r="AP208" s="34" t="s">
        <v>476</v>
      </c>
      <c r="AQ208" s="34">
        <v>139569</v>
      </c>
      <c r="AR208" s="34">
        <v>1395.69</v>
      </c>
      <c r="AS208" s="34" t="s">
        <v>391</v>
      </c>
      <c r="AT208" t="str">
        <f t="shared" si="9"/>
        <v>1189455000736963500WXBXLX DXMXWXNX WXTX1172.36SIMSIMNÃO190116584844777.875FNEL044741.87544777.87530916.87544741.87543373.875000000AMIL45AMIL 400 QC NACIONAL1395691395.69INATIVO</v>
      </c>
      <c r="AU208">
        <f t="shared" si="10"/>
        <v>0</v>
      </c>
      <c r="AV208">
        <f t="shared" si="11"/>
        <v>0</v>
      </c>
      <c r="AW208">
        <f>COUNTIF(Erros!$J$2:$J$1060,H208)</f>
        <v>1</v>
      </c>
      <c r="AX208">
        <f>COUNTIF(Discrepante!$J$2:$J$86,H208)</f>
        <v>0</v>
      </c>
      <c r="AY208">
        <f>COUNTIF(Acertos!$J$2:$J$37,H208)</f>
        <v>0</v>
      </c>
    </row>
    <row r="209" spans="1:51">
      <c r="A209" s="33"/>
      <c r="B209" s="33"/>
      <c r="C209" s="33"/>
      <c r="D209" s="36">
        <v>1189455000</v>
      </c>
      <c r="E209" s="33"/>
      <c r="F209" s="33"/>
      <c r="G209" s="33"/>
      <c r="H209" s="36">
        <v>73696390</v>
      </c>
      <c r="I209" s="30">
        <v>0</v>
      </c>
      <c r="J209" s="36" t="s">
        <v>517</v>
      </c>
      <c r="K209" s="33"/>
      <c r="L209" s="33"/>
      <c r="M209" s="33"/>
      <c r="N209" s="33"/>
      <c r="O209" s="33"/>
      <c r="P209" s="36">
        <v>2323.64</v>
      </c>
      <c r="Q209" s="36" t="s">
        <v>404</v>
      </c>
      <c r="R209" s="36" t="s">
        <v>404</v>
      </c>
      <c r="S209" s="36" t="s">
        <v>404</v>
      </c>
      <c r="T209" s="36">
        <v>19</v>
      </c>
      <c r="U209" s="36">
        <v>0</v>
      </c>
      <c r="V209" s="36">
        <v>1</v>
      </c>
      <c r="W209" s="36">
        <v>165967</v>
      </c>
      <c r="X209" s="37">
        <v>44777.875</v>
      </c>
      <c r="Y209" s="36" t="s">
        <v>387</v>
      </c>
      <c r="Z209" s="36">
        <v>0</v>
      </c>
      <c r="AA209" s="37"/>
      <c r="AB209" s="37">
        <v>44777.875</v>
      </c>
      <c r="AC209" s="37">
        <v>30891.875</v>
      </c>
      <c r="AD209" s="37">
        <v>43367.875</v>
      </c>
      <c r="AE209" s="37"/>
      <c r="AF209" s="37">
        <v>43373.875</v>
      </c>
      <c r="AG209" s="36"/>
      <c r="AH209" s="36">
        <v>0</v>
      </c>
      <c r="AI209" s="36">
        <v>0</v>
      </c>
      <c r="AJ209" s="36">
        <v>0</v>
      </c>
      <c r="AK209" s="36">
        <v>0</v>
      </c>
      <c r="AL209" s="36">
        <v>0</v>
      </c>
      <c r="AM209" s="36">
        <v>0</v>
      </c>
      <c r="AN209" s="36" t="s">
        <v>389</v>
      </c>
      <c r="AO209" s="36">
        <v>45</v>
      </c>
      <c r="AP209" s="36" t="s">
        <v>398</v>
      </c>
      <c r="AQ209" s="36">
        <v>276623</v>
      </c>
      <c r="AR209" s="36">
        <v>2766.23</v>
      </c>
      <c r="AS209" s="36" t="s">
        <v>408</v>
      </c>
      <c r="AT209" t="str">
        <f t="shared" si="9"/>
        <v>1189455000736963900FXBXX GXXNGX WXTRX2323.64SIMSIMSIM190116596744777.875FNEL044777.87530891.87543367.87543373.875000000AMIL45AMIL 500 QP NACIONAL2766232766.23ATIVO</v>
      </c>
      <c r="AU209">
        <f t="shared" si="10"/>
        <v>0</v>
      </c>
      <c r="AV209">
        <f t="shared" si="11"/>
        <v>0</v>
      </c>
      <c r="AW209">
        <f>COUNTIF(Erros!$J$2:$J$1060,H209)</f>
        <v>1</v>
      </c>
      <c r="AX209">
        <f>COUNTIF(Discrepante!$J$2:$J$86,H209)</f>
        <v>0</v>
      </c>
      <c r="AY209">
        <f>COUNTIF(Acertos!$J$2:$J$37,H209)</f>
        <v>0</v>
      </c>
    </row>
    <row r="210" spans="1:51">
      <c r="A210" s="33"/>
      <c r="B210" s="33"/>
      <c r="C210" s="33"/>
      <c r="D210" s="34">
        <v>1189455000</v>
      </c>
      <c r="E210" s="33"/>
      <c r="F210" s="33"/>
      <c r="G210" s="33"/>
      <c r="H210" s="34">
        <v>73696396</v>
      </c>
      <c r="I210" s="29">
        <v>0</v>
      </c>
      <c r="J210" s="34" t="s">
        <v>518</v>
      </c>
      <c r="K210" s="33"/>
      <c r="L210" s="33"/>
      <c r="M210" s="33"/>
      <c r="N210" s="33"/>
      <c r="O210" s="33"/>
      <c r="P210" s="34">
        <v>2212.9899999999998</v>
      </c>
      <c r="Q210" s="34" t="s">
        <v>404</v>
      </c>
      <c r="R210" s="34" t="s">
        <v>404</v>
      </c>
      <c r="S210" s="34" t="s">
        <v>404</v>
      </c>
      <c r="T210" s="34">
        <v>19</v>
      </c>
      <c r="U210" s="34">
        <v>0</v>
      </c>
      <c r="V210" s="34">
        <v>1</v>
      </c>
      <c r="W210" s="34">
        <v>165989</v>
      </c>
      <c r="X210" s="35">
        <v>44777.875</v>
      </c>
      <c r="Y210" s="34" t="s">
        <v>387</v>
      </c>
      <c r="Z210" s="34">
        <v>0</v>
      </c>
      <c r="AA210" s="35">
        <v>44776.875</v>
      </c>
      <c r="AB210" s="35">
        <v>44777.875</v>
      </c>
      <c r="AC210" s="35">
        <v>34178.875</v>
      </c>
      <c r="AD210" s="35">
        <v>44776.875</v>
      </c>
      <c r="AE210" s="35">
        <v>43495.916666666664</v>
      </c>
      <c r="AF210" s="35">
        <v>43373.875</v>
      </c>
      <c r="AG210" s="34"/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34" t="s">
        <v>389</v>
      </c>
      <c r="AO210" s="34">
        <v>45</v>
      </c>
      <c r="AP210" s="34" t="s">
        <v>398</v>
      </c>
      <c r="AQ210" s="34">
        <v>263453</v>
      </c>
      <c r="AR210" s="34">
        <v>2634.53</v>
      </c>
      <c r="AS210" s="34" t="s">
        <v>391</v>
      </c>
      <c r="AT210" t="str">
        <f t="shared" si="9"/>
        <v>1189455000736963960LXZXRX MXNXX MXWXDX JUNXXR2212.99SIMSIMSIM190116598944777.875FNEL044776.87544777.87534178.87544776.87543495.916666666743373.875000000AMIL45AMIL 500 QP NACIONAL2634532634.53INATIVO</v>
      </c>
      <c r="AU210">
        <f t="shared" si="10"/>
        <v>0</v>
      </c>
      <c r="AV210">
        <f t="shared" si="11"/>
        <v>0</v>
      </c>
      <c r="AW210">
        <f>COUNTIF(Erros!$J$2:$J$1060,H210)</f>
        <v>1</v>
      </c>
      <c r="AX210">
        <f>COUNTIF(Discrepante!$J$2:$J$86,H210)</f>
        <v>0</v>
      </c>
      <c r="AY210">
        <f>COUNTIF(Acertos!$J$2:$J$37,H210)</f>
        <v>0</v>
      </c>
    </row>
    <row r="211" spans="1:51">
      <c r="A211" s="33"/>
      <c r="B211" s="33"/>
      <c r="C211" s="33"/>
      <c r="D211" s="36">
        <v>1189426000</v>
      </c>
      <c r="E211" s="33"/>
      <c r="F211" s="33"/>
      <c r="G211" s="33"/>
      <c r="H211" s="36">
        <v>73696461</v>
      </c>
      <c r="I211" s="30">
        <v>0</v>
      </c>
      <c r="J211" s="36" t="s">
        <v>519</v>
      </c>
      <c r="K211" s="33"/>
      <c r="L211" s="33"/>
      <c r="M211" s="33"/>
      <c r="N211" s="33"/>
      <c r="O211" s="33"/>
      <c r="P211" s="36">
        <v>1269.46</v>
      </c>
      <c r="Q211" s="36" t="s">
        <v>404</v>
      </c>
      <c r="R211" s="36" t="s">
        <v>386</v>
      </c>
      <c r="S211" s="36" t="s">
        <v>386</v>
      </c>
      <c r="T211" s="36">
        <v>57</v>
      </c>
      <c r="U211" s="36">
        <v>0</v>
      </c>
      <c r="V211" s="36">
        <v>1</v>
      </c>
      <c r="W211" s="36">
        <v>166489</v>
      </c>
      <c r="X211" s="37">
        <v>44777.875</v>
      </c>
      <c r="Y211" s="36" t="s">
        <v>392</v>
      </c>
      <c r="Z211" s="36">
        <v>0</v>
      </c>
      <c r="AA211" s="37">
        <v>44741.875</v>
      </c>
      <c r="AB211" s="37">
        <v>44777.875</v>
      </c>
      <c r="AC211" s="37">
        <v>32556.875</v>
      </c>
      <c r="AD211" s="37">
        <v>44741.875</v>
      </c>
      <c r="AE211" s="37">
        <v>44711.875</v>
      </c>
      <c r="AF211" s="37">
        <v>43373.875</v>
      </c>
      <c r="AG211" s="36"/>
      <c r="AH211" s="36">
        <v>0</v>
      </c>
      <c r="AI211" s="36">
        <v>0</v>
      </c>
      <c r="AJ211" s="36">
        <v>0</v>
      </c>
      <c r="AK211" s="36">
        <v>0</v>
      </c>
      <c r="AL211" s="36">
        <v>0</v>
      </c>
      <c r="AM211" s="36">
        <v>0</v>
      </c>
      <c r="AN211" s="36" t="s">
        <v>389</v>
      </c>
      <c r="AO211" s="36">
        <v>45</v>
      </c>
      <c r="AP211" s="36" t="s">
        <v>390</v>
      </c>
      <c r="AQ211" s="36">
        <v>151126</v>
      </c>
      <c r="AR211" s="36">
        <v>1511.26</v>
      </c>
      <c r="AS211" s="36" t="s">
        <v>391</v>
      </c>
      <c r="AT211" t="str">
        <f t="shared" si="9"/>
        <v>1189426000736964610FXRNXNDX XRRUDX DXNXZ JUNXXR1269.46SIMNÃONÃO570116648944777.875ANMEP044741.87544777.87532556.87544741.87544711.87543373.875000000AMIL45AMIL 400 QP NACIONAL1511261511.26INATIVO</v>
      </c>
      <c r="AU211">
        <f t="shared" si="10"/>
        <v>0</v>
      </c>
      <c r="AV211">
        <f t="shared" si="11"/>
        <v>0</v>
      </c>
      <c r="AW211">
        <f>COUNTIF(Erros!$J$2:$J$1060,H211)</f>
        <v>1</v>
      </c>
      <c r="AX211">
        <f>COUNTIF(Discrepante!$J$2:$J$86,H211)</f>
        <v>0</v>
      </c>
      <c r="AY211">
        <f>COUNTIF(Acertos!$J$2:$J$37,H211)</f>
        <v>0</v>
      </c>
    </row>
    <row r="212" spans="1:51">
      <c r="A212" s="33"/>
      <c r="B212" s="33"/>
      <c r="C212" s="33"/>
      <c r="D212" s="34">
        <v>1189435000</v>
      </c>
      <c r="E212" s="33"/>
      <c r="F212" s="33"/>
      <c r="G212" s="33"/>
      <c r="H212" s="34">
        <v>73698116</v>
      </c>
      <c r="I212" s="29">
        <v>0</v>
      </c>
      <c r="J212" s="34" t="s">
        <v>516</v>
      </c>
      <c r="K212" s="33"/>
      <c r="L212" s="33"/>
      <c r="M212" s="33"/>
      <c r="N212" s="33"/>
      <c r="O212" s="33"/>
      <c r="P212" s="34">
        <v>1784.23</v>
      </c>
      <c r="Q212" s="34" t="s">
        <v>404</v>
      </c>
      <c r="R212" s="34" t="s">
        <v>404</v>
      </c>
      <c r="S212" s="34" t="s">
        <v>404</v>
      </c>
      <c r="T212" s="34">
        <v>57</v>
      </c>
      <c r="U212" s="34">
        <v>0</v>
      </c>
      <c r="V212" s="34">
        <v>1</v>
      </c>
      <c r="W212" s="34">
        <v>165899</v>
      </c>
      <c r="X212" s="35">
        <v>44777.875</v>
      </c>
      <c r="Y212" s="34" t="s">
        <v>392</v>
      </c>
      <c r="Z212" s="34">
        <v>0</v>
      </c>
      <c r="AA212" s="35">
        <v>44747.875</v>
      </c>
      <c r="AB212" s="35">
        <v>44777.875</v>
      </c>
      <c r="AC212" s="35">
        <v>32531.916666666668</v>
      </c>
      <c r="AD212" s="35">
        <v>44747.875</v>
      </c>
      <c r="AE212" s="35"/>
      <c r="AF212" s="35">
        <v>43373.875</v>
      </c>
      <c r="AG212" s="34"/>
      <c r="AH212" s="34">
        <v>0</v>
      </c>
      <c r="AI212" s="34">
        <v>0</v>
      </c>
      <c r="AJ212" s="34">
        <v>0</v>
      </c>
      <c r="AK212" s="34">
        <v>0</v>
      </c>
      <c r="AL212" s="34">
        <v>0</v>
      </c>
      <c r="AM212" s="34">
        <v>0</v>
      </c>
      <c r="AN212" s="34" t="s">
        <v>389</v>
      </c>
      <c r="AO212" s="34">
        <v>45</v>
      </c>
      <c r="AP212" s="34" t="s">
        <v>476</v>
      </c>
      <c r="AQ212" s="34">
        <v>212411</v>
      </c>
      <c r="AR212" s="34">
        <v>2124.11</v>
      </c>
      <c r="AS212" s="34" t="s">
        <v>391</v>
      </c>
      <c r="AT212" t="str">
        <f t="shared" si="9"/>
        <v>1189435000736981160XVXLX WXRLX MXDXXRX WXNDXDX1784.23SIMSIMSIM570116589944777.875ANMEP044747.87544777.87532531.916666666744747.87543373.875000000AMIL45AMIL 400 QC NACIONAL2124112124.11INATIVO</v>
      </c>
      <c r="AU212">
        <f t="shared" si="10"/>
        <v>0</v>
      </c>
      <c r="AV212">
        <f t="shared" si="11"/>
        <v>0</v>
      </c>
      <c r="AW212">
        <f>COUNTIF(Erros!$J$2:$J$1060,H212)</f>
        <v>1</v>
      </c>
      <c r="AX212">
        <f>COUNTIF(Discrepante!$J$2:$J$86,H212)</f>
        <v>0</v>
      </c>
      <c r="AY212">
        <f>COUNTIF(Acertos!$J$2:$J$37,H212)</f>
        <v>0</v>
      </c>
    </row>
    <row r="213" spans="1:51">
      <c r="A213" s="33"/>
      <c r="B213" s="33"/>
      <c r="C213" s="33"/>
      <c r="D213" s="34">
        <v>1189455000</v>
      </c>
      <c r="E213" s="33"/>
      <c r="F213" s="33"/>
      <c r="G213" s="33"/>
      <c r="H213" s="34">
        <v>73711007</v>
      </c>
      <c r="I213" s="29">
        <v>0</v>
      </c>
      <c r="J213" s="34" t="s">
        <v>512</v>
      </c>
      <c r="K213" s="33"/>
      <c r="L213" s="33"/>
      <c r="M213" s="33"/>
      <c r="N213" s="33"/>
      <c r="O213" s="33"/>
      <c r="P213" s="34">
        <v>1287.56</v>
      </c>
      <c r="Q213" s="34" t="s">
        <v>404</v>
      </c>
      <c r="R213" s="34" t="s">
        <v>404</v>
      </c>
      <c r="S213" s="34" t="s">
        <v>404</v>
      </c>
      <c r="T213" s="34">
        <v>19</v>
      </c>
      <c r="U213" s="34">
        <v>0</v>
      </c>
      <c r="V213" s="34">
        <v>1</v>
      </c>
      <c r="W213" s="34">
        <v>165793</v>
      </c>
      <c r="X213" s="35">
        <v>44777.875</v>
      </c>
      <c r="Y213" s="34" t="s">
        <v>387</v>
      </c>
      <c r="Z213" s="34">
        <v>0</v>
      </c>
      <c r="AA213" s="35"/>
      <c r="AB213" s="35">
        <v>44777.875</v>
      </c>
      <c r="AC213" s="35">
        <v>39920.875</v>
      </c>
      <c r="AD213" s="35">
        <v>43368.875</v>
      </c>
      <c r="AE213" s="35"/>
      <c r="AF213" s="35">
        <v>43373.875</v>
      </c>
      <c r="AG213" s="34"/>
      <c r="AH213" s="34">
        <v>0</v>
      </c>
      <c r="AI213" s="34">
        <v>0</v>
      </c>
      <c r="AJ213" s="34">
        <v>0</v>
      </c>
      <c r="AK213" s="34">
        <v>0</v>
      </c>
      <c r="AL213" s="34">
        <v>0</v>
      </c>
      <c r="AM213" s="34">
        <v>0</v>
      </c>
      <c r="AN213" s="34" t="s">
        <v>389</v>
      </c>
      <c r="AO213" s="34">
        <v>45</v>
      </c>
      <c r="AP213" s="34" t="s">
        <v>398</v>
      </c>
      <c r="AQ213" s="34">
        <v>153282</v>
      </c>
      <c r="AR213" s="34">
        <v>1532.82</v>
      </c>
      <c r="AS213" s="34" t="s">
        <v>408</v>
      </c>
      <c r="AT213" t="str">
        <f t="shared" si="9"/>
        <v>1189455000737110070DXVXD XUX DX XNTX1287.56SIMSIMSIM190116579344777.875FNEL044777.87539920.87543368.87543373.875000000AMIL45AMIL 500 QP NACIONAL1532821532.82ATIVO</v>
      </c>
      <c r="AU213">
        <f t="shared" si="10"/>
        <v>0</v>
      </c>
      <c r="AV213">
        <f t="shared" si="11"/>
        <v>0</v>
      </c>
      <c r="AW213">
        <f>COUNTIF(Erros!$J$2:$J$1060,H213)</f>
        <v>1</v>
      </c>
      <c r="AX213">
        <f>COUNTIF(Discrepante!$J$2:$J$86,H213)</f>
        <v>0</v>
      </c>
      <c r="AY213">
        <f>COUNTIF(Acertos!$J$2:$J$37,H213)</f>
        <v>0</v>
      </c>
    </row>
    <row r="214" spans="1:51">
      <c r="A214" s="33"/>
      <c r="B214" s="33"/>
      <c r="C214" s="33"/>
      <c r="D214" s="36">
        <v>1189455000</v>
      </c>
      <c r="E214" s="33"/>
      <c r="F214" s="33"/>
      <c r="G214" s="33"/>
      <c r="H214" s="36">
        <v>73711014</v>
      </c>
      <c r="I214" s="30">
        <v>0</v>
      </c>
      <c r="J214" s="36" t="s">
        <v>513</v>
      </c>
      <c r="K214" s="33"/>
      <c r="L214" s="33"/>
      <c r="M214" s="33"/>
      <c r="N214" s="33"/>
      <c r="O214" s="33"/>
      <c r="P214" s="36">
        <v>1287.56</v>
      </c>
      <c r="Q214" s="36" t="s">
        <v>404</v>
      </c>
      <c r="R214" s="36" t="s">
        <v>404</v>
      </c>
      <c r="S214" s="36" t="s">
        <v>404</v>
      </c>
      <c r="T214" s="36">
        <v>19</v>
      </c>
      <c r="U214" s="36">
        <v>0</v>
      </c>
      <c r="V214" s="36">
        <v>1</v>
      </c>
      <c r="W214" s="36">
        <v>165802</v>
      </c>
      <c r="X214" s="37">
        <v>44777.875</v>
      </c>
      <c r="Y214" s="36" t="s">
        <v>387</v>
      </c>
      <c r="Z214" s="36">
        <v>0</v>
      </c>
      <c r="AA214" s="37"/>
      <c r="AB214" s="37">
        <v>44777.875</v>
      </c>
      <c r="AC214" s="37">
        <v>40493.916666666664</v>
      </c>
      <c r="AD214" s="37">
        <v>43368.875</v>
      </c>
      <c r="AE214" s="37"/>
      <c r="AF214" s="37">
        <v>43373.875</v>
      </c>
      <c r="AG214" s="36"/>
      <c r="AH214" s="36">
        <v>0</v>
      </c>
      <c r="AI214" s="36">
        <v>0</v>
      </c>
      <c r="AJ214" s="36">
        <v>0</v>
      </c>
      <c r="AK214" s="36">
        <v>0</v>
      </c>
      <c r="AL214" s="36">
        <v>0</v>
      </c>
      <c r="AM214" s="36">
        <v>0</v>
      </c>
      <c r="AN214" s="36" t="s">
        <v>389</v>
      </c>
      <c r="AO214" s="36">
        <v>45</v>
      </c>
      <c r="AP214" s="36" t="s">
        <v>398</v>
      </c>
      <c r="AQ214" s="36">
        <v>153282</v>
      </c>
      <c r="AR214" s="36">
        <v>1532.82</v>
      </c>
      <c r="AS214" s="36" t="s">
        <v>408</v>
      </c>
      <c r="AT214" t="str">
        <f t="shared" si="9"/>
        <v>1189455000737110140LXVXNXX BXLXM PXXXXTX WXXMXRX1287.56SIMSIMSIM190116580244777.875FNEL044777.87540493.916666666743368.87543373.875000000AMIL45AMIL 500 QP NACIONAL1532821532.82ATIVO</v>
      </c>
      <c r="AU214">
        <f t="shared" si="10"/>
        <v>0</v>
      </c>
      <c r="AV214">
        <f t="shared" si="11"/>
        <v>0</v>
      </c>
      <c r="AW214">
        <f>COUNTIF(Erros!$J$2:$J$1060,H214)</f>
        <v>1</v>
      </c>
      <c r="AX214">
        <f>COUNTIF(Discrepante!$J$2:$J$86,H214)</f>
        <v>0</v>
      </c>
      <c r="AY214">
        <f>COUNTIF(Acertos!$J$2:$J$37,H214)</f>
        <v>0</v>
      </c>
    </row>
    <row r="215" spans="1:51">
      <c r="A215" s="33"/>
      <c r="B215" s="33"/>
      <c r="C215" s="33"/>
      <c r="D215" s="34">
        <v>1191011000</v>
      </c>
      <c r="E215" s="33"/>
      <c r="F215" s="33"/>
      <c r="G215" s="33"/>
      <c r="H215" s="34">
        <v>73711293</v>
      </c>
      <c r="I215" s="29">
        <v>0</v>
      </c>
      <c r="J215" s="34" t="s">
        <v>520</v>
      </c>
      <c r="K215" s="33"/>
      <c r="L215" s="33"/>
      <c r="M215" s="33"/>
      <c r="N215" s="33"/>
      <c r="O215" s="33"/>
      <c r="P215" s="34">
        <v>3514.47</v>
      </c>
      <c r="Q215" s="34" t="s">
        <v>404</v>
      </c>
      <c r="R215" s="34" t="s">
        <v>404</v>
      </c>
      <c r="S215" s="34" t="s">
        <v>404</v>
      </c>
      <c r="T215" s="34">
        <v>220</v>
      </c>
      <c r="U215" s="34">
        <v>0</v>
      </c>
      <c r="V215" s="34">
        <v>1</v>
      </c>
      <c r="W215" s="34">
        <v>167057</v>
      </c>
      <c r="X215" s="35">
        <v>44777.875</v>
      </c>
      <c r="Y215" s="34" t="s">
        <v>473</v>
      </c>
      <c r="Z215" s="34">
        <v>0</v>
      </c>
      <c r="AA215" s="35"/>
      <c r="AB215" s="35">
        <v>44777.875</v>
      </c>
      <c r="AC215" s="35">
        <v>26683.916666666668</v>
      </c>
      <c r="AD215" s="35">
        <v>43368.875</v>
      </c>
      <c r="AE215" s="35"/>
      <c r="AF215" s="35">
        <v>43373.875</v>
      </c>
      <c r="AG215" s="34"/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34" t="s">
        <v>389</v>
      </c>
      <c r="AO215" s="34">
        <v>45</v>
      </c>
      <c r="AP215" s="34" t="s">
        <v>398</v>
      </c>
      <c r="AQ215" s="34">
        <v>223778</v>
      </c>
      <c r="AR215" s="34">
        <v>2237.7800000000002</v>
      </c>
      <c r="AS215" s="34" t="s">
        <v>408</v>
      </c>
      <c r="AT215" t="str">
        <f t="shared" si="9"/>
        <v>1191011000737112930FXBXXNNX XLVX DX MXURX3514.47SIMSIMSIM2200116705744777.875ABREC044777.87526683.916666666743368.87543373.875000000AMIL45AMIL 500 QP NACIONAL2237782237.78ATIVO</v>
      </c>
      <c r="AU215">
        <f t="shared" si="10"/>
        <v>0</v>
      </c>
      <c r="AV215">
        <f t="shared" si="11"/>
        <v>0</v>
      </c>
      <c r="AW215">
        <f>COUNTIF(Erros!$J$2:$J$1060,H215)</f>
        <v>1</v>
      </c>
      <c r="AX215">
        <f>COUNTIF(Discrepante!$J$2:$J$86,H215)</f>
        <v>0</v>
      </c>
      <c r="AY215">
        <f>COUNTIF(Acertos!$J$2:$J$37,H215)</f>
        <v>0</v>
      </c>
    </row>
    <row r="216" spans="1:51">
      <c r="A216" s="33"/>
      <c r="B216" s="33"/>
      <c r="C216" s="33"/>
      <c r="D216" s="36">
        <v>1189455000</v>
      </c>
      <c r="E216" s="33"/>
      <c r="F216" s="33"/>
      <c r="G216" s="33"/>
      <c r="H216" s="36">
        <v>73711302</v>
      </c>
      <c r="I216" s="30">
        <v>0</v>
      </c>
      <c r="J216" s="36" t="s">
        <v>521</v>
      </c>
      <c r="K216" s="33"/>
      <c r="L216" s="33"/>
      <c r="M216" s="33"/>
      <c r="N216" s="33"/>
      <c r="O216" s="33"/>
      <c r="P216" s="36">
        <v>1287.56</v>
      </c>
      <c r="Q216" s="36" t="s">
        <v>404</v>
      </c>
      <c r="R216" s="36" t="s">
        <v>404</v>
      </c>
      <c r="S216" s="36" t="s">
        <v>404</v>
      </c>
      <c r="T216" s="36">
        <v>19</v>
      </c>
      <c r="U216" s="36">
        <v>0</v>
      </c>
      <c r="V216" s="36">
        <v>1</v>
      </c>
      <c r="W216" s="36">
        <v>167058</v>
      </c>
      <c r="X216" s="37">
        <v>44777.875</v>
      </c>
      <c r="Y216" s="36" t="s">
        <v>387</v>
      </c>
      <c r="Z216" s="36">
        <v>0</v>
      </c>
      <c r="AA216" s="37">
        <v>44749.875</v>
      </c>
      <c r="AB216" s="37">
        <v>44777.875</v>
      </c>
      <c r="AC216" s="37">
        <v>40806.875</v>
      </c>
      <c r="AD216" s="37">
        <v>44749.875</v>
      </c>
      <c r="AE216" s="37">
        <v>44346.875</v>
      </c>
      <c r="AF216" s="37">
        <v>43373.875</v>
      </c>
      <c r="AG216" s="36"/>
      <c r="AH216" s="36">
        <v>0</v>
      </c>
      <c r="AI216" s="36">
        <v>0</v>
      </c>
      <c r="AJ216" s="36">
        <v>0</v>
      </c>
      <c r="AK216" s="36">
        <v>0</v>
      </c>
      <c r="AL216" s="36">
        <v>0</v>
      </c>
      <c r="AM216" s="36">
        <v>0</v>
      </c>
      <c r="AN216" s="36" t="s">
        <v>389</v>
      </c>
      <c r="AO216" s="36">
        <v>45</v>
      </c>
      <c r="AP216" s="36" t="s">
        <v>398</v>
      </c>
      <c r="AQ216" s="36">
        <v>153282</v>
      </c>
      <c r="AR216" s="36">
        <v>1532.82</v>
      </c>
      <c r="AS216" s="36" t="s">
        <v>391</v>
      </c>
      <c r="AT216" t="str">
        <f t="shared" si="9"/>
        <v>1189455000737113020XRTHUR XMXDX WXPPXLXRX1287.56SIMSIMSIM190116705844777.875FNEL044749.87544777.87540806.87544749.87544346.87543373.875000000AMIL45AMIL 500 QP NACIONAL1532821532.82INATIVO</v>
      </c>
      <c r="AU216">
        <f t="shared" si="10"/>
        <v>0</v>
      </c>
      <c r="AV216">
        <f t="shared" si="11"/>
        <v>0</v>
      </c>
      <c r="AW216">
        <f>COUNTIF(Erros!$J$2:$J$1060,H216)</f>
        <v>1</v>
      </c>
      <c r="AX216">
        <f>COUNTIF(Discrepante!$J$2:$J$86,H216)</f>
        <v>0</v>
      </c>
      <c r="AY216">
        <f>COUNTIF(Acertos!$J$2:$J$37,H216)</f>
        <v>0</v>
      </c>
    </row>
    <row r="217" spans="1:51">
      <c r="A217" s="33"/>
      <c r="B217" s="33"/>
      <c r="C217" s="33"/>
      <c r="D217" s="36">
        <v>1189442000</v>
      </c>
      <c r="E217" s="33"/>
      <c r="F217" s="33"/>
      <c r="G217" s="33"/>
      <c r="H217" s="36">
        <v>73711602</v>
      </c>
      <c r="I217" s="30">
        <v>0</v>
      </c>
      <c r="J217" s="36" t="s">
        <v>393</v>
      </c>
      <c r="K217" s="33"/>
      <c r="L217" s="33"/>
      <c r="M217" s="33"/>
      <c r="N217" s="33"/>
      <c r="O217" s="33"/>
      <c r="P217" s="36">
        <v>868.74</v>
      </c>
      <c r="Q217" s="36" t="s">
        <v>386</v>
      </c>
      <c r="R217" s="36" t="s">
        <v>386</v>
      </c>
      <c r="S217" s="36" t="s">
        <v>386</v>
      </c>
      <c r="T217" s="36">
        <v>57</v>
      </c>
      <c r="U217" s="36">
        <v>0</v>
      </c>
      <c r="V217" s="36">
        <v>1</v>
      </c>
      <c r="W217" s="36">
        <v>165996</v>
      </c>
      <c r="X217" s="37">
        <v>44777.875</v>
      </c>
      <c r="Y217" s="36" t="s">
        <v>392</v>
      </c>
      <c r="Z217" s="36">
        <v>0</v>
      </c>
      <c r="AA217" s="37">
        <v>44711.875</v>
      </c>
      <c r="AB217" s="37">
        <v>44777.875</v>
      </c>
      <c r="AC217" s="37">
        <v>23257.875</v>
      </c>
      <c r="AD217" s="37">
        <v>44711.875</v>
      </c>
      <c r="AE217" s="37">
        <v>44679.875</v>
      </c>
      <c r="AF217" s="37">
        <v>43373.875</v>
      </c>
      <c r="AG217" s="36"/>
      <c r="AH217" s="36">
        <v>0</v>
      </c>
      <c r="AI217" s="36">
        <v>0</v>
      </c>
      <c r="AJ217" s="36">
        <v>0</v>
      </c>
      <c r="AK217" s="36">
        <v>0</v>
      </c>
      <c r="AL217" s="36">
        <v>0</v>
      </c>
      <c r="AM217" s="36">
        <v>0</v>
      </c>
      <c r="AN217" s="36" t="s">
        <v>389</v>
      </c>
      <c r="AO217" s="36"/>
      <c r="AP217" s="36" t="s">
        <v>394</v>
      </c>
      <c r="AQ217" s="36">
        <v>103421</v>
      </c>
      <c r="AR217" s="36">
        <v>1034.21</v>
      </c>
      <c r="AS217" s="36" t="s">
        <v>391</v>
      </c>
      <c r="AT217" t="str">
        <f t="shared" si="9"/>
        <v>1189442000737116020LUXZ WXLX XQUXXRX868.74NÃONÃONÃO570116599644777.875ANMEP044711.87544777.87523257.87544711.87544679.87543373.875000000AMILNEXT PLUS RM RJ1034211034.21INATIVO</v>
      </c>
      <c r="AU217">
        <f t="shared" si="10"/>
        <v>0</v>
      </c>
      <c r="AV217">
        <f t="shared" si="11"/>
        <v>0</v>
      </c>
      <c r="AW217">
        <f>COUNTIF(Erros!$J$2:$J$1060,H217)</f>
        <v>1</v>
      </c>
      <c r="AX217">
        <f>COUNTIF(Discrepante!$J$2:$J$86,H217)</f>
        <v>0</v>
      </c>
      <c r="AY217">
        <f>COUNTIF(Acertos!$J$2:$J$37,H217)</f>
        <v>0</v>
      </c>
    </row>
    <row r="218" spans="1:51">
      <c r="A218" s="33"/>
      <c r="B218" s="33"/>
      <c r="C218" s="33"/>
      <c r="D218" s="34">
        <v>1191011000</v>
      </c>
      <c r="E218" s="33"/>
      <c r="F218" s="33"/>
      <c r="G218" s="33"/>
      <c r="H218" s="34">
        <v>73724390</v>
      </c>
      <c r="I218" s="29">
        <v>0</v>
      </c>
      <c r="J218" s="34" t="s">
        <v>522</v>
      </c>
      <c r="K218" s="33"/>
      <c r="L218" s="33"/>
      <c r="M218" s="33"/>
      <c r="N218" s="33"/>
      <c r="O218" s="33"/>
      <c r="P218" s="34">
        <v>1172.3599999999999</v>
      </c>
      <c r="Q218" s="34" t="s">
        <v>386</v>
      </c>
      <c r="R218" s="34" t="s">
        <v>386</v>
      </c>
      <c r="S218" s="34" t="s">
        <v>386</v>
      </c>
      <c r="T218" s="34">
        <v>220</v>
      </c>
      <c r="U218" s="34">
        <v>0</v>
      </c>
      <c r="V218" s="34">
        <v>1</v>
      </c>
      <c r="W218" s="34">
        <v>167609</v>
      </c>
      <c r="X218" s="35">
        <v>44777.875</v>
      </c>
      <c r="Y218" s="34" t="s">
        <v>473</v>
      </c>
      <c r="Z218" s="34">
        <v>0</v>
      </c>
      <c r="AA218" s="35">
        <v>44661.875</v>
      </c>
      <c r="AB218" s="35">
        <v>44777.875</v>
      </c>
      <c r="AC218" s="35">
        <v>30631.916666666668</v>
      </c>
      <c r="AD218" s="35">
        <v>44661.875</v>
      </c>
      <c r="AE218" s="35"/>
      <c r="AF218" s="35">
        <v>43373.875</v>
      </c>
      <c r="AG218" s="34"/>
      <c r="AH218" s="34">
        <v>0</v>
      </c>
      <c r="AI218" s="34">
        <v>0</v>
      </c>
      <c r="AJ218" s="34">
        <v>0</v>
      </c>
      <c r="AK218" s="34">
        <v>0</v>
      </c>
      <c r="AL218" s="34">
        <v>0</v>
      </c>
      <c r="AM218" s="34">
        <v>0</v>
      </c>
      <c r="AN218" s="34" t="s">
        <v>389</v>
      </c>
      <c r="AO218" s="34"/>
      <c r="AP218" s="34" t="s">
        <v>476</v>
      </c>
      <c r="AQ218" s="34">
        <v>139569</v>
      </c>
      <c r="AR218" s="34">
        <v>1395.69</v>
      </c>
      <c r="AS218" s="34" t="s">
        <v>391</v>
      </c>
      <c r="AT218" t="str">
        <f t="shared" si="9"/>
        <v>1191011000737243900JXX MXGUXL DX XUX XNTX1172.36NÃONÃONÃO2200116760944777.875ABREC044661.87544777.87530631.916666666744661.87543373.875000000AMILAMIL 400 QC NACIONAL1395691395.69INATIVO</v>
      </c>
      <c r="AU218">
        <f t="shared" si="10"/>
        <v>0</v>
      </c>
      <c r="AV218">
        <f t="shared" si="11"/>
        <v>0</v>
      </c>
      <c r="AW218">
        <f>COUNTIF(Erros!$J$2:$J$1060,H218)</f>
        <v>1</v>
      </c>
      <c r="AX218">
        <f>COUNTIF(Discrepante!$J$2:$J$86,H218)</f>
        <v>0</v>
      </c>
      <c r="AY218">
        <f>COUNTIF(Acertos!$J$2:$J$37,H218)</f>
        <v>0</v>
      </c>
    </row>
    <row r="219" spans="1:51">
      <c r="A219" s="33"/>
      <c r="B219" s="33"/>
      <c r="C219" s="33"/>
      <c r="D219" s="36">
        <v>1189455000</v>
      </c>
      <c r="E219" s="33"/>
      <c r="F219" s="33"/>
      <c r="G219" s="33"/>
      <c r="H219" s="36">
        <v>73724407</v>
      </c>
      <c r="I219" s="30">
        <v>0</v>
      </c>
      <c r="J219" s="36" t="s">
        <v>523</v>
      </c>
      <c r="K219" s="33"/>
      <c r="L219" s="33"/>
      <c r="M219" s="33"/>
      <c r="N219" s="33"/>
      <c r="O219" s="33"/>
      <c r="P219" s="36">
        <v>1620.95</v>
      </c>
      <c r="Q219" s="36" t="s">
        <v>404</v>
      </c>
      <c r="R219" s="36" t="s">
        <v>404</v>
      </c>
      <c r="S219" s="36" t="s">
        <v>404</v>
      </c>
      <c r="T219" s="36">
        <v>19</v>
      </c>
      <c r="U219" s="36">
        <v>0</v>
      </c>
      <c r="V219" s="36">
        <v>1</v>
      </c>
      <c r="W219" s="36">
        <v>167610</v>
      </c>
      <c r="X219" s="37">
        <v>44777.875</v>
      </c>
      <c r="Y219" s="36" t="s">
        <v>387</v>
      </c>
      <c r="Z219" s="36">
        <v>0</v>
      </c>
      <c r="AA219" s="37">
        <v>44770.875</v>
      </c>
      <c r="AB219" s="37">
        <v>44777.875</v>
      </c>
      <c r="AC219" s="37">
        <v>40767.875</v>
      </c>
      <c r="AD219" s="37">
        <v>44770.875</v>
      </c>
      <c r="AE219" s="37"/>
      <c r="AF219" s="37">
        <v>43373.875</v>
      </c>
      <c r="AG219" s="36"/>
      <c r="AH219" s="36">
        <v>0</v>
      </c>
      <c r="AI219" s="36">
        <v>0</v>
      </c>
      <c r="AJ219" s="36">
        <v>0</v>
      </c>
      <c r="AK219" s="36">
        <v>0</v>
      </c>
      <c r="AL219" s="36">
        <v>0</v>
      </c>
      <c r="AM219" s="36">
        <v>0</v>
      </c>
      <c r="AN219" s="36" t="s">
        <v>389</v>
      </c>
      <c r="AO219" s="36">
        <v>45</v>
      </c>
      <c r="AP219" s="36" t="s">
        <v>483</v>
      </c>
      <c r="AQ219" s="36">
        <v>19297</v>
      </c>
      <c r="AR219" s="36">
        <v>1929.7</v>
      </c>
      <c r="AS219" s="36" t="s">
        <v>391</v>
      </c>
      <c r="AT219" t="str">
        <f t="shared" si="9"/>
        <v>1189455000737244070VXTXR WXXLHX MXWHXDX1620.95SIMSIMSIM190116761044777.875FNEL044770.87544777.87540767.87544770.87543373.875000000AMIL45AMIL 700 QP NACIONAL192971929.7INATIVO</v>
      </c>
      <c r="AU219">
        <f t="shared" si="10"/>
        <v>0</v>
      </c>
      <c r="AV219">
        <f t="shared" si="11"/>
        <v>0</v>
      </c>
      <c r="AW219">
        <f>COUNTIF(Erros!$J$2:$J$1060,H219)</f>
        <v>1</v>
      </c>
      <c r="AX219">
        <f>COUNTIF(Discrepante!$J$2:$J$86,H219)</f>
        <v>0</v>
      </c>
      <c r="AY219">
        <f>COUNTIF(Acertos!$J$2:$J$37,H219)</f>
        <v>0</v>
      </c>
    </row>
    <row r="220" spans="1:51">
      <c r="A220" s="33"/>
      <c r="B220" s="33"/>
      <c r="C220" s="33"/>
      <c r="D220" s="36"/>
      <c r="E220" s="33"/>
      <c r="F220" s="33"/>
      <c r="G220" s="33"/>
      <c r="H220" s="36">
        <v>73744736</v>
      </c>
      <c r="I220" s="30">
        <v>0</v>
      </c>
      <c r="J220" s="36" t="s">
        <v>515</v>
      </c>
      <c r="K220" s="33"/>
      <c r="L220" s="33"/>
      <c r="M220" s="33"/>
      <c r="N220" s="33"/>
      <c r="O220" s="33"/>
      <c r="P220" s="36">
        <v>1784.23</v>
      </c>
      <c r="Q220" s="36" t="s">
        <v>404</v>
      </c>
      <c r="R220" s="36" t="s">
        <v>404</v>
      </c>
      <c r="S220" s="36" t="s">
        <v>404</v>
      </c>
      <c r="T220" s="36">
        <v>57</v>
      </c>
      <c r="U220" s="36">
        <v>0</v>
      </c>
      <c r="V220" s="36">
        <v>1</v>
      </c>
      <c r="W220" s="36">
        <v>165859</v>
      </c>
      <c r="X220" s="37">
        <v>44777.875</v>
      </c>
      <c r="Y220" s="36" t="s">
        <v>392</v>
      </c>
      <c r="Z220" s="36">
        <v>0</v>
      </c>
      <c r="AA220" s="37"/>
      <c r="AB220" s="37">
        <v>44777.875</v>
      </c>
      <c r="AC220" s="37">
        <v>32779.875</v>
      </c>
      <c r="AD220" s="37">
        <v>43800.875</v>
      </c>
      <c r="AE220" s="37">
        <v>43796.875</v>
      </c>
      <c r="AF220" s="37">
        <v>43373.875</v>
      </c>
      <c r="AG220" s="36"/>
      <c r="AH220" s="36">
        <v>0</v>
      </c>
      <c r="AI220" s="36">
        <v>0</v>
      </c>
      <c r="AJ220" s="36">
        <v>0</v>
      </c>
      <c r="AK220" s="36">
        <v>0</v>
      </c>
      <c r="AL220" s="36">
        <v>0</v>
      </c>
      <c r="AM220" s="36">
        <v>0</v>
      </c>
      <c r="AN220" s="36" t="s">
        <v>389</v>
      </c>
      <c r="AO220" s="36">
        <v>45</v>
      </c>
      <c r="AP220" s="36" t="s">
        <v>476</v>
      </c>
      <c r="AQ220" s="36">
        <v>212411</v>
      </c>
      <c r="AR220" s="36">
        <v>2124.11</v>
      </c>
      <c r="AS220" s="36" t="s">
        <v>408</v>
      </c>
      <c r="AT220" t="str">
        <f t="shared" si="9"/>
        <v>737447360XGXR WXTX XLVX1784.23SIMSIMSIM570116585944777.875ANMEP044777.87532779.87543800.87543796.87543373.875000000AMIL45AMIL 400 QC NACIONAL2124112124.11ATIVO</v>
      </c>
      <c r="AU220">
        <f t="shared" si="10"/>
        <v>0</v>
      </c>
      <c r="AV220">
        <f t="shared" si="11"/>
        <v>0</v>
      </c>
      <c r="AW220">
        <f>COUNTIF(Erros!$J$2:$J$1060,H220)</f>
        <v>1</v>
      </c>
      <c r="AX220">
        <f>COUNTIF(Discrepante!$J$2:$J$86,H220)</f>
        <v>0</v>
      </c>
      <c r="AY220">
        <f>COUNTIF(Acertos!$J$2:$J$37,H220)</f>
        <v>0</v>
      </c>
    </row>
    <row r="221" spans="1:51">
      <c r="A221" s="33"/>
      <c r="B221" s="33"/>
      <c r="C221" s="33"/>
      <c r="D221" s="34"/>
      <c r="E221" s="33"/>
      <c r="F221" s="33"/>
      <c r="G221" s="33"/>
      <c r="H221" s="34">
        <v>73797739</v>
      </c>
      <c r="I221" s="29">
        <v>0</v>
      </c>
      <c r="J221" s="34" t="s">
        <v>747</v>
      </c>
      <c r="K221" s="33"/>
      <c r="L221" s="33"/>
      <c r="M221" s="33"/>
      <c r="N221" s="33"/>
      <c r="O221" s="33"/>
      <c r="P221" s="34">
        <v>508.58</v>
      </c>
      <c r="Q221" s="34" t="s">
        <v>404</v>
      </c>
      <c r="R221" s="34" t="s">
        <v>404</v>
      </c>
      <c r="S221" s="34" t="s">
        <v>404</v>
      </c>
      <c r="T221" s="34">
        <v>19</v>
      </c>
      <c r="U221" s="34">
        <v>0</v>
      </c>
      <c r="V221" s="34">
        <v>1</v>
      </c>
      <c r="W221" s="34">
        <v>168099</v>
      </c>
      <c r="X221" s="35">
        <v>44761.875</v>
      </c>
      <c r="Y221" s="34" t="s">
        <v>387</v>
      </c>
      <c r="Z221" s="34">
        <v>0</v>
      </c>
      <c r="AA221" s="35">
        <v>44756.875</v>
      </c>
      <c r="AB221" s="35">
        <v>44761.875</v>
      </c>
      <c r="AC221" s="35">
        <v>36910.916666666664</v>
      </c>
      <c r="AD221" s="35">
        <v>44756.875</v>
      </c>
      <c r="AE221" s="35"/>
      <c r="AF221" s="35">
        <v>43387.875</v>
      </c>
      <c r="AG221" s="34"/>
      <c r="AH221" s="34">
        <v>0</v>
      </c>
      <c r="AI221" s="34">
        <v>0</v>
      </c>
      <c r="AJ221" s="34">
        <v>0</v>
      </c>
      <c r="AK221" s="34">
        <v>0</v>
      </c>
      <c r="AL221" s="34">
        <v>0</v>
      </c>
      <c r="AM221" s="34">
        <v>0</v>
      </c>
      <c r="AN221" s="34" t="s">
        <v>389</v>
      </c>
      <c r="AO221" s="34">
        <v>44</v>
      </c>
      <c r="AP221" s="34" t="s">
        <v>394</v>
      </c>
      <c r="AQ221" s="34">
        <v>60547</v>
      </c>
      <c r="AR221" s="34">
        <v>605.47</v>
      </c>
      <c r="AS221" s="34" t="s">
        <v>391</v>
      </c>
      <c r="AT221" t="str">
        <f t="shared" si="9"/>
        <v>737977390XNX BXXTRXZ DX XLXVXXRX QUXXRXZ508.58SIMSIMSIM190116809944761.875FNEL044756.87544761.87536910.916666666744756.87543387.875000000AMIL44NEXT PLUS RM RJ60547605.47INATIVO</v>
      </c>
      <c r="AU221">
        <f t="shared" si="10"/>
        <v>0</v>
      </c>
      <c r="AV221">
        <f t="shared" si="11"/>
        <v>0</v>
      </c>
      <c r="AW221">
        <f>COUNTIF(Erros!$J$2:$J$1060,H221)</f>
        <v>3</v>
      </c>
      <c r="AX221">
        <f>COUNTIF(Discrepante!$J$2:$J$86,H221)</f>
        <v>0</v>
      </c>
      <c r="AY221">
        <f>COUNTIF(Acertos!$J$2:$J$37,H221)</f>
        <v>0</v>
      </c>
    </row>
    <row r="222" spans="1:51">
      <c r="A222" s="33"/>
      <c r="B222" s="33"/>
      <c r="C222" s="33"/>
      <c r="D222" s="36"/>
      <c r="E222" s="33"/>
      <c r="F222" s="33"/>
      <c r="G222" s="33"/>
      <c r="H222" s="36">
        <v>73797739</v>
      </c>
      <c r="I222" s="30">
        <v>0</v>
      </c>
      <c r="J222" s="36" t="s">
        <v>747</v>
      </c>
      <c r="K222" s="33"/>
      <c r="L222" s="33"/>
      <c r="M222" s="33"/>
      <c r="N222" s="33"/>
      <c r="O222" s="33"/>
      <c r="P222" s="36">
        <v>508.58</v>
      </c>
      <c r="Q222" s="36" t="s">
        <v>404</v>
      </c>
      <c r="R222" s="36" t="s">
        <v>404</v>
      </c>
      <c r="S222" s="36" t="s">
        <v>404</v>
      </c>
      <c r="T222" s="36">
        <v>19</v>
      </c>
      <c r="U222" s="36">
        <v>0</v>
      </c>
      <c r="V222" s="36">
        <v>1</v>
      </c>
      <c r="W222" s="36">
        <v>168099</v>
      </c>
      <c r="X222" s="37">
        <v>44761.875</v>
      </c>
      <c r="Y222" s="36" t="s">
        <v>387</v>
      </c>
      <c r="Z222" s="36">
        <v>0</v>
      </c>
      <c r="AA222" s="37">
        <v>44756.875</v>
      </c>
      <c r="AB222" s="37">
        <v>44761.875</v>
      </c>
      <c r="AC222" s="37">
        <v>36910.916666666664</v>
      </c>
      <c r="AD222" s="37">
        <v>44756.875</v>
      </c>
      <c r="AE222" s="37"/>
      <c r="AF222" s="37">
        <v>43387.875</v>
      </c>
      <c r="AG222" s="36"/>
      <c r="AH222" s="36">
        <v>0</v>
      </c>
      <c r="AI222" s="36">
        <v>0</v>
      </c>
      <c r="AJ222" s="36">
        <v>0</v>
      </c>
      <c r="AK222" s="36">
        <v>0</v>
      </c>
      <c r="AL222" s="36">
        <v>0</v>
      </c>
      <c r="AM222" s="36">
        <v>0</v>
      </c>
      <c r="AN222" s="36" t="s">
        <v>389</v>
      </c>
      <c r="AO222" s="36">
        <v>44</v>
      </c>
      <c r="AP222" s="36" t="s">
        <v>394</v>
      </c>
      <c r="AQ222" s="36">
        <v>60547</v>
      </c>
      <c r="AR222" s="36">
        <v>605.47</v>
      </c>
      <c r="AS222" s="36" t="s">
        <v>391</v>
      </c>
      <c r="AT222" t="str">
        <f t="shared" si="9"/>
        <v>737977390XNX BXXTRXZ DX XLXVXXRX QUXXRXZ508.58SIMSIMSIM190116809944761.875FNEL044756.87544761.87536910.916666666744756.87543387.875000000AMIL44NEXT PLUS RM RJ60547605.47INATIVO</v>
      </c>
      <c r="AU222">
        <f t="shared" si="10"/>
        <v>1</v>
      </c>
      <c r="AV222">
        <f t="shared" si="11"/>
        <v>1</v>
      </c>
      <c r="AW222">
        <f>COUNTIF(Erros!$J$2:$J$1060,H222)</f>
        <v>3</v>
      </c>
      <c r="AX222">
        <f>COUNTIF(Discrepante!$J$2:$J$86,H222)</f>
        <v>0</v>
      </c>
      <c r="AY222">
        <f>COUNTIF(Acertos!$J$2:$J$37,H222)</f>
        <v>0</v>
      </c>
    </row>
    <row r="223" spans="1:51">
      <c r="A223" s="33"/>
      <c r="B223" s="33"/>
      <c r="C223" s="33"/>
      <c r="D223" s="34"/>
      <c r="E223" s="33"/>
      <c r="F223" s="33"/>
      <c r="G223" s="33"/>
      <c r="H223" s="34">
        <v>73797739</v>
      </c>
      <c r="I223" s="29">
        <v>0</v>
      </c>
      <c r="J223" s="34" t="s">
        <v>747</v>
      </c>
      <c r="K223" s="33"/>
      <c r="L223" s="33"/>
      <c r="M223" s="33"/>
      <c r="N223" s="33"/>
      <c r="O223" s="33"/>
      <c r="P223" s="34">
        <v>508.58</v>
      </c>
      <c r="Q223" s="34" t="s">
        <v>404</v>
      </c>
      <c r="R223" s="34" t="s">
        <v>404</v>
      </c>
      <c r="S223" s="34" t="s">
        <v>404</v>
      </c>
      <c r="T223" s="34">
        <v>19</v>
      </c>
      <c r="U223" s="34">
        <v>0</v>
      </c>
      <c r="V223" s="34">
        <v>1</v>
      </c>
      <c r="W223" s="34">
        <v>168099</v>
      </c>
      <c r="X223" s="35">
        <v>44761.875</v>
      </c>
      <c r="Y223" s="34" t="s">
        <v>387</v>
      </c>
      <c r="Z223" s="34">
        <v>0</v>
      </c>
      <c r="AA223" s="35">
        <v>44756.875</v>
      </c>
      <c r="AB223" s="35">
        <v>44761.875</v>
      </c>
      <c r="AC223" s="35">
        <v>36910.916666666664</v>
      </c>
      <c r="AD223" s="35">
        <v>44756.875</v>
      </c>
      <c r="AE223" s="35"/>
      <c r="AF223" s="35">
        <v>43387.875</v>
      </c>
      <c r="AG223" s="34"/>
      <c r="AH223" s="34">
        <v>0</v>
      </c>
      <c r="AI223" s="34">
        <v>0</v>
      </c>
      <c r="AJ223" s="34">
        <v>0</v>
      </c>
      <c r="AK223" s="34">
        <v>0</v>
      </c>
      <c r="AL223" s="34">
        <v>0</v>
      </c>
      <c r="AM223" s="34">
        <v>0</v>
      </c>
      <c r="AN223" s="34" t="s">
        <v>389</v>
      </c>
      <c r="AO223" s="34">
        <v>44</v>
      </c>
      <c r="AP223" s="34" t="s">
        <v>394</v>
      </c>
      <c r="AQ223" s="34">
        <v>60547</v>
      </c>
      <c r="AR223" s="34">
        <v>605.47</v>
      </c>
      <c r="AS223" s="34" t="s">
        <v>391</v>
      </c>
      <c r="AT223" t="str">
        <f t="shared" si="9"/>
        <v>737977390XNX BXXTRXZ DX XLXVXXRX QUXXRXZ508.58SIMSIMSIM190116809944761.875FNEL044756.87544761.87536910.916666666744756.87543387.875000000AMIL44NEXT PLUS RM RJ60547605.47INATIVO</v>
      </c>
      <c r="AU223">
        <f t="shared" si="10"/>
        <v>1</v>
      </c>
      <c r="AV223">
        <f t="shared" si="11"/>
        <v>1</v>
      </c>
      <c r="AW223">
        <f>COUNTIF(Erros!$J$2:$J$1060,H223)</f>
        <v>3</v>
      </c>
      <c r="AX223">
        <f>COUNTIF(Discrepante!$J$2:$J$86,H223)</f>
        <v>0</v>
      </c>
      <c r="AY223">
        <f>COUNTIF(Acertos!$J$2:$J$37,H223)</f>
        <v>0</v>
      </c>
    </row>
    <row r="224" spans="1:51">
      <c r="A224" s="31" t="s">
        <v>206</v>
      </c>
      <c r="B224" s="31" t="s">
        <v>19</v>
      </c>
      <c r="C224" s="31" t="s">
        <v>18</v>
      </c>
      <c r="D224" s="27">
        <v>1198444000</v>
      </c>
      <c r="E224" s="27" t="s">
        <v>1060</v>
      </c>
      <c r="F224" s="27" t="s">
        <v>20</v>
      </c>
      <c r="G224" s="32">
        <v>43387.875</v>
      </c>
      <c r="H224" s="31">
        <v>73799319</v>
      </c>
      <c r="I224" s="27">
        <v>3</v>
      </c>
      <c r="J224" s="31" t="s">
        <v>207</v>
      </c>
      <c r="K224" s="31">
        <v>0</v>
      </c>
      <c r="L224" s="31">
        <v>0</v>
      </c>
      <c r="M224" s="31" t="s">
        <v>201</v>
      </c>
      <c r="N224" s="31" t="s">
        <v>77</v>
      </c>
      <c r="O224" s="31" t="s">
        <v>78</v>
      </c>
      <c r="P224" s="31">
        <v>416.82</v>
      </c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 t="str">
        <f>M224</f>
        <v>NEXT MUN SÃO PAULO QC PJCA</v>
      </c>
      <c r="AQ224" s="33"/>
      <c r="AR224" s="33"/>
      <c r="AS224" s="33"/>
      <c r="AT224" t="str">
        <f t="shared" si="9"/>
        <v>6302b525171b4e38d1b83f0b6302b4ad7d8f3341632e5b086302b525171b4e38d1b83f0711984440006302b4ad7d8f3341632e5b081198444000D43387.875737993193JULIXNX XRXGXX GUIMXRXX00NEXT MUN SÃO PAULO QC PJCAMens. Titular Faixa Etária Implant.T416.82NEXT MUN SÃO PAULO QC PJCA</v>
      </c>
      <c r="AU224">
        <f t="shared" si="10"/>
        <v>0</v>
      </c>
      <c r="AV224">
        <f t="shared" si="11"/>
        <v>0</v>
      </c>
      <c r="AW224">
        <f>COUNTIF(Erros!$J$2:$J$1060,H224)</f>
        <v>0</v>
      </c>
      <c r="AX224">
        <f>COUNTIF(Discrepante!$J$2:$J$86,H224)</f>
        <v>2</v>
      </c>
      <c r="AY224">
        <f>COUNTIF(Acertos!$J$2:$J$37,H224)</f>
        <v>1</v>
      </c>
    </row>
    <row r="225" spans="1:51">
      <c r="A225" s="33"/>
      <c r="B225" s="33"/>
      <c r="C225" s="33"/>
      <c r="D225" s="34"/>
      <c r="E225" s="33"/>
      <c r="F225" s="33"/>
      <c r="G225" s="33"/>
      <c r="H225" s="34">
        <v>73799319</v>
      </c>
      <c r="I225" s="29">
        <v>1</v>
      </c>
      <c r="J225" s="34" t="s">
        <v>878</v>
      </c>
      <c r="K225" s="33"/>
      <c r="L225" s="33"/>
      <c r="M225" s="33"/>
      <c r="N225" s="33"/>
      <c r="O225" s="33"/>
      <c r="P225" s="34">
        <v>416.82</v>
      </c>
      <c r="Q225" s="34" t="s">
        <v>404</v>
      </c>
      <c r="R225" s="34" t="s">
        <v>404</v>
      </c>
      <c r="S225" s="34" t="s">
        <v>404</v>
      </c>
      <c r="T225" s="34">
        <v>19</v>
      </c>
      <c r="U225" s="34">
        <v>0</v>
      </c>
      <c r="V225" s="34">
        <v>1</v>
      </c>
      <c r="W225" s="34">
        <v>168007</v>
      </c>
      <c r="X225" s="35">
        <v>44761.875</v>
      </c>
      <c r="Y225" s="34" t="s">
        <v>387</v>
      </c>
      <c r="Z225" s="34">
        <v>0</v>
      </c>
      <c r="AA225" s="35"/>
      <c r="AB225" s="35">
        <v>44761.875</v>
      </c>
      <c r="AC225" s="35">
        <v>37971.916666666664</v>
      </c>
      <c r="AD225" s="35">
        <v>43670.875</v>
      </c>
      <c r="AE225" s="35">
        <v>43657.875</v>
      </c>
      <c r="AF225" s="35">
        <v>43387.875</v>
      </c>
      <c r="AG225" s="34"/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34" t="s">
        <v>389</v>
      </c>
      <c r="AO225" s="34">
        <v>44</v>
      </c>
      <c r="AP225" s="34" t="s">
        <v>400</v>
      </c>
      <c r="AQ225" s="34">
        <v>49621</v>
      </c>
      <c r="AR225" s="34">
        <v>496.21</v>
      </c>
      <c r="AS225" s="34" t="s">
        <v>408</v>
      </c>
      <c r="AT225" t="str">
        <f t="shared" si="9"/>
        <v>737993191JULXXNX XRXGXX GUXMXRXX416.82SIMSIMSIM190116800744761.875FNEL044761.87537971.916666666743670.87543657.87543387.875000000AMIL44NEXT MUNICIPAL SÃO PAULO49621496.21ATIVO</v>
      </c>
      <c r="AU225">
        <f t="shared" si="10"/>
        <v>0</v>
      </c>
      <c r="AV225">
        <f t="shared" si="11"/>
        <v>1</v>
      </c>
      <c r="AW225">
        <f>COUNTIF(Erros!$J$2:$J$1060,H225)</f>
        <v>0</v>
      </c>
      <c r="AX225">
        <f>COUNTIF(Discrepante!$J$2:$J$86,H225)</f>
        <v>2</v>
      </c>
      <c r="AY225">
        <f>COUNTIF(Acertos!$J$2:$J$37,H225)</f>
        <v>1</v>
      </c>
    </row>
    <row r="226" spans="1:51">
      <c r="A226" s="33"/>
      <c r="B226" s="33"/>
      <c r="C226" s="33"/>
      <c r="D226" s="36"/>
      <c r="E226" s="33"/>
      <c r="F226" s="33"/>
      <c r="G226" s="33"/>
      <c r="H226" s="36">
        <v>73799319</v>
      </c>
      <c r="I226" s="30">
        <v>1</v>
      </c>
      <c r="J226" s="36" t="s">
        <v>878</v>
      </c>
      <c r="K226" s="33"/>
      <c r="L226" s="33"/>
      <c r="M226" s="33"/>
      <c r="N226" s="33"/>
      <c r="O226" s="33"/>
      <c r="P226" s="36">
        <v>416.82</v>
      </c>
      <c r="Q226" s="36" t="s">
        <v>404</v>
      </c>
      <c r="R226" s="36" t="s">
        <v>404</v>
      </c>
      <c r="S226" s="36" t="s">
        <v>404</v>
      </c>
      <c r="T226" s="36">
        <v>19</v>
      </c>
      <c r="U226" s="36">
        <v>0</v>
      </c>
      <c r="V226" s="36">
        <v>1</v>
      </c>
      <c r="W226" s="36">
        <v>168007</v>
      </c>
      <c r="X226" s="37">
        <v>44761.875</v>
      </c>
      <c r="Y226" s="36" t="s">
        <v>387</v>
      </c>
      <c r="Z226" s="36">
        <v>0</v>
      </c>
      <c r="AA226" s="37"/>
      <c r="AB226" s="37">
        <v>44761.875</v>
      </c>
      <c r="AC226" s="37">
        <v>37971.916666666664</v>
      </c>
      <c r="AD226" s="37">
        <v>43670.875</v>
      </c>
      <c r="AE226" s="37">
        <v>43657.875</v>
      </c>
      <c r="AF226" s="37">
        <v>43387.875</v>
      </c>
      <c r="AG226" s="36"/>
      <c r="AH226" s="36">
        <v>0</v>
      </c>
      <c r="AI226" s="36">
        <v>0</v>
      </c>
      <c r="AJ226" s="36">
        <v>0</v>
      </c>
      <c r="AK226" s="36">
        <v>0</v>
      </c>
      <c r="AL226" s="36">
        <v>0</v>
      </c>
      <c r="AM226" s="36">
        <v>0</v>
      </c>
      <c r="AN226" s="36" t="s">
        <v>389</v>
      </c>
      <c r="AO226" s="36">
        <v>44</v>
      </c>
      <c r="AP226" s="36" t="s">
        <v>400</v>
      </c>
      <c r="AQ226" s="36">
        <v>49621</v>
      </c>
      <c r="AR226" s="36">
        <v>496.21</v>
      </c>
      <c r="AS226" s="36" t="s">
        <v>408</v>
      </c>
      <c r="AT226" t="str">
        <f t="shared" si="9"/>
        <v>737993191JULXXNX XRXGXX GUXMXRXX416.82SIMSIMSIM190116800744761.875FNEL044761.87537971.916666666743670.87543657.87543387.875000000AMIL44NEXT MUNICIPAL SÃO PAULO49621496.21ATIVO</v>
      </c>
      <c r="AU226">
        <f t="shared" si="10"/>
        <v>1</v>
      </c>
      <c r="AV226">
        <f t="shared" si="11"/>
        <v>1</v>
      </c>
      <c r="AW226">
        <f>COUNTIF(Erros!$J$2:$J$1060,H226)</f>
        <v>0</v>
      </c>
      <c r="AX226">
        <f>COUNTIF(Discrepante!$J$2:$J$86,H226)</f>
        <v>2</v>
      </c>
      <c r="AY226">
        <f>COUNTIF(Acertos!$J$2:$J$37,H226)</f>
        <v>1</v>
      </c>
    </row>
    <row r="227" spans="1:51">
      <c r="A227" s="33"/>
      <c r="B227" s="33"/>
      <c r="C227" s="33"/>
      <c r="D227" s="34"/>
      <c r="E227" s="33"/>
      <c r="F227" s="33"/>
      <c r="G227" s="33"/>
      <c r="H227" s="34">
        <v>73799319</v>
      </c>
      <c r="I227" s="29">
        <v>1</v>
      </c>
      <c r="J227" s="34" t="s">
        <v>878</v>
      </c>
      <c r="K227" s="33"/>
      <c r="L227" s="33"/>
      <c r="M227" s="33"/>
      <c r="N227" s="33"/>
      <c r="O227" s="33"/>
      <c r="P227" s="34">
        <v>416.82</v>
      </c>
      <c r="Q227" s="34" t="s">
        <v>404</v>
      </c>
      <c r="R227" s="34" t="s">
        <v>404</v>
      </c>
      <c r="S227" s="34" t="s">
        <v>404</v>
      </c>
      <c r="T227" s="34">
        <v>19</v>
      </c>
      <c r="U227" s="34">
        <v>0</v>
      </c>
      <c r="V227" s="34">
        <v>1</v>
      </c>
      <c r="W227" s="34">
        <v>168007</v>
      </c>
      <c r="X227" s="35">
        <v>44761.875</v>
      </c>
      <c r="Y227" s="34" t="s">
        <v>387</v>
      </c>
      <c r="Z227" s="34">
        <v>0</v>
      </c>
      <c r="AA227" s="35"/>
      <c r="AB227" s="35">
        <v>44761.875</v>
      </c>
      <c r="AC227" s="35">
        <v>37971.916666666664</v>
      </c>
      <c r="AD227" s="35">
        <v>43670.875</v>
      </c>
      <c r="AE227" s="35">
        <v>43657.875</v>
      </c>
      <c r="AF227" s="35">
        <v>43387.875</v>
      </c>
      <c r="AG227" s="34"/>
      <c r="AH227" s="34">
        <v>0</v>
      </c>
      <c r="AI227" s="34">
        <v>0</v>
      </c>
      <c r="AJ227" s="34">
        <v>0</v>
      </c>
      <c r="AK227" s="34">
        <v>0</v>
      </c>
      <c r="AL227" s="34">
        <v>0</v>
      </c>
      <c r="AM227" s="34">
        <v>0</v>
      </c>
      <c r="AN227" s="34" t="s">
        <v>389</v>
      </c>
      <c r="AO227" s="34">
        <v>44</v>
      </c>
      <c r="AP227" s="34" t="s">
        <v>400</v>
      </c>
      <c r="AQ227" s="34">
        <v>49621</v>
      </c>
      <c r="AR227" s="34">
        <v>496.21</v>
      </c>
      <c r="AS227" s="34" t="s">
        <v>408</v>
      </c>
      <c r="AT227" t="str">
        <f t="shared" si="9"/>
        <v>737993191JULXXNX XRXGXX GUXMXRXX416.82SIMSIMSIM190116800744761.875FNEL044761.87537971.916666666743670.87543657.87543387.875000000AMIL44NEXT MUNICIPAL SÃO PAULO49621496.21ATIVO</v>
      </c>
      <c r="AU227">
        <f t="shared" si="10"/>
        <v>1</v>
      </c>
      <c r="AV227">
        <f t="shared" si="11"/>
        <v>1</v>
      </c>
      <c r="AW227">
        <f>COUNTIF(Erros!$J$2:$J$1060,H227)</f>
        <v>0</v>
      </c>
      <c r="AX227">
        <f>COUNTIF(Discrepante!$J$2:$J$86,H227)</f>
        <v>2</v>
      </c>
      <c r="AY227">
        <f>COUNTIF(Acertos!$J$2:$J$37,H227)</f>
        <v>1</v>
      </c>
    </row>
    <row r="228" spans="1:51">
      <c r="A228" s="33"/>
      <c r="B228" s="33"/>
      <c r="C228" s="33"/>
      <c r="D228" s="34">
        <v>0</v>
      </c>
      <c r="E228" s="33"/>
      <c r="F228" s="33"/>
      <c r="G228" s="33"/>
      <c r="H228" s="34">
        <v>73799332</v>
      </c>
      <c r="I228" s="29">
        <v>0</v>
      </c>
      <c r="J228" s="34" t="s">
        <v>743</v>
      </c>
      <c r="K228" s="33"/>
      <c r="L228" s="33"/>
      <c r="M228" s="33"/>
      <c r="N228" s="33"/>
      <c r="O228" s="33"/>
      <c r="P228" s="34">
        <v>664.5</v>
      </c>
      <c r="Q228" s="34" t="s">
        <v>404</v>
      </c>
      <c r="R228" s="34" t="s">
        <v>404</v>
      </c>
      <c r="S228" s="34" t="s">
        <v>404</v>
      </c>
      <c r="T228" s="34">
        <v>57</v>
      </c>
      <c r="U228" s="34">
        <v>0</v>
      </c>
      <c r="V228" s="34">
        <v>1</v>
      </c>
      <c r="W228" s="34">
        <v>168090</v>
      </c>
      <c r="X228" s="35">
        <v>44761.875</v>
      </c>
      <c r="Y228" s="34" t="s">
        <v>392</v>
      </c>
      <c r="Z228" s="34">
        <v>0</v>
      </c>
      <c r="AA228" s="35">
        <v>44754.875</v>
      </c>
      <c r="AB228" s="35">
        <v>44761.875</v>
      </c>
      <c r="AC228" s="35">
        <v>30803.875</v>
      </c>
      <c r="AD228" s="35">
        <v>44754.875</v>
      </c>
      <c r="AE228" s="35"/>
      <c r="AF228" s="35">
        <v>43387.875</v>
      </c>
      <c r="AG228" s="34"/>
      <c r="AH228" s="34">
        <v>0</v>
      </c>
      <c r="AI228" s="34">
        <v>0</v>
      </c>
      <c r="AJ228" s="34">
        <v>0</v>
      </c>
      <c r="AK228" s="34">
        <v>0</v>
      </c>
      <c r="AL228" s="34">
        <v>0</v>
      </c>
      <c r="AM228" s="34">
        <v>0</v>
      </c>
      <c r="AN228" s="34" t="s">
        <v>389</v>
      </c>
      <c r="AO228" s="34">
        <v>44</v>
      </c>
      <c r="AP228" s="34" t="s">
        <v>400</v>
      </c>
      <c r="AQ228" s="34">
        <v>79106</v>
      </c>
      <c r="AR228" s="34">
        <v>791.06</v>
      </c>
      <c r="AS228" s="34" t="s">
        <v>391</v>
      </c>
      <c r="AT228" t="str">
        <f t="shared" si="9"/>
        <v>0737993320MXRGXRXDX WXRNXXRX DX MXURX664.5SIMSIMSIM570116809044761.875ANMEP044754.87544761.87530803.87544754.87543387.875000000AMIL44NEXT MUNICIPAL SÃO PAULO79106791.06INATIVO</v>
      </c>
      <c r="AU228">
        <f t="shared" si="10"/>
        <v>0</v>
      </c>
      <c r="AV228">
        <f t="shared" si="11"/>
        <v>0</v>
      </c>
      <c r="AW228">
        <f>COUNTIF(Erros!$J$2:$J$1060,H228)</f>
        <v>3</v>
      </c>
      <c r="AX228">
        <f>COUNTIF(Discrepante!$J$2:$J$86,H228)</f>
        <v>0</v>
      </c>
      <c r="AY228">
        <f>COUNTIF(Acertos!$J$2:$J$37,H228)</f>
        <v>0</v>
      </c>
    </row>
    <row r="229" spans="1:51">
      <c r="A229" s="33"/>
      <c r="B229" s="33"/>
      <c r="C229" s="33"/>
      <c r="D229" s="36">
        <v>0</v>
      </c>
      <c r="E229" s="33"/>
      <c r="F229" s="33"/>
      <c r="G229" s="33"/>
      <c r="H229" s="36">
        <v>73799332</v>
      </c>
      <c r="I229" s="30">
        <v>0</v>
      </c>
      <c r="J229" s="36" t="s">
        <v>743</v>
      </c>
      <c r="K229" s="33"/>
      <c r="L229" s="33"/>
      <c r="M229" s="33"/>
      <c r="N229" s="33"/>
      <c r="O229" s="33"/>
      <c r="P229" s="36">
        <v>664.5</v>
      </c>
      <c r="Q229" s="36" t="s">
        <v>404</v>
      </c>
      <c r="R229" s="36" t="s">
        <v>404</v>
      </c>
      <c r="S229" s="36" t="s">
        <v>404</v>
      </c>
      <c r="T229" s="36">
        <v>57</v>
      </c>
      <c r="U229" s="36">
        <v>0</v>
      </c>
      <c r="V229" s="36">
        <v>1</v>
      </c>
      <c r="W229" s="36">
        <v>168090</v>
      </c>
      <c r="X229" s="37">
        <v>44761.875</v>
      </c>
      <c r="Y229" s="36" t="s">
        <v>392</v>
      </c>
      <c r="Z229" s="36">
        <v>0</v>
      </c>
      <c r="AA229" s="37">
        <v>44754.875</v>
      </c>
      <c r="AB229" s="37">
        <v>44761.875</v>
      </c>
      <c r="AC229" s="37">
        <v>30803.875</v>
      </c>
      <c r="AD229" s="37">
        <v>44754.875</v>
      </c>
      <c r="AE229" s="37"/>
      <c r="AF229" s="37">
        <v>43387.875</v>
      </c>
      <c r="AG229" s="36"/>
      <c r="AH229" s="36">
        <v>0</v>
      </c>
      <c r="AI229" s="36">
        <v>0</v>
      </c>
      <c r="AJ229" s="36">
        <v>0</v>
      </c>
      <c r="AK229" s="36">
        <v>0</v>
      </c>
      <c r="AL229" s="36">
        <v>0</v>
      </c>
      <c r="AM229" s="36">
        <v>0</v>
      </c>
      <c r="AN229" s="36" t="s">
        <v>389</v>
      </c>
      <c r="AO229" s="36">
        <v>44</v>
      </c>
      <c r="AP229" s="36" t="s">
        <v>400</v>
      </c>
      <c r="AQ229" s="36">
        <v>79106</v>
      </c>
      <c r="AR229" s="36">
        <v>791.06</v>
      </c>
      <c r="AS229" s="36" t="s">
        <v>391</v>
      </c>
      <c r="AT229" t="str">
        <f t="shared" si="9"/>
        <v>0737993320MXRGXRXDX WXRNXXRX DX MXURX664.5SIMSIMSIM570116809044761.875ANMEP044754.87544761.87530803.87544754.87543387.875000000AMIL44NEXT MUNICIPAL SÃO PAULO79106791.06INATIVO</v>
      </c>
      <c r="AU229">
        <f t="shared" si="10"/>
        <v>1</v>
      </c>
      <c r="AV229">
        <f t="shared" si="11"/>
        <v>1</v>
      </c>
      <c r="AW229">
        <f>COUNTIF(Erros!$J$2:$J$1060,H229)</f>
        <v>3</v>
      </c>
      <c r="AX229">
        <f>COUNTIF(Discrepante!$J$2:$J$86,H229)</f>
        <v>0</v>
      </c>
      <c r="AY229">
        <f>COUNTIF(Acertos!$J$2:$J$37,H229)</f>
        <v>0</v>
      </c>
    </row>
    <row r="230" spans="1:51">
      <c r="A230" s="33"/>
      <c r="B230" s="33"/>
      <c r="C230" s="33"/>
      <c r="D230" s="34">
        <v>0</v>
      </c>
      <c r="E230" s="33"/>
      <c r="F230" s="33"/>
      <c r="G230" s="33"/>
      <c r="H230" s="34">
        <v>73799332</v>
      </c>
      <c r="I230" s="29">
        <v>0</v>
      </c>
      <c r="J230" s="34" t="s">
        <v>743</v>
      </c>
      <c r="K230" s="33"/>
      <c r="L230" s="33"/>
      <c r="M230" s="33"/>
      <c r="N230" s="33"/>
      <c r="O230" s="33"/>
      <c r="P230" s="34">
        <v>664.5</v>
      </c>
      <c r="Q230" s="34" t="s">
        <v>404</v>
      </c>
      <c r="R230" s="34" t="s">
        <v>404</v>
      </c>
      <c r="S230" s="34" t="s">
        <v>404</v>
      </c>
      <c r="T230" s="34">
        <v>57</v>
      </c>
      <c r="U230" s="34">
        <v>0</v>
      </c>
      <c r="V230" s="34">
        <v>1</v>
      </c>
      <c r="W230" s="34">
        <v>168090</v>
      </c>
      <c r="X230" s="35">
        <v>44761.875</v>
      </c>
      <c r="Y230" s="34" t="s">
        <v>392</v>
      </c>
      <c r="Z230" s="34">
        <v>0</v>
      </c>
      <c r="AA230" s="35">
        <v>44754.875</v>
      </c>
      <c r="AB230" s="35">
        <v>44761.875</v>
      </c>
      <c r="AC230" s="35">
        <v>30803.875</v>
      </c>
      <c r="AD230" s="35">
        <v>44754.875</v>
      </c>
      <c r="AE230" s="35"/>
      <c r="AF230" s="35">
        <v>43387.875</v>
      </c>
      <c r="AG230" s="34"/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34" t="s">
        <v>389</v>
      </c>
      <c r="AO230" s="34">
        <v>44</v>
      </c>
      <c r="AP230" s="34" t="s">
        <v>400</v>
      </c>
      <c r="AQ230" s="34">
        <v>79106</v>
      </c>
      <c r="AR230" s="34">
        <v>791.06</v>
      </c>
      <c r="AS230" s="34" t="s">
        <v>391</v>
      </c>
      <c r="AT230" t="str">
        <f t="shared" si="9"/>
        <v>0737993320MXRGXRXDX WXRNXXRX DX MXURX664.5SIMSIMSIM570116809044761.875ANMEP044754.87544761.87530803.87544754.87543387.875000000AMIL44NEXT MUNICIPAL SÃO PAULO79106791.06INATIVO</v>
      </c>
      <c r="AU230">
        <f t="shared" si="10"/>
        <v>1</v>
      </c>
      <c r="AV230">
        <f t="shared" si="11"/>
        <v>1</v>
      </c>
      <c r="AW230">
        <f>COUNTIF(Erros!$J$2:$J$1060,H230)</f>
        <v>3</v>
      </c>
      <c r="AX230">
        <f>COUNTIF(Discrepante!$J$2:$J$86,H230)</f>
        <v>0</v>
      </c>
      <c r="AY230">
        <f>COUNTIF(Acertos!$J$2:$J$37,H230)</f>
        <v>0</v>
      </c>
    </row>
    <row r="231" spans="1:51">
      <c r="A231" s="33"/>
      <c r="B231" s="33"/>
      <c r="C231" s="33"/>
      <c r="D231" s="36"/>
      <c r="E231" s="33"/>
      <c r="F231" s="33"/>
      <c r="G231" s="33"/>
      <c r="H231" s="36">
        <v>73799941</v>
      </c>
      <c r="I231" s="30">
        <v>0</v>
      </c>
      <c r="J231" s="36" t="s">
        <v>879</v>
      </c>
      <c r="K231" s="33"/>
      <c r="L231" s="33"/>
      <c r="M231" s="33"/>
      <c r="N231" s="33"/>
      <c r="O231" s="33"/>
      <c r="P231" s="36">
        <v>508.58</v>
      </c>
      <c r="Q231" s="36" t="s">
        <v>404</v>
      </c>
      <c r="R231" s="36" t="s">
        <v>404</v>
      </c>
      <c r="S231" s="36" t="s">
        <v>404</v>
      </c>
      <c r="T231" s="36">
        <v>19</v>
      </c>
      <c r="U231" s="36">
        <v>0</v>
      </c>
      <c r="V231" s="36">
        <v>1</v>
      </c>
      <c r="W231" s="36">
        <v>168070</v>
      </c>
      <c r="X231" s="37">
        <v>44761.875</v>
      </c>
      <c r="Y231" s="36" t="s">
        <v>387</v>
      </c>
      <c r="Z231" s="36">
        <v>0</v>
      </c>
      <c r="AA231" s="37"/>
      <c r="AB231" s="37">
        <v>44761.875</v>
      </c>
      <c r="AC231" s="37">
        <v>37672.875</v>
      </c>
      <c r="AD231" s="37">
        <v>43381.875</v>
      </c>
      <c r="AE231" s="37"/>
      <c r="AF231" s="37">
        <v>43387.875</v>
      </c>
      <c r="AG231" s="36"/>
      <c r="AH231" s="36">
        <v>0</v>
      </c>
      <c r="AI231" s="36">
        <v>0</v>
      </c>
      <c r="AJ231" s="36">
        <v>0</v>
      </c>
      <c r="AK231" s="36">
        <v>0</v>
      </c>
      <c r="AL231" s="36">
        <v>0</v>
      </c>
      <c r="AM231" s="36">
        <v>0</v>
      </c>
      <c r="AN231" s="36" t="s">
        <v>389</v>
      </c>
      <c r="AO231" s="36">
        <v>44</v>
      </c>
      <c r="AP231" s="36" t="s">
        <v>394</v>
      </c>
      <c r="AQ231" s="36">
        <v>60547</v>
      </c>
      <c r="AR231" s="36">
        <v>605.47</v>
      </c>
      <c r="AS231" s="36" t="s">
        <v>408</v>
      </c>
      <c r="AT231" t="str">
        <f t="shared" si="9"/>
        <v>737999410DXVX DX XUZX FXRRXXRX MXLX508.58SIMSIMSIM190116807044761.875FNEL044761.87537672.87543381.87543387.875000000AMIL44NEXT PLUS RM RJ60547605.47ATIVO</v>
      </c>
      <c r="AU231">
        <f t="shared" si="10"/>
        <v>0</v>
      </c>
      <c r="AV231">
        <f t="shared" si="11"/>
        <v>0</v>
      </c>
      <c r="AW231">
        <f>COUNTIF(Erros!$J$2:$J$1060,H231)</f>
        <v>3</v>
      </c>
      <c r="AX231">
        <f>COUNTIF(Discrepante!$J$2:$J$86,H231)</f>
        <v>0</v>
      </c>
      <c r="AY231">
        <f>COUNTIF(Acertos!$J$2:$J$37,H231)</f>
        <v>0</v>
      </c>
    </row>
    <row r="232" spans="1:51">
      <c r="A232" s="33"/>
      <c r="B232" s="33"/>
      <c r="C232" s="33"/>
      <c r="D232" s="34"/>
      <c r="E232" s="33"/>
      <c r="F232" s="33"/>
      <c r="G232" s="33"/>
      <c r="H232" s="34">
        <v>73799941</v>
      </c>
      <c r="I232" s="29">
        <v>0</v>
      </c>
      <c r="J232" s="34" t="s">
        <v>879</v>
      </c>
      <c r="K232" s="33"/>
      <c r="L232" s="33"/>
      <c r="M232" s="33"/>
      <c r="N232" s="33"/>
      <c r="O232" s="33"/>
      <c r="P232" s="34">
        <v>508.58</v>
      </c>
      <c r="Q232" s="34" t="s">
        <v>404</v>
      </c>
      <c r="R232" s="34" t="s">
        <v>404</v>
      </c>
      <c r="S232" s="34" t="s">
        <v>404</v>
      </c>
      <c r="T232" s="34">
        <v>19</v>
      </c>
      <c r="U232" s="34">
        <v>0</v>
      </c>
      <c r="V232" s="34">
        <v>1</v>
      </c>
      <c r="W232" s="34">
        <v>168070</v>
      </c>
      <c r="X232" s="35">
        <v>44761.875</v>
      </c>
      <c r="Y232" s="34" t="s">
        <v>387</v>
      </c>
      <c r="Z232" s="34">
        <v>0</v>
      </c>
      <c r="AA232" s="35"/>
      <c r="AB232" s="35">
        <v>44761.875</v>
      </c>
      <c r="AC232" s="35">
        <v>37672.875</v>
      </c>
      <c r="AD232" s="35">
        <v>43381.875</v>
      </c>
      <c r="AE232" s="35"/>
      <c r="AF232" s="35">
        <v>43387.875</v>
      </c>
      <c r="AG232" s="34"/>
      <c r="AH232" s="34">
        <v>0</v>
      </c>
      <c r="AI232" s="34">
        <v>0</v>
      </c>
      <c r="AJ232" s="34">
        <v>0</v>
      </c>
      <c r="AK232" s="34">
        <v>0</v>
      </c>
      <c r="AL232" s="34">
        <v>0</v>
      </c>
      <c r="AM232" s="34">
        <v>0</v>
      </c>
      <c r="AN232" s="34" t="s">
        <v>389</v>
      </c>
      <c r="AO232" s="34">
        <v>44</v>
      </c>
      <c r="AP232" s="34" t="s">
        <v>394</v>
      </c>
      <c r="AQ232" s="34">
        <v>60547</v>
      </c>
      <c r="AR232" s="34">
        <v>605.47</v>
      </c>
      <c r="AS232" s="34" t="s">
        <v>408</v>
      </c>
      <c r="AT232" t="str">
        <f t="shared" si="9"/>
        <v>737999410DXVX DX XUZX FXRRXXRX MXLX508.58SIMSIMSIM190116807044761.875FNEL044761.87537672.87543381.87543387.875000000AMIL44NEXT PLUS RM RJ60547605.47ATIVO</v>
      </c>
      <c r="AU232">
        <f t="shared" si="10"/>
        <v>1</v>
      </c>
      <c r="AV232">
        <f t="shared" si="11"/>
        <v>1</v>
      </c>
      <c r="AW232">
        <f>COUNTIF(Erros!$J$2:$J$1060,H232)</f>
        <v>3</v>
      </c>
      <c r="AX232">
        <f>COUNTIF(Discrepante!$J$2:$J$86,H232)</f>
        <v>0</v>
      </c>
      <c r="AY232">
        <f>COUNTIF(Acertos!$J$2:$J$37,H232)</f>
        <v>0</v>
      </c>
    </row>
    <row r="233" spans="1:51">
      <c r="A233" s="33"/>
      <c r="B233" s="33"/>
      <c r="C233" s="33"/>
      <c r="D233" s="36"/>
      <c r="E233" s="33"/>
      <c r="F233" s="33"/>
      <c r="G233" s="33"/>
      <c r="H233" s="36">
        <v>73799941</v>
      </c>
      <c r="I233" s="30">
        <v>0</v>
      </c>
      <c r="J233" s="36" t="s">
        <v>879</v>
      </c>
      <c r="K233" s="33"/>
      <c r="L233" s="33"/>
      <c r="M233" s="33"/>
      <c r="N233" s="33"/>
      <c r="O233" s="33"/>
      <c r="P233" s="36">
        <v>508.58</v>
      </c>
      <c r="Q233" s="36" t="s">
        <v>404</v>
      </c>
      <c r="R233" s="36" t="s">
        <v>404</v>
      </c>
      <c r="S233" s="36" t="s">
        <v>404</v>
      </c>
      <c r="T233" s="36">
        <v>19</v>
      </c>
      <c r="U233" s="36">
        <v>0</v>
      </c>
      <c r="V233" s="36">
        <v>1</v>
      </c>
      <c r="W233" s="36">
        <v>168070</v>
      </c>
      <c r="X233" s="37">
        <v>44761.875</v>
      </c>
      <c r="Y233" s="36" t="s">
        <v>387</v>
      </c>
      <c r="Z233" s="36">
        <v>0</v>
      </c>
      <c r="AA233" s="37"/>
      <c r="AB233" s="37">
        <v>44761.875</v>
      </c>
      <c r="AC233" s="37">
        <v>37672.875</v>
      </c>
      <c r="AD233" s="37">
        <v>43381.875</v>
      </c>
      <c r="AE233" s="37"/>
      <c r="AF233" s="37">
        <v>43387.875</v>
      </c>
      <c r="AG233" s="36"/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36" t="s">
        <v>389</v>
      </c>
      <c r="AO233" s="36">
        <v>44</v>
      </c>
      <c r="AP233" s="36" t="s">
        <v>394</v>
      </c>
      <c r="AQ233" s="36">
        <v>60547</v>
      </c>
      <c r="AR233" s="36">
        <v>605.47</v>
      </c>
      <c r="AS233" s="36" t="s">
        <v>408</v>
      </c>
      <c r="AT233" t="str">
        <f t="shared" si="9"/>
        <v>737999410DXVX DX XUZX FXRRXXRX MXLX508.58SIMSIMSIM190116807044761.875FNEL044761.87537672.87543381.87543387.875000000AMIL44NEXT PLUS RM RJ60547605.47ATIVO</v>
      </c>
      <c r="AU233">
        <f t="shared" si="10"/>
        <v>1</v>
      </c>
      <c r="AV233">
        <f t="shared" si="11"/>
        <v>1</v>
      </c>
      <c r="AW233">
        <f>COUNTIF(Erros!$J$2:$J$1060,H233)</f>
        <v>3</v>
      </c>
      <c r="AX233">
        <f>COUNTIF(Discrepante!$J$2:$J$86,H233)</f>
        <v>0</v>
      </c>
      <c r="AY233">
        <f>COUNTIF(Acertos!$J$2:$J$37,H233)</f>
        <v>0</v>
      </c>
    </row>
    <row r="234" spans="1:51">
      <c r="A234" s="33"/>
      <c r="B234" s="33"/>
      <c r="C234" s="33"/>
      <c r="D234" s="36"/>
      <c r="E234" s="33"/>
      <c r="F234" s="33"/>
      <c r="G234" s="33"/>
      <c r="H234" s="36">
        <v>73799956</v>
      </c>
      <c r="I234" s="30">
        <v>0</v>
      </c>
      <c r="J234" s="36" t="s">
        <v>744</v>
      </c>
      <c r="K234" s="33"/>
      <c r="L234" s="33"/>
      <c r="M234" s="33"/>
      <c r="N234" s="33"/>
      <c r="O234" s="33"/>
      <c r="P234" s="36">
        <v>406.85</v>
      </c>
      <c r="Q234" s="36" t="s">
        <v>404</v>
      </c>
      <c r="R234" s="36" t="s">
        <v>404</v>
      </c>
      <c r="S234" s="36" t="s">
        <v>404</v>
      </c>
      <c r="T234" s="36">
        <v>19</v>
      </c>
      <c r="U234" s="36">
        <v>0</v>
      </c>
      <c r="V234" s="36">
        <v>1</v>
      </c>
      <c r="W234" s="36">
        <v>168093</v>
      </c>
      <c r="X234" s="37">
        <v>44761.875</v>
      </c>
      <c r="Y234" s="36" t="s">
        <v>387</v>
      </c>
      <c r="Z234" s="36">
        <v>0</v>
      </c>
      <c r="AA234" s="37"/>
      <c r="AB234" s="37">
        <v>44761.875</v>
      </c>
      <c r="AC234" s="37">
        <v>39168.875</v>
      </c>
      <c r="AD234" s="37">
        <v>44179.875</v>
      </c>
      <c r="AE234" s="37">
        <v>44178.875</v>
      </c>
      <c r="AF234" s="37">
        <v>43387.875</v>
      </c>
      <c r="AG234" s="36"/>
      <c r="AH234" s="36">
        <v>0</v>
      </c>
      <c r="AI234" s="36">
        <v>0</v>
      </c>
      <c r="AJ234" s="36">
        <v>0</v>
      </c>
      <c r="AK234" s="36">
        <v>0</v>
      </c>
      <c r="AL234" s="36">
        <v>0</v>
      </c>
      <c r="AM234" s="36">
        <v>0</v>
      </c>
      <c r="AN234" s="36" t="s">
        <v>389</v>
      </c>
      <c r="AO234" s="36">
        <v>44</v>
      </c>
      <c r="AP234" s="36" t="s">
        <v>394</v>
      </c>
      <c r="AQ234" s="36">
        <v>48439</v>
      </c>
      <c r="AR234" s="36">
        <v>484.39</v>
      </c>
      <c r="AS234" s="36" t="s">
        <v>408</v>
      </c>
      <c r="AT234" t="str">
        <f t="shared" si="9"/>
        <v>737999560GUXLHXRMX MXGXLHXX DX LXMX406.85SIMSIMSIM190116809344761.875FNEL044761.87539168.87544179.87544178.87543387.875000000AMIL44NEXT PLUS RM RJ48439484.39ATIVO</v>
      </c>
      <c r="AU234">
        <f t="shared" si="10"/>
        <v>0</v>
      </c>
      <c r="AV234">
        <f t="shared" si="11"/>
        <v>0</v>
      </c>
      <c r="AW234">
        <f>COUNTIF(Erros!$J$2:$J$1060,H234)</f>
        <v>3</v>
      </c>
      <c r="AX234">
        <f>COUNTIF(Discrepante!$J$2:$J$86,H234)</f>
        <v>0</v>
      </c>
      <c r="AY234">
        <f>COUNTIF(Acertos!$J$2:$J$37,H234)</f>
        <v>0</v>
      </c>
    </row>
    <row r="235" spans="1:51">
      <c r="A235" s="33"/>
      <c r="B235" s="33"/>
      <c r="C235" s="33"/>
      <c r="D235" s="34"/>
      <c r="E235" s="33"/>
      <c r="F235" s="33"/>
      <c r="G235" s="33"/>
      <c r="H235" s="34">
        <v>73799956</v>
      </c>
      <c r="I235" s="29">
        <v>0</v>
      </c>
      <c r="J235" s="34" t="s">
        <v>744</v>
      </c>
      <c r="K235" s="33"/>
      <c r="L235" s="33"/>
      <c r="M235" s="33"/>
      <c r="N235" s="33"/>
      <c r="O235" s="33"/>
      <c r="P235" s="34">
        <v>406.85</v>
      </c>
      <c r="Q235" s="34" t="s">
        <v>404</v>
      </c>
      <c r="R235" s="34" t="s">
        <v>404</v>
      </c>
      <c r="S235" s="34" t="s">
        <v>404</v>
      </c>
      <c r="T235" s="34">
        <v>19</v>
      </c>
      <c r="U235" s="34">
        <v>0</v>
      </c>
      <c r="V235" s="34">
        <v>1</v>
      </c>
      <c r="W235" s="34">
        <v>168093</v>
      </c>
      <c r="X235" s="35">
        <v>44761.875</v>
      </c>
      <c r="Y235" s="34" t="s">
        <v>387</v>
      </c>
      <c r="Z235" s="34">
        <v>0</v>
      </c>
      <c r="AA235" s="35"/>
      <c r="AB235" s="35">
        <v>44761.875</v>
      </c>
      <c r="AC235" s="35">
        <v>39168.875</v>
      </c>
      <c r="AD235" s="35">
        <v>44179.875</v>
      </c>
      <c r="AE235" s="35">
        <v>44178.875</v>
      </c>
      <c r="AF235" s="35">
        <v>43387.875</v>
      </c>
      <c r="AG235" s="34"/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34" t="s">
        <v>389</v>
      </c>
      <c r="AO235" s="34">
        <v>44</v>
      </c>
      <c r="AP235" s="34" t="s">
        <v>394</v>
      </c>
      <c r="AQ235" s="34">
        <v>48439</v>
      </c>
      <c r="AR235" s="34">
        <v>484.39</v>
      </c>
      <c r="AS235" s="34" t="s">
        <v>408</v>
      </c>
      <c r="AT235" t="str">
        <f t="shared" si="9"/>
        <v>737999560GUXLHXRMX MXGXLHXX DX LXMX406.85SIMSIMSIM190116809344761.875FNEL044761.87539168.87544179.87544178.87543387.875000000AMIL44NEXT PLUS RM RJ48439484.39ATIVO</v>
      </c>
      <c r="AU235">
        <f t="shared" si="10"/>
        <v>1</v>
      </c>
      <c r="AV235">
        <f t="shared" si="11"/>
        <v>1</v>
      </c>
      <c r="AW235">
        <f>COUNTIF(Erros!$J$2:$J$1060,H235)</f>
        <v>3</v>
      </c>
      <c r="AX235">
        <f>COUNTIF(Discrepante!$J$2:$J$86,H235)</f>
        <v>0</v>
      </c>
      <c r="AY235">
        <f>COUNTIF(Acertos!$J$2:$J$37,H235)</f>
        <v>0</v>
      </c>
    </row>
    <row r="236" spans="1:51">
      <c r="A236" s="33"/>
      <c r="B236" s="33"/>
      <c r="C236" s="33"/>
      <c r="D236" s="36"/>
      <c r="E236" s="33"/>
      <c r="F236" s="33"/>
      <c r="G236" s="33"/>
      <c r="H236" s="36">
        <v>73799956</v>
      </c>
      <c r="I236" s="30">
        <v>0</v>
      </c>
      <c r="J236" s="36" t="s">
        <v>744</v>
      </c>
      <c r="K236" s="33"/>
      <c r="L236" s="33"/>
      <c r="M236" s="33"/>
      <c r="N236" s="33"/>
      <c r="O236" s="33"/>
      <c r="P236" s="36">
        <v>406.85</v>
      </c>
      <c r="Q236" s="36" t="s">
        <v>404</v>
      </c>
      <c r="R236" s="36" t="s">
        <v>404</v>
      </c>
      <c r="S236" s="36" t="s">
        <v>404</v>
      </c>
      <c r="T236" s="36">
        <v>19</v>
      </c>
      <c r="U236" s="36">
        <v>0</v>
      </c>
      <c r="V236" s="36">
        <v>1</v>
      </c>
      <c r="W236" s="36">
        <v>168093</v>
      </c>
      <c r="X236" s="37">
        <v>44761.875</v>
      </c>
      <c r="Y236" s="36" t="s">
        <v>387</v>
      </c>
      <c r="Z236" s="36">
        <v>0</v>
      </c>
      <c r="AA236" s="37"/>
      <c r="AB236" s="37">
        <v>44761.875</v>
      </c>
      <c r="AC236" s="37">
        <v>39168.875</v>
      </c>
      <c r="AD236" s="37">
        <v>44179.875</v>
      </c>
      <c r="AE236" s="37">
        <v>44178.875</v>
      </c>
      <c r="AF236" s="37">
        <v>43387.875</v>
      </c>
      <c r="AG236" s="36"/>
      <c r="AH236" s="36">
        <v>0</v>
      </c>
      <c r="AI236" s="36">
        <v>0</v>
      </c>
      <c r="AJ236" s="36">
        <v>0</v>
      </c>
      <c r="AK236" s="36">
        <v>0</v>
      </c>
      <c r="AL236" s="36">
        <v>0</v>
      </c>
      <c r="AM236" s="36">
        <v>0</v>
      </c>
      <c r="AN236" s="36" t="s">
        <v>389</v>
      </c>
      <c r="AO236" s="36">
        <v>44</v>
      </c>
      <c r="AP236" s="36" t="s">
        <v>394</v>
      </c>
      <c r="AQ236" s="36">
        <v>48439</v>
      </c>
      <c r="AR236" s="36">
        <v>484.39</v>
      </c>
      <c r="AS236" s="36" t="s">
        <v>408</v>
      </c>
      <c r="AT236" t="str">
        <f t="shared" si="9"/>
        <v>737999560GUXLHXRMX MXGXLHXX DX LXMX406.85SIMSIMSIM190116809344761.875FNEL044761.87539168.87544179.87544178.87543387.875000000AMIL44NEXT PLUS RM RJ48439484.39ATIVO</v>
      </c>
      <c r="AU236">
        <f t="shared" si="10"/>
        <v>1</v>
      </c>
      <c r="AV236">
        <f t="shared" si="11"/>
        <v>1</v>
      </c>
      <c r="AW236">
        <f>COUNTIF(Erros!$J$2:$J$1060,H236)</f>
        <v>3</v>
      </c>
      <c r="AX236">
        <f>COUNTIF(Discrepante!$J$2:$J$86,H236)</f>
        <v>0</v>
      </c>
      <c r="AY236">
        <f>COUNTIF(Acertos!$J$2:$J$37,H236)</f>
        <v>0</v>
      </c>
    </row>
    <row r="237" spans="1:51">
      <c r="A237" s="33"/>
      <c r="B237" s="33"/>
      <c r="C237" s="33"/>
      <c r="D237" s="36"/>
      <c r="E237" s="33"/>
      <c r="F237" s="33"/>
      <c r="G237" s="33"/>
      <c r="H237" s="36">
        <v>73799985</v>
      </c>
      <c r="I237" s="30">
        <v>0</v>
      </c>
      <c r="J237" s="36" t="s">
        <v>750</v>
      </c>
      <c r="K237" s="33"/>
      <c r="L237" s="33"/>
      <c r="M237" s="33"/>
      <c r="N237" s="33"/>
      <c r="O237" s="33"/>
      <c r="P237" s="36">
        <v>2429.42</v>
      </c>
      <c r="Q237" s="36" t="s">
        <v>404</v>
      </c>
      <c r="R237" s="36" t="s">
        <v>404</v>
      </c>
      <c r="S237" s="36" t="s">
        <v>404</v>
      </c>
      <c r="T237" s="36">
        <v>57</v>
      </c>
      <c r="U237" s="36">
        <v>0</v>
      </c>
      <c r="V237" s="36">
        <v>1</v>
      </c>
      <c r="W237" s="36">
        <v>168118</v>
      </c>
      <c r="X237" s="37">
        <v>44761.875</v>
      </c>
      <c r="Y237" s="36" t="s">
        <v>392</v>
      </c>
      <c r="Z237" s="36">
        <v>0</v>
      </c>
      <c r="AA237" s="37">
        <v>44753.875</v>
      </c>
      <c r="AB237" s="37">
        <v>44761.875</v>
      </c>
      <c r="AC237" s="37">
        <v>23048.916666666668</v>
      </c>
      <c r="AD237" s="37">
        <v>44753.875</v>
      </c>
      <c r="AE237" s="37">
        <v>44693.875</v>
      </c>
      <c r="AF237" s="37">
        <v>43387.875</v>
      </c>
      <c r="AG237" s="36"/>
      <c r="AH237" s="36">
        <v>0</v>
      </c>
      <c r="AI237" s="36">
        <v>0</v>
      </c>
      <c r="AJ237" s="36">
        <v>0</v>
      </c>
      <c r="AK237" s="36">
        <v>0</v>
      </c>
      <c r="AL237" s="36">
        <v>0</v>
      </c>
      <c r="AM237" s="36">
        <v>0</v>
      </c>
      <c r="AN237" s="36" t="s">
        <v>389</v>
      </c>
      <c r="AO237" s="36">
        <v>44</v>
      </c>
      <c r="AP237" s="36" t="s">
        <v>394</v>
      </c>
      <c r="AQ237" s="36">
        <v>289216</v>
      </c>
      <c r="AR237" s="36">
        <v>2892.16</v>
      </c>
      <c r="AS237" s="36" t="s">
        <v>391</v>
      </c>
      <c r="AT237" t="str">
        <f t="shared" si="9"/>
        <v>737999850XNX FXRNXNDX DUXRTX2429.42SIMSIMSIM570116811844761.875ANMEP044753.87544761.87523048.916666666744753.87544693.87543387.875000000AMIL44NEXT PLUS RM RJ2892162892.16INATIVO</v>
      </c>
      <c r="AU237">
        <f t="shared" si="10"/>
        <v>0</v>
      </c>
      <c r="AV237">
        <f t="shared" si="11"/>
        <v>0</v>
      </c>
      <c r="AW237">
        <f>COUNTIF(Erros!$J$2:$J$1060,H237)</f>
        <v>3</v>
      </c>
      <c r="AX237">
        <f>COUNTIF(Discrepante!$J$2:$J$86,H237)</f>
        <v>0</v>
      </c>
      <c r="AY237">
        <f>COUNTIF(Acertos!$J$2:$J$37,H237)</f>
        <v>0</v>
      </c>
    </row>
    <row r="238" spans="1:51">
      <c r="A238" s="33"/>
      <c r="B238" s="33"/>
      <c r="C238" s="33"/>
      <c r="D238" s="34"/>
      <c r="E238" s="33"/>
      <c r="F238" s="33"/>
      <c r="G238" s="33"/>
      <c r="H238" s="34">
        <v>73799985</v>
      </c>
      <c r="I238" s="29">
        <v>0</v>
      </c>
      <c r="J238" s="34" t="s">
        <v>750</v>
      </c>
      <c r="K238" s="33"/>
      <c r="L238" s="33"/>
      <c r="M238" s="33"/>
      <c r="N238" s="33"/>
      <c r="O238" s="33"/>
      <c r="P238" s="34">
        <v>2429.42</v>
      </c>
      <c r="Q238" s="34" t="s">
        <v>404</v>
      </c>
      <c r="R238" s="34" t="s">
        <v>404</v>
      </c>
      <c r="S238" s="34" t="s">
        <v>404</v>
      </c>
      <c r="T238" s="34">
        <v>57</v>
      </c>
      <c r="U238" s="34">
        <v>0</v>
      </c>
      <c r="V238" s="34">
        <v>1</v>
      </c>
      <c r="W238" s="34">
        <v>168118</v>
      </c>
      <c r="X238" s="35">
        <v>44761.875</v>
      </c>
      <c r="Y238" s="34" t="s">
        <v>392</v>
      </c>
      <c r="Z238" s="34">
        <v>0</v>
      </c>
      <c r="AA238" s="35">
        <v>44753.875</v>
      </c>
      <c r="AB238" s="35">
        <v>44761.875</v>
      </c>
      <c r="AC238" s="35">
        <v>23048.916666666668</v>
      </c>
      <c r="AD238" s="35">
        <v>44753.875</v>
      </c>
      <c r="AE238" s="35">
        <v>44693.875</v>
      </c>
      <c r="AF238" s="35">
        <v>43387.875</v>
      </c>
      <c r="AG238" s="34"/>
      <c r="AH238" s="34">
        <v>0</v>
      </c>
      <c r="AI238" s="34">
        <v>0</v>
      </c>
      <c r="AJ238" s="34">
        <v>0</v>
      </c>
      <c r="AK238" s="34">
        <v>0</v>
      </c>
      <c r="AL238" s="34">
        <v>0</v>
      </c>
      <c r="AM238" s="34">
        <v>0</v>
      </c>
      <c r="AN238" s="34" t="s">
        <v>389</v>
      </c>
      <c r="AO238" s="34">
        <v>44</v>
      </c>
      <c r="AP238" s="34" t="s">
        <v>394</v>
      </c>
      <c r="AQ238" s="34">
        <v>289216</v>
      </c>
      <c r="AR238" s="34">
        <v>2892.16</v>
      </c>
      <c r="AS238" s="34" t="s">
        <v>391</v>
      </c>
      <c r="AT238" t="str">
        <f t="shared" si="9"/>
        <v>737999850XNX FXRNXNDX DUXRTX2429.42SIMSIMSIM570116811844761.875ANMEP044753.87544761.87523048.916666666744753.87544693.87543387.875000000AMIL44NEXT PLUS RM RJ2892162892.16INATIVO</v>
      </c>
      <c r="AU238">
        <f t="shared" si="10"/>
        <v>1</v>
      </c>
      <c r="AV238">
        <f t="shared" si="11"/>
        <v>1</v>
      </c>
      <c r="AW238">
        <f>COUNTIF(Erros!$J$2:$J$1060,H238)</f>
        <v>3</v>
      </c>
      <c r="AX238">
        <f>COUNTIF(Discrepante!$J$2:$J$86,H238)</f>
        <v>0</v>
      </c>
      <c r="AY238">
        <f>COUNTIF(Acertos!$J$2:$J$37,H238)</f>
        <v>0</v>
      </c>
    </row>
    <row r="239" spans="1:51">
      <c r="A239" s="33"/>
      <c r="B239" s="33"/>
      <c r="C239" s="33"/>
      <c r="D239" s="36"/>
      <c r="E239" s="33"/>
      <c r="F239" s="33"/>
      <c r="G239" s="33"/>
      <c r="H239" s="36">
        <v>73799985</v>
      </c>
      <c r="I239" s="30">
        <v>0</v>
      </c>
      <c r="J239" s="36" t="s">
        <v>750</v>
      </c>
      <c r="K239" s="33"/>
      <c r="L239" s="33"/>
      <c r="M239" s="33"/>
      <c r="N239" s="33"/>
      <c r="O239" s="33"/>
      <c r="P239" s="36">
        <v>2429.42</v>
      </c>
      <c r="Q239" s="36" t="s">
        <v>404</v>
      </c>
      <c r="R239" s="36" t="s">
        <v>404</v>
      </c>
      <c r="S239" s="36" t="s">
        <v>404</v>
      </c>
      <c r="T239" s="36">
        <v>57</v>
      </c>
      <c r="U239" s="36">
        <v>0</v>
      </c>
      <c r="V239" s="36">
        <v>1</v>
      </c>
      <c r="W239" s="36">
        <v>168118</v>
      </c>
      <c r="X239" s="37">
        <v>44761.875</v>
      </c>
      <c r="Y239" s="36" t="s">
        <v>392</v>
      </c>
      <c r="Z239" s="36">
        <v>0</v>
      </c>
      <c r="AA239" s="37">
        <v>44753.875</v>
      </c>
      <c r="AB239" s="37">
        <v>44761.875</v>
      </c>
      <c r="AC239" s="37">
        <v>23048.916666666668</v>
      </c>
      <c r="AD239" s="37">
        <v>44753.875</v>
      </c>
      <c r="AE239" s="37">
        <v>44693.875</v>
      </c>
      <c r="AF239" s="37">
        <v>43387.875</v>
      </c>
      <c r="AG239" s="36"/>
      <c r="AH239" s="36">
        <v>0</v>
      </c>
      <c r="AI239" s="36">
        <v>0</v>
      </c>
      <c r="AJ239" s="36">
        <v>0</v>
      </c>
      <c r="AK239" s="36">
        <v>0</v>
      </c>
      <c r="AL239" s="36">
        <v>0</v>
      </c>
      <c r="AM239" s="36">
        <v>0</v>
      </c>
      <c r="AN239" s="36" t="s">
        <v>389</v>
      </c>
      <c r="AO239" s="36">
        <v>44</v>
      </c>
      <c r="AP239" s="36" t="s">
        <v>394</v>
      </c>
      <c r="AQ239" s="36">
        <v>289216</v>
      </c>
      <c r="AR239" s="36">
        <v>2892.16</v>
      </c>
      <c r="AS239" s="36" t="s">
        <v>391</v>
      </c>
      <c r="AT239" t="str">
        <f t="shared" si="9"/>
        <v>737999850XNX FXRNXNDX DUXRTX2429.42SIMSIMSIM570116811844761.875ANMEP044753.87544761.87523048.916666666744753.87544693.87543387.875000000AMIL44NEXT PLUS RM RJ2892162892.16INATIVO</v>
      </c>
      <c r="AU239">
        <f t="shared" si="10"/>
        <v>1</v>
      </c>
      <c r="AV239">
        <f t="shared" si="11"/>
        <v>1</v>
      </c>
      <c r="AW239">
        <f>COUNTIF(Erros!$J$2:$J$1060,H239)</f>
        <v>3</v>
      </c>
      <c r="AX239">
        <f>COUNTIF(Discrepante!$J$2:$J$86,H239)</f>
        <v>0</v>
      </c>
      <c r="AY239">
        <f>COUNTIF(Acertos!$J$2:$J$37,H239)</f>
        <v>0</v>
      </c>
    </row>
    <row r="240" spans="1:51">
      <c r="A240" s="33"/>
      <c r="B240" s="33"/>
      <c r="C240" s="33"/>
      <c r="D240" s="36"/>
      <c r="E240" s="33"/>
      <c r="F240" s="33"/>
      <c r="G240" s="33"/>
      <c r="H240" s="36">
        <v>73800102</v>
      </c>
      <c r="I240" s="30">
        <v>0</v>
      </c>
      <c r="J240" s="36" t="s">
        <v>752</v>
      </c>
      <c r="K240" s="33"/>
      <c r="L240" s="33"/>
      <c r="M240" s="33"/>
      <c r="N240" s="33"/>
      <c r="O240" s="33"/>
      <c r="P240" s="36">
        <v>1289.6199999999999</v>
      </c>
      <c r="Q240" s="36" t="s">
        <v>404</v>
      </c>
      <c r="R240" s="36" t="s">
        <v>386</v>
      </c>
      <c r="S240" s="36" t="s">
        <v>386</v>
      </c>
      <c r="T240" s="36">
        <v>57</v>
      </c>
      <c r="U240" s="36">
        <v>0</v>
      </c>
      <c r="V240" s="36">
        <v>1</v>
      </c>
      <c r="W240" s="36">
        <v>168203</v>
      </c>
      <c r="X240" s="37">
        <v>44761.875</v>
      </c>
      <c r="Y240" s="36" t="s">
        <v>392</v>
      </c>
      <c r="Z240" s="36">
        <v>0</v>
      </c>
      <c r="AA240" s="37">
        <v>44663.875</v>
      </c>
      <c r="AB240" s="37">
        <v>44761.875</v>
      </c>
      <c r="AC240" s="37">
        <v>30383.875</v>
      </c>
      <c r="AD240" s="37">
        <v>44663.875</v>
      </c>
      <c r="AE240" s="37"/>
      <c r="AF240" s="37">
        <v>43387.875</v>
      </c>
      <c r="AG240" s="36"/>
      <c r="AH240" s="36">
        <v>0</v>
      </c>
      <c r="AI240" s="36">
        <v>0</v>
      </c>
      <c r="AJ240" s="36">
        <v>0</v>
      </c>
      <c r="AK240" s="36">
        <v>0</v>
      </c>
      <c r="AL240" s="36">
        <v>0</v>
      </c>
      <c r="AM240" s="36">
        <v>0</v>
      </c>
      <c r="AN240" s="36" t="s">
        <v>389</v>
      </c>
      <c r="AO240" s="36">
        <v>44</v>
      </c>
      <c r="AP240" s="36" t="s">
        <v>476</v>
      </c>
      <c r="AQ240" s="36">
        <v>153526</v>
      </c>
      <c r="AR240" s="36">
        <v>1535.26</v>
      </c>
      <c r="AS240" s="36" t="s">
        <v>391</v>
      </c>
      <c r="AT240" t="str">
        <f t="shared" si="9"/>
        <v>738001020MXRWXLLX WXPXNXM XNX DX JXU1289.62SIMNÃONÃO570116820344761.875ANMEP044663.87544761.87530383.87544663.87543387.875000000AMIL44AMIL 400 QC NACIONAL1535261535.26INATIVO</v>
      </c>
      <c r="AU240">
        <f t="shared" si="10"/>
        <v>0</v>
      </c>
      <c r="AV240">
        <f t="shared" si="11"/>
        <v>0</v>
      </c>
      <c r="AW240">
        <f>COUNTIF(Erros!$J$2:$J$1060,H240)</f>
        <v>3</v>
      </c>
      <c r="AX240">
        <f>COUNTIF(Discrepante!$J$2:$J$86,H240)</f>
        <v>0</v>
      </c>
      <c r="AY240">
        <f>COUNTIF(Acertos!$J$2:$J$37,H240)</f>
        <v>0</v>
      </c>
    </row>
    <row r="241" spans="1:51">
      <c r="A241" s="33"/>
      <c r="B241" s="33"/>
      <c r="C241" s="33"/>
      <c r="D241" s="34"/>
      <c r="E241" s="33"/>
      <c r="F241" s="33"/>
      <c r="G241" s="33"/>
      <c r="H241" s="34">
        <v>73800102</v>
      </c>
      <c r="I241" s="29">
        <v>0</v>
      </c>
      <c r="J241" s="34" t="s">
        <v>752</v>
      </c>
      <c r="K241" s="33"/>
      <c r="L241" s="33"/>
      <c r="M241" s="33"/>
      <c r="N241" s="33"/>
      <c r="O241" s="33"/>
      <c r="P241" s="34">
        <v>1289.6199999999999</v>
      </c>
      <c r="Q241" s="34" t="s">
        <v>404</v>
      </c>
      <c r="R241" s="34" t="s">
        <v>386</v>
      </c>
      <c r="S241" s="34" t="s">
        <v>386</v>
      </c>
      <c r="T241" s="34">
        <v>57</v>
      </c>
      <c r="U241" s="34">
        <v>0</v>
      </c>
      <c r="V241" s="34">
        <v>1</v>
      </c>
      <c r="W241" s="34">
        <v>168203</v>
      </c>
      <c r="X241" s="35">
        <v>44761.875</v>
      </c>
      <c r="Y241" s="34" t="s">
        <v>392</v>
      </c>
      <c r="Z241" s="34">
        <v>0</v>
      </c>
      <c r="AA241" s="35">
        <v>44663.875</v>
      </c>
      <c r="AB241" s="35">
        <v>44761.875</v>
      </c>
      <c r="AC241" s="35">
        <v>30383.875</v>
      </c>
      <c r="AD241" s="35">
        <v>44663.875</v>
      </c>
      <c r="AE241" s="35"/>
      <c r="AF241" s="35">
        <v>43387.875</v>
      </c>
      <c r="AG241" s="34"/>
      <c r="AH241" s="34">
        <v>0</v>
      </c>
      <c r="AI241" s="34">
        <v>0</v>
      </c>
      <c r="AJ241" s="34">
        <v>0</v>
      </c>
      <c r="AK241" s="34">
        <v>0</v>
      </c>
      <c r="AL241" s="34">
        <v>0</v>
      </c>
      <c r="AM241" s="34">
        <v>0</v>
      </c>
      <c r="AN241" s="34" t="s">
        <v>389</v>
      </c>
      <c r="AO241" s="34">
        <v>44</v>
      </c>
      <c r="AP241" s="34" t="s">
        <v>476</v>
      </c>
      <c r="AQ241" s="34">
        <v>153526</v>
      </c>
      <c r="AR241" s="34">
        <v>1535.26</v>
      </c>
      <c r="AS241" s="34" t="s">
        <v>391</v>
      </c>
      <c r="AT241" t="str">
        <f t="shared" si="9"/>
        <v>738001020MXRWXLLX WXPXNXM XNX DX JXU1289.62SIMNÃONÃO570116820344761.875ANMEP044663.87544761.87530383.87544663.87543387.875000000AMIL44AMIL 400 QC NACIONAL1535261535.26INATIVO</v>
      </c>
      <c r="AU241">
        <f t="shared" si="10"/>
        <v>1</v>
      </c>
      <c r="AV241">
        <f t="shared" si="11"/>
        <v>1</v>
      </c>
      <c r="AW241">
        <f>COUNTIF(Erros!$J$2:$J$1060,H241)</f>
        <v>3</v>
      </c>
      <c r="AX241">
        <f>COUNTIF(Discrepante!$J$2:$J$86,H241)</f>
        <v>0</v>
      </c>
      <c r="AY241">
        <f>COUNTIF(Acertos!$J$2:$J$37,H241)</f>
        <v>0</v>
      </c>
    </row>
    <row r="242" spans="1:51">
      <c r="A242" s="33"/>
      <c r="B242" s="33"/>
      <c r="C242" s="33"/>
      <c r="D242" s="36"/>
      <c r="E242" s="33"/>
      <c r="F242" s="33"/>
      <c r="G242" s="33"/>
      <c r="H242" s="36">
        <v>73800102</v>
      </c>
      <c r="I242" s="30">
        <v>0</v>
      </c>
      <c r="J242" s="36" t="s">
        <v>752</v>
      </c>
      <c r="K242" s="33"/>
      <c r="L242" s="33"/>
      <c r="M242" s="33"/>
      <c r="N242" s="33"/>
      <c r="O242" s="33"/>
      <c r="P242" s="36">
        <v>1289.6199999999999</v>
      </c>
      <c r="Q242" s="36" t="s">
        <v>404</v>
      </c>
      <c r="R242" s="36" t="s">
        <v>386</v>
      </c>
      <c r="S242" s="36" t="s">
        <v>386</v>
      </c>
      <c r="T242" s="36">
        <v>57</v>
      </c>
      <c r="U242" s="36">
        <v>0</v>
      </c>
      <c r="V242" s="36">
        <v>1</v>
      </c>
      <c r="W242" s="36">
        <v>168203</v>
      </c>
      <c r="X242" s="37">
        <v>44761.875</v>
      </c>
      <c r="Y242" s="36" t="s">
        <v>392</v>
      </c>
      <c r="Z242" s="36">
        <v>0</v>
      </c>
      <c r="AA242" s="37">
        <v>44663.875</v>
      </c>
      <c r="AB242" s="37">
        <v>44761.875</v>
      </c>
      <c r="AC242" s="37">
        <v>30383.875</v>
      </c>
      <c r="AD242" s="37">
        <v>44663.875</v>
      </c>
      <c r="AE242" s="37"/>
      <c r="AF242" s="37">
        <v>43387.875</v>
      </c>
      <c r="AG242" s="36"/>
      <c r="AH242" s="36">
        <v>0</v>
      </c>
      <c r="AI242" s="36">
        <v>0</v>
      </c>
      <c r="AJ242" s="36">
        <v>0</v>
      </c>
      <c r="AK242" s="36">
        <v>0</v>
      </c>
      <c r="AL242" s="36">
        <v>0</v>
      </c>
      <c r="AM242" s="36">
        <v>0</v>
      </c>
      <c r="AN242" s="36" t="s">
        <v>389</v>
      </c>
      <c r="AO242" s="36">
        <v>44</v>
      </c>
      <c r="AP242" s="36" t="s">
        <v>476</v>
      </c>
      <c r="AQ242" s="36">
        <v>153526</v>
      </c>
      <c r="AR242" s="36">
        <v>1535.26</v>
      </c>
      <c r="AS242" s="36" t="s">
        <v>391</v>
      </c>
      <c r="AT242" t="str">
        <f t="shared" si="9"/>
        <v>738001020MXRWXLLX WXPXNXM XNX DX JXU1289.62SIMNÃONÃO570116820344761.875ANMEP044663.87544761.87530383.87544663.87543387.875000000AMIL44AMIL 400 QC NACIONAL1535261535.26INATIVO</v>
      </c>
      <c r="AU242">
        <f t="shared" si="10"/>
        <v>1</v>
      </c>
      <c r="AV242">
        <f t="shared" si="11"/>
        <v>1</v>
      </c>
      <c r="AW242">
        <f>COUNTIF(Erros!$J$2:$J$1060,H242)</f>
        <v>3</v>
      </c>
      <c r="AX242">
        <f>COUNTIF(Discrepante!$J$2:$J$86,H242)</f>
        <v>0</v>
      </c>
      <c r="AY242">
        <f>COUNTIF(Acertos!$J$2:$J$37,H242)</f>
        <v>0</v>
      </c>
    </row>
    <row r="243" spans="1:51">
      <c r="A243" s="33"/>
      <c r="B243" s="33"/>
      <c r="C243" s="33"/>
      <c r="D243" s="34"/>
      <c r="E243" s="33"/>
      <c r="F243" s="33"/>
      <c r="G243" s="33"/>
      <c r="H243" s="34">
        <v>73800105</v>
      </c>
      <c r="I243" s="29">
        <v>0</v>
      </c>
      <c r="J243" s="34" t="s">
        <v>753</v>
      </c>
      <c r="K243" s="33"/>
      <c r="L243" s="33"/>
      <c r="M243" s="33"/>
      <c r="N243" s="33"/>
      <c r="O243" s="33"/>
      <c r="P243" s="34">
        <v>1592.45</v>
      </c>
      <c r="Q243" s="34" t="s">
        <v>404</v>
      </c>
      <c r="R243" s="34" t="s">
        <v>404</v>
      </c>
      <c r="S243" s="34" t="s">
        <v>404</v>
      </c>
      <c r="T243" s="34">
        <v>57</v>
      </c>
      <c r="U243" s="34">
        <v>0</v>
      </c>
      <c r="V243" s="34">
        <v>1</v>
      </c>
      <c r="W243" s="34">
        <v>168229</v>
      </c>
      <c r="X243" s="35">
        <v>44761.875</v>
      </c>
      <c r="Y243" s="34" t="s">
        <v>392</v>
      </c>
      <c r="Z243" s="34">
        <v>0</v>
      </c>
      <c r="AA243" s="35"/>
      <c r="AB243" s="35">
        <v>44761.875</v>
      </c>
      <c r="AC243" s="35">
        <v>30529.875</v>
      </c>
      <c r="AD243" s="35">
        <v>43380.875</v>
      </c>
      <c r="AE243" s="35"/>
      <c r="AF243" s="35">
        <v>43387.875</v>
      </c>
      <c r="AG243" s="34"/>
      <c r="AH243" s="34">
        <v>0</v>
      </c>
      <c r="AI243" s="34">
        <v>0</v>
      </c>
      <c r="AJ243" s="34">
        <v>0</v>
      </c>
      <c r="AK243" s="34">
        <v>0</v>
      </c>
      <c r="AL243" s="34">
        <v>0</v>
      </c>
      <c r="AM243" s="34">
        <v>0</v>
      </c>
      <c r="AN243" s="34" t="s">
        <v>389</v>
      </c>
      <c r="AO243" s="34">
        <v>44</v>
      </c>
      <c r="AP243" s="34" t="s">
        <v>478</v>
      </c>
      <c r="AQ243" s="34">
        <v>18958</v>
      </c>
      <c r="AR243" s="34">
        <v>1895.8</v>
      </c>
      <c r="AS243" s="34" t="s">
        <v>408</v>
      </c>
      <c r="AT243" t="str">
        <f t="shared" si="9"/>
        <v>738001050XDUXRDX XLBXRTX XLXZXR TXRRX1592.45SIMSIMSIM570116822944761.875ANMEP044761.87530529.87543380.87543387.875000000AMIL44AMIL 400 QC NACIONAL COPART189581895.8ATIVO</v>
      </c>
      <c r="AU243">
        <f t="shared" si="10"/>
        <v>0</v>
      </c>
      <c r="AV243">
        <f t="shared" si="11"/>
        <v>0</v>
      </c>
      <c r="AW243">
        <f>COUNTIF(Erros!$J$2:$J$1060,H243)</f>
        <v>3</v>
      </c>
      <c r="AX243">
        <f>COUNTIF(Discrepante!$J$2:$J$86,H243)</f>
        <v>0</v>
      </c>
      <c r="AY243">
        <f>COUNTIF(Acertos!$J$2:$J$37,H243)</f>
        <v>0</v>
      </c>
    </row>
    <row r="244" spans="1:51">
      <c r="A244" s="33"/>
      <c r="B244" s="33"/>
      <c r="C244" s="33"/>
      <c r="D244" s="36"/>
      <c r="E244" s="33"/>
      <c r="F244" s="33"/>
      <c r="G244" s="33"/>
      <c r="H244" s="36">
        <v>73800105</v>
      </c>
      <c r="I244" s="30">
        <v>0</v>
      </c>
      <c r="J244" s="36" t="s">
        <v>753</v>
      </c>
      <c r="K244" s="33"/>
      <c r="L244" s="33"/>
      <c r="M244" s="33"/>
      <c r="N244" s="33"/>
      <c r="O244" s="33"/>
      <c r="P244" s="36">
        <v>1592.45</v>
      </c>
      <c r="Q244" s="36" t="s">
        <v>404</v>
      </c>
      <c r="R244" s="36" t="s">
        <v>404</v>
      </c>
      <c r="S244" s="36" t="s">
        <v>404</v>
      </c>
      <c r="T244" s="36">
        <v>57</v>
      </c>
      <c r="U244" s="36">
        <v>0</v>
      </c>
      <c r="V244" s="36">
        <v>1</v>
      </c>
      <c r="W244" s="36">
        <v>168229</v>
      </c>
      <c r="X244" s="37">
        <v>44761.875</v>
      </c>
      <c r="Y244" s="36" t="s">
        <v>392</v>
      </c>
      <c r="Z244" s="36">
        <v>0</v>
      </c>
      <c r="AA244" s="37"/>
      <c r="AB244" s="37">
        <v>44761.875</v>
      </c>
      <c r="AC244" s="37">
        <v>30529.875</v>
      </c>
      <c r="AD244" s="37">
        <v>43380.875</v>
      </c>
      <c r="AE244" s="37"/>
      <c r="AF244" s="37">
        <v>43387.875</v>
      </c>
      <c r="AG244" s="36"/>
      <c r="AH244" s="36">
        <v>0</v>
      </c>
      <c r="AI244" s="36">
        <v>0</v>
      </c>
      <c r="AJ244" s="36">
        <v>0</v>
      </c>
      <c r="AK244" s="36">
        <v>0</v>
      </c>
      <c r="AL244" s="36">
        <v>0</v>
      </c>
      <c r="AM244" s="36">
        <v>0</v>
      </c>
      <c r="AN244" s="36" t="s">
        <v>389</v>
      </c>
      <c r="AO244" s="36">
        <v>44</v>
      </c>
      <c r="AP244" s="36" t="s">
        <v>478</v>
      </c>
      <c r="AQ244" s="36">
        <v>18958</v>
      </c>
      <c r="AR244" s="36">
        <v>1895.8</v>
      </c>
      <c r="AS244" s="36" t="s">
        <v>408</v>
      </c>
      <c r="AT244" t="str">
        <f t="shared" si="9"/>
        <v>738001050XDUXRDX XLBXRTX XLXZXR TXRRX1592.45SIMSIMSIM570116822944761.875ANMEP044761.87530529.87543380.87543387.875000000AMIL44AMIL 400 QC NACIONAL COPART189581895.8ATIVO</v>
      </c>
      <c r="AU244">
        <f t="shared" si="10"/>
        <v>1</v>
      </c>
      <c r="AV244">
        <f t="shared" si="11"/>
        <v>1</v>
      </c>
      <c r="AW244">
        <f>COUNTIF(Erros!$J$2:$J$1060,H244)</f>
        <v>3</v>
      </c>
      <c r="AX244">
        <f>COUNTIF(Discrepante!$J$2:$J$86,H244)</f>
        <v>0</v>
      </c>
      <c r="AY244">
        <f>COUNTIF(Acertos!$J$2:$J$37,H244)</f>
        <v>0</v>
      </c>
    </row>
    <row r="245" spans="1:51">
      <c r="A245" s="33"/>
      <c r="B245" s="33"/>
      <c r="C245" s="33"/>
      <c r="D245" s="34"/>
      <c r="E245" s="33"/>
      <c r="F245" s="33"/>
      <c r="G245" s="33"/>
      <c r="H245" s="34">
        <v>73800105</v>
      </c>
      <c r="I245" s="29">
        <v>0</v>
      </c>
      <c r="J245" s="34" t="s">
        <v>753</v>
      </c>
      <c r="K245" s="33"/>
      <c r="L245" s="33"/>
      <c r="M245" s="33"/>
      <c r="N245" s="33"/>
      <c r="O245" s="33"/>
      <c r="P245" s="34">
        <v>1592.45</v>
      </c>
      <c r="Q245" s="34" t="s">
        <v>404</v>
      </c>
      <c r="R245" s="34" t="s">
        <v>404</v>
      </c>
      <c r="S245" s="34" t="s">
        <v>404</v>
      </c>
      <c r="T245" s="34">
        <v>57</v>
      </c>
      <c r="U245" s="34">
        <v>0</v>
      </c>
      <c r="V245" s="34">
        <v>1</v>
      </c>
      <c r="W245" s="34">
        <v>168229</v>
      </c>
      <c r="X245" s="35">
        <v>44761.875</v>
      </c>
      <c r="Y245" s="34" t="s">
        <v>392</v>
      </c>
      <c r="Z245" s="34">
        <v>0</v>
      </c>
      <c r="AA245" s="35"/>
      <c r="AB245" s="35">
        <v>44761.875</v>
      </c>
      <c r="AC245" s="35">
        <v>30529.875</v>
      </c>
      <c r="AD245" s="35">
        <v>43380.875</v>
      </c>
      <c r="AE245" s="35"/>
      <c r="AF245" s="35">
        <v>43387.875</v>
      </c>
      <c r="AG245" s="34"/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34" t="s">
        <v>389</v>
      </c>
      <c r="AO245" s="34">
        <v>44</v>
      </c>
      <c r="AP245" s="34" t="s">
        <v>478</v>
      </c>
      <c r="AQ245" s="34">
        <v>18958</v>
      </c>
      <c r="AR245" s="34">
        <v>1895.8</v>
      </c>
      <c r="AS245" s="34" t="s">
        <v>408</v>
      </c>
      <c r="AT245" t="str">
        <f t="shared" si="9"/>
        <v>738001050XDUXRDX XLBXRTX XLXZXR TXRRX1592.45SIMSIMSIM570116822944761.875ANMEP044761.87530529.87543380.87543387.875000000AMIL44AMIL 400 QC NACIONAL COPART189581895.8ATIVO</v>
      </c>
      <c r="AU245">
        <f t="shared" si="10"/>
        <v>1</v>
      </c>
      <c r="AV245">
        <f t="shared" si="11"/>
        <v>1</v>
      </c>
      <c r="AW245">
        <f>COUNTIF(Erros!$J$2:$J$1060,H245)</f>
        <v>3</v>
      </c>
      <c r="AX245">
        <f>COUNTIF(Discrepante!$J$2:$J$86,H245)</f>
        <v>0</v>
      </c>
      <c r="AY245">
        <f>COUNTIF(Acertos!$J$2:$J$37,H245)</f>
        <v>0</v>
      </c>
    </row>
    <row r="246" spans="1:51">
      <c r="A246" s="33"/>
      <c r="B246" s="33"/>
      <c r="C246" s="33"/>
      <c r="D246" s="36"/>
      <c r="E246" s="33"/>
      <c r="F246" s="33"/>
      <c r="G246" s="33"/>
      <c r="H246" s="36">
        <v>73800108</v>
      </c>
      <c r="I246" s="30">
        <v>0</v>
      </c>
      <c r="J246" s="36" t="s">
        <v>754</v>
      </c>
      <c r="K246" s="33"/>
      <c r="L246" s="33"/>
      <c r="M246" s="33"/>
      <c r="N246" s="33"/>
      <c r="O246" s="33"/>
      <c r="P246" s="36">
        <v>2323.64</v>
      </c>
      <c r="Q246" s="36" t="s">
        <v>404</v>
      </c>
      <c r="R246" s="36" t="s">
        <v>404</v>
      </c>
      <c r="S246" s="36" t="s">
        <v>404</v>
      </c>
      <c r="T246" s="36">
        <v>57</v>
      </c>
      <c r="U246" s="36">
        <v>0</v>
      </c>
      <c r="V246" s="36">
        <v>1</v>
      </c>
      <c r="W246" s="36">
        <v>168256</v>
      </c>
      <c r="X246" s="37">
        <v>44761.875</v>
      </c>
      <c r="Y246" s="36" t="s">
        <v>392</v>
      </c>
      <c r="Z246" s="36">
        <v>0</v>
      </c>
      <c r="AA246" s="37">
        <v>44755.875</v>
      </c>
      <c r="AB246" s="37">
        <v>44761.875</v>
      </c>
      <c r="AC246" s="37">
        <v>30647.916666666668</v>
      </c>
      <c r="AD246" s="37">
        <v>44755.875</v>
      </c>
      <c r="AE246" s="37"/>
      <c r="AF246" s="37">
        <v>43387.875</v>
      </c>
      <c r="AG246" s="36"/>
      <c r="AH246" s="36">
        <v>0</v>
      </c>
      <c r="AI246" s="36">
        <v>0</v>
      </c>
      <c r="AJ246" s="36">
        <v>0</v>
      </c>
      <c r="AK246" s="36">
        <v>0</v>
      </c>
      <c r="AL246" s="36">
        <v>0</v>
      </c>
      <c r="AM246" s="36">
        <v>0</v>
      </c>
      <c r="AN246" s="36" t="s">
        <v>389</v>
      </c>
      <c r="AO246" s="36">
        <v>44</v>
      </c>
      <c r="AP246" s="36" t="s">
        <v>398</v>
      </c>
      <c r="AQ246" s="36">
        <v>276623</v>
      </c>
      <c r="AR246" s="36">
        <v>2766.23</v>
      </c>
      <c r="AS246" s="36" t="s">
        <v>391</v>
      </c>
      <c r="AT246" t="str">
        <f t="shared" si="9"/>
        <v>738001080LXDXXNX WRXTXNX KXHL2323.64SIMSIMSIM570116825644761.875ANMEP044755.87544761.87530647.916666666744755.87543387.875000000AMIL44AMIL 500 QP NACIONAL2766232766.23INATIVO</v>
      </c>
      <c r="AU246">
        <f t="shared" si="10"/>
        <v>0</v>
      </c>
      <c r="AV246">
        <f t="shared" si="11"/>
        <v>0</v>
      </c>
      <c r="AW246">
        <f>COUNTIF(Erros!$J$2:$J$1060,H246)</f>
        <v>3</v>
      </c>
      <c r="AX246">
        <f>COUNTIF(Discrepante!$J$2:$J$86,H246)</f>
        <v>0</v>
      </c>
      <c r="AY246">
        <f>COUNTIF(Acertos!$J$2:$J$37,H246)</f>
        <v>0</v>
      </c>
    </row>
    <row r="247" spans="1:51">
      <c r="A247" s="33"/>
      <c r="B247" s="33"/>
      <c r="C247" s="33"/>
      <c r="D247" s="34"/>
      <c r="E247" s="33"/>
      <c r="F247" s="33"/>
      <c r="G247" s="33"/>
      <c r="H247" s="34">
        <v>73800108</v>
      </c>
      <c r="I247" s="29">
        <v>0</v>
      </c>
      <c r="J247" s="34" t="s">
        <v>754</v>
      </c>
      <c r="K247" s="33"/>
      <c r="L247" s="33"/>
      <c r="M247" s="33"/>
      <c r="N247" s="33"/>
      <c r="O247" s="33"/>
      <c r="P247" s="34">
        <v>2323.64</v>
      </c>
      <c r="Q247" s="34" t="s">
        <v>404</v>
      </c>
      <c r="R247" s="34" t="s">
        <v>404</v>
      </c>
      <c r="S247" s="34" t="s">
        <v>404</v>
      </c>
      <c r="T247" s="34">
        <v>57</v>
      </c>
      <c r="U247" s="34">
        <v>0</v>
      </c>
      <c r="V247" s="34">
        <v>1</v>
      </c>
      <c r="W247" s="34">
        <v>168256</v>
      </c>
      <c r="X247" s="35">
        <v>44761.875</v>
      </c>
      <c r="Y247" s="34" t="s">
        <v>392</v>
      </c>
      <c r="Z247" s="34">
        <v>0</v>
      </c>
      <c r="AA247" s="35">
        <v>44755.875</v>
      </c>
      <c r="AB247" s="35">
        <v>44761.875</v>
      </c>
      <c r="AC247" s="35">
        <v>30647.916666666668</v>
      </c>
      <c r="AD247" s="35">
        <v>44755.875</v>
      </c>
      <c r="AE247" s="35"/>
      <c r="AF247" s="35">
        <v>43387.875</v>
      </c>
      <c r="AG247" s="34"/>
      <c r="AH247" s="34">
        <v>0</v>
      </c>
      <c r="AI247" s="34">
        <v>0</v>
      </c>
      <c r="AJ247" s="34">
        <v>0</v>
      </c>
      <c r="AK247" s="34">
        <v>0</v>
      </c>
      <c r="AL247" s="34">
        <v>0</v>
      </c>
      <c r="AM247" s="34">
        <v>0</v>
      </c>
      <c r="AN247" s="34" t="s">
        <v>389</v>
      </c>
      <c r="AO247" s="34">
        <v>44</v>
      </c>
      <c r="AP247" s="34" t="s">
        <v>398</v>
      </c>
      <c r="AQ247" s="34">
        <v>276623</v>
      </c>
      <c r="AR247" s="34">
        <v>2766.23</v>
      </c>
      <c r="AS247" s="34" t="s">
        <v>391</v>
      </c>
      <c r="AT247" t="str">
        <f t="shared" si="9"/>
        <v>738001080LXDXXNX WRXTXNX KXHL2323.64SIMSIMSIM570116825644761.875ANMEP044755.87544761.87530647.916666666744755.87543387.875000000AMIL44AMIL 500 QP NACIONAL2766232766.23INATIVO</v>
      </c>
      <c r="AU247">
        <f t="shared" si="10"/>
        <v>1</v>
      </c>
      <c r="AV247">
        <f t="shared" si="11"/>
        <v>1</v>
      </c>
      <c r="AW247">
        <f>COUNTIF(Erros!$J$2:$J$1060,H247)</f>
        <v>3</v>
      </c>
      <c r="AX247">
        <f>COUNTIF(Discrepante!$J$2:$J$86,H247)</f>
        <v>0</v>
      </c>
      <c r="AY247">
        <f>COUNTIF(Acertos!$J$2:$J$37,H247)</f>
        <v>0</v>
      </c>
    </row>
    <row r="248" spans="1:51">
      <c r="A248" s="33"/>
      <c r="B248" s="33"/>
      <c r="C248" s="33"/>
      <c r="D248" s="36"/>
      <c r="E248" s="33"/>
      <c r="F248" s="33"/>
      <c r="G248" s="33"/>
      <c r="H248" s="36">
        <v>73800108</v>
      </c>
      <c r="I248" s="30">
        <v>0</v>
      </c>
      <c r="J248" s="36" t="s">
        <v>754</v>
      </c>
      <c r="K248" s="33"/>
      <c r="L248" s="33"/>
      <c r="M248" s="33"/>
      <c r="N248" s="33"/>
      <c r="O248" s="33"/>
      <c r="P248" s="36">
        <v>2323.64</v>
      </c>
      <c r="Q248" s="36" t="s">
        <v>404</v>
      </c>
      <c r="R248" s="36" t="s">
        <v>404</v>
      </c>
      <c r="S248" s="36" t="s">
        <v>404</v>
      </c>
      <c r="T248" s="36">
        <v>57</v>
      </c>
      <c r="U248" s="36">
        <v>0</v>
      </c>
      <c r="V248" s="36">
        <v>1</v>
      </c>
      <c r="W248" s="36">
        <v>168256</v>
      </c>
      <c r="X248" s="37">
        <v>44761.875</v>
      </c>
      <c r="Y248" s="36" t="s">
        <v>392</v>
      </c>
      <c r="Z248" s="36">
        <v>0</v>
      </c>
      <c r="AA248" s="37">
        <v>44755.875</v>
      </c>
      <c r="AB248" s="37">
        <v>44761.875</v>
      </c>
      <c r="AC248" s="37">
        <v>30647.916666666668</v>
      </c>
      <c r="AD248" s="37">
        <v>44755.875</v>
      </c>
      <c r="AE248" s="37"/>
      <c r="AF248" s="37">
        <v>43387.875</v>
      </c>
      <c r="AG248" s="36"/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36" t="s">
        <v>389</v>
      </c>
      <c r="AO248" s="36">
        <v>44</v>
      </c>
      <c r="AP248" s="36" t="s">
        <v>398</v>
      </c>
      <c r="AQ248" s="36">
        <v>276623</v>
      </c>
      <c r="AR248" s="36">
        <v>2766.23</v>
      </c>
      <c r="AS248" s="36" t="s">
        <v>391</v>
      </c>
      <c r="AT248" t="str">
        <f t="shared" si="9"/>
        <v>738001080LXDXXNX WRXTXNX KXHL2323.64SIMSIMSIM570116825644761.875ANMEP044755.87544761.87530647.916666666744755.87543387.875000000AMIL44AMIL 500 QP NACIONAL2766232766.23INATIVO</v>
      </c>
      <c r="AU248">
        <f t="shared" si="10"/>
        <v>1</v>
      </c>
      <c r="AV248">
        <f t="shared" si="11"/>
        <v>1</v>
      </c>
      <c r="AW248">
        <f>COUNTIF(Erros!$J$2:$J$1060,H248)</f>
        <v>3</v>
      </c>
      <c r="AX248">
        <f>COUNTIF(Discrepante!$J$2:$J$86,H248)</f>
        <v>0</v>
      </c>
      <c r="AY248">
        <f>COUNTIF(Acertos!$J$2:$J$37,H248)</f>
        <v>0</v>
      </c>
    </row>
    <row r="249" spans="1:51">
      <c r="A249" s="33"/>
      <c r="B249" s="33"/>
      <c r="C249" s="33"/>
      <c r="D249" s="36"/>
      <c r="E249" s="33"/>
      <c r="F249" s="33"/>
      <c r="G249" s="33"/>
      <c r="H249" s="36">
        <v>73802336</v>
      </c>
      <c r="I249" s="30">
        <v>0</v>
      </c>
      <c r="J249" s="36" t="s">
        <v>875</v>
      </c>
      <c r="K249" s="33"/>
      <c r="L249" s="33"/>
      <c r="M249" s="33"/>
      <c r="N249" s="33"/>
      <c r="O249" s="33"/>
      <c r="P249" s="36">
        <v>805.73</v>
      </c>
      <c r="Q249" s="36" t="s">
        <v>404</v>
      </c>
      <c r="R249" s="36" t="s">
        <v>386</v>
      </c>
      <c r="S249" s="36" t="s">
        <v>386</v>
      </c>
      <c r="T249" s="36">
        <v>19</v>
      </c>
      <c r="U249" s="36">
        <v>0</v>
      </c>
      <c r="V249" s="36">
        <v>1</v>
      </c>
      <c r="W249" s="36">
        <v>167992</v>
      </c>
      <c r="X249" s="37">
        <v>44761.875</v>
      </c>
      <c r="Y249" s="36" t="s">
        <v>387</v>
      </c>
      <c r="Z249" s="36">
        <v>0</v>
      </c>
      <c r="AA249" s="37">
        <v>44699.875</v>
      </c>
      <c r="AB249" s="37">
        <v>44761.875</v>
      </c>
      <c r="AC249" s="37">
        <v>40159.916666666664</v>
      </c>
      <c r="AD249" s="37">
        <v>44699.875</v>
      </c>
      <c r="AE249" s="37">
        <v>44693.875</v>
      </c>
      <c r="AF249" s="37">
        <v>43387.875</v>
      </c>
      <c r="AG249" s="36"/>
      <c r="AH249" s="36">
        <v>0</v>
      </c>
      <c r="AI249" s="36">
        <v>0</v>
      </c>
      <c r="AJ249" s="36">
        <v>0</v>
      </c>
      <c r="AK249" s="36">
        <v>0</v>
      </c>
      <c r="AL249" s="36">
        <v>0</v>
      </c>
      <c r="AM249" s="36">
        <v>0</v>
      </c>
      <c r="AN249" s="36" t="s">
        <v>389</v>
      </c>
      <c r="AO249" s="36">
        <v>44</v>
      </c>
      <c r="AP249" s="36" t="s">
        <v>398</v>
      </c>
      <c r="AQ249" s="36">
        <v>95921</v>
      </c>
      <c r="AR249" s="36">
        <v>959.21</v>
      </c>
      <c r="AS249" s="36" t="s">
        <v>391</v>
      </c>
      <c r="AT249" t="str">
        <f t="shared" si="9"/>
        <v>738023360VXLXNTXNX WXTXLX BRXNWX FXRNXNDX805.73SIMNÃONÃO190116799244761.875FNEL044699.87544761.87540159.916666666744699.87544693.87543387.875000000AMIL44AMIL 500 QP NACIONAL95921959.21INATIVO</v>
      </c>
      <c r="AU249">
        <f t="shared" si="10"/>
        <v>0</v>
      </c>
      <c r="AV249">
        <f t="shared" si="11"/>
        <v>0</v>
      </c>
      <c r="AW249">
        <f>COUNTIF(Erros!$J$2:$J$1060,H249)</f>
        <v>3</v>
      </c>
      <c r="AX249">
        <f>COUNTIF(Discrepante!$J$2:$J$86,H249)</f>
        <v>0</v>
      </c>
      <c r="AY249">
        <f>COUNTIF(Acertos!$J$2:$J$37,H249)</f>
        <v>0</v>
      </c>
    </row>
    <row r="250" spans="1:51">
      <c r="A250" s="33"/>
      <c r="B250" s="33"/>
      <c r="C250" s="33"/>
      <c r="D250" s="34"/>
      <c r="E250" s="33"/>
      <c r="F250" s="33"/>
      <c r="G250" s="33"/>
      <c r="H250" s="34">
        <v>73802336</v>
      </c>
      <c r="I250" s="29">
        <v>0</v>
      </c>
      <c r="J250" s="34" t="s">
        <v>875</v>
      </c>
      <c r="K250" s="33"/>
      <c r="L250" s="33"/>
      <c r="M250" s="33"/>
      <c r="N250" s="33"/>
      <c r="O250" s="33"/>
      <c r="P250" s="34">
        <v>805.73</v>
      </c>
      <c r="Q250" s="34" t="s">
        <v>404</v>
      </c>
      <c r="R250" s="34" t="s">
        <v>386</v>
      </c>
      <c r="S250" s="34" t="s">
        <v>386</v>
      </c>
      <c r="T250" s="34">
        <v>19</v>
      </c>
      <c r="U250" s="34">
        <v>0</v>
      </c>
      <c r="V250" s="34">
        <v>1</v>
      </c>
      <c r="W250" s="34">
        <v>167992</v>
      </c>
      <c r="X250" s="35">
        <v>44761.875</v>
      </c>
      <c r="Y250" s="34" t="s">
        <v>387</v>
      </c>
      <c r="Z250" s="34">
        <v>0</v>
      </c>
      <c r="AA250" s="35">
        <v>44699.875</v>
      </c>
      <c r="AB250" s="35">
        <v>44761.875</v>
      </c>
      <c r="AC250" s="35">
        <v>40159.916666666664</v>
      </c>
      <c r="AD250" s="35">
        <v>44699.875</v>
      </c>
      <c r="AE250" s="35">
        <v>44693.875</v>
      </c>
      <c r="AF250" s="35">
        <v>43387.875</v>
      </c>
      <c r="AG250" s="34"/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34" t="s">
        <v>389</v>
      </c>
      <c r="AO250" s="34">
        <v>44</v>
      </c>
      <c r="AP250" s="34" t="s">
        <v>398</v>
      </c>
      <c r="AQ250" s="34">
        <v>95921</v>
      </c>
      <c r="AR250" s="34">
        <v>959.21</v>
      </c>
      <c r="AS250" s="34" t="s">
        <v>391</v>
      </c>
      <c r="AT250" t="str">
        <f t="shared" si="9"/>
        <v>738023360VXLXNTXNX WXTXLX BRXNWX FXRNXNDX805.73SIMNÃONÃO190116799244761.875FNEL044699.87544761.87540159.916666666744699.87544693.87543387.875000000AMIL44AMIL 500 QP NACIONAL95921959.21INATIVO</v>
      </c>
      <c r="AU250">
        <f t="shared" si="10"/>
        <v>1</v>
      </c>
      <c r="AV250">
        <f t="shared" si="11"/>
        <v>1</v>
      </c>
      <c r="AW250">
        <f>COUNTIF(Erros!$J$2:$J$1060,H250)</f>
        <v>3</v>
      </c>
      <c r="AX250">
        <f>COUNTIF(Discrepante!$J$2:$J$86,H250)</f>
        <v>0</v>
      </c>
      <c r="AY250">
        <f>COUNTIF(Acertos!$J$2:$J$37,H250)</f>
        <v>0</v>
      </c>
    </row>
    <row r="251" spans="1:51">
      <c r="A251" s="33"/>
      <c r="B251" s="33"/>
      <c r="C251" s="33"/>
      <c r="D251" s="36"/>
      <c r="E251" s="33"/>
      <c r="F251" s="33"/>
      <c r="G251" s="33"/>
      <c r="H251" s="36">
        <v>73802336</v>
      </c>
      <c r="I251" s="30">
        <v>0</v>
      </c>
      <c r="J251" s="36" t="s">
        <v>875</v>
      </c>
      <c r="K251" s="33"/>
      <c r="L251" s="33"/>
      <c r="M251" s="33"/>
      <c r="N251" s="33"/>
      <c r="O251" s="33"/>
      <c r="P251" s="36">
        <v>805.73</v>
      </c>
      <c r="Q251" s="36" t="s">
        <v>404</v>
      </c>
      <c r="R251" s="36" t="s">
        <v>386</v>
      </c>
      <c r="S251" s="36" t="s">
        <v>386</v>
      </c>
      <c r="T251" s="36">
        <v>19</v>
      </c>
      <c r="U251" s="36">
        <v>0</v>
      </c>
      <c r="V251" s="36">
        <v>1</v>
      </c>
      <c r="W251" s="36">
        <v>167992</v>
      </c>
      <c r="X251" s="37">
        <v>44761.875</v>
      </c>
      <c r="Y251" s="36" t="s">
        <v>387</v>
      </c>
      <c r="Z251" s="36">
        <v>0</v>
      </c>
      <c r="AA251" s="37">
        <v>44699.875</v>
      </c>
      <c r="AB251" s="37">
        <v>44761.875</v>
      </c>
      <c r="AC251" s="37">
        <v>40159.916666666664</v>
      </c>
      <c r="AD251" s="37">
        <v>44699.875</v>
      </c>
      <c r="AE251" s="37">
        <v>44693.875</v>
      </c>
      <c r="AF251" s="37">
        <v>43387.875</v>
      </c>
      <c r="AG251" s="36"/>
      <c r="AH251" s="36">
        <v>0</v>
      </c>
      <c r="AI251" s="36">
        <v>0</v>
      </c>
      <c r="AJ251" s="36">
        <v>0</v>
      </c>
      <c r="AK251" s="36">
        <v>0</v>
      </c>
      <c r="AL251" s="36">
        <v>0</v>
      </c>
      <c r="AM251" s="36">
        <v>0</v>
      </c>
      <c r="AN251" s="36" t="s">
        <v>389</v>
      </c>
      <c r="AO251" s="36">
        <v>44</v>
      </c>
      <c r="AP251" s="36" t="s">
        <v>398</v>
      </c>
      <c r="AQ251" s="36">
        <v>95921</v>
      </c>
      <c r="AR251" s="36">
        <v>959.21</v>
      </c>
      <c r="AS251" s="36" t="s">
        <v>391</v>
      </c>
      <c r="AT251" t="str">
        <f t="shared" si="9"/>
        <v>738023360VXLXNTXNX WXTXLX BRXNWX FXRNXNDX805.73SIMNÃONÃO190116799244761.875FNEL044699.87544761.87540159.916666666744699.87544693.87543387.875000000AMIL44AMIL 500 QP NACIONAL95921959.21INATIVO</v>
      </c>
      <c r="AU251">
        <f t="shared" si="10"/>
        <v>1</v>
      </c>
      <c r="AV251">
        <f t="shared" si="11"/>
        <v>1</v>
      </c>
      <c r="AW251">
        <f>COUNTIF(Erros!$J$2:$J$1060,H251)</f>
        <v>3</v>
      </c>
      <c r="AX251">
        <f>COUNTIF(Discrepante!$J$2:$J$86,H251)</f>
        <v>0</v>
      </c>
      <c r="AY251">
        <f>COUNTIF(Acertos!$J$2:$J$37,H251)</f>
        <v>0</v>
      </c>
    </row>
    <row r="252" spans="1:51">
      <c r="A252" s="33"/>
      <c r="B252" s="33"/>
      <c r="C252" s="33"/>
      <c r="D252" s="34"/>
      <c r="E252" s="33"/>
      <c r="F252" s="33"/>
      <c r="G252" s="33"/>
      <c r="H252" s="34">
        <v>73804178</v>
      </c>
      <c r="I252" s="29">
        <v>0</v>
      </c>
      <c r="J252" s="34" t="s">
        <v>761</v>
      </c>
      <c r="K252" s="33"/>
      <c r="L252" s="33"/>
      <c r="M252" s="33"/>
      <c r="N252" s="33"/>
      <c r="O252" s="33"/>
      <c r="P252" s="34">
        <v>1609.46</v>
      </c>
      <c r="Q252" s="34" t="s">
        <v>404</v>
      </c>
      <c r="R252" s="34" t="s">
        <v>404</v>
      </c>
      <c r="S252" s="34" t="s">
        <v>404</v>
      </c>
      <c r="T252" s="34">
        <v>19</v>
      </c>
      <c r="U252" s="34">
        <v>0</v>
      </c>
      <c r="V252" s="34">
        <v>1</v>
      </c>
      <c r="W252" s="34">
        <v>168292</v>
      </c>
      <c r="X252" s="35">
        <v>44761.875</v>
      </c>
      <c r="Y252" s="34" t="s">
        <v>387</v>
      </c>
      <c r="Z252" s="34">
        <v>0</v>
      </c>
      <c r="AA252" s="35"/>
      <c r="AB252" s="35">
        <v>44761.875</v>
      </c>
      <c r="AC252" s="35">
        <v>36218.875</v>
      </c>
      <c r="AD252" s="35">
        <v>43381.875</v>
      </c>
      <c r="AE252" s="35"/>
      <c r="AF252" s="35">
        <v>43387.875</v>
      </c>
      <c r="AG252" s="34"/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  <c r="AM252" s="34">
        <v>0</v>
      </c>
      <c r="AN252" s="34" t="s">
        <v>389</v>
      </c>
      <c r="AO252" s="34">
        <v>44</v>
      </c>
      <c r="AP252" s="34" t="s">
        <v>398</v>
      </c>
      <c r="AQ252" s="34">
        <v>191602</v>
      </c>
      <c r="AR252" s="34">
        <v>1916.02</v>
      </c>
      <c r="AS252" s="34" t="s">
        <v>408</v>
      </c>
      <c r="AT252" t="str">
        <f t="shared" si="9"/>
        <v>738041780TXXLX WXRDXX DX XLVX XUX1609.46SIMSIMSIM190116829244761.875FNEL044761.87536218.87543381.87543387.875000000AMIL44AMIL 500 QP NACIONAL1916021916.02ATIVO</v>
      </c>
      <c r="AU252">
        <f t="shared" si="10"/>
        <v>0</v>
      </c>
      <c r="AV252">
        <f t="shared" si="11"/>
        <v>0</v>
      </c>
      <c r="AW252">
        <f>COUNTIF(Erros!$J$2:$J$1060,H252)</f>
        <v>3</v>
      </c>
      <c r="AX252">
        <f>COUNTIF(Discrepante!$J$2:$J$86,H252)</f>
        <v>0</v>
      </c>
      <c r="AY252">
        <f>COUNTIF(Acertos!$J$2:$J$37,H252)</f>
        <v>0</v>
      </c>
    </row>
    <row r="253" spans="1:51">
      <c r="A253" s="33"/>
      <c r="B253" s="33"/>
      <c r="C253" s="33"/>
      <c r="D253" s="36"/>
      <c r="E253" s="33"/>
      <c r="F253" s="33"/>
      <c r="G253" s="33"/>
      <c r="H253" s="36">
        <v>73804178</v>
      </c>
      <c r="I253" s="30">
        <v>0</v>
      </c>
      <c r="J253" s="36" t="s">
        <v>761</v>
      </c>
      <c r="K253" s="33"/>
      <c r="L253" s="33"/>
      <c r="M253" s="33"/>
      <c r="N253" s="33"/>
      <c r="O253" s="33"/>
      <c r="P253" s="36">
        <v>1609.46</v>
      </c>
      <c r="Q253" s="36" t="s">
        <v>404</v>
      </c>
      <c r="R253" s="36" t="s">
        <v>404</v>
      </c>
      <c r="S253" s="36" t="s">
        <v>404</v>
      </c>
      <c r="T253" s="36">
        <v>19</v>
      </c>
      <c r="U253" s="36">
        <v>0</v>
      </c>
      <c r="V253" s="36">
        <v>1</v>
      </c>
      <c r="W253" s="36">
        <v>168292</v>
      </c>
      <c r="X253" s="37">
        <v>44761.875</v>
      </c>
      <c r="Y253" s="36" t="s">
        <v>387</v>
      </c>
      <c r="Z253" s="36">
        <v>0</v>
      </c>
      <c r="AA253" s="37"/>
      <c r="AB253" s="37">
        <v>44761.875</v>
      </c>
      <c r="AC253" s="37">
        <v>36218.875</v>
      </c>
      <c r="AD253" s="37">
        <v>43381.875</v>
      </c>
      <c r="AE253" s="37"/>
      <c r="AF253" s="37">
        <v>43387.875</v>
      </c>
      <c r="AG253" s="36"/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36" t="s">
        <v>389</v>
      </c>
      <c r="AO253" s="36">
        <v>44</v>
      </c>
      <c r="AP253" s="36" t="s">
        <v>398</v>
      </c>
      <c r="AQ253" s="36">
        <v>191602</v>
      </c>
      <c r="AR253" s="36">
        <v>1916.02</v>
      </c>
      <c r="AS253" s="36" t="s">
        <v>408</v>
      </c>
      <c r="AT253" t="str">
        <f t="shared" si="9"/>
        <v>738041780TXXLX WXRDXX DX XLVX XUX1609.46SIMSIMSIM190116829244761.875FNEL044761.87536218.87543381.87543387.875000000AMIL44AMIL 500 QP NACIONAL1916021916.02ATIVO</v>
      </c>
      <c r="AU253">
        <f t="shared" si="10"/>
        <v>1</v>
      </c>
      <c r="AV253">
        <f t="shared" si="11"/>
        <v>1</v>
      </c>
      <c r="AW253">
        <f>COUNTIF(Erros!$J$2:$J$1060,H253)</f>
        <v>3</v>
      </c>
      <c r="AX253">
        <f>COUNTIF(Discrepante!$J$2:$J$86,H253)</f>
        <v>0</v>
      </c>
      <c r="AY253">
        <f>COUNTIF(Acertos!$J$2:$J$37,H253)</f>
        <v>0</v>
      </c>
    </row>
    <row r="254" spans="1:51">
      <c r="A254" s="33"/>
      <c r="B254" s="33"/>
      <c r="C254" s="33"/>
      <c r="D254" s="34"/>
      <c r="E254" s="33"/>
      <c r="F254" s="33"/>
      <c r="G254" s="33"/>
      <c r="H254" s="34">
        <v>73804178</v>
      </c>
      <c r="I254" s="29">
        <v>0</v>
      </c>
      <c r="J254" s="34" t="s">
        <v>761</v>
      </c>
      <c r="K254" s="33"/>
      <c r="L254" s="33"/>
      <c r="M254" s="33"/>
      <c r="N254" s="33"/>
      <c r="O254" s="33"/>
      <c r="P254" s="34">
        <v>1609.46</v>
      </c>
      <c r="Q254" s="34" t="s">
        <v>404</v>
      </c>
      <c r="R254" s="34" t="s">
        <v>404</v>
      </c>
      <c r="S254" s="34" t="s">
        <v>404</v>
      </c>
      <c r="T254" s="34">
        <v>19</v>
      </c>
      <c r="U254" s="34">
        <v>0</v>
      </c>
      <c r="V254" s="34">
        <v>1</v>
      </c>
      <c r="W254" s="34">
        <v>168292</v>
      </c>
      <c r="X254" s="35">
        <v>44761.875</v>
      </c>
      <c r="Y254" s="34" t="s">
        <v>387</v>
      </c>
      <c r="Z254" s="34">
        <v>0</v>
      </c>
      <c r="AA254" s="35"/>
      <c r="AB254" s="35">
        <v>44761.875</v>
      </c>
      <c r="AC254" s="35">
        <v>36218.875</v>
      </c>
      <c r="AD254" s="35">
        <v>43381.875</v>
      </c>
      <c r="AE254" s="35"/>
      <c r="AF254" s="35">
        <v>43387.875</v>
      </c>
      <c r="AG254" s="34"/>
      <c r="AH254" s="34">
        <v>0</v>
      </c>
      <c r="AI254" s="34">
        <v>0</v>
      </c>
      <c r="AJ254" s="34">
        <v>0</v>
      </c>
      <c r="AK254" s="34">
        <v>0</v>
      </c>
      <c r="AL254" s="34">
        <v>0</v>
      </c>
      <c r="AM254" s="34">
        <v>0</v>
      </c>
      <c r="AN254" s="34" t="s">
        <v>389</v>
      </c>
      <c r="AO254" s="34">
        <v>44</v>
      </c>
      <c r="AP254" s="34" t="s">
        <v>398</v>
      </c>
      <c r="AQ254" s="34">
        <v>191602</v>
      </c>
      <c r="AR254" s="34">
        <v>1916.02</v>
      </c>
      <c r="AS254" s="34" t="s">
        <v>408</v>
      </c>
      <c r="AT254" t="str">
        <f t="shared" si="9"/>
        <v>738041780TXXLX WXRDXX DX XLVX XUX1609.46SIMSIMSIM190116829244761.875FNEL044761.87536218.87543381.87543387.875000000AMIL44AMIL 500 QP NACIONAL1916021916.02ATIVO</v>
      </c>
      <c r="AU254">
        <f t="shared" si="10"/>
        <v>1</v>
      </c>
      <c r="AV254">
        <f t="shared" si="11"/>
        <v>1</v>
      </c>
      <c r="AW254">
        <f>COUNTIF(Erros!$J$2:$J$1060,H254)</f>
        <v>3</v>
      </c>
      <c r="AX254">
        <f>COUNTIF(Discrepante!$J$2:$J$86,H254)</f>
        <v>0</v>
      </c>
      <c r="AY254">
        <f>COUNTIF(Acertos!$J$2:$J$37,H254)</f>
        <v>0</v>
      </c>
    </row>
    <row r="255" spans="1:51">
      <c r="A255" s="33"/>
      <c r="B255" s="33"/>
      <c r="C255" s="33"/>
      <c r="D255" s="36"/>
      <c r="E255" s="33"/>
      <c r="F255" s="33"/>
      <c r="G255" s="33"/>
      <c r="H255" s="36">
        <v>73804191</v>
      </c>
      <c r="I255" s="30">
        <v>0</v>
      </c>
      <c r="J255" s="36" t="s">
        <v>762</v>
      </c>
      <c r="K255" s="33"/>
      <c r="L255" s="33"/>
      <c r="M255" s="33"/>
      <c r="N255" s="33"/>
      <c r="O255" s="33"/>
      <c r="P255" s="36">
        <v>1475.34</v>
      </c>
      <c r="Q255" s="36" t="s">
        <v>404</v>
      </c>
      <c r="R255" s="36" t="s">
        <v>404</v>
      </c>
      <c r="S255" s="36" t="s">
        <v>404</v>
      </c>
      <c r="T255" s="36">
        <v>19</v>
      </c>
      <c r="U255" s="36">
        <v>0</v>
      </c>
      <c r="V255" s="36">
        <v>1</v>
      </c>
      <c r="W255" s="36">
        <v>168325</v>
      </c>
      <c r="X255" s="37">
        <v>44761.875</v>
      </c>
      <c r="Y255" s="36" t="s">
        <v>387</v>
      </c>
      <c r="Z255" s="36">
        <v>0</v>
      </c>
      <c r="AA255" s="37"/>
      <c r="AB255" s="37">
        <v>44761.875</v>
      </c>
      <c r="AC255" s="37">
        <v>37189.875</v>
      </c>
      <c r="AD255" s="37">
        <v>43381.875</v>
      </c>
      <c r="AE255" s="37"/>
      <c r="AF255" s="37">
        <v>43387.875</v>
      </c>
      <c r="AG255" s="36"/>
      <c r="AH255" s="36">
        <v>0</v>
      </c>
      <c r="AI255" s="36">
        <v>0</v>
      </c>
      <c r="AJ255" s="36">
        <v>0</v>
      </c>
      <c r="AK255" s="36">
        <v>0</v>
      </c>
      <c r="AL255" s="36">
        <v>0</v>
      </c>
      <c r="AM255" s="36">
        <v>0</v>
      </c>
      <c r="AN255" s="36" t="s">
        <v>389</v>
      </c>
      <c r="AO255" s="36">
        <v>44</v>
      </c>
      <c r="AP255" s="36" t="s">
        <v>390</v>
      </c>
      <c r="AQ255" s="36">
        <v>82674</v>
      </c>
      <c r="AR255" s="36">
        <v>826.74</v>
      </c>
      <c r="AS255" s="36" t="s">
        <v>408</v>
      </c>
      <c r="AT255" t="str">
        <f t="shared" si="9"/>
        <v>738041910WXMXLX RXFXXLX MXRXXRX FRXNWX1475.34SIMSIMSIM190116832544761.875FNEL044761.87537189.87543381.87543387.875000000AMIL44AMIL 400 QP NACIONAL82674826.74ATIVO</v>
      </c>
      <c r="AU255">
        <f t="shared" si="10"/>
        <v>0</v>
      </c>
      <c r="AV255">
        <f t="shared" si="11"/>
        <v>0</v>
      </c>
      <c r="AW255">
        <f>COUNTIF(Erros!$J$2:$J$1060,H255)</f>
        <v>3</v>
      </c>
      <c r="AX255">
        <f>COUNTIF(Discrepante!$J$2:$J$86,H255)</f>
        <v>0</v>
      </c>
      <c r="AY255">
        <f>COUNTIF(Acertos!$J$2:$J$37,H255)</f>
        <v>0</v>
      </c>
    </row>
    <row r="256" spans="1:51">
      <c r="A256" s="33"/>
      <c r="B256" s="33"/>
      <c r="C256" s="33"/>
      <c r="D256" s="34"/>
      <c r="E256" s="33"/>
      <c r="F256" s="33"/>
      <c r="G256" s="33"/>
      <c r="H256" s="34">
        <v>73804191</v>
      </c>
      <c r="I256" s="29">
        <v>0</v>
      </c>
      <c r="J256" s="34" t="s">
        <v>762</v>
      </c>
      <c r="K256" s="33"/>
      <c r="L256" s="33"/>
      <c r="M256" s="33"/>
      <c r="N256" s="33"/>
      <c r="O256" s="33"/>
      <c r="P256" s="34">
        <v>1475.34</v>
      </c>
      <c r="Q256" s="34" t="s">
        <v>404</v>
      </c>
      <c r="R256" s="34" t="s">
        <v>404</v>
      </c>
      <c r="S256" s="34" t="s">
        <v>404</v>
      </c>
      <c r="T256" s="34">
        <v>19</v>
      </c>
      <c r="U256" s="34">
        <v>0</v>
      </c>
      <c r="V256" s="34">
        <v>1</v>
      </c>
      <c r="W256" s="34">
        <v>168325</v>
      </c>
      <c r="X256" s="35">
        <v>44761.875</v>
      </c>
      <c r="Y256" s="34" t="s">
        <v>387</v>
      </c>
      <c r="Z256" s="34">
        <v>0</v>
      </c>
      <c r="AA256" s="35"/>
      <c r="AB256" s="35">
        <v>44761.875</v>
      </c>
      <c r="AC256" s="35">
        <v>37189.875</v>
      </c>
      <c r="AD256" s="35">
        <v>43381.875</v>
      </c>
      <c r="AE256" s="35"/>
      <c r="AF256" s="35">
        <v>43387.875</v>
      </c>
      <c r="AG256" s="34"/>
      <c r="AH256" s="34">
        <v>0</v>
      </c>
      <c r="AI256" s="34">
        <v>0</v>
      </c>
      <c r="AJ256" s="34">
        <v>0</v>
      </c>
      <c r="AK256" s="34">
        <v>0</v>
      </c>
      <c r="AL256" s="34">
        <v>0</v>
      </c>
      <c r="AM256" s="34">
        <v>0</v>
      </c>
      <c r="AN256" s="34" t="s">
        <v>389</v>
      </c>
      <c r="AO256" s="34">
        <v>44</v>
      </c>
      <c r="AP256" s="34" t="s">
        <v>390</v>
      </c>
      <c r="AQ256" s="34">
        <v>82674</v>
      </c>
      <c r="AR256" s="34">
        <v>826.74</v>
      </c>
      <c r="AS256" s="34" t="s">
        <v>408</v>
      </c>
      <c r="AT256" t="str">
        <f t="shared" si="9"/>
        <v>738041910WXMXLX RXFXXLX MXRXXRX FRXNWX1475.34SIMSIMSIM190116832544761.875FNEL044761.87537189.87543381.87543387.875000000AMIL44AMIL 400 QP NACIONAL82674826.74ATIVO</v>
      </c>
      <c r="AU256">
        <f t="shared" si="10"/>
        <v>1</v>
      </c>
      <c r="AV256">
        <f t="shared" si="11"/>
        <v>1</v>
      </c>
      <c r="AW256">
        <f>COUNTIF(Erros!$J$2:$J$1060,H256)</f>
        <v>3</v>
      </c>
      <c r="AX256">
        <f>COUNTIF(Discrepante!$J$2:$J$86,H256)</f>
        <v>0</v>
      </c>
      <c r="AY256">
        <f>COUNTIF(Acertos!$J$2:$J$37,H256)</f>
        <v>0</v>
      </c>
    </row>
    <row r="257" spans="1:51">
      <c r="A257" s="33"/>
      <c r="B257" s="33"/>
      <c r="C257" s="33"/>
      <c r="D257" s="36"/>
      <c r="E257" s="33"/>
      <c r="F257" s="33"/>
      <c r="G257" s="33"/>
      <c r="H257" s="36">
        <v>73804191</v>
      </c>
      <c r="I257" s="30">
        <v>0</v>
      </c>
      <c r="J257" s="36" t="s">
        <v>762</v>
      </c>
      <c r="K257" s="33"/>
      <c r="L257" s="33"/>
      <c r="M257" s="33"/>
      <c r="N257" s="33"/>
      <c r="O257" s="33"/>
      <c r="P257" s="36">
        <v>1475.34</v>
      </c>
      <c r="Q257" s="36" t="s">
        <v>404</v>
      </c>
      <c r="R257" s="36" t="s">
        <v>404</v>
      </c>
      <c r="S257" s="36" t="s">
        <v>404</v>
      </c>
      <c r="T257" s="36">
        <v>19</v>
      </c>
      <c r="U257" s="36">
        <v>0</v>
      </c>
      <c r="V257" s="36">
        <v>1</v>
      </c>
      <c r="W257" s="36">
        <v>168325</v>
      </c>
      <c r="X257" s="37">
        <v>44761.875</v>
      </c>
      <c r="Y257" s="36" t="s">
        <v>387</v>
      </c>
      <c r="Z257" s="36">
        <v>0</v>
      </c>
      <c r="AA257" s="37"/>
      <c r="AB257" s="37">
        <v>44761.875</v>
      </c>
      <c r="AC257" s="37">
        <v>37189.875</v>
      </c>
      <c r="AD257" s="37">
        <v>43381.875</v>
      </c>
      <c r="AE257" s="37"/>
      <c r="AF257" s="37">
        <v>43387.875</v>
      </c>
      <c r="AG257" s="36"/>
      <c r="AH257" s="36">
        <v>0</v>
      </c>
      <c r="AI257" s="36">
        <v>0</v>
      </c>
      <c r="AJ257" s="36">
        <v>0</v>
      </c>
      <c r="AK257" s="36">
        <v>0</v>
      </c>
      <c r="AL257" s="36">
        <v>0</v>
      </c>
      <c r="AM257" s="36">
        <v>0</v>
      </c>
      <c r="AN257" s="36" t="s">
        <v>389</v>
      </c>
      <c r="AO257" s="36">
        <v>44</v>
      </c>
      <c r="AP257" s="36" t="s">
        <v>390</v>
      </c>
      <c r="AQ257" s="36">
        <v>82674</v>
      </c>
      <c r="AR257" s="36">
        <v>826.74</v>
      </c>
      <c r="AS257" s="36" t="s">
        <v>408</v>
      </c>
      <c r="AT257" t="str">
        <f t="shared" si="9"/>
        <v>738041910WXMXLX RXFXXLX MXRXXRX FRXNWX1475.34SIMSIMSIM190116832544761.875FNEL044761.87537189.87543381.87543387.875000000AMIL44AMIL 400 QP NACIONAL82674826.74ATIVO</v>
      </c>
      <c r="AU257">
        <f t="shared" si="10"/>
        <v>1</v>
      </c>
      <c r="AV257">
        <f t="shared" si="11"/>
        <v>1</v>
      </c>
      <c r="AW257">
        <f>COUNTIF(Erros!$J$2:$J$1060,H257)</f>
        <v>3</v>
      </c>
      <c r="AX257">
        <f>COUNTIF(Discrepante!$J$2:$J$86,H257)</f>
        <v>0</v>
      </c>
      <c r="AY257">
        <f>COUNTIF(Acertos!$J$2:$J$37,H257)</f>
        <v>0</v>
      </c>
    </row>
    <row r="258" spans="1:51">
      <c r="A258" s="33"/>
      <c r="B258" s="33"/>
      <c r="C258" s="33"/>
      <c r="D258" s="34"/>
      <c r="E258" s="33"/>
      <c r="F258" s="33"/>
      <c r="G258" s="33"/>
      <c r="H258" s="34">
        <v>73804205</v>
      </c>
      <c r="I258" s="29">
        <v>0</v>
      </c>
      <c r="J258" s="34" t="s">
        <v>763</v>
      </c>
      <c r="K258" s="33"/>
      <c r="L258" s="33"/>
      <c r="M258" s="33"/>
      <c r="N258" s="33"/>
      <c r="O258" s="33"/>
      <c r="P258" s="34">
        <v>1038.1099999999999</v>
      </c>
      <c r="Q258" s="34" t="s">
        <v>404</v>
      </c>
      <c r="R258" s="34" t="s">
        <v>404</v>
      </c>
      <c r="S258" s="34" t="s">
        <v>404</v>
      </c>
      <c r="T258" s="34">
        <v>19</v>
      </c>
      <c r="U258" s="34">
        <v>0</v>
      </c>
      <c r="V258" s="34">
        <v>1</v>
      </c>
      <c r="W258" s="34">
        <v>168456</v>
      </c>
      <c r="X258" s="35">
        <v>44761.875</v>
      </c>
      <c r="Y258" s="34" t="s">
        <v>387</v>
      </c>
      <c r="Z258" s="34">
        <v>0</v>
      </c>
      <c r="AA258" s="35">
        <v>44755.875</v>
      </c>
      <c r="AB258" s="35">
        <v>44761.875</v>
      </c>
      <c r="AC258" s="35">
        <v>37820.875</v>
      </c>
      <c r="AD258" s="35">
        <v>44755.875</v>
      </c>
      <c r="AE258" s="35">
        <v>44693.875</v>
      </c>
      <c r="AF258" s="35">
        <v>43387.875</v>
      </c>
      <c r="AG258" s="34"/>
      <c r="AH258" s="34">
        <v>0</v>
      </c>
      <c r="AI258" s="34">
        <v>0</v>
      </c>
      <c r="AJ258" s="34">
        <v>0</v>
      </c>
      <c r="AK258" s="34">
        <v>0</v>
      </c>
      <c r="AL258" s="34">
        <v>0</v>
      </c>
      <c r="AM258" s="34">
        <v>0</v>
      </c>
      <c r="AN258" s="34" t="s">
        <v>389</v>
      </c>
      <c r="AO258" s="34">
        <v>44</v>
      </c>
      <c r="AP258" s="34" t="s">
        <v>476</v>
      </c>
      <c r="AQ258" s="34">
        <v>123586</v>
      </c>
      <c r="AR258" s="34">
        <v>1235.8599999999999</v>
      </c>
      <c r="AS258" s="34" t="s">
        <v>391</v>
      </c>
      <c r="AT258" t="str">
        <f t="shared" ref="AT258:AT321" si="12">CONCATENATE(A258,B258,C258,D258,E258,F258,G258,H258,I258,J258,K258,L258,M258,N258,O258,P258,Q258,R258,S258,T258,U258,V258,W258,X258,Y258,Z258,AA258,AB258,AC258,AD258,AE258,AF258,AG258,AH258,AI258,AJ258,AK258,AL258,AM258,AN258,AO258,AP258,AQ258,AR258,AS258)</f>
        <v>738042050MXRXX LXURX XNTX DX JXU1038.11SIMSIMSIM190116845644761.875FNEL044755.87544761.87537820.87544755.87544693.87543387.875000000AMIL44AMIL 400 QC NACIONAL1235861235.86INATIVO</v>
      </c>
      <c r="AU258">
        <f t="shared" ref="AU258:AU321" si="13">IF(AT258=AT257,1,0)</f>
        <v>0</v>
      </c>
      <c r="AV258">
        <f t="shared" si="11"/>
        <v>0</v>
      </c>
      <c r="AW258">
        <f>COUNTIF(Erros!$J$2:$J$1060,H258)</f>
        <v>3</v>
      </c>
      <c r="AX258">
        <f>COUNTIF(Discrepante!$J$2:$J$86,H258)</f>
        <v>0</v>
      </c>
      <c r="AY258">
        <f>COUNTIF(Acertos!$J$2:$J$37,H258)</f>
        <v>0</v>
      </c>
    </row>
    <row r="259" spans="1:51">
      <c r="A259" s="33"/>
      <c r="B259" s="33"/>
      <c r="C259" s="33"/>
      <c r="D259" s="36"/>
      <c r="E259" s="33"/>
      <c r="F259" s="33"/>
      <c r="G259" s="33"/>
      <c r="H259" s="36">
        <v>73804205</v>
      </c>
      <c r="I259" s="30">
        <v>0</v>
      </c>
      <c r="J259" s="36" t="s">
        <v>763</v>
      </c>
      <c r="K259" s="33"/>
      <c r="L259" s="33"/>
      <c r="M259" s="33"/>
      <c r="N259" s="33"/>
      <c r="O259" s="33"/>
      <c r="P259" s="36">
        <v>1038.1099999999999</v>
      </c>
      <c r="Q259" s="36" t="s">
        <v>404</v>
      </c>
      <c r="R259" s="36" t="s">
        <v>404</v>
      </c>
      <c r="S259" s="36" t="s">
        <v>404</v>
      </c>
      <c r="T259" s="36">
        <v>19</v>
      </c>
      <c r="U259" s="36">
        <v>0</v>
      </c>
      <c r="V259" s="36">
        <v>1</v>
      </c>
      <c r="W259" s="36">
        <v>168456</v>
      </c>
      <c r="X259" s="37">
        <v>44761.875</v>
      </c>
      <c r="Y259" s="36" t="s">
        <v>387</v>
      </c>
      <c r="Z259" s="36">
        <v>0</v>
      </c>
      <c r="AA259" s="37">
        <v>44755.875</v>
      </c>
      <c r="AB259" s="37">
        <v>44761.875</v>
      </c>
      <c r="AC259" s="37">
        <v>37820.875</v>
      </c>
      <c r="AD259" s="37">
        <v>44755.875</v>
      </c>
      <c r="AE259" s="37">
        <v>44693.875</v>
      </c>
      <c r="AF259" s="37">
        <v>43387.875</v>
      </c>
      <c r="AG259" s="36"/>
      <c r="AH259" s="36">
        <v>0</v>
      </c>
      <c r="AI259" s="36">
        <v>0</v>
      </c>
      <c r="AJ259" s="36">
        <v>0</v>
      </c>
      <c r="AK259" s="36">
        <v>0</v>
      </c>
      <c r="AL259" s="36">
        <v>0</v>
      </c>
      <c r="AM259" s="36">
        <v>0</v>
      </c>
      <c r="AN259" s="36" t="s">
        <v>389</v>
      </c>
      <c r="AO259" s="36">
        <v>44</v>
      </c>
      <c r="AP259" s="36" t="s">
        <v>476</v>
      </c>
      <c r="AQ259" s="36">
        <v>123586</v>
      </c>
      <c r="AR259" s="36">
        <v>1235.8599999999999</v>
      </c>
      <c r="AS259" s="36" t="s">
        <v>391</v>
      </c>
      <c r="AT259" t="str">
        <f t="shared" si="12"/>
        <v>738042050MXRXX LXURX XNTX DX JXU1038.11SIMSIMSIM190116845644761.875FNEL044755.87544761.87537820.87544755.87544693.87543387.875000000AMIL44AMIL 400 QC NACIONAL1235861235.86INATIVO</v>
      </c>
      <c r="AU259">
        <f t="shared" si="13"/>
        <v>1</v>
      </c>
      <c r="AV259">
        <f t="shared" ref="AV259:AV322" si="14">IF(H259=H258,1,0)</f>
        <v>1</v>
      </c>
      <c r="AW259">
        <f>COUNTIF(Erros!$J$2:$J$1060,H259)</f>
        <v>3</v>
      </c>
      <c r="AX259">
        <f>COUNTIF(Discrepante!$J$2:$J$86,H259)</f>
        <v>0</v>
      </c>
      <c r="AY259">
        <f>COUNTIF(Acertos!$J$2:$J$37,H259)</f>
        <v>0</v>
      </c>
    </row>
    <row r="260" spans="1:51">
      <c r="A260" s="33"/>
      <c r="B260" s="33"/>
      <c r="C260" s="33"/>
      <c r="D260" s="34"/>
      <c r="E260" s="33"/>
      <c r="F260" s="33"/>
      <c r="G260" s="33"/>
      <c r="H260" s="34">
        <v>73804205</v>
      </c>
      <c r="I260" s="29">
        <v>0</v>
      </c>
      <c r="J260" s="34" t="s">
        <v>763</v>
      </c>
      <c r="K260" s="33"/>
      <c r="L260" s="33"/>
      <c r="M260" s="33"/>
      <c r="N260" s="33"/>
      <c r="O260" s="33"/>
      <c r="P260" s="34">
        <v>1038.1099999999999</v>
      </c>
      <c r="Q260" s="34" t="s">
        <v>404</v>
      </c>
      <c r="R260" s="34" t="s">
        <v>404</v>
      </c>
      <c r="S260" s="34" t="s">
        <v>404</v>
      </c>
      <c r="T260" s="34">
        <v>19</v>
      </c>
      <c r="U260" s="34">
        <v>0</v>
      </c>
      <c r="V260" s="34">
        <v>1</v>
      </c>
      <c r="W260" s="34">
        <v>168456</v>
      </c>
      <c r="X260" s="35">
        <v>44761.875</v>
      </c>
      <c r="Y260" s="34" t="s">
        <v>387</v>
      </c>
      <c r="Z260" s="34">
        <v>0</v>
      </c>
      <c r="AA260" s="35">
        <v>44755.875</v>
      </c>
      <c r="AB260" s="35">
        <v>44761.875</v>
      </c>
      <c r="AC260" s="35">
        <v>37820.875</v>
      </c>
      <c r="AD260" s="35">
        <v>44755.875</v>
      </c>
      <c r="AE260" s="35">
        <v>44693.875</v>
      </c>
      <c r="AF260" s="35">
        <v>43387.875</v>
      </c>
      <c r="AG260" s="34"/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34" t="s">
        <v>389</v>
      </c>
      <c r="AO260" s="34">
        <v>44</v>
      </c>
      <c r="AP260" s="34" t="s">
        <v>476</v>
      </c>
      <c r="AQ260" s="34">
        <v>123586</v>
      </c>
      <c r="AR260" s="34">
        <v>1235.8599999999999</v>
      </c>
      <c r="AS260" s="34" t="s">
        <v>391</v>
      </c>
      <c r="AT260" t="str">
        <f t="shared" si="12"/>
        <v>738042050MXRXX LXURX XNTX DX JXU1038.11SIMSIMSIM190116845644761.875FNEL044755.87544761.87537820.87544755.87544693.87543387.875000000AMIL44AMIL 400 QC NACIONAL1235861235.86INATIVO</v>
      </c>
      <c r="AU260">
        <f t="shared" si="13"/>
        <v>1</v>
      </c>
      <c r="AV260">
        <f t="shared" si="14"/>
        <v>1</v>
      </c>
      <c r="AW260">
        <f>COUNTIF(Erros!$J$2:$J$1060,H260)</f>
        <v>3</v>
      </c>
      <c r="AX260">
        <f>COUNTIF(Discrepante!$J$2:$J$86,H260)</f>
        <v>0</v>
      </c>
      <c r="AY260">
        <f>COUNTIF(Acertos!$J$2:$J$37,H260)</f>
        <v>0</v>
      </c>
    </row>
    <row r="261" spans="1:51">
      <c r="A261" s="33"/>
      <c r="B261" s="33"/>
      <c r="C261" s="33"/>
      <c r="D261" s="34"/>
      <c r="E261" s="33"/>
      <c r="F261" s="33"/>
      <c r="G261" s="33"/>
      <c r="H261" s="34">
        <v>73805829</v>
      </c>
      <c r="I261" s="29">
        <v>0</v>
      </c>
      <c r="J261" s="34" t="s">
        <v>755</v>
      </c>
      <c r="K261" s="33"/>
      <c r="L261" s="33"/>
      <c r="M261" s="33"/>
      <c r="N261" s="33"/>
      <c r="O261" s="33"/>
      <c r="P261" s="34">
        <v>1991.6</v>
      </c>
      <c r="Q261" s="34" t="s">
        <v>404</v>
      </c>
      <c r="R261" s="34" t="s">
        <v>404</v>
      </c>
      <c r="S261" s="34" t="s">
        <v>404</v>
      </c>
      <c r="T261" s="34">
        <v>57</v>
      </c>
      <c r="U261" s="34">
        <v>0</v>
      </c>
      <c r="V261" s="34">
        <v>1</v>
      </c>
      <c r="W261" s="34">
        <v>168275</v>
      </c>
      <c r="X261" s="35">
        <v>44761.875</v>
      </c>
      <c r="Y261" s="34" t="s">
        <v>392</v>
      </c>
      <c r="Z261" s="34">
        <v>0</v>
      </c>
      <c r="AA261" s="35"/>
      <c r="AB261" s="35">
        <v>44761.875</v>
      </c>
      <c r="AC261" s="35">
        <v>30084.875</v>
      </c>
      <c r="AD261" s="35">
        <v>43381.875</v>
      </c>
      <c r="AE261" s="35"/>
      <c r="AF261" s="35">
        <v>43387.875</v>
      </c>
      <c r="AG261" s="34"/>
      <c r="AH261" s="34">
        <v>0</v>
      </c>
      <c r="AI261" s="34">
        <v>0</v>
      </c>
      <c r="AJ261" s="34">
        <v>0</v>
      </c>
      <c r="AK261" s="34">
        <v>0</v>
      </c>
      <c r="AL261" s="34">
        <v>0</v>
      </c>
      <c r="AM261" s="34">
        <v>0</v>
      </c>
      <c r="AN261" s="34" t="s">
        <v>389</v>
      </c>
      <c r="AO261" s="34">
        <v>44</v>
      </c>
      <c r="AP261" s="34" t="s">
        <v>494</v>
      </c>
      <c r="AQ261" s="34">
        <v>126824</v>
      </c>
      <c r="AR261" s="34">
        <v>1268.24</v>
      </c>
      <c r="AS261" s="34" t="s">
        <v>408</v>
      </c>
      <c r="AT261" t="str">
        <f t="shared" si="12"/>
        <v>738058290MXRWXX FXRNXNDX DX MXRXX1991.6SIMSIMSIM570116827544761.875ANMEP044761.87530084.87543381.87543387.875000000AMIL44AMIL 400 QP NACIONAL COPART1268241268.24ATIVO</v>
      </c>
      <c r="AU261">
        <f t="shared" si="13"/>
        <v>0</v>
      </c>
      <c r="AV261">
        <f t="shared" si="14"/>
        <v>0</v>
      </c>
      <c r="AW261">
        <f>COUNTIF(Erros!$J$2:$J$1060,H261)</f>
        <v>3</v>
      </c>
      <c r="AX261">
        <f>COUNTIF(Discrepante!$J$2:$J$86,H261)</f>
        <v>0</v>
      </c>
      <c r="AY261">
        <f>COUNTIF(Acertos!$J$2:$J$37,H261)</f>
        <v>0</v>
      </c>
    </row>
    <row r="262" spans="1:51">
      <c r="A262" s="33"/>
      <c r="B262" s="33"/>
      <c r="C262" s="33"/>
      <c r="D262" s="36"/>
      <c r="E262" s="33"/>
      <c r="F262" s="33"/>
      <c r="G262" s="33"/>
      <c r="H262" s="36">
        <v>73805829</v>
      </c>
      <c r="I262" s="30">
        <v>0</v>
      </c>
      <c r="J262" s="36" t="s">
        <v>755</v>
      </c>
      <c r="K262" s="33"/>
      <c r="L262" s="33"/>
      <c r="M262" s="33"/>
      <c r="N262" s="33"/>
      <c r="O262" s="33"/>
      <c r="P262" s="36">
        <v>1991.6</v>
      </c>
      <c r="Q262" s="36" t="s">
        <v>404</v>
      </c>
      <c r="R262" s="36" t="s">
        <v>404</v>
      </c>
      <c r="S262" s="36" t="s">
        <v>404</v>
      </c>
      <c r="T262" s="36">
        <v>57</v>
      </c>
      <c r="U262" s="36">
        <v>0</v>
      </c>
      <c r="V262" s="36">
        <v>1</v>
      </c>
      <c r="W262" s="36">
        <v>168275</v>
      </c>
      <c r="X262" s="37">
        <v>44761.875</v>
      </c>
      <c r="Y262" s="36" t="s">
        <v>392</v>
      </c>
      <c r="Z262" s="36">
        <v>0</v>
      </c>
      <c r="AA262" s="37"/>
      <c r="AB262" s="37">
        <v>44761.875</v>
      </c>
      <c r="AC262" s="37">
        <v>30084.875</v>
      </c>
      <c r="AD262" s="37">
        <v>43381.875</v>
      </c>
      <c r="AE262" s="37"/>
      <c r="AF262" s="37">
        <v>43387.875</v>
      </c>
      <c r="AG262" s="36"/>
      <c r="AH262" s="36">
        <v>0</v>
      </c>
      <c r="AI262" s="36">
        <v>0</v>
      </c>
      <c r="AJ262" s="36">
        <v>0</v>
      </c>
      <c r="AK262" s="36">
        <v>0</v>
      </c>
      <c r="AL262" s="36">
        <v>0</v>
      </c>
      <c r="AM262" s="36">
        <v>0</v>
      </c>
      <c r="AN262" s="36" t="s">
        <v>389</v>
      </c>
      <c r="AO262" s="36">
        <v>44</v>
      </c>
      <c r="AP262" s="36" t="s">
        <v>494</v>
      </c>
      <c r="AQ262" s="36">
        <v>126824</v>
      </c>
      <c r="AR262" s="36">
        <v>1268.24</v>
      </c>
      <c r="AS262" s="36" t="s">
        <v>408</v>
      </c>
      <c r="AT262" t="str">
        <f t="shared" si="12"/>
        <v>738058290MXRWXX FXRNXNDX DX MXRXX1991.6SIMSIMSIM570116827544761.875ANMEP044761.87530084.87543381.87543387.875000000AMIL44AMIL 400 QP NACIONAL COPART1268241268.24ATIVO</v>
      </c>
      <c r="AU262">
        <f t="shared" si="13"/>
        <v>1</v>
      </c>
      <c r="AV262">
        <f t="shared" si="14"/>
        <v>1</v>
      </c>
      <c r="AW262">
        <f>COUNTIF(Erros!$J$2:$J$1060,H262)</f>
        <v>3</v>
      </c>
      <c r="AX262">
        <f>COUNTIF(Discrepante!$J$2:$J$86,H262)</f>
        <v>0</v>
      </c>
      <c r="AY262">
        <f>COUNTIF(Acertos!$J$2:$J$37,H262)</f>
        <v>0</v>
      </c>
    </row>
    <row r="263" spans="1:51">
      <c r="A263" s="33"/>
      <c r="B263" s="33"/>
      <c r="C263" s="33"/>
      <c r="D263" s="34"/>
      <c r="E263" s="33"/>
      <c r="F263" s="33"/>
      <c r="G263" s="33"/>
      <c r="H263" s="34">
        <v>73805829</v>
      </c>
      <c r="I263" s="29">
        <v>0</v>
      </c>
      <c r="J263" s="34" t="s">
        <v>755</v>
      </c>
      <c r="K263" s="33"/>
      <c r="L263" s="33"/>
      <c r="M263" s="33"/>
      <c r="N263" s="33"/>
      <c r="O263" s="33"/>
      <c r="P263" s="34">
        <v>1991.6</v>
      </c>
      <c r="Q263" s="34" t="s">
        <v>404</v>
      </c>
      <c r="R263" s="34" t="s">
        <v>404</v>
      </c>
      <c r="S263" s="34" t="s">
        <v>404</v>
      </c>
      <c r="T263" s="34">
        <v>57</v>
      </c>
      <c r="U263" s="34">
        <v>0</v>
      </c>
      <c r="V263" s="34">
        <v>1</v>
      </c>
      <c r="W263" s="34">
        <v>168275</v>
      </c>
      <c r="X263" s="35">
        <v>44761.875</v>
      </c>
      <c r="Y263" s="34" t="s">
        <v>392</v>
      </c>
      <c r="Z263" s="34">
        <v>0</v>
      </c>
      <c r="AA263" s="35"/>
      <c r="AB263" s="35">
        <v>44761.875</v>
      </c>
      <c r="AC263" s="35">
        <v>30084.875</v>
      </c>
      <c r="AD263" s="35">
        <v>43381.875</v>
      </c>
      <c r="AE263" s="35"/>
      <c r="AF263" s="35">
        <v>43387.875</v>
      </c>
      <c r="AG263" s="34"/>
      <c r="AH263" s="34">
        <v>0</v>
      </c>
      <c r="AI263" s="34">
        <v>0</v>
      </c>
      <c r="AJ263" s="34">
        <v>0</v>
      </c>
      <c r="AK263" s="34">
        <v>0</v>
      </c>
      <c r="AL263" s="34">
        <v>0</v>
      </c>
      <c r="AM263" s="34">
        <v>0</v>
      </c>
      <c r="AN263" s="34" t="s">
        <v>389</v>
      </c>
      <c r="AO263" s="34">
        <v>44</v>
      </c>
      <c r="AP263" s="34" t="s">
        <v>494</v>
      </c>
      <c r="AQ263" s="34">
        <v>126824</v>
      </c>
      <c r="AR263" s="34">
        <v>1268.24</v>
      </c>
      <c r="AS263" s="34" t="s">
        <v>408</v>
      </c>
      <c r="AT263" t="str">
        <f t="shared" si="12"/>
        <v>738058290MXRWXX FXRNXNDX DX MXRXX1991.6SIMSIMSIM570116827544761.875ANMEP044761.87530084.87543381.87543387.875000000AMIL44AMIL 400 QP NACIONAL COPART1268241268.24ATIVO</v>
      </c>
      <c r="AU263">
        <f t="shared" si="13"/>
        <v>1</v>
      </c>
      <c r="AV263">
        <f t="shared" si="14"/>
        <v>1</v>
      </c>
      <c r="AW263">
        <f>COUNTIF(Erros!$J$2:$J$1060,H263)</f>
        <v>3</v>
      </c>
      <c r="AX263">
        <f>COUNTIF(Discrepante!$J$2:$J$86,H263)</f>
        <v>0</v>
      </c>
      <c r="AY263">
        <f>COUNTIF(Acertos!$J$2:$J$37,H263)</f>
        <v>0</v>
      </c>
    </row>
    <row r="264" spans="1:51">
      <c r="A264" s="33"/>
      <c r="B264" s="33"/>
      <c r="C264" s="33"/>
      <c r="D264" s="36"/>
      <c r="E264" s="33"/>
      <c r="F264" s="33"/>
      <c r="G264" s="33"/>
      <c r="H264" s="36">
        <v>73805851</v>
      </c>
      <c r="I264" s="30">
        <v>0</v>
      </c>
      <c r="J264" s="36" t="s">
        <v>756</v>
      </c>
      <c r="K264" s="33"/>
      <c r="L264" s="33"/>
      <c r="M264" s="33"/>
      <c r="N264" s="33"/>
      <c r="O264" s="33"/>
      <c r="P264" s="36">
        <v>7687.87</v>
      </c>
      <c r="Q264" s="36" t="s">
        <v>386</v>
      </c>
      <c r="R264" s="36" t="s">
        <v>386</v>
      </c>
      <c r="S264" s="36" t="s">
        <v>386</v>
      </c>
      <c r="T264" s="36">
        <v>57</v>
      </c>
      <c r="U264" s="36">
        <v>0</v>
      </c>
      <c r="V264" s="36">
        <v>1</v>
      </c>
      <c r="W264" s="36">
        <v>168278</v>
      </c>
      <c r="X264" s="37">
        <v>44761.875</v>
      </c>
      <c r="Y264" s="36" t="s">
        <v>392</v>
      </c>
      <c r="Z264" s="36">
        <v>0</v>
      </c>
      <c r="AA264" s="37"/>
      <c r="AB264" s="37">
        <v>44761.875</v>
      </c>
      <c r="AC264" s="37">
        <v>22537.875</v>
      </c>
      <c r="AD264" s="37">
        <v>44361.875</v>
      </c>
      <c r="AE264" s="37">
        <v>44361.875</v>
      </c>
      <c r="AF264" s="37">
        <v>43387.875</v>
      </c>
      <c r="AG264" s="36"/>
      <c r="AH264" s="36">
        <v>0</v>
      </c>
      <c r="AI264" s="36">
        <v>0</v>
      </c>
      <c r="AJ264" s="36">
        <v>0</v>
      </c>
      <c r="AK264" s="36">
        <v>0</v>
      </c>
      <c r="AL264" s="36">
        <v>0</v>
      </c>
      <c r="AM264" s="36">
        <v>0</v>
      </c>
      <c r="AN264" s="36" t="s">
        <v>389</v>
      </c>
      <c r="AO264" s="36"/>
      <c r="AP264" s="36" t="s">
        <v>398</v>
      </c>
      <c r="AQ264" s="36">
        <v>27762</v>
      </c>
      <c r="AR264" s="36">
        <v>2776.2</v>
      </c>
      <c r="AS264" s="36" t="s">
        <v>408</v>
      </c>
      <c r="AT264" t="str">
        <f t="shared" si="12"/>
        <v>738058510MXRXX XUXXLXXDXRX XMPXRXXL PXMXNTXL PXRXXRX7687.87NÃONÃONÃO570116827844761.875ANMEP044761.87522537.87544361.87544361.87543387.875000000AMILAMIL 500 QP NACIONAL277622776.2ATIVO</v>
      </c>
      <c r="AU264">
        <f t="shared" si="13"/>
        <v>0</v>
      </c>
      <c r="AV264">
        <f t="shared" si="14"/>
        <v>0</v>
      </c>
      <c r="AW264">
        <f>COUNTIF(Erros!$J$2:$J$1060,H264)</f>
        <v>3</v>
      </c>
      <c r="AX264">
        <f>COUNTIF(Discrepante!$J$2:$J$86,H264)</f>
        <v>0</v>
      </c>
      <c r="AY264">
        <f>COUNTIF(Acertos!$J$2:$J$37,H264)</f>
        <v>0</v>
      </c>
    </row>
    <row r="265" spans="1:51">
      <c r="A265" s="33"/>
      <c r="B265" s="33"/>
      <c r="C265" s="33"/>
      <c r="D265" s="34"/>
      <c r="E265" s="33"/>
      <c r="F265" s="33"/>
      <c r="G265" s="33"/>
      <c r="H265" s="34">
        <v>73805851</v>
      </c>
      <c r="I265" s="29">
        <v>0</v>
      </c>
      <c r="J265" s="34" t="s">
        <v>756</v>
      </c>
      <c r="K265" s="33"/>
      <c r="L265" s="33"/>
      <c r="M265" s="33"/>
      <c r="N265" s="33"/>
      <c r="O265" s="33"/>
      <c r="P265" s="34">
        <v>7687.87</v>
      </c>
      <c r="Q265" s="34" t="s">
        <v>386</v>
      </c>
      <c r="R265" s="34" t="s">
        <v>386</v>
      </c>
      <c r="S265" s="34" t="s">
        <v>386</v>
      </c>
      <c r="T265" s="34">
        <v>57</v>
      </c>
      <c r="U265" s="34">
        <v>0</v>
      </c>
      <c r="V265" s="34">
        <v>1</v>
      </c>
      <c r="W265" s="34">
        <v>168278</v>
      </c>
      <c r="X265" s="35">
        <v>44761.875</v>
      </c>
      <c r="Y265" s="34" t="s">
        <v>392</v>
      </c>
      <c r="Z265" s="34">
        <v>0</v>
      </c>
      <c r="AA265" s="35"/>
      <c r="AB265" s="35">
        <v>44761.875</v>
      </c>
      <c r="AC265" s="35">
        <v>22537.875</v>
      </c>
      <c r="AD265" s="35">
        <v>44361.875</v>
      </c>
      <c r="AE265" s="35">
        <v>44361.875</v>
      </c>
      <c r="AF265" s="35">
        <v>43387.875</v>
      </c>
      <c r="AG265" s="34"/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34" t="s">
        <v>389</v>
      </c>
      <c r="AO265" s="34"/>
      <c r="AP265" s="34" t="s">
        <v>398</v>
      </c>
      <c r="AQ265" s="34">
        <v>27762</v>
      </c>
      <c r="AR265" s="34">
        <v>2776.2</v>
      </c>
      <c r="AS265" s="34" t="s">
        <v>408</v>
      </c>
      <c r="AT265" t="str">
        <f t="shared" si="12"/>
        <v>738058510MXRXX XUXXLXXDXRX XMPXRXXL PXMXNTXL PXRXXRX7687.87NÃONÃONÃO570116827844761.875ANMEP044761.87522537.87544361.87544361.87543387.875000000AMILAMIL 500 QP NACIONAL277622776.2ATIVO</v>
      </c>
      <c r="AU265">
        <f t="shared" si="13"/>
        <v>1</v>
      </c>
      <c r="AV265">
        <f t="shared" si="14"/>
        <v>1</v>
      </c>
      <c r="AW265">
        <f>COUNTIF(Erros!$J$2:$J$1060,H265)</f>
        <v>3</v>
      </c>
      <c r="AX265">
        <f>COUNTIF(Discrepante!$J$2:$J$86,H265)</f>
        <v>0</v>
      </c>
      <c r="AY265">
        <f>COUNTIF(Acertos!$J$2:$J$37,H265)</f>
        <v>0</v>
      </c>
    </row>
    <row r="266" spans="1:51">
      <c r="A266" s="33"/>
      <c r="B266" s="33"/>
      <c r="C266" s="33"/>
      <c r="D266" s="34"/>
      <c r="E266" s="33"/>
      <c r="F266" s="33"/>
      <c r="G266" s="33"/>
      <c r="H266" s="34">
        <v>73805851</v>
      </c>
      <c r="I266" s="29">
        <v>0</v>
      </c>
      <c r="J266" s="34" t="s">
        <v>756</v>
      </c>
      <c r="K266" s="33"/>
      <c r="L266" s="33"/>
      <c r="M266" s="33"/>
      <c r="N266" s="33"/>
      <c r="O266" s="33"/>
      <c r="P266" s="34">
        <v>7687.87</v>
      </c>
      <c r="Q266" s="34" t="s">
        <v>386</v>
      </c>
      <c r="R266" s="34" t="s">
        <v>386</v>
      </c>
      <c r="S266" s="34" t="s">
        <v>386</v>
      </c>
      <c r="T266" s="34">
        <v>57</v>
      </c>
      <c r="U266" s="34">
        <v>0</v>
      </c>
      <c r="V266" s="34">
        <v>1</v>
      </c>
      <c r="W266" s="34">
        <v>168278</v>
      </c>
      <c r="X266" s="35">
        <v>44761.875</v>
      </c>
      <c r="Y266" s="34" t="s">
        <v>392</v>
      </c>
      <c r="Z266" s="34">
        <v>0</v>
      </c>
      <c r="AA266" s="35"/>
      <c r="AB266" s="35">
        <v>44761.875</v>
      </c>
      <c r="AC266" s="35">
        <v>22537.875</v>
      </c>
      <c r="AD266" s="35">
        <v>44361.875</v>
      </c>
      <c r="AE266" s="35">
        <v>44361.875</v>
      </c>
      <c r="AF266" s="35">
        <v>43387.875</v>
      </c>
      <c r="AG266" s="34"/>
      <c r="AH266" s="34">
        <v>0</v>
      </c>
      <c r="AI266" s="34">
        <v>0</v>
      </c>
      <c r="AJ266" s="34">
        <v>0</v>
      </c>
      <c r="AK266" s="34">
        <v>0</v>
      </c>
      <c r="AL266" s="34">
        <v>0</v>
      </c>
      <c r="AM266" s="34">
        <v>0</v>
      </c>
      <c r="AN266" s="34" t="s">
        <v>389</v>
      </c>
      <c r="AO266" s="34"/>
      <c r="AP266" s="34" t="s">
        <v>398</v>
      </c>
      <c r="AQ266" s="34">
        <v>27762</v>
      </c>
      <c r="AR266" s="34">
        <v>2776.2</v>
      </c>
      <c r="AS266" s="34" t="s">
        <v>408</v>
      </c>
      <c r="AT266" t="str">
        <f t="shared" si="12"/>
        <v>738058510MXRXX XUXXLXXDXRX XMPXRXXL PXMXNTXL PXRXXRX7687.87NÃONÃONÃO570116827844761.875ANMEP044761.87522537.87544361.87544361.87543387.875000000AMILAMIL 500 QP NACIONAL277622776.2ATIVO</v>
      </c>
      <c r="AU266">
        <f t="shared" si="13"/>
        <v>1</v>
      </c>
      <c r="AV266">
        <f t="shared" si="14"/>
        <v>1</v>
      </c>
      <c r="AW266">
        <f>COUNTIF(Erros!$J$2:$J$1060,H266)</f>
        <v>3</v>
      </c>
      <c r="AX266">
        <f>COUNTIF(Discrepante!$J$2:$J$86,H266)</f>
        <v>0</v>
      </c>
      <c r="AY266">
        <f>COUNTIF(Acertos!$J$2:$J$37,H266)</f>
        <v>0</v>
      </c>
    </row>
    <row r="267" spans="1:51">
      <c r="A267" s="33"/>
      <c r="B267" s="33"/>
      <c r="C267" s="33"/>
      <c r="D267" s="36"/>
      <c r="E267" s="33"/>
      <c r="F267" s="33"/>
      <c r="G267" s="33"/>
      <c r="H267" s="36">
        <v>73808580</v>
      </c>
      <c r="I267" s="30">
        <v>0</v>
      </c>
      <c r="J267" s="36" t="s">
        <v>760</v>
      </c>
      <c r="K267" s="33"/>
      <c r="L267" s="33"/>
      <c r="M267" s="33"/>
      <c r="N267" s="33"/>
      <c r="O267" s="33"/>
      <c r="P267" s="36">
        <v>1289.6199999999999</v>
      </c>
      <c r="Q267" s="36" t="s">
        <v>386</v>
      </c>
      <c r="R267" s="36" t="s">
        <v>386</v>
      </c>
      <c r="S267" s="36" t="s">
        <v>386</v>
      </c>
      <c r="T267" s="36">
        <v>57</v>
      </c>
      <c r="U267" s="36">
        <v>0</v>
      </c>
      <c r="V267" s="36">
        <v>1</v>
      </c>
      <c r="W267" s="36">
        <v>168283</v>
      </c>
      <c r="X267" s="37">
        <v>44761.875</v>
      </c>
      <c r="Y267" s="36" t="s">
        <v>392</v>
      </c>
      <c r="Z267" s="36">
        <v>0</v>
      </c>
      <c r="AA267" s="37">
        <v>44664.875</v>
      </c>
      <c r="AB267" s="37">
        <v>44761.875</v>
      </c>
      <c r="AC267" s="37">
        <v>29774.875</v>
      </c>
      <c r="AD267" s="37">
        <v>44664.875</v>
      </c>
      <c r="AE267" s="37">
        <v>44633.875</v>
      </c>
      <c r="AF267" s="37">
        <v>43387.875</v>
      </c>
      <c r="AG267" s="36"/>
      <c r="AH267" s="36">
        <v>0</v>
      </c>
      <c r="AI267" s="36">
        <v>0</v>
      </c>
      <c r="AJ267" s="36">
        <v>0</v>
      </c>
      <c r="AK267" s="36">
        <v>0</v>
      </c>
      <c r="AL267" s="36">
        <v>0</v>
      </c>
      <c r="AM267" s="36">
        <v>0</v>
      </c>
      <c r="AN267" s="36" t="s">
        <v>389</v>
      </c>
      <c r="AO267" s="36"/>
      <c r="AP267" s="36" t="s">
        <v>476</v>
      </c>
      <c r="AQ267" s="36">
        <v>153526</v>
      </c>
      <c r="AR267" s="36">
        <v>1535.26</v>
      </c>
      <c r="AS267" s="36" t="s">
        <v>391</v>
      </c>
      <c r="AT267" t="str">
        <f t="shared" si="12"/>
        <v>738085800JXXR DX WRUZ XUZX1289.62NÃONÃONÃO570116828344761.875ANMEP044664.87544761.87529774.87544664.87544633.87543387.875000000AMILAMIL 400 QC NACIONAL1535261535.26INATIVO</v>
      </c>
      <c r="AU267">
        <f t="shared" si="13"/>
        <v>0</v>
      </c>
      <c r="AV267">
        <f t="shared" si="14"/>
        <v>0</v>
      </c>
      <c r="AW267">
        <f>COUNTIF(Erros!$J$2:$J$1060,H267)</f>
        <v>3</v>
      </c>
      <c r="AX267">
        <f>COUNTIF(Discrepante!$J$2:$J$86,H267)</f>
        <v>0</v>
      </c>
      <c r="AY267">
        <f>COUNTIF(Acertos!$J$2:$J$37,H267)</f>
        <v>0</v>
      </c>
    </row>
    <row r="268" spans="1:51">
      <c r="A268" s="33"/>
      <c r="B268" s="33"/>
      <c r="C268" s="33"/>
      <c r="D268" s="36"/>
      <c r="E268" s="33"/>
      <c r="F268" s="33"/>
      <c r="G268" s="33"/>
      <c r="H268" s="36">
        <v>73808580</v>
      </c>
      <c r="I268" s="30">
        <v>0</v>
      </c>
      <c r="J268" s="36" t="s">
        <v>760</v>
      </c>
      <c r="K268" s="33"/>
      <c r="L268" s="33"/>
      <c r="M268" s="33"/>
      <c r="N268" s="33"/>
      <c r="O268" s="33"/>
      <c r="P268" s="36">
        <v>1289.6199999999999</v>
      </c>
      <c r="Q268" s="36" t="s">
        <v>386</v>
      </c>
      <c r="R268" s="36" t="s">
        <v>386</v>
      </c>
      <c r="S268" s="36" t="s">
        <v>386</v>
      </c>
      <c r="T268" s="36">
        <v>57</v>
      </c>
      <c r="U268" s="36">
        <v>0</v>
      </c>
      <c r="V268" s="36">
        <v>1</v>
      </c>
      <c r="W268" s="36">
        <v>168283</v>
      </c>
      <c r="X268" s="37">
        <v>44761.875</v>
      </c>
      <c r="Y268" s="36" t="s">
        <v>392</v>
      </c>
      <c r="Z268" s="36">
        <v>0</v>
      </c>
      <c r="AA268" s="37">
        <v>44664.875</v>
      </c>
      <c r="AB268" s="37">
        <v>44761.875</v>
      </c>
      <c r="AC268" s="37">
        <v>29774.875</v>
      </c>
      <c r="AD268" s="37">
        <v>44664.875</v>
      </c>
      <c r="AE268" s="37">
        <v>44633.875</v>
      </c>
      <c r="AF268" s="37">
        <v>43387.875</v>
      </c>
      <c r="AG268" s="36"/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36" t="s">
        <v>389</v>
      </c>
      <c r="AO268" s="36"/>
      <c r="AP268" s="36" t="s">
        <v>476</v>
      </c>
      <c r="AQ268" s="36">
        <v>153526</v>
      </c>
      <c r="AR268" s="36">
        <v>1535.26</v>
      </c>
      <c r="AS268" s="36" t="s">
        <v>391</v>
      </c>
      <c r="AT268" t="str">
        <f t="shared" si="12"/>
        <v>738085800JXXR DX WRUZ XUZX1289.62NÃONÃONÃO570116828344761.875ANMEP044664.87544761.87529774.87544664.87544633.87543387.875000000AMILAMIL 400 QC NACIONAL1535261535.26INATIVO</v>
      </c>
      <c r="AU268">
        <f t="shared" si="13"/>
        <v>1</v>
      </c>
      <c r="AV268">
        <f t="shared" si="14"/>
        <v>1</v>
      </c>
      <c r="AW268">
        <f>COUNTIF(Erros!$J$2:$J$1060,H268)</f>
        <v>3</v>
      </c>
      <c r="AX268">
        <f>COUNTIF(Discrepante!$J$2:$J$86,H268)</f>
        <v>0</v>
      </c>
      <c r="AY268">
        <f>COUNTIF(Acertos!$J$2:$J$37,H268)</f>
        <v>0</v>
      </c>
    </row>
    <row r="269" spans="1:51">
      <c r="A269" s="33"/>
      <c r="B269" s="33"/>
      <c r="C269" s="33"/>
      <c r="D269" s="36"/>
      <c r="E269" s="33"/>
      <c r="F269" s="33"/>
      <c r="G269" s="33"/>
      <c r="H269" s="36">
        <v>73808580</v>
      </c>
      <c r="I269" s="30">
        <v>0</v>
      </c>
      <c r="J269" s="36" t="s">
        <v>760</v>
      </c>
      <c r="K269" s="33"/>
      <c r="L269" s="33"/>
      <c r="M269" s="33"/>
      <c r="N269" s="33"/>
      <c r="O269" s="33"/>
      <c r="P269" s="36">
        <v>1289.6199999999999</v>
      </c>
      <c r="Q269" s="36" t="s">
        <v>386</v>
      </c>
      <c r="R269" s="36" t="s">
        <v>386</v>
      </c>
      <c r="S269" s="36" t="s">
        <v>386</v>
      </c>
      <c r="T269" s="36">
        <v>57</v>
      </c>
      <c r="U269" s="36">
        <v>0</v>
      </c>
      <c r="V269" s="36">
        <v>1</v>
      </c>
      <c r="W269" s="36">
        <v>168283</v>
      </c>
      <c r="X269" s="37">
        <v>44761.875</v>
      </c>
      <c r="Y269" s="36" t="s">
        <v>392</v>
      </c>
      <c r="Z269" s="36">
        <v>0</v>
      </c>
      <c r="AA269" s="37">
        <v>44664.875</v>
      </c>
      <c r="AB269" s="37">
        <v>44761.875</v>
      </c>
      <c r="AC269" s="37">
        <v>29774.875</v>
      </c>
      <c r="AD269" s="37">
        <v>44664.875</v>
      </c>
      <c r="AE269" s="37">
        <v>44633.875</v>
      </c>
      <c r="AF269" s="37">
        <v>43387.875</v>
      </c>
      <c r="AG269" s="36"/>
      <c r="AH269" s="36">
        <v>0</v>
      </c>
      <c r="AI269" s="36">
        <v>0</v>
      </c>
      <c r="AJ269" s="36">
        <v>0</v>
      </c>
      <c r="AK269" s="36">
        <v>0</v>
      </c>
      <c r="AL269" s="36">
        <v>0</v>
      </c>
      <c r="AM269" s="36">
        <v>0</v>
      </c>
      <c r="AN269" s="36" t="s">
        <v>389</v>
      </c>
      <c r="AO269" s="36"/>
      <c r="AP269" s="36" t="s">
        <v>476</v>
      </c>
      <c r="AQ269" s="36">
        <v>153526</v>
      </c>
      <c r="AR269" s="36">
        <v>1535.26</v>
      </c>
      <c r="AS269" s="36" t="s">
        <v>391</v>
      </c>
      <c r="AT269" t="str">
        <f t="shared" si="12"/>
        <v>738085800JXXR DX WRUZ XUZX1289.62NÃONÃONÃO570116828344761.875ANMEP044664.87544761.87529774.87544664.87544633.87543387.875000000AMILAMIL 400 QC NACIONAL1535261535.26INATIVO</v>
      </c>
      <c r="AU269">
        <f t="shared" si="13"/>
        <v>1</v>
      </c>
      <c r="AV269">
        <f t="shared" si="14"/>
        <v>1</v>
      </c>
      <c r="AW269">
        <f>COUNTIF(Erros!$J$2:$J$1060,H269)</f>
        <v>3</v>
      </c>
      <c r="AX269">
        <f>COUNTIF(Discrepante!$J$2:$J$86,H269)</f>
        <v>0</v>
      </c>
      <c r="AY269">
        <f>COUNTIF(Acertos!$J$2:$J$37,H269)</f>
        <v>0</v>
      </c>
    </row>
    <row r="270" spans="1:51">
      <c r="A270" s="31" t="s">
        <v>290</v>
      </c>
      <c r="B270" s="31" t="s">
        <v>34</v>
      </c>
      <c r="C270" s="31" t="s">
        <v>33</v>
      </c>
      <c r="D270" s="27">
        <v>1208895000</v>
      </c>
      <c r="E270" s="27" t="s">
        <v>1061</v>
      </c>
      <c r="F270" s="27" t="s">
        <v>35</v>
      </c>
      <c r="G270" s="32">
        <v>43387.875</v>
      </c>
      <c r="H270" s="31">
        <v>73811692</v>
      </c>
      <c r="I270" s="27">
        <v>0</v>
      </c>
      <c r="J270" s="31" t="s">
        <v>291</v>
      </c>
      <c r="K270" s="31">
        <v>0</v>
      </c>
      <c r="L270" s="31">
        <v>0</v>
      </c>
      <c r="M270" s="31" t="s">
        <v>260</v>
      </c>
      <c r="N270" s="31" t="s">
        <v>77</v>
      </c>
      <c r="O270" s="31" t="s">
        <v>78</v>
      </c>
      <c r="P270" s="31">
        <v>2575.98</v>
      </c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 t="str">
        <f>M270</f>
        <v>AMIL 400 QC NACIONAL R PJCA</v>
      </c>
      <c r="AQ270" s="33"/>
      <c r="AR270" s="33"/>
      <c r="AS270" s="33"/>
      <c r="AT270" t="str">
        <f t="shared" si="12"/>
        <v>6302cb3742096276f1ab9b3d6302b4ad400f093b5d0d6c1e6302cb3742096276f1ab9b3c12088950006302b4ad400f093b5d0d6c1e1208895000I43387.875738116920RXDRIGX FXLWXX PXRXIRX00AMIL 400 QC NACIONAL R PJCAMens. Titular Faixa Etária Implant.T2575.98AMIL 400 QC NACIONAL R PJCA</v>
      </c>
      <c r="AU270">
        <f t="shared" si="13"/>
        <v>0</v>
      </c>
      <c r="AV270">
        <f t="shared" si="14"/>
        <v>0</v>
      </c>
      <c r="AW270">
        <f>COUNTIF(Erros!$J$2:$J$1060,H270)</f>
        <v>1</v>
      </c>
      <c r="AX270">
        <f>COUNTIF(Discrepante!$J$2:$J$86,H270)</f>
        <v>0</v>
      </c>
      <c r="AY270">
        <f>COUNTIF(Acertos!$J$2:$J$37,H270)</f>
        <v>0</v>
      </c>
    </row>
    <row r="271" spans="1:51">
      <c r="A271" s="33"/>
      <c r="B271" s="33"/>
      <c r="C271" s="33"/>
      <c r="D271" s="34"/>
      <c r="E271" s="33"/>
      <c r="F271" s="33"/>
      <c r="G271" s="33"/>
      <c r="H271" s="34">
        <v>73814641</v>
      </c>
      <c r="I271" s="29">
        <v>0</v>
      </c>
      <c r="J271" s="34" t="s">
        <v>751</v>
      </c>
      <c r="K271" s="33"/>
      <c r="L271" s="33"/>
      <c r="M271" s="33"/>
      <c r="N271" s="33"/>
      <c r="O271" s="33"/>
      <c r="P271" s="34">
        <v>4393.0600000000004</v>
      </c>
      <c r="Q271" s="34" t="s">
        <v>404</v>
      </c>
      <c r="R271" s="34" t="s">
        <v>404</v>
      </c>
      <c r="S271" s="34" t="s">
        <v>404</v>
      </c>
      <c r="T271" s="34">
        <v>19</v>
      </c>
      <c r="U271" s="34">
        <v>0</v>
      </c>
      <c r="V271" s="34">
        <v>1</v>
      </c>
      <c r="W271" s="34">
        <v>168163</v>
      </c>
      <c r="X271" s="35">
        <v>44761.875</v>
      </c>
      <c r="Y271" s="34" t="s">
        <v>387</v>
      </c>
      <c r="Z271" s="34">
        <v>0</v>
      </c>
      <c r="AA271" s="35"/>
      <c r="AB271" s="35">
        <v>44761.875</v>
      </c>
      <c r="AC271" s="35">
        <v>23336.916666666668</v>
      </c>
      <c r="AD271" s="35">
        <v>43382.875</v>
      </c>
      <c r="AE271" s="35"/>
      <c r="AF271" s="35">
        <v>43387.875</v>
      </c>
      <c r="AG271" s="34"/>
      <c r="AH271" s="34">
        <v>0</v>
      </c>
      <c r="AI271" s="34">
        <v>0</v>
      </c>
      <c r="AJ271" s="34">
        <v>0</v>
      </c>
      <c r="AK271" s="34">
        <v>0</v>
      </c>
      <c r="AL271" s="34">
        <v>0</v>
      </c>
      <c r="AM271" s="34">
        <v>0</v>
      </c>
      <c r="AN271" s="34" t="s">
        <v>389</v>
      </c>
      <c r="AO271" s="34">
        <v>44</v>
      </c>
      <c r="AP271" s="34" t="s">
        <v>398</v>
      </c>
      <c r="AQ271" s="34">
        <v>522987</v>
      </c>
      <c r="AR271" s="34">
        <v>5229.87</v>
      </c>
      <c r="AS271" s="34" t="s">
        <v>408</v>
      </c>
      <c r="AT271" t="str">
        <f t="shared" si="12"/>
        <v>738146410RXZXURXX MXNYK BXGGX4393.06SIMSIMSIM190116816344761.875FNEL044761.87523336.916666666743382.87543387.875000000AMIL44AMIL 500 QP NACIONAL5229875229.87ATIVO</v>
      </c>
      <c r="AU271">
        <f t="shared" si="13"/>
        <v>0</v>
      </c>
      <c r="AV271">
        <f t="shared" si="14"/>
        <v>0</v>
      </c>
      <c r="AW271">
        <f>COUNTIF(Erros!$J$2:$J$1060,H271)</f>
        <v>3</v>
      </c>
      <c r="AX271">
        <f>COUNTIF(Discrepante!$J$2:$J$86,H271)</f>
        <v>0</v>
      </c>
      <c r="AY271">
        <f>COUNTIF(Acertos!$J$2:$J$37,H271)</f>
        <v>0</v>
      </c>
    </row>
    <row r="272" spans="1:51">
      <c r="A272" s="33"/>
      <c r="B272" s="33"/>
      <c r="C272" s="33"/>
      <c r="D272" s="36"/>
      <c r="E272" s="33"/>
      <c r="F272" s="33"/>
      <c r="G272" s="33"/>
      <c r="H272" s="36">
        <v>73814641</v>
      </c>
      <c r="I272" s="30">
        <v>0</v>
      </c>
      <c r="J272" s="36" t="s">
        <v>751</v>
      </c>
      <c r="K272" s="33"/>
      <c r="L272" s="33"/>
      <c r="M272" s="33"/>
      <c r="N272" s="33"/>
      <c r="O272" s="33"/>
      <c r="P272" s="36">
        <v>4393.0600000000004</v>
      </c>
      <c r="Q272" s="36" t="s">
        <v>404</v>
      </c>
      <c r="R272" s="36" t="s">
        <v>404</v>
      </c>
      <c r="S272" s="36" t="s">
        <v>404</v>
      </c>
      <c r="T272" s="36">
        <v>19</v>
      </c>
      <c r="U272" s="36">
        <v>0</v>
      </c>
      <c r="V272" s="36">
        <v>1</v>
      </c>
      <c r="W272" s="36">
        <v>168163</v>
      </c>
      <c r="X272" s="37">
        <v>44761.875</v>
      </c>
      <c r="Y272" s="36" t="s">
        <v>387</v>
      </c>
      <c r="Z272" s="36">
        <v>0</v>
      </c>
      <c r="AA272" s="37"/>
      <c r="AB272" s="37">
        <v>44761.875</v>
      </c>
      <c r="AC272" s="37">
        <v>23336.916666666668</v>
      </c>
      <c r="AD272" s="37">
        <v>43382.875</v>
      </c>
      <c r="AE272" s="37"/>
      <c r="AF272" s="37">
        <v>43387.875</v>
      </c>
      <c r="AG272" s="36"/>
      <c r="AH272" s="36">
        <v>0</v>
      </c>
      <c r="AI272" s="36">
        <v>0</v>
      </c>
      <c r="AJ272" s="36">
        <v>0</v>
      </c>
      <c r="AK272" s="36">
        <v>0</v>
      </c>
      <c r="AL272" s="36">
        <v>0</v>
      </c>
      <c r="AM272" s="36">
        <v>0</v>
      </c>
      <c r="AN272" s="36" t="s">
        <v>389</v>
      </c>
      <c r="AO272" s="36">
        <v>44</v>
      </c>
      <c r="AP272" s="36" t="s">
        <v>398</v>
      </c>
      <c r="AQ272" s="36">
        <v>522987</v>
      </c>
      <c r="AR272" s="36">
        <v>5229.87</v>
      </c>
      <c r="AS272" s="36" t="s">
        <v>408</v>
      </c>
      <c r="AT272" t="str">
        <f t="shared" si="12"/>
        <v>738146410RXZXURXX MXNYK BXGGX4393.06SIMSIMSIM190116816344761.875FNEL044761.87523336.916666666743382.87543387.875000000AMIL44AMIL 500 QP NACIONAL5229875229.87ATIVO</v>
      </c>
      <c r="AU272">
        <f t="shared" si="13"/>
        <v>1</v>
      </c>
      <c r="AV272">
        <f t="shared" si="14"/>
        <v>1</v>
      </c>
      <c r="AW272">
        <f>COUNTIF(Erros!$J$2:$J$1060,H272)</f>
        <v>3</v>
      </c>
      <c r="AX272">
        <f>COUNTIF(Discrepante!$J$2:$J$86,H272)</f>
        <v>0</v>
      </c>
      <c r="AY272">
        <f>COUNTIF(Acertos!$J$2:$J$37,H272)</f>
        <v>0</v>
      </c>
    </row>
    <row r="273" spans="1:51">
      <c r="A273" s="33"/>
      <c r="B273" s="33"/>
      <c r="C273" s="33"/>
      <c r="D273" s="34"/>
      <c r="E273" s="33"/>
      <c r="F273" s="33"/>
      <c r="G273" s="33"/>
      <c r="H273" s="34">
        <v>73814641</v>
      </c>
      <c r="I273" s="29">
        <v>0</v>
      </c>
      <c r="J273" s="34" t="s">
        <v>751</v>
      </c>
      <c r="K273" s="33"/>
      <c r="L273" s="33"/>
      <c r="M273" s="33"/>
      <c r="N273" s="33"/>
      <c r="O273" s="33"/>
      <c r="P273" s="34">
        <v>4393.0600000000004</v>
      </c>
      <c r="Q273" s="34" t="s">
        <v>404</v>
      </c>
      <c r="R273" s="34" t="s">
        <v>404</v>
      </c>
      <c r="S273" s="34" t="s">
        <v>404</v>
      </c>
      <c r="T273" s="34">
        <v>19</v>
      </c>
      <c r="U273" s="34">
        <v>0</v>
      </c>
      <c r="V273" s="34">
        <v>1</v>
      </c>
      <c r="W273" s="34">
        <v>168163</v>
      </c>
      <c r="X273" s="35">
        <v>44761.875</v>
      </c>
      <c r="Y273" s="34" t="s">
        <v>387</v>
      </c>
      <c r="Z273" s="34">
        <v>0</v>
      </c>
      <c r="AA273" s="35"/>
      <c r="AB273" s="35">
        <v>44761.875</v>
      </c>
      <c r="AC273" s="35">
        <v>23336.916666666668</v>
      </c>
      <c r="AD273" s="35">
        <v>43382.875</v>
      </c>
      <c r="AE273" s="35"/>
      <c r="AF273" s="35">
        <v>43387.875</v>
      </c>
      <c r="AG273" s="34"/>
      <c r="AH273" s="34">
        <v>0</v>
      </c>
      <c r="AI273" s="34">
        <v>0</v>
      </c>
      <c r="AJ273" s="34">
        <v>0</v>
      </c>
      <c r="AK273" s="34">
        <v>0</v>
      </c>
      <c r="AL273" s="34">
        <v>0</v>
      </c>
      <c r="AM273" s="34">
        <v>0</v>
      </c>
      <c r="AN273" s="34" t="s">
        <v>389</v>
      </c>
      <c r="AO273" s="34">
        <v>44</v>
      </c>
      <c r="AP273" s="34" t="s">
        <v>398</v>
      </c>
      <c r="AQ273" s="34">
        <v>522987</v>
      </c>
      <c r="AR273" s="34">
        <v>5229.87</v>
      </c>
      <c r="AS273" s="34" t="s">
        <v>408</v>
      </c>
      <c r="AT273" t="str">
        <f t="shared" si="12"/>
        <v>738146410RXZXURXX MXNYK BXGGX4393.06SIMSIMSIM190116816344761.875FNEL044761.87523336.916666666743382.87543387.875000000AMIL44AMIL 500 QP NACIONAL5229875229.87ATIVO</v>
      </c>
      <c r="AU273">
        <f t="shared" si="13"/>
        <v>1</v>
      </c>
      <c r="AV273">
        <f t="shared" si="14"/>
        <v>1</v>
      </c>
      <c r="AW273">
        <f>COUNTIF(Erros!$J$2:$J$1060,H273)</f>
        <v>3</v>
      </c>
      <c r="AX273">
        <f>COUNTIF(Discrepante!$J$2:$J$86,H273)</f>
        <v>0</v>
      </c>
      <c r="AY273">
        <f>COUNTIF(Acertos!$J$2:$J$37,H273)</f>
        <v>0</v>
      </c>
    </row>
    <row r="274" spans="1:51">
      <c r="A274" s="33"/>
      <c r="B274" s="33"/>
      <c r="C274" s="33"/>
      <c r="D274" s="36"/>
      <c r="E274" s="33"/>
      <c r="F274" s="33"/>
      <c r="G274" s="33"/>
      <c r="H274" s="36">
        <v>73818614</v>
      </c>
      <c r="I274" s="30">
        <v>0</v>
      </c>
      <c r="J274" s="36" t="s">
        <v>764</v>
      </c>
      <c r="K274" s="33"/>
      <c r="L274" s="33"/>
      <c r="M274" s="33"/>
      <c r="N274" s="33"/>
      <c r="O274" s="33"/>
      <c r="P274" s="36">
        <v>1038.1099999999999</v>
      </c>
      <c r="Q274" s="36" t="s">
        <v>404</v>
      </c>
      <c r="R274" s="36" t="s">
        <v>404</v>
      </c>
      <c r="S274" s="36" t="s">
        <v>404</v>
      </c>
      <c r="T274" s="36">
        <v>19</v>
      </c>
      <c r="U274" s="36">
        <v>0</v>
      </c>
      <c r="V274" s="36">
        <v>1</v>
      </c>
      <c r="W274" s="36">
        <v>168828</v>
      </c>
      <c r="X274" s="37">
        <v>44761.875</v>
      </c>
      <c r="Y274" s="36" t="s">
        <v>387</v>
      </c>
      <c r="Z274" s="36">
        <v>0</v>
      </c>
      <c r="AA274" s="37"/>
      <c r="AB274" s="37">
        <v>44761.875</v>
      </c>
      <c r="AC274" s="37">
        <v>38102.875</v>
      </c>
      <c r="AD274" s="37">
        <v>43383.875</v>
      </c>
      <c r="AE274" s="37"/>
      <c r="AF274" s="37">
        <v>43387.875</v>
      </c>
      <c r="AG274" s="36"/>
      <c r="AH274" s="36">
        <v>0</v>
      </c>
      <c r="AI274" s="36">
        <v>0</v>
      </c>
      <c r="AJ274" s="36">
        <v>0</v>
      </c>
      <c r="AK274" s="36">
        <v>0</v>
      </c>
      <c r="AL274" s="36">
        <v>0</v>
      </c>
      <c r="AM274" s="36">
        <v>0</v>
      </c>
      <c r="AN274" s="36" t="s">
        <v>389</v>
      </c>
      <c r="AO274" s="36">
        <v>44</v>
      </c>
      <c r="AP274" s="36" t="s">
        <v>476</v>
      </c>
      <c r="AQ274" s="36">
        <v>123586</v>
      </c>
      <c r="AR274" s="36">
        <v>1235.8599999999999</v>
      </c>
      <c r="AS274" s="36" t="s">
        <v>408</v>
      </c>
      <c r="AT274" t="str">
        <f t="shared" si="12"/>
        <v>738186140FXLXPX RXMX BXRRX DX XZXVXDX1038.11SIMSIMSIM190116882844761.875FNEL044761.87538102.87543383.87543387.875000000AMIL44AMIL 400 QC NACIONAL1235861235.86ATIVO</v>
      </c>
      <c r="AU274">
        <f t="shared" si="13"/>
        <v>0</v>
      </c>
      <c r="AV274">
        <f t="shared" si="14"/>
        <v>0</v>
      </c>
      <c r="AW274">
        <f>COUNTIF(Erros!$J$2:$J$1060,H274)</f>
        <v>3</v>
      </c>
      <c r="AX274">
        <f>COUNTIF(Discrepante!$J$2:$J$86,H274)</f>
        <v>0</v>
      </c>
      <c r="AY274">
        <f>COUNTIF(Acertos!$J$2:$J$37,H274)</f>
        <v>0</v>
      </c>
    </row>
    <row r="275" spans="1:51">
      <c r="A275" s="33"/>
      <c r="B275" s="33"/>
      <c r="C275" s="33"/>
      <c r="D275" s="34"/>
      <c r="E275" s="33"/>
      <c r="F275" s="33"/>
      <c r="G275" s="33"/>
      <c r="H275" s="34">
        <v>73818614</v>
      </c>
      <c r="I275" s="29">
        <v>0</v>
      </c>
      <c r="J275" s="34" t="s">
        <v>764</v>
      </c>
      <c r="K275" s="33"/>
      <c r="L275" s="33"/>
      <c r="M275" s="33"/>
      <c r="N275" s="33"/>
      <c r="O275" s="33"/>
      <c r="P275" s="34">
        <v>1038.1099999999999</v>
      </c>
      <c r="Q275" s="34" t="s">
        <v>404</v>
      </c>
      <c r="R275" s="34" t="s">
        <v>404</v>
      </c>
      <c r="S275" s="34" t="s">
        <v>404</v>
      </c>
      <c r="T275" s="34">
        <v>19</v>
      </c>
      <c r="U275" s="34">
        <v>0</v>
      </c>
      <c r="V275" s="34">
        <v>1</v>
      </c>
      <c r="W275" s="34">
        <v>168828</v>
      </c>
      <c r="X275" s="35">
        <v>44761.875</v>
      </c>
      <c r="Y275" s="34" t="s">
        <v>387</v>
      </c>
      <c r="Z275" s="34">
        <v>0</v>
      </c>
      <c r="AA275" s="35"/>
      <c r="AB275" s="35">
        <v>44761.875</v>
      </c>
      <c r="AC275" s="35">
        <v>38102.875</v>
      </c>
      <c r="AD275" s="35">
        <v>43383.875</v>
      </c>
      <c r="AE275" s="35"/>
      <c r="AF275" s="35">
        <v>43387.875</v>
      </c>
      <c r="AG275" s="34"/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34" t="s">
        <v>389</v>
      </c>
      <c r="AO275" s="34">
        <v>44</v>
      </c>
      <c r="AP275" s="34" t="s">
        <v>476</v>
      </c>
      <c r="AQ275" s="34">
        <v>123586</v>
      </c>
      <c r="AR275" s="34">
        <v>1235.8599999999999</v>
      </c>
      <c r="AS275" s="34" t="s">
        <v>408</v>
      </c>
      <c r="AT275" t="str">
        <f t="shared" si="12"/>
        <v>738186140FXLXPX RXMX BXRRX DX XZXVXDX1038.11SIMSIMSIM190116882844761.875FNEL044761.87538102.87543383.87543387.875000000AMIL44AMIL 400 QC NACIONAL1235861235.86ATIVO</v>
      </c>
      <c r="AU275">
        <f t="shared" si="13"/>
        <v>1</v>
      </c>
      <c r="AV275">
        <f t="shared" si="14"/>
        <v>1</v>
      </c>
      <c r="AW275">
        <f>COUNTIF(Erros!$J$2:$J$1060,H275)</f>
        <v>3</v>
      </c>
      <c r="AX275">
        <f>COUNTIF(Discrepante!$J$2:$J$86,H275)</f>
        <v>0</v>
      </c>
      <c r="AY275">
        <f>COUNTIF(Acertos!$J$2:$J$37,H275)</f>
        <v>0</v>
      </c>
    </row>
    <row r="276" spans="1:51">
      <c r="A276" s="33"/>
      <c r="B276" s="33"/>
      <c r="C276" s="33"/>
      <c r="D276" s="36"/>
      <c r="E276" s="33"/>
      <c r="F276" s="33"/>
      <c r="G276" s="33"/>
      <c r="H276" s="36">
        <v>73818614</v>
      </c>
      <c r="I276" s="30">
        <v>0</v>
      </c>
      <c r="J276" s="36" t="s">
        <v>764</v>
      </c>
      <c r="K276" s="33"/>
      <c r="L276" s="33"/>
      <c r="M276" s="33"/>
      <c r="N276" s="33"/>
      <c r="O276" s="33"/>
      <c r="P276" s="36">
        <v>1038.1099999999999</v>
      </c>
      <c r="Q276" s="36" t="s">
        <v>404</v>
      </c>
      <c r="R276" s="36" t="s">
        <v>404</v>
      </c>
      <c r="S276" s="36" t="s">
        <v>404</v>
      </c>
      <c r="T276" s="36">
        <v>19</v>
      </c>
      <c r="U276" s="36">
        <v>0</v>
      </c>
      <c r="V276" s="36">
        <v>1</v>
      </c>
      <c r="W276" s="36">
        <v>168828</v>
      </c>
      <c r="X276" s="37">
        <v>44761.875</v>
      </c>
      <c r="Y276" s="36" t="s">
        <v>387</v>
      </c>
      <c r="Z276" s="36">
        <v>0</v>
      </c>
      <c r="AA276" s="37"/>
      <c r="AB276" s="37">
        <v>44761.875</v>
      </c>
      <c r="AC276" s="37">
        <v>38102.875</v>
      </c>
      <c r="AD276" s="37">
        <v>43383.875</v>
      </c>
      <c r="AE276" s="37"/>
      <c r="AF276" s="37">
        <v>43387.875</v>
      </c>
      <c r="AG276" s="36"/>
      <c r="AH276" s="36">
        <v>0</v>
      </c>
      <c r="AI276" s="36">
        <v>0</v>
      </c>
      <c r="AJ276" s="36">
        <v>0</v>
      </c>
      <c r="AK276" s="36">
        <v>0</v>
      </c>
      <c r="AL276" s="36">
        <v>0</v>
      </c>
      <c r="AM276" s="36">
        <v>0</v>
      </c>
      <c r="AN276" s="36" t="s">
        <v>389</v>
      </c>
      <c r="AO276" s="36">
        <v>44</v>
      </c>
      <c r="AP276" s="36" t="s">
        <v>476</v>
      </c>
      <c r="AQ276" s="36">
        <v>123586</v>
      </c>
      <c r="AR276" s="36">
        <v>1235.8599999999999</v>
      </c>
      <c r="AS276" s="36" t="s">
        <v>408</v>
      </c>
      <c r="AT276" t="str">
        <f t="shared" si="12"/>
        <v>738186140FXLXPX RXMX BXRRX DX XZXVXDX1038.11SIMSIMSIM190116882844761.875FNEL044761.87538102.87543383.87543387.875000000AMIL44AMIL 400 QC NACIONAL1235861235.86ATIVO</v>
      </c>
      <c r="AU276">
        <f t="shared" si="13"/>
        <v>1</v>
      </c>
      <c r="AV276">
        <f t="shared" si="14"/>
        <v>1</v>
      </c>
      <c r="AW276">
        <f>COUNTIF(Erros!$J$2:$J$1060,H276)</f>
        <v>3</v>
      </c>
      <c r="AX276">
        <f>COUNTIF(Discrepante!$J$2:$J$86,H276)</f>
        <v>0</v>
      </c>
      <c r="AY276">
        <f>COUNTIF(Acertos!$J$2:$J$37,H276)</f>
        <v>0</v>
      </c>
    </row>
    <row r="277" spans="1:51">
      <c r="A277" s="33"/>
      <c r="B277" s="33"/>
      <c r="C277" s="33"/>
      <c r="D277" s="34"/>
      <c r="E277" s="33"/>
      <c r="F277" s="33"/>
      <c r="G277" s="33"/>
      <c r="H277" s="34">
        <v>73879464</v>
      </c>
      <c r="I277" s="29">
        <v>0</v>
      </c>
      <c r="J277" s="34" t="s">
        <v>757</v>
      </c>
      <c r="K277" s="33"/>
      <c r="L277" s="33"/>
      <c r="M277" s="33"/>
      <c r="N277" s="33"/>
      <c r="O277" s="33"/>
      <c r="P277" s="34">
        <v>2060.81</v>
      </c>
      <c r="Q277" s="34" t="s">
        <v>404</v>
      </c>
      <c r="R277" s="34" t="s">
        <v>404</v>
      </c>
      <c r="S277" s="34" t="s">
        <v>404</v>
      </c>
      <c r="T277" s="34">
        <v>57</v>
      </c>
      <c r="U277" s="34">
        <v>0</v>
      </c>
      <c r="V277" s="34">
        <v>1</v>
      </c>
      <c r="W277" s="34">
        <v>168281</v>
      </c>
      <c r="X277" s="35">
        <v>44761.875</v>
      </c>
      <c r="Y277" s="34" t="s">
        <v>392</v>
      </c>
      <c r="Z277" s="34">
        <v>0</v>
      </c>
      <c r="AA277" s="35"/>
      <c r="AB277" s="35">
        <v>44761.875</v>
      </c>
      <c r="AC277" s="35">
        <v>29567.916666666668</v>
      </c>
      <c r="AD277" s="35">
        <v>43391.875</v>
      </c>
      <c r="AE277" s="35"/>
      <c r="AF277" s="35">
        <v>43387.875</v>
      </c>
      <c r="AG277" s="34"/>
      <c r="AH277" s="34">
        <v>0</v>
      </c>
      <c r="AI277" s="34">
        <v>0</v>
      </c>
      <c r="AJ277" s="34">
        <v>0</v>
      </c>
      <c r="AK277" s="34">
        <v>0</v>
      </c>
      <c r="AL277" s="34">
        <v>0</v>
      </c>
      <c r="AM277" s="34">
        <v>0</v>
      </c>
      <c r="AN277" s="34" t="s">
        <v>389</v>
      </c>
      <c r="AO277" s="34">
        <v>44</v>
      </c>
      <c r="AP277" s="34" t="s">
        <v>476</v>
      </c>
      <c r="AQ277" s="34">
        <v>245335</v>
      </c>
      <c r="AR277" s="34">
        <v>2453.35</v>
      </c>
      <c r="AS277" s="34" t="s">
        <v>408</v>
      </c>
      <c r="AT277" t="str">
        <f t="shared" si="12"/>
        <v>738794640MXRXX DX WXNWXXWXX XUX DX XNTX LXPX2060.81SIMSIMSIM570116828144761.875ANMEP044761.87529567.916666666743391.87543387.875000000AMIL44AMIL 400 QC NACIONAL2453352453.35ATIVO</v>
      </c>
      <c r="AU277">
        <f t="shared" si="13"/>
        <v>0</v>
      </c>
      <c r="AV277">
        <f t="shared" si="14"/>
        <v>0</v>
      </c>
      <c r="AW277">
        <f>COUNTIF(Erros!$J$2:$J$1060,H277)</f>
        <v>3</v>
      </c>
      <c r="AX277">
        <f>COUNTIF(Discrepante!$J$2:$J$86,H277)</f>
        <v>0</v>
      </c>
      <c r="AY277">
        <f>COUNTIF(Acertos!$J$2:$J$37,H277)</f>
        <v>0</v>
      </c>
    </row>
    <row r="278" spans="1:51">
      <c r="A278" s="33"/>
      <c r="B278" s="33"/>
      <c r="C278" s="33"/>
      <c r="D278" s="34"/>
      <c r="E278" s="33"/>
      <c r="F278" s="33"/>
      <c r="G278" s="33"/>
      <c r="H278" s="34">
        <v>73879464</v>
      </c>
      <c r="I278" s="29">
        <v>0</v>
      </c>
      <c r="J278" s="34" t="s">
        <v>757</v>
      </c>
      <c r="K278" s="33"/>
      <c r="L278" s="33"/>
      <c r="M278" s="33"/>
      <c r="N278" s="33"/>
      <c r="O278" s="33"/>
      <c r="P278" s="34">
        <v>2060.81</v>
      </c>
      <c r="Q278" s="34" t="s">
        <v>404</v>
      </c>
      <c r="R278" s="34" t="s">
        <v>404</v>
      </c>
      <c r="S278" s="34" t="s">
        <v>404</v>
      </c>
      <c r="T278" s="34">
        <v>57</v>
      </c>
      <c r="U278" s="34">
        <v>0</v>
      </c>
      <c r="V278" s="34">
        <v>1</v>
      </c>
      <c r="W278" s="34">
        <v>168281</v>
      </c>
      <c r="X278" s="35">
        <v>44761.875</v>
      </c>
      <c r="Y278" s="34" t="s">
        <v>392</v>
      </c>
      <c r="Z278" s="34">
        <v>0</v>
      </c>
      <c r="AA278" s="35"/>
      <c r="AB278" s="35">
        <v>44761.875</v>
      </c>
      <c r="AC278" s="35">
        <v>29567.916666666668</v>
      </c>
      <c r="AD278" s="35">
        <v>43391.875</v>
      </c>
      <c r="AE278" s="35"/>
      <c r="AF278" s="35">
        <v>43387.875</v>
      </c>
      <c r="AG278" s="34"/>
      <c r="AH278" s="34">
        <v>0</v>
      </c>
      <c r="AI278" s="34">
        <v>0</v>
      </c>
      <c r="AJ278" s="34">
        <v>0</v>
      </c>
      <c r="AK278" s="34">
        <v>0</v>
      </c>
      <c r="AL278" s="34">
        <v>0</v>
      </c>
      <c r="AM278" s="34">
        <v>0</v>
      </c>
      <c r="AN278" s="34" t="s">
        <v>389</v>
      </c>
      <c r="AO278" s="34">
        <v>44</v>
      </c>
      <c r="AP278" s="34" t="s">
        <v>476</v>
      </c>
      <c r="AQ278" s="34">
        <v>245335</v>
      </c>
      <c r="AR278" s="34">
        <v>2453.35</v>
      </c>
      <c r="AS278" s="34" t="s">
        <v>408</v>
      </c>
      <c r="AT278" t="str">
        <f t="shared" si="12"/>
        <v>738794640MXRXX DX WXNWXXWXX XUX DX XNTX LXPX2060.81SIMSIMSIM570116828144761.875ANMEP044761.87529567.916666666743391.87543387.875000000AMIL44AMIL 400 QC NACIONAL2453352453.35ATIVO</v>
      </c>
      <c r="AU278">
        <f t="shared" si="13"/>
        <v>1</v>
      </c>
      <c r="AV278">
        <f t="shared" si="14"/>
        <v>1</v>
      </c>
      <c r="AW278">
        <f>COUNTIF(Erros!$J$2:$J$1060,H278)</f>
        <v>3</v>
      </c>
      <c r="AX278">
        <f>COUNTIF(Discrepante!$J$2:$J$86,H278)</f>
        <v>0</v>
      </c>
      <c r="AY278">
        <f>COUNTIF(Acertos!$J$2:$J$37,H278)</f>
        <v>0</v>
      </c>
    </row>
    <row r="279" spans="1:51">
      <c r="A279" s="33"/>
      <c r="B279" s="33"/>
      <c r="C279" s="33"/>
      <c r="D279" s="36"/>
      <c r="E279" s="33"/>
      <c r="F279" s="33"/>
      <c r="G279" s="33"/>
      <c r="H279" s="36">
        <v>73879464</v>
      </c>
      <c r="I279" s="30">
        <v>0</v>
      </c>
      <c r="J279" s="36" t="s">
        <v>757</v>
      </c>
      <c r="K279" s="33"/>
      <c r="L279" s="33"/>
      <c r="M279" s="33"/>
      <c r="N279" s="33"/>
      <c r="O279" s="33"/>
      <c r="P279" s="36">
        <v>2060.81</v>
      </c>
      <c r="Q279" s="36" t="s">
        <v>404</v>
      </c>
      <c r="R279" s="36" t="s">
        <v>404</v>
      </c>
      <c r="S279" s="36" t="s">
        <v>404</v>
      </c>
      <c r="T279" s="36">
        <v>57</v>
      </c>
      <c r="U279" s="36">
        <v>0</v>
      </c>
      <c r="V279" s="36">
        <v>1</v>
      </c>
      <c r="W279" s="36">
        <v>168281</v>
      </c>
      <c r="X279" s="37">
        <v>44761.875</v>
      </c>
      <c r="Y279" s="36" t="s">
        <v>392</v>
      </c>
      <c r="Z279" s="36">
        <v>0</v>
      </c>
      <c r="AA279" s="37"/>
      <c r="AB279" s="37">
        <v>44761.875</v>
      </c>
      <c r="AC279" s="37">
        <v>29567.916666666668</v>
      </c>
      <c r="AD279" s="37">
        <v>43391.875</v>
      </c>
      <c r="AE279" s="37"/>
      <c r="AF279" s="37">
        <v>43387.875</v>
      </c>
      <c r="AG279" s="36"/>
      <c r="AH279" s="36">
        <v>0</v>
      </c>
      <c r="AI279" s="36">
        <v>0</v>
      </c>
      <c r="AJ279" s="36">
        <v>0</v>
      </c>
      <c r="AK279" s="36">
        <v>0</v>
      </c>
      <c r="AL279" s="36">
        <v>0</v>
      </c>
      <c r="AM279" s="36">
        <v>0</v>
      </c>
      <c r="AN279" s="36" t="s">
        <v>389</v>
      </c>
      <c r="AO279" s="36">
        <v>44</v>
      </c>
      <c r="AP279" s="36" t="s">
        <v>476</v>
      </c>
      <c r="AQ279" s="36">
        <v>245335</v>
      </c>
      <c r="AR279" s="36">
        <v>2453.35</v>
      </c>
      <c r="AS279" s="36" t="s">
        <v>408</v>
      </c>
      <c r="AT279" t="str">
        <f t="shared" si="12"/>
        <v>738794640MXRXX DX WXNWXXWXX XUX DX XNTX LXPX2060.81SIMSIMSIM570116828144761.875ANMEP044761.87529567.916666666743391.87543387.875000000AMIL44AMIL 400 QC NACIONAL2453352453.35ATIVO</v>
      </c>
      <c r="AU279">
        <f t="shared" si="13"/>
        <v>1</v>
      </c>
      <c r="AV279">
        <f t="shared" si="14"/>
        <v>1</v>
      </c>
      <c r="AW279">
        <f>COUNTIF(Erros!$J$2:$J$1060,H279)</f>
        <v>3</v>
      </c>
      <c r="AX279">
        <f>COUNTIF(Discrepante!$J$2:$J$86,H279)</f>
        <v>0</v>
      </c>
      <c r="AY279">
        <f>COUNTIF(Acertos!$J$2:$J$37,H279)</f>
        <v>0</v>
      </c>
    </row>
    <row r="280" spans="1:51">
      <c r="A280" s="33"/>
      <c r="B280" s="33"/>
      <c r="C280" s="33"/>
      <c r="D280" s="36"/>
      <c r="E280" s="33"/>
      <c r="F280" s="33"/>
      <c r="G280" s="33"/>
      <c r="H280" s="36">
        <v>73879465</v>
      </c>
      <c r="I280" s="30">
        <v>0</v>
      </c>
      <c r="J280" s="36" t="s">
        <v>758</v>
      </c>
      <c r="K280" s="33"/>
      <c r="L280" s="33"/>
      <c r="M280" s="33"/>
      <c r="N280" s="33"/>
      <c r="O280" s="33"/>
      <c r="P280" s="36">
        <v>1038.1099999999999</v>
      </c>
      <c r="Q280" s="36" t="s">
        <v>404</v>
      </c>
      <c r="R280" s="36" t="s">
        <v>404</v>
      </c>
      <c r="S280" s="36" t="s">
        <v>404</v>
      </c>
      <c r="T280" s="36">
        <v>57</v>
      </c>
      <c r="U280" s="36">
        <v>0</v>
      </c>
      <c r="V280" s="36">
        <v>1</v>
      </c>
      <c r="W280" s="36">
        <v>168281</v>
      </c>
      <c r="X280" s="37">
        <v>44761.875</v>
      </c>
      <c r="Y280" s="36" t="s">
        <v>392</v>
      </c>
      <c r="Z280" s="36">
        <v>1</v>
      </c>
      <c r="AA280" s="37"/>
      <c r="AB280" s="37">
        <v>44761.875</v>
      </c>
      <c r="AC280" s="37">
        <v>40374.875</v>
      </c>
      <c r="AD280" s="37">
        <v>43391.875</v>
      </c>
      <c r="AE280" s="37"/>
      <c r="AF280" s="37">
        <v>43387.875</v>
      </c>
      <c r="AG280" s="36"/>
      <c r="AH280" s="36">
        <v>0</v>
      </c>
      <c r="AI280" s="36">
        <v>0</v>
      </c>
      <c r="AJ280" s="36">
        <v>0</v>
      </c>
      <c r="AK280" s="36">
        <v>0</v>
      </c>
      <c r="AL280" s="36">
        <v>0</v>
      </c>
      <c r="AM280" s="36">
        <v>0</v>
      </c>
      <c r="AN280" s="36" t="s">
        <v>389</v>
      </c>
      <c r="AO280" s="36">
        <v>44</v>
      </c>
      <c r="AP280" s="36" t="s">
        <v>476</v>
      </c>
      <c r="AQ280" s="36">
        <v>123586</v>
      </c>
      <c r="AR280" s="36">
        <v>1235.8599999999999</v>
      </c>
      <c r="AS280" s="36" t="s">
        <v>408</v>
      </c>
      <c r="AT280" t="str">
        <f t="shared" si="12"/>
        <v>738794650MXRXX LUXZX XUX LXPX1038.11SIMSIMSIM570116828144761.875ANMEP144761.87540374.87543391.87543387.875000000AMIL44AMIL 400 QC NACIONAL1235861235.86ATIVO</v>
      </c>
      <c r="AU280">
        <f t="shared" si="13"/>
        <v>0</v>
      </c>
      <c r="AV280">
        <f t="shared" si="14"/>
        <v>0</v>
      </c>
      <c r="AW280">
        <f>COUNTIF(Erros!$J$2:$J$1060,H280)</f>
        <v>3</v>
      </c>
      <c r="AX280">
        <f>COUNTIF(Discrepante!$J$2:$J$86,H280)</f>
        <v>0</v>
      </c>
      <c r="AY280">
        <f>COUNTIF(Acertos!$J$2:$J$37,H280)</f>
        <v>0</v>
      </c>
    </row>
    <row r="281" spans="1:51">
      <c r="A281" s="33"/>
      <c r="B281" s="33"/>
      <c r="C281" s="33"/>
      <c r="D281" s="36"/>
      <c r="E281" s="33"/>
      <c r="F281" s="33"/>
      <c r="G281" s="33"/>
      <c r="H281" s="36">
        <v>73879465</v>
      </c>
      <c r="I281" s="30">
        <v>0</v>
      </c>
      <c r="J281" s="36" t="s">
        <v>758</v>
      </c>
      <c r="K281" s="33"/>
      <c r="L281" s="33"/>
      <c r="M281" s="33"/>
      <c r="N281" s="33"/>
      <c r="O281" s="33"/>
      <c r="P281" s="36">
        <v>1038.1099999999999</v>
      </c>
      <c r="Q281" s="36" t="s">
        <v>404</v>
      </c>
      <c r="R281" s="36" t="s">
        <v>404</v>
      </c>
      <c r="S281" s="36" t="s">
        <v>404</v>
      </c>
      <c r="T281" s="36">
        <v>57</v>
      </c>
      <c r="U281" s="36">
        <v>0</v>
      </c>
      <c r="V281" s="36">
        <v>1</v>
      </c>
      <c r="W281" s="36">
        <v>168281</v>
      </c>
      <c r="X281" s="37">
        <v>44761.875</v>
      </c>
      <c r="Y281" s="36" t="s">
        <v>392</v>
      </c>
      <c r="Z281" s="36">
        <v>1</v>
      </c>
      <c r="AA281" s="37"/>
      <c r="AB281" s="37">
        <v>44761.875</v>
      </c>
      <c r="AC281" s="37">
        <v>40374.875</v>
      </c>
      <c r="AD281" s="37">
        <v>43391.875</v>
      </c>
      <c r="AE281" s="37"/>
      <c r="AF281" s="37">
        <v>43387.875</v>
      </c>
      <c r="AG281" s="36"/>
      <c r="AH281" s="36">
        <v>0</v>
      </c>
      <c r="AI281" s="36">
        <v>0</v>
      </c>
      <c r="AJ281" s="36">
        <v>0</v>
      </c>
      <c r="AK281" s="36">
        <v>0</v>
      </c>
      <c r="AL281" s="36">
        <v>0</v>
      </c>
      <c r="AM281" s="36">
        <v>0</v>
      </c>
      <c r="AN281" s="36" t="s">
        <v>389</v>
      </c>
      <c r="AO281" s="36">
        <v>44</v>
      </c>
      <c r="AP281" s="36" t="s">
        <v>476</v>
      </c>
      <c r="AQ281" s="36">
        <v>123586</v>
      </c>
      <c r="AR281" s="36">
        <v>1235.8599999999999</v>
      </c>
      <c r="AS281" s="36" t="s">
        <v>408</v>
      </c>
      <c r="AT281" t="str">
        <f t="shared" si="12"/>
        <v>738794650MXRXX LUXZX XUX LXPX1038.11SIMSIMSIM570116828144761.875ANMEP144761.87540374.87543391.87543387.875000000AMIL44AMIL 400 QC NACIONAL1235861235.86ATIVO</v>
      </c>
      <c r="AU281">
        <f t="shared" si="13"/>
        <v>1</v>
      </c>
      <c r="AV281">
        <f t="shared" si="14"/>
        <v>1</v>
      </c>
      <c r="AW281">
        <f>COUNTIF(Erros!$J$2:$J$1060,H281)</f>
        <v>3</v>
      </c>
      <c r="AX281">
        <f>COUNTIF(Discrepante!$J$2:$J$86,H281)</f>
        <v>0</v>
      </c>
      <c r="AY281">
        <f>COUNTIF(Acertos!$J$2:$J$37,H281)</f>
        <v>0</v>
      </c>
    </row>
    <row r="282" spans="1:51">
      <c r="A282" s="33"/>
      <c r="B282" s="33"/>
      <c r="C282" s="33"/>
      <c r="D282" s="34"/>
      <c r="E282" s="33"/>
      <c r="F282" s="33"/>
      <c r="G282" s="33"/>
      <c r="H282" s="34">
        <v>73879465</v>
      </c>
      <c r="I282" s="29">
        <v>0</v>
      </c>
      <c r="J282" s="34" t="s">
        <v>758</v>
      </c>
      <c r="K282" s="33"/>
      <c r="L282" s="33"/>
      <c r="M282" s="33"/>
      <c r="N282" s="33"/>
      <c r="O282" s="33"/>
      <c r="P282" s="34">
        <v>1038.1099999999999</v>
      </c>
      <c r="Q282" s="34" t="s">
        <v>404</v>
      </c>
      <c r="R282" s="34" t="s">
        <v>404</v>
      </c>
      <c r="S282" s="34" t="s">
        <v>404</v>
      </c>
      <c r="T282" s="34">
        <v>57</v>
      </c>
      <c r="U282" s="34">
        <v>0</v>
      </c>
      <c r="V282" s="34">
        <v>1</v>
      </c>
      <c r="W282" s="34">
        <v>168281</v>
      </c>
      <c r="X282" s="35">
        <v>44761.875</v>
      </c>
      <c r="Y282" s="34" t="s">
        <v>392</v>
      </c>
      <c r="Z282" s="34">
        <v>1</v>
      </c>
      <c r="AA282" s="35"/>
      <c r="AB282" s="35">
        <v>44761.875</v>
      </c>
      <c r="AC282" s="35">
        <v>40374.875</v>
      </c>
      <c r="AD282" s="35">
        <v>43391.875</v>
      </c>
      <c r="AE282" s="35"/>
      <c r="AF282" s="35">
        <v>43387.875</v>
      </c>
      <c r="AG282" s="34"/>
      <c r="AH282" s="34">
        <v>0</v>
      </c>
      <c r="AI282" s="34">
        <v>0</v>
      </c>
      <c r="AJ282" s="34">
        <v>0</v>
      </c>
      <c r="AK282" s="34">
        <v>0</v>
      </c>
      <c r="AL282" s="34">
        <v>0</v>
      </c>
      <c r="AM282" s="34">
        <v>0</v>
      </c>
      <c r="AN282" s="34" t="s">
        <v>389</v>
      </c>
      <c r="AO282" s="34">
        <v>44</v>
      </c>
      <c r="AP282" s="34" t="s">
        <v>476</v>
      </c>
      <c r="AQ282" s="34">
        <v>123586</v>
      </c>
      <c r="AR282" s="34">
        <v>1235.8599999999999</v>
      </c>
      <c r="AS282" s="34" t="s">
        <v>408</v>
      </c>
      <c r="AT282" t="str">
        <f t="shared" si="12"/>
        <v>738794650MXRXX LUXZX XUX LXPX1038.11SIMSIMSIM570116828144761.875ANMEP144761.87540374.87543391.87543387.875000000AMIL44AMIL 400 QC NACIONAL1235861235.86ATIVO</v>
      </c>
      <c r="AU282">
        <f t="shared" si="13"/>
        <v>1</v>
      </c>
      <c r="AV282">
        <f t="shared" si="14"/>
        <v>1</v>
      </c>
      <c r="AW282">
        <f>COUNTIF(Erros!$J$2:$J$1060,H282)</f>
        <v>3</v>
      </c>
      <c r="AX282">
        <f>COUNTIF(Discrepante!$J$2:$J$86,H282)</f>
        <v>0</v>
      </c>
      <c r="AY282">
        <f>COUNTIF(Acertos!$J$2:$J$37,H282)</f>
        <v>0</v>
      </c>
    </row>
    <row r="283" spans="1:51">
      <c r="A283" s="33"/>
      <c r="B283" s="33"/>
      <c r="C283" s="33"/>
      <c r="D283" s="34"/>
      <c r="E283" s="33"/>
      <c r="F283" s="33"/>
      <c r="G283" s="33"/>
      <c r="H283" s="34">
        <v>73879466</v>
      </c>
      <c r="I283" s="29">
        <v>0</v>
      </c>
      <c r="J283" s="34" t="s">
        <v>759</v>
      </c>
      <c r="K283" s="33"/>
      <c r="L283" s="33"/>
      <c r="M283" s="33"/>
      <c r="N283" s="33"/>
      <c r="O283" s="33"/>
      <c r="P283" s="34">
        <v>1038.1099999999999</v>
      </c>
      <c r="Q283" s="34" t="s">
        <v>404</v>
      </c>
      <c r="R283" s="34" t="s">
        <v>404</v>
      </c>
      <c r="S283" s="34" t="s">
        <v>404</v>
      </c>
      <c r="T283" s="34">
        <v>57</v>
      </c>
      <c r="U283" s="34">
        <v>0</v>
      </c>
      <c r="V283" s="34">
        <v>1</v>
      </c>
      <c r="W283" s="34">
        <v>168281</v>
      </c>
      <c r="X283" s="35">
        <v>44761.875</v>
      </c>
      <c r="Y283" s="34" t="s">
        <v>392</v>
      </c>
      <c r="Z283" s="34">
        <v>2</v>
      </c>
      <c r="AA283" s="35"/>
      <c r="AB283" s="35">
        <v>44761.875</v>
      </c>
      <c r="AC283" s="35">
        <v>42020.916666666664</v>
      </c>
      <c r="AD283" s="35">
        <v>43391.875</v>
      </c>
      <c r="AE283" s="35"/>
      <c r="AF283" s="35">
        <v>43387.875</v>
      </c>
      <c r="AG283" s="34"/>
      <c r="AH283" s="34">
        <v>0</v>
      </c>
      <c r="AI283" s="34">
        <v>0</v>
      </c>
      <c r="AJ283" s="34">
        <v>0</v>
      </c>
      <c r="AK283" s="34">
        <v>0</v>
      </c>
      <c r="AL283" s="34">
        <v>0</v>
      </c>
      <c r="AM283" s="34">
        <v>0</v>
      </c>
      <c r="AN283" s="34" t="s">
        <v>389</v>
      </c>
      <c r="AO283" s="34">
        <v>44</v>
      </c>
      <c r="AP283" s="34" t="s">
        <v>476</v>
      </c>
      <c r="AQ283" s="34">
        <v>123586</v>
      </c>
      <c r="AR283" s="34">
        <v>1235.8599999999999</v>
      </c>
      <c r="AS283" s="34" t="s">
        <v>408</v>
      </c>
      <c r="AT283" t="str">
        <f t="shared" si="12"/>
        <v>738794660JXXQUXM VXWTXR XUX LXPX1038.11SIMSIMSIM570116828144761.875ANMEP244761.87542020.916666666743391.87543387.875000000AMIL44AMIL 400 QC NACIONAL1235861235.86ATIVO</v>
      </c>
      <c r="AU283">
        <f t="shared" si="13"/>
        <v>0</v>
      </c>
      <c r="AV283">
        <f t="shared" si="14"/>
        <v>0</v>
      </c>
      <c r="AW283">
        <f>COUNTIF(Erros!$J$2:$J$1060,H283)</f>
        <v>3</v>
      </c>
      <c r="AX283">
        <f>COUNTIF(Discrepante!$J$2:$J$86,H283)</f>
        <v>0</v>
      </c>
      <c r="AY283">
        <f>COUNTIF(Acertos!$J$2:$J$37,H283)</f>
        <v>0</v>
      </c>
    </row>
    <row r="284" spans="1:51">
      <c r="A284" s="33"/>
      <c r="B284" s="33"/>
      <c r="C284" s="33"/>
      <c r="D284" s="34"/>
      <c r="E284" s="33"/>
      <c r="F284" s="33"/>
      <c r="G284" s="33"/>
      <c r="H284" s="34">
        <v>73879466</v>
      </c>
      <c r="I284" s="29">
        <v>0</v>
      </c>
      <c r="J284" s="34" t="s">
        <v>759</v>
      </c>
      <c r="K284" s="33"/>
      <c r="L284" s="33"/>
      <c r="M284" s="33"/>
      <c r="N284" s="33"/>
      <c r="O284" s="33"/>
      <c r="P284" s="34">
        <v>1038.1099999999999</v>
      </c>
      <c r="Q284" s="34" t="s">
        <v>404</v>
      </c>
      <c r="R284" s="34" t="s">
        <v>404</v>
      </c>
      <c r="S284" s="34" t="s">
        <v>404</v>
      </c>
      <c r="T284" s="34">
        <v>57</v>
      </c>
      <c r="U284" s="34">
        <v>0</v>
      </c>
      <c r="V284" s="34">
        <v>1</v>
      </c>
      <c r="W284" s="34">
        <v>168281</v>
      </c>
      <c r="X284" s="35">
        <v>44761.875</v>
      </c>
      <c r="Y284" s="34" t="s">
        <v>392</v>
      </c>
      <c r="Z284" s="34">
        <v>2</v>
      </c>
      <c r="AA284" s="35"/>
      <c r="AB284" s="35">
        <v>44761.875</v>
      </c>
      <c r="AC284" s="35">
        <v>42020.916666666664</v>
      </c>
      <c r="AD284" s="35">
        <v>43391.875</v>
      </c>
      <c r="AE284" s="35"/>
      <c r="AF284" s="35">
        <v>43387.875</v>
      </c>
      <c r="AG284" s="34"/>
      <c r="AH284" s="34">
        <v>0</v>
      </c>
      <c r="AI284" s="34">
        <v>0</v>
      </c>
      <c r="AJ284" s="34">
        <v>0</v>
      </c>
      <c r="AK284" s="34">
        <v>0</v>
      </c>
      <c r="AL284" s="34">
        <v>0</v>
      </c>
      <c r="AM284" s="34">
        <v>0</v>
      </c>
      <c r="AN284" s="34" t="s">
        <v>389</v>
      </c>
      <c r="AO284" s="34">
        <v>44</v>
      </c>
      <c r="AP284" s="34" t="s">
        <v>476</v>
      </c>
      <c r="AQ284" s="34">
        <v>123586</v>
      </c>
      <c r="AR284" s="34">
        <v>1235.8599999999999</v>
      </c>
      <c r="AS284" s="34" t="s">
        <v>408</v>
      </c>
      <c r="AT284" t="str">
        <f t="shared" si="12"/>
        <v>738794660JXXQUXM VXWTXR XUX LXPX1038.11SIMSIMSIM570116828144761.875ANMEP244761.87542020.916666666743391.87543387.875000000AMIL44AMIL 400 QC NACIONAL1235861235.86ATIVO</v>
      </c>
      <c r="AU284">
        <f t="shared" si="13"/>
        <v>1</v>
      </c>
      <c r="AV284">
        <f t="shared" si="14"/>
        <v>1</v>
      </c>
      <c r="AW284">
        <f>COUNTIF(Erros!$J$2:$J$1060,H284)</f>
        <v>3</v>
      </c>
      <c r="AX284">
        <f>COUNTIF(Discrepante!$J$2:$J$86,H284)</f>
        <v>0</v>
      </c>
      <c r="AY284">
        <f>COUNTIF(Acertos!$J$2:$J$37,H284)</f>
        <v>0</v>
      </c>
    </row>
    <row r="285" spans="1:51">
      <c r="A285" s="33"/>
      <c r="B285" s="33"/>
      <c r="C285" s="33"/>
      <c r="D285" s="36"/>
      <c r="E285" s="33"/>
      <c r="F285" s="33"/>
      <c r="G285" s="33"/>
      <c r="H285" s="36">
        <v>73879466</v>
      </c>
      <c r="I285" s="30">
        <v>0</v>
      </c>
      <c r="J285" s="36" t="s">
        <v>759</v>
      </c>
      <c r="K285" s="33"/>
      <c r="L285" s="33"/>
      <c r="M285" s="33"/>
      <c r="N285" s="33"/>
      <c r="O285" s="33"/>
      <c r="P285" s="36">
        <v>1038.1099999999999</v>
      </c>
      <c r="Q285" s="36" t="s">
        <v>404</v>
      </c>
      <c r="R285" s="36" t="s">
        <v>404</v>
      </c>
      <c r="S285" s="36" t="s">
        <v>404</v>
      </c>
      <c r="T285" s="36">
        <v>57</v>
      </c>
      <c r="U285" s="36">
        <v>0</v>
      </c>
      <c r="V285" s="36">
        <v>1</v>
      </c>
      <c r="W285" s="36">
        <v>168281</v>
      </c>
      <c r="X285" s="37">
        <v>44761.875</v>
      </c>
      <c r="Y285" s="36" t="s">
        <v>392</v>
      </c>
      <c r="Z285" s="36">
        <v>2</v>
      </c>
      <c r="AA285" s="37"/>
      <c r="AB285" s="37">
        <v>44761.875</v>
      </c>
      <c r="AC285" s="37">
        <v>42020.916666666664</v>
      </c>
      <c r="AD285" s="37">
        <v>43391.875</v>
      </c>
      <c r="AE285" s="37"/>
      <c r="AF285" s="37">
        <v>43387.875</v>
      </c>
      <c r="AG285" s="36"/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 t="s">
        <v>389</v>
      </c>
      <c r="AO285" s="36">
        <v>44</v>
      </c>
      <c r="AP285" s="36" t="s">
        <v>476</v>
      </c>
      <c r="AQ285" s="36">
        <v>123586</v>
      </c>
      <c r="AR285" s="36">
        <v>1235.8599999999999</v>
      </c>
      <c r="AS285" s="36" t="s">
        <v>408</v>
      </c>
      <c r="AT285" t="str">
        <f t="shared" si="12"/>
        <v>738794660JXXQUXM VXWTXR XUX LXPX1038.11SIMSIMSIM570116828144761.875ANMEP244761.87542020.916666666743391.87543387.875000000AMIL44AMIL 400 QC NACIONAL1235861235.86ATIVO</v>
      </c>
      <c r="AU285">
        <f t="shared" si="13"/>
        <v>1</v>
      </c>
      <c r="AV285">
        <f t="shared" si="14"/>
        <v>1</v>
      </c>
      <c r="AW285">
        <f>COUNTIF(Erros!$J$2:$J$1060,H285)</f>
        <v>3</v>
      </c>
      <c r="AX285">
        <f>COUNTIF(Discrepante!$J$2:$J$86,H285)</f>
        <v>0</v>
      </c>
      <c r="AY285">
        <f>COUNTIF(Acertos!$J$2:$J$37,H285)</f>
        <v>0</v>
      </c>
    </row>
    <row r="286" spans="1:51">
      <c r="A286" s="33"/>
      <c r="B286" s="33"/>
      <c r="C286" s="33"/>
      <c r="D286" s="34"/>
      <c r="E286" s="33"/>
      <c r="F286" s="33"/>
      <c r="G286" s="33"/>
      <c r="H286" s="34">
        <v>73891002</v>
      </c>
      <c r="I286" s="29">
        <v>0</v>
      </c>
      <c r="J286" s="34" t="s">
        <v>876</v>
      </c>
      <c r="K286" s="33"/>
      <c r="L286" s="33"/>
      <c r="M286" s="33"/>
      <c r="N286" s="33"/>
      <c r="O286" s="33"/>
      <c r="P286" s="34">
        <v>406.85</v>
      </c>
      <c r="Q286" s="34" t="s">
        <v>404</v>
      </c>
      <c r="R286" s="34" t="s">
        <v>404</v>
      </c>
      <c r="S286" s="34" t="s">
        <v>404</v>
      </c>
      <c r="T286" s="34">
        <v>19</v>
      </c>
      <c r="U286" s="34">
        <v>0</v>
      </c>
      <c r="V286" s="34">
        <v>1</v>
      </c>
      <c r="W286" s="34">
        <v>167997</v>
      </c>
      <c r="X286" s="35">
        <v>44761.875</v>
      </c>
      <c r="Y286" s="34" t="s">
        <v>387</v>
      </c>
      <c r="Z286" s="34">
        <v>0</v>
      </c>
      <c r="AA286" s="35"/>
      <c r="AB286" s="35">
        <v>44761.875</v>
      </c>
      <c r="AC286" s="35">
        <v>39902.875</v>
      </c>
      <c r="AD286" s="35">
        <v>43426.916666666664</v>
      </c>
      <c r="AE286" s="35">
        <v>43417.916666666664</v>
      </c>
      <c r="AF286" s="35">
        <v>43387.875</v>
      </c>
      <c r="AG286" s="34"/>
      <c r="AH286" s="34">
        <v>0</v>
      </c>
      <c r="AI286" s="34">
        <v>0</v>
      </c>
      <c r="AJ286" s="34">
        <v>0</v>
      </c>
      <c r="AK286" s="34">
        <v>0</v>
      </c>
      <c r="AL286" s="34">
        <v>0</v>
      </c>
      <c r="AM286" s="34">
        <v>0</v>
      </c>
      <c r="AN286" s="34" t="s">
        <v>389</v>
      </c>
      <c r="AO286" s="34">
        <v>44</v>
      </c>
      <c r="AP286" s="34" t="s">
        <v>394</v>
      </c>
      <c r="AQ286" s="34">
        <v>48439</v>
      </c>
      <c r="AR286" s="34">
        <v>484.39</v>
      </c>
      <c r="AS286" s="34" t="s">
        <v>408</v>
      </c>
      <c r="AT286" t="str">
        <f t="shared" si="12"/>
        <v>738910020MXTHXU XLMXXDX DX XNTXNX406.85SIMSIMSIM190116799744761.875FNEL044761.87539902.87543426.916666666743417.916666666743387.875000000AMIL44NEXT PLUS RM RJ48439484.39ATIVO</v>
      </c>
      <c r="AU286">
        <f t="shared" si="13"/>
        <v>0</v>
      </c>
      <c r="AV286">
        <f t="shared" si="14"/>
        <v>0</v>
      </c>
      <c r="AW286">
        <f>COUNTIF(Erros!$J$2:$J$1060,H286)</f>
        <v>3</v>
      </c>
      <c r="AX286">
        <f>COUNTIF(Discrepante!$J$2:$J$86,H286)</f>
        <v>0</v>
      </c>
      <c r="AY286">
        <f>COUNTIF(Acertos!$J$2:$J$37,H286)</f>
        <v>0</v>
      </c>
    </row>
    <row r="287" spans="1:51">
      <c r="A287" s="33"/>
      <c r="B287" s="33"/>
      <c r="C287" s="33"/>
      <c r="D287" s="36"/>
      <c r="E287" s="33"/>
      <c r="F287" s="33"/>
      <c r="G287" s="33"/>
      <c r="H287" s="36">
        <v>73891002</v>
      </c>
      <c r="I287" s="30">
        <v>0</v>
      </c>
      <c r="J287" s="36" t="s">
        <v>876</v>
      </c>
      <c r="K287" s="33"/>
      <c r="L287" s="33"/>
      <c r="M287" s="33"/>
      <c r="N287" s="33"/>
      <c r="O287" s="33"/>
      <c r="P287" s="36">
        <v>406.85</v>
      </c>
      <c r="Q287" s="36" t="s">
        <v>404</v>
      </c>
      <c r="R287" s="36" t="s">
        <v>404</v>
      </c>
      <c r="S287" s="36" t="s">
        <v>404</v>
      </c>
      <c r="T287" s="36">
        <v>19</v>
      </c>
      <c r="U287" s="36">
        <v>0</v>
      </c>
      <c r="V287" s="36">
        <v>1</v>
      </c>
      <c r="W287" s="36">
        <v>167997</v>
      </c>
      <c r="X287" s="37">
        <v>44761.875</v>
      </c>
      <c r="Y287" s="36" t="s">
        <v>387</v>
      </c>
      <c r="Z287" s="36">
        <v>0</v>
      </c>
      <c r="AA287" s="37"/>
      <c r="AB287" s="37">
        <v>44761.875</v>
      </c>
      <c r="AC287" s="37">
        <v>39902.875</v>
      </c>
      <c r="AD287" s="37">
        <v>43426.916666666664</v>
      </c>
      <c r="AE287" s="37">
        <v>43417.916666666664</v>
      </c>
      <c r="AF287" s="37">
        <v>43387.875</v>
      </c>
      <c r="AG287" s="36"/>
      <c r="AH287" s="36">
        <v>0</v>
      </c>
      <c r="AI287" s="36">
        <v>0</v>
      </c>
      <c r="AJ287" s="36">
        <v>0</v>
      </c>
      <c r="AK287" s="36">
        <v>0</v>
      </c>
      <c r="AL287" s="36">
        <v>0</v>
      </c>
      <c r="AM287" s="36">
        <v>0</v>
      </c>
      <c r="AN287" s="36" t="s">
        <v>389</v>
      </c>
      <c r="AO287" s="36">
        <v>44</v>
      </c>
      <c r="AP287" s="36" t="s">
        <v>394</v>
      </c>
      <c r="AQ287" s="36">
        <v>48439</v>
      </c>
      <c r="AR287" s="36">
        <v>484.39</v>
      </c>
      <c r="AS287" s="36" t="s">
        <v>408</v>
      </c>
      <c r="AT287" t="str">
        <f t="shared" si="12"/>
        <v>738910020MXTHXU XLMXXDX DX XNTXNX406.85SIMSIMSIM190116799744761.875FNEL044761.87539902.87543426.916666666743417.916666666743387.875000000AMIL44NEXT PLUS RM RJ48439484.39ATIVO</v>
      </c>
      <c r="AU287">
        <f t="shared" si="13"/>
        <v>1</v>
      </c>
      <c r="AV287">
        <f t="shared" si="14"/>
        <v>1</v>
      </c>
      <c r="AW287">
        <f>COUNTIF(Erros!$J$2:$J$1060,H287)</f>
        <v>3</v>
      </c>
      <c r="AX287">
        <f>COUNTIF(Discrepante!$J$2:$J$86,H287)</f>
        <v>0</v>
      </c>
      <c r="AY287">
        <f>COUNTIF(Acertos!$J$2:$J$37,H287)</f>
        <v>0</v>
      </c>
    </row>
    <row r="288" spans="1:51">
      <c r="A288" s="33"/>
      <c r="B288" s="33"/>
      <c r="C288" s="33"/>
      <c r="D288" s="34"/>
      <c r="E288" s="33"/>
      <c r="F288" s="33"/>
      <c r="G288" s="33"/>
      <c r="H288" s="34">
        <v>73891002</v>
      </c>
      <c r="I288" s="29">
        <v>0</v>
      </c>
      <c r="J288" s="34" t="s">
        <v>876</v>
      </c>
      <c r="K288" s="33"/>
      <c r="L288" s="33"/>
      <c r="M288" s="33"/>
      <c r="N288" s="33"/>
      <c r="O288" s="33"/>
      <c r="P288" s="34">
        <v>406.85</v>
      </c>
      <c r="Q288" s="34" t="s">
        <v>404</v>
      </c>
      <c r="R288" s="34" t="s">
        <v>404</v>
      </c>
      <c r="S288" s="34" t="s">
        <v>404</v>
      </c>
      <c r="T288" s="34">
        <v>19</v>
      </c>
      <c r="U288" s="34">
        <v>0</v>
      </c>
      <c r="V288" s="34">
        <v>1</v>
      </c>
      <c r="W288" s="34">
        <v>167997</v>
      </c>
      <c r="X288" s="35">
        <v>44761.875</v>
      </c>
      <c r="Y288" s="34" t="s">
        <v>387</v>
      </c>
      <c r="Z288" s="34">
        <v>0</v>
      </c>
      <c r="AA288" s="35"/>
      <c r="AB288" s="35">
        <v>44761.875</v>
      </c>
      <c r="AC288" s="35">
        <v>39902.875</v>
      </c>
      <c r="AD288" s="35">
        <v>43426.916666666664</v>
      </c>
      <c r="AE288" s="35">
        <v>43417.916666666664</v>
      </c>
      <c r="AF288" s="35">
        <v>43387.875</v>
      </c>
      <c r="AG288" s="34"/>
      <c r="AH288" s="34">
        <v>0</v>
      </c>
      <c r="AI288" s="34">
        <v>0</v>
      </c>
      <c r="AJ288" s="34">
        <v>0</v>
      </c>
      <c r="AK288" s="34">
        <v>0</v>
      </c>
      <c r="AL288" s="34">
        <v>0</v>
      </c>
      <c r="AM288" s="34">
        <v>0</v>
      </c>
      <c r="AN288" s="34" t="s">
        <v>389</v>
      </c>
      <c r="AO288" s="34">
        <v>44</v>
      </c>
      <c r="AP288" s="34" t="s">
        <v>394</v>
      </c>
      <c r="AQ288" s="34">
        <v>48439</v>
      </c>
      <c r="AR288" s="34">
        <v>484.39</v>
      </c>
      <c r="AS288" s="34" t="s">
        <v>408</v>
      </c>
      <c r="AT288" t="str">
        <f t="shared" si="12"/>
        <v>738910020MXTHXU XLMXXDX DX XNTXNX406.85SIMSIMSIM190116799744761.875FNEL044761.87539902.87543426.916666666743417.916666666743387.875000000AMIL44NEXT PLUS RM RJ48439484.39ATIVO</v>
      </c>
      <c r="AU288">
        <f t="shared" si="13"/>
        <v>1</v>
      </c>
      <c r="AV288">
        <f t="shared" si="14"/>
        <v>1</v>
      </c>
      <c r="AW288">
        <f>COUNTIF(Erros!$J$2:$J$1060,H288)</f>
        <v>3</v>
      </c>
      <c r="AX288">
        <f>COUNTIF(Discrepante!$J$2:$J$86,H288)</f>
        <v>0</v>
      </c>
      <c r="AY288">
        <f>COUNTIF(Acertos!$J$2:$J$37,H288)</f>
        <v>0</v>
      </c>
    </row>
    <row r="289" spans="1:51">
      <c r="A289" s="33"/>
      <c r="B289" s="33"/>
      <c r="C289" s="33"/>
      <c r="D289" s="36"/>
      <c r="E289" s="33"/>
      <c r="F289" s="33"/>
      <c r="G289" s="33"/>
      <c r="H289" s="36">
        <v>73891003</v>
      </c>
      <c r="I289" s="30">
        <v>0</v>
      </c>
      <c r="J289" s="36" t="s">
        <v>877</v>
      </c>
      <c r="K289" s="33"/>
      <c r="L289" s="33"/>
      <c r="M289" s="33"/>
      <c r="N289" s="33"/>
      <c r="O289" s="33"/>
      <c r="P289" s="36">
        <v>406.85</v>
      </c>
      <c r="Q289" s="36" t="s">
        <v>404</v>
      </c>
      <c r="R289" s="36" t="s">
        <v>404</v>
      </c>
      <c r="S289" s="36" t="s">
        <v>404</v>
      </c>
      <c r="T289" s="36">
        <v>19</v>
      </c>
      <c r="U289" s="36">
        <v>0</v>
      </c>
      <c r="V289" s="36">
        <v>1</v>
      </c>
      <c r="W289" s="36">
        <v>167997</v>
      </c>
      <c r="X289" s="37">
        <v>44761.875</v>
      </c>
      <c r="Y289" s="36" t="s">
        <v>387</v>
      </c>
      <c r="Z289" s="36">
        <v>1</v>
      </c>
      <c r="AA289" s="37"/>
      <c r="AB289" s="37">
        <v>44761.875</v>
      </c>
      <c r="AC289" s="37">
        <v>40882.916666666664</v>
      </c>
      <c r="AD289" s="37">
        <v>43426.916666666664</v>
      </c>
      <c r="AE289" s="37"/>
      <c r="AF289" s="37">
        <v>43387.875</v>
      </c>
      <c r="AG289" s="36"/>
      <c r="AH289" s="36">
        <v>0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6" t="s">
        <v>389</v>
      </c>
      <c r="AO289" s="36">
        <v>44</v>
      </c>
      <c r="AP289" s="36" t="s">
        <v>394</v>
      </c>
      <c r="AQ289" s="36">
        <v>48439</v>
      </c>
      <c r="AR289" s="36">
        <v>484.39</v>
      </c>
      <c r="AS289" s="36" t="s">
        <v>408</v>
      </c>
      <c r="AT289" t="str">
        <f t="shared" si="12"/>
        <v>738910030RXFXXLY XLMXXDX DX XNTXNX406.85SIMSIMSIM190116799744761.875FNEL144761.87540882.916666666743426.916666666743387.875000000AMIL44NEXT PLUS RM RJ48439484.39ATIVO</v>
      </c>
      <c r="AU289">
        <f t="shared" si="13"/>
        <v>0</v>
      </c>
      <c r="AV289">
        <f t="shared" si="14"/>
        <v>0</v>
      </c>
      <c r="AW289">
        <f>COUNTIF(Erros!$J$2:$J$1060,H289)</f>
        <v>3</v>
      </c>
      <c r="AX289">
        <f>COUNTIF(Discrepante!$J$2:$J$86,H289)</f>
        <v>0</v>
      </c>
      <c r="AY289">
        <f>COUNTIF(Acertos!$J$2:$J$37,H289)</f>
        <v>0</v>
      </c>
    </row>
    <row r="290" spans="1:51">
      <c r="A290" s="33"/>
      <c r="B290" s="33"/>
      <c r="C290" s="33"/>
      <c r="D290" s="34"/>
      <c r="E290" s="33"/>
      <c r="F290" s="33"/>
      <c r="G290" s="33"/>
      <c r="H290" s="34">
        <v>73891003</v>
      </c>
      <c r="I290" s="29">
        <v>0</v>
      </c>
      <c r="J290" s="34" t="s">
        <v>877</v>
      </c>
      <c r="K290" s="33"/>
      <c r="L290" s="33"/>
      <c r="M290" s="33"/>
      <c r="N290" s="33"/>
      <c r="O290" s="33"/>
      <c r="P290" s="34">
        <v>406.85</v>
      </c>
      <c r="Q290" s="34" t="s">
        <v>404</v>
      </c>
      <c r="R290" s="34" t="s">
        <v>404</v>
      </c>
      <c r="S290" s="34" t="s">
        <v>404</v>
      </c>
      <c r="T290" s="34">
        <v>19</v>
      </c>
      <c r="U290" s="34">
        <v>0</v>
      </c>
      <c r="V290" s="34">
        <v>1</v>
      </c>
      <c r="W290" s="34">
        <v>167997</v>
      </c>
      <c r="X290" s="35">
        <v>44761.875</v>
      </c>
      <c r="Y290" s="34" t="s">
        <v>387</v>
      </c>
      <c r="Z290" s="34">
        <v>1</v>
      </c>
      <c r="AA290" s="35"/>
      <c r="AB290" s="35">
        <v>44761.875</v>
      </c>
      <c r="AC290" s="35">
        <v>40882.916666666664</v>
      </c>
      <c r="AD290" s="35">
        <v>43426.916666666664</v>
      </c>
      <c r="AE290" s="35"/>
      <c r="AF290" s="35">
        <v>43387.875</v>
      </c>
      <c r="AG290" s="34"/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34" t="s">
        <v>389</v>
      </c>
      <c r="AO290" s="34">
        <v>44</v>
      </c>
      <c r="AP290" s="34" t="s">
        <v>394</v>
      </c>
      <c r="AQ290" s="34">
        <v>48439</v>
      </c>
      <c r="AR290" s="34">
        <v>484.39</v>
      </c>
      <c r="AS290" s="34" t="s">
        <v>408</v>
      </c>
      <c r="AT290" t="str">
        <f t="shared" si="12"/>
        <v>738910030RXFXXLY XLMXXDX DX XNTXNX406.85SIMSIMSIM190116799744761.875FNEL144761.87540882.916666666743426.916666666743387.875000000AMIL44NEXT PLUS RM RJ48439484.39ATIVO</v>
      </c>
      <c r="AU290">
        <f t="shared" si="13"/>
        <v>1</v>
      </c>
      <c r="AV290">
        <f t="shared" si="14"/>
        <v>1</v>
      </c>
      <c r="AW290">
        <f>COUNTIF(Erros!$J$2:$J$1060,H290)</f>
        <v>3</v>
      </c>
      <c r="AX290">
        <f>COUNTIF(Discrepante!$J$2:$J$86,H290)</f>
        <v>0</v>
      </c>
      <c r="AY290">
        <f>COUNTIF(Acertos!$J$2:$J$37,H290)</f>
        <v>0</v>
      </c>
    </row>
    <row r="291" spans="1:51">
      <c r="A291" s="33"/>
      <c r="B291" s="33"/>
      <c r="C291" s="33"/>
      <c r="D291" s="36"/>
      <c r="E291" s="33"/>
      <c r="F291" s="33"/>
      <c r="G291" s="33"/>
      <c r="H291" s="36">
        <v>73891003</v>
      </c>
      <c r="I291" s="30">
        <v>0</v>
      </c>
      <c r="J291" s="36" t="s">
        <v>877</v>
      </c>
      <c r="K291" s="33"/>
      <c r="L291" s="33"/>
      <c r="M291" s="33"/>
      <c r="N291" s="33"/>
      <c r="O291" s="33"/>
      <c r="P291" s="36">
        <v>406.85</v>
      </c>
      <c r="Q291" s="36" t="s">
        <v>404</v>
      </c>
      <c r="R291" s="36" t="s">
        <v>404</v>
      </c>
      <c r="S291" s="36" t="s">
        <v>404</v>
      </c>
      <c r="T291" s="36">
        <v>19</v>
      </c>
      <c r="U291" s="36">
        <v>0</v>
      </c>
      <c r="V291" s="36">
        <v>1</v>
      </c>
      <c r="W291" s="36">
        <v>167997</v>
      </c>
      <c r="X291" s="37">
        <v>44761.875</v>
      </c>
      <c r="Y291" s="36" t="s">
        <v>387</v>
      </c>
      <c r="Z291" s="36">
        <v>1</v>
      </c>
      <c r="AA291" s="37"/>
      <c r="AB291" s="37">
        <v>44761.875</v>
      </c>
      <c r="AC291" s="37">
        <v>40882.916666666664</v>
      </c>
      <c r="AD291" s="37">
        <v>43426.916666666664</v>
      </c>
      <c r="AE291" s="37"/>
      <c r="AF291" s="37">
        <v>43387.875</v>
      </c>
      <c r="AG291" s="36"/>
      <c r="AH291" s="36">
        <v>0</v>
      </c>
      <c r="AI291" s="36">
        <v>0</v>
      </c>
      <c r="AJ291" s="36">
        <v>0</v>
      </c>
      <c r="AK291" s="36">
        <v>0</v>
      </c>
      <c r="AL291" s="36">
        <v>0</v>
      </c>
      <c r="AM291" s="36">
        <v>0</v>
      </c>
      <c r="AN291" s="36" t="s">
        <v>389</v>
      </c>
      <c r="AO291" s="36">
        <v>44</v>
      </c>
      <c r="AP291" s="36" t="s">
        <v>394</v>
      </c>
      <c r="AQ291" s="36">
        <v>48439</v>
      </c>
      <c r="AR291" s="36">
        <v>484.39</v>
      </c>
      <c r="AS291" s="36" t="s">
        <v>408</v>
      </c>
      <c r="AT291" t="str">
        <f t="shared" si="12"/>
        <v>738910030RXFXXLY XLMXXDX DX XNTXNX406.85SIMSIMSIM190116799744761.875FNEL144761.87540882.916666666743426.916666666743387.875000000AMIL44NEXT PLUS RM RJ48439484.39ATIVO</v>
      </c>
      <c r="AU291">
        <f t="shared" si="13"/>
        <v>1</v>
      </c>
      <c r="AV291">
        <f t="shared" si="14"/>
        <v>1</v>
      </c>
      <c r="AW291">
        <f>COUNTIF(Erros!$J$2:$J$1060,H291)</f>
        <v>3</v>
      </c>
      <c r="AX291">
        <f>COUNTIF(Discrepante!$J$2:$J$86,H291)</f>
        <v>0</v>
      </c>
      <c r="AY291">
        <f>COUNTIF(Acertos!$J$2:$J$37,H291)</f>
        <v>0</v>
      </c>
    </row>
    <row r="292" spans="1:51">
      <c r="A292" s="33"/>
      <c r="B292" s="33"/>
      <c r="C292" s="33"/>
      <c r="D292" s="36">
        <v>1189426000</v>
      </c>
      <c r="E292" s="33"/>
      <c r="F292" s="33"/>
      <c r="G292" s="33"/>
      <c r="H292" s="36">
        <v>73915983</v>
      </c>
      <c r="I292" s="30">
        <v>0</v>
      </c>
      <c r="J292" s="36" t="s">
        <v>527</v>
      </c>
      <c r="K292" s="33"/>
      <c r="L292" s="33"/>
      <c r="M292" s="33"/>
      <c r="N292" s="33"/>
      <c r="O292" s="33"/>
      <c r="P292" s="36">
        <v>2555.9499999999998</v>
      </c>
      <c r="Q292" s="36" t="s">
        <v>404</v>
      </c>
      <c r="R292" s="36" t="s">
        <v>404</v>
      </c>
      <c r="S292" s="36" t="s">
        <v>404</v>
      </c>
      <c r="T292" s="36">
        <v>57</v>
      </c>
      <c r="U292" s="36">
        <v>0</v>
      </c>
      <c r="V292" s="36">
        <v>1</v>
      </c>
      <c r="W292" s="36">
        <v>168921</v>
      </c>
      <c r="X292" s="37">
        <v>44777.875</v>
      </c>
      <c r="Y292" s="36" t="s">
        <v>392</v>
      </c>
      <c r="Z292" s="36">
        <v>0</v>
      </c>
      <c r="AA292" s="37">
        <v>44768.875</v>
      </c>
      <c r="AB292" s="37">
        <v>44777.875</v>
      </c>
      <c r="AC292" s="37">
        <v>29821.875</v>
      </c>
      <c r="AD292" s="37">
        <v>44768.875</v>
      </c>
      <c r="AE292" s="37"/>
      <c r="AF292" s="37">
        <v>43404.875</v>
      </c>
      <c r="AG292" s="36"/>
      <c r="AH292" s="36">
        <v>0</v>
      </c>
      <c r="AI292" s="36">
        <v>0</v>
      </c>
      <c r="AJ292" s="36">
        <v>0</v>
      </c>
      <c r="AK292" s="36">
        <v>0</v>
      </c>
      <c r="AL292" s="36">
        <v>0</v>
      </c>
      <c r="AM292" s="36">
        <v>0</v>
      </c>
      <c r="AN292" s="36" t="s">
        <v>389</v>
      </c>
      <c r="AO292" s="36">
        <v>44</v>
      </c>
      <c r="AP292" s="36" t="s">
        <v>398</v>
      </c>
      <c r="AQ292" s="36">
        <v>30428</v>
      </c>
      <c r="AR292" s="36">
        <v>3042.8</v>
      </c>
      <c r="AS292" s="36" t="s">
        <v>391</v>
      </c>
      <c r="AT292" t="str">
        <f t="shared" si="12"/>
        <v>1189426000739159830FXBXX DX XNT XNX FXNTX2555.95SIMSIMSIM570116892144777.875ANMEP044768.87544777.87529821.87544768.87543404.875000000AMIL44AMIL 500 QP NACIONAL304283042.8INATIVO</v>
      </c>
      <c r="AU292">
        <f t="shared" si="13"/>
        <v>0</v>
      </c>
      <c r="AV292">
        <f t="shared" si="14"/>
        <v>0</v>
      </c>
      <c r="AW292">
        <f>COUNTIF(Erros!$J$2:$J$1060,H292)</f>
        <v>1</v>
      </c>
      <c r="AX292">
        <f>COUNTIF(Discrepante!$J$2:$J$86,H292)</f>
        <v>0</v>
      </c>
      <c r="AY292">
        <f>COUNTIF(Acertos!$J$2:$J$37,H292)</f>
        <v>0</v>
      </c>
    </row>
    <row r="293" spans="1:51">
      <c r="A293" s="33"/>
      <c r="B293" s="33"/>
      <c r="C293" s="33"/>
      <c r="D293" s="34">
        <v>1189455000</v>
      </c>
      <c r="E293" s="33"/>
      <c r="F293" s="33"/>
      <c r="G293" s="33"/>
      <c r="H293" s="34">
        <v>73916001</v>
      </c>
      <c r="I293" s="29">
        <v>0</v>
      </c>
      <c r="J293" s="34" t="s">
        <v>530</v>
      </c>
      <c r="K293" s="33"/>
      <c r="L293" s="33"/>
      <c r="M293" s="33"/>
      <c r="N293" s="33"/>
      <c r="O293" s="33"/>
      <c r="P293" s="34">
        <v>2323.64</v>
      </c>
      <c r="Q293" s="34" t="s">
        <v>404</v>
      </c>
      <c r="R293" s="34" t="s">
        <v>404</v>
      </c>
      <c r="S293" s="34" t="s">
        <v>404</v>
      </c>
      <c r="T293" s="34">
        <v>19</v>
      </c>
      <c r="U293" s="34">
        <v>0</v>
      </c>
      <c r="V293" s="34">
        <v>1</v>
      </c>
      <c r="W293" s="34">
        <v>168954</v>
      </c>
      <c r="X293" s="35">
        <v>44777.875</v>
      </c>
      <c r="Y293" s="34" t="s">
        <v>387</v>
      </c>
      <c r="Z293" s="34">
        <v>0</v>
      </c>
      <c r="AA293" s="35"/>
      <c r="AB293" s="35">
        <v>44777.875</v>
      </c>
      <c r="AC293" s="35">
        <v>30986.875</v>
      </c>
      <c r="AD293" s="35">
        <v>43396.875</v>
      </c>
      <c r="AE293" s="35"/>
      <c r="AF293" s="35">
        <v>43404.875</v>
      </c>
      <c r="AG293" s="34"/>
      <c r="AH293" s="34">
        <v>0</v>
      </c>
      <c r="AI293" s="34">
        <v>0</v>
      </c>
      <c r="AJ293" s="34">
        <v>0</v>
      </c>
      <c r="AK293" s="34">
        <v>0</v>
      </c>
      <c r="AL293" s="34">
        <v>0</v>
      </c>
      <c r="AM293" s="34">
        <v>0</v>
      </c>
      <c r="AN293" s="34" t="s">
        <v>389</v>
      </c>
      <c r="AO293" s="34">
        <v>44</v>
      </c>
      <c r="AP293" s="34" t="s">
        <v>398</v>
      </c>
      <c r="AQ293" s="34">
        <v>276623</v>
      </c>
      <c r="AR293" s="34">
        <v>2766.23</v>
      </c>
      <c r="AS293" s="34" t="s">
        <v>408</v>
      </c>
      <c r="AT293" t="str">
        <f t="shared" si="12"/>
        <v>1189455000739160010VXNXX RXX WXTX2323.64SIMSIMSIM190116895444777.875FNEL044777.87530986.87543396.87543404.875000000AMIL44AMIL 500 QP NACIONAL2766232766.23ATIVO</v>
      </c>
      <c r="AU293">
        <f t="shared" si="13"/>
        <v>0</v>
      </c>
      <c r="AV293">
        <f t="shared" si="14"/>
        <v>0</v>
      </c>
      <c r="AW293">
        <f>COUNTIF(Erros!$J$2:$J$1060,H293)</f>
        <v>1</v>
      </c>
      <c r="AX293">
        <f>COUNTIF(Discrepante!$J$2:$J$86,H293)</f>
        <v>0</v>
      </c>
      <c r="AY293">
        <f>COUNTIF(Acertos!$J$2:$J$37,H293)</f>
        <v>0</v>
      </c>
    </row>
    <row r="294" spans="1:51">
      <c r="A294" s="33"/>
      <c r="B294" s="33"/>
      <c r="C294" s="33"/>
      <c r="D294" s="34">
        <v>1189426000</v>
      </c>
      <c r="E294" s="33"/>
      <c r="F294" s="33"/>
      <c r="G294" s="33"/>
      <c r="H294" s="34">
        <v>73916024</v>
      </c>
      <c r="I294" s="29">
        <v>0</v>
      </c>
      <c r="J294" s="34" t="s">
        <v>532</v>
      </c>
      <c r="K294" s="33"/>
      <c r="L294" s="33"/>
      <c r="M294" s="33"/>
      <c r="N294" s="33"/>
      <c r="O294" s="33"/>
      <c r="P294" s="34">
        <v>2323.64</v>
      </c>
      <c r="Q294" s="34" t="s">
        <v>404</v>
      </c>
      <c r="R294" s="34" t="s">
        <v>404</v>
      </c>
      <c r="S294" s="34" t="s">
        <v>404</v>
      </c>
      <c r="T294" s="34">
        <v>57</v>
      </c>
      <c r="U294" s="34">
        <v>0</v>
      </c>
      <c r="V294" s="34">
        <v>1</v>
      </c>
      <c r="W294" s="34">
        <v>169356</v>
      </c>
      <c r="X294" s="35">
        <v>44777.875</v>
      </c>
      <c r="Y294" s="34" t="s">
        <v>392</v>
      </c>
      <c r="Z294" s="34">
        <v>0</v>
      </c>
      <c r="AA294" s="35"/>
      <c r="AB294" s="35">
        <v>44777.875</v>
      </c>
      <c r="AC294" s="35">
        <v>30992.916666666668</v>
      </c>
      <c r="AD294" s="35">
        <v>43396.875</v>
      </c>
      <c r="AE294" s="35"/>
      <c r="AF294" s="35">
        <v>43404.875</v>
      </c>
      <c r="AG294" s="34"/>
      <c r="AH294" s="34">
        <v>0</v>
      </c>
      <c r="AI294" s="34">
        <v>0</v>
      </c>
      <c r="AJ294" s="34">
        <v>0</v>
      </c>
      <c r="AK294" s="34">
        <v>0</v>
      </c>
      <c r="AL294" s="34">
        <v>0</v>
      </c>
      <c r="AM294" s="34">
        <v>0</v>
      </c>
      <c r="AN294" s="34" t="s">
        <v>389</v>
      </c>
      <c r="AO294" s="34">
        <v>44</v>
      </c>
      <c r="AP294" s="34" t="s">
        <v>398</v>
      </c>
      <c r="AQ294" s="34">
        <v>163942</v>
      </c>
      <c r="AR294" s="34">
        <v>1639.42</v>
      </c>
      <c r="AS294" s="34" t="s">
        <v>408</v>
      </c>
      <c r="AT294" t="str">
        <f t="shared" si="12"/>
        <v>1189426000739160240RXBXWX MXRQUX WXTX2323.64SIMSIMSIM570116935644777.875ANMEP044777.87530992.916666666743396.87543404.875000000AMIL44AMIL 500 QP NACIONAL1639421639.42ATIVO</v>
      </c>
      <c r="AU294">
        <f t="shared" si="13"/>
        <v>0</v>
      </c>
      <c r="AV294">
        <f t="shared" si="14"/>
        <v>0</v>
      </c>
      <c r="AW294">
        <f>COUNTIF(Erros!$J$2:$J$1060,H294)</f>
        <v>1</v>
      </c>
      <c r="AX294">
        <f>COUNTIF(Discrepante!$J$2:$J$86,H294)</f>
        <v>0</v>
      </c>
      <c r="AY294">
        <f>COUNTIF(Acertos!$J$2:$J$37,H294)</f>
        <v>0</v>
      </c>
    </row>
    <row r="295" spans="1:51">
      <c r="A295" s="33"/>
      <c r="B295" s="33"/>
      <c r="C295" s="33"/>
      <c r="D295" s="34">
        <v>1189455000</v>
      </c>
      <c r="E295" s="33"/>
      <c r="F295" s="33"/>
      <c r="G295" s="33"/>
      <c r="H295" s="34">
        <v>73916030</v>
      </c>
      <c r="I295" s="29">
        <v>0</v>
      </c>
      <c r="J295" s="34" t="s">
        <v>534</v>
      </c>
      <c r="K295" s="33"/>
      <c r="L295" s="33"/>
      <c r="M295" s="33"/>
      <c r="N295" s="33"/>
      <c r="O295" s="33"/>
      <c r="P295" s="34">
        <v>2011.8</v>
      </c>
      <c r="Q295" s="34" t="s">
        <v>404</v>
      </c>
      <c r="R295" s="34" t="s">
        <v>404</v>
      </c>
      <c r="S295" s="34" t="s">
        <v>404</v>
      </c>
      <c r="T295" s="34">
        <v>19</v>
      </c>
      <c r="U295" s="34">
        <v>0</v>
      </c>
      <c r="V295" s="34">
        <v>1</v>
      </c>
      <c r="W295" s="34">
        <v>169431</v>
      </c>
      <c r="X295" s="35">
        <v>44777.875</v>
      </c>
      <c r="Y295" s="34" t="s">
        <v>387</v>
      </c>
      <c r="Z295" s="34">
        <v>0</v>
      </c>
      <c r="AA295" s="35">
        <v>44755.875</v>
      </c>
      <c r="AB295" s="35">
        <v>44777.875</v>
      </c>
      <c r="AC295" s="35">
        <v>35810.916666666664</v>
      </c>
      <c r="AD295" s="35">
        <v>44755.875</v>
      </c>
      <c r="AE295" s="35"/>
      <c r="AF295" s="35">
        <v>43404.875</v>
      </c>
      <c r="AG295" s="34"/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34" t="s">
        <v>389</v>
      </c>
      <c r="AO295" s="34">
        <v>44</v>
      </c>
      <c r="AP295" s="34" t="s">
        <v>398</v>
      </c>
      <c r="AQ295" s="34">
        <v>239502</v>
      </c>
      <c r="AR295" s="34">
        <v>2395.02</v>
      </c>
      <c r="AS295" s="34" t="s">
        <v>391</v>
      </c>
      <c r="AT295" t="str">
        <f t="shared" si="12"/>
        <v>1189455000739160300RXBXRTX DX XNNX XMPXXX2011.8SIMSIMSIM190116943144777.875FNEL044755.87544777.87535810.916666666744755.87543404.875000000AMIL44AMIL 500 QP NACIONAL2395022395.02INATIVO</v>
      </c>
      <c r="AU295">
        <f t="shared" si="13"/>
        <v>0</v>
      </c>
      <c r="AV295">
        <f t="shared" si="14"/>
        <v>0</v>
      </c>
      <c r="AW295">
        <f>COUNTIF(Erros!$J$2:$J$1060,H295)</f>
        <v>1</v>
      </c>
      <c r="AX295">
        <f>COUNTIF(Discrepante!$J$2:$J$86,H295)</f>
        <v>0</v>
      </c>
      <c r="AY295">
        <f>COUNTIF(Acertos!$J$2:$J$37,H295)</f>
        <v>0</v>
      </c>
    </row>
    <row r="296" spans="1:51">
      <c r="A296" s="33"/>
      <c r="B296" s="33"/>
      <c r="C296" s="33"/>
      <c r="D296" s="36">
        <v>1189029000</v>
      </c>
      <c r="E296" s="33"/>
      <c r="F296" s="33"/>
      <c r="G296" s="33"/>
      <c r="H296" s="36">
        <v>73916033</v>
      </c>
      <c r="I296" s="30">
        <v>0</v>
      </c>
      <c r="J296" s="36" t="s">
        <v>536</v>
      </c>
      <c r="K296" s="33"/>
      <c r="L296" s="33"/>
      <c r="M296" s="33"/>
      <c r="N296" s="33"/>
      <c r="O296" s="33"/>
      <c r="P296" s="36">
        <v>2641.54</v>
      </c>
      <c r="Q296" s="36" t="s">
        <v>404</v>
      </c>
      <c r="R296" s="36" t="s">
        <v>404</v>
      </c>
      <c r="S296" s="36" t="s">
        <v>404</v>
      </c>
      <c r="T296" s="36">
        <v>224</v>
      </c>
      <c r="U296" s="36">
        <v>0</v>
      </c>
      <c r="V296" s="36">
        <v>1</v>
      </c>
      <c r="W296" s="36">
        <v>170008</v>
      </c>
      <c r="X296" s="37">
        <v>44777.875</v>
      </c>
      <c r="Y296" s="36" t="s">
        <v>535</v>
      </c>
      <c r="Z296" s="36">
        <v>0</v>
      </c>
      <c r="AA296" s="37"/>
      <c r="AB296" s="37">
        <v>44777.875</v>
      </c>
      <c r="AC296" s="37">
        <v>28592.875</v>
      </c>
      <c r="AD296" s="37">
        <v>43396.875</v>
      </c>
      <c r="AE296" s="37"/>
      <c r="AF296" s="37">
        <v>43404.875</v>
      </c>
      <c r="AG296" s="36"/>
      <c r="AH296" s="36">
        <v>0</v>
      </c>
      <c r="AI296" s="36">
        <v>0</v>
      </c>
      <c r="AJ296" s="36">
        <v>0</v>
      </c>
      <c r="AK296" s="36">
        <v>0</v>
      </c>
      <c r="AL296" s="36">
        <v>0</v>
      </c>
      <c r="AM296" s="36">
        <v>0</v>
      </c>
      <c r="AN296" s="36" t="s">
        <v>389</v>
      </c>
      <c r="AO296" s="36">
        <v>44</v>
      </c>
      <c r="AP296" s="36" t="s">
        <v>398</v>
      </c>
      <c r="AQ296" s="36">
        <v>318261</v>
      </c>
      <c r="AR296" s="36">
        <v>3182.61</v>
      </c>
      <c r="AS296" s="36" t="s">
        <v>408</v>
      </c>
      <c r="AT296" t="str">
        <f t="shared" si="12"/>
        <v>1189029000739160330LXVXX NXRXNHX XRMXNTX2641.54SIMSIMSIM2240117000844777.875CRA - BA044777.87528592.87543396.87543404.875000000AMIL44AMIL 500 QP NACIONAL3182613182.61ATIVO</v>
      </c>
      <c r="AU296">
        <f t="shared" si="13"/>
        <v>0</v>
      </c>
      <c r="AV296">
        <f t="shared" si="14"/>
        <v>0</v>
      </c>
      <c r="AW296">
        <f>COUNTIF(Erros!$J$2:$J$1060,H296)</f>
        <v>1</v>
      </c>
      <c r="AX296">
        <f>COUNTIF(Discrepante!$J$2:$J$86,H296)</f>
        <v>0</v>
      </c>
      <c r="AY296">
        <f>COUNTIF(Acertos!$J$2:$J$37,H296)</f>
        <v>0</v>
      </c>
    </row>
    <row r="297" spans="1:51">
      <c r="A297" s="33"/>
      <c r="B297" s="33"/>
      <c r="C297" s="33"/>
      <c r="D297" s="34">
        <v>1189455000</v>
      </c>
      <c r="E297" s="33"/>
      <c r="F297" s="33"/>
      <c r="G297" s="33"/>
      <c r="H297" s="34">
        <v>73916037</v>
      </c>
      <c r="I297" s="29">
        <v>0</v>
      </c>
      <c r="J297" s="34" t="s">
        <v>537</v>
      </c>
      <c r="K297" s="33"/>
      <c r="L297" s="33"/>
      <c r="M297" s="33"/>
      <c r="N297" s="33"/>
      <c r="O297" s="33"/>
      <c r="P297" s="34">
        <v>1269.46</v>
      </c>
      <c r="Q297" s="34" t="s">
        <v>404</v>
      </c>
      <c r="R297" s="34" t="s">
        <v>404</v>
      </c>
      <c r="S297" s="34" t="s">
        <v>386</v>
      </c>
      <c r="T297" s="34">
        <v>19</v>
      </c>
      <c r="U297" s="34">
        <v>0</v>
      </c>
      <c r="V297" s="34">
        <v>1</v>
      </c>
      <c r="W297" s="34">
        <v>170132</v>
      </c>
      <c r="X297" s="35">
        <v>44777.875</v>
      </c>
      <c r="Y297" s="34" t="s">
        <v>387</v>
      </c>
      <c r="Z297" s="34">
        <v>0</v>
      </c>
      <c r="AA297" s="35">
        <v>44712.875</v>
      </c>
      <c r="AB297" s="35">
        <v>44777.875</v>
      </c>
      <c r="AC297" s="35">
        <v>33744.875</v>
      </c>
      <c r="AD297" s="35">
        <v>44741.875</v>
      </c>
      <c r="AE297" s="35">
        <v>44741.875</v>
      </c>
      <c r="AF297" s="35">
        <v>43404.875</v>
      </c>
      <c r="AG297" s="34"/>
      <c r="AH297" s="34">
        <v>0</v>
      </c>
      <c r="AI297" s="34">
        <v>0</v>
      </c>
      <c r="AJ297" s="34">
        <v>0</v>
      </c>
      <c r="AK297" s="34">
        <v>0</v>
      </c>
      <c r="AL297" s="34">
        <v>0</v>
      </c>
      <c r="AM297" s="34">
        <v>0</v>
      </c>
      <c r="AN297" s="34" t="s">
        <v>389</v>
      </c>
      <c r="AO297" s="34">
        <v>44</v>
      </c>
      <c r="AP297" s="34" t="s">
        <v>390</v>
      </c>
      <c r="AQ297" s="34">
        <v>151126</v>
      </c>
      <c r="AR297" s="34">
        <v>1511.26</v>
      </c>
      <c r="AS297" s="34" t="s">
        <v>391</v>
      </c>
      <c r="AT297" t="str">
        <f t="shared" si="12"/>
        <v>1189455000739160370NXTHXLXX XUZX XLXVXXRX XNTX X1269.46SIMSIMNÃO190117013244777.875FNEL044712.87544777.87533744.87544741.87544741.87543404.875000000AMIL44AMIL 400 QP NACIONAL1511261511.26INATIVO</v>
      </c>
      <c r="AU297">
        <f t="shared" si="13"/>
        <v>0</v>
      </c>
      <c r="AV297">
        <f t="shared" si="14"/>
        <v>0</v>
      </c>
      <c r="AW297">
        <f>COUNTIF(Erros!$J$2:$J$1060,H297)</f>
        <v>1</v>
      </c>
      <c r="AX297">
        <f>COUNTIF(Discrepante!$J$2:$J$86,H297)</f>
        <v>0</v>
      </c>
      <c r="AY297">
        <f>COUNTIF(Acertos!$J$2:$J$37,H297)</f>
        <v>0</v>
      </c>
    </row>
    <row r="298" spans="1:51">
      <c r="A298" s="33"/>
      <c r="B298" s="33"/>
      <c r="C298" s="33"/>
      <c r="D298" s="34">
        <v>1189455000</v>
      </c>
      <c r="E298" s="33"/>
      <c r="F298" s="33"/>
      <c r="G298" s="33"/>
      <c r="H298" s="34">
        <v>73916263</v>
      </c>
      <c r="I298" s="29">
        <v>0</v>
      </c>
      <c r="J298" s="34" t="s">
        <v>526</v>
      </c>
      <c r="K298" s="33"/>
      <c r="L298" s="33"/>
      <c r="M298" s="33"/>
      <c r="N298" s="33"/>
      <c r="O298" s="33"/>
      <c r="P298" s="34">
        <v>2011.8</v>
      </c>
      <c r="Q298" s="34" t="s">
        <v>404</v>
      </c>
      <c r="R298" s="34" t="s">
        <v>404</v>
      </c>
      <c r="S298" s="34" t="s">
        <v>404</v>
      </c>
      <c r="T298" s="34">
        <v>19</v>
      </c>
      <c r="U298" s="34">
        <v>0</v>
      </c>
      <c r="V298" s="34">
        <v>1</v>
      </c>
      <c r="W298" s="34">
        <v>168909</v>
      </c>
      <c r="X298" s="35">
        <v>44777.875</v>
      </c>
      <c r="Y298" s="34" t="s">
        <v>387</v>
      </c>
      <c r="Z298" s="34">
        <v>0</v>
      </c>
      <c r="AA298" s="35"/>
      <c r="AB298" s="35">
        <v>44777.875</v>
      </c>
      <c r="AC298" s="35">
        <v>34516.875</v>
      </c>
      <c r="AD298" s="35">
        <v>43396.875</v>
      </c>
      <c r="AE298" s="35"/>
      <c r="AF298" s="35">
        <v>43404.875</v>
      </c>
      <c r="AG298" s="34"/>
      <c r="AH298" s="34">
        <v>0</v>
      </c>
      <c r="AI298" s="34">
        <v>0</v>
      </c>
      <c r="AJ298" s="34">
        <v>0</v>
      </c>
      <c r="AK298" s="34">
        <v>0</v>
      </c>
      <c r="AL298" s="34">
        <v>0</v>
      </c>
      <c r="AM298" s="34">
        <v>0</v>
      </c>
      <c r="AN298" s="34" t="s">
        <v>389</v>
      </c>
      <c r="AO298" s="34">
        <v>44</v>
      </c>
      <c r="AP298" s="34" t="s">
        <v>398</v>
      </c>
      <c r="AQ298" s="34">
        <v>239502</v>
      </c>
      <c r="AR298" s="34">
        <v>2395.02</v>
      </c>
      <c r="AS298" s="34" t="s">
        <v>408</v>
      </c>
      <c r="AT298" t="str">
        <f t="shared" si="12"/>
        <v>1189455000739162630XTXVXM JXX BXRBXX RXBXXRX FXLWXX2011.8SIMSIMSIM190116890944777.875FNEL044777.87534516.87543396.87543404.875000000AMIL44AMIL 500 QP NACIONAL2395022395.02ATIVO</v>
      </c>
      <c r="AU298">
        <f t="shared" si="13"/>
        <v>0</v>
      </c>
      <c r="AV298">
        <f t="shared" si="14"/>
        <v>0</v>
      </c>
      <c r="AW298">
        <f>COUNTIF(Erros!$J$2:$J$1060,H298)</f>
        <v>1</v>
      </c>
      <c r="AX298">
        <f>COUNTIF(Discrepante!$J$2:$J$86,H298)</f>
        <v>0</v>
      </c>
      <c r="AY298">
        <f>COUNTIF(Acertos!$J$2:$J$37,H298)</f>
        <v>0</v>
      </c>
    </row>
    <row r="299" spans="1:51">
      <c r="A299" s="33"/>
      <c r="B299" s="33"/>
      <c r="C299" s="33"/>
      <c r="D299" s="34">
        <v>1189455000</v>
      </c>
      <c r="E299" s="33"/>
      <c r="F299" s="33"/>
      <c r="G299" s="33"/>
      <c r="H299" s="34">
        <v>73923220</v>
      </c>
      <c r="I299" s="29">
        <v>0</v>
      </c>
      <c r="J299" s="34" t="s">
        <v>528</v>
      </c>
      <c r="K299" s="33"/>
      <c r="L299" s="33"/>
      <c r="M299" s="33"/>
      <c r="N299" s="33"/>
      <c r="O299" s="33"/>
      <c r="P299" s="34">
        <v>649.63</v>
      </c>
      <c r="Q299" s="34" t="s">
        <v>386</v>
      </c>
      <c r="R299" s="34" t="s">
        <v>386</v>
      </c>
      <c r="S299" s="34" t="s">
        <v>386</v>
      </c>
      <c r="T299" s="34">
        <v>19</v>
      </c>
      <c r="U299" s="34">
        <v>0</v>
      </c>
      <c r="V299" s="34">
        <v>1</v>
      </c>
      <c r="W299" s="34">
        <v>168937</v>
      </c>
      <c r="X299" s="35">
        <v>44777.875</v>
      </c>
      <c r="Y299" s="34" t="s">
        <v>387</v>
      </c>
      <c r="Z299" s="34">
        <v>0</v>
      </c>
      <c r="AA299" s="35">
        <v>44711.875</v>
      </c>
      <c r="AB299" s="35">
        <v>44777.875</v>
      </c>
      <c r="AC299" s="35">
        <v>40038.875</v>
      </c>
      <c r="AD299" s="35">
        <v>44711.875</v>
      </c>
      <c r="AE299" s="35">
        <v>44711.875</v>
      </c>
      <c r="AF299" s="35">
        <v>43404.875</v>
      </c>
      <c r="AG299" s="34"/>
      <c r="AH299" s="34">
        <v>0</v>
      </c>
      <c r="AI299" s="34">
        <v>0</v>
      </c>
      <c r="AJ299" s="34">
        <v>0</v>
      </c>
      <c r="AK299" s="34">
        <v>0</v>
      </c>
      <c r="AL299" s="34">
        <v>0</v>
      </c>
      <c r="AM299" s="34">
        <v>0</v>
      </c>
      <c r="AN299" s="34" t="s">
        <v>389</v>
      </c>
      <c r="AO299" s="34"/>
      <c r="AP299" s="34" t="s">
        <v>476</v>
      </c>
      <c r="AQ299" s="34">
        <v>77338</v>
      </c>
      <c r="AR299" s="34">
        <v>773.38</v>
      </c>
      <c r="AS299" s="34" t="s">
        <v>391</v>
      </c>
      <c r="AT299" t="str">
        <f t="shared" si="12"/>
        <v>1189455000739232200LUXX LXXL DXURXDX RXWHX649.63NÃONÃONÃO190116893744777.875FNEL044711.87544777.87540038.87544711.87544711.87543404.875000000AMILAMIL 400 QC NACIONAL77338773.38INATIVO</v>
      </c>
      <c r="AU299">
        <f t="shared" si="13"/>
        <v>0</v>
      </c>
      <c r="AV299">
        <f t="shared" si="14"/>
        <v>0</v>
      </c>
      <c r="AW299">
        <f>COUNTIF(Erros!$J$2:$J$1060,H299)</f>
        <v>1</v>
      </c>
      <c r="AX299">
        <f>COUNTIF(Discrepante!$J$2:$J$86,H299)</f>
        <v>0</v>
      </c>
      <c r="AY299">
        <f>COUNTIF(Acertos!$J$2:$J$37,H299)</f>
        <v>0</v>
      </c>
    </row>
    <row r="300" spans="1:51">
      <c r="A300" s="33"/>
      <c r="B300" s="33"/>
      <c r="C300" s="33"/>
      <c r="D300" s="36">
        <v>1189455000</v>
      </c>
      <c r="E300" s="33"/>
      <c r="F300" s="33"/>
      <c r="G300" s="33"/>
      <c r="H300" s="36">
        <v>73923236</v>
      </c>
      <c r="I300" s="30">
        <v>0</v>
      </c>
      <c r="J300" s="36" t="s">
        <v>529</v>
      </c>
      <c r="K300" s="33"/>
      <c r="L300" s="33"/>
      <c r="M300" s="33"/>
      <c r="N300" s="33"/>
      <c r="O300" s="33"/>
      <c r="P300" s="36">
        <v>649.63</v>
      </c>
      <c r="Q300" s="36" t="s">
        <v>386</v>
      </c>
      <c r="R300" s="36" t="s">
        <v>386</v>
      </c>
      <c r="S300" s="36" t="s">
        <v>386</v>
      </c>
      <c r="T300" s="36">
        <v>19</v>
      </c>
      <c r="U300" s="36">
        <v>0</v>
      </c>
      <c r="V300" s="36">
        <v>1</v>
      </c>
      <c r="W300" s="36">
        <v>168943</v>
      </c>
      <c r="X300" s="37">
        <v>44777.875</v>
      </c>
      <c r="Y300" s="36" t="s">
        <v>387</v>
      </c>
      <c r="Z300" s="36">
        <v>0</v>
      </c>
      <c r="AA300" s="37">
        <v>44711.875</v>
      </c>
      <c r="AB300" s="37">
        <v>44777.875</v>
      </c>
      <c r="AC300" s="37">
        <v>40565.916666666664</v>
      </c>
      <c r="AD300" s="37">
        <v>44711.875</v>
      </c>
      <c r="AE300" s="37">
        <v>44711.875</v>
      </c>
      <c r="AF300" s="37">
        <v>43404.875</v>
      </c>
      <c r="AG300" s="36"/>
      <c r="AH300" s="36">
        <v>0</v>
      </c>
      <c r="AI300" s="36">
        <v>0</v>
      </c>
      <c r="AJ300" s="36">
        <v>0</v>
      </c>
      <c r="AK300" s="36">
        <v>0</v>
      </c>
      <c r="AL300" s="36">
        <v>0</v>
      </c>
      <c r="AM300" s="36">
        <v>0</v>
      </c>
      <c r="AN300" s="36" t="s">
        <v>389</v>
      </c>
      <c r="AO300" s="36"/>
      <c r="AP300" s="36" t="s">
        <v>476</v>
      </c>
      <c r="AQ300" s="36">
        <v>77338</v>
      </c>
      <c r="AR300" s="36">
        <v>773.38</v>
      </c>
      <c r="AS300" s="36" t="s">
        <v>391</v>
      </c>
      <c r="AT300" t="str">
        <f t="shared" si="12"/>
        <v>1189455000739232360XNTXNXX JXX DXURXDX RXWHX NXTX649.63NÃONÃONÃO190116894344777.875FNEL044711.87544777.87540565.916666666744711.87544711.87543404.875000000AMILAMIL 400 QC NACIONAL77338773.38INATIVO</v>
      </c>
      <c r="AU300">
        <f t="shared" si="13"/>
        <v>0</v>
      </c>
      <c r="AV300">
        <f t="shared" si="14"/>
        <v>0</v>
      </c>
      <c r="AW300">
        <f>COUNTIF(Erros!$J$2:$J$1060,H300)</f>
        <v>1</v>
      </c>
      <c r="AX300">
        <f>COUNTIF(Discrepante!$J$2:$J$86,H300)</f>
        <v>0</v>
      </c>
      <c r="AY300">
        <f>COUNTIF(Acertos!$J$2:$J$37,H300)</f>
        <v>0</v>
      </c>
    </row>
    <row r="301" spans="1:51">
      <c r="A301" s="33"/>
      <c r="B301" s="33"/>
      <c r="C301" s="33"/>
      <c r="D301" s="36">
        <v>1191011000</v>
      </c>
      <c r="E301" s="33"/>
      <c r="F301" s="33"/>
      <c r="G301" s="33"/>
      <c r="H301" s="36">
        <v>73926993</v>
      </c>
      <c r="I301" s="30">
        <v>0</v>
      </c>
      <c r="J301" s="36" t="s">
        <v>531</v>
      </c>
      <c r="K301" s="33"/>
      <c r="L301" s="33"/>
      <c r="M301" s="33"/>
      <c r="N301" s="33"/>
      <c r="O301" s="33"/>
      <c r="P301" s="36">
        <v>3542.06</v>
      </c>
      <c r="Q301" s="36" t="s">
        <v>404</v>
      </c>
      <c r="R301" s="36" t="s">
        <v>404</v>
      </c>
      <c r="S301" s="36" t="s">
        <v>404</v>
      </c>
      <c r="T301" s="36">
        <v>220</v>
      </c>
      <c r="U301" s="36">
        <v>0</v>
      </c>
      <c r="V301" s="36">
        <v>1</v>
      </c>
      <c r="W301" s="36">
        <v>169277</v>
      </c>
      <c r="X301" s="37">
        <v>44777.875</v>
      </c>
      <c r="Y301" s="36" t="s">
        <v>473</v>
      </c>
      <c r="Z301" s="36">
        <v>0</v>
      </c>
      <c r="AA301" s="37"/>
      <c r="AB301" s="37">
        <v>44777.875</v>
      </c>
      <c r="AC301" s="37">
        <v>23339.916666666668</v>
      </c>
      <c r="AD301" s="37">
        <v>43398.875</v>
      </c>
      <c r="AE301" s="37"/>
      <c r="AF301" s="37">
        <v>43404.875</v>
      </c>
      <c r="AG301" s="36"/>
      <c r="AH301" s="36">
        <v>0</v>
      </c>
      <c r="AI301" s="36">
        <v>0</v>
      </c>
      <c r="AJ301" s="36">
        <v>0</v>
      </c>
      <c r="AK301" s="36">
        <v>0</v>
      </c>
      <c r="AL301" s="36">
        <v>0</v>
      </c>
      <c r="AM301" s="36">
        <v>0</v>
      </c>
      <c r="AN301" s="36" t="s">
        <v>389</v>
      </c>
      <c r="AO301" s="36">
        <v>44</v>
      </c>
      <c r="AP301" s="36" t="s">
        <v>476</v>
      </c>
      <c r="AQ301" s="36">
        <v>165853</v>
      </c>
      <c r="AR301" s="36">
        <v>1658.53</v>
      </c>
      <c r="AS301" s="36" t="s">
        <v>408</v>
      </c>
      <c r="AT301" t="str">
        <f t="shared" si="12"/>
        <v>1191011000739269930MXRXX HXLXNX BXPX DX XNTX3542.06SIMSIMSIM2200116927744777.875ABREC044777.87523339.916666666743398.87543404.875000000AMIL44AMIL 400 QC NACIONAL1658531658.53ATIVO</v>
      </c>
      <c r="AU301">
        <f t="shared" si="13"/>
        <v>0</v>
      </c>
      <c r="AV301">
        <f t="shared" si="14"/>
        <v>0</v>
      </c>
      <c r="AW301">
        <f>COUNTIF(Erros!$J$2:$J$1060,H301)</f>
        <v>1</v>
      </c>
      <c r="AX301">
        <f>COUNTIF(Discrepante!$J$2:$J$86,H301)</f>
        <v>0</v>
      </c>
      <c r="AY301">
        <f>COUNTIF(Acertos!$J$2:$J$37,H301)</f>
        <v>0</v>
      </c>
    </row>
    <row r="302" spans="1:51">
      <c r="A302" s="33"/>
      <c r="B302" s="33"/>
      <c r="C302" s="33"/>
      <c r="D302" s="34">
        <v>1189455000</v>
      </c>
      <c r="E302" s="33"/>
      <c r="F302" s="33"/>
      <c r="G302" s="33"/>
      <c r="H302" s="34">
        <v>73927135</v>
      </c>
      <c r="I302" s="29">
        <v>0</v>
      </c>
      <c r="J302" s="34" t="s">
        <v>539</v>
      </c>
      <c r="K302" s="33"/>
      <c r="L302" s="33"/>
      <c r="M302" s="33"/>
      <c r="N302" s="33"/>
      <c r="O302" s="33"/>
      <c r="P302" s="34">
        <v>1180.28</v>
      </c>
      <c r="Q302" s="34" t="s">
        <v>404</v>
      </c>
      <c r="R302" s="34" t="s">
        <v>404</v>
      </c>
      <c r="S302" s="34" t="s">
        <v>404</v>
      </c>
      <c r="T302" s="34">
        <v>19</v>
      </c>
      <c r="U302" s="34">
        <v>0</v>
      </c>
      <c r="V302" s="34">
        <v>1</v>
      </c>
      <c r="W302" s="34">
        <v>170198</v>
      </c>
      <c r="X302" s="35">
        <v>44777.875</v>
      </c>
      <c r="Y302" s="34" t="s">
        <v>387</v>
      </c>
      <c r="Z302" s="34">
        <v>0</v>
      </c>
      <c r="AA302" s="35">
        <v>44770.875</v>
      </c>
      <c r="AB302" s="35">
        <v>44777.875</v>
      </c>
      <c r="AC302" s="35">
        <v>39499.875</v>
      </c>
      <c r="AD302" s="35">
        <v>44770.875</v>
      </c>
      <c r="AE302" s="35"/>
      <c r="AF302" s="35">
        <v>43404.875</v>
      </c>
      <c r="AG302" s="34"/>
      <c r="AH302" s="34">
        <v>0</v>
      </c>
      <c r="AI302" s="34">
        <v>0</v>
      </c>
      <c r="AJ302" s="34">
        <v>0</v>
      </c>
      <c r="AK302" s="34">
        <v>0</v>
      </c>
      <c r="AL302" s="34">
        <v>0</v>
      </c>
      <c r="AM302" s="34">
        <v>0</v>
      </c>
      <c r="AN302" s="34" t="s">
        <v>389</v>
      </c>
      <c r="AO302" s="34">
        <v>44</v>
      </c>
      <c r="AP302" s="34" t="s">
        <v>390</v>
      </c>
      <c r="AQ302" s="34">
        <v>140509</v>
      </c>
      <c r="AR302" s="34">
        <v>1405.09</v>
      </c>
      <c r="AS302" s="34" t="s">
        <v>391</v>
      </c>
      <c r="AT302" t="str">
        <f t="shared" si="12"/>
        <v>1189455000739271350XFXNX WXRLX FXGUXRXDX DX XNTX1180.28SIMSIMSIM190117019844777.875FNEL044770.87544777.87539499.87544770.87543404.875000000AMIL44AMIL 400 QP NACIONAL1405091405.09INATIVO</v>
      </c>
      <c r="AU302">
        <f t="shared" si="13"/>
        <v>0</v>
      </c>
      <c r="AV302">
        <f t="shared" si="14"/>
        <v>0</v>
      </c>
      <c r="AW302">
        <f>COUNTIF(Erros!$J$2:$J$1060,H302)</f>
        <v>1</v>
      </c>
      <c r="AX302">
        <f>COUNTIF(Discrepante!$J$2:$J$86,H302)</f>
        <v>0</v>
      </c>
      <c r="AY302">
        <f>COUNTIF(Acertos!$J$2:$J$37,H302)</f>
        <v>0</v>
      </c>
    </row>
    <row r="303" spans="1:51">
      <c r="A303" s="33"/>
      <c r="B303" s="33"/>
      <c r="C303" s="33"/>
      <c r="D303" s="36">
        <v>1189449000</v>
      </c>
      <c r="E303" s="33"/>
      <c r="F303" s="33"/>
      <c r="G303" s="33"/>
      <c r="H303" s="36">
        <v>73959091</v>
      </c>
      <c r="I303" s="30">
        <v>0</v>
      </c>
      <c r="J303" s="36" t="s">
        <v>533</v>
      </c>
      <c r="K303" s="33"/>
      <c r="L303" s="33"/>
      <c r="M303" s="33"/>
      <c r="N303" s="33"/>
      <c r="O303" s="33"/>
      <c r="P303" s="36">
        <v>416.82</v>
      </c>
      <c r="Q303" s="36" t="s">
        <v>404</v>
      </c>
      <c r="R303" s="36" t="s">
        <v>404</v>
      </c>
      <c r="S303" s="36" t="s">
        <v>404</v>
      </c>
      <c r="T303" s="36">
        <v>19</v>
      </c>
      <c r="U303" s="36">
        <v>0</v>
      </c>
      <c r="V303" s="36">
        <v>1</v>
      </c>
      <c r="W303" s="36">
        <v>169428</v>
      </c>
      <c r="X303" s="37">
        <v>44777.875</v>
      </c>
      <c r="Y303" s="36" t="s">
        <v>387</v>
      </c>
      <c r="Z303" s="36">
        <v>0</v>
      </c>
      <c r="AA303" s="37">
        <v>44769.875</v>
      </c>
      <c r="AB303" s="37">
        <v>44777.875</v>
      </c>
      <c r="AC303" s="37">
        <v>38589.875</v>
      </c>
      <c r="AD303" s="37">
        <v>44769.875</v>
      </c>
      <c r="AE303" s="37"/>
      <c r="AF303" s="37">
        <v>43404.875</v>
      </c>
      <c r="AG303" s="36"/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36" t="s">
        <v>389</v>
      </c>
      <c r="AO303" s="36">
        <v>44</v>
      </c>
      <c r="AP303" s="36" t="s">
        <v>400</v>
      </c>
      <c r="AQ303" s="36">
        <v>49621</v>
      </c>
      <c r="AR303" s="36">
        <v>496.21</v>
      </c>
      <c r="AS303" s="36" t="s">
        <v>391</v>
      </c>
      <c r="AT303" t="str">
        <f t="shared" si="12"/>
        <v>1189449000739590910LUXX GRXNJX LXMX416.82SIMSIMSIM190116942844777.875FNEL044769.87544777.87538589.87544769.87543404.875000000AMIL44NEXT MUNICIPAL SÃO PAULO49621496.21INATIVO</v>
      </c>
      <c r="AU303">
        <f t="shared" si="13"/>
        <v>0</v>
      </c>
      <c r="AV303">
        <f t="shared" si="14"/>
        <v>0</v>
      </c>
      <c r="AW303">
        <f>COUNTIF(Erros!$J$2:$J$1060,H303)</f>
        <v>1</v>
      </c>
      <c r="AX303">
        <f>COUNTIF(Discrepante!$J$2:$J$86,H303)</f>
        <v>0</v>
      </c>
      <c r="AY303">
        <f>COUNTIF(Acertos!$J$2:$J$37,H303)</f>
        <v>0</v>
      </c>
    </row>
    <row r="304" spans="1:51">
      <c r="A304" s="33"/>
      <c r="B304" s="33"/>
      <c r="C304" s="33"/>
      <c r="D304" s="34">
        <v>1191011000</v>
      </c>
      <c r="E304" s="33"/>
      <c r="F304" s="33"/>
      <c r="G304" s="33"/>
      <c r="H304" s="34">
        <v>73961027</v>
      </c>
      <c r="I304" s="29">
        <v>0</v>
      </c>
      <c r="J304" s="34" t="s">
        <v>524</v>
      </c>
      <c r="K304" s="33"/>
      <c r="L304" s="33"/>
      <c r="M304" s="33"/>
      <c r="N304" s="33"/>
      <c r="O304" s="33"/>
      <c r="P304" s="34">
        <v>2925.31</v>
      </c>
      <c r="Q304" s="34" t="s">
        <v>404</v>
      </c>
      <c r="R304" s="34" t="s">
        <v>404</v>
      </c>
      <c r="S304" s="34" t="s">
        <v>404</v>
      </c>
      <c r="T304" s="34">
        <v>220</v>
      </c>
      <c r="U304" s="34">
        <v>0</v>
      </c>
      <c r="V304" s="34">
        <v>1</v>
      </c>
      <c r="W304" s="34">
        <v>168897</v>
      </c>
      <c r="X304" s="35">
        <v>44777.875</v>
      </c>
      <c r="Y304" s="34" t="s">
        <v>473</v>
      </c>
      <c r="Z304" s="34">
        <v>0</v>
      </c>
      <c r="AA304" s="35"/>
      <c r="AB304" s="35">
        <v>44777.875</v>
      </c>
      <c r="AC304" s="35">
        <v>30830.875</v>
      </c>
      <c r="AD304" s="35">
        <v>44770.875</v>
      </c>
      <c r="AE304" s="35">
        <v>44770.875</v>
      </c>
      <c r="AF304" s="35">
        <v>43404.875</v>
      </c>
      <c r="AG304" s="34"/>
      <c r="AH304" s="34">
        <v>0</v>
      </c>
      <c r="AI304" s="34">
        <v>0</v>
      </c>
      <c r="AJ304" s="34">
        <v>0</v>
      </c>
      <c r="AK304" s="34">
        <v>0</v>
      </c>
      <c r="AL304" s="34">
        <v>0</v>
      </c>
      <c r="AM304" s="34">
        <v>0</v>
      </c>
      <c r="AN304" s="34" t="s">
        <v>389</v>
      </c>
      <c r="AO304" s="34">
        <v>44</v>
      </c>
      <c r="AP304" s="34" t="s">
        <v>483</v>
      </c>
      <c r="AQ304" s="34">
        <v>189512</v>
      </c>
      <c r="AR304" s="34">
        <v>1895.12</v>
      </c>
      <c r="AS304" s="34" t="s">
        <v>408</v>
      </c>
      <c r="AT304" t="str">
        <f t="shared" si="12"/>
        <v>1191011000739610270HUGX LXXNXRDX PXRXXRX FXLKXRT2925.31SIMSIMSIM2200116889744777.875ABREC044777.87530830.87544770.87544770.87543404.875000000AMIL44AMIL 700 QP NACIONAL1895121895.12ATIVO</v>
      </c>
      <c r="AU304">
        <f t="shared" si="13"/>
        <v>0</v>
      </c>
      <c r="AV304">
        <f t="shared" si="14"/>
        <v>0</v>
      </c>
      <c r="AW304">
        <f>COUNTIF(Erros!$J$2:$J$1060,H304)</f>
        <v>1</v>
      </c>
      <c r="AX304">
        <f>COUNTIF(Discrepante!$J$2:$J$86,H304)</f>
        <v>0</v>
      </c>
      <c r="AY304">
        <f>COUNTIF(Acertos!$J$2:$J$37,H304)</f>
        <v>0</v>
      </c>
    </row>
    <row r="305" spans="1:51">
      <c r="A305" s="33"/>
      <c r="B305" s="33"/>
      <c r="C305" s="33"/>
      <c r="D305" s="36">
        <v>1191011000</v>
      </c>
      <c r="E305" s="33"/>
      <c r="F305" s="33"/>
      <c r="G305" s="33"/>
      <c r="H305" s="36">
        <v>73961028</v>
      </c>
      <c r="I305" s="30">
        <v>0</v>
      </c>
      <c r="J305" s="36" t="s">
        <v>525</v>
      </c>
      <c r="K305" s="33"/>
      <c r="L305" s="33"/>
      <c r="M305" s="33"/>
      <c r="N305" s="33"/>
      <c r="O305" s="33"/>
      <c r="P305" s="36">
        <v>1620.95</v>
      </c>
      <c r="Q305" s="36" t="s">
        <v>404</v>
      </c>
      <c r="R305" s="36" t="s">
        <v>404</v>
      </c>
      <c r="S305" s="36" t="s">
        <v>404</v>
      </c>
      <c r="T305" s="36">
        <v>220</v>
      </c>
      <c r="U305" s="36">
        <v>0</v>
      </c>
      <c r="V305" s="36">
        <v>1</v>
      </c>
      <c r="W305" s="36">
        <v>168897</v>
      </c>
      <c r="X305" s="37">
        <v>44777.875</v>
      </c>
      <c r="Y305" s="36" t="s">
        <v>473</v>
      </c>
      <c r="Z305" s="36">
        <v>1</v>
      </c>
      <c r="AA305" s="37"/>
      <c r="AB305" s="37">
        <v>44777.875</v>
      </c>
      <c r="AC305" s="37">
        <v>43321.875</v>
      </c>
      <c r="AD305" s="37">
        <v>44770.875</v>
      </c>
      <c r="AE305" s="37"/>
      <c r="AF305" s="37">
        <v>43404.875</v>
      </c>
      <c r="AG305" s="36"/>
      <c r="AH305" s="36">
        <v>0</v>
      </c>
      <c r="AI305" s="36">
        <v>0</v>
      </c>
      <c r="AJ305" s="36">
        <v>0</v>
      </c>
      <c r="AK305" s="36">
        <v>0</v>
      </c>
      <c r="AL305" s="36">
        <v>0</v>
      </c>
      <c r="AM305" s="36">
        <v>0</v>
      </c>
      <c r="AN305" s="36" t="s">
        <v>389</v>
      </c>
      <c r="AO305" s="36">
        <v>44</v>
      </c>
      <c r="AP305" s="36" t="s">
        <v>483</v>
      </c>
      <c r="AQ305" s="36">
        <v>105009</v>
      </c>
      <c r="AR305" s="36">
        <v>1050.0899999999999</v>
      </c>
      <c r="AS305" s="36" t="s">
        <v>408</v>
      </c>
      <c r="AT305" t="str">
        <f t="shared" si="12"/>
        <v>1191011000739610280HXLXNX XNDRXDX FXLKXRT1620.95SIMSIMSIM2200116889744777.875ABREC144777.87543321.87544770.87543404.875000000AMIL44AMIL 700 QP NACIONAL1050091050.09ATIVO</v>
      </c>
      <c r="AU305">
        <f t="shared" si="13"/>
        <v>0</v>
      </c>
      <c r="AV305">
        <f t="shared" si="14"/>
        <v>0</v>
      </c>
      <c r="AW305">
        <f>COUNTIF(Erros!$J$2:$J$1060,H305)</f>
        <v>1</v>
      </c>
      <c r="AX305">
        <f>COUNTIF(Discrepante!$J$2:$J$86,H305)</f>
        <v>0</v>
      </c>
      <c r="AY305">
        <f>COUNTIF(Acertos!$J$2:$J$37,H305)</f>
        <v>0</v>
      </c>
    </row>
    <row r="306" spans="1:51">
      <c r="A306" s="33"/>
      <c r="B306" s="33"/>
      <c r="C306" s="33"/>
      <c r="D306" s="34"/>
      <c r="E306" s="33"/>
      <c r="F306" s="33"/>
      <c r="G306" s="33"/>
      <c r="H306" s="34">
        <v>74065759</v>
      </c>
      <c r="I306" s="29">
        <v>0</v>
      </c>
      <c r="J306" s="34" t="s">
        <v>765</v>
      </c>
      <c r="K306" s="33"/>
      <c r="L306" s="33"/>
      <c r="M306" s="33"/>
      <c r="N306" s="33"/>
      <c r="O306" s="33"/>
      <c r="P306" s="34">
        <v>1622.05</v>
      </c>
      <c r="Q306" s="34" t="s">
        <v>404</v>
      </c>
      <c r="R306" s="34" t="s">
        <v>404</v>
      </c>
      <c r="S306" s="34" t="s">
        <v>404</v>
      </c>
      <c r="T306" s="34">
        <v>19</v>
      </c>
      <c r="U306" s="34">
        <v>0</v>
      </c>
      <c r="V306" s="34">
        <v>1</v>
      </c>
      <c r="W306" s="34">
        <v>172324</v>
      </c>
      <c r="X306" s="35">
        <v>44761.875</v>
      </c>
      <c r="Y306" s="34" t="s">
        <v>387</v>
      </c>
      <c r="Z306" s="34">
        <v>0</v>
      </c>
      <c r="AA306" s="35"/>
      <c r="AB306" s="35">
        <v>44761.875</v>
      </c>
      <c r="AC306" s="35">
        <v>34376.916666666664</v>
      </c>
      <c r="AD306" s="35">
        <v>43412.916666666664</v>
      </c>
      <c r="AE306" s="35"/>
      <c r="AF306" s="35">
        <v>43418.916666666664</v>
      </c>
      <c r="AG306" s="34"/>
      <c r="AH306" s="34">
        <v>0</v>
      </c>
      <c r="AI306" s="34">
        <v>0</v>
      </c>
      <c r="AJ306" s="34">
        <v>0</v>
      </c>
      <c r="AK306" s="34">
        <v>0</v>
      </c>
      <c r="AL306" s="34">
        <v>0</v>
      </c>
      <c r="AM306" s="34">
        <v>0</v>
      </c>
      <c r="AN306" s="34" t="s">
        <v>389</v>
      </c>
      <c r="AO306" s="34">
        <v>43</v>
      </c>
      <c r="AP306" s="34" t="s">
        <v>476</v>
      </c>
      <c r="AQ306" s="34">
        <v>193102</v>
      </c>
      <c r="AR306" s="34">
        <v>1931.02</v>
      </c>
      <c r="AS306" s="34" t="s">
        <v>408</v>
      </c>
      <c r="AT306" t="str">
        <f t="shared" si="12"/>
        <v>740657590PRXWXLX MXDXXRX XLVX1622.05SIMSIMSIM190117232444761.875FNEL044761.87534376.916666666743412.916666666743418.9166666667000000AMIL43AMIL 400 QC NACIONAL1931021931.02ATIVO</v>
      </c>
      <c r="AU306">
        <f t="shared" si="13"/>
        <v>0</v>
      </c>
      <c r="AV306">
        <f t="shared" si="14"/>
        <v>0</v>
      </c>
      <c r="AW306">
        <f>COUNTIF(Erros!$J$2:$J$1060,H306)</f>
        <v>3</v>
      </c>
      <c r="AX306">
        <f>COUNTIF(Discrepante!$J$2:$J$86,H306)</f>
        <v>0</v>
      </c>
      <c r="AY306">
        <f>COUNTIF(Acertos!$J$2:$J$37,H306)</f>
        <v>0</v>
      </c>
    </row>
    <row r="307" spans="1:51">
      <c r="A307" s="33"/>
      <c r="B307" s="33"/>
      <c r="C307" s="33"/>
      <c r="D307" s="36"/>
      <c r="E307" s="33"/>
      <c r="F307" s="33"/>
      <c r="G307" s="33"/>
      <c r="H307" s="36">
        <v>74065759</v>
      </c>
      <c r="I307" s="30">
        <v>0</v>
      </c>
      <c r="J307" s="36" t="s">
        <v>765</v>
      </c>
      <c r="K307" s="33"/>
      <c r="L307" s="33"/>
      <c r="M307" s="33"/>
      <c r="N307" s="33"/>
      <c r="O307" s="33"/>
      <c r="P307" s="36">
        <v>1622.05</v>
      </c>
      <c r="Q307" s="36" t="s">
        <v>404</v>
      </c>
      <c r="R307" s="36" t="s">
        <v>404</v>
      </c>
      <c r="S307" s="36" t="s">
        <v>404</v>
      </c>
      <c r="T307" s="36">
        <v>19</v>
      </c>
      <c r="U307" s="36">
        <v>0</v>
      </c>
      <c r="V307" s="36">
        <v>1</v>
      </c>
      <c r="W307" s="36">
        <v>172324</v>
      </c>
      <c r="X307" s="37">
        <v>44761.875</v>
      </c>
      <c r="Y307" s="36" t="s">
        <v>387</v>
      </c>
      <c r="Z307" s="36">
        <v>0</v>
      </c>
      <c r="AA307" s="37"/>
      <c r="AB307" s="37">
        <v>44761.875</v>
      </c>
      <c r="AC307" s="37">
        <v>34376.916666666664</v>
      </c>
      <c r="AD307" s="37">
        <v>43412.916666666664</v>
      </c>
      <c r="AE307" s="37"/>
      <c r="AF307" s="37">
        <v>43418.916666666664</v>
      </c>
      <c r="AG307" s="36"/>
      <c r="AH307" s="36">
        <v>0</v>
      </c>
      <c r="AI307" s="36">
        <v>0</v>
      </c>
      <c r="AJ307" s="36">
        <v>0</v>
      </c>
      <c r="AK307" s="36">
        <v>0</v>
      </c>
      <c r="AL307" s="36">
        <v>0</v>
      </c>
      <c r="AM307" s="36">
        <v>0</v>
      </c>
      <c r="AN307" s="36" t="s">
        <v>389</v>
      </c>
      <c r="AO307" s="36">
        <v>43</v>
      </c>
      <c r="AP307" s="36" t="s">
        <v>476</v>
      </c>
      <c r="AQ307" s="36">
        <v>193102</v>
      </c>
      <c r="AR307" s="36">
        <v>1931.02</v>
      </c>
      <c r="AS307" s="36" t="s">
        <v>408</v>
      </c>
      <c r="AT307" t="str">
        <f t="shared" si="12"/>
        <v>740657590PRXWXLX MXDXXRX XLVX1622.05SIMSIMSIM190117232444761.875FNEL044761.87534376.916666666743412.916666666743418.9166666667000000AMIL43AMIL 400 QC NACIONAL1931021931.02ATIVO</v>
      </c>
      <c r="AU307">
        <f t="shared" si="13"/>
        <v>1</v>
      </c>
      <c r="AV307">
        <f t="shared" si="14"/>
        <v>1</v>
      </c>
      <c r="AW307">
        <f>COUNTIF(Erros!$J$2:$J$1060,H307)</f>
        <v>3</v>
      </c>
      <c r="AX307">
        <f>COUNTIF(Discrepante!$J$2:$J$86,H307)</f>
        <v>0</v>
      </c>
      <c r="AY307">
        <f>COUNTIF(Acertos!$J$2:$J$37,H307)</f>
        <v>0</v>
      </c>
    </row>
    <row r="308" spans="1:51">
      <c r="A308" s="33"/>
      <c r="B308" s="33"/>
      <c r="C308" s="33"/>
      <c r="D308" s="34"/>
      <c r="E308" s="33"/>
      <c r="F308" s="33"/>
      <c r="G308" s="33"/>
      <c r="H308" s="34">
        <v>74065759</v>
      </c>
      <c r="I308" s="29">
        <v>0</v>
      </c>
      <c r="J308" s="34" t="s">
        <v>765</v>
      </c>
      <c r="K308" s="33"/>
      <c r="L308" s="33"/>
      <c r="M308" s="33"/>
      <c r="N308" s="33"/>
      <c r="O308" s="33"/>
      <c r="P308" s="34">
        <v>1622.05</v>
      </c>
      <c r="Q308" s="34" t="s">
        <v>404</v>
      </c>
      <c r="R308" s="34" t="s">
        <v>404</v>
      </c>
      <c r="S308" s="34" t="s">
        <v>404</v>
      </c>
      <c r="T308" s="34">
        <v>19</v>
      </c>
      <c r="U308" s="34">
        <v>0</v>
      </c>
      <c r="V308" s="34">
        <v>1</v>
      </c>
      <c r="W308" s="34">
        <v>172324</v>
      </c>
      <c r="X308" s="35">
        <v>44761.875</v>
      </c>
      <c r="Y308" s="34" t="s">
        <v>387</v>
      </c>
      <c r="Z308" s="34">
        <v>0</v>
      </c>
      <c r="AA308" s="35"/>
      <c r="AB308" s="35">
        <v>44761.875</v>
      </c>
      <c r="AC308" s="35">
        <v>34376.916666666664</v>
      </c>
      <c r="AD308" s="35">
        <v>43412.916666666664</v>
      </c>
      <c r="AE308" s="35"/>
      <c r="AF308" s="35">
        <v>43418.916666666664</v>
      </c>
      <c r="AG308" s="34"/>
      <c r="AH308" s="34">
        <v>0</v>
      </c>
      <c r="AI308" s="34">
        <v>0</v>
      </c>
      <c r="AJ308" s="34">
        <v>0</v>
      </c>
      <c r="AK308" s="34">
        <v>0</v>
      </c>
      <c r="AL308" s="34">
        <v>0</v>
      </c>
      <c r="AM308" s="34">
        <v>0</v>
      </c>
      <c r="AN308" s="34" t="s">
        <v>389</v>
      </c>
      <c r="AO308" s="34">
        <v>43</v>
      </c>
      <c r="AP308" s="34" t="s">
        <v>476</v>
      </c>
      <c r="AQ308" s="34">
        <v>193102</v>
      </c>
      <c r="AR308" s="34">
        <v>1931.02</v>
      </c>
      <c r="AS308" s="34" t="s">
        <v>408</v>
      </c>
      <c r="AT308" t="str">
        <f t="shared" si="12"/>
        <v>740657590PRXWXLX MXDXXRX XLVX1622.05SIMSIMSIM190117232444761.875FNEL044761.87534376.916666666743412.916666666743418.9166666667000000AMIL43AMIL 400 QC NACIONAL1931021931.02ATIVO</v>
      </c>
      <c r="AU308">
        <f t="shared" si="13"/>
        <v>1</v>
      </c>
      <c r="AV308">
        <f t="shared" si="14"/>
        <v>1</v>
      </c>
      <c r="AW308">
        <f>COUNTIF(Erros!$J$2:$J$1060,H308)</f>
        <v>3</v>
      </c>
      <c r="AX308">
        <f>COUNTIF(Discrepante!$J$2:$J$86,H308)</f>
        <v>0</v>
      </c>
      <c r="AY308">
        <f>COUNTIF(Acertos!$J$2:$J$37,H308)</f>
        <v>0</v>
      </c>
    </row>
    <row r="309" spans="1:51">
      <c r="A309" s="33"/>
      <c r="B309" s="33"/>
      <c r="C309" s="33"/>
      <c r="D309" s="36"/>
      <c r="E309" s="33"/>
      <c r="F309" s="33"/>
      <c r="G309" s="33"/>
      <c r="H309" s="36">
        <v>74065769</v>
      </c>
      <c r="I309" s="30">
        <v>0</v>
      </c>
      <c r="J309" s="36" t="s">
        <v>767</v>
      </c>
      <c r="K309" s="33"/>
      <c r="L309" s="33"/>
      <c r="M309" s="33"/>
      <c r="N309" s="33"/>
      <c r="O309" s="33"/>
      <c r="P309" s="36">
        <v>1703.84</v>
      </c>
      <c r="Q309" s="36" t="s">
        <v>404</v>
      </c>
      <c r="R309" s="36" t="s">
        <v>404</v>
      </c>
      <c r="S309" s="36" t="s">
        <v>404</v>
      </c>
      <c r="T309" s="36">
        <v>234</v>
      </c>
      <c r="U309" s="36">
        <v>0</v>
      </c>
      <c r="V309" s="36">
        <v>1</v>
      </c>
      <c r="W309" s="36">
        <v>172337</v>
      </c>
      <c r="X309" s="37">
        <v>44761.875</v>
      </c>
      <c r="Y309" s="36" t="s">
        <v>766</v>
      </c>
      <c r="Z309" s="36">
        <v>0</v>
      </c>
      <c r="AA309" s="37">
        <v>44753.875</v>
      </c>
      <c r="AB309" s="37">
        <v>44761.875</v>
      </c>
      <c r="AC309" s="37">
        <v>30267.916666666668</v>
      </c>
      <c r="AD309" s="37">
        <v>44753.875</v>
      </c>
      <c r="AE309" s="37"/>
      <c r="AF309" s="37">
        <v>43418.916666666664</v>
      </c>
      <c r="AG309" s="36"/>
      <c r="AH309" s="36">
        <v>0</v>
      </c>
      <c r="AI309" s="36">
        <v>0</v>
      </c>
      <c r="AJ309" s="36">
        <v>0</v>
      </c>
      <c r="AK309" s="36">
        <v>0</v>
      </c>
      <c r="AL309" s="36">
        <v>0</v>
      </c>
      <c r="AM309" s="36">
        <v>0</v>
      </c>
      <c r="AN309" s="36" t="s">
        <v>389</v>
      </c>
      <c r="AO309" s="36">
        <v>43</v>
      </c>
      <c r="AP309" s="36" t="s">
        <v>476</v>
      </c>
      <c r="AQ309" s="36">
        <v>205281</v>
      </c>
      <c r="AR309" s="36">
        <v>2052.81</v>
      </c>
      <c r="AS309" s="36" t="s">
        <v>391</v>
      </c>
      <c r="AT309" t="str">
        <f t="shared" si="12"/>
        <v>740657690MXRXXNX MXRXNDX MXWXXL1703.84SIMSIMSIM2340117233744761.875SINDIFARMA - BA044753.87544761.87530267.916666666744753.87543418.9166666667000000AMIL43AMIL 400 QC NACIONAL2052812052.81INATIVO</v>
      </c>
      <c r="AU309">
        <f t="shared" si="13"/>
        <v>0</v>
      </c>
      <c r="AV309">
        <f t="shared" si="14"/>
        <v>0</v>
      </c>
      <c r="AW309">
        <f>COUNTIF(Erros!$J$2:$J$1060,H309)</f>
        <v>3</v>
      </c>
      <c r="AX309">
        <f>COUNTIF(Discrepante!$J$2:$J$86,H309)</f>
        <v>0</v>
      </c>
      <c r="AY309">
        <f>COUNTIF(Acertos!$J$2:$J$37,H309)</f>
        <v>0</v>
      </c>
    </row>
    <row r="310" spans="1:51">
      <c r="A310" s="33"/>
      <c r="B310" s="33"/>
      <c r="C310" s="33"/>
      <c r="D310" s="34"/>
      <c r="E310" s="33"/>
      <c r="F310" s="33"/>
      <c r="G310" s="33"/>
      <c r="H310" s="34">
        <v>74065769</v>
      </c>
      <c r="I310" s="29">
        <v>0</v>
      </c>
      <c r="J310" s="34" t="s">
        <v>767</v>
      </c>
      <c r="K310" s="33"/>
      <c r="L310" s="33"/>
      <c r="M310" s="33"/>
      <c r="N310" s="33"/>
      <c r="O310" s="33"/>
      <c r="P310" s="34">
        <v>1703.84</v>
      </c>
      <c r="Q310" s="34" t="s">
        <v>404</v>
      </c>
      <c r="R310" s="34" t="s">
        <v>404</v>
      </c>
      <c r="S310" s="34" t="s">
        <v>404</v>
      </c>
      <c r="T310" s="34">
        <v>234</v>
      </c>
      <c r="U310" s="34">
        <v>0</v>
      </c>
      <c r="V310" s="34">
        <v>1</v>
      </c>
      <c r="W310" s="34">
        <v>172337</v>
      </c>
      <c r="X310" s="35">
        <v>44761.875</v>
      </c>
      <c r="Y310" s="34" t="s">
        <v>766</v>
      </c>
      <c r="Z310" s="34">
        <v>0</v>
      </c>
      <c r="AA310" s="35">
        <v>44753.875</v>
      </c>
      <c r="AB310" s="35">
        <v>44761.875</v>
      </c>
      <c r="AC310" s="35">
        <v>30267.916666666668</v>
      </c>
      <c r="AD310" s="35">
        <v>44753.875</v>
      </c>
      <c r="AE310" s="35"/>
      <c r="AF310" s="35">
        <v>43418.916666666664</v>
      </c>
      <c r="AG310" s="34"/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34" t="s">
        <v>389</v>
      </c>
      <c r="AO310" s="34">
        <v>43</v>
      </c>
      <c r="AP310" s="34" t="s">
        <v>476</v>
      </c>
      <c r="AQ310" s="34">
        <v>205281</v>
      </c>
      <c r="AR310" s="34">
        <v>2052.81</v>
      </c>
      <c r="AS310" s="34" t="s">
        <v>391</v>
      </c>
      <c r="AT310" t="str">
        <f t="shared" si="12"/>
        <v>740657690MXRXXNX MXRXNDX MXWXXL1703.84SIMSIMSIM2340117233744761.875SINDIFARMA - BA044753.87544761.87530267.916666666744753.87543418.9166666667000000AMIL43AMIL 400 QC NACIONAL2052812052.81INATIVO</v>
      </c>
      <c r="AU310">
        <f t="shared" si="13"/>
        <v>1</v>
      </c>
      <c r="AV310">
        <f t="shared" si="14"/>
        <v>1</v>
      </c>
      <c r="AW310">
        <f>COUNTIF(Erros!$J$2:$J$1060,H310)</f>
        <v>3</v>
      </c>
      <c r="AX310">
        <f>COUNTIF(Discrepante!$J$2:$J$86,H310)</f>
        <v>0</v>
      </c>
      <c r="AY310">
        <f>COUNTIF(Acertos!$J$2:$J$37,H310)</f>
        <v>0</v>
      </c>
    </row>
    <row r="311" spans="1:51">
      <c r="A311" s="33"/>
      <c r="B311" s="33"/>
      <c r="C311" s="33"/>
      <c r="D311" s="36"/>
      <c r="E311" s="33"/>
      <c r="F311" s="33"/>
      <c r="G311" s="33"/>
      <c r="H311" s="36">
        <v>74065769</v>
      </c>
      <c r="I311" s="30">
        <v>0</v>
      </c>
      <c r="J311" s="36" t="s">
        <v>767</v>
      </c>
      <c r="K311" s="33"/>
      <c r="L311" s="33"/>
      <c r="M311" s="33"/>
      <c r="N311" s="33"/>
      <c r="O311" s="33"/>
      <c r="P311" s="36">
        <v>1703.84</v>
      </c>
      <c r="Q311" s="36" t="s">
        <v>404</v>
      </c>
      <c r="R311" s="36" t="s">
        <v>404</v>
      </c>
      <c r="S311" s="36" t="s">
        <v>404</v>
      </c>
      <c r="T311" s="36">
        <v>234</v>
      </c>
      <c r="U311" s="36">
        <v>0</v>
      </c>
      <c r="V311" s="36">
        <v>1</v>
      </c>
      <c r="W311" s="36">
        <v>172337</v>
      </c>
      <c r="X311" s="37">
        <v>44761.875</v>
      </c>
      <c r="Y311" s="36" t="s">
        <v>766</v>
      </c>
      <c r="Z311" s="36">
        <v>0</v>
      </c>
      <c r="AA311" s="37">
        <v>44753.875</v>
      </c>
      <c r="AB311" s="37">
        <v>44761.875</v>
      </c>
      <c r="AC311" s="37">
        <v>30267.916666666668</v>
      </c>
      <c r="AD311" s="37">
        <v>44753.875</v>
      </c>
      <c r="AE311" s="37"/>
      <c r="AF311" s="37">
        <v>43418.916666666664</v>
      </c>
      <c r="AG311" s="36"/>
      <c r="AH311" s="36">
        <v>0</v>
      </c>
      <c r="AI311" s="36">
        <v>0</v>
      </c>
      <c r="AJ311" s="36">
        <v>0</v>
      </c>
      <c r="AK311" s="36">
        <v>0</v>
      </c>
      <c r="AL311" s="36">
        <v>0</v>
      </c>
      <c r="AM311" s="36">
        <v>0</v>
      </c>
      <c r="AN311" s="36" t="s">
        <v>389</v>
      </c>
      <c r="AO311" s="36">
        <v>43</v>
      </c>
      <c r="AP311" s="36" t="s">
        <v>476</v>
      </c>
      <c r="AQ311" s="36">
        <v>205281</v>
      </c>
      <c r="AR311" s="36">
        <v>2052.81</v>
      </c>
      <c r="AS311" s="36" t="s">
        <v>391</v>
      </c>
      <c r="AT311" t="str">
        <f t="shared" si="12"/>
        <v>740657690MXRXXNX MXRXNDX MXWXXL1703.84SIMSIMSIM2340117233744761.875SINDIFARMA - BA044753.87544761.87530267.916666666744753.87543418.9166666667000000AMIL43AMIL 400 QC NACIONAL2052812052.81INATIVO</v>
      </c>
      <c r="AU311">
        <f t="shared" si="13"/>
        <v>1</v>
      </c>
      <c r="AV311">
        <f t="shared" si="14"/>
        <v>1</v>
      </c>
      <c r="AW311">
        <f>COUNTIF(Erros!$J$2:$J$1060,H311)</f>
        <v>3</v>
      </c>
      <c r="AX311">
        <f>COUNTIF(Discrepante!$J$2:$J$86,H311)</f>
        <v>0</v>
      </c>
      <c r="AY311">
        <f>COUNTIF(Acertos!$J$2:$J$37,H311)</f>
        <v>0</v>
      </c>
    </row>
    <row r="312" spans="1:51">
      <c r="A312" s="33"/>
      <c r="B312" s="33"/>
      <c r="C312" s="33"/>
      <c r="D312" s="36"/>
      <c r="E312" s="33"/>
      <c r="F312" s="33"/>
      <c r="G312" s="33"/>
      <c r="H312" s="36">
        <v>74065772</v>
      </c>
      <c r="I312" s="30">
        <v>0</v>
      </c>
      <c r="J312" s="36" t="s">
        <v>734</v>
      </c>
      <c r="K312" s="33"/>
      <c r="L312" s="33"/>
      <c r="M312" s="33"/>
      <c r="N312" s="33"/>
      <c r="O312" s="33"/>
      <c r="P312" s="36">
        <v>1622.05</v>
      </c>
      <c r="Q312" s="36" t="s">
        <v>386</v>
      </c>
      <c r="R312" s="36" t="s">
        <v>386</v>
      </c>
      <c r="S312" s="36" t="s">
        <v>386</v>
      </c>
      <c r="T312" s="36">
        <v>19</v>
      </c>
      <c r="U312" s="36">
        <v>0</v>
      </c>
      <c r="V312" s="36">
        <v>1</v>
      </c>
      <c r="W312" s="36">
        <v>172341</v>
      </c>
      <c r="X312" s="37">
        <v>44761.875</v>
      </c>
      <c r="Y312" s="36" t="s">
        <v>387</v>
      </c>
      <c r="Z312" s="36">
        <v>0</v>
      </c>
      <c r="AA312" s="37"/>
      <c r="AB312" s="37">
        <v>44761.875</v>
      </c>
      <c r="AC312" s="37">
        <v>35149.875</v>
      </c>
      <c r="AD312" s="37">
        <v>44755.875</v>
      </c>
      <c r="AE312" s="37">
        <v>44693.875</v>
      </c>
      <c r="AF312" s="37">
        <v>43418.916666666664</v>
      </c>
      <c r="AG312" s="36"/>
      <c r="AH312" s="36">
        <v>0</v>
      </c>
      <c r="AI312" s="36">
        <v>0</v>
      </c>
      <c r="AJ312" s="36">
        <v>0</v>
      </c>
      <c r="AK312" s="36">
        <v>0</v>
      </c>
      <c r="AL312" s="36">
        <v>0</v>
      </c>
      <c r="AM312" s="36">
        <v>0</v>
      </c>
      <c r="AN312" s="36" t="s">
        <v>389</v>
      </c>
      <c r="AO312" s="36"/>
      <c r="AP312" s="36" t="s">
        <v>476</v>
      </c>
      <c r="AQ312" s="36">
        <v>193102</v>
      </c>
      <c r="AR312" s="36">
        <v>1931.02</v>
      </c>
      <c r="AS312" s="36" t="s">
        <v>408</v>
      </c>
      <c r="AT312" t="str">
        <f t="shared" si="12"/>
        <v>740657720LXTXWXX NXBRX LXMX1622.05NÃONÃONÃO190117234144761.875FNEL044761.87535149.87544755.87544693.87543418.9166666667000000AMILAMIL 400 QC NACIONAL1931021931.02ATIVO</v>
      </c>
      <c r="AU312">
        <f t="shared" si="13"/>
        <v>0</v>
      </c>
      <c r="AV312">
        <f t="shared" si="14"/>
        <v>0</v>
      </c>
      <c r="AW312">
        <f>COUNTIF(Erros!$J$2:$J$1060,H312)</f>
        <v>3</v>
      </c>
      <c r="AX312">
        <f>COUNTIF(Discrepante!$J$2:$J$86,H312)</f>
        <v>0</v>
      </c>
      <c r="AY312">
        <f>COUNTIF(Acertos!$J$2:$J$37,H312)</f>
        <v>0</v>
      </c>
    </row>
    <row r="313" spans="1:51">
      <c r="A313" s="33"/>
      <c r="B313" s="33"/>
      <c r="C313" s="33"/>
      <c r="D313" s="34"/>
      <c r="E313" s="33"/>
      <c r="F313" s="33"/>
      <c r="G313" s="33"/>
      <c r="H313" s="34">
        <v>74065772</v>
      </c>
      <c r="I313" s="29">
        <v>0</v>
      </c>
      <c r="J313" s="34" t="s">
        <v>734</v>
      </c>
      <c r="K313" s="33"/>
      <c r="L313" s="33"/>
      <c r="M313" s="33"/>
      <c r="N313" s="33"/>
      <c r="O313" s="33"/>
      <c r="P313" s="34">
        <v>1622.05</v>
      </c>
      <c r="Q313" s="34" t="s">
        <v>386</v>
      </c>
      <c r="R313" s="34" t="s">
        <v>386</v>
      </c>
      <c r="S313" s="34" t="s">
        <v>386</v>
      </c>
      <c r="T313" s="34">
        <v>19</v>
      </c>
      <c r="U313" s="34">
        <v>0</v>
      </c>
      <c r="V313" s="34">
        <v>1</v>
      </c>
      <c r="W313" s="34">
        <v>172341</v>
      </c>
      <c r="X313" s="35">
        <v>44761.875</v>
      </c>
      <c r="Y313" s="34" t="s">
        <v>387</v>
      </c>
      <c r="Z313" s="34">
        <v>0</v>
      </c>
      <c r="AA313" s="35"/>
      <c r="AB313" s="35">
        <v>44761.875</v>
      </c>
      <c r="AC313" s="35">
        <v>35149.875</v>
      </c>
      <c r="AD313" s="35">
        <v>44755.875</v>
      </c>
      <c r="AE313" s="35">
        <v>44693.875</v>
      </c>
      <c r="AF313" s="35">
        <v>43418.916666666664</v>
      </c>
      <c r="AG313" s="34"/>
      <c r="AH313" s="34">
        <v>0</v>
      </c>
      <c r="AI313" s="34">
        <v>0</v>
      </c>
      <c r="AJ313" s="34">
        <v>0</v>
      </c>
      <c r="AK313" s="34">
        <v>0</v>
      </c>
      <c r="AL313" s="34">
        <v>0</v>
      </c>
      <c r="AM313" s="34">
        <v>0</v>
      </c>
      <c r="AN313" s="34" t="s">
        <v>389</v>
      </c>
      <c r="AO313" s="34"/>
      <c r="AP313" s="34" t="s">
        <v>476</v>
      </c>
      <c r="AQ313" s="34">
        <v>193102</v>
      </c>
      <c r="AR313" s="34">
        <v>1931.02</v>
      </c>
      <c r="AS313" s="34" t="s">
        <v>408</v>
      </c>
      <c r="AT313" t="str">
        <f t="shared" si="12"/>
        <v>740657720LXTXWXX NXBRX LXMX1622.05NÃONÃONÃO190117234144761.875FNEL044761.87535149.87544755.87544693.87543418.9166666667000000AMILAMIL 400 QC NACIONAL1931021931.02ATIVO</v>
      </c>
      <c r="AU313">
        <f t="shared" si="13"/>
        <v>1</v>
      </c>
      <c r="AV313">
        <f t="shared" si="14"/>
        <v>1</v>
      </c>
      <c r="AW313">
        <f>COUNTIF(Erros!$J$2:$J$1060,H313)</f>
        <v>3</v>
      </c>
      <c r="AX313">
        <f>COUNTIF(Discrepante!$J$2:$J$86,H313)</f>
        <v>0</v>
      </c>
      <c r="AY313">
        <f>COUNTIF(Acertos!$J$2:$J$37,H313)</f>
        <v>0</v>
      </c>
    </row>
    <row r="314" spans="1:51">
      <c r="A314" s="33"/>
      <c r="B314" s="33"/>
      <c r="C314" s="33"/>
      <c r="D314" s="34"/>
      <c r="E314" s="33"/>
      <c r="F314" s="33"/>
      <c r="G314" s="33"/>
      <c r="H314" s="34">
        <v>74065772</v>
      </c>
      <c r="I314" s="29">
        <v>0</v>
      </c>
      <c r="J314" s="34" t="s">
        <v>734</v>
      </c>
      <c r="K314" s="33"/>
      <c r="L314" s="33"/>
      <c r="M314" s="33"/>
      <c r="N314" s="33"/>
      <c r="O314" s="33"/>
      <c r="P314" s="34">
        <v>1622.05</v>
      </c>
      <c r="Q314" s="34" t="s">
        <v>386</v>
      </c>
      <c r="R314" s="34" t="s">
        <v>386</v>
      </c>
      <c r="S314" s="34" t="s">
        <v>386</v>
      </c>
      <c r="T314" s="34">
        <v>19</v>
      </c>
      <c r="U314" s="34">
        <v>0</v>
      </c>
      <c r="V314" s="34">
        <v>1</v>
      </c>
      <c r="W314" s="34">
        <v>172341</v>
      </c>
      <c r="X314" s="35">
        <v>44761.875</v>
      </c>
      <c r="Y314" s="34" t="s">
        <v>387</v>
      </c>
      <c r="Z314" s="34">
        <v>0</v>
      </c>
      <c r="AA314" s="35"/>
      <c r="AB314" s="35">
        <v>44761.875</v>
      </c>
      <c r="AC314" s="35">
        <v>35149.875</v>
      </c>
      <c r="AD314" s="35">
        <v>44755.875</v>
      </c>
      <c r="AE314" s="35">
        <v>44693.875</v>
      </c>
      <c r="AF314" s="35">
        <v>43418.916666666664</v>
      </c>
      <c r="AG314" s="34"/>
      <c r="AH314" s="34">
        <v>0</v>
      </c>
      <c r="AI314" s="34">
        <v>0</v>
      </c>
      <c r="AJ314" s="34">
        <v>0</v>
      </c>
      <c r="AK314" s="34">
        <v>0</v>
      </c>
      <c r="AL314" s="34">
        <v>0</v>
      </c>
      <c r="AM314" s="34">
        <v>0</v>
      </c>
      <c r="AN314" s="34" t="s">
        <v>389</v>
      </c>
      <c r="AO314" s="34"/>
      <c r="AP314" s="34" t="s">
        <v>476</v>
      </c>
      <c r="AQ314" s="34">
        <v>193102</v>
      </c>
      <c r="AR314" s="34">
        <v>1931.02</v>
      </c>
      <c r="AS314" s="34" t="s">
        <v>408</v>
      </c>
      <c r="AT314" t="str">
        <f t="shared" si="12"/>
        <v>740657720LXTXWXX NXBRX LXMX1622.05NÃONÃONÃO190117234144761.875FNEL044761.87535149.87544755.87544693.87543418.9166666667000000AMILAMIL 400 QC NACIONAL1931021931.02ATIVO</v>
      </c>
      <c r="AU314">
        <f t="shared" si="13"/>
        <v>1</v>
      </c>
      <c r="AV314">
        <f t="shared" si="14"/>
        <v>1</v>
      </c>
      <c r="AW314">
        <f>COUNTIF(Erros!$J$2:$J$1060,H314)</f>
        <v>3</v>
      </c>
      <c r="AX314">
        <f>COUNTIF(Discrepante!$J$2:$J$86,H314)</f>
        <v>0</v>
      </c>
      <c r="AY314">
        <f>COUNTIF(Acertos!$J$2:$J$37,H314)</f>
        <v>0</v>
      </c>
    </row>
    <row r="315" spans="1:51">
      <c r="A315" s="31" t="s">
        <v>263</v>
      </c>
      <c r="B315" s="31" t="s">
        <v>25</v>
      </c>
      <c r="C315" s="31" t="s">
        <v>24</v>
      </c>
      <c r="D315" s="27">
        <v>1198447000</v>
      </c>
      <c r="E315" s="27" t="s">
        <v>1057</v>
      </c>
      <c r="F315" s="27" t="s">
        <v>26</v>
      </c>
      <c r="G315" s="32">
        <v>43418.916666666664</v>
      </c>
      <c r="H315" s="31">
        <v>74065782</v>
      </c>
      <c r="I315" s="27">
        <v>3</v>
      </c>
      <c r="J315" s="31" t="s">
        <v>264</v>
      </c>
      <c r="K315" s="31">
        <v>0</v>
      </c>
      <c r="L315" s="31">
        <v>0</v>
      </c>
      <c r="M315" s="31" t="s">
        <v>260</v>
      </c>
      <c r="N315" s="31" t="s">
        <v>77</v>
      </c>
      <c r="O315" s="31" t="s">
        <v>78</v>
      </c>
      <c r="P315" s="31">
        <v>2244.1999999999998</v>
      </c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 t="str">
        <f>M315</f>
        <v>AMIL 400 QC NACIONAL R PJCA</v>
      </c>
      <c r="AQ315" s="33"/>
      <c r="AR315" s="33"/>
      <c r="AS315" s="33"/>
      <c r="AT315" t="str">
        <f t="shared" si="12"/>
        <v>6302c877dc774878504ce9bf6302b4ad8382b804d9a3ac356302c877dc774878504ce9bc11984470006302b4ad8382b804d9a3ac351198447000F43418.9166666667740657823NXIXNX DXRLXN DX XRXUJX WXNWXIWXX00AMIL 400 QC NACIONAL R PJCAMens. Titular Faixa Etária Implant.T2244.2AMIL 400 QC NACIONAL R PJCA</v>
      </c>
      <c r="AU315">
        <f t="shared" si="13"/>
        <v>0</v>
      </c>
      <c r="AV315">
        <f t="shared" si="14"/>
        <v>0</v>
      </c>
      <c r="AW315">
        <f>COUNTIF(Erros!$J$2:$J$1060,H315)</f>
        <v>0</v>
      </c>
      <c r="AX315">
        <f>COUNTIF(Discrepante!$J$2:$J$86,H315)</f>
        <v>4</v>
      </c>
      <c r="AY315">
        <f>COUNTIF(Acertos!$J$2:$J$37,H315)</f>
        <v>0</v>
      </c>
    </row>
    <row r="316" spans="1:51">
      <c r="A316" s="33"/>
      <c r="B316" s="33"/>
      <c r="C316" s="33"/>
      <c r="D316" s="34"/>
      <c r="E316" s="33"/>
      <c r="F316" s="33"/>
      <c r="G316" s="33"/>
      <c r="H316" s="34">
        <v>74065782</v>
      </c>
      <c r="I316" s="29">
        <v>1</v>
      </c>
      <c r="J316" s="34" t="s">
        <v>741</v>
      </c>
      <c r="K316" s="33"/>
      <c r="L316" s="33"/>
      <c r="M316" s="33"/>
      <c r="N316" s="33"/>
      <c r="O316" s="33"/>
      <c r="P316" s="34">
        <v>1873.43</v>
      </c>
      <c r="Q316" s="34" t="s">
        <v>404</v>
      </c>
      <c r="R316" s="34" t="s">
        <v>404</v>
      </c>
      <c r="S316" s="34" t="s">
        <v>404</v>
      </c>
      <c r="T316" s="34">
        <v>220</v>
      </c>
      <c r="U316" s="34">
        <v>0</v>
      </c>
      <c r="V316" s="34">
        <v>1</v>
      </c>
      <c r="W316" s="34">
        <v>172359</v>
      </c>
      <c r="X316" s="35">
        <v>44761.875</v>
      </c>
      <c r="Y316" s="34" t="s">
        <v>473</v>
      </c>
      <c r="Z316" s="34">
        <v>0</v>
      </c>
      <c r="AA316" s="35"/>
      <c r="AB316" s="35">
        <v>44761.875</v>
      </c>
      <c r="AC316" s="35">
        <v>32188.875</v>
      </c>
      <c r="AD316" s="35">
        <v>44056.875</v>
      </c>
      <c r="AE316" s="35"/>
      <c r="AF316" s="35">
        <v>43418.916666666664</v>
      </c>
      <c r="AG316" s="34"/>
      <c r="AH316" s="34">
        <v>0</v>
      </c>
      <c r="AI316" s="34">
        <v>0</v>
      </c>
      <c r="AJ316" s="34">
        <v>0</v>
      </c>
      <c r="AK316" s="34">
        <v>0</v>
      </c>
      <c r="AL316" s="34">
        <v>0</v>
      </c>
      <c r="AM316" s="34">
        <v>0</v>
      </c>
      <c r="AN316" s="34" t="s">
        <v>389</v>
      </c>
      <c r="AO316" s="34">
        <v>43</v>
      </c>
      <c r="AP316" s="34" t="s">
        <v>476</v>
      </c>
      <c r="AQ316" s="34">
        <v>125913</v>
      </c>
      <c r="AR316" s="34">
        <v>1259.1300000000001</v>
      </c>
      <c r="AS316" s="34" t="s">
        <v>408</v>
      </c>
      <c r="AT316" t="str">
        <f t="shared" si="12"/>
        <v>740657821NXXXNX DXRLXN DX XRXUJX WXNWXXWXX1873.43SIMSIMSIM2200117235944761.875ABREC044761.87532188.87544056.87543418.9166666667000000AMIL43AMIL 400 QC NACIONAL1259131259.13ATIVO</v>
      </c>
      <c r="AU316">
        <f t="shared" si="13"/>
        <v>0</v>
      </c>
      <c r="AV316">
        <f t="shared" si="14"/>
        <v>1</v>
      </c>
      <c r="AW316">
        <f>COUNTIF(Erros!$J$2:$J$1060,H316)</f>
        <v>0</v>
      </c>
      <c r="AX316">
        <f>COUNTIF(Discrepante!$J$2:$J$86,H316)</f>
        <v>4</v>
      </c>
      <c r="AY316">
        <f>COUNTIF(Acertos!$J$2:$J$37,H316)</f>
        <v>0</v>
      </c>
    </row>
    <row r="317" spans="1:51">
      <c r="A317" s="33"/>
      <c r="B317" s="33"/>
      <c r="C317" s="33"/>
      <c r="D317" s="36"/>
      <c r="E317" s="33"/>
      <c r="F317" s="33"/>
      <c r="G317" s="33"/>
      <c r="H317" s="36">
        <v>74065782</v>
      </c>
      <c r="I317" s="30">
        <v>1</v>
      </c>
      <c r="J317" s="36" t="s">
        <v>741</v>
      </c>
      <c r="K317" s="33"/>
      <c r="L317" s="33"/>
      <c r="M317" s="33"/>
      <c r="N317" s="33"/>
      <c r="O317" s="33"/>
      <c r="P317" s="36">
        <v>1873.43</v>
      </c>
      <c r="Q317" s="36" t="s">
        <v>404</v>
      </c>
      <c r="R317" s="36" t="s">
        <v>404</v>
      </c>
      <c r="S317" s="36" t="s">
        <v>404</v>
      </c>
      <c r="T317" s="36">
        <v>220</v>
      </c>
      <c r="U317" s="36">
        <v>0</v>
      </c>
      <c r="V317" s="36">
        <v>1</v>
      </c>
      <c r="W317" s="36">
        <v>172359</v>
      </c>
      <c r="X317" s="37">
        <v>44761.875</v>
      </c>
      <c r="Y317" s="36" t="s">
        <v>473</v>
      </c>
      <c r="Z317" s="36">
        <v>0</v>
      </c>
      <c r="AA317" s="37"/>
      <c r="AB317" s="37">
        <v>44761.875</v>
      </c>
      <c r="AC317" s="37">
        <v>32188.875</v>
      </c>
      <c r="AD317" s="37">
        <v>44056.875</v>
      </c>
      <c r="AE317" s="37"/>
      <c r="AF317" s="37">
        <v>43418.916666666664</v>
      </c>
      <c r="AG317" s="36"/>
      <c r="AH317" s="36">
        <v>0</v>
      </c>
      <c r="AI317" s="36">
        <v>0</v>
      </c>
      <c r="AJ317" s="36">
        <v>0</v>
      </c>
      <c r="AK317" s="36">
        <v>0</v>
      </c>
      <c r="AL317" s="36">
        <v>0</v>
      </c>
      <c r="AM317" s="36">
        <v>0</v>
      </c>
      <c r="AN317" s="36" t="s">
        <v>389</v>
      </c>
      <c r="AO317" s="36">
        <v>43</v>
      </c>
      <c r="AP317" s="36" t="s">
        <v>476</v>
      </c>
      <c r="AQ317" s="36">
        <v>125913</v>
      </c>
      <c r="AR317" s="36">
        <v>1259.1300000000001</v>
      </c>
      <c r="AS317" s="36" t="s">
        <v>408</v>
      </c>
      <c r="AT317" t="str">
        <f t="shared" si="12"/>
        <v>740657821NXXXNX DXRLXN DX XRXUJX WXNWXXWXX1873.43SIMSIMSIM2200117235944761.875ABREC044761.87532188.87544056.87543418.9166666667000000AMIL43AMIL 400 QC NACIONAL1259131259.13ATIVO</v>
      </c>
      <c r="AU317">
        <f t="shared" si="13"/>
        <v>1</v>
      </c>
      <c r="AV317">
        <f t="shared" si="14"/>
        <v>1</v>
      </c>
      <c r="AW317">
        <f>COUNTIF(Erros!$J$2:$J$1060,H317)</f>
        <v>0</v>
      </c>
      <c r="AX317">
        <f>COUNTIF(Discrepante!$J$2:$J$86,H317)</f>
        <v>4</v>
      </c>
      <c r="AY317">
        <f>COUNTIF(Acertos!$J$2:$J$37,H317)</f>
        <v>0</v>
      </c>
    </row>
    <row r="318" spans="1:51">
      <c r="A318" s="33"/>
      <c r="B318" s="33"/>
      <c r="C318" s="33"/>
      <c r="D318" s="34"/>
      <c r="E318" s="33"/>
      <c r="F318" s="33"/>
      <c r="G318" s="33"/>
      <c r="H318" s="34">
        <v>74065782</v>
      </c>
      <c r="I318" s="29">
        <v>1</v>
      </c>
      <c r="J318" s="34" t="s">
        <v>741</v>
      </c>
      <c r="K318" s="33"/>
      <c r="L318" s="33"/>
      <c r="M318" s="33"/>
      <c r="N318" s="33"/>
      <c r="O318" s="33"/>
      <c r="P318" s="34">
        <v>1873.43</v>
      </c>
      <c r="Q318" s="34" t="s">
        <v>404</v>
      </c>
      <c r="R318" s="34" t="s">
        <v>404</v>
      </c>
      <c r="S318" s="34" t="s">
        <v>404</v>
      </c>
      <c r="T318" s="34">
        <v>220</v>
      </c>
      <c r="U318" s="34">
        <v>0</v>
      </c>
      <c r="V318" s="34">
        <v>1</v>
      </c>
      <c r="W318" s="34">
        <v>172359</v>
      </c>
      <c r="X318" s="35">
        <v>44761.875</v>
      </c>
      <c r="Y318" s="34" t="s">
        <v>473</v>
      </c>
      <c r="Z318" s="34">
        <v>0</v>
      </c>
      <c r="AA318" s="35"/>
      <c r="AB318" s="35">
        <v>44761.875</v>
      </c>
      <c r="AC318" s="35">
        <v>32188.875</v>
      </c>
      <c r="AD318" s="35">
        <v>44056.875</v>
      </c>
      <c r="AE318" s="35"/>
      <c r="AF318" s="35">
        <v>43418.916666666664</v>
      </c>
      <c r="AG318" s="34"/>
      <c r="AH318" s="34">
        <v>0</v>
      </c>
      <c r="AI318" s="34">
        <v>0</v>
      </c>
      <c r="AJ318" s="34">
        <v>0</v>
      </c>
      <c r="AK318" s="34">
        <v>0</v>
      </c>
      <c r="AL318" s="34">
        <v>0</v>
      </c>
      <c r="AM318" s="34">
        <v>0</v>
      </c>
      <c r="AN318" s="34" t="s">
        <v>389</v>
      </c>
      <c r="AO318" s="34">
        <v>43</v>
      </c>
      <c r="AP318" s="34" t="s">
        <v>476</v>
      </c>
      <c r="AQ318" s="34">
        <v>125913</v>
      </c>
      <c r="AR318" s="34">
        <v>1259.1300000000001</v>
      </c>
      <c r="AS318" s="34" t="s">
        <v>408</v>
      </c>
      <c r="AT318" t="str">
        <f t="shared" si="12"/>
        <v>740657821NXXXNX DXRLXN DX XRXUJX WXNWXXWXX1873.43SIMSIMSIM2200117235944761.875ABREC044761.87532188.87544056.87543418.9166666667000000AMIL43AMIL 400 QC NACIONAL1259131259.13ATIVO</v>
      </c>
      <c r="AU318">
        <f t="shared" si="13"/>
        <v>1</v>
      </c>
      <c r="AV318">
        <f t="shared" si="14"/>
        <v>1</v>
      </c>
      <c r="AW318">
        <f>COUNTIF(Erros!$J$2:$J$1060,H318)</f>
        <v>0</v>
      </c>
      <c r="AX318">
        <f>COUNTIF(Discrepante!$J$2:$J$86,H318)</f>
        <v>4</v>
      </c>
      <c r="AY318">
        <f>COUNTIF(Acertos!$J$2:$J$37,H318)</f>
        <v>0</v>
      </c>
    </row>
    <row r="319" spans="1:51">
      <c r="A319" s="38" t="s">
        <v>265</v>
      </c>
      <c r="B319" s="38" t="s">
        <v>25</v>
      </c>
      <c r="C319" s="38" t="s">
        <v>24</v>
      </c>
      <c r="D319" s="28">
        <v>1198447000</v>
      </c>
      <c r="E319" s="28" t="s">
        <v>1057</v>
      </c>
      <c r="F319" s="28" t="s">
        <v>26</v>
      </c>
      <c r="G319" s="39">
        <v>43418.916666666664</v>
      </c>
      <c r="H319" s="38">
        <v>74065788</v>
      </c>
      <c r="I319" s="28">
        <v>3</v>
      </c>
      <c r="J319" s="38" t="s">
        <v>266</v>
      </c>
      <c r="K319" s="38">
        <v>0</v>
      </c>
      <c r="L319" s="38">
        <v>0</v>
      </c>
      <c r="M319" s="38" t="s">
        <v>260</v>
      </c>
      <c r="N319" s="38" t="s">
        <v>77</v>
      </c>
      <c r="O319" s="38" t="s">
        <v>78</v>
      </c>
      <c r="P319" s="38">
        <v>1680.33</v>
      </c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 t="str">
        <f>M319</f>
        <v>AMIL 400 QC NACIONAL R PJCA</v>
      </c>
      <c r="AQ319" s="33"/>
      <c r="AR319" s="33"/>
      <c r="AS319" s="33"/>
      <c r="AT319" t="str">
        <f t="shared" si="12"/>
        <v>6302c877dc774878504ce9c06302b4ad8382b804d9a3ac356302c877dc774878504ce9bc11984470006302b4ad8382b804d9a3ac351198447000F43418.9166666667740657883WLXIDX XNDRXDX WXTX00AMIL 400 QC NACIONAL R PJCAMens. Titular Faixa Etária Implant.T1680.33AMIL 400 QC NACIONAL R PJCA</v>
      </c>
      <c r="AU319">
        <f t="shared" si="13"/>
        <v>0</v>
      </c>
      <c r="AV319">
        <f t="shared" si="14"/>
        <v>0</v>
      </c>
      <c r="AW319">
        <f>COUNTIF(Erros!$J$2:$J$1060,H319)</f>
        <v>0</v>
      </c>
      <c r="AX319">
        <f>COUNTIF(Discrepante!$J$2:$J$86,H319)</f>
        <v>4</v>
      </c>
      <c r="AY319">
        <f>COUNTIF(Acertos!$J$2:$J$37,H319)</f>
        <v>0</v>
      </c>
    </row>
    <row r="320" spans="1:51">
      <c r="A320" s="33"/>
      <c r="B320" s="33"/>
      <c r="C320" s="33"/>
      <c r="D320" s="36"/>
      <c r="E320" s="33"/>
      <c r="F320" s="33"/>
      <c r="G320" s="33"/>
      <c r="H320" s="36">
        <v>74065788</v>
      </c>
      <c r="I320" s="30">
        <v>1</v>
      </c>
      <c r="J320" s="36" t="s">
        <v>742</v>
      </c>
      <c r="K320" s="33"/>
      <c r="L320" s="33"/>
      <c r="M320" s="33"/>
      <c r="N320" s="33"/>
      <c r="O320" s="33"/>
      <c r="P320" s="36">
        <v>2833.62</v>
      </c>
      <c r="Q320" s="36" t="s">
        <v>404</v>
      </c>
      <c r="R320" s="36" t="s">
        <v>404</v>
      </c>
      <c r="S320" s="36" t="s">
        <v>404</v>
      </c>
      <c r="T320" s="36">
        <v>220</v>
      </c>
      <c r="U320" s="36">
        <v>0</v>
      </c>
      <c r="V320" s="36">
        <v>1</v>
      </c>
      <c r="W320" s="36">
        <v>172371</v>
      </c>
      <c r="X320" s="37">
        <v>44761.875</v>
      </c>
      <c r="Y320" s="36" t="s">
        <v>473</v>
      </c>
      <c r="Z320" s="36">
        <v>0</v>
      </c>
      <c r="AA320" s="37"/>
      <c r="AB320" s="37">
        <v>44761.875</v>
      </c>
      <c r="AC320" s="37">
        <v>25373.875</v>
      </c>
      <c r="AD320" s="37">
        <v>43412.916666666664</v>
      </c>
      <c r="AE320" s="37"/>
      <c r="AF320" s="37">
        <v>43418.916666666664</v>
      </c>
      <c r="AG320" s="36"/>
      <c r="AH320" s="36">
        <v>0</v>
      </c>
      <c r="AI320" s="36">
        <v>0</v>
      </c>
      <c r="AJ320" s="36">
        <v>0</v>
      </c>
      <c r="AK320" s="36">
        <v>0</v>
      </c>
      <c r="AL320" s="36">
        <v>0</v>
      </c>
      <c r="AM320" s="36">
        <v>0</v>
      </c>
      <c r="AN320" s="36" t="s">
        <v>389</v>
      </c>
      <c r="AO320" s="36">
        <v>43</v>
      </c>
      <c r="AP320" s="36" t="s">
        <v>476</v>
      </c>
      <c r="AQ320" s="36">
        <v>337336</v>
      </c>
      <c r="AR320" s="36">
        <v>3373.36</v>
      </c>
      <c r="AS320" s="36" t="s">
        <v>408</v>
      </c>
      <c r="AT320" t="str">
        <f t="shared" si="12"/>
        <v>740657881WLXXDX XNDRXDX WXTX2833.62SIMSIMSIM2200117237144761.875ABREC044761.87525373.87543412.916666666743418.9166666667000000AMIL43AMIL 400 QC NACIONAL3373363373.36ATIVO</v>
      </c>
      <c r="AU320">
        <f t="shared" si="13"/>
        <v>0</v>
      </c>
      <c r="AV320">
        <f t="shared" si="14"/>
        <v>1</v>
      </c>
      <c r="AW320">
        <f>COUNTIF(Erros!$J$2:$J$1060,H320)</f>
        <v>0</v>
      </c>
      <c r="AX320">
        <f>COUNTIF(Discrepante!$J$2:$J$86,H320)</f>
        <v>4</v>
      </c>
      <c r="AY320">
        <f>COUNTIF(Acertos!$J$2:$J$37,H320)</f>
        <v>0</v>
      </c>
    </row>
    <row r="321" spans="1:51">
      <c r="A321" s="33"/>
      <c r="B321" s="33"/>
      <c r="C321" s="33"/>
      <c r="D321" s="34"/>
      <c r="E321" s="33"/>
      <c r="F321" s="33"/>
      <c r="G321" s="33"/>
      <c r="H321" s="34">
        <v>74065788</v>
      </c>
      <c r="I321" s="29">
        <v>1</v>
      </c>
      <c r="J321" s="34" t="s">
        <v>742</v>
      </c>
      <c r="K321" s="33"/>
      <c r="L321" s="33"/>
      <c r="M321" s="33"/>
      <c r="N321" s="33"/>
      <c r="O321" s="33"/>
      <c r="P321" s="34">
        <v>2833.62</v>
      </c>
      <c r="Q321" s="34" t="s">
        <v>404</v>
      </c>
      <c r="R321" s="34" t="s">
        <v>404</v>
      </c>
      <c r="S321" s="34" t="s">
        <v>404</v>
      </c>
      <c r="T321" s="34">
        <v>220</v>
      </c>
      <c r="U321" s="34">
        <v>0</v>
      </c>
      <c r="V321" s="34">
        <v>1</v>
      </c>
      <c r="W321" s="34">
        <v>172371</v>
      </c>
      <c r="X321" s="35">
        <v>44761.875</v>
      </c>
      <c r="Y321" s="34" t="s">
        <v>473</v>
      </c>
      <c r="Z321" s="34">
        <v>0</v>
      </c>
      <c r="AA321" s="35"/>
      <c r="AB321" s="35">
        <v>44761.875</v>
      </c>
      <c r="AC321" s="35">
        <v>25373.875</v>
      </c>
      <c r="AD321" s="35">
        <v>43412.916666666664</v>
      </c>
      <c r="AE321" s="35"/>
      <c r="AF321" s="35">
        <v>43418.916666666664</v>
      </c>
      <c r="AG321" s="34"/>
      <c r="AH321" s="34">
        <v>0</v>
      </c>
      <c r="AI321" s="34">
        <v>0</v>
      </c>
      <c r="AJ321" s="34">
        <v>0</v>
      </c>
      <c r="AK321" s="34">
        <v>0</v>
      </c>
      <c r="AL321" s="34">
        <v>0</v>
      </c>
      <c r="AM321" s="34">
        <v>0</v>
      </c>
      <c r="AN321" s="34" t="s">
        <v>389</v>
      </c>
      <c r="AO321" s="34">
        <v>43</v>
      </c>
      <c r="AP321" s="34" t="s">
        <v>476</v>
      </c>
      <c r="AQ321" s="34">
        <v>337336</v>
      </c>
      <c r="AR321" s="34">
        <v>3373.36</v>
      </c>
      <c r="AS321" s="34" t="s">
        <v>408</v>
      </c>
      <c r="AT321" t="str">
        <f t="shared" si="12"/>
        <v>740657881WLXXDX XNDRXDX WXTX2833.62SIMSIMSIM2200117237144761.875ABREC044761.87525373.87543412.916666666743418.9166666667000000AMIL43AMIL 400 QC NACIONAL3373363373.36ATIVO</v>
      </c>
      <c r="AU321">
        <f t="shared" si="13"/>
        <v>1</v>
      </c>
      <c r="AV321">
        <f t="shared" si="14"/>
        <v>1</v>
      </c>
      <c r="AW321">
        <f>COUNTIF(Erros!$J$2:$J$1060,H321)</f>
        <v>0</v>
      </c>
      <c r="AX321">
        <f>COUNTIF(Discrepante!$J$2:$J$86,H321)</f>
        <v>4</v>
      </c>
      <c r="AY321">
        <f>COUNTIF(Acertos!$J$2:$J$37,H321)</f>
        <v>0</v>
      </c>
    </row>
    <row r="322" spans="1:51">
      <c r="A322" s="33"/>
      <c r="B322" s="33"/>
      <c r="C322" s="33"/>
      <c r="D322" s="36"/>
      <c r="E322" s="33"/>
      <c r="F322" s="33"/>
      <c r="G322" s="33"/>
      <c r="H322" s="36">
        <v>74065788</v>
      </c>
      <c r="I322" s="30">
        <v>1</v>
      </c>
      <c r="J322" s="36" t="s">
        <v>742</v>
      </c>
      <c r="K322" s="33"/>
      <c r="L322" s="33"/>
      <c r="M322" s="33"/>
      <c r="N322" s="33"/>
      <c r="O322" s="33"/>
      <c r="P322" s="36">
        <v>2833.62</v>
      </c>
      <c r="Q322" s="36" t="s">
        <v>404</v>
      </c>
      <c r="R322" s="36" t="s">
        <v>404</v>
      </c>
      <c r="S322" s="36" t="s">
        <v>404</v>
      </c>
      <c r="T322" s="36">
        <v>220</v>
      </c>
      <c r="U322" s="36">
        <v>0</v>
      </c>
      <c r="V322" s="36">
        <v>1</v>
      </c>
      <c r="W322" s="36">
        <v>172371</v>
      </c>
      <c r="X322" s="37">
        <v>44761.875</v>
      </c>
      <c r="Y322" s="36" t="s">
        <v>473</v>
      </c>
      <c r="Z322" s="36">
        <v>0</v>
      </c>
      <c r="AA322" s="37"/>
      <c r="AB322" s="37">
        <v>44761.875</v>
      </c>
      <c r="AC322" s="37">
        <v>25373.875</v>
      </c>
      <c r="AD322" s="37">
        <v>43412.916666666664</v>
      </c>
      <c r="AE322" s="37"/>
      <c r="AF322" s="37">
        <v>43418.916666666664</v>
      </c>
      <c r="AG322" s="36"/>
      <c r="AH322" s="36">
        <v>0</v>
      </c>
      <c r="AI322" s="36">
        <v>0</v>
      </c>
      <c r="AJ322" s="36">
        <v>0</v>
      </c>
      <c r="AK322" s="36">
        <v>0</v>
      </c>
      <c r="AL322" s="36">
        <v>0</v>
      </c>
      <c r="AM322" s="36">
        <v>0</v>
      </c>
      <c r="AN322" s="36" t="s">
        <v>389</v>
      </c>
      <c r="AO322" s="36">
        <v>43</v>
      </c>
      <c r="AP322" s="36" t="s">
        <v>476</v>
      </c>
      <c r="AQ322" s="36">
        <v>337336</v>
      </c>
      <c r="AR322" s="36">
        <v>3373.36</v>
      </c>
      <c r="AS322" s="36" t="s">
        <v>408</v>
      </c>
      <c r="AT322" t="str">
        <f t="shared" ref="AT322:AT385" si="15">CONCATENATE(A322,B322,C322,D322,E322,F322,G322,H322,I322,J322,K322,L322,M322,N322,O322,P322,Q322,R322,S322,T322,U322,V322,W322,X322,Y322,Z322,AA322,AB322,AC322,AD322,AE322,AF322,AG322,AH322,AI322,AJ322,AK322,AL322,AM322,AN322,AO322,AP322,AQ322,AR322,AS322)</f>
        <v>740657881WLXXDX XNDRXDX WXTX2833.62SIMSIMSIM2200117237144761.875ABREC044761.87525373.87543412.916666666743418.9166666667000000AMIL43AMIL 400 QC NACIONAL3373363373.36ATIVO</v>
      </c>
      <c r="AU322">
        <f t="shared" ref="AU322:AU385" si="16">IF(AT322=AT321,1,0)</f>
        <v>1</v>
      </c>
      <c r="AV322">
        <f t="shared" si="14"/>
        <v>1</v>
      </c>
      <c r="AW322">
        <f>COUNTIF(Erros!$J$2:$J$1060,H322)</f>
        <v>0</v>
      </c>
      <c r="AX322">
        <f>COUNTIF(Discrepante!$J$2:$J$86,H322)</f>
        <v>4</v>
      </c>
      <c r="AY322">
        <f>COUNTIF(Acertos!$J$2:$J$37,H322)</f>
        <v>0</v>
      </c>
    </row>
    <row r="323" spans="1:51">
      <c r="A323" s="33"/>
      <c r="B323" s="33"/>
      <c r="C323" s="33"/>
      <c r="D323" s="34"/>
      <c r="E323" s="33"/>
      <c r="F323" s="33"/>
      <c r="G323" s="33"/>
      <c r="H323" s="34">
        <v>74065795</v>
      </c>
      <c r="I323" s="29">
        <v>0</v>
      </c>
      <c r="J323" s="34" t="s">
        <v>745</v>
      </c>
      <c r="K323" s="33"/>
      <c r="L323" s="33"/>
      <c r="M323" s="33"/>
      <c r="N323" s="33"/>
      <c r="O323" s="33"/>
      <c r="P323" s="34">
        <v>1172.3599999999999</v>
      </c>
      <c r="Q323" s="34" t="s">
        <v>404</v>
      </c>
      <c r="R323" s="34" t="s">
        <v>404</v>
      </c>
      <c r="S323" s="34" t="s">
        <v>386</v>
      </c>
      <c r="T323" s="34">
        <v>57</v>
      </c>
      <c r="U323" s="34">
        <v>0</v>
      </c>
      <c r="V323" s="34">
        <v>1</v>
      </c>
      <c r="W323" s="34">
        <v>172386</v>
      </c>
      <c r="X323" s="35">
        <v>44761.875</v>
      </c>
      <c r="Y323" s="34" t="s">
        <v>392</v>
      </c>
      <c r="Z323" s="34">
        <v>0</v>
      </c>
      <c r="AA323" s="35">
        <v>44696.875</v>
      </c>
      <c r="AB323" s="35">
        <v>44761.875</v>
      </c>
      <c r="AC323" s="35">
        <v>31583.875</v>
      </c>
      <c r="AD323" s="35">
        <v>44696.875</v>
      </c>
      <c r="AE323" s="35"/>
      <c r="AF323" s="35">
        <v>43418.916666666664</v>
      </c>
      <c r="AG323" s="34"/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M323" s="34">
        <v>0</v>
      </c>
      <c r="AN323" s="34" t="s">
        <v>389</v>
      </c>
      <c r="AO323" s="34">
        <v>43</v>
      </c>
      <c r="AP323" s="34" t="s">
        <v>476</v>
      </c>
      <c r="AQ323" s="34">
        <v>139569</v>
      </c>
      <c r="AR323" s="34">
        <v>1395.69</v>
      </c>
      <c r="AS323" s="34" t="s">
        <v>391</v>
      </c>
      <c r="AT323" t="str">
        <f t="shared" si="15"/>
        <v>740657950RXDRXGX FXRNXNDX BXRGX PXRTX XLVX1172.36SIMSIMNÃO570117238644761.875ANMEP044696.87544761.87531583.87544696.87543418.9166666667000000AMIL43AMIL 400 QC NACIONAL1395691395.69INATIVO</v>
      </c>
      <c r="AU323">
        <f t="shared" si="16"/>
        <v>0</v>
      </c>
      <c r="AV323">
        <f t="shared" ref="AV323:AV386" si="17">IF(H323=H322,1,0)</f>
        <v>0</v>
      </c>
      <c r="AW323">
        <f>COUNTIF(Erros!$J$2:$J$1060,H323)</f>
        <v>3</v>
      </c>
      <c r="AX323">
        <f>COUNTIF(Discrepante!$J$2:$J$86,H323)</f>
        <v>0</v>
      </c>
      <c r="AY323">
        <f>COUNTIF(Acertos!$J$2:$J$37,H323)</f>
        <v>0</v>
      </c>
    </row>
    <row r="324" spans="1:51">
      <c r="A324" s="33"/>
      <c r="B324" s="33"/>
      <c r="C324" s="33"/>
      <c r="D324" s="36"/>
      <c r="E324" s="33"/>
      <c r="F324" s="33"/>
      <c r="G324" s="33"/>
      <c r="H324" s="36">
        <v>74065795</v>
      </c>
      <c r="I324" s="30">
        <v>0</v>
      </c>
      <c r="J324" s="36" t="s">
        <v>745</v>
      </c>
      <c r="K324" s="33"/>
      <c r="L324" s="33"/>
      <c r="M324" s="33"/>
      <c r="N324" s="33"/>
      <c r="O324" s="33"/>
      <c r="P324" s="36">
        <v>1172.3599999999999</v>
      </c>
      <c r="Q324" s="36" t="s">
        <v>404</v>
      </c>
      <c r="R324" s="36" t="s">
        <v>404</v>
      </c>
      <c r="S324" s="36" t="s">
        <v>386</v>
      </c>
      <c r="T324" s="36">
        <v>57</v>
      </c>
      <c r="U324" s="36">
        <v>0</v>
      </c>
      <c r="V324" s="36">
        <v>1</v>
      </c>
      <c r="W324" s="36">
        <v>172386</v>
      </c>
      <c r="X324" s="37">
        <v>44761.875</v>
      </c>
      <c r="Y324" s="36" t="s">
        <v>392</v>
      </c>
      <c r="Z324" s="36">
        <v>0</v>
      </c>
      <c r="AA324" s="37">
        <v>44696.875</v>
      </c>
      <c r="AB324" s="37">
        <v>44761.875</v>
      </c>
      <c r="AC324" s="37">
        <v>31583.875</v>
      </c>
      <c r="AD324" s="37">
        <v>44696.875</v>
      </c>
      <c r="AE324" s="37"/>
      <c r="AF324" s="37">
        <v>43418.916666666664</v>
      </c>
      <c r="AG324" s="36"/>
      <c r="AH324" s="36">
        <v>0</v>
      </c>
      <c r="AI324" s="36">
        <v>0</v>
      </c>
      <c r="AJ324" s="36">
        <v>0</v>
      </c>
      <c r="AK324" s="36">
        <v>0</v>
      </c>
      <c r="AL324" s="36">
        <v>0</v>
      </c>
      <c r="AM324" s="36">
        <v>0</v>
      </c>
      <c r="AN324" s="36" t="s">
        <v>389</v>
      </c>
      <c r="AO324" s="36">
        <v>43</v>
      </c>
      <c r="AP324" s="36" t="s">
        <v>476</v>
      </c>
      <c r="AQ324" s="36">
        <v>139569</v>
      </c>
      <c r="AR324" s="36">
        <v>1395.69</v>
      </c>
      <c r="AS324" s="36" t="s">
        <v>391</v>
      </c>
      <c r="AT324" t="str">
        <f t="shared" si="15"/>
        <v>740657950RXDRXGX FXRNXNDX BXRGX PXRTX XLVX1172.36SIMSIMNÃO570117238644761.875ANMEP044696.87544761.87531583.87544696.87543418.9166666667000000AMIL43AMIL 400 QC NACIONAL1395691395.69INATIVO</v>
      </c>
      <c r="AU324">
        <f t="shared" si="16"/>
        <v>1</v>
      </c>
      <c r="AV324">
        <f t="shared" si="17"/>
        <v>1</v>
      </c>
      <c r="AW324">
        <f>COUNTIF(Erros!$J$2:$J$1060,H324)</f>
        <v>3</v>
      </c>
      <c r="AX324">
        <f>COUNTIF(Discrepante!$J$2:$J$86,H324)</f>
        <v>0</v>
      </c>
      <c r="AY324">
        <f>COUNTIF(Acertos!$J$2:$J$37,H324)</f>
        <v>0</v>
      </c>
    </row>
    <row r="325" spans="1:51">
      <c r="A325" s="33"/>
      <c r="B325" s="33"/>
      <c r="C325" s="33"/>
      <c r="D325" s="34"/>
      <c r="E325" s="33"/>
      <c r="F325" s="33"/>
      <c r="G325" s="33"/>
      <c r="H325" s="34">
        <v>74065795</v>
      </c>
      <c r="I325" s="29">
        <v>0</v>
      </c>
      <c r="J325" s="34" t="s">
        <v>745</v>
      </c>
      <c r="K325" s="33"/>
      <c r="L325" s="33"/>
      <c r="M325" s="33"/>
      <c r="N325" s="33"/>
      <c r="O325" s="33"/>
      <c r="P325" s="34">
        <v>1172.3599999999999</v>
      </c>
      <c r="Q325" s="34" t="s">
        <v>404</v>
      </c>
      <c r="R325" s="34" t="s">
        <v>404</v>
      </c>
      <c r="S325" s="34" t="s">
        <v>386</v>
      </c>
      <c r="T325" s="34">
        <v>57</v>
      </c>
      <c r="U325" s="34">
        <v>0</v>
      </c>
      <c r="V325" s="34">
        <v>1</v>
      </c>
      <c r="W325" s="34">
        <v>172386</v>
      </c>
      <c r="X325" s="35">
        <v>44761.875</v>
      </c>
      <c r="Y325" s="34" t="s">
        <v>392</v>
      </c>
      <c r="Z325" s="34">
        <v>0</v>
      </c>
      <c r="AA325" s="35">
        <v>44696.875</v>
      </c>
      <c r="AB325" s="35">
        <v>44761.875</v>
      </c>
      <c r="AC325" s="35">
        <v>31583.875</v>
      </c>
      <c r="AD325" s="35">
        <v>44696.875</v>
      </c>
      <c r="AE325" s="35"/>
      <c r="AF325" s="35">
        <v>43418.916666666664</v>
      </c>
      <c r="AG325" s="34"/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34" t="s">
        <v>389</v>
      </c>
      <c r="AO325" s="34">
        <v>43</v>
      </c>
      <c r="AP325" s="34" t="s">
        <v>476</v>
      </c>
      <c r="AQ325" s="34">
        <v>139569</v>
      </c>
      <c r="AR325" s="34">
        <v>1395.69</v>
      </c>
      <c r="AS325" s="34" t="s">
        <v>391</v>
      </c>
      <c r="AT325" t="str">
        <f t="shared" si="15"/>
        <v>740657950RXDRXGX FXRNXNDX BXRGX PXRTX XLVX1172.36SIMSIMNÃO570117238644761.875ANMEP044696.87544761.87531583.87544696.87543418.9166666667000000AMIL43AMIL 400 QC NACIONAL1395691395.69INATIVO</v>
      </c>
      <c r="AU325">
        <f t="shared" si="16"/>
        <v>1</v>
      </c>
      <c r="AV325">
        <f t="shared" si="17"/>
        <v>1</v>
      </c>
      <c r="AW325">
        <f>COUNTIF(Erros!$J$2:$J$1060,H325)</f>
        <v>3</v>
      </c>
      <c r="AX325">
        <f>COUNTIF(Discrepante!$J$2:$J$86,H325)</f>
        <v>0</v>
      </c>
      <c r="AY325">
        <f>COUNTIF(Acertos!$J$2:$J$37,H325)</f>
        <v>0</v>
      </c>
    </row>
    <row r="326" spans="1:51">
      <c r="A326" s="33"/>
      <c r="B326" s="33"/>
      <c r="C326" s="33"/>
      <c r="D326" s="36"/>
      <c r="E326" s="33"/>
      <c r="F326" s="33"/>
      <c r="G326" s="33"/>
      <c r="H326" s="36">
        <v>74065816</v>
      </c>
      <c r="I326" s="30">
        <v>0</v>
      </c>
      <c r="J326" s="36" t="s">
        <v>746</v>
      </c>
      <c r="K326" s="33"/>
      <c r="L326" s="33"/>
      <c r="M326" s="33"/>
      <c r="N326" s="33"/>
      <c r="O326" s="33"/>
      <c r="P326" s="36">
        <v>1177.1099999999999</v>
      </c>
      <c r="Q326" s="36" t="s">
        <v>404</v>
      </c>
      <c r="R326" s="36" t="s">
        <v>386</v>
      </c>
      <c r="S326" s="36" t="s">
        <v>386</v>
      </c>
      <c r="T326" s="36">
        <v>57</v>
      </c>
      <c r="U326" s="36">
        <v>0</v>
      </c>
      <c r="V326" s="36">
        <v>1</v>
      </c>
      <c r="W326" s="36">
        <v>172463</v>
      </c>
      <c r="X326" s="37">
        <v>44761.875</v>
      </c>
      <c r="Y326" s="36" t="s">
        <v>392</v>
      </c>
      <c r="Z326" s="36">
        <v>0</v>
      </c>
      <c r="AA326" s="37">
        <v>44696.875</v>
      </c>
      <c r="AB326" s="37">
        <v>44761.875</v>
      </c>
      <c r="AC326" s="37">
        <v>33434.875</v>
      </c>
      <c r="AD326" s="37">
        <v>44696.875</v>
      </c>
      <c r="AE326" s="37"/>
      <c r="AF326" s="37">
        <v>43418.916666666664</v>
      </c>
      <c r="AG326" s="36"/>
      <c r="AH326" s="36">
        <v>0</v>
      </c>
      <c r="AI326" s="36">
        <v>0</v>
      </c>
      <c r="AJ326" s="36">
        <v>0</v>
      </c>
      <c r="AK326" s="36">
        <v>0</v>
      </c>
      <c r="AL326" s="36">
        <v>0</v>
      </c>
      <c r="AM326" s="36">
        <v>0</v>
      </c>
      <c r="AN326" s="36" t="s">
        <v>389</v>
      </c>
      <c r="AO326" s="36">
        <v>43</v>
      </c>
      <c r="AP326" s="36" t="s">
        <v>581</v>
      </c>
      <c r="AQ326" s="36">
        <v>140134</v>
      </c>
      <c r="AR326" s="36">
        <v>1401.34</v>
      </c>
      <c r="AS326" s="36" t="s">
        <v>391</v>
      </c>
      <c r="AT326" t="str">
        <f t="shared" si="15"/>
        <v>740658160GXBRXXL DX XNTX MXTX1177.11SIMNÃONÃO570117246344761.875ANMEP044696.87544761.87533434.87544696.87543418.9166666667000000AMIL43AMIL 500 QP NACIONAL COPART1401341401.34INATIVO</v>
      </c>
      <c r="AU326">
        <f t="shared" si="16"/>
        <v>0</v>
      </c>
      <c r="AV326">
        <f t="shared" si="17"/>
        <v>0</v>
      </c>
      <c r="AW326">
        <f>COUNTIF(Erros!$J$2:$J$1060,H326)</f>
        <v>3</v>
      </c>
      <c r="AX326">
        <f>COUNTIF(Discrepante!$J$2:$J$86,H326)</f>
        <v>0</v>
      </c>
      <c r="AY326">
        <f>COUNTIF(Acertos!$J$2:$J$37,H326)</f>
        <v>0</v>
      </c>
    </row>
    <row r="327" spans="1:51">
      <c r="A327" s="33"/>
      <c r="B327" s="33"/>
      <c r="C327" s="33"/>
      <c r="D327" s="36"/>
      <c r="E327" s="33"/>
      <c r="F327" s="33"/>
      <c r="G327" s="33"/>
      <c r="H327" s="36">
        <v>74065816</v>
      </c>
      <c r="I327" s="30">
        <v>0</v>
      </c>
      <c r="J327" s="36" t="s">
        <v>746</v>
      </c>
      <c r="K327" s="33"/>
      <c r="L327" s="33"/>
      <c r="M327" s="33"/>
      <c r="N327" s="33"/>
      <c r="O327" s="33"/>
      <c r="P327" s="36">
        <v>1177.1099999999999</v>
      </c>
      <c r="Q327" s="36" t="s">
        <v>404</v>
      </c>
      <c r="R327" s="36" t="s">
        <v>386</v>
      </c>
      <c r="S327" s="36" t="s">
        <v>386</v>
      </c>
      <c r="T327" s="36">
        <v>57</v>
      </c>
      <c r="U327" s="36">
        <v>0</v>
      </c>
      <c r="V327" s="36">
        <v>1</v>
      </c>
      <c r="W327" s="36">
        <v>172463</v>
      </c>
      <c r="X327" s="37">
        <v>44761.875</v>
      </c>
      <c r="Y327" s="36" t="s">
        <v>392</v>
      </c>
      <c r="Z327" s="36">
        <v>0</v>
      </c>
      <c r="AA327" s="37">
        <v>44696.875</v>
      </c>
      <c r="AB327" s="37">
        <v>44761.875</v>
      </c>
      <c r="AC327" s="37">
        <v>33434.875</v>
      </c>
      <c r="AD327" s="37">
        <v>44696.875</v>
      </c>
      <c r="AE327" s="37"/>
      <c r="AF327" s="37">
        <v>43418.916666666664</v>
      </c>
      <c r="AG327" s="36"/>
      <c r="AH327" s="36">
        <v>0</v>
      </c>
      <c r="AI327" s="36">
        <v>0</v>
      </c>
      <c r="AJ327" s="36">
        <v>0</v>
      </c>
      <c r="AK327" s="36">
        <v>0</v>
      </c>
      <c r="AL327" s="36">
        <v>0</v>
      </c>
      <c r="AM327" s="36">
        <v>0</v>
      </c>
      <c r="AN327" s="36" t="s">
        <v>389</v>
      </c>
      <c r="AO327" s="36">
        <v>43</v>
      </c>
      <c r="AP327" s="36" t="s">
        <v>581</v>
      </c>
      <c r="AQ327" s="36">
        <v>140134</v>
      </c>
      <c r="AR327" s="36">
        <v>1401.34</v>
      </c>
      <c r="AS327" s="36" t="s">
        <v>391</v>
      </c>
      <c r="AT327" t="str">
        <f t="shared" si="15"/>
        <v>740658160GXBRXXL DX XNTX MXTX1177.11SIMNÃONÃO570117246344761.875ANMEP044696.87544761.87533434.87544696.87543418.9166666667000000AMIL43AMIL 500 QP NACIONAL COPART1401341401.34INATIVO</v>
      </c>
      <c r="AU327">
        <f t="shared" si="16"/>
        <v>1</v>
      </c>
      <c r="AV327">
        <f t="shared" si="17"/>
        <v>1</v>
      </c>
      <c r="AW327">
        <f>COUNTIF(Erros!$J$2:$J$1060,H327)</f>
        <v>3</v>
      </c>
      <c r="AX327">
        <f>COUNTIF(Discrepante!$J$2:$J$86,H327)</f>
        <v>0</v>
      </c>
      <c r="AY327">
        <f>COUNTIF(Acertos!$J$2:$J$37,H327)</f>
        <v>0</v>
      </c>
    </row>
    <row r="328" spans="1:51">
      <c r="A328" s="33"/>
      <c r="B328" s="33"/>
      <c r="C328" s="33"/>
      <c r="D328" s="36"/>
      <c r="E328" s="33"/>
      <c r="F328" s="33"/>
      <c r="G328" s="33"/>
      <c r="H328" s="36">
        <v>74065816</v>
      </c>
      <c r="I328" s="30">
        <v>0</v>
      </c>
      <c r="J328" s="36" t="s">
        <v>746</v>
      </c>
      <c r="K328" s="33"/>
      <c r="L328" s="33"/>
      <c r="M328" s="33"/>
      <c r="N328" s="33"/>
      <c r="O328" s="33"/>
      <c r="P328" s="36">
        <v>1177.1099999999999</v>
      </c>
      <c r="Q328" s="36" t="s">
        <v>404</v>
      </c>
      <c r="R328" s="36" t="s">
        <v>386</v>
      </c>
      <c r="S328" s="36" t="s">
        <v>386</v>
      </c>
      <c r="T328" s="36">
        <v>57</v>
      </c>
      <c r="U328" s="36">
        <v>0</v>
      </c>
      <c r="V328" s="36">
        <v>1</v>
      </c>
      <c r="W328" s="36">
        <v>172463</v>
      </c>
      <c r="X328" s="37">
        <v>44761.875</v>
      </c>
      <c r="Y328" s="36" t="s">
        <v>392</v>
      </c>
      <c r="Z328" s="36">
        <v>0</v>
      </c>
      <c r="AA328" s="37">
        <v>44696.875</v>
      </c>
      <c r="AB328" s="37">
        <v>44761.875</v>
      </c>
      <c r="AC328" s="37">
        <v>33434.875</v>
      </c>
      <c r="AD328" s="37">
        <v>44696.875</v>
      </c>
      <c r="AE328" s="37"/>
      <c r="AF328" s="37">
        <v>43418.916666666664</v>
      </c>
      <c r="AG328" s="36"/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36" t="s">
        <v>389</v>
      </c>
      <c r="AO328" s="36">
        <v>43</v>
      </c>
      <c r="AP328" s="36" t="s">
        <v>581</v>
      </c>
      <c r="AQ328" s="36">
        <v>140134</v>
      </c>
      <c r="AR328" s="36">
        <v>1401.34</v>
      </c>
      <c r="AS328" s="36" t="s">
        <v>391</v>
      </c>
      <c r="AT328" t="str">
        <f t="shared" si="15"/>
        <v>740658160GXBRXXL DX XNTX MXTX1177.11SIMNÃONÃO570117246344761.875ANMEP044696.87544761.87533434.87544696.87543418.9166666667000000AMIL43AMIL 500 QP NACIONAL COPART1401341401.34INATIVO</v>
      </c>
      <c r="AU328">
        <f t="shared" si="16"/>
        <v>1</v>
      </c>
      <c r="AV328">
        <f t="shared" si="17"/>
        <v>1</v>
      </c>
      <c r="AW328">
        <f>COUNTIF(Erros!$J$2:$J$1060,H328)</f>
        <v>3</v>
      </c>
      <c r="AX328">
        <f>COUNTIF(Discrepante!$J$2:$J$86,H328)</f>
        <v>0</v>
      </c>
      <c r="AY328">
        <f>COUNTIF(Acertos!$J$2:$J$37,H328)</f>
        <v>0</v>
      </c>
    </row>
    <row r="329" spans="1:51">
      <c r="A329" s="33"/>
      <c r="B329" s="33"/>
      <c r="C329" s="33"/>
      <c r="D329" s="36"/>
      <c r="E329" s="33"/>
      <c r="F329" s="33"/>
      <c r="G329" s="33"/>
      <c r="H329" s="36">
        <v>74065872</v>
      </c>
      <c r="I329" s="30">
        <v>0</v>
      </c>
      <c r="J329" s="36" t="s">
        <v>881</v>
      </c>
      <c r="K329" s="33"/>
      <c r="L329" s="33"/>
      <c r="M329" s="33"/>
      <c r="N329" s="33"/>
      <c r="O329" s="33"/>
      <c r="P329" s="36">
        <v>1297.6600000000001</v>
      </c>
      <c r="Q329" s="36" t="s">
        <v>404</v>
      </c>
      <c r="R329" s="36" t="s">
        <v>404</v>
      </c>
      <c r="S329" s="36" t="s">
        <v>404</v>
      </c>
      <c r="T329" s="36">
        <v>19</v>
      </c>
      <c r="U329" s="36">
        <v>0</v>
      </c>
      <c r="V329" s="36">
        <v>1</v>
      </c>
      <c r="W329" s="36">
        <v>172707</v>
      </c>
      <c r="X329" s="37">
        <v>44761.875</v>
      </c>
      <c r="Y329" s="36" t="s">
        <v>387</v>
      </c>
      <c r="Z329" s="36">
        <v>0</v>
      </c>
      <c r="AA329" s="37"/>
      <c r="AB329" s="37">
        <v>44761.875</v>
      </c>
      <c r="AC329" s="37">
        <v>36520.916666666664</v>
      </c>
      <c r="AD329" s="37">
        <v>43412.916666666664</v>
      </c>
      <c r="AE329" s="37"/>
      <c r="AF329" s="37">
        <v>43418.916666666664</v>
      </c>
      <c r="AG329" s="36"/>
      <c r="AH329" s="36">
        <v>0</v>
      </c>
      <c r="AI329" s="36">
        <v>0</v>
      </c>
      <c r="AJ329" s="36">
        <v>0</v>
      </c>
      <c r="AK329" s="36">
        <v>0</v>
      </c>
      <c r="AL329" s="36">
        <v>0</v>
      </c>
      <c r="AM329" s="36">
        <v>0</v>
      </c>
      <c r="AN329" s="36" t="s">
        <v>389</v>
      </c>
      <c r="AO329" s="36">
        <v>43</v>
      </c>
      <c r="AP329" s="36" t="s">
        <v>476</v>
      </c>
      <c r="AQ329" s="36">
        <v>154477</v>
      </c>
      <c r="AR329" s="36">
        <v>1544.77</v>
      </c>
      <c r="AS329" s="36" t="s">
        <v>408</v>
      </c>
      <c r="AT329" t="str">
        <f t="shared" si="15"/>
        <v>740658720BRUNNX BRXTX GXMX1297.66SIMSIMSIM190117270744761.875FNEL044761.87536520.916666666743412.916666666743418.9166666667000000AMIL43AMIL 400 QC NACIONAL1544771544.77ATIVO</v>
      </c>
      <c r="AU329">
        <f t="shared" si="16"/>
        <v>0</v>
      </c>
      <c r="AV329">
        <f t="shared" si="17"/>
        <v>0</v>
      </c>
      <c r="AW329">
        <f>COUNTIF(Erros!$J$2:$J$1060,H329)</f>
        <v>3</v>
      </c>
      <c r="AX329">
        <f>COUNTIF(Discrepante!$J$2:$J$86,H329)</f>
        <v>0</v>
      </c>
      <c r="AY329">
        <f>COUNTIF(Acertos!$J$2:$J$37,H329)</f>
        <v>0</v>
      </c>
    </row>
    <row r="330" spans="1:51">
      <c r="A330" s="33"/>
      <c r="B330" s="33"/>
      <c r="C330" s="33"/>
      <c r="D330" s="36"/>
      <c r="E330" s="33"/>
      <c r="F330" s="33"/>
      <c r="G330" s="33"/>
      <c r="H330" s="36">
        <v>74065872</v>
      </c>
      <c r="I330" s="30">
        <v>0</v>
      </c>
      <c r="J330" s="36" t="s">
        <v>881</v>
      </c>
      <c r="K330" s="33"/>
      <c r="L330" s="33"/>
      <c r="M330" s="33"/>
      <c r="N330" s="33"/>
      <c r="O330" s="33"/>
      <c r="P330" s="36">
        <v>1297.6600000000001</v>
      </c>
      <c r="Q330" s="36" t="s">
        <v>404</v>
      </c>
      <c r="R330" s="36" t="s">
        <v>404</v>
      </c>
      <c r="S330" s="36" t="s">
        <v>404</v>
      </c>
      <c r="T330" s="36">
        <v>19</v>
      </c>
      <c r="U330" s="36">
        <v>0</v>
      </c>
      <c r="V330" s="36">
        <v>1</v>
      </c>
      <c r="W330" s="36">
        <v>172707</v>
      </c>
      <c r="X330" s="37">
        <v>44761.875</v>
      </c>
      <c r="Y330" s="36" t="s">
        <v>387</v>
      </c>
      <c r="Z330" s="36">
        <v>0</v>
      </c>
      <c r="AA330" s="37"/>
      <c r="AB330" s="37">
        <v>44761.875</v>
      </c>
      <c r="AC330" s="37">
        <v>36520.916666666664</v>
      </c>
      <c r="AD330" s="37">
        <v>43412.916666666664</v>
      </c>
      <c r="AE330" s="37"/>
      <c r="AF330" s="37">
        <v>43418.916666666664</v>
      </c>
      <c r="AG330" s="36"/>
      <c r="AH330" s="36">
        <v>0</v>
      </c>
      <c r="AI330" s="36">
        <v>0</v>
      </c>
      <c r="AJ330" s="36">
        <v>0</v>
      </c>
      <c r="AK330" s="36">
        <v>0</v>
      </c>
      <c r="AL330" s="36">
        <v>0</v>
      </c>
      <c r="AM330" s="36">
        <v>0</v>
      </c>
      <c r="AN330" s="36" t="s">
        <v>389</v>
      </c>
      <c r="AO330" s="36">
        <v>43</v>
      </c>
      <c r="AP330" s="36" t="s">
        <v>476</v>
      </c>
      <c r="AQ330" s="36">
        <v>154477</v>
      </c>
      <c r="AR330" s="36">
        <v>1544.77</v>
      </c>
      <c r="AS330" s="36" t="s">
        <v>408</v>
      </c>
      <c r="AT330" t="str">
        <f t="shared" si="15"/>
        <v>740658720BRUNNX BRXTX GXMX1297.66SIMSIMSIM190117270744761.875FNEL044761.87536520.916666666743412.916666666743418.9166666667000000AMIL43AMIL 400 QC NACIONAL1544771544.77ATIVO</v>
      </c>
      <c r="AU330">
        <f t="shared" si="16"/>
        <v>1</v>
      </c>
      <c r="AV330">
        <f t="shared" si="17"/>
        <v>1</v>
      </c>
      <c r="AW330">
        <f>COUNTIF(Erros!$J$2:$J$1060,H330)</f>
        <v>3</v>
      </c>
      <c r="AX330">
        <f>COUNTIF(Discrepante!$J$2:$J$86,H330)</f>
        <v>0</v>
      </c>
      <c r="AY330">
        <f>COUNTIF(Acertos!$J$2:$J$37,H330)</f>
        <v>0</v>
      </c>
    </row>
    <row r="331" spans="1:51">
      <c r="A331" s="33"/>
      <c r="B331" s="33"/>
      <c r="C331" s="33"/>
      <c r="D331" s="36"/>
      <c r="E331" s="33"/>
      <c r="F331" s="33"/>
      <c r="G331" s="33"/>
      <c r="H331" s="36">
        <v>74065872</v>
      </c>
      <c r="I331" s="30">
        <v>0</v>
      </c>
      <c r="J331" s="36" t="s">
        <v>881</v>
      </c>
      <c r="K331" s="33"/>
      <c r="L331" s="33"/>
      <c r="M331" s="33"/>
      <c r="N331" s="33"/>
      <c r="O331" s="33"/>
      <c r="P331" s="36">
        <v>1297.6600000000001</v>
      </c>
      <c r="Q331" s="36" t="s">
        <v>404</v>
      </c>
      <c r="R331" s="36" t="s">
        <v>404</v>
      </c>
      <c r="S331" s="36" t="s">
        <v>404</v>
      </c>
      <c r="T331" s="36">
        <v>19</v>
      </c>
      <c r="U331" s="36">
        <v>0</v>
      </c>
      <c r="V331" s="36">
        <v>1</v>
      </c>
      <c r="W331" s="36">
        <v>172707</v>
      </c>
      <c r="X331" s="37">
        <v>44761.875</v>
      </c>
      <c r="Y331" s="36" t="s">
        <v>387</v>
      </c>
      <c r="Z331" s="36">
        <v>0</v>
      </c>
      <c r="AA331" s="37"/>
      <c r="AB331" s="37">
        <v>44761.875</v>
      </c>
      <c r="AC331" s="37">
        <v>36520.916666666664</v>
      </c>
      <c r="AD331" s="37">
        <v>43412.916666666664</v>
      </c>
      <c r="AE331" s="37"/>
      <c r="AF331" s="37">
        <v>43418.916666666664</v>
      </c>
      <c r="AG331" s="36"/>
      <c r="AH331" s="36">
        <v>0</v>
      </c>
      <c r="AI331" s="36">
        <v>0</v>
      </c>
      <c r="AJ331" s="36">
        <v>0</v>
      </c>
      <c r="AK331" s="36">
        <v>0</v>
      </c>
      <c r="AL331" s="36">
        <v>0</v>
      </c>
      <c r="AM331" s="36">
        <v>0</v>
      </c>
      <c r="AN331" s="36" t="s">
        <v>389</v>
      </c>
      <c r="AO331" s="36">
        <v>43</v>
      </c>
      <c r="AP331" s="36" t="s">
        <v>476</v>
      </c>
      <c r="AQ331" s="36">
        <v>154477</v>
      </c>
      <c r="AR331" s="36">
        <v>1544.77</v>
      </c>
      <c r="AS331" s="36" t="s">
        <v>408</v>
      </c>
      <c r="AT331" t="str">
        <f t="shared" si="15"/>
        <v>740658720BRUNNX BRXTX GXMX1297.66SIMSIMSIM190117270744761.875FNEL044761.87536520.916666666743412.916666666743418.9166666667000000AMIL43AMIL 400 QC NACIONAL1544771544.77ATIVO</v>
      </c>
      <c r="AU331">
        <f t="shared" si="16"/>
        <v>1</v>
      </c>
      <c r="AV331">
        <f t="shared" si="17"/>
        <v>1</v>
      </c>
      <c r="AW331">
        <f>COUNTIF(Erros!$J$2:$J$1060,H331)</f>
        <v>3</v>
      </c>
      <c r="AX331">
        <f>COUNTIF(Discrepante!$J$2:$J$86,H331)</f>
        <v>0</v>
      </c>
      <c r="AY331">
        <f>COUNTIF(Acertos!$J$2:$J$37,H331)</f>
        <v>0</v>
      </c>
    </row>
    <row r="332" spans="1:51">
      <c r="A332" s="33"/>
      <c r="B332" s="33"/>
      <c r="C332" s="33"/>
      <c r="D332" s="36"/>
      <c r="E332" s="33"/>
      <c r="F332" s="33"/>
      <c r="G332" s="33"/>
      <c r="H332" s="36">
        <v>74065876</v>
      </c>
      <c r="I332" s="30">
        <v>0</v>
      </c>
      <c r="J332" s="36" t="s">
        <v>883</v>
      </c>
      <c r="K332" s="33"/>
      <c r="L332" s="33"/>
      <c r="M332" s="33"/>
      <c r="N332" s="33"/>
      <c r="O332" s="33"/>
      <c r="P332" s="36">
        <v>1784.23</v>
      </c>
      <c r="Q332" s="36" t="s">
        <v>404</v>
      </c>
      <c r="R332" s="36" t="s">
        <v>404</v>
      </c>
      <c r="S332" s="36" t="s">
        <v>404</v>
      </c>
      <c r="T332" s="36">
        <v>57</v>
      </c>
      <c r="U332" s="36">
        <v>0</v>
      </c>
      <c r="V332" s="36">
        <v>1</v>
      </c>
      <c r="W332" s="36">
        <v>172719</v>
      </c>
      <c r="X332" s="37">
        <v>44761.875</v>
      </c>
      <c r="Y332" s="36" t="s">
        <v>392</v>
      </c>
      <c r="Z332" s="36">
        <v>0</v>
      </c>
      <c r="AA332" s="37"/>
      <c r="AB332" s="37">
        <v>44761.875</v>
      </c>
      <c r="AC332" s="37">
        <v>32714.875</v>
      </c>
      <c r="AD332" s="37">
        <v>43412.916666666664</v>
      </c>
      <c r="AE332" s="37"/>
      <c r="AF332" s="37">
        <v>43418.916666666664</v>
      </c>
      <c r="AG332" s="36"/>
      <c r="AH332" s="36">
        <v>0</v>
      </c>
      <c r="AI332" s="36">
        <v>0</v>
      </c>
      <c r="AJ332" s="36">
        <v>0</v>
      </c>
      <c r="AK332" s="36">
        <v>0</v>
      </c>
      <c r="AL332" s="36">
        <v>0</v>
      </c>
      <c r="AM332" s="36">
        <v>0</v>
      </c>
      <c r="AN332" s="36" t="s">
        <v>389</v>
      </c>
      <c r="AO332" s="36">
        <v>43</v>
      </c>
      <c r="AP332" s="36" t="s">
        <v>476</v>
      </c>
      <c r="AQ332" s="36">
        <v>212411</v>
      </c>
      <c r="AR332" s="36">
        <v>2124.11</v>
      </c>
      <c r="AS332" s="36" t="s">
        <v>408</v>
      </c>
      <c r="AT332" t="str">
        <f t="shared" si="15"/>
        <v>740658760XNX WXRLX XLVX FXRRXXRX1784.23SIMSIMSIM570117271944761.875ANMEP044761.87532714.87543412.916666666743418.9166666667000000AMIL43AMIL 400 QC NACIONAL2124112124.11ATIVO</v>
      </c>
      <c r="AU332">
        <f t="shared" si="16"/>
        <v>0</v>
      </c>
      <c r="AV332">
        <f t="shared" si="17"/>
        <v>0</v>
      </c>
      <c r="AW332">
        <f>COUNTIF(Erros!$J$2:$J$1060,H332)</f>
        <v>3</v>
      </c>
      <c r="AX332">
        <f>COUNTIF(Discrepante!$J$2:$J$86,H332)</f>
        <v>0</v>
      </c>
      <c r="AY332">
        <f>COUNTIF(Acertos!$J$2:$J$37,H332)</f>
        <v>0</v>
      </c>
    </row>
    <row r="333" spans="1:51">
      <c r="A333" s="33"/>
      <c r="B333" s="33"/>
      <c r="C333" s="33"/>
      <c r="D333" s="36"/>
      <c r="E333" s="33"/>
      <c r="F333" s="33"/>
      <c r="G333" s="33"/>
      <c r="H333" s="36">
        <v>74065876</v>
      </c>
      <c r="I333" s="30">
        <v>0</v>
      </c>
      <c r="J333" s="36" t="s">
        <v>883</v>
      </c>
      <c r="K333" s="33"/>
      <c r="L333" s="33"/>
      <c r="M333" s="33"/>
      <c r="N333" s="33"/>
      <c r="O333" s="33"/>
      <c r="P333" s="36">
        <v>1784.23</v>
      </c>
      <c r="Q333" s="36" t="s">
        <v>404</v>
      </c>
      <c r="R333" s="36" t="s">
        <v>404</v>
      </c>
      <c r="S333" s="36" t="s">
        <v>404</v>
      </c>
      <c r="T333" s="36">
        <v>57</v>
      </c>
      <c r="U333" s="36">
        <v>0</v>
      </c>
      <c r="V333" s="36">
        <v>1</v>
      </c>
      <c r="W333" s="36">
        <v>172719</v>
      </c>
      <c r="X333" s="37">
        <v>44761.875</v>
      </c>
      <c r="Y333" s="36" t="s">
        <v>392</v>
      </c>
      <c r="Z333" s="36">
        <v>0</v>
      </c>
      <c r="AA333" s="37"/>
      <c r="AB333" s="37">
        <v>44761.875</v>
      </c>
      <c r="AC333" s="37">
        <v>32714.875</v>
      </c>
      <c r="AD333" s="37">
        <v>43412.916666666664</v>
      </c>
      <c r="AE333" s="37"/>
      <c r="AF333" s="37">
        <v>43418.916666666664</v>
      </c>
      <c r="AG333" s="36"/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36" t="s">
        <v>389</v>
      </c>
      <c r="AO333" s="36">
        <v>43</v>
      </c>
      <c r="AP333" s="36" t="s">
        <v>476</v>
      </c>
      <c r="AQ333" s="36">
        <v>212411</v>
      </c>
      <c r="AR333" s="36">
        <v>2124.11</v>
      </c>
      <c r="AS333" s="36" t="s">
        <v>408</v>
      </c>
      <c r="AT333" t="str">
        <f t="shared" si="15"/>
        <v>740658760XNX WXRLX XLVX FXRRXXRX1784.23SIMSIMSIM570117271944761.875ANMEP044761.87532714.87543412.916666666743418.9166666667000000AMIL43AMIL 400 QC NACIONAL2124112124.11ATIVO</v>
      </c>
      <c r="AU333">
        <f t="shared" si="16"/>
        <v>1</v>
      </c>
      <c r="AV333">
        <f t="shared" si="17"/>
        <v>1</v>
      </c>
      <c r="AW333">
        <f>COUNTIF(Erros!$J$2:$J$1060,H333)</f>
        <v>3</v>
      </c>
      <c r="AX333">
        <f>COUNTIF(Discrepante!$J$2:$J$86,H333)</f>
        <v>0</v>
      </c>
      <c r="AY333">
        <f>COUNTIF(Acertos!$J$2:$J$37,H333)</f>
        <v>0</v>
      </c>
    </row>
    <row r="334" spans="1:51">
      <c r="A334" s="33"/>
      <c r="B334" s="33"/>
      <c r="C334" s="33"/>
      <c r="D334" s="36"/>
      <c r="E334" s="33"/>
      <c r="F334" s="33"/>
      <c r="G334" s="33"/>
      <c r="H334" s="36">
        <v>74065876</v>
      </c>
      <c r="I334" s="30">
        <v>0</v>
      </c>
      <c r="J334" s="36" t="s">
        <v>883</v>
      </c>
      <c r="K334" s="33"/>
      <c r="L334" s="33"/>
      <c r="M334" s="33"/>
      <c r="N334" s="33"/>
      <c r="O334" s="33"/>
      <c r="P334" s="36">
        <v>1784.23</v>
      </c>
      <c r="Q334" s="36" t="s">
        <v>404</v>
      </c>
      <c r="R334" s="36" t="s">
        <v>404</v>
      </c>
      <c r="S334" s="36" t="s">
        <v>404</v>
      </c>
      <c r="T334" s="36">
        <v>57</v>
      </c>
      <c r="U334" s="36">
        <v>0</v>
      </c>
      <c r="V334" s="36">
        <v>1</v>
      </c>
      <c r="W334" s="36">
        <v>172719</v>
      </c>
      <c r="X334" s="37">
        <v>44761.875</v>
      </c>
      <c r="Y334" s="36" t="s">
        <v>392</v>
      </c>
      <c r="Z334" s="36">
        <v>0</v>
      </c>
      <c r="AA334" s="37"/>
      <c r="AB334" s="37">
        <v>44761.875</v>
      </c>
      <c r="AC334" s="37">
        <v>32714.875</v>
      </c>
      <c r="AD334" s="37">
        <v>43412.916666666664</v>
      </c>
      <c r="AE334" s="37"/>
      <c r="AF334" s="37">
        <v>43418.916666666664</v>
      </c>
      <c r="AG334" s="36"/>
      <c r="AH334" s="36">
        <v>0</v>
      </c>
      <c r="AI334" s="36">
        <v>0</v>
      </c>
      <c r="AJ334" s="36">
        <v>0</v>
      </c>
      <c r="AK334" s="36">
        <v>0</v>
      </c>
      <c r="AL334" s="36">
        <v>0</v>
      </c>
      <c r="AM334" s="36">
        <v>0</v>
      </c>
      <c r="AN334" s="36" t="s">
        <v>389</v>
      </c>
      <c r="AO334" s="36">
        <v>43</v>
      </c>
      <c r="AP334" s="36" t="s">
        <v>476</v>
      </c>
      <c r="AQ334" s="36">
        <v>212411</v>
      </c>
      <c r="AR334" s="36">
        <v>2124.11</v>
      </c>
      <c r="AS334" s="36" t="s">
        <v>408</v>
      </c>
      <c r="AT334" t="str">
        <f t="shared" si="15"/>
        <v>740658760XNX WXRLX XLVX FXRRXXRX1784.23SIMSIMSIM570117271944761.875ANMEP044761.87532714.87543412.916666666743418.9166666667000000AMIL43AMIL 400 QC NACIONAL2124112124.11ATIVO</v>
      </c>
      <c r="AU334">
        <f t="shared" si="16"/>
        <v>1</v>
      </c>
      <c r="AV334">
        <f t="shared" si="17"/>
        <v>1</v>
      </c>
      <c r="AW334">
        <f>COUNTIF(Erros!$J$2:$J$1060,H334)</f>
        <v>3</v>
      </c>
      <c r="AX334">
        <f>COUNTIF(Discrepante!$J$2:$J$86,H334)</f>
        <v>0</v>
      </c>
      <c r="AY334">
        <f>COUNTIF(Acertos!$J$2:$J$37,H334)</f>
        <v>0</v>
      </c>
    </row>
    <row r="335" spans="1:51">
      <c r="A335" s="33"/>
      <c r="B335" s="33"/>
      <c r="C335" s="33"/>
      <c r="D335" s="34"/>
      <c r="E335" s="33"/>
      <c r="F335" s="33"/>
      <c r="G335" s="33"/>
      <c r="H335" s="34">
        <v>74065877</v>
      </c>
      <c r="I335" s="29">
        <v>0</v>
      </c>
      <c r="J335" s="34" t="s">
        <v>884</v>
      </c>
      <c r="K335" s="33"/>
      <c r="L335" s="33"/>
      <c r="M335" s="33"/>
      <c r="N335" s="33"/>
      <c r="O335" s="33"/>
      <c r="P335" s="34">
        <v>1297.6600000000001</v>
      </c>
      <c r="Q335" s="34" t="s">
        <v>404</v>
      </c>
      <c r="R335" s="34" t="s">
        <v>404</v>
      </c>
      <c r="S335" s="34" t="s">
        <v>404</v>
      </c>
      <c r="T335" s="34">
        <v>19</v>
      </c>
      <c r="U335" s="34">
        <v>0</v>
      </c>
      <c r="V335" s="34">
        <v>1</v>
      </c>
      <c r="W335" s="34">
        <v>172721</v>
      </c>
      <c r="X335" s="35">
        <v>44761.875</v>
      </c>
      <c r="Y335" s="34" t="s">
        <v>387</v>
      </c>
      <c r="Z335" s="34">
        <v>0</v>
      </c>
      <c r="AA335" s="35"/>
      <c r="AB335" s="35">
        <v>44761.875</v>
      </c>
      <c r="AC335" s="35">
        <v>36216.875</v>
      </c>
      <c r="AD335" s="35">
        <v>43412.916666666664</v>
      </c>
      <c r="AE335" s="35"/>
      <c r="AF335" s="35">
        <v>43418.916666666664</v>
      </c>
      <c r="AG335" s="34"/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34" t="s">
        <v>389</v>
      </c>
      <c r="AO335" s="34">
        <v>43</v>
      </c>
      <c r="AP335" s="34" t="s">
        <v>476</v>
      </c>
      <c r="AQ335" s="34">
        <v>57299</v>
      </c>
      <c r="AR335" s="34">
        <v>572.99</v>
      </c>
      <c r="AS335" s="34" t="s">
        <v>408</v>
      </c>
      <c r="AT335" t="str">
        <f t="shared" si="15"/>
        <v>740658770WXRLX BXXTRXZ MXWXZX RXBXXRX1297.66SIMSIMSIM190117272144761.875FNEL044761.87536216.87543412.916666666743418.9166666667000000AMIL43AMIL 400 QC NACIONAL57299572.99ATIVO</v>
      </c>
      <c r="AU335">
        <f t="shared" si="16"/>
        <v>0</v>
      </c>
      <c r="AV335">
        <f t="shared" si="17"/>
        <v>0</v>
      </c>
      <c r="AW335">
        <f>COUNTIF(Erros!$J$2:$J$1060,H335)</f>
        <v>3</v>
      </c>
      <c r="AX335">
        <f>COUNTIF(Discrepante!$J$2:$J$86,H335)</f>
        <v>0</v>
      </c>
      <c r="AY335">
        <f>COUNTIF(Acertos!$J$2:$J$37,H335)</f>
        <v>0</v>
      </c>
    </row>
    <row r="336" spans="1:51">
      <c r="A336" s="33"/>
      <c r="B336" s="33"/>
      <c r="C336" s="33"/>
      <c r="D336" s="34"/>
      <c r="E336" s="33"/>
      <c r="F336" s="33"/>
      <c r="G336" s="33"/>
      <c r="H336" s="34">
        <v>74065877</v>
      </c>
      <c r="I336" s="29">
        <v>0</v>
      </c>
      <c r="J336" s="34" t="s">
        <v>884</v>
      </c>
      <c r="K336" s="33"/>
      <c r="L336" s="33"/>
      <c r="M336" s="33"/>
      <c r="N336" s="33"/>
      <c r="O336" s="33"/>
      <c r="P336" s="34">
        <v>1297.6600000000001</v>
      </c>
      <c r="Q336" s="34" t="s">
        <v>404</v>
      </c>
      <c r="R336" s="34" t="s">
        <v>404</v>
      </c>
      <c r="S336" s="34" t="s">
        <v>404</v>
      </c>
      <c r="T336" s="34">
        <v>19</v>
      </c>
      <c r="U336" s="34">
        <v>0</v>
      </c>
      <c r="V336" s="34">
        <v>1</v>
      </c>
      <c r="W336" s="34">
        <v>172721</v>
      </c>
      <c r="X336" s="35">
        <v>44761.875</v>
      </c>
      <c r="Y336" s="34" t="s">
        <v>387</v>
      </c>
      <c r="Z336" s="34">
        <v>0</v>
      </c>
      <c r="AA336" s="35"/>
      <c r="AB336" s="35">
        <v>44761.875</v>
      </c>
      <c r="AC336" s="35">
        <v>36216.875</v>
      </c>
      <c r="AD336" s="35">
        <v>43412.916666666664</v>
      </c>
      <c r="AE336" s="35"/>
      <c r="AF336" s="35">
        <v>43418.916666666664</v>
      </c>
      <c r="AG336" s="34"/>
      <c r="AH336" s="34">
        <v>0</v>
      </c>
      <c r="AI336" s="34">
        <v>0</v>
      </c>
      <c r="AJ336" s="34">
        <v>0</v>
      </c>
      <c r="AK336" s="34">
        <v>0</v>
      </c>
      <c r="AL336" s="34">
        <v>0</v>
      </c>
      <c r="AM336" s="34">
        <v>0</v>
      </c>
      <c r="AN336" s="34" t="s">
        <v>389</v>
      </c>
      <c r="AO336" s="34">
        <v>43</v>
      </c>
      <c r="AP336" s="34" t="s">
        <v>476</v>
      </c>
      <c r="AQ336" s="34">
        <v>57299</v>
      </c>
      <c r="AR336" s="34">
        <v>572.99</v>
      </c>
      <c r="AS336" s="34" t="s">
        <v>408</v>
      </c>
      <c r="AT336" t="str">
        <f t="shared" si="15"/>
        <v>740658770WXRLX BXXTRXZ MXWXZX RXBXXRX1297.66SIMSIMSIM190117272144761.875FNEL044761.87536216.87543412.916666666743418.9166666667000000AMIL43AMIL 400 QC NACIONAL57299572.99ATIVO</v>
      </c>
      <c r="AU336">
        <f t="shared" si="16"/>
        <v>1</v>
      </c>
      <c r="AV336">
        <f t="shared" si="17"/>
        <v>1</v>
      </c>
      <c r="AW336">
        <f>COUNTIF(Erros!$J$2:$J$1060,H336)</f>
        <v>3</v>
      </c>
      <c r="AX336">
        <f>COUNTIF(Discrepante!$J$2:$J$86,H336)</f>
        <v>0</v>
      </c>
      <c r="AY336">
        <f>COUNTIF(Acertos!$J$2:$J$37,H336)</f>
        <v>0</v>
      </c>
    </row>
    <row r="337" spans="1:51">
      <c r="A337" s="33"/>
      <c r="B337" s="33"/>
      <c r="C337" s="33"/>
      <c r="D337" s="34"/>
      <c r="E337" s="33"/>
      <c r="F337" s="33"/>
      <c r="G337" s="33"/>
      <c r="H337" s="34">
        <v>74065877</v>
      </c>
      <c r="I337" s="29">
        <v>0</v>
      </c>
      <c r="J337" s="34" t="s">
        <v>884</v>
      </c>
      <c r="K337" s="33"/>
      <c r="L337" s="33"/>
      <c r="M337" s="33"/>
      <c r="N337" s="33"/>
      <c r="O337" s="33"/>
      <c r="P337" s="34">
        <v>1297.6600000000001</v>
      </c>
      <c r="Q337" s="34" t="s">
        <v>404</v>
      </c>
      <c r="R337" s="34" t="s">
        <v>404</v>
      </c>
      <c r="S337" s="34" t="s">
        <v>404</v>
      </c>
      <c r="T337" s="34">
        <v>19</v>
      </c>
      <c r="U337" s="34">
        <v>0</v>
      </c>
      <c r="V337" s="34">
        <v>1</v>
      </c>
      <c r="W337" s="34">
        <v>172721</v>
      </c>
      <c r="X337" s="35">
        <v>44761.875</v>
      </c>
      <c r="Y337" s="34" t="s">
        <v>387</v>
      </c>
      <c r="Z337" s="34">
        <v>0</v>
      </c>
      <c r="AA337" s="35"/>
      <c r="AB337" s="35">
        <v>44761.875</v>
      </c>
      <c r="AC337" s="35">
        <v>36216.875</v>
      </c>
      <c r="AD337" s="35">
        <v>43412.916666666664</v>
      </c>
      <c r="AE337" s="35"/>
      <c r="AF337" s="35">
        <v>43418.916666666664</v>
      </c>
      <c r="AG337" s="34"/>
      <c r="AH337" s="34">
        <v>0</v>
      </c>
      <c r="AI337" s="34">
        <v>0</v>
      </c>
      <c r="AJ337" s="34">
        <v>0</v>
      </c>
      <c r="AK337" s="34">
        <v>0</v>
      </c>
      <c r="AL337" s="34">
        <v>0</v>
      </c>
      <c r="AM337" s="34">
        <v>0</v>
      </c>
      <c r="AN337" s="34" t="s">
        <v>389</v>
      </c>
      <c r="AO337" s="34">
        <v>43</v>
      </c>
      <c r="AP337" s="34" t="s">
        <v>476</v>
      </c>
      <c r="AQ337" s="34">
        <v>57299</v>
      </c>
      <c r="AR337" s="34">
        <v>572.99</v>
      </c>
      <c r="AS337" s="34" t="s">
        <v>408</v>
      </c>
      <c r="AT337" t="str">
        <f t="shared" si="15"/>
        <v>740658770WXRLX BXXTRXZ MXWXZX RXBXXRX1297.66SIMSIMSIM190117272144761.875FNEL044761.87536216.87543412.916666666743418.9166666667000000AMIL43AMIL 400 QC NACIONAL57299572.99ATIVO</v>
      </c>
      <c r="AU337">
        <f t="shared" si="16"/>
        <v>1</v>
      </c>
      <c r="AV337">
        <f t="shared" si="17"/>
        <v>1</v>
      </c>
      <c r="AW337">
        <f>COUNTIF(Erros!$J$2:$J$1060,H337)</f>
        <v>3</v>
      </c>
      <c r="AX337">
        <f>COUNTIF(Discrepante!$J$2:$J$86,H337)</f>
        <v>0</v>
      </c>
      <c r="AY337">
        <f>COUNTIF(Acertos!$J$2:$J$37,H337)</f>
        <v>0</v>
      </c>
    </row>
    <row r="338" spans="1:51">
      <c r="A338" s="33"/>
      <c r="B338" s="33"/>
      <c r="C338" s="33"/>
      <c r="D338" s="36"/>
      <c r="E338" s="33"/>
      <c r="F338" s="33"/>
      <c r="G338" s="33"/>
      <c r="H338" s="36">
        <v>74065879</v>
      </c>
      <c r="I338" s="30">
        <v>0</v>
      </c>
      <c r="J338" s="36" t="s">
        <v>885</v>
      </c>
      <c r="K338" s="33"/>
      <c r="L338" s="33"/>
      <c r="M338" s="33"/>
      <c r="N338" s="33"/>
      <c r="O338" s="33"/>
      <c r="P338" s="36">
        <v>1297.6600000000001</v>
      </c>
      <c r="Q338" s="36" t="s">
        <v>404</v>
      </c>
      <c r="R338" s="36" t="s">
        <v>404</v>
      </c>
      <c r="S338" s="36" t="s">
        <v>404</v>
      </c>
      <c r="T338" s="36">
        <v>19</v>
      </c>
      <c r="U338" s="36">
        <v>0</v>
      </c>
      <c r="V338" s="36">
        <v>1</v>
      </c>
      <c r="W338" s="36">
        <v>172731</v>
      </c>
      <c r="X338" s="37">
        <v>44761.875</v>
      </c>
      <c r="Y338" s="36" t="s">
        <v>387</v>
      </c>
      <c r="Z338" s="36">
        <v>0</v>
      </c>
      <c r="AA338" s="37"/>
      <c r="AB338" s="37">
        <v>44761.875</v>
      </c>
      <c r="AC338" s="37">
        <v>36295.875</v>
      </c>
      <c r="AD338" s="37">
        <v>44087.875</v>
      </c>
      <c r="AE338" s="37">
        <v>44056.875</v>
      </c>
      <c r="AF338" s="37">
        <v>43418.916666666664</v>
      </c>
      <c r="AG338" s="36"/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36" t="s">
        <v>389</v>
      </c>
      <c r="AO338" s="36">
        <v>43</v>
      </c>
      <c r="AP338" s="36" t="s">
        <v>476</v>
      </c>
      <c r="AQ338" s="36">
        <v>154477</v>
      </c>
      <c r="AR338" s="36">
        <v>1544.77</v>
      </c>
      <c r="AS338" s="36" t="s">
        <v>408</v>
      </c>
      <c r="AT338" t="str">
        <f t="shared" si="15"/>
        <v>740658790MXLXXNX BRXXL LXMX1297.66SIMSIMSIM190117273144761.875FNEL044761.87536295.87544087.87544056.87543418.9166666667000000AMIL43AMIL 400 QC NACIONAL1544771544.77ATIVO</v>
      </c>
      <c r="AU338">
        <f t="shared" si="16"/>
        <v>0</v>
      </c>
      <c r="AV338">
        <f t="shared" si="17"/>
        <v>0</v>
      </c>
      <c r="AW338">
        <f>COUNTIF(Erros!$J$2:$J$1060,H338)</f>
        <v>3</v>
      </c>
      <c r="AX338">
        <f>COUNTIF(Discrepante!$J$2:$J$86,H338)</f>
        <v>0</v>
      </c>
      <c r="AY338">
        <f>COUNTIF(Acertos!$J$2:$J$37,H338)</f>
        <v>0</v>
      </c>
    </row>
    <row r="339" spans="1:51">
      <c r="A339" s="33"/>
      <c r="B339" s="33"/>
      <c r="C339" s="33"/>
      <c r="D339" s="36"/>
      <c r="E339" s="33"/>
      <c r="F339" s="33"/>
      <c r="G339" s="33"/>
      <c r="H339" s="36">
        <v>74065879</v>
      </c>
      <c r="I339" s="30">
        <v>0</v>
      </c>
      <c r="J339" s="36" t="s">
        <v>885</v>
      </c>
      <c r="K339" s="33"/>
      <c r="L339" s="33"/>
      <c r="M339" s="33"/>
      <c r="N339" s="33"/>
      <c r="O339" s="33"/>
      <c r="P339" s="36">
        <v>1297.6600000000001</v>
      </c>
      <c r="Q339" s="36" t="s">
        <v>404</v>
      </c>
      <c r="R339" s="36" t="s">
        <v>404</v>
      </c>
      <c r="S339" s="36" t="s">
        <v>404</v>
      </c>
      <c r="T339" s="36">
        <v>19</v>
      </c>
      <c r="U339" s="36">
        <v>0</v>
      </c>
      <c r="V339" s="36">
        <v>1</v>
      </c>
      <c r="W339" s="36">
        <v>172731</v>
      </c>
      <c r="X339" s="37">
        <v>44761.875</v>
      </c>
      <c r="Y339" s="36" t="s">
        <v>387</v>
      </c>
      <c r="Z339" s="36">
        <v>0</v>
      </c>
      <c r="AA339" s="37"/>
      <c r="AB339" s="37">
        <v>44761.875</v>
      </c>
      <c r="AC339" s="37">
        <v>36295.875</v>
      </c>
      <c r="AD339" s="37">
        <v>44087.875</v>
      </c>
      <c r="AE339" s="37">
        <v>44056.875</v>
      </c>
      <c r="AF339" s="37">
        <v>43418.916666666664</v>
      </c>
      <c r="AG339" s="36"/>
      <c r="AH339" s="36">
        <v>0</v>
      </c>
      <c r="AI339" s="36">
        <v>0</v>
      </c>
      <c r="AJ339" s="36">
        <v>0</v>
      </c>
      <c r="AK339" s="36">
        <v>0</v>
      </c>
      <c r="AL339" s="36">
        <v>0</v>
      </c>
      <c r="AM339" s="36">
        <v>0</v>
      </c>
      <c r="AN339" s="36" t="s">
        <v>389</v>
      </c>
      <c r="AO339" s="36">
        <v>43</v>
      </c>
      <c r="AP339" s="36" t="s">
        <v>476</v>
      </c>
      <c r="AQ339" s="36">
        <v>154477</v>
      </c>
      <c r="AR339" s="36">
        <v>1544.77</v>
      </c>
      <c r="AS339" s="36" t="s">
        <v>408</v>
      </c>
      <c r="AT339" t="str">
        <f t="shared" si="15"/>
        <v>740658790MXLXXNX BRXXL LXMX1297.66SIMSIMSIM190117273144761.875FNEL044761.87536295.87544087.87544056.87543418.9166666667000000AMIL43AMIL 400 QC NACIONAL1544771544.77ATIVO</v>
      </c>
      <c r="AU339">
        <f t="shared" si="16"/>
        <v>1</v>
      </c>
      <c r="AV339">
        <f t="shared" si="17"/>
        <v>1</v>
      </c>
      <c r="AW339">
        <f>COUNTIF(Erros!$J$2:$J$1060,H339)</f>
        <v>3</v>
      </c>
      <c r="AX339">
        <f>COUNTIF(Discrepante!$J$2:$J$86,H339)</f>
        <v>0</v>
      </c>
      <c r="AY339">
        <f>COUNTIF(Acertos!$J$2:$J$37,H339)</f>
        <v>0</v>
      </c>
    </row>
    <row r="340" spans="1:51">
      <c r="A340" s="33"/>
      <c r="B340" s="33"/>
      <c r="C340" s="33"/>
      <c r="D340" s="36"/>
      <c r="E340" s="33"/>
      <c r="F340" s="33"/>
      <c r="G340" s="33"/>
      <c r="H340" s="36">
        <v>74065879</v>
      </c>
      <c r="I340" s="30">
        <v>0</v>
      </c>
      <c r="J340" s="36" t="s">
        <v>885</v>
      </c>
      <c r="K340" s="33"/>
      <c r="L340" s="33"/>
      <c r="M340" s="33"/>
      <c r="N340" s="33"/>
      <c r="O340" s="33"/>
      <c r="P340" s="36">
        <v>1297.6600000000001</v>
      </c>
      <c r="Q340" s="36" t="s">
        <v>404</v>
      </c>
      <c r="R340" s="36" t="s">
        <v>404</v>
      </c>
      <c r="S340" s="36" t="s">
        <v>404</v>
      </c>
      <c r="T340" s="36">
        <v>19</v>
      </c>
      <c r="U340" s="36">
        <v>0</v>
      </c>
      <c r="V340" s="36">
        <v>1</v>
      </c>
      <c r="W340" s="36">
        <v>172731</v>
      </c>
      <c r="X340" s="37">
        <v>44761.875</v>
      </c>
      <c r="Y340" s="36" t="s">
        <v>387</v>
      </c>
      <c r="Z340" s="36">
        <v>0</v>
      </c>
      <c r="AA340" s="37"/>
      <c r="AB340" s="37">
        <v>44761.875</v>
      </c>
      <c r="AC340" s="37">
        <v>36295.875</v>
      </c>
      <c r="AD340" s="37">
        <v>44087.875</v>
      </c>
      <c r="AE340" s="37">
        <v>44056.875</v>
      </c>
      <c r="AF340" s="37">
        <v>43418.916666666664</v>
      </c>
      <c r="AG340" s="36"/>
      <c r="AH340" s="36">
        <v>0</v>
      </c>
      <c r="AI340" s="36">
        <v>0</v>
      </c>
      <c r="AJ340" s="36">
        <v>0</v>
      </c>
      <c r="AK340" s="36">
        <v>0</v>
      </c>
      <c r="AL340" s="36">
        <v>0</v>
      </c>
      <c r="AM340" s="36">
        <v>0</v>
      </c>
      <c r="AN340" s="36" t="s">
        <v>389</v>
      </c>
      <c r="AO340" s="36">
        <v>43</v>
      </c>
      <c r="AP340" s="36" t="s">
        <v>476</v>
      </c>
      <c r="AQ340" s="36">
        <v>154477</v>
      </c>
      <c r="AR340" s="36">
        <v>1544.77</v>
      </c>
      <c r="AS340" s="36" t="s">
        <v>408</v>
      </c>
      <c r="AT340" t="str">
        <f t="shared" si="15"/>
        <v>740658790MXLXXNX BRXXL LXMX1297.66SIMSIMSIM190117273144761.875FNEL044761.87536295.87544087.87544056.87543418.9166666667000000AMIL43AMIL 400 QC NACIONAL1544771544.77ATIVO</v>
      </c>
      <c r="AU340">
        <f t="shared" si="16"/>
        <v>1</v>
      </c>
      <c r="AV340">
        <f t="shared" si="17"/>
        <v>1</v>
      </c>
      <c r="AW340">
        <f>COUNTIF(Erros!$J$2:$J$1060,H340)</f>
        <v>3</v>
      </c>
      <c r="AX340">
        <f>COUNTIF(Discrepante!$J$2:$J$86,H340)</f>
        <v>0</v>
      </c>
      <c r="AY340">
        <f>COUNTIF(Acertos!$J$2:$J$37,H340)</f>
        <v>0</v>
      </c>
    </row>
    <row r="341" spans="1:51">
      <c r="A341" s="33"/>
      <c r="B341" s="33"/>
      <c r="C341" s="33"/>
      <c r="D341" s="34"/>
      <c r="E341" s="33"/>
      <c r="F341" s="33"/>
      <c r="G341" s="33"/>
      <c r="H341" s="34">
        <v>74065884</v>
      </c>
      <c r="I341" s="29">
        <v>0</v>
      </c>
      <c r="J341" s="34" t="s">
        <v>888</v>
      </c>
      <c r="K341" s="33"/>
      <c r="L341" s="33"/>
      <c r="M341" s="33"/>
      <c r="N341" s="33"/>
      <c r="O341" s="33"/>
      <c r="P341" s="34">
        <v>1844.17</v>
      </c>
      <c r="Q341" s="34" t="s">
        <v>404</v>
      </c>
      <c r="R341" s="34" t="s">
        <v>386</v>
      </c>
      <c r="S341" s="34" t="s">
        <v>386</v>
      </c>
      <c r="T341" s="34">
        <v>19</v>
      </c>
      <c r="U341" s="34">
        <v>0</v>
      </c>
      <c r="V341" s="34">
        <v>1</v>
      </c>
      <c r="W341" s="34">
        <v>172756</v>
      </c>
      <c r="X341" s="35">
        <v>44761.875</v>
      </c>
      <c r="Y341" s="34" t="s">
        <v>387</v>
      </c>
      <c r="Z341" s="34">
        <v>0</v>
      </c>
      <c r="AA341" s="35"/>
      <c r="AB341" s="35">
        <v>44761.875</v>
      </c>
      <c r="AC341" s="35">
        <v>35751.916666666664</v>
      </c>
      <c r="AD341" s="35">
        <v>44725.875</v>
      </c>
      <c r="AE341" s="35">
        <v>44633.875</v>
      </c>
      <c r="AF341" s="35">
        <v>43418.916666666664</v>
      </c>
      <c r="AG341" s="34"/>
      <c r="AH341" s="34">
        <v>0</v>
      </c>
      <c r="AI341" s="34">
        <v>0</v>
      </c>
      <c r="AJ341" s="34">
        <v>0</v>
      </c>
      <c r="AK341" s="34">
        <v>0</v>
      </c>
      <c r="AL341" s="34">
        <v>0</v>
      </c>
      <c r="AM341" s="34">
        <v>0</v>
      </c>
      <c r="AN341" s="34" t="s">
        <v>389</v>
      </c>
      <c r="AO341" s="34">
        <v>43</v>
      </c>
      <c r="AP341" s="34" t="s">
        <v>390</v>
      </c>
      <c r="AQ341" s="34">
        <v>782</v>
      </c>
      <c r="AR341" s="34">
        <v>782</v>
      </c>
      <c r="AS341" s="34" t="s">
        <v>408</v>
      </c>
      <c r="AT341" t="str">
        <f t="shared" si="15"/>
        <v>740658840JULXXNX DX XPXRXTX XNTX MXXX1844.17SIMNÃONÃO190117275644761.875FNEL044761.87535751.916666666744725.87544633.87543418.9166666667000000AMIL43AMIL 400 QP NACIONAL782782ATIVO</v>
      </c>
      <c r="AU341">
        <f t="shared" si="16"/>
        <v>0</v>
      </c>
      <c r="AV341">
        <f t="shared" si="17"/>
        <v>0</v>
      </c>
      <c r="AW341">
        <f>COUNTIF(Erros!$J$2:$J$1060,H341)</f>
        <v>3</v>
      </c>
      <c r="AX341">
        <f>COUNTIF(Discrepante!$J$2:$J$86,H341)</f>
        <v>0</v>
      </c>
      <c r="AY341">
        <f>COUNTIF(Acertos!$J$2:$J$37,H341)</f>
        <v>0</v>
      </c>
    </row>
    <row r="342" spans="1:51">
      <c r="A342" s="33"/>
      <c r="B342" s="33"/>
      <c r="C342" s="33"/>
      <c r="D342" s="34"/>
      <c r="E342" s="33"/>
      <c r="F342" s="33"/>
      <c r="G342" s="33"/>
      <c r="H342" s="34">
        <v>74065884</v>
      </c>
      <c r="I342" s="29">
        <v>0</v>
      </c>
      <c r="J342" s="34" t="s">
        <v>888</v>
      </c>
      <c r="K342" s="33"/>
      <c r="L342" s="33"/>
      <c r="M342" s="33"/>
      <c r="N342" s="33"/>
      <c r="O342" s="33"/>
      <c r="P342" s="34">
        <v>1844.17</v>
      </c>
      <c r="Q342" s="34" t="s">
        <v>404</v>
      </c>
      <c r="R342" s="34" t="s">
        <v>386</v>
      </c>
      <c r="S342" s="34" t="s">
        <v>386</v>
      </c>
      <c r="T342" s="34">
        <v>19</v>
      </c>
      <c r="U342" s="34">
        <v>0</v>
      </c>
      <c r="V342" s="34">
        <v>1</v>
      </c>
      <c r="W342" s="34">
        <v>172756</v>
      </c>
      <c r="X342" s="35">
        <v>44761.875</v>
      </c>
      <c r="Y342" s="34" t="s">
        <v>387</v>
      </c>
      <c r="Z342" s="34">
        <v>0</v>
      </c>
      <c r="AA342" s="35"/>
      <c r="AB342" s="35">
        <v>44761.875</v>
      </c>
      <c r="AC342" s="35">
        <v>35751.916666666664</v>
      </c>
      <c r="AD342" s="35">
        <v>44725.875</v>
      </c>
      <c r="AE342" s="35">
        <v>44633.875</v>
      </c>
      <c r="AF342" s="35">
        <v>43418.916666666664</v>
      </c>
      <c r="AG342" s="34"/>
      <c r="AH342" s="34">
        <v>0</v>
      </c>
      <c r="AI342" s="34">
        <v>0</v>
      </c>
      <c r="AJ342" s="34">
        <v>0</v>
      </c>
      <c r="AK342" s="34">
        <v>0</v>
      </c>
      <c r="AL342" s="34">
        <v>0</v>
      </c>
      <c r="AM342" s="34">
        <v>0</v>
      </c>
      <c r="AN342" s="34" t="s">
        <v>389</v>
      </c>
      <c r="AO342" s="34">
        <v>43</v>
      </c>
      <c r="AP342" s="34" t="s">
        <v>390</v>
      </c>
      <c r="AQ342" s="34">
        <v>782</v>
      </c>
      <c r="AR342" s="34">
        <v>782</v>
      </c>
      <c r="AS342" s="34" t="s">
        <v>408</v>
      </c>
      <c r="AT342" t="str">
        <f t="shared" si="15"/>
        <v>740658840JULXXNX DX XPXRXTX XNTX MXXX1844.17SIMNÃONÃO190117275644761.875FNEL044761.87535751.916666666744725.87544633.87543418.9166666667000000AMIL43AMIL 400 QP NACIONAL782782ATIVO</v>
      </c>
      <c r="AU342">
        <f t="shared" si="16"/>
        <v>1</v>
      </c>
      <c r="AV342">
        <f t="shared" si="17"/>
        <v>1</v>
      </c>
      <c r="AW342">
        <f>COUNTIF(Erros!$J$2:$J$1060,H342)</f>
        <v>3</v>
      </c>
      <c r="AX342">
        <f>COUNTIF(Discrepante!$J$2:$J$86,H342)</f>
        <v>0</v>
      </c>
      <c r="AY342">
        <f>COUNTIF(Acertos!$J$2:$J$37,H342)</f>
        <v>0</v>
      </c>
    </row>
    <row r="343" spans="1:51">
      <c r="A343" s="33"/>
      <c r="B343" s="33"/>
      <c r="C343" s="33"/>
      <c r="D343" s="34"/>
      <c r="E343" s="33"/>
      <c r="F343" s="33"/>
      <c r="G343" s="33"/>
      <c r="H343" s="34">
        <v>74065884</v>
      </c>
      <c r="I343" s="29">
        <v>0</v>
      </c>
      <c r="J343" s="34" t="s">
        <v>888</v>
      </c>
      <c r="K343" s="33"/>
      <c r="L343" s="33"/>
      <c r="M343" s="33"/>
      <c r="N343" s="33"/>
      <c r="O343" s="33"/>
      <c r="P343" s="34">
        <v>1844.17</v>
      </c>
      <c r="Q343" s="34" t="s">
        <v>404</v>
      </c>
      <c r="R343" s="34" t="s">
        <v>386</v>
      </c>
      <c r="S343" s="34" t="s">
        <v>386</v>
      </c>
      <c r="T343" s="34">
        <v>19</v>
      </c>
      <c r="U343" s="34">
        <v>0</v>
      </c>
      <c r="V343" s="34">
        <v>1</v>
      </c>
      <c r="W343" s="34">
        <v>172756</v>
      </c>
      <c r="X343" s="35">
        <v>44761.875</v>
      </c>
      <c r="Y343" s="34" t="s">
        <v>387</v>
      </c>
      <c r="Z343" s="34">
        <v>0</v>
      </c>
      <c r="AA343" s="35"/>
      <c r="AB343" s="35">
        <v>44761.875</v>
      </c>
      <c r="AC343" s="35">
        <v>35751.916666666664</v>
      </c>
      <c r="AD343" s="35">
        <v>44725.875</v>
      </c>
      <c r="AE343" s="35">
        <v>44633.875</v>
      </c>
      <c r="AF343" s="35">
        <v>43418.916666666664</v>
      </c>
      <c r="AG343" s="34"/>
      <c r="AH343" s="34">
        <v>0</v>
      </c>
      <c r="AI343" s="34">
        <v>0</v>
      </c>
      <c r="AJ343" s="34">
        <v>0</v>
      </c>
      <c r="AK343" s="34">
        <v>0</v>
      </c>
      <c r="AL343" s="34">
        <v>0</v>
      </c>
      <c r="AM343" s="34">
        <v>0</v>
      </c>
      <c r="AN343" s="34" t="s">
        <v>389</v>
      </c>
      <c r="AO343" s="34">
        <v>43</v>
      </c>
      <c r="AP343" s="34" t="s">
        <v>390</v>
      </c>
      <c r="AQ343" s="34">
        <v>782</v>
      </c>
      <c r="AR343" s="34">
        <v>782</v>
      </c>
      <c r="AS343" s="34" t="s">
        <v>408</v>
      </c>
      <c r="AT343" t="str">
        <f t="shared" si="15"/>
        <v>740658840JULXXNX DX XPXRXTX XNTX MXXX1844.17SIMNÃONÃO190117275644761.875FNEL044761.87535751.916666666744725.87544633.87543418.9166666667000000AMIL43AMIL 400 QP NACIONAL782782ATIVO</v>
      </c>
      <c r="AU343">
        <f t="shared" si="16"/>
        <v>1</v>
      </c>
      <c r="AV343">
        <f t="shared" si="17"/>
        <v>1</v>
      </c>
      <c r="AW343">
        <f>COUNTIF(Erros!$J$2:$J$1060,H343)</f>
        <v>3</v>
      </c>
      <c r="AX343">
        <f>COUNTIF(Discrepante!$J$2:$J$86,H343)</f>
        <v>0</v>
      </c>
      <c r="AY343">
        <f>COUNTIF(Acertos!$J$2:$J$37,H343)</f>
        <v>0</v>
      </c>
    </row>
    <row r="344" spans="1:51">
      <c r="A344" s="33"/>
      <c r="B344" s="33"/>
      <c r="C344" s="33"/>
      <c r="D344" s="34"/>
      <c r="E344" s="33"/>
      <c r="F344" s="33"/>
      <c r="G344" s="33"/>
      <c r="H344" s="34">
        <v>74067073</v>
      </c>
      <c r="I344" s="29">
        <v>0</v>
      </c>
      <c r="J344" s="34" t="s">
        <v>749</v>
      </c>
      <c r="K344" s="33"/>
      <c r="L344" s="33"/>
      <c r="M344" s="33"/>
      <c r="N344" s="33"/>
      <c r="O344" s="33"/>
      <c r="P344" s="34">
        <v>2060.81</v>
      </c>
      <c r="Q344" s="34" t="s">
        <v>404</v>
      </c>
      <c r="R344" s="34" t="s">
        <v>404</v>
      </c>
      <c r="S344" s="34" t="s">
        <v>404</v>
      </c>
      <c r="T344" s="34">
        <v>19</v>
      </c>
      <c r="U344" s="34">
        <v>0</v>
      </c>
      <c r="V344" s="34">
        <v>1</v>
      </c>
      <c r="W344" s="34">
        <v>172645</v>
      </c>
      <c r="X344" s="35">
        <v>44761.875</v>
      </c>
      <c r="Y344" s="34" t="s">
        <v>387</v>
      </c>
      <c r="Z344" s="34">
        <v>0</v>
      </c>
      <c r="AA344" s="35"/>
      <c r="AB344" s="35">
        <v>44761.875</v>
      </c>
      <c r="AC344" s="35">
        <v>30085.875</v>
      </c>
      <c r="AD344" s="35">
        <v>44755.875</v>
      </c>
      <c r="AE344" s="35">
        <v>44755.875</v>
      </c>
      <c r="AF344" s="35">
        <v>43418.916666666664</v>
      </c>
      <c r="AG344" s="34"/>
      <c r="AH344" s="34">
        <v>0</v>
      </c>
      <c r="AI344" s="34">
        <v>0</v>
      </c>
      <c r="AJ344" s="34">
        <v>0</v>
      </c>
      <c r="AK344" s="34">
        <v>0</v>
      </c>
      <c r="AL344" s="34">
        <v>0</v>
      </c>
      <c r="AM344" s="34">
        <v>0</v>
      </c>
      <c r="AN344" s="34" t="s">
        <v>389</v>
      </c>
      <c r="AO344" s="34">
        <v>43</v>
      </c>
      <c r="AP344" s="34" t="s">
        <v>476</v>
      </c>
      <c r="AQ344" s="34">
        <v>245335</v>
      </c>
      <c r="AR344" s="34">
        <v>2453.35</v>
      </c>
      <c r="AS344" s="34" t="s">
        <v>480</v>
      </c>
      <c r="AT344" t="str">
        <f t="shared" si="15"/>
        <v>740670730MXRWX FXXLHX LXPX2060.81SIMSIMSIM190117264544761.875FNEL044761.87530085.87544755.87544755.87543418.9166666667000000AMIL43AMIL 400 QC NACIONAL2453352453.35SUSPENSÃO</v>
      </c>
      <c r="AU344">
        <f t="shared" si="16"/>
        <v>0</v>
      </c>
      <c r="AV344">
        <f t="shared" si="17"/>
        <v>0</v>
      </c>
      <c r="AW344">
        <f>COUNTIF(Erros!$J$2:$J$1060,H344)</f>
        <v>3</v>
      </c>
      <c r="AX344">
        <f>COUNTIF(Discrepante!$J$2:$J$86,H344)</f>
        <v>0</v>
      </c>
      <c r="AY344">
        <f>COUNTIF(Acertos!$J$2:$J$37,H344)</f>
        <v>0</v>
      </c>
    </row>
    <row r="345" spans="1:51">
      <c r="A345" s="33"/>
      <c r="B345" s="33"/>
      <c r="C345" s="33"/>
      <c r="D345" s="36"/>
      <c r="E345" s="33"/>
      <c r="F345" s="33"/>
      <c r="G345" s="33"/>
      <c r="H345" s="36">
        <v>74067073</v>
      </c>
      <c r="I345" s="30">
        <v>0</v>
      </c>
      <c r="J345" s="36" t="s">
        <v>749</v>
      </c>
      <c r="K345" s="33"/>
      <c r="L345" s="33"/>
      <c r="M345" s="33"/>
      <c r="N345" s="33"/>
      <c r="O345" s="33"/>
      <c r="P345" s="36">
        <v>2060.81</v>
      </c>
      <c r="Q345" s="36" t="s">
        <v>404</v>
      </c>
      <c r="R345" s="36" t="s">
        <v>404</v>
      </c>
      <c r="S345" s="36" t="s">
        <v>404</v>
      </c>
      <c r="T345" s="36">
        <v>19</v>
      </c>
      <c r="U345" s="36">
        <v>0</v>
      </c>
      <c r="V345" s="36">
        <v>1</v>
      </c>
      <c r="W345" s="36">
        <v>172645</v>
      </c>
      <c r="X345" s="37">
        <v>44761.875</v>
      </c>
      <c r="Y345" s="36" t="s">
        <v>387</v>
      </c>
      <c r="Z345" s="36">
        <v>0</v>
      </c>
      <c r="AA345" s="37"/>
      <c r="AB345" s="37">
        <v>44761.875</v>
      </c>
      <c r="AC345" s="37">
        <v>30085.875</v>
      </c>
      <c r="AD345" s="37">
        <v>44755.875</v>
      </c>
      <c r="AE345" s="37">
        <v>44755.875</v>
      </c>
      <c r="AF345" s="37">
        <v>43418.916666666664</v>
      </c>
      <c r="AG345" s="36"/>
      <c r="AH345" s="36">
        <v>0</v>
      </c>
      <c r="AI345" s="36">
        <v>0</v>
      </c>
      <c r="AJ345" s="36">
        <v>0</v>
      </c>
      <c r="AK345" s="36">
        <v>0</v>
      </c>
      <c r="AL345" s="36">
        <v>0</v>
      </c>
      <c r="AM345" s="36">
        <v>0</v>
      </c>
      <c r="AN345" s="36" t="s">
        <v>389</v>
      </c>
      <c r="AO345" s="36">
        <v>43</v>
      </c>
      <c r="AP345" s="36" t="s">
        <v>476</v>
      </c>
      <c r="AQ345" s="36">
        <v>245335</v>
      </c>
      <c r="AR345" s="36">
        <v>2453.35</v>
      </c>
      <c r="AS345" s="36" t="s">
        <v>480</v>
      </c>
      <c r="AT345" t="str">
        <f t="shared" si="15"/>
        <v>740670730MXRWX FXXLHX LXPX2060.81SIMSIMSIM190117264544761.875FNEL044761.87530085.87544755.87544755.87543418.9166666667000000AMIL43AMIL 400 QC NACIONAL2453352453.35SUSPENSÃO</v>
      </c>
      <c r="AU345">
        <f t="shared" si="16"/>
        <v>1</v>
      </c>
      <c r="AV345">
        <f t="shared" si="17"/>
        <v>1</v>
      </c>
      <c r="AW345">
        <f>COUNTIF(Erros!$J$2:$J$1060,H345)</f>
        <v>3</v>
      </c>
      <c r="AX345">
        <f>COUNTIF(Discrepante!$J$2:$J$86,H345)</f>
        <v>0</v>
      </c>
      <c r="AY345">
        <f>COUNTIF(Acertos!$J$2:$J$37,H345)</f>
        <v>0</v>
      </c>
    </row>
    <row r="346" spans="1:51">
      <c r="A346" s="33"/>
      <c r="B346" s="33"/>
      <c r="C346" s="33"/>
      <c r="D346" s="36"/>
      <c r="E346" s="33"/>
      <c r="F346" s="33"/>
      <c r="G346" s="33"/>
      <c r="H346" s="36">
        <v>74067073</v>
      </c>
      <c r="I346" s="30">
        <v>0</v>
      </c>
      <c r="J346" s="36" t="s">
        <v>749</v>
      </c>
      <c r="K346" s="33"/>
      <c r="L346" s="33"/>
      <c r="M346" s="33"/>
      <c r="N346" s="33"/>
      <c r="O346" s="33"/>
      <c r="P346" s="36">
        <v>2060.81</v>
      </c>
      <c r="Q346" s="36" t="s">
        <v>404</v>
      </c>
      <c r="R346" s="36" t="s">
        <v>404</v>
      </c>
      <c r="S346" s="36" t="s">
        <v>404</v>
      </c>
      <c r="T346" s="36">
        <v>19</v>
      </c>
      <c r="U346" s="36">
        <v>0</v>
      </c>
      <c r="V346" s="36">
        <v>1</v>
      </c>
      <c r="W346" s="36">
        <v>172645</v>
      </c>
      <c r="X346" s="37">
        <v>44761.875</v>
      </c>
      <c r="Y346" s="36" t="s">
        <v>387</v>
      </c>
      <c r="Z346" s="36">
        <v>0</v>
      </c>
      <c r="AA346" s="37"/>
      <c r="AB346" s="37">
        <v>44761.875</v>
      </c>
      <c r="AC346" s="37">
        <v>30085.875</v>
      </c>
      <c r="AD346" s="37">
        <v>44755.875</v>
      </c>
      <c r="AE346" s="37">
        <v>44755.875</v>
      </c>
      <c r="AF346" s="37">
        <v>43418.916666666664</v>
      </c>
      <c r="AG346" s="36"/>
      <c r="AH346" s="36">
        <v>0</v>
      </c>
      <c r="AI346" s="36">
        <v>0</v>
      </c>
      <c r="AJ346" s="36">
        <v>0</v>
      </c>
      <c r="AK346" s="36">
        <v>0</v>
      </c>
      <c r="AL346" s="36">
        <v>0</v>
      </c>
      <c r="AM346" s="36">
        <v>0</v>
      </c>
      <c r="AN346" s="36" t="s">
        <v>389</v>
      </c>
      <c r="AO346" s="36">
        <v>43</v>
      </c>
      <c r="AP346" s="36" t="s">
        <v>476</v>
      </c>
      <c r="AQ346" s="36">
        <v>245335</v>
      </c>
      <c r="AR346" s="36">
        <v>2453.35</v>
      </c>
      <c r="AS346" s="36" t="s">
        <v>480</v>
      </c>
      <c r="AT346" t="str">
        <f t="shared" si="15"/>
        <v>740670730MXRWX FXXLHX LXPX2060.81SIMSIMSIM190117264544761.875FNEL044761.87530085.87544755.87544755.87543418.9166666667000000AMIL43AMIL 400 QC NACIONAL2453352453.35SUSPENSÃO</v>
      </c>
      <c r="AU346">
        <f t="shared" si="16"/>
        <v>1</v>
      </c>
      <c r="AV346">
        <f t="shared" si="17"/>
        <v>1</v>
      </c>
      <c r="AW346">
        <f>COUNTIF(Erros!$J$2:$J$1060,H346)</f>
        <v>3</v>
      </c>
      <c r="AX346">
        <f>COUNTIF(Discrepante!$J$2:$J$86,H346)</f>
        <v>0</v>
      </c>
      <c r="AY346">
        <f>COUNTIF(Acertos!$J$2:$J$37,H346)</f>
        <v>0</v>
      </c>
    </row>
    <row r="347" spans="1:51">
      <c r="A347" s="33"/>
      <c r="B347" s="33"/>
      <c r="C347" s="33"/>
      <c r="D347" s="34"/>
      <c r="E347" s="33"/>
      <c r="F347" s="33"/>
      <c r="G347" s="33"/>
      <c r="H347" s="34">
        <v>74067074</v>
      </c>
      <c r="I347" s="29">
        <v>0</v>
      </c>
      <c r="J347" s="34" t="s">
        <v>880</v>
      </c>
      <c r="K347" s="33"/>
      <c r="L347" s="33"/>
      <c r="M347" s="33"/>
      <c r="N347" s="33"/>
      <c r="O347" s="33"/>
      <c r="P347" s="34">
        <v>1038.1099999999999</v>
      </c>
      <c r="Q347" s="34" t="s">
        <v>404</v>
      </c>
      <c r="R347" s="34" t="s">
        <v>404</v>
      </c>
      <c r="S347" s="34" t="s">
        <v>404</v>
      </c>
      <c r="T347" s="34">
        <v>19</v>
      </c>
      <c r="U347" s="34">
        <v>0</v>
      </c>
      <c r="V347" s="34">
        <v>1</v>
      </c>
      <c r="W347" s="34">
        <v>172645</v>
      </c>
      <c r="X347" s="35">
        <v>44761.875</v>
      </c>
      <c r="Y347" s="34" t="s">
        <v>387</v>
      </c>
      <c r="Z347" s="34">
        <v>1</v>
      </c>
      <c r="AA347" s="35"/>
      <c r="AB347" s="35">
        <v>44761.875</v>
      </c>
      <c r="AC347" s="35">
        <v>41732.875</v>
      </c>
      <c r="AD347" s="35">
        <v>44755.875</v>
      </c>
      <c r="AE347" s="35"/>
      <c r="AF347" s="35">
        <v>43418.916666666664</v>
      </c>
      <c r="AG347" s="34"/>
      <c r="AH347" s="34">
        <v>0</v>
      </c>
      <c r="AI347" s="34">
        <v>0</v>
      </c>
      <c r="AJ347" s="34">
        <v>0</v>
      </c>
      <c r="AK347" s="34">
        <v>0</v>
      </c>
      <c r="AL347" s="34">
        <v>0</v>
      </c>
      <c r="AM347" s="34">
        <v>0</v>
      </c>
      <c r="AN347" s="34" t="s">
        <v>389</v>
      </c>
      <c r="AO347" s="34">
        <v>43</v>
      </c>
      <c r="AP347" s="34" t="s">
        <v>476</v>
      </c>
      <c r="AQ347" s="34">
        <v>123586</v>
      </c>
      <c r="AR347" s="34">
        <v>1235.8599999999999</v>
      </c>
      <c r="AS347" s="34" t="s">
        <v>480</v>
      </c>
      <c r="AT347" t="str">
        <f t="shared" si="15"/>
        <v>740670740MXRXX GXBRXXLLY DX XUX RXBXXRX FXXLHX LXPX1038.11SIMSIMSIM190117264544761.875FNEL144761.87541732.87544755.87543418.9166666667000000AMIL43AMIL 400 QC NACIONAL1235861235.86SUSPENSÃO</v>
      </c>
      <c r="AU347">
        <f t="shared" si="16"/>
        <v>0</v>
      </c>
      <c r="AV347">
        <f t="shared" si="17"/>
        <v>0</v>
      </c>
      <c r="AW347">
        <f>COUNTIF(Erros!$J$2:$J$1060,H347)</f>
        <v>3</v>
      </c>
      <c r="AX347">
        <f>COUNTIF(Discrepante!$J$2:$J$86,H347)</f>
        <v>0</v>
      </c>
      <c r="AY347">
        <f>COUNTIF(Acertos!$J$2:$J$37,H347)</f>
        <v>0</v>
      </c>
    </row>
    <row r="348" spans="1:51">
      <c r="A348" s="33"/>
      <c r="B348" s="33"/>
      <c r="C348" s="33"/>
      <c r="D348" s="34"/>
      <c r="E348" s="33"/>
      <c r="F348" s="33"/>
      <c r="G348" s="33"/>
      <c r="H348" s="34">
        <v>74067074</v>
      </c>
      <c r="I348" s="29">
        <v>0</v>
      </c>
      <c r="J348" s="34" t="s">
        <v>880</v>
      </c>
      <c r="K348" s="33"/>
      <c r="L348" s="33"/>
      <c r="M348" s="33"/>
      <c r="N348" s="33"/>
      <c r="O348" s="33"/>
      <c r="P348" s="34">
        <v>1038.1099999999999</v>
      </c>
      <c r="Q348" s="34" t="s">
        <v>404</v>
      </c>
      <c r="R348" s="34" t="s">
        <v>404</v>
      </c>
      <c r="S348" s="34" t="s">
        <v>404</v>
      </c>
      <c r="T348" s="34">
        <v>19</v>
      </c>
      <c r="U348" s="34">
        <v>0</v>
      </c>
      <c r="V348" s="34">
        <v>1</v>
      </c>
      <c r="W348" s="34">
        <v>172645</v>
      </c>
      <c r="X348" s="35">
        <v>44761.875</v>
      </c>
      <c r="Y348" s="34" t="s">
        <v>387</v>
      </c>
      <c r="Z348" s="34">
        <v>1</v>
      </c>
      <c r="AA348" s="35"/>
      <c r="AB348" s="35">
        <v>44761.875</v>
      </c>
      <c r="AC348" s="35">
        <v>41732.875</v>
      </c>
      <c r="AD348" s="35">
        <v>44755.875</v>
      </c>
      <c r="AE348" s="35"/>
      <c r="AF348" s="35">
        <v>43418.916666666664</v>
      </c>
      <c r="AG348" s="34"/>
      <c r="AH348" s="34">
        <v>0</v>
      </c>
      <c r="AI348" s="34">
        <v>0</v>
      </c>
      <c r="AJ348" s="34">
        <v>0</v>
      </c>
      <c r="AK348" s="34">
        <v>0</v>
      </c>
      <c r="AL348" s="34">
        <v>0</v>
      </c>
      <c r="AM348" s="34">
        <v>0</v>
      </c>
      <c r="AN348" s="34" t="s">
        <v>389</v>
      </c>
      <c r="AO348" s="34">
        <v>43</v>
      </c>
      <c r="AP348" s="34" t="s">
        <v>476</v>
      </c>
      <c r="AQ348" s="34">
        <v>123586</v>
      </c>
      <c r="AR348" s="34">
        <v>1235.8599999999999</v>
      </c>
      <c r="AS348" s="34" t="s">
        <v>480</v>
      </c>
      <c r="AT348" t="str">
        <f t="shared" si="15"/>
        <v>740670740MXRXX GXBRXXLLY DX XUX RXBXXRX FXXLHX LXPX1038.11SIMSIMSIM190117264544761.875FNEL144761.87541732.87544755.87543418.9166666667000000AMIL43AMIL 400 QC NACIONAL1235861235.86SUSPENSÃO</v>
      </c>
      <c r="AU348">
        <f t="shared" si="16"/>
        <v>1</v>
      </c>
      <c r="AV348">
        <f t="shared" si="17"/>
        <v>1</v>
      </c>
      <c r="AW348">
        <f>COUNTIF(Erros!$J$2:$J$1060,H348)</f>
        <v>3</v>
      </c>
      <c r="AX348">
        <f>COUNTIF(Discrepante!$J$2:$J$86,H348)</f>
        <v>0</v>
      </c>
      <c r="AY348">
        <f>COUNTIF(Acertos!$J$2:$J$37,H348)</f>
        <v>0</v>
      </c>
    </row>
    <row r="349" spans="1:51">
      <c r="A349" s="33"/>
      <c r="B349" s="33"/>
      <c r="C349" s="33"/>
      <c r="D349" s="34"/>
      <c r="E349" s="33"/>
      <c r="F349" s="33"/>
      <c r="G349" s="33"/>
      <c r="H349" s="34">
        <v>74067074</v>
      </c>
      <c r="I349" s="29">
        <v>0</v>
      </c>
      <c r="J349" s="34" t="s">
        <v>880</v>
      </c>
      <c r="K349" s="33"/>
      <c r="L349" s="33"/>
      <c r="M349" s="33"/>
      <c r="N349" s="33"/>
      <c r="O349" s="33"/>
      <c r="P349" s="34">
        <v>1038.1099999999999</v>
      </c>
      <c r="Q349" s="34" t="s">
        <v>404</v>
      </c>
      <c r="R349" s="34" t="s">
        <v>404</v>
      </c>
      <c r="S349" s="34" t="s">
        <v>404</v>
      </c>
      <c r="T349" s="34">
        <v>19</v>
      </c>
      <c r="U349" s="34">
        <v>0</v>
      </c>
      <c r="V349" s="34">
        <v>1</v>
      </c>
      <c r="W349" s="34">
        <v>172645</v>
      </c>
      <c r="X349" s="35">
        <v>44761.875</v>
      </c>
      <c r="Y349" s="34" t="s">
        <v>387</v>
      </c>
      <c r="Z349" s="34">
        <v>1</v>
      </c>
      <c r="AA349" s="35"/>
      <c r="AB349" s="35">
        <v>44761.875</v>
      </c>
      <c r="AC349" s="35">
        <v>41732.875</v>
      </c>
      <c r="AD349" s="35">
        <v>44755.875</v>
      </c>
      <c r="AE349" s="35"/>
      <c r="AF349" s="35">
        <v>43418.916666666664</v>
      </c>
      <c r="AG349" s="34"/>
      <c r="AH349" s="34">
        <v>0</v>
      </c>
      <c r="AI349" s="34">
        <v>0</v>
      </c>
      <c r="AJ349" s="34">
        <v>0</v>
      </c>
      <c r="AK349" s="34">
        <v>0</v>
      </c>
      <c r="AL349" s="34">
        <v>0</v>
      </c>
      <c r="AM349" s="34">
        <v>0</v>
      </c>
      <c r="AN349" s="34" t="s">
        <v>389</v>
      </c>
      <c r="AO349" s="34">
        <v>43</v>
      </c>
      <c r="AP349" s="34" t="s">
        <v>476</v>
      </c>
      <c r="AQ349" s="34">
        <v>123586</v>
      </c>
      <c r="AR349" s="34">
        <v>1235.8599999999999</v>
      </c>
      <c r="AS349" s="34" t="s">
        <v>480</v>
      </c>
      <c r="AT349" t="str">
        <f t="shared" si="15"/>
        <v>740670740MXRXX GXBRXXLLY DX XUX RXBXXRX FXXLHX LXPX1038.11SIMSIMSIM190117264544761.875FNEL144761.87541732.87544755.87543418.9166666667000000AMIL43AMIL 400 QC NACIONAL1235861235.86SUSPENSÃO</v>
      </c>
      <c r="AU349">
        <f t="shared" si="16"/>
        <v>1</v>
      </c>
      <c r="AV349">
        <f t="shared" si="17"/>
        <v>1</v>
      </c>
      <c r="AW349">
        <f>COUNTIF(Erros!$J$2:$J$1060,H349)</f>
        <v>3</v>
      </c>
      <c r="AX349">
        <f>COUNTIF(Discrepante!$J$2:$J$86,H349)</f>
        <v>0</v>
      </c>
      <c r="AY349">
        <f>COUNTIF(Acertos!$J$2:$J$37,H349)</f>
        <v>0</v>
      </c>
    </row>
    <row r="350" spans="1:51">
      <c r="A350" s="33"/>
      <c r="B350" s="33"/>
      <c r="C350" s="33"/>
      <c r="D350" s="36"/>
      <c r="E350" s="33"/>
      <c r="F350" s="33"/>
      <c r="G350" s="33"/>
      <c r="H350" s="36">
        <v>74071040</v>
      </c>
      <c r="I350" s="30">
        <v>0</v>
      </c>
      <c r="J350" s="36" t="s">
        <v>748</v>
      </c>
      <c r="K350" s="33"/>
      <c r="L350" s="33"/>
      <c r="M350" s="33"/>
      <c r="N350" s="33"/>
      <c r="O350" s="33"/>
      <c r="P350" s="36">
        <v>5268.93</v>
      </c>
      <c r="Q350" s="36" t="s">
        <v>404</v>
      </c>
      <c r="R350" s="36" t="s">
        <v>404</v>
      </c>
      <c r="S350" s="36" t="s">
        <v>404</v>
      </c>
      <c r="T350" s="36">
        <v>57</v>
      </c>
      <c r="U350" s="36">
        <v>0</v>
      </c>
      <c r="V350" s="36">
        <v>1</v>
      </c>
      <c r="W350" s="36">
        <v>172591</v>
      </c>
      <c r="X350" s="37">
        <v>44761.875</v>
      </c>
      <c r="Y350" s="36" t="s">
        <v>392</v>
      </c>
      <c r="Z350" s="36">
        <v>0</v>
      </c>
      <c r="AA350" s="37"/>
      <c r="AB350" s="37">
        <v>44761.875</v>
      </c>
      <c r="AC350" s="37">
        <v>22250.916666666668</v>
      </c>
      <c r="AD350" s="37">
        <v>43416.916666666664</v>
      </c>
      <c r="AE350" s="37"/>
      <c r="AF350" s="37">
        <v>43418.916666666664</v>
      </c>
      <c r="AG350" s="36"/>
      <c r="AH350" s="36">
        <v>0</v>
      </c>
      <c r="AI350" s="36">
        <v>0</v>
      </c>
      <c r="AJ350" s="36">
        <v>0</v>
      </c>
      <c r="AK350" s="36">
        <v>0</v>
      </c>
      <c r="AL350" s="36">
        <v>0</v>
      </c>
      <c r="AM350" s="36">
        <v>0</v>
      </c>
      <c r="AN350" s="36" t="s">
        <v>389</v>
      </c>
      <c r="AO350" s="36">
        <v>43</v>
      </c>
      <c r="AP350" s="36" t="s">
        <v>478</v>
      </c>
      <c r="AQ350" s="36">
        <v>229786</v>
      </c>
      <c r="AR350" s="36">
        <v>2297.86</v>
      </c>
      <c r="AS350" s="36" t="s">
        <v>408</v>
      </c>
      <c r="AT350" t="str">
        <f t="shared" si="15"/>
        <v>740710400MXRXX DX LXURDX BXRBXX TXXXXXRX5268.93SIMSIMSIM570117259144761.875ANMEP044761.87522250.916666666743416.916666666743418.9166666667000000AMIL43AMIL 400 QC NACIONAL COPART2297862297.86ATIVO</v>
      </c>
      <c r="AU350">
        <f t="shared" si="16"/>
        <v>0</v>
      </c>
      <c r="AV350">
        <f t="shared" si="17"/>
        <v>0</v>
      </c>
      <c r="AW350">
        <f>COUNTIF(Erros!$J$2:$J$1060,H350)</f>
        <v>3</v>
      </c>
      <c r="AX350">
        <f>COUNTIF(Discrepante!$J$2:$J$86,H350)</f>
        <v>0</v>
      </c>
      <c r="AY350">
        <f>COUNTIF(Acertos!$J$2:$J$37,H350)</f>
        <v>0</v>
      </c>
    </row>
    <row r="351" spans="1:51">
      <c r="A351" s="33"/>
      <c r="B351" s="33"/>
      <c r="C351" s="33"/>
      <c r="D351" s="34"/>
      <c r="E351" s="33"/>
      <c r="F351" s="33"/>
      <c r="G351" s="33"/>
      <c r="H351" s="34">
        <v>74071040</v>
      </c>
      <c r="I351" s="29">
        <v>0</v>
      </c>
      <c r="J351" s="34" t="s">
        <v>748</v>
      </c>
      <c r="K351" s="33"/>
      <c r="L351" s="33"/>
      <c r="M351" s="33"/>
      <c r="N351" s="33"/>
      <c r="O351" s="33"/>
      <c r="P351" s="34">
        <v>5268.93</v>
      </c>
      <c r="Q351" s="34" t="s">
        <v>404</v>
      </c>
      <c r="R351" s="34" t="s">
        <v>404</v>
      </c>
      <c r="S351" s="34" t="s">
        <v>404</v>
      </c>
      <c r="T351" s="34">
        <v>57</v>
      </c>
      <c r="U351" s="34">
        <v>0</v>
      </c>
      <c r="V351" s="34">
        <v>1</v>
      </c>
      <c r="W351" s="34">
        <v>172591</v>
      </c>
      <c r="X351" s="35">
        <v>44761.875</v>
      </c>
      <c r="Y351" s="34" t="s">
        <v>392</v>
      </c>
      <c r="Z351" s="34">
        <v>0</v>
      </c>
      <c r="AA351" s="35"/>
      <c r="AB351" s="35">
        <v>44761.875</v>
      </c>
      <c r="AC351" s="35">
        <v>22250.916666666668</v>
      </c>
      <c r="AD351" s="35">
        <v>43416.916666666664</v>
      </c>
      <c r="AE351" s="35"/>
      <c r="AF351" s="35">
        <v>43418.916666666664</v>
      </c>
      <c r="AG351" s="34"/>
      <c r="AH351" s="34">
        <v>0</v>
      </c>
      <c r="AI351" s="34">
        <v>0</v>
      </c>
      <c r="AJ351" s="34">
        <v>0</v>
      </c>
      <c r="AK351" s="34">
        <v>0</v>
      </c>
      <c r="AL351" s="34">
        <v>0</v>
      </c>
      <c r="AM351" s="34">
        <v>0</v>
      </c>
      <c r="AN351" s="34" t="s">
        <v>389</v>
      </c>
      <c r="AO351" s="34">
        <v>43</v>
      </c>
      <c r="AP351" s="34" t="s">
        <v>478</v>
      </c>
      <c r="AQ351" s="34">
        <v>229786</v>
      </c>
      <c r="AR351" s="34">
        <v>2297.86</v>
      </c>
      <c r="AS351" s="34" t="s">
        <v>408</v>
      </c>
      <c r="AT351" t="str">
        <f t="shared" si="15"/>
        <v>740710400MXRXX DX LXURDX BXRBXX TXXXXXRX5268.93SIMSIMSIM570117259144761.875ANMEP044761.87522250.916666666743416.916666666743418.9166666667000000AMIL43AMIL 400 QC NACIONAL COPART2297862297.86ATIVO</v>
      </c>
      <c r="AU351">
        <f t="shared" si="16"/>
        <v>1</v>
      </c>
      <c r="AV351">
        <f t="shared" si="17"/>
        <v>1</v>
      </c>
      <c r="AW351">
        <f>COUNTIF(Erros!$J$2:$J$1060,H351)</f>
        <v>3</v>
      </c>
      <c r="AX351">
        <f>COUNTIF(Discrepante!$J$2:$J$86,H351)</f>
        <v>0</v>
      </c>
      <c r="AY351">
        <f>COUNTIF(Acertos!$J$2:$J$37,H351)</f>
        <v>0</v>
      </c>
    </row>
    <row r="352" spans="1:51">
      <c r="A352" s="33"/>
      <c r="B352" s="33"/>
      <c r="C352" s="33"/>
      <c r="D352" s="34"/>
      <c r="E352" s="33"/>
      <c r="F352" s="33"/>
      <c r="G352" s="33"/>
      <c r="H352" s="34">
        <v>74071040</v>
      </c>
      <c r="I352" s="29">
        <v>0</v>
      </c>
      <c r="J352" s="34" t="s">
        <v>748</v>
      </c>
      <c r="K352" s="33"/>
      <c r="L352" s="33"/>
      <c r="M352" s="33"/>
      <c r="N352" s="33"/>
      <c r="O352" s="33"/>
      <c r="P352" s="34">
        <v>5268.93</v>
      </c>
      <c r="Q352" s="34" t="s">
        <v>404</v>
      </c>
      <c r="R352" s="34" t="s">
        <v>404</v>
      </c>
      <c r="S352" s="34" t="s">
        <v>404</v>
      </c>
      <c r="T352" s="34">
        <v>57</v>
      </c>
      <c r="U352" s="34">
        <v>0</v>
      </c>
      <c r="V352" s="34">
        <v>1</v>
      </c>
      <c r="W352" s="34">
        <v>172591</v>
      </c>
      <c r="X352" s="35">
        <v>44761.875</v>
      </c>
      <c r="Y352" s="34" t="s">
        <v>392</v>
      </c>
      <c r="Z352" s="34">
        <v>0</v>
      </c>
      <c r="AA352" s="35"/>
      <c r="AB352" s="35">
        <v>44761.875</v>
      </c>
      <c r="AC352" s="35">
        <v>22250.916666666668</v>
      </c>
      <c r="AD352" s="35">
        <v>43416.916666666664</v>
      </c>
      <c r="AE352" s="35"/>
      <c r="AF352" s="35">
        <v>43418.916666666664</v>
      </c>
      <c r="AG352" s="34"/>
      <c r="AH352" s="34">
        <v>0</v>
      </c>
      <c r="AI352" s="34">
        <v>0</v>
      </c>
      <c r="AJ352" s="34">
        <v>0</v>
      </c>
      <c r="AK352" s="34">
        <v>0</v>
      </c>
      <c r="AL352" s="34">
        <v>0</v>
      </c>
      <c r="AM352" s="34">
        <v>0</v>
      </c>
      <c r="AN352" s="34" t="s">
        <v>389</v>
      </c>
      <c r="AO352" s="34">
        <v>43</v>
      </c>
      <c r="AP352" s="34" t="s">
        <v>478</v>
      </c>
      <c r="AQ352" s="34">
        <v>229786</v>
      </c>
      <c r="AR352" s="34">
        <v>2297.86</v>
      </c>
      <c r="AS352" s="34" t="s">
        <v>408</v>
      </c>
      <c r="AT352" t="str">
        <f t="shared" si="15"/>
        <v>740710400MXRXX DX LXURDX BXRBXX TXXXXXRX5268.93SIMSIMSIM570117259144761.875ANMEP044761.87522250.916666666743416.916666666743418.9166666667000000AMIL43AMIL 400 QC NACIONAL COPART2297862297.86ATIVO</v>
      </c>
      <c r="AU352">
        <f t="shared" si="16"/>
        <v>1</v>
      </c>
      <c r="AV352">
        <f t="shared" si="17"/>
        <v>1</v>
      </c>
      <c r="AW352">
        <f>COUNTIF(Erros!$J$2:$J$1060,H352)</f>
        <v>3</v>
      </c>
      <c r="AX352">
        <f>COUNTIF(Discrepante!$J$2:$J$86,H352)</f>
        <v>0</v>
      </c>
      <c r="AY352">
        <f>COUNTIF(Acertos!$J$2:$J$37,H352)</f>
        <v>0</v>
      </c>
    </row>
    <row r="353" spans="1:51">
      <c r="A353" s="31" t="s">
        <v>267</v>
      </c>
      <c r="B353" s="31" t="s">
        <v>25</v>
      </c>
      <c r="C353" s="31" t="s">
        <v>24</v>
      </c>
      <c r="D353" s="27">
        <v>1198447000</v>
      </c>
      <c r="E353" s="27" t="s">
        <v>1057</v>
      </c>
      <c r="F353" s="27" t="s">
        <v>26</v>
      </c>
      <c r="G353" s="32">
        <v>43418.916666666664</v>
      </c>
      <c r="H353" s="31">
        <v>74075133</v>
      </c>
      <c r="I353" s="27">
        <v>0</v>
      </c>
      <c r="J353" s="31" t="s">
        <v>268</v>
      </c>
      <c r="K353" s="31">
        <v>0</v>
      </c>
      <c r="L353" s="31">
        <v>0</v>
      </c>
      <c r="M353" s="31" t="s">
        <v>269</v>
      </c>
      <c r="N353" s="31" t="s">
        <v>77</v>
      </c>
      <c r="O353" s="31" t="s">
        <v>78</v>
      </c>
      <c r="P353" s="31">
        <v>5268.93</v>
      </c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 t="str">
        <f t="shared" ref="AP353:AP354" si="18">M353</f>
        <v>AMIL 400 QC NACIONAL R COPART PJCA</v>
      </c>
      <c r="AQ353" s="33"/>
      <c r="AR353" s="33"/>
      <c r="AS353" s="33"/>
      <c r="AT353" t="str">
        <f t="shared" si="15"/>
        <v>6302c877dc774878504ce9c16302b4ad8382b804d9a3ac356302c877dc774878504ce9bc11984470006302b4ad8382b804d9a3ac351198447000F43418.9166666667740751330JXXTX MXRIX NXRI DX XNTX00AMIL 400 QC NACIONAL R COPART PJCAMens. Titular Faixa Etária Implant.T5268.93AMIL 400 QC NACIONAL R COPART PJCA</v>
      </c>
      <c r="AU353">
        <f t="shared" si="16"/>
        <v>0</v>
      </c>
      <c r="AV353">
        <f t="shared" si="17"/>
        <v>0</v>
      </c>
      <c r="AW353">
        <f>COUNTIF(Erros!$J$2:$J$1060,H353)</f>
        <v>1</v>
      </c>
      <c r="AX353">
        <f>COUNTIF(Discrepante!$J$2:$J$86,H353)</f>
        <v>0</v>
      </c>
      <c r="AY353">
        <f>COUNTIF(Acertos!$J$2:$J$37,H353)</f>
        <v>0</v>
      </c>
    </row>
    <row r="354" spans="1:51">
      <c r="A354" s="38" t="s">
        <v>283</v>
      </c>
      <c r="B354" s="38" t="s">
        <v>31</v>
      </c>
      <c r="C354" s="38" t="s">
        <v>30</v>
      </c>
      <c r="D354" s="28">
        <v>1197772000</v>
      </c>
      <c r="E354" s="28" t="s">
        <v>1062</v>
      </c>
      <c r="F354" s="28" t="s">
        <v>32</v>
      </c>
      <c r="G354" s="39">
        <v>43418.916666666664</v>
      </c>
      <c r="H354" s="38">
        <v>74081697</v>
      </c>
      <c r="I354" s="28">
        <v>3</v>
      </c>
      <c r="J354" s="38" t="s">
        <v>284</v>
      </c>
      <c r="K354" s="38">
        <v>0</v>
      </c>
      <c r="L354" s="38">
        <v>0</v>
      </c>
      <c r="M354" s="38" t="s">
        <v>285</v>
      </c>
      <c r="N354" s="38" t="s">
        <v>77</v>
      </c>
      <c r="O354" s="38" t="s">
        <v>78</v>
      </c>
      <c r="P354" s="38">
        <v>699.32</v>
      </c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 t="str">
        <f t="shared" si="18"/>
        <v>NEXT PLUS RM RJ QC PJCA</v>
      </c>
      <c r="AQ354" s="33"/>
      <c r="AR354" s="33"/>
      <c r="AS354" s="33"/>
      <c r="AT354" t="str">
        <f t="shared" si="15"/>
        <v>6302ca45cf356950645fe0226302b4adc75d55efecf90f1d6302ca45cf356950645fe02111977720006302b4adc75d55efecf90f1d1197772000H43418.9166666667740816973PRIWILLX XLBINX XLVX PIMXNTX00NEXT PLUS RM RJ QC PJCAMens. Titular Faixa Etária Implant.T699.32NEXT PLUS RM RJ QC PJCA</v>
      </c>
      <c r="AU354">
        <f t="shared" si="16"/>
        <v>0</v>
      </c>
      <c r="AV354">
        <f t="shared" si="17"/>
        <v>0</v>
      </c>
      <c r="AW354">
        <f>COUNTIF(Erros!$J$2:$J$1060,H354)</f>
        <v>0</v>
      </c>
      <c r="AX354">
        <f>COUNTIF(Discrepante!$J$2:$J$86,H354)</f>
        <v>2</v>
      </c>
      <c r="AY354">
        <f>COUNTIF(Acertos!$J$2:$J$37,H354)</f>
        <v>1</v>
      </c>
    </row>
    <row r="355" spans="1:51">
      <c r="A355" s="33"/>
      <c r="B355" s="33"/>
      <c r="C355" s="33"/>
      <c r="D355" s="36"/>
      <c r="E355" s="33"/>
      <c r="F355" s="33"/>
      <c r="G355" s="33"/>
      <c r="H355" s="36">
        <v>74081697</v>
      </c>
      <c r="I355" s="30">
        <v>1</v>
      </c>
      <c r="J355" s="36" t="s">
        <v>889</v>
      </c>
      <c r="K355" s="33"/>
      <c r="L355" s="33"/>
      <c r="M355" s="33"/>
      <c r="N355" s="33"/>
      <c r="O355" s="33"/>
      <c r="P355" s="36">
        <v>699.32</v>
      </c>
      <c r="Q355" s="36" t="s">
        <v>404</v>
      </c>
      <c r="R355" s="36" t="s">
        <v>404</v>
      </c>
      <c r="S355" s="36" t="s">
        <v>404</v>
      </c>
      <c r="T355" s="36">
        <v>220</v>
      </c>
      <c r="U355" s="36">
        <v>0</v>
      </c>
      <c r="V355" s="36">
        <v>1</v>
      </c>
      <c r="W355" s="36">
        <v>173180</v>
      </c>
      <c r="X355" s="37">
        <v>44761.875</v>
      </c>
      <c r="Y355" s="36" t="s">
        <v>473</v>
      </c>
      <c r="Z355" s="36">
        <v>0</v>
      </c>
      <c r="AA355" s="37"/>
      <c r="AB355" s="37">
        <v>44761.875</v>
      </c>
      <c r="AC355" s="37">
        <v>32691.875</v>
      </c>
      <c r="AD355" s="37">
        <v>44697.875</v>
      </c>
      <c r="AE355" s="37">
        <v>44693.875</v>
      </c>
      <c r="AF355" s="37">
        <v>43418.916666666664</v>
      </c>
      <c r="AG355" s="36"/>
      <c r="AH355" s="36">
        <v>0</v>
      </c>
      <c r="AI355" s="36">
        <v>0</v>
      </c>
      <c r="AJ355" s="36">
        <v>0</v>
      </c>
      <c r="AK355" s="36">
        <v>0</v>
      </c>
      <c r="AL355" s="36">
        <v>0</v>
      </c>
      <c r="AM355" s="36">
        <v>0</v>
      </c>
      <c r="AN355" s="36" t="s">
        <v>389</v>
      </c>
      <c r="AO355" s="36">
        <v>43</v>
      </c>
      <c r="AP355" s="36" t="s">
        <v>394</v>
      </c>
      <c r="AQ355" s="36">
        <v>83251</v>
      </c>
      <c r="AR355" s="36">
        <v>832.51</v>
      </c>
      <c r="AS355" s="36" t="s">
        <v>408</v>
      </c>
      <c r="AT355" t="str">
        <f t="shared" si="15"/>
        <v>740816971PRXWXLLX XLBXNX XLVX PXMXNTX699.32SIMSIMSIM2200117318044761.875ABREC044761.87532691.87544697.87544693.87543418.9166666667000000AMIL43NEXT PLUS RM RJ83251832.51ATIVO</v>
      </c>
      <c r="AU355">
        <f t="shared" si="16"/>
        <v>0</v>
      </c>
      <c r="AV355">
        <f t="shared" si="17"/>
        <v>1</v>
      </c>
      <c r="AW355">
        <f>COUNTIF(Erros!$J$2:$J$1060,H355)</f>
        <v>0</v>
      </c>
      <c r="AX355">
        <f>COUNTIF(Discrepante!$J$2:$J$86,H355)</f>
        <v>2</v>
      </c>
      <c r="AY355">
        <f>COUNTIF(Acertos!$J$2:$J$37,H355)</f>
        <v>1</v>
      </c>
    </row>
    <row r="356" spans="1:51">
      <c r="A356" s="33"/>
      <c r="B356" s="33"/>
      <c r="C356" s="33"/>
      <c r="D356" s="36"/>
      <c r="E356" s="33"/>
      <c r="F356" s="33"/>
      <c r="G356" s="33"/>
      <c r="H356" s="36">
        <v>74081697</v>
      </c>
      <c r="I356" s="30">
        <v>1</v>
      </c>
      <c r="J356" s="36" t="s">
        <v>889</v>
      </c>
      <c r="K356" s="33"/>
      <c r="L356" s="33"/>
      <c r="M356" s="33"/>
      <c r="N356" s="33"/>
      <c r="O356" s="33"/>
      <c r="P356" s="36">
        <v>699.32</v>
      </c>
      <c r="Q356" s="36" t="s">
        <v>404</v>
      </c>
      <c r="R356" s="36" t="s">
        <v>404</v>
      </c>
      <c r="S356" s="36" t="s">
        <v>404</v>
      </c>
      <c r="T356" s="36">
        <v>220</v>
      </c>
      <c r="U356" s="36">
        <v>0</v>
      </c>
      <c r="V356" s="36">
        <v>1</v>
      </c>
      <c r="W356" s="36">
        <v>173180</v>
      </c>
      <c r="X356" s="37">
        <v>44761.875</v>
      </c>
      <c r="Y356" s="36" t="s">
        <v>473</v>
      </c>
      <c r="Z356" s="36">
        <v>0</v>
      </c>
      <c r="AA356" s="37"/>
      <c r="AB356" s="37">
        <v>44761.875</v>
      </c>
      <c r="AC356" s="37">
        <v>32691.875</v>
      </c>
      <c r="AD356" s="37">
        <v>44697.875</v>
      </c>
      <c r="AE356" s="37">
        <v>44693.875</v>
      </c>
      <c r="AF356" s="37">
        <v>43418.916666666664</v>
      </c>
      <c r="AG356" s="36"/>
      <c r="AH356" s="36">
        <v>0</v>
      </c>
      <c r="AI356" s="36">
        <v>0</v>
      </c>
      <c r="AJ356" s="36">
        <v>0</v>
      </c>
      <c r="AK356" s="36">
        <v>0</v>
      </c>
      <c r="AL356" s="36">
        <v>0</v>
      </c>
      <c r="AM356" s="36">
        <v>0</v>
      </c>
      <c r="AN356" s="36" t="s">
        <v>389</v>
      </c>
      <c r="AO356" s="36">
        <v>43</v>
      </c>
      <c r="AP356" s="36" t="s">
        <v>394</v>
      </c>
      <c r="AQ356" s="36">
        <v>83251</v>
      </c>
      <c r="AR356" s="36">
        <v>832.51</v>
      </c>
      <c r="AS356" s="36" t="s">
        <v>408</v>
      </c>
      <c r="AT356" t="str">
        <f t="shared" si="15"/>
        <v>740816971PRXWXLLX XLBXNX XLVX PXMXNTX699.32SIMSIMSIM2200117318044761.875ABREC044761.87532691.87544697.87544693.87543418.9166666667000000AMIL43NEXT PLUS RM RJ83251832.51ATIVO</v>
      </c>
      <c r="AU356">
        <f t="shared" si="16"/>
        <v>1</v>
      </c>
      <c r="AV356">
        <f t="shared" si="17"/>
        <v>1</v>
      </c>
      <c r="AW356">
        <f>COUNTIF(Erros!$J$2:$J$1060,H356)</f>
        <v>0</v>
      </c>
      <c r="AX356">
        <f>COUNTIF(Discrepante!$J$2:$J$86,H356)</f>
        <v>2</v>
      </c>
      <c r="AY356">
        <f>COUNTIF(Acertos!$J$2:$J$37,H356)</f>
        <v>1</v>
      </c>
    </row>
    <row r="357" spans="1:51">
      <c r="A357" s="33"/>
      <c r="B357" s="33"/>
      <c r="C357" s="33"/>
      <c r="D357" s="36"/>
      <c r="E357" s="33"/>
      <c r="F357" s="33"/>
      <c r="G357" s="33"/>
      <c r="H357" s="36">
        <v>74081697</v>
      </c>
      <c r="I357" s="30">
        <v>1</v>
      </c>
      <c r="J357" s="36" t="s">
        <v>889</v>
      </c>
      <c r="K357" s="33"/>
      <c r="L357" s="33"/>
      <c r="M357" s="33"/>
      <c r="N357" s="33"/>
      <c r="O357" s="33"/>
      <c r="P357" s="36">
        <v>699.32</v>
      </c>
      <c r="Q357" s="36" t="s">
        <v>404</v>
      </c>
      <c r="R357" s="36" t="s">
        <v>404</v>
      </c>
      <c r="S357" s="36" t="s">
        <v>404</v>
      </c>
      <c r="T357" s="36">
        <v>220</v>
      </c>
      <c r="U357" s="36">
        <v>0</v>
      </c>
      <c r="V357" s="36">
        <v>1</v>
      </c>
      <c r="W357" s="36">
        <v>173180</v>
      </c>
      <c r="X357" s="37">
        <v>44761.875</v>
      </c>
      <c r="Y357" s="36" t="s">
        <v>473</v>
      </c>
      <c r="Z357" s="36">
        <v>0</v>
      </c>
      <c r="AA357" s="37"/>
      <c r="AB357" s="37">
        <v>44761.875</v>
      </c>
      <c r="AC357" s="37">
        <v>32691.875</v>
      </c>
      <c r="AD357" s="37">
        <v>44697.875</v>
      </c>
      <c r="AE357" s="37">
        <v>44693.875</v>
      </c>
      <c r="AF357" s="37">
        <v>43418.916666666664</v>
      </c>
      <c r="AG357" s="36"/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 t="s">
        <v>389</v>
      </c>
      <c r="AO357" s="36">
        <v>43</v>
      </c>
      <c r="AP357" s="36" t="s">
        <v>394</v>
      </c>
      <c r="AQ357" s="36">
        <v>83251</v>
      </c>
      <c r="AR357" s="36">
        <v>832.51</v>
      </c>
      <c r="AS357" s="36" t="s">
        <v>408</v>
      </c>
      <c r="AT357" t="str">
        <f t="shared" si="15"/>
        <v>740816971PRXWXLLX XLBXNX XLVX PXMXNTX699.32SIMSIMSIM2200117318044761.875ABREC044761.87532691.87544697.87544693.87543418.9166666667000000AMIL43NEXT PLUS RM RJ83251832.51ATIVO</v>
      </c>
      <c r="AU357">
        <f t="shared" si="16"/>
        <v>1</v>
      </c>
      <c r="AV357">
        <f t="shared" si="17"/>
        <v>1</v>
      </c>
      <c r="AW357">
        <f>COUNTIF(Erros!$J$2:$J$1060,H357)</f>
        <v>0</v>
      </c>
      <c r="AX357">
        <f>COUNTIF(Discrepante!$J$2:$J$86,H357)</f>
        <v>2</v>
      </c>
      <c r="AY357">
        <f>COUNTIF(Acertos!$J$2:$J$37,H357)</f>
        <v>1</v>
      </c>
    </row>
    <row r="358" spans="1:51">
      <c r="A358" s="33"/>
      <c r="B358" s="33"/>
      <c r="C358" s="33"/>
      <c r="D358" s="36"/>
      <c r="E358" s="33"/>
      <c r="F358" s="33"/>
      <c r="G358" s="33"/>
      <c r="H358" s="36">
        <v>74081703</v>
      </c>
      <c r="I358" s="30">
        <v>0</v>
      </c>
      <c r="J358" s="36" t="s">
        <v>891</v>
      </c>
      <c r="K358" s="33"/>
      <c r="L358" s="33"/>
      <c r="M358" s="33"/>
      <c r="N358" s="33"/>
      <c r="O358" s="33"/>
      <c r="P358" s="36">
        <v>807.71</v>
      </c>
      <c r="Q358" s="36" t="s">
        <v>404</v>
      </c>
      <c r="R358" s="36" t="s">
        <v>404</v>
      </c>
      <c r="S358" s="36" t="s">
        <v>404</v>
      </c>
      <c r="T358" s="36">
        <v>57</v>
      </c>
      <c r="U358" s="36">
        <v>0</v>
      </c>
      <c r="V358" s="36">
        <v>1</v>
      </c>
      <c r="W358" s="36">
        <v>173225</v>
      </c>
      <c r="X358" s="37">
        <v>44761.875</v>
      </c>
      <c r="Y358" s="36" t="s">
        <v>392</v>
      </c>
      <c r="Z358" s="36">
        <v>0</v>
      </c>
      <c r="AA358" s="37"/>
      <c r="AB358" s="37">
        <v>44761.875</v>
      </c>
      <c r="AC358" s="37">
        <v>30371.875</v>
      </c>
      <c r="AD358" s="37">
        <v>43416.916666666664</v>
      </c>
      <c r="AE358" s="37"/>
      <c r="AF358" s="37">
        <v>43418.916666666664</v>
      </c>
      <c r="AG358" s="36"/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36" t="s">
        <v>389</v>
      </c>
      <c r="AO358" s="36">
        <v>43</v>
      </c>
      <c r="AP358" s="36" t="s">
        <v>394</v>
      </c>
      <c r="AQ358" s="36">
        <v>96155</v>
      </c>
      <c r="AR358" s="36">
        <v>961.55</v>
      </c>
      <c r="AS358" s="36" t="s">
        <v>408</v>
      </c>
      <c r="AT358" t="str">
        <f t="shared" si="15"/>
        <v>740817030FXBXXNX PXRXXRX DX XLVX807.71SIMSIMSIM570117322544761.875ANMEP044761.87530371.87543416.916666666743418.9166666667000000AMIL43NEXT PLUS RM RJ96155961.55ATIVO</v>
      </c>
      <c r="AU358">
        <f t="shared" si="16"/>
        <v>0</v>
      </c>
      <c r="AV358">
        <f t="shared" si="17"/>
        <v>0</v>
      </c>
      <c r="AW358">
        <f>COUNTIF(Erros!$J$2:$J$1060,H358)</f>
        <v>3</v>
      </c>
      <c r="AX358">
        <f>COUNTIF(Discrepante!$J$2:$J$86,H358)</f>
        <v>0</v>
      </c>
      <c r="AY358">
        <f>COUNTIF(Acertos!$J$2:$J$37,H358)</f>
        <v>0</v>
      </c>
    </row>
    <row r="359" spans="1:51">
      <c r="A359" s="33"/>
      <c r="B359" s="33"/>
      <c r="C359" s="33"/>
      <c r="D359" s="36"/>
      <c r="E359" s="33"/>
      <c r="F359" s="33"/>
      <c r="G359" s="33"/>
      <c r="H359" s="36">
        <v>74081703</v>
      </c>
      <c r="I359" s="30">
        <v>0</v>
      </c>
      <c r="J359" s="36" t="s">
        <v>891</v>
      </c>
      <c r="K359" s="33"/>
      <c r="L359" s="33"/>
      <c r="M359" s="33"/>
      <c r="N359" s="33"/>
      <c r="O359" s="33"/>
      <c r="P359" s="36">
        <v>807.71</v>
      </c>
      <c r="Q359" s="36" t="s">
        <v>404</v>
      </c>
      <c r="R359" s="36" t="s">
        <v>404</v>
      </c>
      <c r="S359" s="36" t="s">
        <v>404</v>
      </c>
      <c r="T359" s="36">
        <v>57</v>
      </c>
      <c r="U359" s="36">
        <v>0</v>
      </c>
      <c r="V359" s="36">
        <v>1</v>
      </c>
      <c r="W359" s="36">
        <v>173225</v>
      </c>
      <c r="X359" s="37">
        <v>44761.875</v>
      </c>
      <c r="Y359" s="36" t="s">
        <v>392</v>
      </c>
      <c r="Z359" s="36">
        <v>0</v>
      </c>
      <c r="AA359" s="37"/>
      <c r="AB359" s="37">
        <v>44761.875</v>
      </c>
      <c r="AC359" s="37">
        <v>30371.875</v>
      </c>
      <c r="AD359" s="37">
        <v>43416.916666666664</v>
      </c>
      <c r="AE359" s="37"/>
      <c r="AF359" s="37">
        <v>43418.916666666664</v>
      </c>
      <c r="AG359" s="36"/>
      <c r="AH359" s="36">
        <v>0</v>
      </c>
      <c r="AI359" s="36">
        <v>0</v>
      </c>
      <c r="AJ359" s="36">
        <v>0</v>
      </c>
      <c r="AK359" s="36">
        <v>0</v>
      </c>
      <c r="AL359" s="36">
        <v>0</v>
      </c>
      <c r="AM359" s="36">
        <v>0</v>
      </c>
      <c r="AN359" s="36" t="s">
        <v>389</v>
      </c>
      <c r="AO359" s="36">
        <v>43</v>
      </c>
      <c r="AP359" s="36" t="s">
        <v>394</v>
      </c>
      <c r="AQ359" s="36">
        <v>96155</v>
      </c>
      <c r="AR359" s="36">
        <v>961.55</v>
      </c>
      <c r="AS359" s="36" t="s">
        <v>408</v>
      </c>
      <c r="AT359" t="str">
        <f t="shared" si="15"/>
        <v>740817030FXBXXNX PXRXXRX DX XLVX807.71SIMSIMSIM570117322544761.875ANMEP044761.87530371.87543416.916666666743418.9166666667000000AMIL43NEXT PLUS RM RJ96155961.55ATIVO</v>
      </c>
      <c r="AU359">
        <f t="shared" si="16"/>
        <v>1</v>
      </c>
      <c r="AV359">
        <f t="shared" si="17"/>
        <v>1</v>
      </c>
      <c r="AW359">
        <f>COUNTIF(Erros!$J$2:$J$1060,H359)</f>
        <v>3</v>
      </c>
      <c r="AX359">
        <f>COUNTIF(Discrepante!$J$2:$J$86,H359)</f>
        <v>0</v>
      </c>
      <c r="AY359">
        <f>COUNTIF(Acertos!$J$2:$J$37,H359)</f>
        <v>0</v>
      </c>
    </row>
    <row r="360" spans="1:51">
      <c r="A360" s="33"/>
      <c r="B360" s="33"/>
      <c r="C360" s="33"/>
      <c r="D360" s="36"/>
      <c r="E360" s="33"/>
      <c r="F360" s="33"/>
      <c r="G360" s="33"/>
      <c r="H360" s="36">
        <v>74081703</v>
      </c>
      <c r="I360" s="30">
        <v>0</v>
      </c>
      <c r="J360" s="36" t="s">
        <v>891</v>
      </c>
      <c r="K360" s="33"/>
      <c r="L360" s="33"/>
      <c r="M360" s="33"/>
      <c r="N360" s="33"/>
      <c r="O360" s="33"/>
      <c r="P360" s="36">
        <v>807.71</v>
      </c>
      <c r="Q360" s="36" t="s">
        <v>404</v>
      </c>
      <c r="R360" s="36" t="s">
        <v>404</v>
      </c>
      <c r="S360" s="36" t="s">
        <v>404</v>
      </c>
      <c r="T360" s="36">
        <v>57</v>
      </c>
      <c r="U360" s="36">
        <v>0</v>
      </c>
      <c r="V360" s="36">
        <v>1</v>
      </c>
      <c r="W360" s="36">
        <v>173225</v>
      </c>
      <c r="X360" s="37">
        <v>44761.875</v>
      </c>
      <c r="Y360" s="36" t="s">
        <v>392</v>
      </c>
      <c r="Z360" s="36">
        <v>0</v>
      </c>
      <c r="AA360" s="37"/>
      <c r="AB360" s="37">
        <v>44761.875</v>
      </c>
      <c r="AC360" s="37">
        <v>30371.875</v>
      </c>
      <c r="AD360" s="37">
        <v>43416.916666666664</v>
      </c>
      <c r="AE360" s="37"/>
      <c r="AF360" s="37">
        <v>43418.916666666664</v>
      </c>
      <c r="AG360" s="36"/>
      <c r="AH360" s="36">
        <v>0</v>
      </c>
      <c r="AI360" s="36">
        <v>0</v>
      </c>
      <c r="AJ360" s="36">
        <v>0</v>
      </c>
      <c r="AK360" s="36">
        <v>0</v>
      </c>
      <c r="AL360" s="36">
        <v>0</v>
      </c>
      <c r="AM360" s="36">
        <v>0</v>
      </c>
      <c r="AN360" s="36" t="s">
        <v>389</v>
      </c>
      <c r="AO360" s="36">
        <v>43</v>
      </c>
      <c r="AP360" s="36" t="s">
        <v>394</v>
      </c>
      <c r="AQ360" s="36">
        <v>96155</v>
      </c>
      <c r="AR360" s="36">
        <v>961.55</v>
      </c>
      <c r="AS360" s="36" t="s">
        <v>408</v>
      </c>
      <c r="AT360" t="str">
        <f t="shared" si="15"/>
        <v>740817030FXBXXNX PXRXXRX DX XLVX807.71SIMSIMSIM570117322544761.875ANMEP044761.87530371.87543416.916666666743418.9166666667000000AMIL43NEXT PLUS RM RJ96155961.55ATIVO</v>
      </c>
      <c r="AU360">
        <f t="shared" si="16"/>
        <v>1</v>
      </c>
      <c r="AV360">
        <f t="shared" si="17"/>
        <v>1</v>
      </c>
      <c r="AW360">
        <f>COUNTIF(Erros!$J$2:$J$1060,H360)</f>
        <v>3</v>
      </c>
      <c r="AX360">
        <f>COUNTIF(Discrepante!$J$2:$J$86,H360)</f>
        <v>0</v>
      </c>
      <c r="AY360">
        <f>COUNTIF(Acertos!$J$2:$J$37,H360)</f>
        <v>0</v>
      </c>
    </row>
    <row r="361" spans="1:51">
      <c r="A361" s="38" t="s">
        <v>208</v>
      </c>
      <c r="B361" s="38" t="s">
        <v>19</v>
      </c>
      <c r="C361" s="38" t="s">
        <v>18</v>
      </c>
      <c r="D361" s="28">
        <v>1198444000</v>
      </c>
      <c r="E361" s="28" t="s">
        <v>1060</v>
      </c>
      <c r="F361" s="28" t="s">
        <v>20</v>
      </c>
      <c r="G361" s="39">
        <v>43418.916666666664</v>
      </c>
      <c r="H361" s="38">
        <v>74081768</v>
      </c>
      <c r="I361" s="28">
        <v>3</v>
      </c>
      <c r="J361" s="38" t="s">
        <v>209</v>
      </c>
      <c r="K361" s="38">
        <v>0</v>
      </c>
      <c r="L361" s="38">
        <v>0</v>
      </c>
      <c r="M361" s="38" t="s">
        <v>201</v>
      </c>
      <c r="N361" s="38" t="s">
        <v>77</v>
      </c>
      <c r="O361" s="38" t="s">
        <v>78</v>
      </c>
      <c r="P361" s="38">
        <v>416.82</v>
      </c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 t="str">
        <f>M361</f>
        <v>NEXT MUN SÃO PAULO QC PJCA</v>
      </c>
      <c r="AQ361" s="33"/>
      <c r="AR361" s="33"/>
      <c r="AS361" s="33"/>
      <c r="AT361" t="str">
        <f t="shared" si="15"/>
        <v>6302b525171b4e38d1b83f0c6302b4ad7d8f3341632e5b086302b525171b4e38d1b83f0711984440006302b4ad7d8f3341632e5b081198444000D43418.9166666667740817683FXBRIWIX HXRNXNDXZ DX XLIVXIRX00NEXT MUN SÃO PAULO QC PJCAMens. Titular Faixa Etária Implant.T416.82NEXT MUN SÃO PAULO QC PJCA</v>
      </c>
      <c r="AU361">
        <f t="shared" si="16"/>
        <v>0</v>
      </c>
      <c r="AV361">
        <f t="shared" si="17"/>
        <v>0</v>
      </c>
      <c r="AW361">
        <f>COUNTIF(Erros!$J$2:$J$1060,H361)</f>
        <v>0</v>
      </c>
      <c r="AX361">
        <f>COUNTIF(Discrepante!$J$2:$J$86,H361)</f>
        <v>2</v>
      </c>
      <c r="AY361">
        <f>COUNTIF(Acertos!$J$2:$J$37,H361)</f>
        <v>1</v>
      </c>
    </row>
    <row r="362" spans="1:51">
      <c r="A362" s="33"/>
      <c r="B362" s="33"/>
      <c r="C362" s="33"/>
      <c r="D362" s="36"/>
      <c r="E362" s="33"/>
      <c r="F362" s="33"/>
      <c r="G362" s="33"/>
      <c r="H362" s="36">
        <v>74081768</v>
      </c>
      <c r="I362" s="30">
        <v>1</v>
      </c>
      <c r="J362" s="36" t="s">
        <v>893</v>
      </c>
      <c r="K362" s="33"/>
      <c r="L362" s="33"/>
      <c r="M362" s="33"/>
      <c r="N362" s="33"/>
      <c r="O362" s="33"/>
      <c r="P362" s="36">
        <v>416.82</v>
      </c>
      <c r="Q362" s="36" t="s">
        <v>404</v>
      </c>
      <c r="R362" s="36" t="s">
        <v>404</v>
      </c>
      <c r="S362" s="36" t="s">
        <v>404</v>
      </c>
      <c r="T362" s="36">
        <v>19</v>
      </c>
      <c r="U362" s="36">
        <v>0</v>
      </c>
      <c r="V362" s="36">
        <v>1</v>
      </c>
      <c r="W362" s="36">
        <v>173293</v>
      </c>
      <c r="X362" s="37">
        <v>44761.875</v>
      </c>
      <c r="Y362" s="36" t="s">
        <v>387</v>
      </c>
      <c r="Z362" s="36">
        <v>0</v>
      </c>
      <c r="AA362" s="37"/>
      <c r="AB362" s="37">
        <v>44761.875</v>
      </c>
      <c r="AC362" s="37">
        <v>38751.916666666664</v>
      </c>
      <c r="AD362" s="37">
        <v>43416.916666666664</v>
      </c>
      <c r="AE362" s="37"/>
      <c r="AF362" s="37">
        <v>43418.916666666664</v>
      </c>
      <c r="AG362" s="36"/>
      <c r="AH362" s="36">
        <v>0</v>
      </c>
      <c r="AI362" s="36">
        <v>0</v>
      </c>
      <c r="AJ362" s="36">
        <v>0</v>
      </c>
      <c r="AK362" s="36">
        <v>0</v>
      </c>
      <c r="AL362" s="36">
        <v>0</v>
      </c>
      <c r="AM362" s="36">
        <v>0</v>
      </c>
      <c r="AN362" s="36" t="s">
        <v>389</v>
      </c>
      <c r="AO362" s="36">
        <v>43</v>
      </c>
      <c r="AP362" s="36" t="s">
        <v>400</v>
      </c>
      <c r="AQ362" s="36">
        <v>49621</v>
      </c>
      <c r="AR362" s="36">
        <v>496.21</v>
      </c>
      <c r="AS362" s="36" t="s">
        <v>408</v>
      </c>
      <c r="AT362" t="str">
        <f t="shared" si="15"/>
        <v>740817681FXBRXWXX HXRNXNDXZ DX XLXVXXRX416.82SIMSIMSIM190117329344761.875FNEL044761.87538751.916666666743416.916666666743418.9166666667000000AMIL43NEXT MUNICIPAL SÃO PAULO49621496.21ATIVO</v>
      </c>
      <c r="AU362">
        <f t="shared" si="16"/>
        <v>0</v>
      </c>
      <c r="AV362">
        <f t="shared" si="17"/>
        <v>1</v>
      </c>
      <c r="AW362">
        <f>COUNTIF(Erros!$J$2:$J$1060,H362)</f>
        <v>0</v>
      </c>
      <c r="AX362">
        <f>COUNTIF(Discrepante!$J$2:$J$86,H362)</f>
        <v>2</v>
      </c>
      <c r="AY362">
        <f>COUNTIF(Acertos!$J$2:$J$37,H362)</f>
        <v>1</v>
      </c>
    </row>
    <row r="363" spans="1:51">
      <c r="A363" s="33"/>
      <c r="B363" s="33"/>
      <c r="C363" s="33"/>
      <c r="D363" s="36"/>
      <c r="E363" s="33"/>
      <c r="F363" s="33"/>
      <c r="G363" s="33"/>
      <c r="H363" s="36">
        <v>74081768</v>
      </c>
      <c r="I363" s="30">
        <v>1</v>
      </c>
      <c r="J363" s="36" t="s">
        <v>893</v>
      </c>
      <c r="K363" s="33"/>
      <c r="L363" s="33"/>
      <c r="M363" s="33"/>
      <c r="N363" s="33"/>
      <c r="O363" s="33"/>
      <c r="P363" s="36">
        <v>416.82</v>
      </c>
      <c r="Q363" s="36" t="s">
        <v>404</v>
      </c>
      <c r="R363" s="36" t="s">
        <v>404</v>
      </c>
      <c r="S363" s="36" t="s">
        <v>404</v>
      </c>
      <c r="T363" s="36">
        <v>19</v>
      </c>
      <c r="U363" s="36">
        <v>0</v>
      </c>
      <c r="V363" s="36">
        <v>1</v>
      </c>
      <c r="W363" s="36">
        <v>173293</v>
      </c>
      <c r="X363" s="37">
        <v>44761.875</v>
      </c>
      <c r="Y363" s="36" t="s">
        <v>387</v>
      </c>
      <c r="Z363" s="36">
        <v>0</v>
      </c>
      <c r="AA363" s="37"/>
      <c r="AB363" s="37">
        <v>44761.875</v>
      </c>
      <c r="AC363" s="37">
        <v>38751.916666666664</v>
      </c>
      <c r="AD363" s="37">
        <v>43416.916666666664</v>
      </c>
      <c r="AE363" s="37"/>
      <c r="AF363" s="37">
        <v>43418.916666666664</v>
      </c>
      <c r="AG363" s="36"/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36" t="s">
        <v>389</v>
      </c>
      <c r="AO363" s="36">
        <v>43</v>
      </c>
      <c r="AP363" s="36" t="s">
        <v>400</v>
      </c>
      <c r="AQ363" s="36">
        <v>49621</v>
      </c>
      <c r="AR363" s="36">
        <v>496.21</v>
      </c>
      <c r="AS363" s="36" t="s">
        <v>408</v>
      </c>
      <c r="AT363" t="str">
        <f t="shared" si="15"/>
        <v>740817681FXBRXWXX HXRNXNDXZ DX XLXVXXRX416.82SIMSIMSIM190117329344761.875FNEL044761.87538751.916666666743416.916666666743418.9166666667000000AMIL43NEXT MUNICIPAL SÃO PAULO49621496.21ATIVO</v>
      </c>
      <c r="AU363">
        <f t="shared" si="16"/>
        <v>1</v>
      </c>
      <c r="AV363">
        <f t="shared" si="17"/>
        <v>1</v>
      </c>
      <c r="AW363">
        <f>COUNTIF(Erros!$J$2:$J$1060,H363)</f>
        <v>0</v>
      </c>
      <c r="AX363">
        <f>COUNTIF(Discrepante!$J$2:$J$86,H363)</f>
        <v>2</v>
      </c>
      <c r="AY363">
        <f>COUNTIF(Acertos!$J$2:$J$37,H363)</f>
        <v>1</v>
      </c>
    </row>
    <row r="364" spans="1:51">
      <c r="A364" s="33"/>
      <c r="B364" s="33"/>
      <c r="C364" s="33"/>
      <c r="D364" s="36"/>
      <c r="E364" s="33"/>
      <c r="F364" s="33"/>
      <c r="G364" s="33"/>
      <c r="H364" s="36">
        <v>74081768</v>
      </c>
      <c r="I364" s="30">
        <v>1</v>
      </c>
      <c r="J364" s="36" t="s">
        <v>893</v>
      </c>
      <c r="K364" s="33"/>
      <c r="L364" s="33"/>
      <c r="M364" s="33"/>
      <c r="N364" s="33"/>
      <c r="O364" s="33"/>
      <c r="P364" s="36">
        <v>416.82</v>
      </c>
      <c r="Q364" s="36" t="s">
        <v>404</v>
      </c>
      <c r="R364" s="36" t="s">
        <v>404</v>
      </c>
      <c r="S364" s="36" t="s">
        <v>404</v>
      </c>
      <c r="T364" s="36">
        <v>19</v>
      </c>
      <c r="U364" s="36">
        <v>0</v>
      </c>
      <c r="V364" s="36">
        <v>1</v>
      </c>
      <c r="W364" s="36">
        <v>173293</v>
      </c>
      <c r="X364" s="37">
        <v>44761.875</v>
      </c>
      <c r="Y364" s="36" t="s">
        <v>387</v>
      </c>
      <c r="Z364" s="36">
        <v>0</v>
      </c>
      <c r="AA364" s="37"/>
      <c r="AB364" s="37">
        <v>44761.875</v>
      </c>
      <c r="AC364" s="37">
        <v>38751.916666666664</v>
      </c>
      <c r="AD364" s="37">
        <v>43416.916666666664</v>
      </c>
      <c r="AE364" s="37"/>
      <c r="AF364" s="37">
        <v>43418.916666666664</v>
      </c>
      <c r="AG364" s="36"/>
      <c r="AH364" s="36">
        <v>0</v>
      </c>
      <c r="AI364" s="36">
        <v>0</v>
      </c>
      <c r="AJ364" s="36">
        <v>0</v>
      </c>
      <c r="AK364" s="36">
        <v>0</v>
      </c>
      <c r="AL364" s="36">
        <v>0</v>
      </c>
      <c r="AM364" s="36">
        <v>0</v>
      </c>
      <c r="AN364" s="36" t="s">
        <v>389</v>
      </c>
      <c r="AO364" s="36">
        <v>43</v>
      </c>
      <c r="AP364" s="36" t="s">
        <v>400</v>
      </c>
      <c r="AQ364" s="36">
        <v>49621</v>
      </c>
      <c r="AR364" s="36">
        <v>496.21</v>
      </c>
      <c r="AS364" s="36" t="s">
        <v>408</v>
      </c>
      <c r="AT364" t="str">
        <f t="shared" si="15"/>
        <v>740817681FXBRXWXX HXRNXNDXZ DX XLXVXXRX416.82SIMSIMSIM190117329344761.875FNEL044761.87538751.916666666743416.916666666743418.9166666667000000AMIL43NEXT MUNICIPAL SÃO PAULO49621496.21ATIVO</v>
      </c>
      <c r="AU364">
        <f t="shared" si="16"/>
        <v>1</v>
      </c>
      <c r="AV364">
        <f t="shared" si="17"/>
        <v>1</v>
      </c>
      <c r="AW364">
        <f>COUNTIF(Erros!$J$2:$J$1060,H364)</f>
        <v>0</v>
      </c>
      <c r="AX364">
        <f>COUNTIF(Discrepante!$J$2:$J$86,H364)</f>
        <v>2</v>
      </c>
      <c r="AY364">
        <f>COUNTIF(Acertos!$J$2:$J$37,H364)</f>
        <v>1</v>
      </c>
    </row>
    <row r="365" spans="1:51">
      <c r="A365" s="33"/>
      <c r="B365" s="33"/>
      <c r="C365" s="33"/>
      <c r="D365" s="34"/>
      <c r="E365" s="33"/>
      <c r="F365" s="33"/>
      <c r="G365" s="33"/>
      <c r="H365" s="34">
        <v>74081819</v>
      </c>
      <c r="I365" s="29">
        <v>0</v>
      </c>
      <c r="J365" s="34" t="s">
        <v>882</v>
      </c>
      <c r="K365" s="33"/>
      <c r="L365" s="33"/>
      <c r="M365" s="33"/>
      <c r="N365" s="33"/>
      <c r="O365" s="33"/>
      <c r="P365" s="34">
        <v>1116.54</v>
      </c>
      <c r="Q365" s="34" t="s">
        <v>404</v>
      </c>
      <c r="R365" s="34" t="s">
        <v>404</v>
      </c>
      <c r="S365" s="34" t="s">
        <v>386</v>
      </c>
      <c r="T365" s="34">
        <v>19</v>
      </c>
      <c r="U365" s="34">
        <v>0</v>
      </c>
      <c r="V365" s="34">
        <v>1</v>
      </c>
      <c r="W365" s="34">
        <v>172716</v>
      </c>
      <c r="X365" s="35">
        <v>44761.875</v>
      </c>
      <c r="Y365" s="34" t="s">
        <v>387</v>
      </c>
      <c r="Z365" s="34">
        <v>0</v>
      </c>
      <c r="AA365" s="35">
        <v>44720.875</v>
      </c>
      <c r="AB365" s="35">
        <v>44761.875</v>
      </c>
      <c r="AC365" s="35">
        <v>33548.916666666664</v>
      </c>
      <c r="AD365" s="35">
        <v>44720.875</v>
      </c>
      <c r="AE365" s="35"/>
      <c r="AF365" s="35">
        <v>43418.916666666664</v>
      </c>
      <c r="AG365" s="34">
        <v>74081820</v>
      </c>
      <c r="AH365" s="34">
        <v>368</v>
      </c>
      <c r="AI365" s="34">
        <v>3022</v>
      </c>
      <c r="AJ365" s="34">
        <v>30.22</v>
      </c>
      <c r="AK365" s="34">
        <v>3022</v>
      </c>
      <c r="AL365" s="34">
        <v>36.799999999999997</v>
      </c>
      <c r="AM365" s="34">
        <v>3680</v>
      </c>
      <c r="AN365" s="34" t="s">
        <v>389</v>
      </c>
      <c r="AO365" s="34">
        <v>43</v>
      </c>
      <c r="AP365" s="34" t="s">
        <v>476</v>
      </c>
      <c r="AQ365" s="34">
        <v>132923</v>
      </c>
      <c r="AR365" s="34">
        <v>1329.23</v>
      </c>
      <c r="AS365" s="34" t="s">
        <v>391</v>
      </c>
      <c r="AT365" t="str">
        <f t="shared" si="15"/>
        <v>740818190DXNXXLX PXRXXRX LXPX1116.54SIMSIMNÃO190117271644761.875FNEL044720.87544761.87533548.916666666744720.87543418.916666666774081820368302230.22302236.83680AMIL43AMIL 400 QC NACIONAL1329231329.23INATIVO</v>
      </c>
      <c r="AU365">
        <f t="shared" si="16"/>
        <v>0</v>
      </c>
      <c r="AV365">
        <f t="shared" si="17"/>
        <v>0</v>
      </c>
      <c r="AW365">
        <f>COUNTIF(Erros!$J$2:$J$1060,H365)</f>
        <v>3</v>
      </c>
      <c r="AX365">
        <f>COUNTIF(Discrepante!$J$2:$J$86,H365)</f>
        <v>0</v>
      </c>
      <c r="AY365">
        <f>COUNTIF(Acertos!$J$2:$J$37,H365)</f>
        <v>0</v>
      </c>
    </row>
    <row r="366" spans="1:51">
      <c r="A366" s="33"/>
      <c r="B366" s="33"/>
      <c r="C366" s="33"/>
      <c r="D366" s="34"/>
      <c r="E366" s="33"/>
      <c r="F366" s="33"/>
      <c r="G366" s="33"/>
      <c r="H366" s="34">
        <v>74081819</v>
      </c>
      <c r="I366" s="29">
        <v>0</v>
      </c>
      <c r="J366" s="34" t="s">
        <v>882</v>
      </c>
      <c r="K366" s="33"/>
      <c r="L366" s="33"/>
      <c r="M366" s="33"/>
      <c r="N366" s="33"/>
      <c r="O366" s="33"/>
      <c r="P366" s="34">
        <v>1116.54</v>
      </c>
      <c r="Q366" s="34" t="s">
        <v>404</v>
      </c>
      <c r="R366" s="34" t="s">
        <v>404</v>
      </c>
      <c r="S366" s="34" t="s">
        <v>386</v>
      </c>
      <c r="T366" s="34">
        <v>19</v>
      </c>
      <c r="U366" s="34">
        <v>0</v>
      </c>
      <c r="V366" s="34">
        <v>1</v>
      </c>
      <c r="W366" s="34">
        <v>172716</v>
      </c>
      <c r="X366" s="35">
        <v>44761.875</v>
      </c>
      <c r="Y366" s="34" t="s">
        <v>387</v>
      </c>
      <c r="Z366" s="34">
        <v>0</v>
      </c>
      <c r="AA366" s="35">
        <v>44720.875</v>
      </c>
      <c r="AB366" s="35">
        <v>44761.875</v>
      </c>
      <c r="AC366" s="35">
        <v>33548.916666666664</v>
      </c>
      <c r="AD366" s="35">
        <v>44720.875</v>
      </c>
      <c r="AE366" s="35"/>
      <c r="AF366" s="35">
        <v>43418.916666666664</v>
      </c>
      <c r="AG366" s="34">
        <v>74081820</v>
      </c>
      <c r="AH366" s="34">
        <v>368</v>
      </c>
      <c r="AI366" s="34">
        <v>3022</v>
      </c>
      <c r="AJ366" s="34">
        <v>30.22</v>
      </c>
      <c r="AK366" s="34">
        <v>3022</v>
      </c>
      <c r="AL366" s="34">
        <v>36.799999999999997</v>
      </c>
      <c r="AM366" s="34">
        <v>3680</v>
      </c>
      <c r="AN366" s="34" t="s">
        <v>389</v>
      </c>
      <c r="AO366" s="34">
        <v>43</v>
      </c>
      <c r="AP366" s="34" t="s">
        <v>476</v>
      </c>
      <c r="AQ366" s="34">
        <v>132923</v>
      </c>
      <c r="AR366" s="34">
        <v>1329.23</v>
      </c>
      <c r="AS366" s="34" t="s">
        <v>391</v>
      </c>
      <c r="AT366" t="str">
        <f t="shared" si="15"/>
        <v>740818190DXNXXLX PXRXXRX LXPX1116.54SIMSIMNÃO190117271644761.875FNEL044720.87544761.87533548.916666666744720.87543418.916666666774081820368302230.22302236.83680AMIL43AMIL 400 QC NACIONAL1329231329.23INATIVO</v>
      </c>
      <c r="AU366">
        <f t="shared" si="16"/>
        <v>1</v>
      </c>
      <c r="AV366">
        <f t="shared" si="17"/>
        <v>1</v>
      </c>
      <c r="AW366">
        <f>COUNTIF(Erros!$J$2:$J$1060,H366)</f>
        <v>3</v>
      </c>
      <c r="AX366">
        <f>COUNTIF(Discrepante!$J$2:$J$86,H366)</f>
        <v>0</v>
      </c>
      <c r="AY366">
        <f>COUNTIF(Acertos!$J$2:$J$37,H366)</f>
        <v>0</v>
      </c>
    </row>
    <row r="367" spans="1:51">
      <c r="A367" s="33"/>
      <c r="B367" s="33"/>
      <c r="C367" s="33"/>
      <c r="D367" s="34"/>
      <c r="E367" s="33"/>
      <c r="F367" s="33"/>
      <c r="G367" s="33"/>
      <c r="H367" s="34">
        <v>74081819</v>
      </c>
      <c r="I367" s="29">
        <v>0</v>
      </c>
      <c r="J367" s="34" t="s">
        <v>882</v>
      </c>
      <c r="K367" s="33"/>
      <c r="L367" s="33"/>
      <c r="M367" s="33"/>
      <c r="N367" s="33"/>
      <c r="O367" s="33"/>
      <c r="P367" s="34">
        <v>1116.54</v>
      </c>
      <c r="Q367" s="34" t="s">
        <v>404</v>
      </c>
      <c r="R367" s="34" t="s">
        <v>404</v>
      </c>
      <c r="S367" s="34" t="s">
        <v>386</v>
      </c>
      <c r="T367" s="34">
        <v>19</v>
      </c>
      <c r="U367" s="34">
        <v>0</v>
      </c>
      <c r="V367" s="34">
        <v>1</v>
      </c>
      <c r="W367" s="34">
        <v>172716</v>
      </c>
      <c r="X367" s="35">
        <v>44761.875</v>
      </c>
      <c r="Y367" s="34" t="s">
        <v>387</v>
      </c>
      <c r="Z367" s="34">
        <v>0</v>
      </c>
      <c r="AA367" s="35">
        <v>44720.875</v>
      </c>
      <c r="AB367" s="35">
        <v>44761.875</v>
      </c>
      <c r="AC367" s="35">
        <v>33548.916666666664</v>
      </c>
      <c r="AD367" s="35">
        <v>44720.875</v>
      </c>
      <c r="AE367" s="35"/>
      <c r="AF367" s="35">
        <v>43418.916666666664</v>
      </c>
      <c r="AG367" s="34">
        <v>74081820</v>
      </c>
      <c r="AH367" s="34">
        <v>368</v>
      </c>
      <c r="AI367" s="34">
        <v>3022</v>
      </c>
      <c r="AJ367" s="34">
        <v>30.22</v>
      </c>
      <c r="AK367" s="34">
        <v>3022</v>
      </c>
      <c r="AL367" s="34">
        <v>36.799999999999997</v>
      </c>
      <c r="AM367" s="34">
        <v>3680</v>
      </c>
      <c r="AN367" s="34" t="s">
        <v>389</v>
      </c>
      <c r="AO367" s="34">
        <v>43</v>
      </c>
      <c r="AP367" s="34" t="s">
        <v>476</v>
      </c>
      <c r="AQ367" s="34">
        <v>132923</v>
      </c>
      <c r="AR367" s="34">
        <v>1329.23</v>
      </c>
      <c r="AS367" s="34" t="s">
        <v>391</v>
      </c>
      <c r="AT367" t="str">
        <f t="shared" si="15"/>
        <v>740818190DXNXXLX PXRXXRX LXPX1116.54SIMSIMNÃO190117271644761.875FNEL044720.87544761.87533548.916666666744720.87543418.916666666774081820368302230.22302236.83680AMIL43AMIL 400 QC NACIONAL1329231329.23INATIVO</v>
      </c>
      <c r="AU367">
        <f t="shared" si="16"/>
        <v>1</v>
      </c>
      <c r="AV367">
        <f t="shared" si="17"/>
        <v>1</v>
      </c>
      <c r="AW367">
        <f>COUNTIF(Erros!$J$2:$J$1060,H367)</f>
        <v>3</v>
      </c>
      <c r="AX367">
        <f>COUNTIF(Discrepante!$J$2:$J$86,H367)</f>
        <v>0</v>
      </c>
      <c r="AY367">
        <f>COUNTIF(Acertos!$J$2:$J$37,H367)</f>
        <v>0</v>
      </c>
    </row>
    <row r="368" spans="1:51">
      <c r="A368" s="33"/>
      <c r="B368" s="33"/>
      <c r="C368" s="33"/>
      <c r="D368" s="36"/>
      <c r="E368" s="33"/>
      <c r="F368" s="33"/>
      <c r="G368" s="33"/>
      <c r="H368" s="36">
        <v>74081822</v>
      </c>
      <c r="I368" s="30">
        <v>0</v>
      </c>
      <c r="J368" s="36" t="s">
        <v>887</v>
      </c>
      <c r="K368" s="33"/>
      <c r="L368" s="33"/>
      <c r="M368" s="33"/>
      <c r="N368" s="33"/>
      <c r="O368" s="33"/>
      <c r="P368" s="36">
        <v>2343.0700000000002</v>
      </c>
      <c r="Q368" s="36" t="s">
        <v>404</v>
      </c>
      <c r="R368" s="36" t="s">
        <v>404</v>
      </c>
      <c r="S368" s="36" t="s">
        <v>404</v>
      </c>
      <c r="T368" s="36">
        <v>57</v>
      </c>
      <c r="U368" s="36">
        <v>0</v>
      </c>
      <c r="V368" s="36">
        <v>1</v>
      </c>
      <c r="W368" s="36">
        <v>172749</v>
      </c>
      <c r="X368" s="37">
        <v>44761.875</v>
      </c>
      <c r="Y368" s="36" t="s">
        <v>392</v>
      </c>
      <c r="Z368" s="36">
        <v>0</v>
      </c>
      <c r="AA368" s="37"/>
      <c r="AB368" s="37">
        <v>44761.875</v>
      </c>
      <c r="AC368" s="37">
        <v>28688.875</v>
      </c>
      <c r="AD368" s="37">
        <v>43416.916666666664</v>
      </c>
      <c r="AE368" s="37"/>
      <c r="AF368" s="37">
        <v>43418.916666666664</v>
      </c>
      <c r="AG368" s="36"/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36" t="s">
        <v>389</v>
      </c>
      <c r="AO368" s="36">
        <v>43</v>
      </c>
      <c r="AP368" s="36" t="s">
        <v>390</v>
      </c>
      <c r="AQ368" s="36">
        <v>278937</v>
      </c>
      <c r="AR368" s="36">
        <v>2789.37</v>
      </c>
      <c r="AS368" s="36" t="s">
        <v>408</v>
      </c>
      <c r="AT368" t="str">
        <f t="shared" si="15"/>
        <v>740818220TXLXTX GUXMXRXX RXX MXXRXLLX2343.07SIMSIMSIM570117274944761.875ANMEP044761.87528688.87543416.916666666743418.9166666667000000AMIL43AMIL 400 QP NACIONAL2789372789.37ATIVO</v>
      </c>
      <c r="AU368">
        <f t="shared" si="16"/>
        <v>0</v>
      </c>
      <c r="AV368">
        <f t="shared" si="17"/>
        <v>0</v>
      </c>
      <c r="AW368">
        <f>COUNTIF(Erros!$J$2:$J$1060,H368)</f>
        <v>3</v>
      </c>
      <c r="AX368">
        <f>COUNTIF(Discrepante!$J$2:$J$86,H368)</f>
        <v>0</v>
      </c>
      <c r="AY368">
        <f>COUNTIF(Acertos!$J$2:$J$37,H368)</f>
        <v>0</v>
      </c>
    </row>
    <row r="369" spans="1:51">
      <c r="A369" s="33"/>
      <c r="B369" s="33"/>
      <c r="C369" s="33"/>
      <c r="D369" s="36"/>
      <c r="E369" s="33"/>
      <c r="F369" s="33"/>
      <c r="G369" s="33"/>
      <c r="H369" s="36">
        <v>74081822</v>
      </c>
      <c r="I369" s="30">
        <v>0</v>
      </c>
      <c r="J369" s="36" t="s">
        <v>887</v>
      </c>
      <c r="K369" s="33"/>
      <c r="L369" s="33"/>
      <c r="M369" s="33"/>
      <c r="N369" s="33"/>
      <c r="O369" s="33"/>
      <c r="P369" s="36">
        <v>2343.0700000000002</v>
      </c>
      <c r="Q369" s="36" t="s">
        <v>404</v>
      </c>
      <c r="R369" s="36" t="s">
        <v>404</v>
      </c>
      <c r="S369" s="36" t="s">
        <v>404</v>
      </c>
      <c r="T369" s="36">
        <v>57</v>
      </c>
      <c r="U369" s="36">
        <v>0</v>
      </c>
      <c r="V369" s="36">
        <v>1</v>
      </c>
      <c r="W369" s="36">
        <v>172749</v>
      </c>
      <c r="X369" s="37">
        <v>44761.875</v>
      </c>
      <c r="Y369" s="36" t="s">
        <v>392</v>
      </c>
      <c r="Z369" s="36">
        <v>0</v>
      </c>
      <c r="AA369" s="37"/>
      <c r="AB369" s="37">
        <v>44761.875</v>
      </c>
      <c r="AC369" s="37">
        <v>28688.875</v>
      </c>
      <c r="AD369" s="37">
        <v>43416.916666666664</v>
      </c>
      <c r="AE369" s="37"/>
      <c r="AF369" s="37">
        <v>43418.916666666664</v>
      </c>
      <c r="AG369" s="36"/>
      <c r="AH369" s="36">
        <v>0</v>
      </c>
      <c r="AI369" s="36">
        <v>0</v>
      </c>
      <c r="AJ369" s="36">
        <v>0</v>
      </c>
      <c r="AK369" s="36">
        <v>0</v>
      </c>
      <c r="AL369" s="36">
        <v>0</v>
      </c>
      <c r="AM369" s="36">
        <v>0</v>
      </c>
      <c r="AN369" s="36" t="s">
        <v>389</v>
      </c>
      <c r="AO369" s="36">
        <v>43</v>
      </c>
      <c r="AP369" s="36" t="s">
        <v>390</v>
      </c>
      <c r="AQ369" s="36">
        <v>278937</v>
      </c>
      <c r="AR369" s="36">
        <v>2789.37</v>
      </c>
      <c r="AS369" s="36" t="s">
        <v>408</v>
      </c>
      <c r="AT369" t="str">
        <f t="shared" si="15"/>
        <v>740818220TXLXTX GUXMXRXX RXX MXXRXLLX2343.07SIMSIMSIM570117274944761.875ANMEP044761.87528688.87543416.916666666743418.9166666667000000AMIL43AMIL 400 QP NACIONAL2789372789.37ATIVO</v>
      </c>
      <c r="AU369">
        <f t="shared" si="16"/>
        <v>1</v>
      </c>
      <c r="AV369">
        <f t="shared" si="17"/>
        <v>1</v>
      </c>
      <c r="AW369">
        <f>COUNTIF(Erros!$J$2:$J$1060,H369)</f>
        <v>3</v>
      </c>
      <c r="AX369">
        <f>COUNTIF(Discrepante!$J$2:$J$86,H369)</f>
        <v>0</v>
      </c>
      <c r="AY369">
        <f>COUNTIF(Acertos!$J$2:$J$37,H369)</f>
        <v>0</v>
      </c>
    </row>
    <row r="370" spans="1:51">
      <c r="A370" s="33"/>
      <c r="B370" s="33"/>
      <c r="C370" s="33"/>
      <c r="D370" s="36"/>
      <c r="E370" s="33"/>
      <c r="F370" s="33"/>
      <c r="G370" s="33"/>
      <c r="H370" s="36">
        <v>74081822</v>
      </c>
      <c r="I370" s="30">
        <v>0</v>
      </c>
      <c r="J370" s="36" t="s">
        <v>887</v>
      </c>
      <c r="K370" s="33"/>
      <c r="L370" s="33"/>
      <c r="M370" s="33"/>
      <c r="N370" s="33"/>
      <c r="O370" s="33"/>
      <c r="P370" s="36">
        <v>2343.0700000000002</v>
      </c>
      <c r="Q370" s="36" t="s">
        <v>404</v>
      </c>
      <c r="R370" s="36" t="s">
        <v>404</v>
      </c>
      <c r="S370" s="36" t="s">
        <v>404</v>
      </c>
      <c r="T370" s="36">
        <v>57</v>
      </c>
      <c r="U370" s="36">
        <v>0</v>
      </c>
      <c r="V370" s="36">
        <v>1</v>
      </c>
      <c r="W370" s="36">
        <v>172749</v>
      </c>
      <c r="X370" s="37">
        <v>44761.875</v>
      </c>
      <c r="Y370" s="36" t="s">
        <v>392</v>
      </c>
      <c r="Z370" s="36">
        <v>0</v>
      </c>
      <c r="AA370" s="37"/>
      <c r="AB370" s="37">
        <v>44761.875</v>
      </c>
      <c r="AC370" s="37">
        <v>28688.875</v>
      </c>
      <c r="AD370" s="37">
        <v>43416.916666666664</v>
      </c>
      <c r="AE370" s="37"/>
      <c r="AF370" s="37">
        <v>43418.916666666664</v>
      </c>
      <c r="AG370" s="36"/>
      <c r="AH370" s="36">
        <v>0</v>
      </c>
      <c r="AI370" s="36">
        <v>0</v>
      </c>
      <c r="AJ370" s="36">
        <v>0</v>
      </c>
      <c r="AK370" s="36">
        <v>0</v>
      </c>
      <c r="AL370" s="36">
        <v>0</v>
      </c>
      <c r="AM370" s="36">
        <v>0</v>
      </c>
      <c r="AN370" s="36" t="s">
        <v>389</v>
      </c>
      <c r="AO370" s="36">
        <v>43</v>
      </c>
      <c r="AP370" s="36" t="s">
        <v>390</v>
      </c>
      <c r="AQ370" s="36">
        <v>278937</v>
      </c>
      <c r="AR370" s="36">
        <v>2789.37</v>
      </c>
      <c r="AS370" s="36" t="s">
        <v>408</v>
      </c>
      <c r="AT370" t="str">
        <f t="shared" si="15"/>
        <v>740818220TXLXTX GUXMXRXX RXX MXXRXLLX2343.07SIMSIMSIM570117274944761.875ANMEP044761.87528688.87543416.916666666743418.9166666667000000AMIL43AMIL 400 QP NACIONAL2789372789.37ATIVO</v>
      </c>
      <c r="AU370">
        <f t="shared" si="16"/>
        <v>1</v>
      </c>
      <c r="AV370">
        <f t="shared" si="17"/>
        <v>1</v>
      </c>
      <c r="AW370">
        <f>COUNTIF(Erros!$J$2:$J$1060,H370)</f>
        <v>3</v>
      </c>
      <c r="AX370">
        <f>COUNTIF(Discrepante!$J$2:$J$86,H370)</f>
        <v>0</v>
      </c>
      <c r="AY370">
        <f>COUNTIF(Acertos!$J$2:$J$37,H370)</f>
        <v>0</v>
      </c>
    </row>
    <row r="371" spans="1:51">
      <c r="A371" s="33"/>
      <c r="B371" s="33"/>
      <c r="C371" s="33"/>
      <c r="D371" s="34"/>
      <c r="E371" s="33"/>
      <c r="F371" s="33"/>
      <c r="G371" s="33"/>
      <c r="H371" s="34">
        <v>74081876</v>
      </c>
      <c r="I371" s="29">
        <v>0</v>
      </c>
      <c r="J371" s="34" t="s">
        <v>886</v>
      </c>
      <c r="K371" s="33"/>
      <c r="L371" s="33"/>
      <c r="M371" s="33"/>
      <c r="N371" s="33"/>
      <c r="O371" s="33"/>
      <c r="P371" s="34">
        <v>1038.1099999999999</v>
      </c>
      <c r="Q371" s="34" t="s">
        <v>404</v>
      </c>
      <c r="R371" s="34" t="s">
        <v>404</v>
      </c>
      <c r="S371" s="34" t="s">
        <v>404</v>
      </c>
      <c r="T371" s="34">
        <v>19</v>
      </c>
      <c r="U371" s="34">
        <v>0</v>
      </c>
      <c r="V371" s="34">
        <v>1</v>
      </c>
      <c r="W371" s="34">
        <v>172748</v>
      </c>
      <c r="X371" s="35">
        <v>44761.875</v>
      </c>
      <c r="Y371" s="34" t="s">
        <v>387</v>
      </c>
      <c r="Z371" s="34">
        <v>0</v>
      </c>
      <c r="AA371" s="35">
        <v>44749.875</v>
      </c>
      <c r="AB371" s="35">
        <v>44761.875</v>
      </c>
      <c r="AC371" s="35">
        <v>39104.916666666664</v>
      </c>
      <c r="AD371" s="35">
        <v>44749.875</v>
      </c>
      <c r="AE371" s="35">
        <v>43478.916666666664</v>
      </c>
      <c r="AF371" s="35">
        <v>43418.916666666664</v>
      </c>
      <c r="AG371" s="34"/>
      <c r="AH371" s="34">
        <v>0</v>
      </c>
      <c r="AI371" s="34">
        <v>0</v>
      </c>
      <c r="AJ371" s="34">
        <v>0</v>
      </c>
      <c r="AK371" s="34">
        <v>0</v>
      </c>
      <c r="AL371" s="34">
        <v>0</v>
      </c>
      <c r="AM371" s="34">
        <v>0</v>
      </c>
      <c r="AN371" s="34" t="s">
        <v>389</v>
      </c>
      <c r="AO371" s="34">
        <v>43</v>
      </c>
      <c r="AP371" s="34" t="s">
        <v>476</v>
      </c>
      <c r="AQ371" s="34">
        <v>123586</v>
      </c>
      <c r="AR371" s="34">
        <v>1235.8599999999999</v>
      </c>
      <c r="AS371" s="34" t="s">
        <v>391</v>
      </c>
      <c r="AT371" t="str">
        <f t="shared" si="15"/>
        <v>740818760DXVX MXDXTX DX NXWXMXNTX1038.11SIMSIMSIM190117274844761.875FNEL044749.87544761.87539104.916666666744749.87543478.916666666743418.9166666667000000AMIL43AMIL 400 QC NACIONAL1235861235.86INATIVO</v>
      </c>
      <c r="AU371">
        <f t="shared" si="16"/>
        <v>0</v>
      </c>
      <c r="AV371">
        <f t="shared" si="17"/>
        <v>0</v>
      </c>
      <c r="AW371">
        <f>COUNTIF(Erros!$J$2:$J$1060,H371)</f>
        <v>3</v>
      </c>
      <c r="AX371">
        <f>COUNTIF(Discrepante!$J$2:$J$86,H371)</f>
        <v>0</v>
      </c>
      <c r="AY371">
        <f>COUNTIF(Acertos!$J$2:$J$37,H371)</f>
        <v>0</v>
      </c>
    </row>
    <row r="372" spans="1:51">
      <c r="A372" s="33"/>
      <c r="B372" s="33"/>
      <c r="C372" s="33"/>
      <c r="D372" s="34"/>
      <c r="E372" s="33"/>
      <c r="F372" s="33"/>
      <c r="G372" s="33"/>
      <c r="H372" s="34">
        <v>74081876</v>
      </c>
      <c r="I372" s="29">
        <v>0</v>
      </c>
      <c r="J372" s="34" t="s">
        <v>886</v>
      </c>
      <c r="K372" s="33"/>
      <c r="L372" s="33"/>
      <c r="M372" s="33"/>
      <c r="N372" s="33"/>
      <c r="O372" s="33"/>
      <c r="P372" s="34">
        <v>1038.1099999999999</v>
      </c>
      <c r="Q372" s="34" t="s">
        <v>404</v>
      </c>
      <c r="R372" s="34" t="s">
        <v>404</v>
      </c>
      <c r="S372" s="34" t="s">
        <v>404</v>
      </c>
      <c r="T372" s="34">
        <v>19</v>
      </c>
      <c r="U372" s="34">
        <v>0</v>
      </c>
      <c r="V372" s="34">
        <v>1</v>
      </c>
      <c r="W372" s="34">
        <v>172748</v>
      </c>
      <c r="X372" s="35">
        <v>44761.875</v>
      </c>
      <c r="Y372" s="34" t="s">
        <v>387</v>
      </c>
      <c r="Z372" s="34">
        <v>0</v>
      </c>
      <c r="AA372" s="35">
        <v>44749.875</v>
      </c>
      <c r="AB372" s="35">
        <v>44761.875</v>
      </c>
      <c r="AC372" s="35">
        <v>39104.916666666664</v>
      </c>
      <c r="AD372" s="35">
        <v>44749.875</v>
      </c>
      <c r="AE372" s="35">
        <v>43478.916666666664</v>
      </c>
      <c r="AF372" s="35">
        <v>43418.916666666664</v>
      </c>
      <c r="AG372" s="34"/>
      <c r="AH372" s="34">
        <v>0</v>
      </c>
      <c r="AI372" s="34">
        <v>0</v>
      </c>
      <c r="AJ372" s="34">
        <v>0</v>
      </c>
      <c r="AK372" s="34">
        <v>0</v>
      </c>
      <c r="AL372" s="34">
        <v>0</v>
      </c>
      <c r="AM372" s="34">
        <v>0</v>
      </c>
      <c r="AN372" s="34" t="s">
        <v>389</v>
      </c>
      <c r="AO372" s="34">
        <v>43</v>
      </c>
      <c r="AP372" s="34" t="s">
        <v>476</v>
      </c>
      <c r="AQ372" s="34">
        <v>123586</v>
      </c>
      <c r="AR372" s="34">
        <v>1235.8599999999999</v>
      </c>
      <c r="AS372" s="34" t="s">
        <v>391</v>
      </c>
      <c r="AT372" t="str">
        <f t="shared" si="15"/>
        <v>740818760DXVX MXDXTX DX NXWXMXNTX1038.11SIMSIMSIM190117274844761.875FNEL044749.87544761.87539104.916666666744749.87543478.916666666743418.9166666667000000AMIL43AMIL 400 QC NACIONAL1235861235.86INATIVO</v>
      </c>
      <c r="AU372">
        <f t="shared" si="16"/>
        <v>1</v>
      </c>
      <c r="AV372">
        <f t="shared" si="17"/>
        <v>1</v>
      </c>
      <c r="AW372">
        <f>COUNTIF(Erros!$J$2:$J$1060,H372)</f>
        <v>3</v>
      </c>
      <c r="AX372">
        <f>COUNTIF(Discrepante!$J$2:$J$86,H372)</f>
        <v>0</v>
      </c>
      <c r="AY372">
        <f>COUNTIF(Acertos!$J$2:$J$37,H372)</f>
        <v>0</v>
      </c>
    </row>
    <row r="373" spans="1:51">
      <c r="A373" s="33"/>
      <c r="B373" s="33"/>
      <c r="C373" s="33"/>
      <c r="D373" s="34"/>
      <c r="E373" s="33"/>
      <c r="F373" s="33"/>
      <c r="G373" s="33"/>
      <c r="H373" s="34">
        <v>74081876</v>
      </c>
      <c r="I373" s="29">
        <v>0</v>
      </c>
      <c r="J373" s="34" t="s">
        <v>886</v>
      </c>
      <c r="K373" s="33"/>
      <c r="L373" s="33"/>
      <c r="M373" s="33"/>
      <c r="N373" s="33"/>
      <c r="O373" s="33"/>
      <c r="P373" s="34">
        <v>1038.1099999999999</v>
      </c>
      <c r="Q373" s="34" t="s">
        <v>404</v>
      </c>
      <c r="R373" s="34" t="s">
        <v>404</v>
      </c>
      <c r="S373" s="34" t="s">
        <v>404</v>
      </c>
      <c r="T373" s="34">
        <v>19</v>
      </c>
      <c r="U373" s="34">
        <v>0</v>
      </c>
      <c r="V373" s="34">
        <v>1</v>
      </c>
      <c r="W373" s="34">
        <v>172748</v>
      </c>
      <c r="X373" s="35">
        <v>44761.875</v>
      </c>
      <c r="Y373" s="34" t="s">
        <v>387</v>
      </c>
      <c r="Z373" s="34">
        <v>0</v>
      </c>
      <c r="AA373" s="35">
        <v>44749.875</v>
      </c>
      <c r="AB373" s="35">
        <v>44761.875</v>
      </c>
      <c r="AC373" s="35">
        <v>39104.916666666664</v>
      </c>
      <c r="AD373" s="35">
        <v>44749.875</v>
      </c>
      <c r="AE373" s="35">
        <v>43478.916666666664</v>
      </c>
      <c r="AF373" s="35">
        <v>43418.916666666664</v>
      </c>
      <c r="AG373" s="34"/>
      <c r="AH373" s="34">
        <v>0</v>
      </c>
      <c r="AI373" s="34">
        <v>0</v>
      </c>
      <c r="AJ373" s="34">
        <v>0</v>
      </c>
      <c r="AK373" s="34">
        <v>0</v>
      </c>
      <c r="AL373" s="34">
        <v>0</v>
      </c>
      <c r="AM373" s="34">
        <v>0</v>
      </c>
      <c r="AN373" s="34" t="s">
        <v>389</v>
      </c>
      <c r="AO373" s="34">
        <v>43</v>
      </c>
      <c r="AP373" s="34" t="s">
        <v>476</v>
      </c>
      <c r="AQ373" s="34">
        <v>123586</v>
      </c>
      <c r="AR373" s="34">
        <v>1235.8599999999999</v>
      </c>
      <c r="AS373" s="34" t="s">
        <v>391</v>
      </c>
      <c r="AT373" t="str">
        <f t="shared" si="15"/>
        <v>740818760DXVX MXDXTX DX NXWXMXNTX1038.11SIMSIMSIM190117274844761.875FNEL044749.87544761.87539104.916666666744749.87543478.916666666743418.9166666667000000AMIL43AMIL 400 QC NACIONAL1235861235.86INATIVO</v>
      </c>
      <c r="AU373">
        <f t="shared" si="16"/>
        <v>1</v>
      </c>
      <c r="AV373">
        <f t="shared" si="17"/>
        <v>1</v>
      </c>
      <c r="AW373">
        <f>COUNTIF(Erros!$J$2:$J$1060,H373)</f>
        <v>3</v>
      </c>
      <c r="AX373">
        <f>COUNTIF(Discrepante!$J$2:$J$86,H373)</f>
        <v>0</v>
      </c>
      <c r="AY373">
        <f>COUNTIF(Acertos!$J$2:$J$37,H373)</f>
        <v>0</v>
      </c>
    </row>
    <row r="374" spans="1:51">
      <c r="A374" s="31" t="s">
        <v>210</v>
      </c>
      <c r="B374" s="31" t="s">
        <v>19</v>
      </c>
      <c r="C374" s="31" t="s">
        <v>18</v>
      </c>
      <c r="D374" s="27">
        <v>1198444000</v>
      </c>
      <c r="E374" s="27" t="s">
        <v>1060</v>
      </c>
      <c r="F374" s="27" t="s">
        <v>20</v>
      </c>
      <c r="G374" s="32">
        <v>43418.916666666664</v>
      </c>
      <c r="H374" s="31">
        <v>74090462</v>
      </c>
      <c r="I374" s="27">
        <v>3</v>
      </c>
      <c r="J374" s="31" t="s">
        <v>211</v>
      </c>
      <c r="K374" s="31">
        <v>0</v>
      </c>
      <c r="L374" s="31">
        <v>0</v>
      </c>
      <c r="M374" s="31" t="s">
        <v>201</v>
      </c>
      <c r="N374" s="31" t="s">
        <v>77</v>
      </c>
      <c r="O374" s="31" t="s">
        <v>78</v>
      </c>
      <c r="P374" s="31">
        <v>664.46</v>
      </c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 t="str">
        <f>M374</f>
        <v>NEXT MUN SÃO PAULO QC PJCA</v>
      </c>
      <c r="AQ374" s="33"/>
      <c r="AR374" s="33"/>
      <c r="AS374" s="33"/>
      <c r="AT374" t="str">
        <f t="shared" si="15"/>
        <v>6302b525171b4e38d1b83f0d6302b4ad7d8f3341632e5b086302b525171b4e38d1b83f0711984440006302b4ad7d8f3341632e5b081198444000D43418.9166666667740904623DIXGX XLVX DX XUZX00NEXT MUN SÃO PAULO QC PJCAMens. Titular Faixa Etária Implant.T664.46NEXT MUN SÃO PAULO QC PJCA</v>
      </c>
      <c r="AU374">
        <f t="shared" si="16"/>
        <v>0</v>
      </c>
      <c r="AV374">
        <f t="shared" si="17"/>
        <v>0</v>
      </c>
      <c r="AW374">
        <f>COUNTIF(Erros!$J$2:$J$1060,H374)</f>
        <v>0</v>
      </c>
      <c r="AX374">
        <f>COUNTIF(Discrepante!$J$2:$J$86,H374)</f>
        <v>2</v>
      </c>
      <c r="AY374">
        <f>COUNTIF(Acertos!$J$2:$J$37,H374)</f>
        <v>1</v>
      </c>
    </row>
    <row r="375" spans="1:51">
      <c r="A375" s="33"/>
      <c r="B375" s="33"/>
      <c r="C375" s="33"/>
      <c r="D375" s="34"/>
      <c r="E375" s="33"/>
      <c r="F375" s="33"/>
      <c r="G375" s="33"/>
      <c r="H375" s="34">
        <v>74090462</v>
      </c>
      <c r="I375" s="29">
        <v>1</v>
      </c>
      <c r="J375" s="34" t="s">
        <v>894</v>
      </c>
      <c r="K375" s="33"/>
      <c r="L375" s="33"/>
      <c r="M375" s="33"/>
      <c r="N375" s="33"/>
      <c r="O375" s="33"/>
      <c r="P375" s="34">
        <v>664.5</v>
      </c>
      <c r="Q375" s="34" t="s">
        <v>404</v>
      </c>
      <c r="R375" s="34" t="s">
        <v>404</v>
      </c>
      <c r="S375" s="34" t="s">
        <v>404</v>
      </c>
      <c r="T375" s="34">
        <v>19</v>
      </c>
      <c r="U375" s="34">
        <v>0</v>
      </c>
      <c r="V375" s="34">
        <v>1</v>
      </c>
      <c r="W375" s="34">
        <v>173335</v>
      </c>
      <c r="X375" s="35">
        <v>44761.875</v>
      </c>
      <c r="Y375" s="34" t="s">
        <v>387</v>
      </c>
      <c r="Z375" s="34">
        <v>0</v>
      </c>
      <c r="AA375" s="35"/>
      <c r="AB375" s="35">
        <v>44761.875</v>
      </c>
      <c r="AC375" s="35">
        <v>33160.875</v>
      </c>
      <c r="AD375" s="35">
        <v>43417.916666666664</v>
      </c>
      <c r="AE375" s="35"/>
      <c r="AF375" s="35">
        <v>43418.916666666664</v>
      </c>
      <c r="AG375" s="34"/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34" t="s">
        <v>389</v>
      </c>
      <c r="AO375" s="34">
        <v>43</v>
      </c>
      <c r="AP375" s="34" t="s">
        <v>400</v>
      </c>
      <c r="AQ375" s="34">
        <v>79106</v>
      </c>
      <c r="AR375" s="34">
        <v>791.06</v>
      </c>
      <c r="AS375" s="34" t="s">
        <v>408</v>
      </c>
      <c r="AT375" t="str">
        <f t="shared" si="15"/>
        <v>740904621DXXGX XLVX DX XUZX664.5SIMSIMSIM190117333544761.875FNEL044761.87533160.87543417.916666666743418.9166666667000000AMIL43NEXT MUNICIPAL SÃO PAULO79106791.06ATIVO</v>
      </c>
      <c r="AU375">
        <f t="shared" si="16"/>
        <v>0</v>
      </c>
      <c r="AV375">
        <f t="shared" si="17"/>
        <v>1</v>
      </c>
      <c r="AW375">
        <f>COUNTIF(Erros!$J$2:$J$1060,H375)</f>
        <v>0</v>
      </c>
      <c r="AX375">
        <f>COUNTIF(Discrepante!$J$2:$J$86,H375)</f>
        <v>2</v>
      </c>
      <c r="AY375">
        <f>COUNTIF(Acertos!$J$2:$J$37,H375)</f>
        <v>1</v>
      </c>
    </row>
    <row r="376" spans="1:51">
      <c r="A376" s="33"/>
      <c r="B376" s="33"/>
      <c r="C376" s="33"/>
      <c r="D376" s="34"/>
      <c r="E376" s="33"/>
      <c r="F376" s="33"/>
      <c r="G376" s="33"/>
      <c r="H376" s="34">
        <v>74090462</v>
      </c>
      <c r="I376" s="29">
        <v>1</v>
      </c>
      <c r="J376" s="34" t="s">
        <v>894</v>
      </c>
      <c r="K376" s="33"/>
      <c r="L376" s="33"/>
      <c r="M376" s="33"/>
      <c r="N376" s="33"/>
      <c r="O376" s="33"/>
      <c r="P376" s="34">
        <v>664.5</v>
      </c>
      <c r="Q376" s="34" t="s">
        <v>404</v>
      </c>
      <c r="R376" s="34" t="s">
        <v>404</v>
      </c>
      <c r="S376" s="34" t="s">
        <v>404</v>
      </c>
      <c r="T376" s="34">
        <v>19</v>
      </c>
      <c r="U376" s="34">
        <v>0</v>
      </c>
      <c r="V376" s="34">
        <v>1</v>
      </c>
      <c r="W376" s="34">
        <v>173335</v>
      </c>
      <c r="X376" s="35">
        <v>44761.875</v>
      </c>
      <c r="Y376" s="34" t="s">
        <v>387</v>
      </c>
      <c r="Z376" s="34">
        <v>0</v>
      </c>
      <c r="AA376" s="35"/>
      <c r="AB376" s="35">
        <v>44761.875</v>
      </c>
      <c r="AC376" s="35">
        <v>33160.875</v>
      </c>
      <c r="AD376" s="35">
        <v>43417.916666666664</v>
      </c>
      <c r="AE376" s="35"/>
      <c r="AF376" s="35">
        <v>43418.916666666664</v>
      </c>
      <c r="AG376" s="34"/>
      <c r="AH376" s="34">
        <v>0</v>
      </c>
      <c r="AI376" s="34">
        <v>0</v>
      </c>
      <c r="AJ376" s="34">
        <v>0</v>
      </c>
      <c r="AK376" s="34">
        <v>0</v>
      </c>
      <c r="AL376" s="34">
        <v>0</v>
      </c>
      <c r="AM376" s="34">
        <v>0</v>
      </c>
      <c r="AN376" s="34" t="s">
        <v>389</v>
      </c>
      <c r="AO376" s="34">
        <v>43</v>
      </c>
      <c r="AP376" s="34" t="s">
        <v>400</v>
      </c>
      <c r="AQ376" s="34">
        <v>79106</v>
      </c>
      <c r="AR376" s="34">
        <v>791.06</v>
      </c>
      <c r="AS376" s="34" t="s">
        <v>408</v>
      </c>
      <c r="AT376" t="str">
        <f t="shared" si="15"/>
        <v>740904621DXXGX XLVX DX XUZX664.5SIMSIMSIM190117333544761.875FNEL044761.87533160.87543417.916666666743418.9166666667000000AMIL43NEXT MUNICIPAL SÃO PAULO79106791.06ATIVO</v>
      </c>
      <c r="AU376">
        <f t="shared" si="16"/>
        <v>1</v>
      </c>
      <c r="AV376">
        <f t="shared" si="17"/>
        <v>1</v>
      </c>
      <c r="AW376">
        <f>COUNTIF(Erros!$J$2:$J$1060,H376)</f>
        <v>0</v>
      </c>
      <c r="AX376">
        <f>COUNTIF(Discrepante!$J$2:$J$86,H376)</f>
        <v>2</v>
      </c>
      <c r="AY376">
        <f>COUNTIF(Acertos!$J$2:$J$37,H376)</f>
        <v>1</v>
      </c>
    </row>
    <row r="377" spans="1:51">
      <c r="A377" s="33"/>
      <c r="B377" s="33"/>
      <c r="C377" s="33"/>
      <c r="D377" s="34"/>
      <c r="E377" s="33"/>
      <c r="F377" s="33"/>
      <c r="G377" s="33"/>
      <c r="H377" s="34">
        <v>74090462</v>
      </c>
      <c r="I377" s="29">
        <v>1</v>
      </c>
      <c r="J377" s="34" t="s">
        <v>894</v>
      </c>
      <c r="K377" s="33"/>
      <c r="L377" s="33"/>
      <c r="M377" s="33"/>
      <c r="N377" s="33"/>
      <c r="O377" s="33"/>
      <c r="P377" s="34">
        <v>664.5</v>
      </c>
      <c r="Q377" s="34" t="s">
        <v>404</v>
      </c>
      <c r="R377" s="34" t="s">
        <v>404</v>
      </c>
      <c r="S377" s="34" t="s">
        <v>404</v>
      </c>
      <c r="T377" s="34">
        <v>19</v>
      </c>
      <c r="U377" s="34">
        <v>0</v>
      </c>
      <c r="V377" s="34">
        <v>1</v>
      </c>
      <c r="W377" s="34">
        <v>173335</v>
      </c>
      <c r="X377" s="35">
        <v>44761.875</v>
      </c>
      <c r="Y377" s="34" t="s">
        <v>387</v>
      </c>
      <c r="Z377" s="34">
        <v>0</v>
      </c>
      <c r="AA377" s="35"/>
      <c r="AB377" s="35">
        <v>44761.875</v>
      </c>
      <c r="AC377" s="35">
        <v>33160.875</v>
      </c>
      <c r="AD377" s="35">
        <v>43417.916666666664</v>
      </c>
      <c r="AE377" s="35"/>
      <c r="AF377" s="35">
        <v>43418.916666666664</v>
      </c>
      <c r="AG377" s="34"/>
      <c r="AH377" s="34">
        <v>0</v>
      </c>
      <c r="AI377" s="34">
        <v>0</v>
      </c>
      <c r="AJ377" s="34">
        <v>0</v>
      </c>
      <c r="AK377" s="34">
        <v>0</v>
      </c>
      <c r="AL377" s="34">
        <v>0</v>
      </c>
      <c r="AM377" s="34">
        <v>0</v>
      </c>
      <c r="AN377" s="34" t="s">
        <v>389</v>
      </c>
      <c r="AO377" s="34">
        <v>43</v>
      </c>
      <c r="AP377" s="34" t="s">
        <v>400</v>
      </c>
      <c r="AQ377" s="34">
        <v>79106</v>
      </c>
      <c r="AR377" s="34">
        <v>791.06</v>
      </c>
      <c r="AS377" s="34" t="s">
        <v>408</v>
      </c>
      <c r="AT377" t="str">
        <f t="shared" si="15"/>
        <v>740904621DXXGX XLVX DX XUZX664.5SIMSIMSIM190117333544761.875FNEL044761.87533160.87543417.916666666743418.9166666667000000AMIL43NEXT MUNICIPAL SÃO PAULO79106791.06ATIVO</v>
      </c>
      <c r="AU377">
        <f t="shared" si="16"/>
        <v>1</v>
      </c>
      <c r="AV377">
        <f t="shared" si="17"/>
        <v>1</v>
      </c>
      <c r="AW377">
        <f>COUNTIF(Erros!$J$2:$J$1060,H377)</f>
        <v>0</v>
      </c>
      <c r="AX377">
        <f>COUNTIF(Discrepante!$J$2:$J$86,H377)</f>
        <v>2</v>
      </c>
      <c r="AY377">
        <f>COUNTIF(Acertos!$J$2:$J$37,H377)</f>
        <v>1</v>
      </c>
    </row>
    <row r="378" spans="1:51">
      <c r="A378" s="38" t="s">
        <v>212</v>
      </c>
      <c r="B378" s="38" t="s">
        <v>19</v>
      </c>
      <c r="C378" s="38" t="s">
        <v>18</v>
      </c>
      <c r="D378" s="28">
        <v>1198444000</v>
      </c>
      <c r="E378" s="28" t="s">
        <v>1060</v>
      </c>
      <c r="F378" s="28" t="s">
        <v>20</v>
      </c>
      <c r="G378" s="39">
        <v>43418.916666666664</v>
      </c>
      <c r="H378" s="38">
        <v>74090463</v>
      </c>
      <c r="I378" s="28">
        <v>3</v>
      </c>
      <c r="J378" s="38" t="s">
        <v>213</v>
      </c>
      <c r="K378" s="38">
        <v>0</v>
      </c>
      <c r="L378" s="38">
        <v>0</v>
      </c>
      <c r="M378" s="38" t="s">
        <v>201</v>
      </c>
      <c r="N378" s="38" t="s">
        <v>110</v>
      </c>
      <c r="O378" s="38" t="s">
        <v>20</v>
      </c>
      <c r="P378" s="38">
        <v>416.82</v>
      </c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 t="str">
        <f>M378</f>
        <v>NEXT MUN SÃO PAULO QC PJCA</v>
      </c>
      <c r="AQ378" s="33"/>
      <c r="AR378" s="33"/>
      <c r="AS378" s="33"/>
      <c r="AT378" t="str">
        <f t="shared" si="15"/>
        <v>6302b525171b4e38d1b83f0e6302b4ad7d8f3341632e5b086302b525171b4e38d1b83f0711984440006302b4ad7d8f3341632e5b081198444000D43418.9166666667740904633HXLXNX BXRTX DX XUZX00NEXT MUN SÃO PAULO QC PJCAMens. Depend. Faixa Etária Implant.D416.82NEXT MUN SÃO PAULO QC PJCA</v>
      </c>
      <c r="AU378">
        <f t="shared" si="16"/>
        <v>0</v>
      </c>
      <c r="AV378">
        <f t="shared" si="17"/>
        <v>0</v>
      </c>
      <c r="AW378">
        <f>COUNTIF(Erros!$J$2:$J$1060,H378)</f>
        <v>0</v>
      </c>
      <c r="AX378">
        <f>COUNTIF(Discrepante!$J$2:$J$86,H378)</f>
        <v>2</v>
      </c>
      <c r="AY378">
        <f>COUNTIF(Acertos!$J$2:$J$37,H378)</f>
        <v>1</v>
      </c>
    </row>
    <row r="379" spans="1:51">
      <c r="A379" s="33"/>
      <c r="B379" s="33"/>
      <c r="C379" s="33"/>
      <c r="D379" s="36"/>
      <c r="E379" s="33"/>
      <c r="F379" s="33"/>
      <c r="G379" s="33"/>
      <c r="H379" s="36">
        <v>74090463</v>
      </c>
      <c r="I379" s="30">
        <v>1</v>
      </c>
      <c r="J379" s="36" t="s">
        <v>213</v>
      </c>
      <c r="K379" s="33"/>
      <c r="L379" s="33"/>
      <c r="M379" s="33"/>
      <c r="N379" s="33"/>
      <c r="O379" s="33"/>
      <c r="P379" s="36">
        <v>416.82</v>
      </c>
      <c r="Q379" s="36" t="s">
        <v>404</v>
      </c>
      <c r="R379" s="36" t="s">
        <v>404</v>
      </c>
      <c r="S379" s="36" t="s">
        <v>404</v>
      </c>
      <c r="T379" s="36">
        <v>19</v>
      </c>
      <c r="U379" s="36">
        <v>0</v>
      </c>
      <c r="V379" s="36">
        <v>1</v>
      </c>
      <c r="W379" s="36">
        <v>173335</v>
      </c>
      <c r="X379" s="37">
        <v>44761.875</v>
      </c>
      <c r="Y379" s="36" t="s">
        <v>387</v>
      </c>
      <c r="Z379" s="36">
        <v>1</v>
      </c>
      <c r="AA379" s="37"/>
      <c r="AB379" s="37">
        <v>44761.875</v>
      </c>
      <c r="AC379" s="37">
        <v>43165.875</v>
      </c>
      <c r="AD379" s="37">
        <v>43417.916666666664</v>
      </c>
      <c r="AE379" s="37"/>
      <c r="AF379" s="37">
        <v>43418.916666666664</v>
      </c>
      <c r="AG379" s="36"/>
      <c r="AH379" s="36">
        <v>0</v>
      </c>
      <c r="AI379" s="36">
        <v>0</v>
      </c>
      <c r="AJ379" s="36">
        <v>0</v>
      </c>
      <c r="AK379" s="36">
        <v>0</v>
      </c>
      <c r="AL379" s="36">
        <v>0</v>
      </c>
      <c r="AM379" s="36">
        <v>0</v>
      </c>
      <c r="AN379" s="36" t="s">
        <v>389</v>
      </c>
      <c r="AO379" s="36">
        <v>43</v>
      </c>
      <c r="AP379" s="36" t="s">
        <v>400</v>
      </c>
      <c r="AQ379" s="36">
        <v>49621</v>
      </c>
      <c r="AR379" s="36">
        <v>496.21</v>
      </c>
      <c r="AS379" s="36" t="s">
        <v>408</v>
      </c>
      <c r="AT379" t="str">
        <f t="shared" si="15"/>
        <v>740904631HXLXNX BXRTX DX XUZX416.82SIMSIMSIM190117333544761.875FNEL144761.87543165.87543417.916666666743418.9166666667000000AMIL43NEXT MUNICIPAL SÃO PAULO49621496.21ATIVO</v>
      </c>
      <c r="AU379">
        <f t="shared" si="16"/>
        <v>0</v>
      </c>
      <c r="AV379">
        <f t="shared" si="17"/>
        <v>1</v>
      </c>
      <c r="AW379">
        <f>COUNTIF(Erros!$J$2:$J$1060,H379)</f>
        <v>0</v>
      </c>
      <c r="AX379">
        <f>COUNTIF(Discrepante!$J$2:$J$86,H379)</f>
        <v>2</v>
      </c>
      <c r="AY379">
        <f>COUNTIF(Acertos!$J$2:$J$37,H379)</f>
        <v>1</v>
      </c>
    </row>
    <row r="380" spans="1:51">
      <c r="A380" s="33"/>
      <c r="B380" s="33"/>
      <c r="C380" s="33"/>
      <c r="D380" s="36"/>
      <c r="E380" s="33"/>
      <c r="F380" s="33"/>
      <c r="G380" s="33"/>
      <c r="H380" s="36">
        <v>74090463</v>
      </c>
      <c r="I380" s="30">
        <v>1</v>
      </c>
      <c r="J380" s="36" t="s">
        <v>213</v>
      </c>
      <c r="K380" s="33"/>
      <c r="L380" s="33"/>
      <c r="M380" s="33"/>
      <c r="N380" s="33"/>
      <c r="O380" s="33"/>
      <c r="P380" s="36">
        <v>416.82</v>
      </c>
      <c r="Q380" s="36" t="s">
        <v>404</v>
      </c>
      <c r="R380" s="36" t="s">
        <v>404</v>
      </c>
      <c r="S380" s="36" t="s">
        <v>404</v>
      </c>
      <c r="T380" s="36">
        <v>19</v>
      </c>
      <c r="U380" s="36">
        <v>0</v>
      </c>
      <c r="V380" s="36">
        <v>1</v>
      </c>
      <c r="W380" s="36">
        <v>173335</v>
      </c>
      <c r="X380" s="37">
        <v>44761.875</v>
      </c>
      <c r="Y380" s="36" t="s">
        <v>387</v>
      </c>
      <c r="Z380" s="36">
        <v>1</v>
      </c>
      <c r="AA380" s="37"/>
      <c r="AB380" s="37">
        <v>44761.875</v>
      </c>
      <c r="AC380" s="37">
        <v>43165.875</v>
      </c>
      <c r="AD380" s="37">
        <v>43417.916666666664</v>
      </c>
      <c r="AE380" s="37"/>
      <c r="AF380" s="37">
        <v>43418.916666666664</v>
      </c>
      <c r="AG380" s="36"/>
      <c r="AH380" s="36">
        <v>0</v>
      </c>
      <c r="AI380" s="36">
        <v>0</v>
      </c>
      <c r="AJ380" s="36">
        <v>0</v>
      </c>
      <c r="AK380" s="36">
        <v>0</v>
      </c>
      <c r="AL380" s="36">
        <v>0</v>
      </c>
      <c r="AM380" s="36">
        <v>0</v>
      </c>
      <c r="AN380" s="36" t="s">
        <v>389</v>
      </c>
      <c r="AO380" s="36">
        <v>43</v>
      </c>
      <c r="AP380" s="36" t="s">
        <v>400</v>
      </c>
      <c r="AQ380" s="36">
        <v>49621</v>
      </c>
      <c r="AR380" s="36">
        <v>496.21</v>
      </c>
      <c r="AS380" s="36" t="s">
        <v>408</v>
      </c>
      <c r="AT380" t="str">
        <f t="shared" si="15"/>
        <v>740904631HXLXNX BXRTX DX XUZX416.82SIMSIMSIM190117333544761.875FNEL144761.87543165.87543417.916666666743418.9166666667000000AMIL43NEXT MUNICIPAL SÃO PAULO49621496.21ATIVO</v>
      </c>
      <c r="AU380">
        <f t="shared" si="16"/>
        <v>1</v>
      </c>
      <c r="AV380">
        <f t="shared" si="17"/>
        <v>1</v>
      </c>
      <c r="AW380">
        <f>COUNTIF(Erros!$J$2:$J$1060,H380)</f>
        <v>0</v>
      </c>
      <c r="AX380">
        <f>COUNTIF(Discrepante!$J$2:$J$86,H380)</f>
        <v>2</v>
      </c>
      <c r="AY380">
        <f>COUNTIF(Acertos!$J$2:$J$37,H380)</f>
        <v>1</v>
      </c>
    </row>
    <row r="381" spans="1:51">
      <c r="A381" s="33"/>
      <c r="B381" s="33"/>
      <c r="C381" s="33"/>
      <c r="D381" s="36"/>
      <c r="E381" s="33"/>
      <c r="F381" s="33"/>
      <c r="G381" s="33"/>
      <c r="H381" s="36">
        <v>74090463</v>
      </c>
      <c r="I381" s="30">
        <v>1</v>
      </c>
      <c r="J381" s="36" t="s">
        <v>213</v>
      </c>
      <c r="K381" s="33"/>
      <c r="L381" s="33"/>
      <c r="M381" s="33"/>
      <c r="N381" s="33"/>
      <c r="O381" s="33"/>
      <c r="P381" s="36">
        <v>416.82</v>
      </c>
      <c r="Q381" s="36" t="s">
        <v>404</v>
      </c>
      <c r="R381" s="36" t="s">
        <v>404</v>
      </c>
      <c r="S381" s="36" t="s">
        <v>404</v>
      </c>
      <c r="T381" s="36">
        <v>19</v>
      </c>
      <c r="U381" s="36">
        <v>0</v>
      </c>
      <c r="V381" s="36">
        <v>1</v>
      </c>
      <c r="W381" s="36">
        <v>173335</v>
      </c>
      <c r="X381" s="37">
        <v>44761.875</v>
      </c>
      <c r="Y381" s="36" t="s">
        <v>387</v>
      </c>
      <c r="Z381" s="36">
        <v>1</v>
      </c>
      <c r="AA381" s="37"/>
      <c r="AB381" s="37">
        <v>44761.875</v>
      </c>
      <c r="AC381" s="37">
        <v>43165.875</v>
      </c>
      <c r="AD381" s="37">
        <v>43417.916666666664</v>
      </c>
      <c r="AE381" s="37"/>
      <c r="AF381" s="37">
        <v>43418.916666666664</v>
      </c>
      <c r="AG381" s="36"/>
      <c r="AH381" s="36">
        <v>0</v>
      </c>
      <c r="AI381" s="36">
        <v>0</v>
      </c>
      <c r="AJ381" s="36">
        <v>0</v>
      </c>
      <c r="AK381" s="36">
        <v>0</v>
      </c>
      <c r="AL381" s="36">
        <v>0</v>
      </c>
      <c r="AM381" s="36">
        <v>0</v>
      </c>
      <c r="AN381" s="36" t="s">
        <v>389</v>
      </c>
      <c r="AO381" s="36">
        <v>43</v>
      </c>
      <c r="AP381" s="36" t="s">
        <v>400</v>
      </c>
      <c r="AQ381" s="36">
        <v>49621</v>
      </c>
      <c r="AR381" s="36">
        <v>496.21</v>
      </c>
      <c r="AS381" s="36" t="s">
        <v>408</v>
      </c>
      <c r="AT381" t="str">
        <f t="shared" si="15"/>
        <v>740904631HXLXNX BXRTX DX XUZX416.82SIMSIMSIM190117333544761.875FNEL144761.87543165.87543417.916666666743418.9166666667000000AMIL43NEXT MUNICIPAL SÃO PAULO49621496.21ATIVO</v>
      </c>
      <c r="AU381">
        <f t="shared" si="16"/>
        <v>1</v>
      </c>
      <c r="AV381">
        <f t="shared" si="17"/>
        <v>1</v>
      </c>
      <c r="AW381">
        <f>COUNTIF(Erros!$J$2:$J$1060,H381)</f>
        <v>0</v>
      </c>
      <c r="AX381">
        <f>COUNTIF(Discrepante!$J$2:$J$86,H381)</f>
        <v>2</v>
      </c>
      <c r="AY381">
        <f>COUNTIF(Acertos!$J$2:$J$37,H381)</f>
        <v>1</v>
      </c>
    </row>
    <row r="382" spans="1:51">
      <c r="A382" s="31" t="s">
        <v>214</v>
      </c>
      <c r="B382" s="31" t="s">
        <v>19</v>
      </c>
      <c r="C382" s="31" t="s">
        <v>18</v>
      </c>
      <c r="D382" s="27">
        <v>1198444000</v>
      </c>
      <c r="E382" s="27" t="s">
        <v>1060</v>
      </c>
      <c r="F382" s="27" t="s">
        <v>20</v>
      </c>
      <c r="G382" s="32">
        <v>43418.916666666664</v>
      </c>
      <c r="H382" s="31">
        <v>74090737</v>
      </c>
      <c r="I382" s="27">
        <v>3</v>
      </c>
      <c r="J382" s="31" t="s">
        <v>215</v>
      </c>
      <c r="K382" s="31">
        <v>0</v>
      </c>
      <c r="L382" s="31">
        <v>0</v>
      </c>
      <c r="M382" s="31" t="s">
        <v>216</v>
      </c>
      <c r="N382" s="31" t="s">
        <v>77</v>
      </c>
      <c r="O382" s="31" t="s">
        <v>78</v>
      </c>
      <c r="P382" s="31">
        <v>416.82</v>
      </c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 t="str">
        <f>M382</f>
        <v>NEXT - 10</v>
      </c>
      <c r="AQ382" s="33"/>
      <c r="AR382" s="33"/>
      <c r="AS382" s="33"/>
      <c r="AT382" t="str">
        <f t="shared" si="15"/>
        <v>6302b525171b4e38d1b83f0f6302b4ad7d8f3341632e5b086302b525171b4e38d1b83f0711984440006302b4ad7d8f3341632e5b081198444000D43418.9166666667740907373WXMILX FRXNWIWX PXX DX XNTX00NEXT - 10Mens. Titular Faixa Etária Implant.T416.82NEXT - 10</v>
      </c>
      <c r="AU382">
        <f t="shared" si="16"/>
        <v>0</v>
      </c>
      <c r="AV382">
        <f t="shared" si="17"/>
        <v>0</v>
      </c>
      <c r="AW382">
        <f>COUNTIF(Erros!$J$2:$J$1060,H382)</f>
        <v>0</v>
      </c>
      <c r="AX382">
        <f>COUNTIF(Discrepante!$J$2:$J$86,H382)</f>
        <v>2</v>
      </c>
      <c r="AY382">
        <f>COUNTIF(Acertos!$J$2:$J$37,H382)</f>
        <v>1</v>
      </c>
    </row>
    <row r="383" spans="1:51">
      <c r="A383" s="33"/>
      <c r="B383" s="33"/>
      <c r="C383" s="33"/>
      <c r="D383" s="34"/>
      <c r="E383" s="33"/>
      <c r="F383" s="33"/>
      <c r="G383" s="33"/>
      <c r="H383" s="34">
        <v>74090737</v>
      </c>
      <c r="I383" s="29">
        <v>1</v>
      </c>
      <c r="J383" s="34" t="s">
        <v>892</v>
      </c>
      <c r="K383" s="33"/>
      <c r="L383" s="33"/>
      <c r="M383" s="33"/>
      <c r="N383" s="33"/>
      <c r="O383" s="33"/>
      <c r="P383" s="34">
        <v>416.82</v>
      </c>
      <c r="Q383" s="34" t="s">
        <v>404</v>
      </c>
      <c r="R383" s="34" t="s">
        <v>404</v>
      </c>
      <c r="S383" s="34" t="s">
        <v>404</v>
      </c>
      <c r="T383" s="34">
        <v>19</v>
      </c>
      <c r="U383" s="34">
        <v>0</v>
      </c>
      <c r="V383" s="34">
        <v>1</v>
      </c>
      <c r="W383" s="34">
        <v>173290</v>
      </c>
      <c r="X383" s="35">
        <v>44761.875</v>
      </c>
      <c r="Y383" s="34" t="s">
        <v>387</v>
      </c>
      <c r="Z383" s="34">
        <v>0</v>
      </c>
      <c r="AA383" s="35"/>
      <c r="AB383" s="35">
        <v>44761.875</v>
      </c>
      <c r="AC383" s="35">
        <v>38799.875</v>
      </c>
      <c r="AD383" s="35">
        <v>43997.875</v>
      </c>
      <c r="AE383" s="35">
        <v>43993.875</v>
      </c>
      <c r="AF383" s="35">
        <v>43418.916666666664</v>
      </c>
      <c r="AG383" s="34"/>
      <c r="AH383" s="34">
        <v>0</v>
      </c>
      <c r="AI383" s="34">
        <v>0</v>
      </c>
      <c r="AJ383" s="34">
        <v>0</v>
      </c>
      <c r="AK383" s="34">
        <v>0</v>
      </c>
      <c r="AL383" s="34">
        <v>0</v>
      </c>
      <c r="AM383" s="34">
        <v>0</v>
      </c>
      <c r="AN383" s="34" t="s">
        <v>389</v>
      </c>
      <c r="AO383" s="34">
        <v>43</v>
      </c>
      <c r="AP383" s="34" t="s">
        <v>574</v>
      </c>
      <c r="AQ383" s="34">
        <v>49621</v>
      </c>
      <c r="AR383" s="34">
        <v>496.21</v>
      </c>
      <c r="AS383" s="34" t="s">
        <v>408</v>
      </c>
      <c r="AT383" t="str">
        <f t="shared" si="15"/>
        <v>740907371WXMXLX FRXNWXWX PXX DX XNTX416.82SIMSIMSIM190117329044761.875FNEL044761.87538799.87543997.87543993.87543418.9166666667000000AMIL43NEXT 1049621496.21ATIVO</v>
      </c>
      <c r="AU383">
        <f t="shared" si="16"/>
        <v>0</v>
      </c>
      <c r="AV383">
        <f t="shared" si="17"/>
        <v>1</v>
      </c>
      <c r="AW383">
        <f>COUNTIF(Erros!$J$2:$J$1060,H383)</f>
        <v>0</v>
      </c>
      <c r="AX383">
        <f>COUNTIF(Discrepante!$J$2:$J$86,H383)</f>
        <v>2</v>
      </c>
      <c r="AY383">
        <f>COUNTIF(Acertos!$J$2:$J$37,H383)</f>
        <v>1</v>
      </c>
    </row>
    <row r="384" spans="1:51">
      <c r="A384" s="33"/>
      <c r="B384" s="33"/>
      <c r="C384" s="33"/>
      <c r="D384" s="34"/>
      <c r="E384" s="33"/>
      <c r="F384" s="33"/>
      <c r="G384" s="33"/>
      <c r="H384" s="34">
        <v>74090737</v>
      </c>
      <c r="I384" s="29">
        <v>1</v>
      </c>
      <c r="J384" s="34" t="s">
        <v>892</v>
      </c>
      <c r="K384" s="33"/>
      <c r="L384" s="33"/>
      <c r="M384" s="33"/>
      <c r="N384" s="33"/>
      <c r="O384" s="33"/>
      <c r="P384" s="34">
        <v>416.82</v>
      </c>
      <c r="Q384" s="34" t="s">
        <v>404</v>
      </c>
      <c r="R384" s="34" t="s">
        <v>404</v>
      </c>
      <c r="S384" s="34" t="s">
        <v>404</v>
      </c>
      <c r="T384" s="34">
        <v>19</v>
      </c>
      <c r="U384" s="34">
        <v>0</v>
      </c>
      <c r="V384" s="34">
        <v>1</v>
      </c>
      <c r="W384" s="34">
        <v>173290</v>
      </c>
      <c r="X384" s="35">
        <v>44761.875</v>
      </c>
      <c r="Y384" s="34" t="s">
        <v>387</v>
      </c>
      <c r="Z384" s="34">
        <v>0</v>
      </c>
      <c r="AA384" s="35"/>
      <c r="AB384" s="35">
        <v>44761.875</v>
      </c>
      <c r="AC384" s="35">
        <v>38799.875</v>
      </c>
      <c r="AD384" s="35">
        <v>43997.875</v>
      </c>
      <c r="AE384" s="35">
        <v>43993.875</v>
      </c>
      <c r="AF384" s="35">
        <v>43418.916666666664</v>
      </c>
      <c r="AG384" s="34"/>
      <c r="AH384" s="34">
        <v>0</v>
      </c>
      <c r="AI384" s="34">
        <v>0</v>
      </c>
      <c r="AJ384" s="34">
        <v>0</v>
      </c>
      <c r="AK384" s="34">
        <v>0</v>
      </c>
      <c r="AL384" s="34">
        <v>0</v>
      </c>
      <c r="AM384" s="34">
        <v>0</v>
      </c>
      <c r="AN384" s="34" t="s">
        <v>389</v>
      </c>
      <c r="AO384" s="34">
        <v>43</v>
      </c>
      <c r="AP384" s="34" t="s">
        <v>574</v>
      </c>
      <c r="AQ384" s="34">
        <v>49621</v>
      </c>
      <c r="AR384" s="34">
        <v>496.21</v>
      </c>
      <c r="AS384" s="34" t="s">
        <v>408</v>
      </c>
      <c r="AT384" t="str">
        <f t="shared" si="15"/>
        <v>740907371WXMXLX FRXNWXWX PXX DX XNTX416.82SIMSIMSIM190117329044761.875FNEL044761.87538799.87543997.87543993.87543418.9166666667000000AMIL43NEXT 1049621496.21ATIVO</v>
      </c>
      <c r="AU384">
        <f t="shared" si="16"/>
        <v>1</v>
      </c>
      <c r="AV384">
        <f t="shared" si="17"/>
        <v>1</v>
      </c>
      <c r="AW384">
        <f>COUNTIF(Erros!$J$2:$J$1060,H384)</f>
        <v>0</v>
      </c>
      <c r="AX384">
        <f>COUNTIF(Discrepante!$J$2:$J$86,H384)</f>
        <v>2</v>
      </c>
      <c r="AY384">
        <f>COUNTIF(Acertos!$J$2:$J$37,H384)</f>
        <v>1</v>
      </c>
    </row>
    <row r="385" spans="1:51">
      <c r="A385" s="33"/>
      <c r="B385" s="33"/>
      <c r="C385" s="33"/>
      <c r="D385" s="34"/>
      <c r="E385" s="33"/>
      <c r="F385" s="33"/>
      <c r="G385" s="33"/>
      <c r="H385" s="34">
        <v>74090737</v>
      </c>
      <c r="I385" s="29">
        <v>1</v>
      </c>
      <c r="J385" s="34" t="s">
        <v>892</v>
      </c>
      <c r="K385" s="33"/>
      <c r="L385" s="33"/>
      <c r="M385" s="33"/>
      <c r="N385" s="33"/>
      <c r="O385" s="33"/>
      <c r="P385" s="34">
        <v>416.82</v>
      </c>
      <c r="Q385" s="34" t="s">
        <v>404</v>
      </c>
      <c r="R385" s="34" t="s">
        <v>404</v>
      </c>
      <c r="S385" s="34" t="s">
        <v>404</v>
      </c>
      <c r="T385" s="34">
        <v>19</v>
      </c>
      <c r="U385" s="34">
        <v>0</v>
      </c>
      <c r="V385" s="34">
        <v>1</v>
      </c>
      <c r="W385" s="34">
        <v>173290</v>
      </c>
      <c r="X385" s="35">
        <v>44761.875</v>
      </c>
      <c r="Y385" s="34" t="s">
        <v>387</v>
      </c>
      <c r="Z385" s="34">
        <v>0</v>
      </c>
      <c r="AA385" s="35"/>
      <c r="AB385" s="35">
        <v>44761.875</v>
      </c>
      <c r="AC385" s="35">
        <v>38799.875</v>
      </c>
      <c r="AD385" s="35">
        <v>43997.875</v>
      </c>
      <c r="AE385" s="35">
        <v>43993.875</v>
      </c>
      <c r="AF385" s="35">
        <v>43418.916666666664</v>
      </c>
      <c r="AG385" s="34"/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34" t="s">
        <v>389</v>
      </c>
      <c r="AO385" s="34">
        <v>43</v>
      </c>
      <c r="AP385" s="34" t="s">
        <v>574</v>
      </c>
      <c r="AQ385" s="34">
        <v>49621</v>
      </c>
      <c r="AR385" s="34">
        <v>496.21</v>
      </c>
      <c r="AS385" s="34" t="s">
        <v>408</v>
      </c>
      <c r="AT385" t="str">
        <f t="shared" si="15"/>
        <v>740907371WXMXLX FRXNWXWX PXX DX XNTX416.82SIMSIMSIM190117329044761.875FNEL044761.87538799.87543997.87543993.87543418.9166666667000000AMIL43NEXT 1049621496.21ATIVO</v>
      </c>
      <c r="AU385">
        <f t="shared" si="16"/>
        <v>1</v>
      </c>
      <c r="AV385">
        <f t="shared" si="17"/>
        <v>1</v>
      </c>
      <c r="AW385">
        <f>COUNTIF(Erros!$J$2:$J$1060,H385)</f>
        <v>0</v>
      </c>
      <c r="AX385">
        <f>COUNTIF(Discrepante!$J$2:$J$86,H385)</f>
        <v>2</v>
      </c>
      <c r="AY385">
        <f>COUNTIF(Acertos!$J$2:$J$37,H385)</f>
        <v>1</v>
      </c>
    </row>
    <row r="386" spans="1:51">
      <c r="A386" s="33"/>
      <c r="B386" s="33"/>
      <c r="C386" s="33"/>
      <c r="D386" s="34">
        <v>0</v>
      </c>
      <c r="E386" s="33"/>
      <c r="F386" s="33"/>
      <c r="G386" s="33"/>
      <c r="H386" s="34">
        <v>74090917</v>
      </c>
      <c r="I386" s="29">
        <v>0</v>
      </c>
      <c r="J386" s="34" t="s">
        <v>890</v>
      </c>
      <c r="K386" s="33"/>
      <c r="L386" s="33"/>
      <c r="M386" s="33"/>
      <c r="N386" s="33"/>
      <c r="O386" s="33"/>
      <c r="P386" s="34">
        <v>664.5</v>
      </c>
      <c r="Q386" s="34" t="s">
        <v>404</v>
      </c>
      <c r="R386" s="34" t="s">
        <v>404</v>
      </c>
      <c r="S386" s="34" t="s">
        <v>404</v>
      </c>
      <c r="T386" s="34">
        <v>57</v>
      </c>
      <c r="U386" s="34">
        <v>0</v>
      </c>
      <c r="V386" s="34">
        <v>1</v>
      </c>
      <c r="W386" s="34">
        <v>173205</v>
      </c>
      <c r="X386" s="35">
        <v>44761.875</v>
      </c>
      <c r="Y386" s="34" t="s">
        <v>392</v>
      </c>
      <c r="Z386" s="34">
        <v>0</v>
      </c>
      <c r="AA386" s="35"/>
      <c r="AB386" s="35">
        <v>44761.875</v>
      </c>
      <c r="AC386" s="35">
        <v>32645.875</v>
      </c>
      <c r="AD386" s="35">
        <v>43417.916666666664</v>
      </c>
      <c r="AE386" s="35"/>
      <c r="AF386" s="35">
        <v>43418.916666666664</v>
      </c>
      <c r="AG386" s="34"/>
      <c r="AH386" s="34">
        <v>0</v>
      </c>
      <c r="AI386" s="34">
        <v>0</v>
      </c>
      <c r="AJ386" s="34">
        <v>0</v>
      </c>
      <c r="AK386" s="34">
        <v>0</v>
      </c>
      <c r="AL386" s="34">
        <v>0</v>
      </c>
      <c r="AM386" s="34">
        <v>0</v>
      </c>
      <c r="AN386" s="34" t="s">
        <v>389</v>
      </c>
      <c r="AO386" s="34">
        <v>43</v>
      </c>
      <c r="AP386" s="34" t="s">
        <v>400</v>
      </c>
      <c r="AQ386" s="34">
        <v>79106</v>
      </c>
      <c r="AR386" s="34">
        <v>791.06</v>
      </c>
      <c r="AS386" s="34" t="s">
        <v>408</v>
      </c>
      <c r="AT386" t="str">
        <f t="shared" ref="AT386:AT449" si="19">CONCATENATE(A386,B386,C386,D386,E386,F386,G386,H386,I386,J386,K386,L386,M386,N386,O386,P386,Q386,R386,S386,T386,U386,V386,W386,X386,Y386,Z386,AA386,AB386,AC386,AD386,AE386,AF386,AG386,AH386,AI386,AJ386,AK386,AL386,AM386,AN386,AO386,AP386,AQ386,AR386,AS386)</f>
        <v>0740909170JULXXNX XUZX DX XLVX664.5SIMSIMSIM570117320544761.875ANMEP044761.87532645.87543417.916666666743418.9166666667000000AMIL43NEXT MUNICIPAL SÃO PAULO79106791.06ATIVO</v>
      </c>
      <c r="AU386">
        <f t="shared" ref="AU386:AU449" si="20">IF(AT386=AT385,1,0)</f>
        <v>0</v>
      </c>
      <c r="AV386">
        <f t="shared" si="17"/>
        <v>0</v>
      </c>
      <c r="AW386">
        <f>COUNTIF(Erros!$J$2:$J$1060,H386)</f>
        <v>3</v>
      </c>
      <c r="AX386">
        <f>COUNTIF(Discrepante!$J$2:$J$86,H386)</f>
        <v>0</v>
      </c>
      <c r="AY386">
        <f>COUNTIF(Acertos!$J$2:$J$37,H386)</f>
        <v>0</v>
      </c>
    </row>
    <row r="387" spans="1:51">
      <c r="A387" s="33"/>
      <c r="B387" s="33"/>
      <c r="C387" s="33"/>
      <c r="D387" s="34">
        <v>0</v>
      </c>
      <c r="E387" s="33"/>
      <c r="F387" s="33"/>
      <c r="G387" s="33"/>
      <c r="H387" s="34">
        <v>74090917</v>
      </c>
      <c r="I387" s="29">
        <v>0</v>
      </c>
      <c r="J387" s="34" t="s">
        <v>890</v>
      </c>
      <c r="K387" s="33"/>
      <c r="L387" s="33"/>
      <c r="M387" s="33"/>
      <c r="N387" s="33"/>
      <c r="O387" s="33"/>
      <c r="P387" s="34">
        <v>664.5</v>
      </c>
      <c r="Q387" s="34" t="s">
        <v>404</v>
      </c>
      <c r="R387" s="34" t="s">
        <v>404</v>
      </c>
      <c r="S387" s="34" t="s">
        <v>404</v>
      </c>
      <c r="T387" s="34">
        <v>57</v>
      </c>
      <c r="U387" s="34">
        <v>0</v>
      </c>
      <c r="V387" s="34">
        <v>1</v>
      </c>
      <c r="W387" s="34">
        <v>173205</v>
      </c>
      <c r="X387" s="35">
        <v>44761.875</v>
      </c>
      <c r="Y387" s="34" t="s">
        <v>392</v>
      </c>
      <c r="Z387" s="34">
        <v>0</v>
      </c>
      <c r="AA387" s="35"/>
      <c r="AB387" s="35">
        <v>44761.875</v>
      </c>
      <c r="AC387" s="35">
        <v>32645.875</v>
      </c>
      <c r="AD387" s="35">
        <v>43417.916666666664</v>
      </c>
      <c r="AE387" s="35"/>
      <c r="AF387" s="35">
        <v>43418.916666666664</v>
      </c>
      <c r="AG387" s="34"/>
      <c r="AH387" s="34">
        <v>0</v>
      </c>
      <c r="AI387" s="34">
        <v>0</v>
      </c>
      <c r="AJ387" s="34">
        <v>0</v>
      </c>
      <c r="AK387" s="34">
        <v>0</v>
      </c>
      <c r="AL387" s="34">
        <v>0</v>
      </c>
      <c r="AM387" s="34">
        <v>0</v>
      </c>
      <c r="AN387" s="34" t="s">
        <v>389</v>
      </c>
      <c r="AO387" s="34">
        <v>43</v>
      </c>
      <c r="AP387" s="34" t="s">
        <v>400</v>
      </c>
      <c r="AQ387" s="34">
        <v>79106</v>
      </c>
      <c r="AR387" s="34">
        <v>791.06</v>
      </c>
      <c r="AS387" s="34" t="s">
        <v>408</v>
      </c>
      <c r="AT387" t="str">
        <f t="shared" si="19"/>
        <v>0740909170JULXXNX XUZX DX XLVX664.5SIMSIMSIM570117320544761.875ANMEP044761.87532645.87543417.916666666743418.9166666667000000AMIL43NEXT MUNICIPAL SÃO PAULO79106791.06ATIVO</v>
      </c>
      <c r="AU387">
        <f t="shared" si="20"/>
        <v>1</v>
      </c>
      <c r="AV387">
        <f t="shared" ref="AV387:AV450" si="21">IF(H387=H386,1,0)</f>
        <v>1</v>
      </c>
      <c r="AW387">
        <f>COUNTIF(Erros!$J$2:$J$1060,H387)</f>
        <v>3</v>
      </c>
      <c r="AX387">
        <f>COUNTIF(Discrepante!$J$2:$J$86,H387)</f>
        <v>0</v>
      </c>
      <c r="AY387">
        <f>COUNTIF(Acertos!$J$2:$J$37,H387)</f>
        <v>0</v>
      </c>
    </row>
    <row r="388" spans="1:51">
      <c r="A388" s="33"/>
      <c r="B388" s="33"/>
      <c r="C388" s="33"/>
      <c r="D388" s="34">
        <v>0</v>
      </c>
      <c r="E388" s="33"/>
      <c r="F388" s="33"/>
      <c r="G388" s="33"/>
      <c r="H388" s="34">
        <v>74090917</v>
      </c>
      <c r="I388" s="29">
        <v>0</v>
      </c>
      <c r="J388" s="34" t="s">
        <v>890</v>
      </c>
      <c r="K388" s="33"/>
      <c r="L388" s="33"/>
      <c r="M388" s="33"/>
      <c r="N388" s="33"/>
      <c r="O388" s="33"/>
      <c r="P388" s="34">
        <v>664.5</v>
      </c>
      <c r="Q388" s="34" t="s">
        <v>404</v>
      </c>
      <c r="R388" s="34" t="s">
        <v>404</v>
      </c>
      <c r="S388" s="34" t="s">
        <v>404</v>
      </c>
      <c r="T388" s="34">
        <v>57</v>
      </c>
      <c r="U388" s="34">
        <v>0</v>
      </c>
      <c r="V388" s="34">
        <v>1</v>
      </c>
      <c r="W388" s="34">
        <v>173205</v>
      </c>
      <c r="X388" s="35">
        <v>44761.875</v>
      </c>
      <c r="Y388" s="34" t="s">
        <v>392</v>
      </c>
      <c r="Z388" s="34">
        <v>0</v>
      </c>
      <c r="AA388" s="35"/>
      <c r="AB388" s="35">
        <v>44761.875</v>
      </c>
      <c r="AC388" s="35">
        <v>32645.875</v>
      </c>
      <c r="AD388" s="35">
        <v>43417.916666666664</v>
      </c>
      <c r="AE388" s="35"/>
      <c r="AF388" s="35">
        <v>43418.916666666664</v>
      </c>
      <c r="AG388" s="34"/>
      <c r="AH388" s="34">
        <v>0</v>
      </c>
      <c r="AI388" s="34">
        <v>0</v>
      </c>
      <c r="AJ388" s="34">
        <v>0</v>
      </c>
      <c r="AK388" s="34">
        <v>0</v>
      </c>
      <c r="AL388" s="34">
        <v>0</v>
      </c>
      <c r="AM388" s="34">
        <v>0</v>
      </c>
      <c r="AN388" s="34" t="s">
        <v>389</v>
      </c>
      <c r="AO388" s="34">
        <v>43</v>
      </c>
      <c r="AP388" s="34" t="s">
        <v>400</v>
      </c>
      <c r="AQ388" s="34">
        <v>79106</v>
      </c>
      <c r="AR388" s="34">
        <v>791.06</v>
      </c>
      <c r="AS388" s="34" t="s">
        <v>408</v>
      </c>
      <c r="AT388" t="str">
        <f t="shared" si="19"/>
        <v>0740909170JULXXNX XUZX DX XLVX664.5SIMSIMSIM570117320544761.875ANMEP044761.87532645.87543417.916666666743418.9166666667000000AMIL43NEXT MUNICIPAL SÃO PAULO79106791.06ATIVO</v>
      </c>
      <c r="AU388">
        <f t="shared" si="20"/>
        <v>1</v>
      </c>
      <c r="AV388">
        <f t="shared" si="21"/>
        <v>1</v>
      </c>
      <c r="AW388">
        <f>COUNTIF(Erros!$J$2:$J$1060,H388)</f>
        <v>3</v>
      </c>
      <c r="AX388">
        <f>COUNTIF(Discrepante!$J$2:$J$86,H388)</f>
        <v>0</v>
      </c>
      <c r="AY388">
        <f>COUNTIF(Acertos!$J$2:$J$37,H388)</f>
        <v>0</v>
      </c>
    </row>
    <row r="389" spans="1:51">
      <c r="A389" s="33"/>
      <c r="B389" s="33"/>
      <c r="C389" s="33"/>
      <c r="D389" s="34"/>
      <c r="E389" s="33"/>
      <c r="F389" s="33"/>
      <c r="G389" s="33"/>
      <c r="H389" s="34">
        <v>74091931</v>
      </c>
      <c r="I389" s="29">
        <v>0</v>
      </c>
      <c r="J389" s="34" t="s">
        <v>895</v>
      </c>
      <c r="K389" s="33"/>
      <c r="L389" s="33"/>
      <c r="M389" s="33"/>
      <c r="N389" s="33"/>
      <c r="O389" s="33"/>
      <c r="P389" s="34">
        <v>980.93</v>
      </c>
      <c r="Q389" s="34" t="s">
        <v>404</v>
      </c>
      <c r="R389" s="34" t="s">
        <v>386</v>
      </c>
      <c r="S389" s="34" t="s">
        <v>386</v>
      </c>
      <c r="T389" s="34">
        <v>19</v>
      </c>
      <c r="U389" s="34">
        <v>0</v>
      </c>
      <c r="V389" s="34">
        <v>1</v>
      </c>
      <c r="W389" s="34">
        <v>173358</v>
      </c>
      <c r="X389" s="35">
        <v>44761.875</v>
      </c>
      <c r="Y389" s="34" t="s">
        <v>387</v>
      </c>
      <c r="Z389" s="34">
        <v>0</v>
      </c>
      <c r="AA389" s="35">
        <v>44641.875</v>
      </c>
      <c r="AB389" s="35">
        <v>44761.875</v>
      </c>
      <c r="AC389" s="35">
        <v>34266.875</v>
      </c>
      <c r="AD389" s="35">
        <v>44689.875</v>
      </c>
      <c r="AE389" s="35"/>
      <c r="AF389" s="35">
        <v>43418.916666666664</v>
      </c>
      <c r="AG389" s="34"/>
      <c r="AH389" s="34">
        <v>0</v>
      </c>
      <c r="AI389" s="34">
        <v>0</v>
      </c>
      <c r="AJ389" s="34">
        <v>0</v>
      </c>
      <c r="AK389" s="34">
        <v>0</v>
      </c>
      <c r="AL389" s="34">
        <v>0</v>
      </c>
      <c r="AM389" s="34">
        <v>0</v>
      </c>
      <c r="AN389" s="34" t="s">
        <v>389</v>
      </c>
      <c r="AO389" s="34">
        <v>43</v>
      </c>
      <c r="AP389" s="34" t="s">
        <v>494</v>
      </c>
      <c r="AQ389" s="34">
        <v>11678</v>
      </c>
      <c r="AR389" s="34">
        <v>1167.8</v>
      </c>
      <c r="AS389" s="34" t="s">
        <v>391</v>
      </c>
      <c r="AT389" t="str">
        <f t="shared" si="19"/>
        <v>740919310BXRBXRX XQUXR XZXVXDX980.93SIMNÃONÃO190117335844761.875FNEL044641.87544761.87534266.87544689.87543418.9166666667000000AMIL43AMIL 400 QP NACIONAL COPART116781167.8INATIVO</v>
      </c>
      <c r="AU389">
        <f t="shared" si="20"/>
        <v>0</v>
      </c>
      <c r="AV389">
        <f t="shared" si="21"/>
        <v>0</v>
      </c>
      <c r="AW389">
        <f>COUNTIF(Erros!$J$2:$J$1060,H389)</f>
        <v>3</v>
      </c>
      <c r="AX389">
        <f>COUNTIF(Discrepante!$J$2:$J$86,H389)</f>
        <v>0</v>
      </c>
      <c r="AY389">
        <f>COUNTIF(Acertos!$J$2:$J$37,H389)</f>
        <v>0</v>
      </c>
    </row>
    <row r="390" spans="1:51">
      <c r="A390" s="33"/>
      <c r="B390" s="33"/>
      <c r="C390" s="33"/>
      <c r="D390" s="34"/>
      <c r="E390" s="33"/>
      <c r="F390" s="33"/>
      <c r="G390" s="33"/>
      <c r="H390" s="34">
        <v>74091931</v>
      </c>
      <c r="I390" s="29">
        <v>0</v>
      </c>
      <c r="J390" s="34" t="s">
        <v>895</v>
      </c>
      <c r="K390" s="33"/>
      <c r="L390" s="33"/>
      <c r="M390" s="33"/>
      <c r="N390" s="33"/>
      <c r="O390" s="33"/>
      <c r="P390" s="34">
        <v>980.93</v>
      </c>
      <c r="Q390" s="34" t="s">
        <v>404</v>
      </c>
      <c r="R390" s="34" t="s">
        <v>386</v>
      </c>
      <c r="S390" s="34" t="s">
        <v>386</v>
      </c>
      <c r="T390" s="34">
        <v>19</v>
      </c>
      <c r="U390" s="34">
        <v>0</v>
      </c>
      <c r="V390" s="34">
        <v>1</v>
      </c>
      <c r="W390" s="34">
        <v>173358</v>
      </c>
      <c r="X390" s="35">
        <v>44761.875</v>
      </c>
      <c r="Y390" s="34" t="s">
        <v>387</v>
      </c>
      <c r="Z390" s="34">
        <v>0</v>
      </c>
      <c r="AA390" s="35">
        <v>44641.875</v>
      </c>
      <c r="AB390" s="35">
        <v>44761.875</v>
      </c>
      <c r="AC390" s="35">
        <v>34266.875</v>
      </c>
      <c r="AD390" s="35">
        <v>44689.875</v>
      </c>
      <c r="AE390" s="35"/>
      <c r="AF390" s="35">
        <v>43418.916666666664</v>
      </c>
      <c r="AG390" s="34"/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34" t="s">
        <v>389</v>
      </c>
      <c r="AO390" s="34">
        <v>43</v>
      </c>
      <c r="AP390" s="34" t="s">
        <v>494</v>
      </c>
      <c r="AQ390" s="34">
        <v>11678</v>
      </c>
      <c r="AR390" s="34">
        <v>1167.8</v>
      </c>
      <c r="AS390" s="34" t="s">
        <v>391</v>
      </c>
      <c r="AT390" t="str">
        <f t="shared" si="19"/>
        <v>740919310BXRBXRX XQUXR XZXVXDX980.93SIMNÃONÃO190117335844761.875FNEL044641.87544761.87534266.87544689.87543418.9166666667000000AMIL43AMIL 400 QP NACIONAL COPART116781167.8INATIVO</v>
      </c>
      <c r="AU390">
        <f t="shared" si="20"/>
        <v>1</v>
      </c>
      <c r="AV390">
        <f t="shared" si="21"/>
        <v>1</v>
      </c>
      <c r="AW390">
        <f>COUNTIF(Erros!$J$2:$J$1060,H390)</f>
        <v>3</v>
      </c>
      <c r="AX390">
        <f>COUNTIF(Discrepante!$J$2:$J$86,H390)</f>
        <v>0</v>
      </c>
      <c r="AY390">
        <f>COUNTIF(Acertos!$J$2:$J$37,H390)</f>
        <v>0</v>
      </c>
    </row>
    <row r="391" spans="1:51">
      <c r="A391" s="33"/>
      <c r="B391" s="33"/>
      <c r="C391" s="33"/>
      <c r="D391" s="34"/>
      <c r="E391" s="33"/>
      <c r="F391" s="33"/>
      <c r="G391" s="33"/>
      <c r="H391" s="34">
        <v>74091931</v>
      </c>
      <c r="I391" s="29">
        <v>0</v>
      </c>
      <c r="J391" s="34" t="s">
        <v>895</v>
      </c>
      <c r="K391" s="33"/>
      <c r="L391" s="33"/>
      <c r="M391" s="33"/>
      <c r="N391" s="33"/>
      <c r="O391" s="33"/>
      <c r="P391" s="34">
        <v>980.93</v>
      </c>
      <c r="Q391" s="34" t="s">
        <v>404</v>
      </c>
      <c r="R391" s="34" t="s">
        <v>386</v>
      </c>
      <c r="S391" s="34" t="s">
        <v>386</v>
      </c>
      <c r="T391" s="34">
        <v>19</v>
      </c>
      <c r="U391" s="34">
        <v>0</v>
      </c>
      <c r="V391" s="34">
        <v>1</v>
      </c>
      <c r="W391" s="34">
        <v>173358</v>
      </c>
      <c r="X391" s="35">
        <v>44761.875</v>
      </c>
      <c r="Y391" s="34" t="s">
        <v>387</v>
      </c>
      <c r="Z391" s="34">
        <v>0</v>
      </c>
      <c r="AA391" s="35">
        <v>44641.875</v>
      </c>
      <c r="AB391" s="35">
        <v>44761.875</v>
      </c>
      <c r="AC391" s="35">
        <v>34266.875</v>
      </c>
      <c r="AD391" s="35">
        <v>44689.875</v>
      </c>
      <c r="AE391" s="35"/>
      <c r="AF391" s="35">
        <v>43418.916666666664</v>
      </c>
      <c r="AG391" s="34"/>
      <c r="AH391" s="34">
        <v>0</v>
      </c>
      <c r="AI391" s="34">
        <v>0</v>
      </c>
      <c r="AJ391" s="34">
        <v>0</v>
      </c>
      <c r="AK391" s="34">
        <v>0</v>
      </c>
      <c r="AL391" s="34">
        <v>0</v>
      </c>
      <c r="AM391" s="34">
        <v>0</v>
      </c>
      <c r="AN391" s="34" t="s">
        <v>389</v>
      </c>
      <c r="AO391" s="34">
        <v>43</v>
      </c>
      <c r="AP391" s="34" t="s">
        <v>494</v>
      </c>
      <c r="AQ391" s="34">
        <v>11678</v>
      </c>
      <c r="AR391" s="34">
        <v>1167.8</v>
      </c>
      <c r="AS391" s="34" t="s">
        <v>391</v>
      </c>
      <c r="AT391" t="str">
        <f t="shared" si="19"/>
        <v>740919310BXRBXRX XQUXR XZXVXDX980.93SIMNÃONÃO190117335844761.875FNEL044641.87544761.87534266.87544689.87543418.9166666667000000AMIL43AMIL 400 QP NACIONAL COPART116781167.8INATIVO</v>
      </c>
      <c r="AU391">
        <f t="shared" si="20"/>
        <v>1</v>
      </c>
      <c r="AV391">
        <f t="shared" si="21"/>
        <v>1</v>
      </c>
      <c r="AW391">
        <f>COUNTIF(Erros!$J$2:$J$1060,H391)</f>
        <v>3</v>
      </c>
      <c r="AX391">
        <f>COUNTIF(Discrepante!$J$2:$J$86,H391)</f>
        <v>0</v>
      </c>
      <c r="AY391">
        <f>COUNTIF(Acertos!$J$2:$J$37,H391)</f>
        <v>0</v>
      </c>
    </row>
    <row r="392" spans="1:51">
      <c r="A392" s="33"/>
      <c r="B392" s="33"/>
      <c r="C392" s="33"/>
      <c r="D392" s="36"/>
      <c r="E392" s="33"/>
      <c r="F392" s="33"/>
      <c r="G392" s="33"/>
      <c r="H392" s="36">
        <v>74092017</v>
      </c>
      <c r="I392" s="30">
        <v>0</v>
      </c>
      <c r="J392" s="36" t="s">
        <v>896</v>
      </c>
      <c r="K392" s="33"/>
      <c r="L392" s="33"/>
      <c r="M392" s="33"/>
      <c r="N392" s="33"/>
      <c r="O392" s="33"/>
      <c r="P392" s="36">
        <v>3194.98</v>
      </c>
      <c r="Q392" s="36" t="s">
        <v>404</v>
      </c>
      <c r="R392" s="36" t="s">
        <v>404</v>
      </c>
      <c r="S392" s="36" t="s">
        <v>404</v>
      </c>
      <c r="T392" s="36">
        <v>57</v>
      </c>
      <c r="U392" s="36">
        <v>0</v>
      </c>
      <c r="V392" s="36">
        <v>1</v>
      </c>
      <c r="W392" s="36">
        <v>173366</v>
      </c>
      <c r="X392" s="37">
        <v>44761.875</v>
      </c>
      <c r="Y392" s="36" t="s">
        <v>392</v>
      </c>
      <c r="Z392" s="36">
        <v>0</v>
      </c>
      <c r="AA392" s="37">
        <v>44759.875</v>
      </c>
      <c r="AB392" s="37">
        <v>44761.875</v>
      </c>
      <c r="AC392" s="37">
        <v>27101.875</v>
      </c>
      <c r="AD392" s="37">
        <v>44759.875</v>
      </c>
      <c r="AE392" s="37">
        <v>44693.875</v>
      </c>
      <c r="AF392" s="37">
        <v>43418.916666666664</v>
      </c>
      <c r="AG392" s="36">
        <v>74092018</v>
      </c>
      <c r="AH392" s="36">
        <v>3882</v>
      </c>
      <c r="AI392" s="36">
        <v>3188</v>
      </c>
      <c r="AJ392" s="36">
        <v>31.88</v>
      </c>
      <c r="AK392" s="36">
        <v>3188</v>
      </c>
      <c r="AL392" s="36">
        <v>38.82</v>
      </c>
      <c r="AM392" s="36">
        <v>3882</v>
      </c>
      <c r="AN392" s="36" t="s">
        <v>389</v>
      </c>
      <c r="AO392" s="36">
        <v>43</v>
      </c>
      <c r="AP392" s="36" t="s">
        <v>398</v>
      </c>
      <c r="AQ392" s="36">
        <v>380353</v>
      </c>
      <c r="AR392" s="36">
        <v>3803.53</v>
      </c>
      <c r="AS392" s="36" t="s">
        <v>391</v>
      </c>
      <c r="AT392" t="str">
        <f t="shared" si="19"/>
        <v>740920170JXXMX ZXWXNXTX VXLXNWXX FXLHX3194.98SIMSIMSIM570117336644761.875ANMEP044759.87544761.87527101.87544759.87544693.87543418.9166666667740920183882318831.88318838.823882AMIL43AMIL 500 QP NACIONAL3803533803.53INATIVO</v>
      </c>
      <c r="AU392">
        <f t="shared" si="20"/>
        <v>0</v>
      </c>
      <c r="AV392">
        <f t="shared" si="21"/>
        <v>0</v>
      </c>
      <c r="AW392">
        <f>COUNTIF(Erros!$J$2:$J$1060,H392)</f>
        <v>3</v>
      </c>
      <c r="AX392">
        <f>COUNTIF(Discrepante!$J$2:$J$86,H392)</f>
        <v>0</v>
      </c>
      <c r="AY392">
        <f>COUNTIF(Acertos!$J$2:$J$37,H392)</f>
        <v>0</v>
      </c>
    </row>
    <row r="393" spans="1:51">
      <c r="A393" s="33"/>
      <c r="B393" s="33"/>
      <c r="C393" s="33"/>
      <c r="D393" s="36"/>
      <c r="E393" s="33"/>
      <c r="F393" s="33"/>
      <c r="G393" s="33"/>
      <c r="H393" s="36">
        <v>74092017</v>
      </c>
      <c r="I393" s="30">
        <v>0</v>
      </c>
      <c r="J393" s="36" t="s">
        <v>896</v>
      </c>
      <c r="K393" s="33"/>
      <c r="L393" s="33"/>
      <c r="M393" s="33"/>
      <c r="N393" s="33"/>
      <c r="O393" s="33"/>
      <c r="P393" s="36">
        <v>3194.98</v>
      </c>
      <c r="Q393" s="36" t="s">
        <v>404</v>
      </c>
      <c r="R393" s="36" t="s">
        <v>404</v>
      </c>
      <c r="S393" s="36" t="s">
        <v>404</v>
      </c>
      <c r="T393" s="36">
        <v>57</v>
      </c>
      <c r="U393" s="36">
        <v>0</v>
      </c>
      <c r="V393" s="36">
        <v>1</v>
      </c>
      <c r="W393" s="36">
        <v>173366</v>
      </c>
      <c r="X393" s="37">
        <v>44761.875</v>
      </c>
      <c r="Y393" s="36" t="s">
        <v>392</v>
      </c>
      <c r="Z393" s="36">
        <v>0</v>
      </c>
      <c r="AA393" s="37">
        <v>44759.875</v>
      </c>
      <c r="AB393" s="37">
        <v>44761.875</v>
      </c>
      <c r="AC393" s="37">
        <v>27101.875</v>
      </c>
      <c r="AD393" s="37">
        <v>44759.875</v>
      </c>
      <c r="AE393" s="37">
        <v>44693.875</v>
      </c>
      <c r="AF393" s="37">
        <v>43418.916666666664</v>
      </c>
      <c r="AG393" s="36">
        <v>74092018</v>
      </c>
      <c r="AH393" s="36">
        <v>3882</v>
      </c>
      <c r="AI393" s="36">
        <v>3188</v>
      </c>
      <c r="AJ393" s="36">
        <v>31.88</v>
      </c>
      <c r="AK393" s="36">
        <v>3188</v>
      </c>
      <c r="AL393" s="36">
        <v>38.82</v>
      </c>
      <c r="AM393" s="36">
        <v>3882</v>
      </c>
      <c r="AN393" s="36" t="s">
        <v>389</v>
      </c>
      <c r="AO393" s="36">
        <v>43</v>
      </c>
      <c r="AP393" s="36" t="s">
        <v>398</v>
      </c>
      <c r="AQ393" s="36">
        <v>380353</v>
      </c>
      <c r="AR393" s="36">
        <v>3803.53</v>
      </c>
      <c r="AS393" s="36" t="s">
        <v>391</v>
      </c>
      <c r="AT393" t="str">
        <f t="shared" si="19"/>
        <v>740920170JXXMX ZXWXNXTX VXLXNWXX FXLHX3194.98SIMSIMSIM570117336644761.875ANMEP044759.87544761.87527101.87544759.87544693.87543418.9166666667740920183882318831.88318838.823882AMIL43AMIL 500 QP NACIONAL3803533803.53INATIVO</v>
      </c>
      <c r="AU393">
        <f t="shared" si="20"/>
        <v>1</v>
      </c>
      <c r="AV393">
        <f t="shared" si="21"/>
        <v>1</v>
      </c>
      <c r="AW393">
        <f>COUNTIF(Erros!$J$2:$J$1060,H393)</f>
        <v>3</v>
      </c>
      <c r="AX393">
        <f>COUNTIF(Discrepante!$J$2:$J$86,H393)</f>
        <v>0</v>
      </c>
      <c r="AY393">
        <f>COUNTIF(Acertos!$J$2:$J$37,H393)</f>
        <v>0</v>
      </c>
    </row>
    <row r="394" spans="1:51">
      <c r="A394" s="33"/>
      <c r="B394" s="33"/>
      <c r="C394" s="33"/>
      <c r="D394" s="36"/>
      <c r="E394" s="33"/>
      <c r="F394" s="33"/>
      <c r="G394" s="33"/>
      <c r="H394" s="36">
        <v>74092017</v>
      </c>
      <c r="I394" s="30">
        <v>0</v>
      </c>
      <c r="J394" s="36" t="s">
        <v>896</v>
      </c>
      <c r="K394" s="33"/>
      <c r="L394" s="33"/>
      <c r="M394" s="33"/>
      <c r="N394" s="33"/>
      <c r="O394" s="33"/>
      <c r="P394" s="36">
        <v>3194.98</v>
      </c>
      <c r="Q394" s="36" t="s">
        <v>404</v>
      </c>
      <c r="R394" s="36" t="s">
        <v>404</v>
      </c>
      <c r="S394" s="36" t="s">
        <v>404</v>
      </c>
      <c r="T394" s="36">
        <v>57</v>
      </c>
      <c r="U394" s="36">
        <v>0</v>
      </c>
      <c r="V394" s="36">
        <v>1</v>
      </c>
      <c r="W394" s="36">
        <v>173366</v>
      </c>
      <c r="X394" s="37">
        <v>44761.875</v>
      </c>
      <c r="Y394" s="36" t="s">
        <v>392</v>
      </c>
      <c r="Z394" s="36">
        <v>0</v>
      </c>
      <c r="AA394" s="37">
        <v>44759.875</v>
      </c>
      <c r="AB394" s="37">
        <v>44761.875</v>
      </c>
      <c r="AC394" s="37">
        <v>27101.875</v>
      </c>
      <c r="AD394" s="37">
        <v>44759.875</v>
      </c>
      <c r="AE394" s="37">
        <v>44693.875</v>
      </c>
      <c r="AF394" s="37">
        <v>43418.916666666664</v>
      </c>
      <c r="AG394" s="36">
        <v>74092018</v>
      </c>
      <c r="AH394" s="36">
        <v>3882</v>
      </c>
      <c r="AI394" s="36">
        <v>3188</v>
      </c>
      <c r="AJ394" s="36">
        <v>31.88</v>
      </c>
      <c r="AK394" s="36">
        <v>3188</v>
      </c>
      <c r="AL394" s="36">
        <v>38.82</v>
      </c>
      <c r="AM394" s="36">
        <v>3882</v>
      </c>
      <c r="AN394" s="36" t="s">
        <v>389</v>
      </c>
      <c r="AO394" s="36">
        <v>43</v>
      </c>
      <c r="AP394" s="36" t="s">
        <v>398</v>
      </c>
      <c r="AQ394" s="36">
        <v>380353</v>
      </c>
      <c r="AR394" s="36">
        <v>3803.53</v>
      </c>
      <c r="AS394" s="36" t="s">
        <v>391</v>
      </c>
      <c r="AT394" t="str">
        <f t="shared" si="19"/>
        <v>740920170JXXMX ZXWXNXTX VXLXNWXX FXLHX3194.98SIMSIMSIM570117336644761.875ANMEP044759.87544761.87527101.87544759.87544693.87543418.9166666667740920183882318831.88318838.823882AMIL43AMIL 500 QP NACIONAL3803533803.53INATIVO</v>
      </c>
      <c r="AU394">
        <f t="shared" si="20"/>
        <v>1</v>
      </c>
      <c r="AV394">
        <f t="shared" si="21"/>
        <v>1</v>
      </c>
      <c r="AW394">
        <f>COUNTIF(Erros!$J$2:$J$1060,H394)</f>
        <v>3</v>
      </c>
      <c r="AX394">
        <f>COUNTIF(Discrepante!$J$2:$J$86,H394)</f>
        <v>0</v>
      </c>
      <c r="AY394">
        <f>COUNTIF(Acertos!$J$2:$J$37,H394)</f>
        <v>0</v>
      </c>
    </row>
    <row r="395" spans="1:51">
      <c r="A395" s="33"/>
      <c r="B395" s="33"/>
      <c r="C395" s="33"/>
      <c r="D395" s="36"/>
      <c r="E395" s="33"/>
      <c r="F395" s="33"/>
      <c r="G395" s="33"/>
      <c r="H395" s="36">
        <v>74100530</v>
      </c>
      <c r="I395" s="30">
        <v>0</v>
      </c>
      <c r="J395" s="36" t="s">
        <v>898</v>
      </c>
      <c r="K395" s="33"/>
      <c r="L395" s="33"/>
      <c r="M395" s="33"/>
      <c r="N395" s="33"/>
      <c r="O395" s="33"/>
      <c r="P395" s="36">
        <v>2323.64</v>
      </c>
      <c r="Q395" s="36" t="s">
        <v>404</v>
      </c>
      <c r="R395" s="36" t="s">
        <v>404</v>
      </c>
      <c r="S395" s="36" t="s">
        <v>404</v>
      </c>
      <c r="T395" s="36">
        <v>57</v>
      </c>
      <c r="U395" s="36">
        <v>0</v>
      </c>
      <c r="V395" s="36">
        <v>1</v>
      </c>
      <c r="W395" s="36">
        <v>173470</v>
      </c>
      <c r="X395" s="37">
        <v>44761.875</v>
      </c>
      <c r="Y395" s="36" t="s">
        <v>392</v>
      </c>
      <c r="Z395" s="36">
        <v>0</v>
      </c>
      <c r="AA395" s="37"/>
      <c r="AB395" s="37">
        <v>44761.875</v>
      </c>
      <c r="AC395" s="37">
        <v>30582.875</v>
      </c>
      <c r="AD395" s="37">
        <v>43419.916666666664</v>
      </c>
      <c r="AE395" s="37"/>
      <c r="AF395" s="37">
        <v>43418.916666666664</v>
      </c>
      <c r="AG395" s="36"/>
      <c r="AH395" s="36">
        <v>0</v>
      </c>
      <c r="AI395" s="36">
        <v>0</v>
      </c>
      <c r="AJ395" s="36">
        <v>0</v>
      </c>
      <c r="AK395" s="36">
        <v>0</v>
      </c>
      <c r="AL395" s="36">
        <v>0</v>
      </c>
      <c r="AM395" s="36">
        <v>0</v>
      </c>
      <c r="AN395" s="36" t="s">
        <v>389</v>
      </c>
      <c r="AO395" s="36">
        <v>43</v>
      </c>
      <c r="AP395" s="36" t="s">
        <v>398</v>
      </c>
      <c r="AQ395" s="36">
        <v>276623</v>
      </c>
      <c r="AR395" s="36">
        <v>2766.23</v>
      </c>
      <c r="AS395" s="36" t="s">
        <v>408</v>
      </c>
      <c r="AT395" t="str">
        <f t="shared" si="19"/>
        <v>741005300UXLXN DX XRXUJX XLVX2323.64SIMSIMSIM570117347044761.875ANMEP044761.87530582.87543419.916666666743418.9166666667000000AMIL43AMIL 500 QP NACIONAL2766232766.23ATIVO</v>
      </c>
      <c r="AU395">
        <f t="shared" si="20"/>
        <v>0</v>
      </c>
      <c r="AV395">
        <f t="shared" si="21"/>
        <v>0</v>
      </c>
      <c r="AW395">
        <f>COUNTIF(Erros!$J$2:$J$1060,H395)</f>
        <v>3</v>
      </c>
      <c r="AX395">
        <f>COUNTIF(Discrepante!$J$2:$J$86,H395)</f>
        <v>0</v>
      </c>
      <c r="AY395">
        <f>COUNTIF(Acertos!$J$2:$J$37,H395)</f>
        <v>0</v>
      </c>
    </row>
    <row r="396" spans="1:51">
      <c r="A396" s="33"/>
      <c r="B396" s="33"/>
      <c r="C396" s="33"/>
      <c r="D396" s="36"/>
      <c r="E396" s="33"/>
      <c r="F396" s="33"/>
      <c r="G396" s="33"/>
      <c r="H396" s="36">
        <v>74100530</v>
      </c>
      <c r="I396" s="30">
        <v>0</v>
      </c>
      <c r="J396" s="36" t="s">
        <v>898</v>
      </c>
      <c r="K396" s="33"/>
      <c r="L396" s="33"/>
      <c r="M396" s="33"/>
      <c r="N396" s="33"/>
      <c r="O396" s="33"/>
      <c r="P396" s="36">
        <v>2323.64</v>
      </c>
      <c r="Q396" s="36" t="s">
        <v>404</v>
      </c>
      <c r="R396" s="36" t="s">
        <v>404</v>
      </c>
      <c r="S396" s="36" t="s">
        <v>404</v>
      </c>
      <c r="T396" s="36">
        <v>57</v>
      </c>
      <c r="U396" s="36">
        <v>0</v>
      </c>
      <c r="V396" s="36">
        <v>1</v>
      </c>
      <c r="W396" s="36">
        <v>173470</v>
      </c>
      <c r="X396" s="37">
        <v>44761.875</v>
      </c>
      <c r="Y396" s="36" t="s">
        <v>392</v>
      </c>
      <c r="Z396" s="36">
        <v>0</v>
      </c>
      <c r="AA396" s="37"/>
      <c r="AB396" s="37">
        <v>44761.875</v>
      </c>
      <c r="AC396" s="37">
        <v>30582.875</v>
      </c>
      <c r="AD396" s="37">
        <v>43419.916666666664</v>
      </c>
      <c r="AE396" s="37"/>
      <c r="AF396" s="37">
        <v>43418.916666666664</v>
      </c>
      <c r="AG396" s="36"/>
      <c r="AH396" s="36">
        <v>0</v>
      </c>
      <c r="AI396" s="36">
        <v>0</v>
      </c>
      <c r="AJ396" s="36">
        <v>0</v>
      </c>
      <c r="AK396" s="36">
        <v>0</v>
      </c>
      <c r="AL396" s="36">
        <v>0</v>
      </c>
      <c r="AM396" s="36">
        <v>0</v>
      </c>
      <c r="AN396" s="36" t="s">
        <v>389</v>
      </c>
      <c r="AO396" s="36">
        <v>43</v>
      </c>
      <c r="AP396" s="36" t="s">
        <v>398</v>
      </c>
      <c r="AQ396" s="36">
        <v>276623</v>
      </c>
      <c r="AR396" s="36">
        <v>2766.23</v>
      </c>
      <c r="AS396" s="36" t="s">
        <v>408</v>
      </c>
      <c r="AT396" t="str">
        <f t="shared" si="19"/>
        <v>741005300UXLXN DX XRXUJX XLVX2323.64SIMSIMSIM570117347044761.875ANMEP044761.87530582.87543419.916666666743418.9166666667000000AMIL43AMIL 500 QP NACIONAL2766232766.23ATIVO</v>
      </c>
      <c r="AU396">
        <f t="shared" si="20"/>
        <v>1</v>
      </c>
      <c r="AV396">
        <f t="shared" si="21"/>
        <v>1</v>
      </c>
      <c r="AW396">
        <f>COUNTIF(Erros!$J$2:$J$1060,H396)</f>
        <v>3</v>
      </c>
      <c r="AX396">
        <f>COUNTIF(Discrepante!$J$2:$J$86,H396)</f>
        <v>0</v>
      </c>
      <c r="AY396">
        <f>COUNTIF(Acertos!$J$2:$J$37,H396)</f>
        <v>0</v>
      </c>
    </row>
    <row r="397" spans="1:51">
      <c r="A397" s="33"/>
      <c r="B397" s="33"/>
      <c r="C397" s="33"/>
      <c r="D397" s="36"/>
      <c r="E397" s="33"/>
      <c r="F397" s="33"/>
      <c r="G397" s="33"/>
      <c r="H397" s="36">
        <v>74100530</v>
      </c>
      <c r="I397" s="30">
        <v>0</v>
      </c>
      <c r="J397" s="36" t="s">
        <v>898</v>
      </c>
      <c r="K397" s="33"/>
      <c r="L397" s="33"/>
      <c r="M397" s="33"/>
      <c r="N397" s="33"/>
      <c r="O397" s="33"/>
      <c r="P397" s="36">
        <v>2323.64</v>
      </c>
      <c r="Q397" s="36" t="s">
        <v>404</v>
      </c>
      <c r="R397" s="36" t="s">
        <v>404</v>
      </c>
      <c r="S397" s="36" t="s">
        <v>404</v>
      </c>
      <c r="T397" s="36">
        <v>57</v>
      </c>
      <c r="U397" s="36">
        <v>0</v>
      </c>
      <c r="V397" s="36">
        <v>1</v>
      </c>
      <c r="W397" s="36">
        <v>173470</v>
      </c>
      <c r="X397" s="37">
        <v>44761.875</v>
      </c>
      <c r="Y397" s="36" t="s">
        <v>392</v>
      </c>
      <c r="Z397" s="36">
        <v>0</v>
      </c>
      <c r="AA397" s="37"/>
      <c r="AB397" s="37">
        <v>44761.875</v>
      </c>
      <c r="AC397" s="37">
        <v>30582.875</v>
      </c>
      <c r="AD397" s="37">
        <v>43419.916666666664</v>
      </c>
      <c r="AE397" s="37"/>
      <c r="AF397" s="37">
        <v>43418.916666666664</v>
      </c>
      <c r="AG397" s="36"/>
      <c r="AH397" s="36">
        <v>0</v>
      </c>
      <c r="AI397" s="36">
        <v>0</v>
      </c>
      <c r="AJ397" s="36">
        <v>0</v>
      </c>
      <c r="AK397" s="36">
        <v>0</v>
      </c>
      <c r="AL397" s="36">
        <v>0</v>
      </c>
      <c r="AM397" s="36">
        <v>0</v>
      </c>
      <c r="AN397" s="36" t="s">
        <v>389</v>
      </c>
      <c r="AO397" s="36">
        <v>43</v>
      </c>
      <c r="AP397" s="36" t="s">
        <v>398</v>
      </c>
      <c r="AQ397" s="36">
        <v>276623</v>
      </c>
      <c r="AR397" s="36">
        <v>2766.23</v>
      </c>
      <c r="AS397" s="36" t="s">
        <v>408</v>
      </c>
      <c r="AT397" t="str">
        <f t="shared" si="19"/>
        <v>741005300UXLXN DX XRXUJX XLVX2323.64SIMSIMSIM570117347044761.875ANMEP044761.87530582.87543419.916666666743418.9166666667000000AMIL43AMIL 500 QP NACIONAL2766232766.23ATIVO</v>
      </c>
      <c r="AU397">
        <f t="shared" si="20"/>
        <v>1</v>
      </c>
      <c r="AV397">
        <f t="shared" si="21"/>
        <v>1</v>
      </c>
      <c r="AW397">
        <f>COUNTIF(Erros!$J$2:$J$1060,H397)</f>
        <v>3</v>
      </c>
      <c r="AX397">
        <f>COUNTIF(Discrepante!$J$2:$J$86,H397)</f>
        <v>0</v>
      </c>
      <c r="AY397">
        <f>COUNTIF(Acertos!$J$2:$J$37,H397)</f>
        <v>0</v>
      </c>
    </row>
    <row r="398" spans="1:51">
      <c r="A398" s="33"/>
      <c r="B398" s="33"/>
      <c r="C398" s="33"/>
      <c r="D398" s="34"/>
      <c r="E398" s="33"/>
      <c r="F398" s="33"/>
      <c r="G398" s="33"/>
      <c r="H398" s="34">
        <v>74100532</v>
      </c>
      <c r="I398" s="29">
        <v>0</v>
      </c>
      <c r="J398" s="34" t="s">
        <v>897</v>
      </c>
      <c r="K398" s="33"/>
      <c r="L398" s="33"/>
      <c r="M398" s="33"/>
      <c r="N398" s="33"/>
      <c r="O398" s="33"/>
      <c r="P398" s="34">
        <v>1873.43</v>
      </c>
      <c r="Q398" s="34" t="s">
        <v>404</v>
      </c>
      <c r="R398" s="34" t="s">
        <v>404</v>
      </c>
      <c r="S398" s="34" t="s">
        <v>404</v>
      </c>
      <c r="T398" s="34">
        <v>57</v>
      </c>
      <c r="U398" s="34">
        <v>0</v>
      </c>
      <c r="V398" s="34">
        <v>1</v>
      </c>
      <c r="W398" s="34">
        <v>173467</v>
      </c>
      <c r="X398" s="35">
        <v>44761.875</v>
      </c>
      <c r="Y398" s="34" t="s">
        <v>392</v>
      </c>
      <c r="Z398" s="34">
        <v>0</v>
      </c>
      <c r="AA398" s="35"/>
      <c r="AB398" s="35">
        <v>44761.875</v>
      </c>
      <c r="AC398" s="35">
        <v>30759.875</v>
      </c>
      <c r="AD398" s="35">
        <v>44361.875</v>
      </c>
      <c r="AE398" s="35">
        <v>44361.875</v>
      </c>
      <c r="AF398" s="35">
        <v>43418.916666666664</v>
      </c>
      <c r="AG398" s="34"/>
      <c r="AH398" s="34">
        <v>0</v>
      </c>
      <c r="AI398" s="34">
        <v>0</v>
      </c>
      <c r="AJ398" s="34">
        <v>0</v>
      </c>
      <c r="AK398" s="34">
        <v>0</v>
      </c>
      <c r="AL398" s="34">
        <v>0</v>
      </c>
      <c r="AM398" s="34">
        <v>0</v>
      </c>
      <c r="AN398" s="34" t="s">
        <v>389</v>
      </c>
      <c r="AO398" s="34">
        <v>43</v>
      </c>
      <c r="AP398" s="34" t="s">
        <v>476</v>
      </c>
      <c r="AQ398" s="34">
        <v>134417</v>
      </c>
      <c r="AR398" s="34">
        <v>1344.17</v>
      </c>
      <c r="AS398" s="34" t="s">
        <v>408</v>
      </c>
      <c r="AT398" t="str">
        <f t="shared" si="19"/>
        <v>741005320XRXWXLMX XNTXNX DX JXU1873.43SIMSIMSIM570117346744761.875ANMEP044761.87530759.87544361.87544361.87543418.9166666667000000AMIL43AMIL 400 QC NACIONAL1344171344.17ATIVO</v>
      </c>
      <c r="AU398">
        <f t="shared" si="20"/>
        <v>0</v>
      </c>
      <c r="AV398">
        <f t="shared" si="21"/>
        <v>0</v>
      </c>
      <c r="AW398">
        <f>COUNTIF(Erros!$J$2:$J$1060,H398)</f>
        <v>3</v>
      </c>
      <c r="AX398">
        <f>COUNTIF(Discrepante!$J$2:$J$86,H398)</f>
        <v>0</v>
      </c>
      <c r="AY398">
        <f>COUNTIF(Acertos!$J$2:$J$37,H398)</f>
        <v>0</v>
      </c>
    </row>
    <row r="399" spans="1:51">
      <c r="A399" s="33"/>
      <c r="B399" s="33"/>
      <c r="C399" s="33"/>
      <c r="D399" s="34"/>
      <c r="E399" s="33"/>
      <c r="F399" s="33"/>
      <c r="G399" s="33"/>
      <c r="H399" s="34">
        <v>74100532</v>
      </c>
      <c r="I399" s="29">
        <v>0</v>
      </c>
      <c r="J399" s="34" t="s">
        <v>897</v>
      </c>
      <c r="K399" s="33"/>
      <c r="L399" s="33"/>
      <c r="M399" s="33"/>
      <c r="N399" s="33"/>
      <c r="O399" s="33"/>
      <c r="P399" s="34">
        <v>1873.43</v>
      </c>
      <c r="Q399" s="34" t="s">
        <v>404</v>
      </c>
      <c r="R399" s="34" t="s">
        <v>404</v>
      </c>
      <c r="S399" s="34" t="s">
        <v>404</v>
      </c>
      <c r="T399" s="34">
        <v>57</v>
      </c>
      <c r="U399" s="34">
        <v>0</v>
      </c>
      <c r="V399" s="34">
        <v>1</v>
      </c>
      <c r="W399" s="34">
        <v>173467</v>
      </c>
      <c r="X399" s="35">
        <v>44761.875</v>
      </c>
      <c r="Y399" s="34" t="s">
        <v>392</v>
      </c>
      <c r="Z399" s="34">
        <v>0</v>
      </c>
      <c r="AA399" s="35"/>
      <c r="AB399" s="35">
        <v>44761.875</v>
      </c>
      <c r="AC399" s="35">
        <v>30759.875</v>
      </c>
      <c r="AD399" s="35">
        <v>44361.875</v>
      </c>
      <c r="AE399" s="35">
        <v>44361.875</v>
      </c>
      <c r="AF399" s="35">
        <v>43418.916666666664</v>
      </c>
      <c r="AG399" s="34"/>
      <c r="AH399" s="34">
        <v>0</v>
      </c>
      <c r="AI399" s="34">
        <v>0</v>
      </c>
      <c r="AJ399" s="34">
        <v>0</v>
      </c>
      <c r="AK399" s="34">
        <v>0</v>
      </c>
      <c r="AL399" s="34">
        <v>0</v>
      </c>
      <c r="AM399" s="34">
        <v>0</v>
      </c>
      <c r="AN399" s="34" t="s">
        <v>389</v>
      </c>
      <c r="AO399" s="34">
        <v>43</v>
      </c>
      <c r="AP399" s="34" t="s">
        <v>476</v>
      </c>
      <c r="AQ399" s="34">
        <v>134417</v>
      </c>
      <c r="AR399" s="34">
        <v>1344.17</v>
      </c>
      <c r="AS399" s="34" t="s">
        <v>408</v>
      </c>
      <c r="AT399" t="str">
        <f t="shared" si="19"/>
        <v>741005320XRXWXLMX XNTXNX DX JXU1873.43SIMSIMSIM570117346744761.875ANMEP044761.87530759.87544361.87544361.87543418.9166666667000000AMIL43AMIL 400 QC NACIONAL1344171344.17ATIVO</v>
      </c>
      <c r="AU399">
        <f t="shared" si="20"/>
        <v>1</v>
      </c>
      <c r="AV399">
        <f t="shared" si="21"/>
        <v>1</v>
      </c>
      <c r="AW399">
        <f>COUNTIF(Erros!$J$2:$J$1060,H399)</f>
        <v>3</v>
      </c>
      <c r="AX399">
        <f>COUNTIF(Discrepante!$J$2:$J$86,H399)</f>
        <v>0</v>
      </c>
      <c r="AY399">
        <f>COUNTIF(Acertos!$J$2:$J$37,H399)</f>
        <v>0</v>
      </c>
    </row>
    <row r="400" spans="1:51">
      <c r="A400" s="33"/>
      <c r="B400" s="33"/>
      <c r="C400" s="33"/>
      <c r="D400" s="34"/>
      <c r="E400" s="33"/>
      <c r="F400" s="33"/>
      <c r="G400" s="33"/>
      <c r="H400" s="34">
        <v>74100532</v>
      </c>
      <c r="I400" s="29">
        <v>0</v>
      </c>
      <c r="J400" s="34" t="s">
        <v>897</v>
      </c>
      <c r="K400" s="33"/>
      <c r="L400" s="33"/>
      <c r="M400" s="33"/>
      <c r="N400" s="33"/>
      <c r="O400" s="33"/>
      <c r="P400" s="34">
        <v>1873.43</v>
      </c>
      <c r="Q400" s="34" t="s">
        <v>404</v>
      </c>
      <c r="R400" s="34" t="s">
        <v>404</v>
      </c>
      <c r="S400" s="34" t="s">
        <v>404</v>
      </c>
      <c r="T400" s="34">
        <v>57</v>
      </c>
      <c r="U400" s="34">
        <v>0</v>
      </c>
      <c r="V400" s="34">
        <v>1</v>
      </c>
      <c r="W400" s="34">
        <v>173467</v>
      </c>
      <c r="X400" s="35">
        <v>44761.875</v>
      </c>
      <c r="Y400" s="34" t="s">
        <v>392</v>
      </c>
      <c r="Z400" s="34">
        <v>0</v>
      </c>
      <c r="AA400" s="35"/>
      <c r="AB400" s="35">
        <v>44761.875</v>
      </c>
      <c r="AC400" s="35">
        <v>30759.875</v>
      </c>
      <c r="AD400" s="35">
        <v>44361.875</v>
      </c>
      <c r="AE400" s="35">
        <v>44361.875</v>
      </c>
      <c r="AF400" s="35">
        <v>43418.916666666664</v>
      </c>
      <c r="AG400" s="34"/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34" t="s">
        <v>389</v>
      </c>
      <c r="AO400" s="34">
        <v>43</v>
      </c>
      <c r="AP400" s="34" t="s">
        <v>476</v>
      </c>
      <c r="AQ400" s="34">
        <v>134417</v>
      </c>
      <c r="AR400" s="34">
        <v>1344.17</v>
      </c>
      <c r="AS400" s="34" t="s">
        <v>408</v>
      </c>
      <c r="AT400" t="str">
        <f t="shared" si="19"/>
        <v>741005320XRXWXLMX XNTXNX DX JXU1873.43SIMSIMSIM570117346744761.875ANMEP044761.87530759.87544361.87544361.87543418.9166666667000000AMIL43AMIL 400 QC NACIONAL1344171344.17ATIVO</v>
      </c>
      <c r="AU400">
        <f t="shared" si="20"/>
        <v>1</v>
      </c>
      <c r="AV400">
        <f t="shared" si="21"/>
        <v>1</v>
      </c>
      <c r="AW400">
        <f>COUNTIF(Erros!$J$2:$J$1060,H400)</f>
        <v>3</v>
      </c>
      <c r="AX400">
        <f>COUNTIF(Discrepante!$J$2:$J$86,H400)</f>
        <v>0</v>
      </c>
      <c r="AY400">
        <f>COUNTIF(Acertos!$J$2:$J$37,H400)</f>
        <v>0</v>
      </c>
    </row>
    <row r="401" spans="1:51">
      <c r="A401" s="33"/>
      <c r="B401" s="33"/>
      <c r="C401" s="33"/>
      <c r="D401" s="36">
        <v>1189426000</v>
      </c>
      <c r="E401" s="33"/>
      <c r="F401" s="33"/>
      <c r="G401" s="33"/>
      <c r="H401" s="36">
        <v>74196094</v>
      </c>
      <c r="I401" s="30">
        <v>0</v>
      </c>
      <c r="J401" s="36" t="s">
        <v>540</v>
      </c>
      <c r="K401" s="33"/>
      <c r="L401" s="33"/>
      <c r="M401" s="33"/>
      <c r="N401" s="33"/>
      <c r="O401" s="33"/>
      <c r="P401" s="36">
        <v>1116.54</v>
      </c>
      <c r="Q401" s="36" t="s">
        <v>386</v>
      </c>
      <c r="R401" s="36" t="s">
        <v>386</v>
      </c>
      <c r="S401" s="36" t="s">
        <v>386</v>
      </c>
      <c r="T401" s="36">
        <v>57</v>
      </c>
      <c r="U401" s="36">
        <v>0</v>
      </c>
      <c r="V401" s="36">
        <v>1</v>
      </c>
      <c r="W401" s="36">
        <v>175433</v>
      </c>
      <c r="X401" s="37">
        <v>44777.875</v>
      </c>
      <c r="Y401" s="36" t="s">
        <v>392</v>
      </c>
      <c r="Z401" s="36">
        <v>0</v>
      </c>
      <c r="AA401" s="37">
        <v>44671.875</v>
      </c>
      <c r="AB401" s="37">
        <v>44777.875</v>
      </c>
      <c r="AC401" s="37">
        <v>33793.875</v>
      </c>
      <c r="AD401" s="37">
        <v>44671.875</v>
      </c>
      <c r="AE401" s="37"/>
      <c r="AF401" s="37">
        <v>43434.916666666664</v>
      </c>
      <c r="AG401" s="36"/>
      <c r="AH401" s="36">
        <v>0</v>
      </c>
      <c r="AI401" s="36">
        <v>0</v>
      </c>
      <c r="AJ401" s="36">
        <v>0</v>
      </c>
      <c r="AK401" s="36">
        <v>0</v>
      </c>
      <c r="AL401" s="36">
        <v>0</v>
      </c>
      <c r="AM401" s="36">
        <v>0</v>
      </c>
      <c r="AN401" s="36" t="s">
        <v>389</v>
      </c>
      <c r="AO401" s="36"/>
      <c r="AP401" s="36" t="s">
        <v>476</v>
      </c>
      <c r="AQ401" s="36">
        <v>132923</v>
      </c>
      <c r="AR401" s="36">
        <v>1329.23</v>
      </c>
      <c r="AS401" s="36" t="s">
        <v>391</v>
      </c>
      <c r="AT401" t="str">
        <f t="shared" si="19"/>
        <v>1189426000741960940LXURX NXWXMXNTX MXNDX DX XLVX1116.54NÃONÃONÃO570117543344777.875ANMEP044671.87544777.87533793.87544671.87543434.9166666667000000AMILAMIL 400 QC NACIONAL1329231329.23INATIVO</v>
      </c>
      <c r="AU401">
        <f t="shared" si="20"/>
        <v>0</v>
      </c>
      <c r="AV401">
        <f t="shared" si="21"/>
        <v>0</v>
      </c>
      <c r="AW401">
        <f>COUNTIF(Erros!$J$2:$J$1060,H401)</f>
        <v>1</v>
      </c>
      <c r="AX401">
        <f>COUNTIF(Discrepante!$J$2:$J$86,H401)</f>
        <v>0</v>
      </c>
      <c r="AY401">
        <f>COUNTIF(Acertos!$J$2:$J$37,H401)</f>
        <v>0</v>
      </c>
    </row>
    <row r="402" spans="1:51">
      <c r="A402" s="33"/>
      <c r="B402" s="33"/>
      <c r="C402" s="33"/>
      <c r="D402" s="34">
        <v>1201671000</v>
      </c>
      <c r="E402" s="33"/>
      <c r="F402" s="33"/>
      <c r="G402" s="33"/>
      <c r="H402" s="34">
        <v>74196104</v>
      </c>
      <c r="I402" s="29">
        <v>0</v>
      </c>
      <c r="J402" s="34" t="s">
        <v>541</v>
      </c>
      <c r="K402" s="33"/>
      <c r="L402" s="33"/>
      <c r="M402" s="33"/>
      <c r="N402" s="33"/>
      <c r="O402" s="33"/>
      <c r="P402" s="34">
        <v>1761.09</v>
      </c>
      <c r="Q402" s="34" t="s">
        <v>404</v>
      </c>
      <c r="R402" s="34" t="s">
        <v>404</v>
      </c>
      <c r="S402" s="34" t="s">
        <v>404</v>
      </c>
      <c r="T402" s="34">
        <v>232</v>
      </c>
      <c r="U402" s="34">
        <v>0</v>
      </c>
      <c r="V402" s="34">
        <v>1</v>
      </c>
      <c r="W402" s="34">
        <v>175485</v>
      </c>
      <c r="X402" s="35">
        <v>44777.875</v>
      </c>
      <c r="Y402" s="34" t="s">
        <v>499</v>
      </c>
      <c r="Z402" s="34">
        <v>0</v>
      </c>
      <c r="AA402" s="35"/>
      <c r="AB402" s="35">
        <v>44777.875</v>
      </c>
      <c r="AC402" s="35">
        <v>31523.875</v>
      </c>
      <c r="AD402" s="35">
        <v>43430.916666666664</v>
      </c>
      <c r="AE402" s="35"/>
      <c r="AF402" s="35">
        <v>43434.916666666664</v>
      </c>
      <c r="AG402" s="34"/>
      <c r="AH402" s="34">
        <v>0</v>
      </c>
      <c r="AI402" s="34">
        <v>0</v>
      </c>
      <c r="AJ402" s="34">
        <v>0</v>
      </c>
      <c r="AK402" s="34">
        <v>0</v>
      </c>
      <c r="AL402" s="34">
        <v>0</v>
      </c>
      <c r="AM402" s="34">
        <v>0</v>
      </c>
      <c r="AN402" s="34" t="s">
        <v>389</v>
      </c>
      <c r="AO402" s="34">
        <v>43</v>
      </c>
      <c r="AP402" s="34" t="s">
        <v>390</v>
      </c>
      <c r="AQ402" s="34">
        <v>212179</v>
      </c>
      <c r="AR402" s="34">
        <v>2121.79</v>
      </c>
      <c r="AS402" s="34" t="s">
        <v>408</v>
      </c>
      <c r="AT402" t="str">
        <f t="shared" si="19"/>
        <v>1201671000741961040JXXNKLXY WXTX DX PXTRXWXNXX1761.09SIMSIMSIM2320117548544777.875SEEB - BA044777.87531523.87543430.916666666743434.9166666667000000AMIL43AMIL 400 QP NACIONAL2121792121.79ATIVO</v>
      </c>
      <c r="AU402">
        <f t="shared" si="20"/>
        <v>0</v>
      </c>
      <c r="AV402">
        <f t="shared" si="21"/>
        <v>0</v>
      </c>
      <c r="AW402">
        <f>COUNTIF(Erros!$J$2:$J$1060,H402)</f>
        <v>1</v>
      </c>
      <c r="AX402">
        <f>COUNTIF(Discrepante!$J$2:$J$86,H402)</f>
        <v>0</v>
      </c>
      <c r="AY402">
        <f>COUNTIF(Acertos!$J$2:$J$37,H402)</f>
        <v>0</v>
      </c>
    </row>
    <row r="403" spans="1:51">
      <c r="A403" s="33"/>
      <c r="B403" s="33"/>
      <c r="C403" s="33"/>
      <c r="D403" s="36">
        <v>1201671000</v>
      </c>
      <c r="E403" s="33"/>
      <c r="F403" s="33"/>
      <c r="G403" s="33"/>
      <c r="H403" s="36">
        <v>74196107</v>
      </c>
      <c r="I403" s="30">
        <v>0</v>
      </c>
      <c r="J403" s="36" t="s">
        <v>542</v>
      </c>
      <c r="K403" s="33"/>
      <c r="L403" s="33"/>
      <c r="M403" s="33"/>
      <c r="N403" s="33"/>
      <c r="O403" s="33"/>
      <c r="P403" s="36">
        <v>1937.21</v>
      </c>
      <c r="Q403" s="36" t="s">
        <v>404</v>
      </c>
      <c r="R403" s="36" t="s">
        <v>404</v>
      </c>
      <c r="S403" s="36" t="s">
        <v>404</v>
      </c>
      <c r="T403" s="36">
        <v>232</v>
      </c>
      <c r="U403" s="36">
        <v>0</v>
      </c>
      <c r="V403" s="36">
        <v>1</v>
      </c>
      <c r="W403" s="36">
        <v>175496</v>
      </c>
      <c r="X403" s="37">
        <v>44777.875</v>
      </c>
      <c r="Y403" s="36" t="s">
        <v>499</v>
      </c>
      <c r="Z403" s="36">
        <v>0</v>
      </c>
      <c r="AA403" s="37"/>
      <c r="AB403" s="37">
        <v>44777.875</v>
      </c>
      <c r="AC403" s="37">
        <v>30218.875</v>
      </c>
      <c r="AD403" s="37">
        <v>43430.916666666664</v>
      </c>
      <c r="AE403" s="37"/>
      <c r="AF403" s="37">
        <v>43434.916666666664</v>
      </c>
      <c r="AG403" s="36"/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36" t="s">
        <v>389</v>
      </c>
      <c r="AO403" s="36">
        <v>43</v>
      </c>
      <c r="AP403" s="36" t="s">
        <v>390</v>
      </c>
      <c r="AQ403" s="36">
        <v>233396</v>
      </c>
      <c r="AR403" s="36">
        <v>2333.96</v>
      </c>
      <c r="AS403" s="36" t="s">
        <v>408</v>
      </c>
      <c r="AT403" t="str">
        <f t="shared" si="19"/>
        <v>1201671000741961070MXRXX XNXWX PXXXXTX XLVX FXGUXXRXDX1937.21SIMSIMSIM2320117549644777.875SEEB - BA044777.87530218.87543430.916666666743434.9166666667000000AMIL43AMIL 400 QP NACIONAL2333962333.96ATIVO</v>
      </c>
      <c r="AU403">
        <f t="shared" si="20"/>
        <v>0</v>
      </c>
      <c r="AV403">
        <f t="shared" si="21"/>
        <v>0</v>
      </c>
      <c r="AW403">
        <f>COUNTIF(Erros!$J$2:$J$1060,H403)</f>
        <v>1</v>
      </c>
      <c r="AX403">
        <f>COUNTIF(Discrepante!$J$2:$J$86,H403)</f>
        <v>0</v>
      </c>
      <c r="AY403">
        <f>COUNTIF(Acertos!$J$2:$J$37,H403)</f>
        <v>0</v>
      </c>
    </row>
    <row r="404" spans="1:51">
      <c r="A404" s="33"/>
      <c r="B404" s="33"/>
      <c r="C404" s="33"/>
      <c r="D404" s="34">
        <v>1189426000</v>
      </c>
      <c r="E404" s="33"/>
      <c r="F404" s="33"/>
      <c r="G404" s="33"/>
      <c r="H404" s="34">
        <v>74196114</v>
      </c>
      <c r="I404" s="29">
        <v>0</v>
      </c>
      <c r="J404" s="34" t="s">
        <v>543</v>
      </c>
      <c r="K404" s="33"/>
      <c r="L404" s="33"/>
      <c r="M404" s="33"/>
      <c r="N404" s="33"/>
      <c r="O404" s="33"/>
      <c r="P404" s="34">
        <v>2833.62</v>
      </c>
      <c r="Q404" s="34" t="s">
        <v>404</v>
      </c>
      <c r="R404" s="34" t="s">
        <v>404</v>
      </c>
      <c r="S404" s="34" t="s">
        <v>404</v>
      </c>
      <c r="T404" s="34">
        <v>57</v>
      </c>
      <c r="U404" s="34">
        <v>0</v>
      </c>
      <c r="V404" s="34">
        <v>1</v>
      </c>
      <c r="W404" s="34">
        <v>175533</v>
      </c>
      <c r="X404" s="35">
        <v>44777.875</v>
      </c>
      <c r="Y404" s="34" t="s">
        <v>392</v>
      </c>
      <c r="Z404" s="34">
        <v>0</v>
      </c>
      <c r="AA404" s="35"/>
      <c r="AB404" s="35">
        <v>44777.875</v>
      </c>
      <c r="AC404" s="35">
        <v>26490.875</v>
      </c>
      <c r="AD404" s="35">
        <v>43430.916666666664</v>
      </c>
      <c r="AE404" s="35"/>
      <c r="AF404" s="35">
        <v>43434.916666666664</v>
      </c>
      <c r="AG404" s="34"/>
      <c r="AH404" s="34">
        <v>0</v>
      </c>
      <c r="AI404" s="34">
        <v>0</v>
      </c>
      <c r="AJ404" s="34">
        <v>0</v>
      </c>
      <c r="AK404" s="34">
        <v>0</v>
      </c>
      <c r="AL404" s="34">
        <v>0</v>
      </c>
      <c r="AM404" s="34">
        <v>0</v>
      </c>
      <c r="AN404" s="34" t="s">
        <v>389</v>
      </c>
      <c r="AO404" s="34">
        <v>43</v>
      </c>
      <c r="AP404" s="34" t="s">
        <v>476</v>
      </c>
      <c r="AQ404" s="34">
        <v>199918</v>
      </c>
      <c r="AR404" s="34">
        <v>1999.18</v>
      </c>
      <c r="AS404" s="34" t="s">
        <v>408</v>
      </c>
      <c r="AT404" t="str">
        <f t="shared" si="19"/>
        <v>1189426000741961140TXLMX WXNWXXWXX DX XUX2833.62SIMSIMSIM570117553344777.875ANMEP044777.87526490.87543430.916666666743434.9166666667000000AMIL43AMIL 400 QC NACIONAL1999181999.18ATIVO</v>
      </c>
      <c r="AU404">
        <f t="shared" si="20"/>
        <v>0</v>
      </c>
      <c r="AV404">
        <f t="shared" si="21"/>
        <v>0</v>
      </c>
      <c r="AW404">
        <f>COUNTIF(Erros!$J$2:$J$1060,H404)</f>
        <v>1</v>
      </c>
      <c r="AX404">
        <f>COUNTIF(Discrepante!$J$2:$J$86,H404)</f>
        <v>0</v>
      </c>
      <c r="AY404">
        <f>COUNTIF(Acertos!$J$2:$J$37,H404)</f>
        <v>0</v>
      </c>
    </row>
    <row r="405" spans="1:51">
      <c r="A405" s="33"/>
      <c r="B405" s="33"/>
      <c r="C405" s="33"/>
      <c r="D405" s="34">
        <v>1189455000</v>
      </c>
      <c r="E405" s="33"/>
      <c r="F405" s="33"/>
      <c r="G405" s="33"/>
      <c r="H405" s="34">
        <v>74196123</v>
      </c>
      <c r="I405" s="29">
        <v>0</v>
      </c>
      <c r="J405" s="34" t="s">
        <v>545</v>
      </c>
      <c r="K405" s="33"/>
      <c r="L405" s="33"/>
      <c r="M405" s="33"/>
      <c r="N405" s="33"/>
      <c r="O405" s="33"/>
      <c r="P405" s="34">
        <v>1810.53</v>
      </c>
      <c r="Q405" s="34" t="s">
        <v>404</v>
      </c>
      <c r="R405" s="34" t="s">
        <v>404</v>
      </c>
      <c r="S405" s="34" t="s">
        <v>386</v>
      </c>
      <c r="T405" s="34">
        <v>19</v>
      </c>
      <c r="U405" s="34">
        <v>0</v>
      </c>
      <c r="V405" s="34">
        <v>1</v>
      </c>
      <c r="W405" s="34">
        <v>175748</v>
      </c>
      <c r="X405" s="35">
        <v>44777.875</v>
      </c>
      <c r="Y405" s="34" t="s">
        <v>387</v>
      </c>
      <c r="Z405" s="34">
        <v>0</v>
      </c>
      <c r="AA405" s="35">
        <v>44760.875</v>
      </c>
      <c r="AB405" s="35">
        <v>44777.875</v>
      </c>
      <c r="AC405" s="35">
        <v>30816.875</v>
      </c>
      <c r="AD405" s="35">
        <v>44760.875</v>
      </c>
      <c r="AE405" s="35"/>
      <c r="AF405" s="35">
        <v>43434.916666666664</v>
      </c>
      <c r="AG405" s="34"/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34" t="s">
        <v>389</v>
      </c>
      <c r="AO405" s="34">
        <v>43</v>
      </c>
      <c r="AP405" s="34" t="s">
        <v>494</v>
      </c>
      <c r="AQ405" s="34">
        <v>215541</v>
      </c>
      <c r="AR405" s="34">
        <v>2155.41</v>
      </c>
      <c r="AS405" s="34" t="s">
        <v>391</v>
      </c>
      <c r="AT405" t="str">
        <f t="shared" si="19"/>
        <v>1189455000741961230TXXGX XLVXRX PXDRXXRX DX XLVX1810.53SIMSIMNÃO190117574844777.875FNEL044760.87544777.87530816.87544760.87543434.9166666667000000AMIL43AMIL 400 QP NACIONAL COPART2155412155.41INATIVO</v>
      </c>
      <c r="AU405">
        <f t="shared" si="20"/>
        <v>0</v>
      </c>
      <c r="AV405">
        <f t="shared" si="21"/>
        <v>0</v>
      </c>
      <c r="AW405">
        <f>COUNTIF(Erros!$J$2:$J$1060,H405)</f>
        <v>1</v>
      </c>
      <c r="AX405">
        <f>COUNTIF(Discrepante!$J$2:$J$86,H405)</f>
        <v>0</v>
      </c>
      <c r="AY405">
        <f>COUNTIF(Acertos!$J$2:$J$37,H405)</f>
        <v>0</v>
      </c>
    </row>
    <row r="406" spans="1:51">
      <c r="A406" s="33"/>
      <c r="B406" s="33"/>
      <c r="C406" s="33"/>
      <c r="D406" s="36">
        <v>1189455000</v>
      </c>
      <c r="E406" s="33"/>
      <c r="F406" s="33"/>
      <c r="G406" s="33"/>
      <c r="H406" s="36">
        <v>74196131</v>
      </c>
      <c r="I406" s="30">
        <v>0</v>
      </c>
      <c r="J406" s="36" t="s">
        <v>548</v>
      </c>
      <c r="K406" s="33"/>
      <c r="L406" s="33"/>
      <c r="M406" s="33"/>
      <c r="N406" s="33"/>
      <c r="O406" s="33"/>
      <c r="P406" s="36">
        <v>1297.6600000000001</v>
      </c>
      <c r="Q406" s="36" t="s">
        <v>404</v>
      </c>
      <c r="R406" s="36" t="s">
        <v>404</v>
      </c>
      <c r="S406" s="36" t="s">
        <v>404</v>
      </c>
      <c r="T406" s="36">
        <v>19</v>
      </c>
      <c r="U406" s="36">
        <v>0</v>
      </c>
      <c r="V406" s="36">
        <v>1</v>
      </c>
      <c r="W406" s="36">
        <v>175796</v>
      </c>
      <c r="X406" s="37">
        <v>44777.875</v>
      </c>
      <c r="Y406" s="36" t="s">
        <v>387</v>
      </c>
      <c r="Z406" s="36">
        <v>0</v>
      </c>
      <c r="AA406" s="37">
        <v>44746.875</v>
      </c>
      <c r="AB406" s="37">
        <v>44777.875</v>
      </c>
      <c r="AC406" s="37">
        <v>36445.875</v>
      </c>
      <c r="AD406" s="37">
        <v>44746.875</v>
      </c>
      <c r="AE406" s="37"/>
      <c r="AF406" s="37">
        <v>43434.916666666664</v>
      </c>
      <c r="AG406" s="36"/>
      <c r="AH406" s="36">
        <v>0</v>
      </c>
      <c r="AI406" s="36">
        <v>0</v>
      </c>
      <c r="AJ406" s="36">
        <v>0</v>
      </c>
      <c r="AK406" s="36">
        <v>0</v>
      </c>
      <c r="AL406" s="36">
        <v>0</v>
      </c>
      <c r="AM406" s="36">
        <v>0</v>
      </c>
      <c r="AN406" s="36" t="s">
        <v>389</v>
      </c>
      <c r="AO406" s="36">
        <v>43</v>
      </c>
      <c r="AP406" s="36" t="s">
        <v>476</v>
      </c>
      <c r="AQ406" s="36">
        <v>154477</v>
      </c>
      <c r="AR406" s="36">
        <v>1544.77</v>
      </c>
      <c r="AS406" s="36" t="s">
        <v>391</v>
      </c>
      <c r="AT406" t="str">
        <f t="shared" si="19"/>
        <v>1189455000741961310XRXXL DX XLXVXXRX DX XLVX1297.66SIMSIMSIM190117579644777.875FNEL044746.87544777.87536445.87544746.87543434.9166666667000000AMIL43AMIL 400 QC NACIONAL1544771544.77INATIVO</v>
      </c>
      <c r="AU406">
        <f t="shared" si="20"/>
        <v>0</v>
      </c>
      <c r="AV406">
        <f t="shared" si="21"/>
        <v>0</v>
      </c>
      <c r="AW406">
        <f>COUNTIF(Erros!$J$2:$J$1060,H406)</f>
        <v>1</v>
      </c>
      <c r="AX406">
        <f>COUNTIF(Discrepante!$J$2:$J$86,H406)</f>
        <v>0</v>
      </c>
      <c r="AY406">
        <f>COUNTIF(Acertos!$J$2:$J$37,H406)</f>
        <v>0</v>
      </c>
    </row>
    <row r="407" spans="1:51">
      <c r="A407" s="33"/>
      <c r="B407" s="33"/>
      <c r="C407" s="33"/>
      <c r="D407" s="34">
        <v>1189455000</v>
      </c>
      <c r="E407" s="33"/>
      <c r="F407" s="33"/>
      <c r="G407" s="33"/>
      <c r="H407" s="34">
        <v>74196137</v>
      </c>
      <c r="I407" s="29">
        <v>0</v>
      </c>
      <c r="J407" s="34" t="s">
        <v>549</v>
      </c>
      <c r="K407" s="33"/>
      <c r="L407" s="33"/>
      <c r="M407" s="33"/>
      <c r="N407" s="33"/>
      <c r="O407" s="33"/>
      <c r="P407" s="34">
        <v>1287.56</v>
      </c>
      <c r="Q407" s="34" t="s">
        <v>404</v>
      </c>
      <c r="R407" s="34" t="s">
        <v>404</v>
      </c>
      <c r="S407" s="34" t="s">
        <v>404</v>
      </c>
      <c r="T407" s="34">
        <v>19</v>
      </c>
      <c r="U407" s="34">
        <v>0</v>
      </c>
      <c r="V407" s="34">
        <v>1</v>
      </c>
      <c r="W407" s="34">
        <v>175843</v>
      </c>
      <c r="X407" s="35">
        <v>44777.875</v>
      </c>
      <c r="Y407" s="34" t="s">
        <v>387</v>
      </c>
      <c r="Z407" s="34">
        <v>0</v>
      </c>
      <c r="AA407" s="35"/>
      <c r="AB407" s="35">
        <v>44777.875</v>
      </c>
      <c r="AC407" s="35">
        <v>38053.875</v>
      </c>
      <c r="AD407" s="35">
        <v>43430.916666666664</v>
      </c>
      <c r="AE407" s="35"/>
      <c r="AF407" s="35">
        <v>43434.916666666664</v>
      </c>
      <c r="AG407" s="34"/>
      <c r="AH407" s="34">
        <v>0</v>
      </c>
      <c r="AI407" s="34">
        <v>0</v>
      </c>
      <c r="AJ407" s="34">
        <v>0</v>
      </c>
      <c r="AK407" s="34">
        <v>0</v>
      </c>
      <c r="AL407" s="34">
        <v>0</v>
      </c>
      <c r="AM407" s="34">
        <v>0</v>
      </c>
      <c r="AN407" s="34" t="s">
        <v>389</v>
      </c>
      <c r="AO407" s="34">
        <v>43</v>
      </c>
      <c r="AP407" s="34" t="s">
        <v>398</v>
      </c>
      <c r="AQ407" s="34">
        <v>153282</v>
      </c>
      <c r="AR407" s="34">
        <v>1532.82</v>
      </c>
      <c r="AS407" s="34" t="s">
        <v>408</v>
      </c>
      <c r="AT407" t="str">
        <f t="shared" si="19"/>
        <v>1189455000741961370XNX WLXRX DUTRX DX WXRVXLHX1287.56SIMSIMSIM190117584344777.875FNEL044777.87538053.87543430.916666666743434.9166666667000000AMIL43AMIL 500 QP NACIONAL1532821532.82ATIVO</v>
      </c>
      <c r="AU407">
        <f t="shared" si="20"/>
        <v>0</v>
      </c>
      <c r="AV407">
        <f t="shared" si="21"/>
        <v>0</v>
      </c>
      <c r="AW407">
        <f>COUNTIF(Erros!$J$2:$J$1060,H407)</f>
        <v>1</v>
      </c>
      <c r="AX407">
        <f>COUNTIF(Discrepante!$J$2:$J$86,H407)</f>
        <v>0</v>
      </c>
      <c r="AY407">
        <f>COUNTIF(Acertos!$J$2:$J$37,H407)</f>
        <v>0</v>
      </c>
    </row>
    <row r="408" spans="1:51">
      <c r="A408" s="33"/>
      <c r="B408" s="33"/>
      <c r="C408" s="33"/>
      <c r="D408" s="36">
        <v>1189455000</v>
      </c>
      <c r="E408" s="33"/>
      <c r="F408" s="33"/>
      <c r="G408" s="33"/>
      <c r="H408" s="36">
        <v>74196143</v>
      </c>
      <c r="I408" s="30">
        <v>0</v>
      </c>
      <c r="J408" s="36" t="s">
        <v>550</v>
      </c>
      <c r="K408" s="33"/>
      <c r="L408" s="33"/>
      <c r="M408" s="33"/>
      <c r="N408" s="33"/>
      <c r="O408" s="33"/>
      <c r="P408" s="36">
        <v>1038.1099999999999</v>
      </c>
      <c r="Q408" s="36" t="s">
        <v>404</v>
      </c>
      <c r="R408" s="36" t="s">
        <v>404</v>
      </c>
      <c r="S408" s="36" t="s">
        <v>404</v>
      </c>
      <c r="T408" s="36">
        <v>19</v>
      </c>
      <c r="U408" s="36">
        <v>0</v>
      </c>
      <c r="V408" s="36">
        <v>1</v>
      </c>
      <c r="W408" s="36">
        <v>175858</v>
      </c>
      <c r="X408" s="37">
        <v>44777.875</v>
      </c>
      <c r="Y408" s="36" t="s">
        <v>387</v>
      </c>
      <c r="Z408" s="36">
        <v>0</v>
      </c>
      <c r="AA408" s="37">
        <v>44748.875</v>
      </c>
      <c r="AB408" s="37">
        <v>44777.875</v>
      </c>
      <c r="AC408" s="37">
        <v>37978.916666666664</v>
      </c>
      <c r="AD408" s="37">
        <v>44748.875</v>
      </c>
      <c r="AE408" s="37"/>
      <c r="AF408" s="37">
        <v>43434.916666666664</v>
      </c>
      <c r="AG408" s="36"/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36" t="s">
        <v>389</v>
      </c>
      <c r="AO408" s="36">
        <v>43</v>
      </c>
      <c r="AP408" s="36" t="s">
        <v>476</v>
      </c>
      <c r="AQ408" s="36">
        <v>123586</v>
      </c>
      <c r="AR408" s="36">
        <v>1235.8599999999999</v>
      </c>
      <c r="AS408" s="36" t="s">
        <v>391</v>
      </c>
      <c r="AT408" t="str">
        <f t="shared" si="19"/>
        <v>1189455000741961430BRXNDX XUZX XLBUQUXRQUX1038.11SIMSIMSIM190117585844777.875FNEL044748.87544777.87537978.916666666744748.87543434.9166666667000000AMIL43AMIL 400 QC NACIONAL1235861235.86INATIVO</v>
      </c>
      <c r="AU408">
        <f t="shared" si="20"/>
        <v>0</v>
      </c>
      <c r="AV408">
        <f t="shared" si="21"/>
        <v>0</v>
      </c>
      <c r="AW408">
        <f>COUNTIF(Erros!$J$2:$J$1060,H408)</f>
        <v>1</v>
      </c>
      <c r="AX408">
        <f>COUNTIF(Discrepante!$J$2:$J$86,H408)</f>
        <v>0</v>
      </c>
      <c r="AY408">
        <f>COUNTIF(Acertos!$J$2:$J$37,H408)</f>
        <v>0</v>
      </c>
    </row>
    <row r="409" spans="1:51">
      <c r="A409" s="33"/>
      <c r="B409" s="33"/>
      <c r="C409" s="33"/>
      <c r="D409" s="36">
        <v>1189455000</v>
      </c>
      <c r="E409" s="33"/>
      <c r="F409" s="33"/>
      <c r="G409" s="33"/>
      <c r="H409" s="36">
        <v>74203744</v>
      </c>
      <c r="I409" s="30">
        <v>0</v>
      </c>
      <c r="J409" s="36" t="s">
        <v>544</v>
      </c>
      <c r="K409" s="33"/>
      <c r="L409" s="33"/>
      <c r="M409" s="33"/>
      <c r="N409" s="33"/>
      <c r="O409" s="33"/>
      <c r="P409" s="36">
        <v>1038.1099999999999</v>
      </c>
      <c r="Q409" s="36" t="s">
        <v>404</v>
      </c>
      <c r="R409" s="36" t="s">
        <v>404</v>
      </c>
      <c r="S409" s="36" t="s">
        <v>404</v>
      </c>
      <c r="T409" s="36">
        <v>19</v>
      </c>
      <c r="U409" s="36">
        <v>0</v>
      </c>
      <c r="V409" s="36">
        <v>1</v>
      </c>
      <c r="W409" s="36">
        <v>175742</v>
      </c>
      <c r="X409" s="37">
        <v>44777.875</v>
      </c>
      <c r="Y409" s="36" t="s">
        <v>387</v>
      </c>
      <c r="Z409" s="36">
        <v>0</v>
      </c>
      <c r="AA409" s="37"/>
      <c r="AB409" s="37">
        <v>44777.875</v>
      </c>
      <c r="AC409" s="37">
        <v>40124.916666666664</v>
      </c>
      <c r="AD409" s="37">
        <v>43431.916666666664</v>
      </c>
      <c r="AE409" s="37"/>
      <c r="AF409" s="37">
        <v>43434.916666666664</v>
      </c>
      <c r="AG409" s="36"/>
      <c r="AH409" s="36">
        <v>0</v>
      </c>
      <c r="AI409" s="36">
        <v>0</v>
      </c>
      <c r="AJ409" s="36">
        <v>0</v>
      </c>
      <c r="AK409" s="36">
        <v>0</v>
      </c>
      <c r="AL409" s="36">
        <v>0</v>
      </c>
      <c r="AM409" s="36">
        <v>0</v>
      </c>
      <c r="AN409" s="36" t="s">
        <v>389</v>
      </c>
      <c r="AO409" s="36">
        <v>43</v>
      </c>
      <c r="AP409" s="36" t="s">
        <v>476</v>
      </c>
      <c r="AQ409" s="36">
        <v>123586</v>
      </c>
      <c r="AR409" s="36">
        <v>1235.8599999999999</v>
      </c>
      <c r="AS409" s="36" t="s">
        <v>408</v>
      </c>
      <c r="AT409" t="str">
        <f t="shared" si="19"/>
        <v>1189455000742037440MXRXX BXXTRXZ QUXXRXZ LXMX1038.11SIMSIMSIM190117574244777.875FNEL044777.87540124.916666666743431.916666666743434.9166666667000000AMIL43AMIL 400 QC NACIONAL1235861235.86ATIVO</v>
      </c>
      <c r="AU409">
        <f t="shared" si="20"/>
        <v>0</v>
      </c>
      <c r="AV409">
        <f t="shared" si="21"/>
        <v>0</v>
      </c>
      <c r="AW409">
        <f>COUNTIF(Erros!$J$2:$J$1060,H409)</f>
        <v>1</v>
      </c>
      <c r="AX409">
        <f>COUNTIF(Discrepante!$J$2:$J$86,H409)</f>
        <v>0</v>
      </c>
      <c r="AY409">
        <f>COUNTIF(Acertos!$J$2:$J$37,H409)</f>
        <v>0</v>
      </c>
    </row>
    <row r="410" spans="1:51">
      <c r="A410" s="33"/>
      <c r="B410" s="33"/>
      <c r="C410" s="33"/>
      <c r="D410" s="36">
        <v>1189455000</v>
      </c>
      <c r="E410" s="33"/>
      <c r="F410" s="33"/>
      <c r="G410" s="33"/>
      <c r="H410" s="36">
        <v>74203760</v>
      </c>
      <c r="I410" s="30">
        <v>0</v>
      </c>
      <c r="J410" s="36" t="s">
        <v>546</v>
      </c>
      <c r="K410" s="33"/>
      <c r="L410" s="33"/>
      <c r="M410" s="33"/>
      <c r="N410" s="33"/>
      <c r="O410" s="33"/>
      <c r="P410" s="36">
        <v>1620.95</v>
      </c>
      <c r="Q410" s="36" t="s">
        <v>404</v>
      </c>
      <c r="R410" s="36" t="s">
        <v>404</v>
      </c>
      <c r="S410" s="36" t="s">
        <v>404</v>
      </c>
      <c r="T410" s="36">
        <v>19</v>
      </c>
      <c r="U410" s="36">
        <v>0</v>
      </c>
      <c r="V410" s="36">
        <v>1</v>
      </c>
      <c r="W410" s="36">
        <v>175755</v>
      </c>
      <c r="X410" s="37">
        <v>44777.875</v>
      </c>
      <c r="Y410" s="36" t="s">
        <v>387</v>
      </c>
      <c r="Z410" s="36">
        <v>0</v>
      </c>
      <c r="AA410" s="37"/>
      <c r="AB410" s="37">
        <v>44777.875</v>
      </c>
      <c r="AC410" s="37">
        <v>41222.916666666664</v>
      </c>
      <c r="AD410" s="37">
        <v>43431.916666666664</v>
      </c>
      <c r="AE410" s="37"/>
      <c r="AF410" s="37">
        <v>43434.916666666664</v>
      </c>
      <c r="AG410" s="36"/>
      <c r="AH410" s="36">
        <v>0</v>
      </c>
      <c r="AI410" s="36">
        <v>0</v>
      </c>
      <c r="AJ410" s="36">
        <v>0</v>
      </c>
      <c r="AK410" s="36">
        <v>0</v>
      </c>
      <c r="AL410" s="36">
        <v>0</v>
      </c>
      <c r="AM410" s="36">
        <v>0</v>
      </c>
      <c r="AN410" s="36" t="s">
        <v>389</v>
      </c>
      <c r="AO410" s="36">
        <v>43</v>
      </c>
      <c r="AP410" s="36" t="s">
        <v>483</v>
      </c>
      <c r="AQ410" s="36">
        <v>19297</v>
      </c>
      <c r="AR410" s="36">
        <v>1929.7</v>
      </c>
      <c r="AS410" s="36" t="s">
        <v>408</v>
      </c>
      <c r="AT410" t="str">
        <f t="shared" si="19"/>
        <v>1189455000742037600LUWX XMXRXM PXX XNTX1620.95SIMSIMSIM190117575544777.875FNEL044777.87541222.916666666743431.916666666743434.9166666667000000AMIL43AMIL 700 QP NACIONAL192971929.7ATIVO</v>
      </c>
      <c r="AU410">
        <f t="shared" si="20"/>
        <v>0</v>
      </c>
      <c r="AV410">
        <f t="shared" si="21"/>
        <v>0</v>
      </c>
      <c r="AW410">
        <f>COUNTIF(Erros!$J$2:$J$1060,H410)</f>
        <v>1</v>
      </c>
      <c r="AX410">
        <f>COUNTIF(Discrepante!$J$2:$J$86,H410)</f>
        <v>0</v>
      </c>
      <c r="AY410">
        <f>COUNTIF(Acertos!$J$2:$J$37,H410)</f>
        <v>0</v>
      </c>
    </row>
    <row r="411" spans="1:51">
      <c r="A411" s="33"/>
      <c r="B411" s="33"/>
      <c r="C411" s="33"/>
      <c r="D411" s="34">
        <v>1189455000</v>
      </c>
      <c r="E411" s="33"/>
      <c r="F411" s="33"/>
      <c r="G411" s="33"/>
      <c r="H411" s="34">
        <v>74203772</v>
      </c>
      <c r="I411" s="29">
        <v>0</v>
      </c>
      <c r="J411" s="34" t="s">
        <v>547</v>
      </c>
      <c r="K411" s="33"/>
      <c r="L411" s="33"/>
      <c r="M411" s="33"/>
      <c r="N411" s="33"/>
      <c r="O411" s="33"/>
      <c r="P411" s="34">
        <v>1287.56</v>
      </c>
      <c r="Q411" s="34" t="s">
        <v>404</v>
      </c>
      <c r="R411" s="34" t="s">
        <v>404</v>
      </c>
      <c r="S411" s="34" t="s">
        <v>404</v>
      </c>
      <c r="T411" s="34">
        <v>19</v>
      </c>
      <c r="U411" s="34">
        <v>0</v>
      </c>
      <c r="V411" s="34">
        <v>1</v>
      </c>
      <c r="W411" s="34">
        <v>175757</v>
      </c>
      <c r="X411" s="35">
        <v>44777.875</v>
      </c>
      <c r="Y411" s="34" t="s">
        <v>387</v>
      </c>
      <c r="Z411" s="34">
        <v>0</v>
      </c>
      <c r="AA411" s="35"/>
      <c r="AB411" s="35">
        <v>44777.875</v>
      </c>
      <c r="AC411" s="35">
        <v>40060.875</v>
      </c>
      <c r="AD411" s="35">
        <v>44770.875</v>
      </c>
      <c r="AE411" s="35">
        <v>44770.875</v>
      </c>
      <c r="AF411" s="35">
        <v>43434.916666666664</v>
      </c>
      <c r="AG411" s="34"/>
      <c r="AH411" s="34">
        <v>0</v>
      </c>
      <c r="AI411" s="34">
        <v>0</v>
      </c>
      <c r="AJ411" s="34">
        <v>0</v>
      </c>
      <c r="AK411" s="34">
        <v>0</v>
      </c>
      <c r="AL411" s="34">
        <v>0</v>
      </c>
      <c r="AM411" s="34">
        <v>0</v>
      </c>
      <c r="AN411" s="34" t="s">
        <v>389</v>
      </c>
      <c r="AO411" s="34">
        <v>43</v>
      </c>
      <c r="AP411" s="34" t="s">
        <v>398</v>
      </c>
      <c r="AQ411" s="34">
        <v>153282</v>
      </c>
      <c r="AR411" s="34">
        <v>1532.82</v>
      </c>
      <c r="AS411" s="34" t="s">
        <v>480</v>
      </c>
      <c r="AT411" t="str">
        <f t="shared" si="19"/>
        <v>1189455000742037720XRTHUR XWRXMXNTX DX XLVX1287.56SIMSIMSIM190117575744777.875FNEL044777.87540060.87544770.87544770.87543434.9166666667000000AMIL43AMIL 500 QP NACIONAL1532821532.82SUSPENSÃO</v>
      </c>
      <c r="AU411">
        <f t="shared" si="20"/>
        <v>0</v>
      </c>
      <c r="AV411">
        <f t="shared" si="21"/>
        <v>0</v>
      </c>
      <c r="AW411">
        <f>COUNTIF(Erros!$J$2:$J$1060,H411)</f>
        <v>1</v>
      </c>
      <c r="AX411">
        <f>COUNTIF(Discrepante!$J$2:$J$86,H411)</f>
        <v>0</v>
      </c>
      <c r="AY411">
        <f>COUNTIF(Acertos!$J$2:$J$37,H411)</f>
        <v>0</v>
      </c>
    </row>
    <row r="412" spans="1:51">
      <c r="A412" s="33"/>
      <c r="B412" s="33"/>
      <c r="C412" s="33"/>
      <c r="D412" s="34"/>
      <c r="E412" s="33"/>
      <c r="F412" s="33"/>
      <c r="G412" s="33"/>
      <c r="H412" s="34">
        <v>74224867</v>
      </c>
      <c r="I412" s="29">
        <v>0</v>
      </c>
      <c r="J412" s="34" t="s">
        <v>395</v>
      </c>
      <c r="K412" s="33"/>
      <c r="L412" s="33"/>
      <c r="M412" s="33"/>
      <c r="N412" s="33"/>
      <c r="O412" s="33"/>
      <c r="P412" s="34">
        <v>254.6</v>
      </c>
      <c r="Q412" s="34" t="s">
        <v>386</v>
      </c>
      <c r="R412" s="34" t="s">
        <v>386</v>
      </c>
      <c r="S412" s="34" t="s">
        <v>386</v>
      </c>
      <c r="T412" s="34">
        <v>19</v>
      </c>
      <c r="U412" s="34">
        <v>0</v>
      </c>
      <c r="V412" s="34">
        <v>1</v>
      </c>
      <c r="W412" s="34">
        <v>175878</v>
      </c>
      <c r="X412" s="35">
        <v>44777.875</v>
      </c>
      <c r="Y412" s="34" t="s">
        <v>387</v>
      </c>
      <c r="Z412" s="34">
        <v>0</v>
      </c>
      <c r="AA412" s="35">
        <v>44711.875</v>
      </c>
      <c r="AB412" s="35">
        <v>44777.875</v>
      </c>
      <c r="AC412" s="35">
        <v>40657.875</v>
      </c>
      <c r="AD412" s="35">
        <v>44711.875</v>
      </c>
      <c r="AE412" s="35">
        <v>44711.875</v>
      </c>
      <c r="AF412" s="35">
        <v>43434.916666666664</v>
      </c>
      <c r="AG412" s="34"/>
      <c r="AH412" s="34">
        <v>0</v>
      </c>
      <c r="AI412" s="34">
        <v>0</v>
      </c>
      <c r="AJ412" s="34">
        <v>0</v>
      </c>
      <c r="AK412" s="34">
        <v>0</v>
      </c>
      <c r="AL412" s="34">
        <v>0</v>
      </c>
      <c r="AM412" s="34">
        <v>0</v>
      </c>
      <c r="AN412" s="34" t="s">
        <v>389</v>
      </c>
      <c r="AO412" s="34"/>
      <c r="AP412" s="34" t="s">
        <v>394</v>
      </c>
      <c r="AQ412" s="34">
        <v>30312</v>
      </c>
      <c r="AR412" s="34">
        <v>303.12</v>
      </c>
      <c r="AS412" s="34" t="s">
        <v>391</v>
      </c>
      <c r="AT412" t="str">
        <f t="shared" si="19"/>
        <v>742248670PXDRX HXNRXQUX FXRRXXRX WUNHX254.6NÃONÃONÃO190117587844777.875FNEL044711.87544777.87540657.87544711.87544711.87543434.9166666667000000AMILNEXT PLUS RM RJ30312303.12INATIVO</v>
      </c>
      <c r="AU412">
        <f t="shared" si="20"/>
        <v>0</v>
      </c>
      <c r="AV412">
        <f t="shared" si="21"/>
        <v>0</v>
      </c>
      <c r="AW412">
        <f>COUNTIF(Erros!$J$2:$J$1060,H412)</f>
        <v>1</v>
      </c>
      <c r="AX412">
        <f>COUNTIF(Discrepante!$J$2:$J$86,H412)</f>
        <v>0</v>
      </c>
      <c r="AY412">
        <f>COUNTIF(Acertos!$J$2:$J$37,H412)</f>
        <v>0</v>
      </c>
    </row>
    <row r="413" spans="1:51">
      <c r="A413" s="33"/>
      <c r="B413" s="33"/>
      <c r="C413" s="33"/>
      <c r="D413" s="34"/>
      <c r="E413" s="33"/>
      <c r="F413" s="33"/>
      <c r="G413" s="33"/>
      <c r="H413" s="34">
        <v>74224932</v>
      </c>
      <c r="I413" s="29">
        <v>0</v>
      </c>
      <c r="J413" s="34" t="s">
        <v>551</v>
      </c>
      <c r="K413" s="33"/>
      <c r="L413" s="33"/>
      <c r="M413" s="33"/>
      <c r="N413" s="33"/>
      <c r="O413" s="33"/>
      <c r="P413" s="34">
        <v>406.85</v>
      </c>
      <c r="Q413" s="34" t="s">
        <v>404</v>
      </c>
      <c r="R413" s="34" t="s">
        <v>404</v>
      </c>
      <c r="S413" s="34" t="s">
        <v>404</v>
      </c>
      <c r="T413" s="34">
        <v>19</v>
      </c>
      <c r="U413" s="34">
        <v>0</v>
      </c>
      <c r="V413" s="34">
        <v>1</v>
      </c>
      <c r="W413" s="34">
        <v>175894</v>
      </c>
      <c r="X413" s="35">
        <v>44777.875</v>
      </c>
      <c r="Y413" s="34" t="s">
        <v>387</v>
      </c>
      <c r="Z413" s="34">
        <v>0</v>
      </c>
      <c r="AA413" s="35"/>
      <c r="AB413" s="35">
        <v>44777.875</v>
      </c>
      <c r="AC413" s="35">
        <v>40278.875</v>
      </c>
      <c r="AD413" s="35">
        <v>43807.875</v>
      </c>
      <c r="AE413" s="35">
        <v>43796.875</v>
      </c>
      <c r="AF413" s="35">
        <v>43434.916666666664</v>
      </c>
      <c r="AG413" s="34"/>
      <c r="AH413" s="34">
        <v>0</v>
      </c>
      <c r="AI413" s="34">
        <v>0</v>
      </c>
      <c r="AJ413" s="34">
        <v>0</v>
      </c>
      <c r="AK413" s="34">
        <v>0</v>
      </c>
      <c r="AL413" s="34">
        <v>0</v>
      </c>
      <c r="AM413" s="34">
        <v>0</v>
      </c>
      <c r="AN413" s="34" t="s">
        <v>389</v>
      </c>
      <c r="AO413" s="34">
        <v>43</v>
      </c>
      <c r="AP413" s="34" t="s">
        <v>394</v>
      </c>
      <c r="AQ413" s="34">
        <v>48439</v>
      </c>
      <c r="AR413" s="34">
        <v>484.39</v>
      </c>
      <c r="AS413" s="34" t="s">
        <v>408</v>
      </c>
      <c r="AT413" t="str">
        <f t="shared" si="19"/>
        <v>742249320JXXX BRUNX WXRRXX NXVX406.85SIMSIMSIM190117589444777.875FNEL044777.87540278.87543807.87543796.87543434.9166666667000000AMIL43NEXT PLUS RM RJ48439484.39ATIVO</v>
      </c>
      <c r="AU413">
        <f t="shared" si="20"/>
        <v>0</v>
      </c>
      <c r="AV413">
        <f t="shared" si="21"/>
        <v>0</v>
      </c>
      <c r="AW413">
        <f>COUNTIF(Erros!$J$2:$J$1060,H413)</f>
        <v>1</v>
      </c>
      <c r="AX413">
        <f>COUNTIF(Discrepante!$J$2:$J$86,H413)</f>
        <v>0</v>
      </c>
      <c r="AY413">
        <f>COUNTIF(Acertos!$J$2:$J$37,H413)</f>
        <v>0</v>
      </c>
    </row>
    <row r="414" spans="1:51">
      <c r="A414" s="33"/>
      <c r="B414" s="33"/>
      <c r="C414" s="33"/>
      <c r="D414" s="34">
        <v>1189426000</v>
      </c>
      <c r="E414" s="33"/>
      <c r="F414" s="33"/>
      <c r="G414" s="33"/>
      <c r="H414" s="34">
        <v>74230100</v>
      </c>
      <c r="I414" s="29">
        <v>0</v>
      </c>
      <c r="J414" s="34" t="s">
        <v>553</v>
      </c>
      <c r="K414" s="33"/>
      <c r="L414" s="33"/>
      <c r="M414" s="33"/>
      <c r="N414" s="33"/>
      <c r="O414" s="33"/>
      <c r="P414" s="34">
        <v>1773.23</v>
      </c>
      <c r="Q414" s="34" t="s">
        <v>404</v>
      </c>
      <c r="R414" s="34" t="s">
        <v>386</v>
      </c>
      <c r="S414" s="34" t="s">
        <v>386</v>
      </c>
      <c r="T414" s="34">
        <v>57</v>
      </c>
      <c r="U414" s="34">
        <v>0</v>
      </c>
      <c r="V414" s="34">
        <v>1</v>
      </c>
      <c r="W414" s="34">
        <v>176021</v>
      </c>
      <c r="X414" s="35">
        <v>44777.875</v>
      </c>
      <c r="Y414" s="34" t="s">
        <v>392</v>
      </c>
      <c r="Z414" s="34">
        <v>0</v>
      </c>
      <c r="AA414" s="35">
        <v>44685.875</v>
      </c>
      <c r="AB414" s="35">
        <v>44777.875</v>
      </c>
      <c r="AC414" s="35">
        <v>26477.875</v>
      </c>
      <c r="AD414" s="35">
        <v>44685.875</v>
      </c>
      <c r="AE414" s="35"/>
      <c r="AF414" s="35">
        <v>43434.916666666664</v>
      </c>
      <c r="AG414" s="34"/>
      <c r="AH414" s="34">
        <v>0</v>
      </c>
      <c r="AI414" s="34">
        <v>0</v>
      </c>
      <c r="AJ414" s="34">
        <v>0</v>
      </c>
      <c r="AK414" s="34">
        <v>0</v>
      </c>
      <c r="AL414" s="34">
        <v>0</v>
      </c>
      <c r="AM414" s="34">
        <v>0</v>
      </c>
      <c r="AN414" s="34" t="s">
        <v>389</v>
      </c>
      <c r="AO414" s="34">
        <v>43</v>
      </c>
      <c r="AP414" s="34" t="s">
        <v>476</v>
      </c>
      <c r="AQ414" s="34">
        <v>211099</v>
      </c>
      <c r="AR414" s="34">
        <v>2110.9899999999998</v>
      </c>
      <c r="AS414" s="34" t="s">
        <v>391</v>
      </c>
      <c r="AT414" t="str">
        <f t="shared" si="19"/>
        <v>1189426000742301000VXLMX WXMPX DX XLVX1773.23SIMNÃONÃO570117602144777.875ANMEP044685.87544777.87526477.87544685.87543434.9166666667000000AMIL43AMIL 400 QC NACIONAL2110992110.99INATIVO</v>
      </c>
      <c r="AU414">
        <f t="shared" si="20"/>
        <v>0</v>
      </c>
      <c r="AV414">
        <f t="shared" si="21"/>
        <v>0</v>
      </c>
      <c r="AW414">
        <f>COUNTIF(Erros!$J$2:$J$1060,H414)</f>
        <v>1</v>
      </c>
      <c r="AX414">
        <f>COUNTIF(Discrepante!$J$2:$J$86,H414)</f>
        <v>0</v>
      </c>
      <c r="AY414">
        <f>COUNTIF(Acertos!$J$2:$J$37,H414)</f>
        <v>0</v>
      </c>
    </row>
    <row r="415" spans="1:51">
      <c r="A415" s="33"/>
      <c r="B415" s="33"/>
      <c r="C415" s="33"/>
      <c r="D415" s="36"/>
      <c r="E415" s="33"/>
      <c r="F415" s="33"/>
      <c r="G415" s="33"/>
      <c r="H415" s="36">
        <v>74313928</v>
      </c>
      <c r="I415" s="30">
        <v>0</v>
      </c>
      <c r="J415" s="36" t="s">
        <v>907</v>
      </c>
      <c r="K415" s="33"/>
      <c r="L415" s="33"/>
      <c r="M415" s="33"/>
      <c r="N415" s="33"/>
      <c r="O415" s="33"/>
      <c r="P415" s="36">
        <v>1622.05</v>
      </c>
      <c r="Q415" s="36" t="s">
        <v>404</v>
      </c>
      <c r="R415" s="36" t="s">
        <v>404</v>
      </c>
      <c r="S415" s="36" t="s">
        <v>404</v>
      </c>
      <c r="T415" s="36">
        <v>19</v>
      </c>
      <c r="U415" s="36">
        <v>0</v>
      </c>
      <c r="V415" s="36">
        <v>1</v>
      </c>
      <c r="W415" s="36">
        <v>176392</v>
      </c>
      <c r="X415" s="37">
        <v>44761.875</v>
      </c>
      <c r="Y415" s="36" t="s">
        <v>387</v>
      </c>
      <c r="Z415" s="36">
        <v>0</v>
      </c>
      <c r="AA415" s="37"/>
      <c r="AB415" s="37">
        <v>44761.875</v>
      </c>
      <c r="AC415" s="37">
        <v>35724.875</v>
      </c>
      <c r="AD415" s="37">
        <v>43445.916666666664</v>
      </c>
      <c r="AE415" s="37"/>
      <c r="AF415" s="37">
        <v>43448.916666666664</v>
      </c>
      <c r="AG415" s="36"/>
      <c r="AH415" s="36">
        <v>0</v>
      </c>
      <c r="AI415" s="36">
        <v>0</v>
      </c>
      <c r="AJ415" s="36">
        <v>0</v>
      </c>
      <c r="AK415" s="36">
        <v>0</v>
      </c>
      <c r="AL415" s="36">
        <v>0</v>
      </c>
      <c r="AM415" s="36">
        <v>0</v>
      </c>
      <c r="AN415" s="36" t="s">
        <v>389</v>
      </c>
      <c r="AO415" s="36">
        <v>42</v>
      </c>
      <c r="AP415" s="36" t="s">
        <v>476</v>
      </c>
      <c r="AQ415" s="36">
        <v>193102</v>
      </c>
      <c r="AR415" s="36">
        <v>1931.02</v>
      </c>
      <c r="AS415" s="36" t="s">
        <v>408</v>
      </c>
      <c r="AT415" t="str">
        <f t="shared" si="19"/>
        <v>743139280XRXH DXMX MXRXXRX GXMX1622.05SIMSIMSIM190117639244761.875FNEL044761.87535724.87543445.916666666743448.9166666667000000AMIL42AMIL 400 QC NACIONAL1931021931.02ATIVO</v>
      </c>
      <c r="AU415">
        <f t="shared" si="20"/>
        <v>0</v>
      </c>
      <c r="AV415">
        <f t="shared" si="21"/>
        <v>0</v>
      </c>
      <c r="AW415">
        <f>COUNTIF(Erros!$J$2:$J$1060,H415)</f>
        <v>3</v>
      </c>
      <c r="AX415">
        <f>COUNTIF(Discrepante!$J$2:$J$86,H415)</f>
        <v>0</v>
      </c>
      <c r="AY415">
        <f>COUNTIF(Acertos!$J$2:$J$37,H415)</f>
        <v>0</v>
      </c>
    </row>
    <row r="416" spans="1:51">
      <c r="A416" s="33"/>
      <c r="B416" s="33"/>
      <c r="C416" s="33"/>
      <c r="D416" s="36"/>
      <c r="E416" s="33"/>
      <c r="F416" s="33"/>
      <c r="G416" s="33"/>
      <c r="H416" s="36">
        <v>74313928</v>
      </c>
      <c r="I416" s="30">
        <v>0</v>
      </c>
      <c r="J416" s="36" t="s">
        <v>907</v>
      </c>
      <c r="K416" s="33"/>
      <c r="L416" s="33"/>
      <c r="M416" s="33"/>
      <c r="N416" s="33"/>
      <c r="O416" s="33"/>
      <c r="P416" s="36">
        <v>1622.05</v>
      </c>
      <c r="Q416" s="36" t="s">
        <v>404</v>
      </c>
      <c r="R416" s="36" t="s">
        <v>404</v>
      </c>
      <c r="S416" s="36" t="s">
        <v>404</v>
      </c>
      <c r="T416" s="36">
        <v>19</v>
      </c>
      <c r="U416" s="36">
        <v>0</v>
      </c>
      <c r="V416" s="36">
        <v>1</v>
      </c>
      <c r="W416" s="36">
        <v>176392</v>
      </c>
      <c r="X416" s="37">
        <v>44761.875</v>
      </c>
      <c r="Y416" s="36" t="s">
        <v>387</v>
      </c>
      <c r="Z416" s="36">
        <v>0</v>
      </c>
      <c r="AA416" s="37"/>
      <c r="AB416" s="37">
        <v>44761.875</v>
      </c>
      <c r="AC416" s="37">
        <v>35724.875</v>
      </c>
      <c r="AD416" s="37">
        <v>43445.916666666664</v>
      </c>
      <c r="AE416" s="37"/>
      <c r="AF416" s="37">
        <v>43448.916666666664</v>
      </c>
      <c r="AG416" s="36"/>
      <c r="AH416" s="36">
        <v>0</v>
      </c>
      <c r="AI416" s="36">
        <v>0</v>
      </c>
      <c r="AJ416" s="36">
        <v>0</v>
      </c>
      <c r="AK416" s="36">
        <v>0</v>
      </c>
      <c r="AL416" s="36">
        <v>0</v>
      </c>
      <c r="AM416" s="36">
        <v>0</v>
      </c>
      <c r="AN416" s="36" t="s">
        <v>389</v>
      </c>
      <c r="AO416" s="36">
        <v>42</v>
      </c>
      <c r="AP416" s="36" t="s">
        <v>476</v>
      </c>
      <c r="AQ416" s="36">
        <v>193102</v>
      </c>
      <c r="AR416" s="36">
        <v>1931.02</v>
      </c>
      <c r="AS416" s="36" t="s">
        <v>408</v>
      </c>
      <c r="AT416" t="str">
        <f t="shared" si="19"/>
        <v>743139280XRXH DXMX MXRXXRX GXMX1622.05SIMSIMSIM190117639244761.875FNEL044761.87535724.87543445.916666666743448.9166666667000000AMIL42AMIL 400 QC NACIONAL1931021931.02ATIVO</v>
      </c>
      <c r="AU416">
        <f t="shared" si="20"/>
        <v>1</v>
      </c>
      <c r="AV416">
        <f t="shared" si="21"/>
        <v>1</v>
      </c>
      <c r="AW416">
        <f>COUNTIF(Erros!$J$2:$J$1060,H416)</f>
        <v>3</v>
      </c>
      <c r="AX416">
        <f>COUNTIF(Discrepante!$J$2:$J$86,H416)</f>
        <v>0</v>
      </c>
      <c r="AY416">
        <f>COUNTIF(Acertos!$J$2:$J$37,H416)</f>
        <v>0</v>
      </c>
    </row>
    <row r="417" spans="1:51">
      <c r="A417" s="33"/>
      <c r="B417" s="33"/>
      <c r="C417" s="33"/>
      <c r="D417" s="36"/>
      <c r="E417" s="33"/>
      <c r="F417" s="33"/>
      <c r="G417" s="33"/>
      <c r="H417" s="36">
        <v>74313928</v>
      </c>
      <c r="I417" s="30">
        <v>0</v>
      </c>
      <c r="J417" s="36" t="s">
        <v>907</v>
      </c>
      <c r="K417" s="33"/>
      <c r="L417" s="33"/>
      <c r="M417" s="33"/>
      <c r="N417" s="33"/>
      <c r="O417" s="33"/>
      <c r="P417" s="36">
        <v>1622.05</v>
      </c>
      <c r="Q417" s="36" t="s">
        <v>404</v>
      </c>
      <c r="R417" s="36" t="s">
        <v>404</v>
      </c>
      <c r="S417" s="36" t="s">
        <v>404</v>
      </c>
      <c r="T417" s="36">
        <v>19</v>
      </c>
      <c r="U417" s="36">
        <v>0</v>
      </c>
      <c r="V417" s="36">
        <v>1</v>
      </c>
      <c r="W417" s="36">
        <v>176392</v>
      </c>
      <c r="X417" s="37">
        <v>44761.875</v>
      </c>
      <c r="Y417" s="36" t="s">
        <v>387</v>
      </c>
      <c r="Z417" s="36">
        <v>0</v>
      </c>
      <c r="AA417" s="37"/>
      <c r="AB417" s="37">
        <v>44761.875</v>
      </c>
      <c r="AC417" s="37">
        <v>35724.875</v>
      </c>
      <c r="AD417" s="37">
        <v>43445.916666666664</v>
      </c>
      <c r="AE417" s="37"/>
      <c r="AF417" s="37">
        <v>43448.916666666664</v>
      </c>
      <c r="AG417" s="36"/>
      <c r="AH417" s="36">
        <v>0</v>
      </c>
      <c r="AI417" s="36">
        <v>0</v>
      </c>
      <c r="AJ417" s="36">
        <v>0</v>
      </c>
      <c r="AK417" s="36">
        <v>0</v>
      </c>
      <c r="AL417" s="36">
        <v>0</v>
      </c>
      <c r="AM417" s="36">
        <v>0</v>
      </c>
      <c r="AN417" s="36" t="s">
        <v>389</v>
      </c>
      <c r="AO417" s="36">
        <v>42</v>
      </c>
      <c r="AP417" s="36" t="s">
        <v>476</v>
      </c>
      <c r="AQ417" s="36">
        <v>193102</v>
      </c>
      <c r="AR417" s="36">
        <v>1931.02</v>
      </c>
      <c r="AS417" s="36" t="s">
        <v>408</v>
      </c>
      <c r="AT417" t="str">
        <f t="shared" si="19"/>
        <v>743139280XRXH DXMX MXRXXRX GXMX1622.05SIMSIMSIM190117639244761.875FNEL044761.87535724.87543445.916666666743448.9166666667000000AMIL42AMIL 400 QC NACIONAL1931021931.02ATIVO</v>
      </c>
      <c r="AU417">
        <f t="shared" si="20"/>
        <v>1</v>
      </c>
      <c r="AV417">
        <f t="shared" si="21"/>
        <v>1</v>
      </c>
      <c r="AW417">
        <f>COUNTIF(Erros!$J$2:$J$1060,H417)</f>
        <v>3</v>
      </c>
      <c r="AX417">
        <f>COUNTIF(Discrepante!$J$2:$J$86,H417)</f>
        <v>0</v>
      </c>
      <c r="AY417">
        <f>COUNTIF(Acertos!$J$2:$J$37,H417)</f>
        <v>0</v>
      </c>
    </row>
    <row r="418" spans="1:51">
      <c r="A418" s="33"/>
      <c r="B418" s="33"/>
      <c r="C418" s="33"/>
      <c r="D418" s="34"/>
      <c r="E418" s="33"/>
      <c r="F418" s="33"/>
      <c r="G418" s="33"/>
      <c r="H418" s="34">
        <v>74313957</v>
      </c>
      <c r="I418" s="29">
        <v>0</v>
      </c>
      <c r="J418" s="34" t="s">
        <v>904</v>
      </c>
      <c r="K418" s="33"/>
      <c r="L418" s="33"/>
      <c r="M418" s="33"/>
      <c r="N418" s="33"/>
      <c r="O418" s="33"/>
      <c r="P418" s="34">
        <v>2575.9899999999998</v>
      </c>
      <c r="Q418" s="34" t="s">
        <v>404</v>
      </c>
      <c r="R418" s="34" t="s">
        <v>404</v>
      </c>
      <c r="S418" s="34" t="s">
        <v>404</v>
      </c>
      <c r="T418" s="34">
        <v>57</v>
      </c>
      <c r="U418" s="34">
        <v>0</v>
      </c>
      <c r="V418" s="34">
        <v>1</v>
      </c>
      <c r="W418" s="34">
        <v>176370</v>
      </c>
      <c r="X418" s="35">
        <v>44761.875</v>
      </c>
      <c r="Y418" s="34" t="s">
        <v>392</v>
      </c>
      <c r="Z418" s="34">
        <v>0</v>
      </c>
      <c r="AA418" s="35"/>
      <c r="AB418" s="35">
        <v>44761.875</v>
      </c>
      <c r="AC418" s="35">
        <v>27287.875</v>
      </c>
      <c r="AD418" s="35">
        <v>43447.916666666664</v>
      </c>
      <c r="AE418" s="35"/>
      <c r="AF418" s="35">
        <v>43448.916666666664</v>
      </c>
      <c r="AG418" s="34"/>
      <c r="AH418" s="34">
        <v>0</v>
      </c>
      <c r="AI418" s="34">
        <v>0</v>
      </c>
      <c r="AJ418" s="34">
        <v>0</v>
      </c>
      <c r="AK418" s="34">
        <v>0</v>
      </c>
      <c r="AL418" s="34">
        <v>0</v>
      </c>
      <c r="AM418" s="34">
        <v>0</v>
      </c>
      <c r="AN418" s="34" t="s">
        <v>389</v>
      </c>
      <c r="AO418" s="34">
        <v>42</v>
      </c>
      <c r="AP418" s="34" t="s">
        <v>476</v>
      </c>
      <c r="AQ418" s="34">
        <v>306664</v>
      </c>
      <c r="AR418" s="34">
        <v>3066.64</v>
      </c>
      <c r="AS418" s="34" t="s">
        <v>408</v>
      </c>
      <c r="AT418" t="str">
        <f t="shared" si="19"/>
        <v>743139570TXRXX WRXTXNX XLVX DX XLXVXXRX VXXNX2575.99SIMSIMSIM570117637044761.875ANMEP044761.87527287.87543447.916666666743448.9166666667000000AMIL42AMIL 400 QC NACIONAL3066643066.64ATIVO</v>
      </c>
      <c r="AU418">
        <f t="shared" si="20"/>
        <v>0</v>
      </c>
      <c r="AV418">
        <f t="shared" si="21"/>
        <v>0</v>
      </c>
      <c r="AW418">
        <f>COUNTIF(Erros!$J$2:$J$1060,H418)</f>
        <v>3</v>
      </c>
      <c r="AX418">
        <f>COUNTIF(Discrepante!$J$2:$J$86,H418)</f>
        <v>0</v>
      </c>
      <c r="AY418">
        <f>COUNTIF(Acertos!$J$2:$J$37,H418)</f>
        <v>0</v>
      </c>
    </row>
    <row r="419" spans="1:51">
      <c r="A419" s="33"/>
      <c r="B419" s="33"/>
      <c r="C419" s="33"/>
      <c r="D419" s="34"/>
      <c r="E419" s="33"/>
      <c r="F419" s="33"/>
      <c r="G419" s="33"/>
      <c r="H419" s="34">
        <v>74313957</v>
      </c>
      <c r="I419" s="29">
        <v>0</v>
      </c>
      <c r="J419" s="34" t="s">
        <v>904</v>
      </c>
      <c r="K419" s="33"/>
      <c r="L419" s="33"/>
      <c r="M419" s="33"/>
      <c r="N419" s="33"/>
      <c r="O419" s="33"/>
      <c r="P419" s="34">
        <v>2575.9899999999998</v>
      </c>
      <c r="Q419" s="34" t="s">
        <v>404</v>
      </c>
      <c r="R419" s="34" t="s">
        <v>404</v>
      </c>
      <c r="S419" s="34" t="s">
        <v>404</v>
      </c>
      <c r="T419" s="34">
        <v>57</v>
      </c>
      <c r="U419" s="34">
        <v>0</v>
      </c>
      <c r="V419" s="34">
        <v>1</v>
      </c>
      <c r="W419" s="34">
        <v>176370</v>
      </c>
      <c r="X419" s="35">
        <v>44761.875</v>
      </c>
      <c r="Y419" s="34" t="s">
        <v>392</v>
      </c>
      <c r="Z419" s="34">
        <v>0</v>
      </c>
      <c r="AA419" s="35"/>
      <c r="AB419" s="35">
        <v>44761.875</v>
      </c>
      <c r="AC419" s="35">
        <v>27287.875</v>
      </c>
      <c r="AD419" s="35">
        <v>43447.916666666664</v>
      </c>
      <c r="AE419" s="35"/>
      <c r="AF419" s="35">
        <v>43448.916666666664</v>
      </c>
      <c r="AG419" s="34"/>
      <c r="AH419" s="34">
        <v>0</v>
      </c>
      <c r="AI419" s="34">
        <v>0</v>
      </c>
      <c r="AJ419" s="34">
        <v>0</v>
      </c>
      <c r="AK419" s="34">
        <v>0</v>
      </c>
      <c r="AL419" s="34">
        <v>0</v>
      </c>
      <c r="AM419" s="34">
        <v>0</v>
      </c>
      <c r="AN419" s="34" t="s">
        <v>389</v>
      </c>
      <c r="AO419" s="34">
        <v>42</v>
      </c>
      <c r="AP419" s="34" t="s">
        <v>476</v>
      </c>
      <c r="AQ419" s="34">
        <v>306664</v>
      </c>
      <c r="AR419" s="34">
        <v>3066.64</v>
      </c>
      <c r="AS419" s="34" t="s">
        <v>408</v>
      </c>
      <c r="AT419" t="str">
        <f t="shared" si="19"/>
        <v>743139570TXRXX WRXTXNX XLVX DX XLXVXXRX VXXNX2575.99SIMSIMSIM570117637044761.875ANMEP044761.87527287.87543447.916666666743448.9166666667000000AMIL42AMIL 400 QC NACIONAL3066643066.64ATIVO</v>
      </c>
      <c r="AU419">
        <f t="shared" si="20"/>
        <v>1</v>
      </c>
      <c r="AV419">
        <f t="shared" si="21"/>
        <v>1</v>
      </c>
      <c r="AW419">
        <f>COUNTIF(Erros!$J$2:$J$1060,H419)</f>
        <v>3</v>
      </c>
      <c r="AX419">
        <f>COUNTIF(Discrepante!$J$2:$J$86,H419)</f>
        <v>0</v>
      </c>
      <c r="AY419">
        <f>COUNTIF(Acertos!$J$2:$J$37,H419)</f>
        <v>0</v>
      </c>
    </row>
    <row r="420" spans="1:51">
      <c r="A420" s="33"/>
      <c r="B420" s="33"/>
      <c r="C420" s="33"/>
      <c r="D420" s="34"/>
      <c r="E420" s="33"/>
      <c r="F420" s="33"/>
      <c r="G420" s="33"/>
      <c r="H420" s="34">
        <v>74313957</v>
      </c>
      <c r="I420" s="29">
        <v>0</v>
      </c>
      <c r="J420" s="34" t="s">
        <v>904</v>
      </c>
      <c r="K420" s="33"/>
      <c r="L420" s="33"/>
      <c r="M420" s="33"/>
      <c r="N420" s="33"/>
      <c r="O420" s="33"/>
      <c r="P420" s="34">
        <v>2575.9899999999998</v>
      </c>
      <c r="Q420" s="34" t="s">
        <v>404</v>
      </c>
      <c r="R420" s="34" t="s">
        <v>404</v>
      </c>
      <c r="S420" s="34" t="s">
        <v>404</v>
      </c>
      <c r="T420" s="34">
        <v>57</v>
      </c>
      <c r="U420" s="34">
        <v>0</v>
      </c>
      <c r="V420" s="34">
        <v>1</v>
      </c>
      <c r="W420" s="34">
        <v>176370</v>
      </c>
      <c r="X420" s="35">
        <v>44761.875</v>
      </c>
      <c r="Y420" s="34" t="s">
        <v>392</v>
      </c>
      <c r="Z420" s="34">
        <v>0</v>
      </c>
      <c r="AA420" s="35"/>
      <c r="AB420" s="35">
        <v>44761.875</v>
      </c>
      <c r="AC420" s="35">
        <v>27287.875</v>
      </c>
      <c r="AD420" s="35">
        <v>43447.916666666664</v>
      </c>
      <c r="AE420" s="35"/>
      <c r="AF420" s="35">
        <v>43448.916666666664</v>
      </c>
      <c r="AG420" s="34"/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34" t="s">
        <v>389</v>
      </c>
      <c r="AO420" s="34">
        <v>42</v>
      </c>
      <c r="AP420" s="34" t="s">
        <v>476</v>
      </c>
      <c r="AQ420" s="34">
        <v>306664</v>
      </c>
      <c r="AR420" s="34">
        <v>3066.64</v>
      </c>
      <c r="AS420" s="34" t="s">
        <v>408</v>
      </c>
      <c r="AT420" t="str">
        <f t="shared" si="19"/>
        <v>743139570TXRXX WRXTXNX XLVX DX XLXVXXRX VXXNX2575.99SIMSIMSIM570117637044761.875ANMEP044761.87527287.87543447.916666666743448.9166666667000000AMIL42AMIL 400 QC NACIONAL3066643066.64ATIVO</v>
      </c>
      <c r="AU420">
        <f t="shared" si="20"/>
        <v>1</v>
      </c>
      <c r="AV420">
        <f t="shared" si="21"/>
        <v>1</v>
      </c>
      <c r="AW420">
        <f>COUNTIF(Erros!$J$2:$J$1060,H420)</f>
        <v>3</v>
      </c>
      <c r="AX420">
        <f>COUNTIF(Discrepante!$J$2:$J$86,H420)</f>
        <v>0</v>
      </c>
      <c r="AY420">
        <f>COUNTIF(Acertos!$J$2:$J$37,H420)</f>
        <v>0</v>
      </c>
    </row>
    <row r="421" spans="1:51">
      <c r="A421" s="33"/>
      <c r="B421" s="33"/>
      <c r="C421" s="33"/>
      <c r="D421" s="36"/>
      <c r="E421" s="33"/>
      <c r="F421" s="33"/>
      <c r="G421" s="33"/>
      <c r="H421" s="36">
        <v>74313958</v>
      </c>
      <c r="I421" s="30">
        <v>0</v>
      </c>
      <c r="J421" s="36" t="s">
        <v>905</v>
      </c>
      <c r="K421" s="33"/>
      <c r="L421" s="33"/>
      <c r="M421" s="33"/>
      <c r="N421" s="33"/>
      <c r="O421" s="33"/>
      <c r="P421" s="36">
        <v>1038.1099999999999</v>
      </c>
      <c r="Q421" s="36" t="s">
        <v>404</v>
      </c>
      <c r="R421" s="36" t="s">
        <v>404</v>
      </c>
      <c r="S421" s="36" t="s">
        <v>404</v>
      </c>
      <c r="T421" s="36">
        <v>57</v>
      </c>
      <c r="U421" s="36">
        <v>0</v>
      </c>
      <c r="V421" s="36">
        <v>1</v>
      </c>
      <c r="W421" s="36">
        <v>176370</v>
      </c>
      <c r="X421" s="37">
        <v>44761.875</v>
      </c>
      <c r="Y421" s="36" t="s">
        <v>392</v>
      </c>
      <c r="Z421" s="36">
        <v>1</v>
      </c>
      <c r="AA421" s="37"/>
      <c r="AB421" s="37">
        <v>44761.875</v>
      </c>
      <c r="AC421" s="37">
        <v>41370.875</v>
      </c>
      <c r="AD421" s="37">
        <v>43447.916666666664</v>
      </c>
      <c r="AE421" s="37"/>
      <c r="AF421" s="37">
        <v>43448.916666666664</v>
      </c>
      <c r="AG421" s="36"/>
      <c r="AH421" s="36">
        <v>0</v>
      </c>
      <c r="AI421" s="36">
        <v>0</v>
      </c>
      <c r="AJ421" s="36">
        <v>0</v>
      </c>
      <c r="AK421" s="36">
        <v>0</v>
      </c>
      <c r="AL421" s="36">
        <v>0</v>
      </c>
      <c r="AM421" s="36">
        <v>0</v>
      </c>
      <c r="AN421" s="36" t="s">
        <v>389</v>
      </c>
      <c r="AO421" s="36">
        <v>42</v>
      </c>
      <c r="AP421" s="36" t="s">
        <v>476</v>
      </c>
      <c r="AQ421" s="36">
        <v>123586</v>
      </c>
      <c r="AR421" s="36">
        <v>1235.8599999999999</v>
      </c>
      <c r="AS421" s="36" t="s">
        <v>408</v>
      </c>
      <c r="AT421" t="str">
        <f t="shared" si="19"/>
        <v>743139580LUXX WRXTXNX XLXVXXRX VXXNX1038.11SIMSIMSIM570117637044761.875ANMEP144761.87541370.87543447.916666666743448.9166666667000000AMIL42AMIL 400 QC NACIONAL1235861235.86ATIVO</v>
      </c>
      <c r="AU421">
        <f t="shared" si="20"/>
        <v>0</v>
      </c>
      <c r="AV421">
        <f t="shared" si="21"/>
        <v>0</v>
      </c>
      <c r="AW421">
        <f>COUNTIF(Erros!$J$2:$J$1060,H421)</f>
        <v>3</v>
      </c>
      <c r="AX421">
        <f>COUNTIF(Discrepante!$J$2:$J$86,H421)</f>
        <v>0</v>
      </c>
      <c r="AY421">
        <f>COUNTIF(Acertos!$J$2:$J$37,H421)</f>
        <v>0</v>
      </c>
    </row>
    <row r="422" spans="1:51">
      <c r="A422" s="33"/>
      <c r="B422" s="33"/>
      <c r="C422" s="33"/>
      <c r="D422" s="36"/>
      <c r="E422" s="33"/>
      <c r="F422" s="33"/>
      <c r="G422" s="33"/>
      <c r="H422" s="36">
        <v>74313958</v>
      </c>
      <c r="I422" s="30">
        <v>0</v>
      </c>
      <c r="J422" s="36" t="s">
        <v>905</v>
      </c>
      <c r="K422" s="33"/>
      <c r="L422" s="33"/>
      <c r="M422" s="33"/>
      <c r="N422" s="33"/>
      <c r="O422" s="33"/>
      <c r="P422" s="36">
        <v>1038.1099999999999</v>
      </c>
      <c r="Q422" s="36" t="s">
        <v>404</v>
      </c>
      <c r="R422" s="36" t="s">
        <v>404</v>
      </c>
      <c r="S422" s="36" t="s">
        <v>404</v>
      </c>
      <c r="T422" s="36">
        <v>57</v>
      </c>
      <c r="U422" s="36">
        <v>0</v>
      </c>
      <c r="V422" s="36">
        <v>1</v>
      </c>
      <c r="W422" s="36">
        <v>176370</v>
      </c>
      <c r="X422" s="37">
        <v>44761.875</v>
      </c>
      <c r="Y422" s="36" t="s">
        <v>392</v>
      </c>
      <c r="Z422" s="36">
        <v>1</v>
      </c>
      <c r="AA422" s="37"/>
      <c r="AB422" s="37">
        <v>44761.875</v>
      </c>
      <c r="AC422" s="37">
        <v>41370.875</v>
      </c>
      <c r="AD422" s="37">
        <v>43447.916666666664</v>
      </c>
      <c r="AE422" s="37"/>
      <c r="AF422" s="37">
        <v>43448.916666666664</v>
      </c>
      <c r="AG422" s="36"/>
      <c r="AH422" s="36">
        <v>0</v>
      </c>
      <c r="AI422" s="36">
        <v>0</v>
      </c>
      <c r="AJ422" s="36">
        <v>0</v>
      </c>
      <c r="AK422" s="36">
        <v>0</v>
      </c>
      <c r="AL422" s="36">
        <v>0</v>
      </c>
      <c r="AM422" s="36">
        <v>0</v>
      </c>
      <c r="AN422" s="36" t="s">
        <v>389</v>
      </c>
      <c r="AO422" s="36">
        <v>42</v>
      </c>
      <c r="AP422" s="36" t="s">
        <v>476</v>
      </c>
      <c r="AQ422" s="36">
        <v>123586</v>
      </c>
      <c r="AR422" s="36">
        <v>1235.8599999999999</v>
      </c>
      <c r="AS422" s="36" t="s">
        <v>408</v>
      </c>
      <c r="AT422" t="str">
        <f t="shared" si="19"/>
        <v>743139580LUXX WRXTXNX XLXVXXRX VXXNX1038.11SIMSIMSIM570117637044761.875ANMEP144761.87541370.87543447.916666666743448.9166666667000000AMIL42AMIL 400 QC NACIONAL1235861235.86ATIVO</v>
      </c>
      <c r="AU422">
        <f t="shared" si="20"/>
        <v>1</v>
      </c>
      <c r="AV422">
        <f t="shared" si="21"/>
        <v>1</v>
      </c>
      <c r="AW422">
        <f>COUNTIF(Erros!$J$2:$J$1060,H422)</f>
        <v>3</v>
      </c>
      <c r="AX422">
        <f>COUNTIF(Discrepante!$J$2:$J$86,H422)</f>
        <v>0</v>
      </c>
      <c r="AY422">
        <f>COUNTIF(Acertos!$J$2:$J$37,H422)</f>
        <v>0</v>
      </c>
    </row>
    <row r="423" spans="1:51">
      <c r="A423" s="33"/>
      <c r="B423" s="33"/>
      <c r="C423" s="33"/>
      <c r="D423" s="36"/>
      <c r="E423" s="33"/>
      <c r="F423" s="33"/>
      <c r="G423" s="33"/>
      <c r="H423" s="36">
        <v>74313958</v>
      </c>
      <c r="I423" s="30">
        <v>0</v>
      </c>
      <c r="J423" s="36" t="s">
        <v>905</v>
      </c>
      <c r="K423" s="33"/>
      <c r="L423" s="33"/>
      <c r="M423" s="33"/>
      <c r="N423" s="33"/>
      <c r="O423" s="33"/>
      <c r="P423" s="36">
        <v>1038.1099999999999</v>
      </c>
      <c r="Q423" s="36" t="s">
        <v>404</v>
      </c>
      <c r="R423" s="36" t="s">
        <v>404</v>
      </c>
      <c r="S423" s="36" t="s">
        <v>404</v>
      </c>
      <c r="T423" s="36">
        <v>57</v>
      </c>
      <c r="U423" s="36">
        <v>0</v>
      </c>
      <c r="V423" s="36">
        <v>1</v>
      </c>
      <c r="W423" s="36">
        <v>176370</v>
      </c>
      <c r="X423" s="37">
        <v>44761.875</v>
      </c>
      <c r="Y423" s="36" t="s">
        <v>392</v>
      </c>
      <c r="Z423" s="36">
        <v>1</v>
      </c>
      <c r="AA423" s="37"/>
      <c r="AB423" s="37">
        <v>44761.875</v>
      </c>
      <c r="AC423" s="37">
        <v>41370.875</v>
      </c>
      <c r="AD423" s="37">
        <v>43447.916666666664</v>
      </c>
      <c r="AE423" s="37"/>
      <c r="AF423" s="37">
        <v>43448.916666666664</v>
      </c>
      <c r="AG423" s="36"/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36" t="s">
        <v>389</v>
      </c>
      <c r="AO423" s="36">
        <v>42</v>
      </c>
      <c r="AP423" s="36" t="s">
        <v>476</v>
      </c>
      <c r="AQ423" s="36">
        <v>123586</v>
      </c>
      <c r="AR423" s="36">
        <v>1235.8599999999999</v>
      </c>
      <c r="AS423" s="36" t="s">
        <v>408</v>
      </c>
      <c r="AT423" t="str">
        <f t="shared" si="19"/>
        <v>743139580LUXX WRXTXNX XLXVXXRX VXXNX1038.11SIMSIMSIM570117637044761.875ANMEP144761.87541370.87543447.916666666743448.9166666667000000AMIL42AMIL 400 QC NACIONAL1235861235.86ATIVO</v>
      </c>
      <c r="AU423">
        <f t="shared" si="20"/>
        <v>1</v>
      </c>
      <c r="AV423">
        <f t="shared" si="21"/>
        <v>1</v>
      </c>
      <c r="AW423">
        <f>COUNTIF(Erros!$J$2:$J$1060,H423)</f>
        <v>3</v>
      </c>
      <c r="AX423">
        <f>COUNTIF(Discrepante!$J$2:$J$86,H423)</f>
        <v>0</v>
      </c>
      <c r="AY423">
        <f>COUNTIF(Acertos!$J$2:$J$37,H423)</f>
        <v>0</v>
      </c>
    </row>
    <row r="424" spans="1:51">
      <c r="A424" s="33"/>
      <c r="B424" s="33"/>
      <c r="C424" s="33"/>
      <c r="D424" s="34"/>
      <c r="E424" s="33"/>
      <c r="F424" s="33"/>
      <c r="G424" s="33"/>
      <c r="H424" s="34">
        <v>74313959</v>
      </c>
      <c r="I424" s="29">
        <v>0</v>
      </c>
      <c r="J424" s="34" t="s">
        <v>906</v>
      </c>
      <c r="K424" s="33"/>
      <c r="L424" s="33"/>
      <c r="M424" s="33"/>
      <c r="N424" s="33"/>
      <c r="O424" s="33"/>
      <c r="P424" s="34">
        <v>3221.73</v>
      </c>
      <c r="Q424" s="34" t="s">
        <v>404</v>
      </c>
      <c r="R424" s="34" t="s">
        <v>404</v>
      </c>
      <c r="S424" s="34" t="s">
        <v>404</v>
      </c>
      <c r="T424" s="34">
        <v>57</v>
      </c>
      <c r="U424" s="34">
        <v>0</v>
      </c>
      <c r="V424" s="34">
        <v>1</v>
      </c>
      <c r="W424" s="34">
        <v>176377</v>
      </c>
      <c r="X424" s="35">
        <v>44761.875</v>
      </c>
      <c r="Y424" s="34" t="s">
        <v>392</v>
      </c>
      <c r="Z424" s="34">
        <v>0</v>
      </c>
      <c r="AA424" s="35"/>
      <c r="AB424" s="35">
        <v>44761.875</v>
      </c>
      <c r="AC424" s="35">
        <v>26599.875</v>
      </c>
      <c r="AD424" s="35">
        <v>44403.875</v>
      </c>
      <c r="AE424" s="35">
        <v>44390.875</v>
      </c>
      <c r="AF424" s="35">
        <v>43448.916666666664</v>
      </c>
      <c r="AG424" s="34"/>
      <c r="AH424" s="34">
        <v>0</v>
      </c>
      <c r="AI424" s="34">
        <v>0</v>
      </c>
      <c r="AJ424" s="34">
        <v>0</v>
      </c>
      <c r="AK424" s="34">
        <v>0</v>
      </c>
      <c r="AL424" s="34">
        <v>0</v>
      </c>
      <c r="AM424" s="34">
        <v>0</v>
      </c>
      <c r="AN424" s="34" t="s">
        <v>389</v>
      </c>
      <c r="AO424" s="34">
        <v>42</v>
      </c>
      <c r="AP424" s="34" t="s">
        <v>390</v>
      </c>
      <c r="AQ424" s="34">
        <v>383539</v>
      </c>
      <c r="AR424" s="34">
        <v>3835.39</v>
      </c>
      <c r="AS424" s="34" t="s">
        <v>408</v>
      </c>
      <c r="AT424" t="str">
        <f t="shared" si="19"/>
        <v>743139590VXLXRXX PXNTX PXRXXRX3221.73SIMSIMSIM570117637744761.875ANMEP044761.87526599.87544403.87544390.87543448.9166666667000000AMIL42AMIL 400 QP NACIONAL3835393835.39ATIVO</v>
      </c>
      <c r="AU424">
        <f t="shared" si="20"/>
        <v>0</v>
      </c>
      <c r="AV424">
        <f t="shared" si="21"/>
        <v>0</v>
      </c>
      <c r="AW424">
        <f>COUNTIF(Erros!$J$2:$J$1060,H424)</f>
        <v>3</v>
      </c>
      <c r="AX424">
        <f>COUNTIF(Discrepante!$J$2:$J$86,H424)</f>
        <v>0</v>
      </c>
      <c r="AY424">
        <f>COUNTIF(Acertos!$J$2:$J$37,H424)</f>
        <v>0</v>
      </c>
    </row>
    <row r="425" spans="1:51">
      <c r="A425" s="33"/>
      <c r="B425" s="33"/>
      <c r="C425" s="33"/>
      <c r="D425" s="34"/>
      <c r="E425" s="33"/>
      <c r="F425" s="33"/>
      <c r="G425" s="33"/>
      <c r="H425" s="34">
        <v>74313959</v>
      </c>
      <c r="I425" s="29">
        <v>0</v>
      </c>
      <c r="J425" s="34" t="s">
        <v>906</v>
      </c>
      <c r="K425" s="33"/>
      <c r="L425" s="33"/>
      <c r="M425" s="33"/>
      <c r="N425" s="33"/>
      <c r="O425" s="33"/>
      <c r="P425" s="34">
        <v>3221.73</v>
      </c>
      <c r="Q425" s="34" t="s">
        <v>404</v>
      </c>
      <c r="R425" s="34" t="s">
        <v>404</v>
      </c>
      <c r="S425" s="34" t="s">
        <v>404</v>
      </c>
      <c r="T425" s="34">
        <v>57</v>
      </c>
      <c r="U425" s="34">
        <v>0</v>
      </c>
      <c r="V425" s="34">
        <v>1</v>
      </c>
      <c r="W425" s="34">
        <v>176377</v>
      </c>
      <c r="X425" s="35">
        <v>44761.875</v>
      </c>
      <c r="Y425" s="34" t="s">
        <v>392</v>
      </c>
      <c r="Z425" s="34">
        <v>0</v>
      </c>
      <c r="AA425" s="35"/>
      <c r="AB425" s="35">
        <v>44761.875</v>
      </c>
      <c r="AC425" s="35">
        <v>26599.875</v>
      </c>
      <c r="AD425" s="35">
        <v>44403.875</v>
      </c>
      <c r="AE425" s="35">
        <v>44390.875</v>
      </c>
      <c r="AF425" s="35">
        <v>43448.916666666664</v>
      </c>
      <c r="AG425" s="34"/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34" t="s">
        <v>389</v>
      </c>
      <c r="AO425" s="34">
        <v>42</v>
      </c>
      <c r="AP425" s="34" t="s">
        <v>390</v>
      </c>
      <c r="AQ425" s="34">
        <v>383539</v>
      </c>
      <c r="AR425" s="34">
        <v>3835.39</v>
      </c>
      <c r="AS425" s="34" t="s">
        <v>408</v>
      </c>
      <c r="AT425" t="str">
        <f t="shared" si="19"/>
        <v>743139590VXLXRXX PXNTX PXRXXRX3221.73SIMSIMSIM570117637744761.875ANMEP044761.87526599.87544403.87544390.87543448.9166666667000000AMIL42AMIL 400 QP NACIONAL3835393835.39ATIVO</v>
      </c>
      <c r="AU425">
        <f t="shared" si="20"/>
        <v>1</v>
      </c>
      <c r="AV425">
        <f t="shared" si="21"/>
        <v>1</v>
      </c>
      <c r="AW425">
        <f>COUNTIF(Erros!$J$2:$J$1060,H425)</f>
        <v>3</v>
      </c>
      <c r="AX425">
        <f>COUNTIF(Discrepante!$J$2:$J$86,H425)</f>
        <v>0</v>
      </c>
      <c r="AY425">
        <f>COUNTIF(Acertos!$J$2:$J$37,H425)</f>
        <v>0</v>
      </c>
    </row>
    <row r="426" spans="1:51">
      <c r="A426" s="33"/>
      <c r="B426" s="33"/>
      <c r="C426" s="33"/>
      <c r="D426" s="34"/>
      <c r="E426" s="33"/>
      <c r="F426" s="33"/>
      <c r="G426" s="33"/>
      <c r="H426" s="34">
        <v>74313959</v>
      </c>
      <c r="I426" s="29">
        <v>0</v>
      </c>
      <c r="J426" s="34" t="s">
        <v>906</v>
      </c>
      <c r="K426" s="33"/>
      <c r="L426" s="33"/>
      <c r="M426" s="33"/>
      <c r="N426" s="33"/>
      <c r="O426" s="33"/>
      <c r="P426" s="34">
        <v>3221.73</v>
      </c>
      <c r="Q426" s="34" t="s">
        <v>404</v>
      </c>
      <c r="R426" s="34" t="s">
        <v>404</v>
      </c>
      <c r="S426" s="34" t="s">
        <v>404</v>
      </c>
      <c r="T426" s="34">
        <v>57</v>
      </c>
      <c r="U426" s="34">
        <v>0</v>
      </c>
      <c r="V426" s="34">
        <v>1</v>
      </c>
      <c r="W426" s="34">
        <v>176377</v>
      </c>
      <c r="X426" s="35">
        <v>44761.875</v>
      </c>
      <c r="Y426" s="34" t="s">
        <v>392</v>
      </c>
      <c r="Z426" s="34">
        <v>0</v>
      </c>
      <c r="AA426" s="35"/>
      <c r="AB426" s="35">
        <v>44761.875</v>
      </c>
      <c r="AC426" s="35">
        <v>26599.875</v>
      </c>
      <c r="AD426" s="35">
        <v>44403.875</v>
      </c>
      <c r="AE426" s="35">
        <v>44390.875</v>
      </c>
      <c r="AF426" s="35">
        <v>43448.916666666664</v>
      </c>
      <c r="AG426" s="34"/>
      <c r="AH426" s="34">
        <v>0</v>
      </c>
      <c r="AI426" s="34">
        <v>0</v>
      </c>
      <c r="AJ426" s="34">
        <v>0</v>
      </c>
      <c r="AK426" s="34">
        <v>0</v>
      </c>
      <c r="AL426" s="34">
        <v>0</v>
      </c>
      <c r="AM426" s="34">
        <v>0</v>
      </c>
      <c r="AN426" s="34" t="s">
        <v>389</v>
      </c>
      <c r="AO426" s="34">
        <v>42</v>
      </c>
      <c r="AP426" s="34" t="s">
        <v>390</v>
      </c>
      <c r="AQ426" s="34">
        <v>383539</v>
      </c>
      <c r="AR426" s="34">
        <v>3835.39</v>
      </c>
      <c r="AS426" s="34" t="s">
        <v>408</v>
      </c>
      <c r="AT426" t="str">
        <f t="shared" si="19"/>
        <v>743139590VXLXRXX PXNTX PXRXXRX3221.73SIMSIMSIM570117637744761.875ANMEP044761.87526599.87544403.87544390.87543448.9166666667000000AMIL42AMIL 400 QP NACIONAL3835393835.39ATIVO</v>
      </c>
      <c r="AU426">
        <f t="shared" si="20"/>
        <v>1</v>
      </c>
      <c r="AV426">
        <f t="shared" si="21"/>
        <v>1</v>
      </c>
      <c r="AW426">
        <f>COUNTIF(Erros!$J$2:$J$1060,H426)</f>
        <v>3</v>
      </c>
      <c r="AX426">
        <f>COUNTIF(Discrepante!$J$2:$J$86,H426)</f>
        <v>0</v>
      </c>
      <c r="AY426">
        <f>COUNTIF(Acertos!$J$2:$J$37,H426)</f>
        <v>0</v>
      </c>
    </row>
    <row r="427" spans="1:51">
      <c r="A427" s="33"/>
      <c r="B427" s="33"/>
      <c r="C427" s="33"/>
      <c r="D427" s="36"/>
      <c r="E427" s="33"/>
      <c r="F427" s="33"/>
      <c r="G427" s="33"/>
      <c r="H427" s="36">
        <v>74313981</v>
      </c>
      <c r="I427" s="30">
        <v>0</v>
      </c>
      <c r="J427" s="36" t="s">
        <v>900</v>
      </c>
      <c r="K427" s="33"/>
      <c r="L427" s="33"/>
      <c r="M427" s="33"/>
      <c r="N427" s="33"/>
      <c r="O427" s="33"/>
      <c r="P427" s="36">
        <v>2028.6</v>
      </c>
      <c r="Q427" s="36" t="s">
        <v>404</v>
      </c>
      <c r="R427" s="36" t="s">
        <v>404</v>
      </c>
      <c r="S427" s="36" t="s">
        <v>404</v>
      </c>
      <c r="T427" s="36">
        <v>57</v>
      </c>
      <c r="U427" s="36">
        <v>0</v>
      </c>
      <c r="V427" s="36">
        <v>1</v>
      </c>
      <c r="W427" s="36">
        <v>176312</v>
      </c>
      <c r="X427" s="37">
        <v>44761.875</v>
      </c>
      <c r="Y427" s="36" t="s">
        <v>392</v>
      </c>
      <c r="Z427" s="36">
        <v>0</v>
      </c>
      <c r="AA427" s="37"/>
      <c r="AB427" s="37">
        <v>44761.875</v>
      </c>
      <c r="AC427" s="37">
        <v>33241.916666666664</v>
      </c>
      <c r="AD427" s="37">
        <v>44755.875</v>
      </c>
      <c r="AE427" s="37">
        <v>44755.875</v>
      </c>
      <c r="AF427" s="37">
        <v>43448.916666666664</v>
      </c>
      <c r="AG427" s="36"/>
      <c r="AH427" s="36">
        <v>0</v>
      </c>
      <c r="AI427" s="36">
        <v>0</v>
      </c>
      <c r="AJ427" s="36">
        <v>0</v>
      </c>
      <c r="AK427" s="36">
        <v>0</v>
      </c>
      <c r="AL427" s="36">
        <v>0</v>
      </c>
      <c r="AM427" s="36">
        <v>0</v>
      </c>
      <c r="AN427" s="36" t="s">
        <v>389</v>
      </c>
      <c r="AO427" s="36">
        <v>42</v>
      </c>
      <c r="AP427" s="36" t="s">
        <v>390</v>
      </c>
      <c r="AQ427" s="36">
        <v>241499</v>
      </c>
      <c r="AR427" s="36">
        <v>2414.9899999999998</v>
      </c>
      <c r="AS427" s="36" t="s">
        <v>480</v>
      </c>
      <c r="AT427" t="str">
        <f t="shared" si="19"/>
        <v>743139810LUXN LXXL XLXVXXRX2028.6SIMSIMSIM570117631244761.875ANMEP044761.87533241.916666666744755.87544755.87543448.9166666667000000AMIL42AMIL 400 QP NACIONAL2414992414.99SUSPENSÃO</v>
      </c>
      <c r="AU427">
        <f t="shared" si="20"/>
        <v>0</v>
      </c>
      <c r="AV427">
        <f t="shared" si="21"/>
        <v>0</v>
      </c>
      <c r="AW427">
        <f>COUNTIF(Erros!$J$2:$J$1060,H427)</f>
        <v>3</v>
      </c>
      <c r="AX427">
        <f>COUNTIF(Discrepante!$J$2:$J$86,H427)</f>
        <v>0</v>
      </c>
      <c r="AY427">
        <f>COUNTIF(Acertos!$J$2:$J$37,H427)</f>
        <v>0</v>
      </c>
    </row>
    <row r="428" spans="1:51">
      <c r="A428" s="33"/>
      <c r="B428" s="33"/>
      <c r="C428" s="33"/>
      <c r="D428" s="36"/>
      <c r="E428" s="33"/>
      <c r="F428" s="33"/>
      <c r="G428" s="33"/>
      <c r="H428" s="36">
        <v>74313981</v>
      </c>
      <c r="I428" s="30">
        <v>0</v>
      </c>
      <c r="J428" s="36" t="s">
        <v>900</v>
      </c>
      <c r="K428" s="33"/>
      <c r="L428" s="33"/>
      <c r="M428" s="33"/>
      <c r="N428" s="33"/>
      <c r="O428" s="33"/>
      <c r="P428" s="36">
        <v>2028.6</v>
      </c>
      <c r="Q428" s="36" t="s">
        <v>404</v>
      </c>
      <c r="R428" s="36" t="s">
        <v>404</v>
      </c>
      <c r="S428" s="36" t="s">
        <v>404</v>
      </c>
      <c r="T428" s="36">
        <v>57</v>
      </c>
      <c r="U428" s="36">
        <v>0</v>
      </c>
      <c r="V428" s="36">
        <v>1</v>
      </c>
      <c r="W428" s="36">
        <v>176312</v>
      </c>
      <c r="X428" s="37">
        <v>44761.875</v>
      </c>
      <c r="Y428" s="36" t="s">
        <v>392</v>
      </c>
      <c r="Z428" s="36">
        <v>0</v>
      </c>
      <c r="AA428" s="37"/>
      <c r="AB428" s="37">
        <v>44761.875</v>
      </c>
      <c r="AC428" s="37">
        <v>33241.916666666664</v>
      </c>
      <c r="AD428" s="37">
        <v>44755.875</v>
      </c>
      <c r="AE428" s="37">
        <v>44755.875</v>
      </c>
      <c r="AF428" s="37">
        <v>43448.916666666664</v>
      </c>
      <c r="AG428" s="36"/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36" t="s">
        <v>389</v>
      </c>
      <c r="AO428" s="36">
        <v>42</v>
      </c>
      <c r="AP428" s="36" t="s">
        <v>390</v>
      </c>
      <c r="AQ428" s="36">
        <v>241499</v>
      </c>
      <c r="AR428" s="36">
        <v>2414.9899999999998</v>
      </c>
      <c r="AS428" s="36" t="s">
        <v>480</v>
      </c>
      <c r="AT428" t="str">
        <f t="shared" si="19"/>
        <v>743139810LUXN LXXL XLXVXXRX2028.6SIMSIMSIM570117631244761.875ANMEP044761.87533241.916666666744755.87544755.87543448.9166666667000000AMIL42AMIL 400 QP NACIONAL2414992414.99SUSPENSÃO</v>
      </c>
      <c r="AU428">
        <f t="shared" si="20"/>
        <v>1</v>
      </c>
      <c r="AV428">
        <f t="shared" si="21"/>
        <v>1</v>
      </c>
      <c r="AW428">
        <f>COUNTIF(Erros!$J$2:$J$1060,H428)</f>
        <v>3</v>
      </c>
      <c r="AX428">
        <f>COUNTIF(Discrepante!$J$2:$J$86,H428)</f>
        <v>0</v>
      </c>
      <c r="AY428">
        <f>COUNTIF(Acertos!$J$2:$J$37,H428)</f>
        <v>0</v>
      </c>
    </row>
    <row r="429" spans="1:51">
      <c r="A429" s="33"/>
      <c r="B429" s="33"/>
      <c r="C429" s="33"/>
      <c r="D429" s="36"/>
      <c r="E429" s="33"/>
      <c r="F429" s="33"/>
      <c r="G429" s="33"/>
      <c r="H429" s="36">
        <v>74313981</v>
      </c>
      <c r="I429" s="30">
        <v>0</v>
      </c>
      <c r="J429" s="36" t="s">
        <v>900</v>
      </c>
      <c r="K429" s="33"/>
      <c r="L429" s="33"/>
      <c r="M429" s="33"/>
      <c r="N429" s="33"/>
      <c r="O429" s="33"/>
      <c r="P429" s="36">
        <v>2028.6</v>
      </c>
      <c r="Q429" s="36" t="s">
        <v>404</v>
      </c>
      <c r="R429" s="36" t="s">
        <v>404</v>
      </c>
      <c r="S429" s="36" t="s">
        <v>404</v>
      </c>
      <c r="T429" s="36">
        <v>57</v>
      </c>
      <c r="U429" s="36">
        <v>0</v>
      </c>
      <c r="V429" s="36">
        <v>1</v>
      </c>
      <c r="W429" s="36">
        <v>176312</v>
      </c>
      <c r="X429" s="37">
        <v>44761.875</v>
      </c>
      <c r="Y429" s="36" t="s">
        <v>392</v>
      </c>
      <c r="Z429" s="36">
        <v>0</v>
      </c>
      <c r="AA429" s="37"/>
      <c r="AB429" s="37">
        <v>44761.875</v>
      </c>
      <c r="AC429" s="37">
        <v>33241.916666666664</v>
      </c>
      <c r="AD429" s="37">
        <v>44755.875</v>
      </c>
      <c r="AE429" s="37">
        <v>44755.875</v>
      </c>
      <c r="AF429" s="37">
        <v>43448.916666666664</v>
      </c>
      <c r="AG429" s="36"/>
      <c r="AH429" s="36">
        <v>0</v>
      </c>
      <c r="AI429" s="36">
        <v>0</v>
      </c>
      <c r="AJ429" s="36">
        <v>0</v>
      </c>
      <c r="AK429" s="36">
        <v>0</v>
      </c>
      <c r="AL429" s="36">
        <v>0</v>
      </c>
      <c r="AM429" s="36">
        <v>0</v>
      </c>
      <c r="AN429" s="36" t="s">
        <v>389</v>
      </c>
      <c r="AO429" s="36">
        <v>42</v>
      </c>
      <c r="AP429" s="36" t="s">
        <v>390</v>
      </c>
      <c r="AQ429" s="36">
        <v>241499</v>
      </c>
      <c r="AR429" s="36">
        <v>2414.9899999999998</v>
      </c>
      <c r="AS429" s="36" t="s">
        <v>480</v>
      </c>
      <c r="AT429" t="str">
        <f t="shared" si="19"/>
        <v>743139810LUXN LXXL XLXVXXRX2028.6SIMSIMSIM570117631244761.875ANMEP044761.87533241.916666666744755.87544755.87543448.9166666667000000AMIL42AMIL 400 QP NACIONAL2414992414.99SUSPENSÃO</v>
      </c>
      <c r="AU429">
        <f t="shared" si="20"/>
        <v>1</v>
      </c>
      <c r="AV429">
        <f t="shared" si="21"/>
        <v>1</v>
      </c>
      <c r="AW429">
        <f>COUNTIF(Erros!$J$2:$J$1060,H429)</f>
        <v>3</v>
      </c>
      <c r="AX429">
        <f>COUNTIF(Discrepante!$J$2:$J$86,H429)</f>
        <v>0</v>
      </c>
      <c r="AY429">
        <f>COUNTIF(Acertos!$J$2:$J$37,H429)</f>
        <v>0</v>
      </c>
    </row>
    <row r="430" spans="1:51">
      <c r="A430" s="33"/>
      <c r="B430" s="33"/>
      <c r="C430" s="33"/>
      <c r="D430" s="34"/>
      <c r="E430" s="33"/>
      <c r="F430" s="33"/>
      <c r="G430" s="33"/>
      <c r="H430" s="34">
        <v>74313991</v>
      </c>
      <c r="I430" s="29">
        <v>0</v>
      </c>
      <c r="J430" s="34" t="s">
        <v>901</v>
      </c>
      <c r="K430" s="33"/>
      <c r="L430" s="33"/>
      <c r="M430" s="33"/>
      <c r="N430" s="33"/>
      <c r="O430" s="33"/>
      <c r="P430" s="34">
        <v>2261.44</v>
      </c>
      <c r="Q430" s="34" t="s">
        <v>404</v>
      </c>
      <c r="R430" s="34" t="s">
        <v>404</v>
      </c>
      <c r="S430" s="34" t="s">
        <v>404</v>
      </c>
      <c r="T430" s="34">
        <v>232</v>
      </c>
      <c r="U430" s="34">
        <v>0</v>
      </c>
      <c r="V430" s="34">
        <v>1</v>
      </c>
      <c r="W430" s="34">
        <v>176345</v>
      </c>
      <c r="X430" s="35">
        <v>44761.875</v>
      </c>
      <c r="Y430" s="34" t="s">
        <v>499</v>
      </c>
      <c r="Z430" s="34">
        <v>0</v>
      </c>
      <c r="AA430" s="35"/>
      <c r="AB430" s="35">
        <v>44761.875</v>
      </c>
      <c r="AC430" s="35">
        <v>30372.875</v>
      </c>
      <c r="AD430" s="35">
        <v>43445.916666666664</v>
      </c>
      <c r="AE430" s="35"/>
      <c r="AF430" s="35">
        <v>43448.916666666664</v>
      </c>
      <c r="AG430" s="34"/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34" t="s">
        <v>389</v>
      </c>
      <c r="AO430" s="34">
        <v>42</v>
      </c>
      <c r="AP430" s="34" t="s">
        <v>595</v>
      </c>
      <c r="AQ430" s="34">
        <v>145742</v>
      </c>
      <c r="AR430" s="34">
        <v>1457.42</v>
      </c>
      <c r="AS430" s="34" t="s">
        <v>408</v>
      </c>
      <c r="AT430" t="str">
        <f t="shared" si="19"/>
        <v>743139910WXRLX TXTXXNX XUZX NXWXMXNTX2261.44SIMSIMSIM2320117634544761.875SEEB - BA044761.87530372.87543445.916666666743448.9166666667000000AMIL42AMIL 700 QP NACIONAL COPART1457421457.42ATIVO</v>
      </c>
      <c r="AU430">
        <f t="shared" si="20"/>
        <v>0</v>
      </c>
      <c r="AV430">
        <f t="shared" si="21"/>
        <v>0</v>
      </c>
      <c r="AW430">
        <f>COUNTIF(Erros!$J$2:$J$1060,H430)</f>
        <v>3</v>
      </c>
      <c r="AX430">
        <f>COUNTIF(Discrepante!$J$2:$J$86,H430)</f>
        <v>0</v>
      </c>
      <c r="AY430">
        <f>COUNTIF(Acertos!$J$2:$J$37,H430)</f>
        <v>0</v>
      </c>
    </row>
    <row r="431" spans="1:51">
      <c r="A431" s="33"/>
      <c r="B431" s="33"/>
      <c r="C431" s="33"/>
      <c r="D431" s="34"/>
      <c r="E431" s="33"/>
      <c r="F431" s="33"/>
      <c r="G431" s="33"/>
      <c r="H431" s="34">
        <v>74313991</v>
      </c>
      <c r="I431" s="29">
        <v>0</v>
      </c>
      <c r="J431" s="34" t="s">
        <v>901</v>
      </c>
      <c r="K431" s="33"/>
      <c r="L431" s="33"/>
      <c r="M431" s="33"/>
      <c r="N431" s="33"/>
      <c r="O431" s="33"/>
      <c r="P431" s="34">
        <v>2261.44</v>
      </c>
      <c r="Q431" s="34" t="s">
        <v>404</v>
      </c>
      <c r="R431" s="34" t="s">
        <v>404</v>
      </c>
      <c r="S431" s="34" t="s">
        <v>404</v>
      </c>
      <c r="T431" s="34">
        <v>232</v>
      </c>
      <c r="U431" s="34">
        <v>0</v>
      </c>
      <c r="V431" s="34">
        <v>1</v>
      </c>
      <c r="W431" s="34">
        <v>176345</v>
      </c>
      <c r="X431" s="35">
        <v>44761.875</v>
      </c>
      <c r="Y431" s="34" t="s">
        <v>499</v>
      </c>
      <c r="Z431" s="34">
        <v>0</v>
      </c>
      <c r="AA431" s="35"/>
      <c r="AB431" s="35">
        <v>44761.875</v>
      </c>
      <c r="AC431" s="35">
        <v>30372.875</v>
      </c>
      <c r="AD431" s="35">
        <v>43445.916666666664</v>
      </c>
      <c r="AE431" s="35"/>
      <c r="AF431" s="35">
        <v>43448.916666666664</v>
      </c>
      <c r="AG431" s="34"/>
      <c r="AH431" s="34">
        <v>0</v>
      </c>
      <c r="AI431" s="34">
        <v>0</v>
      </c>
      <c r="AJ431" s="34">
        <v>0</v>
      </c>
      <c r="AK431" s="34">
        <v>0</v>
      </c>
      <c r="AL431" s="34">
        <v>0</v>
      </c>
      <c r="AM431" s="34">
        <v>0</v>
      </c>
      <c r="AN431" s="34" t="s">
        <v>389</v>
      </c>
      <c r="AO431" s="34">
        <v>42</v>
      </c>
      <c r="AP431" s="34" t="s">
        <v>595</v>
      </c>
      <c r="AQ431" s="34">
        <v>145742</v>
      </c>
      <c r="AR431" s="34">
        <v>1457.42</v>
      </c>
      <c r="AS431" s="34" t="s">
        <v>408</v>
      </c>
      <c r="AT431" t="str">
        <f t="shared" si="19"/>
        <v>743139910WXRLX TXTXXNX XUZX NXWXMXNTX2261.44SIMSIMSIM2320117634544761.875SEEB - BA044761.87530372.87543445.916666666743448.9166666667000000AMIL42AMIL 700 QP NACIONAL COPART1457421457.42ATIVO</v>
      </c>
      <c r="AU431">
        <f t="shared" si="20"/>
        <v>1</v>
      </c>
      <c r="AV431">
        <f t="shared" si="21"/>
        <v>1</v>
      </c>
      <c r="AW431">
        <f>COUNTIF(Erros!$J$2:$J$1060,H431)</f>
        <v>3</v>
      </c>
      <c r="AX431">
        <f>COUNTIF(Discrepante!$J$2:$J$86,H431)</f>
        <v>0</v>
      </c>
      <c r="AY431">
        <f>COUNTIF(Acertos!$J$2:$J$37,H431)</f>
        <v>0</v>
      </c>
    </row>
    <row r="432" spans="1:51">
      <c r="A432" s="33"/>
      <c r="B432" s="33"/>
      <c r="C432" s="33"/>
      <c r="D432" s="34"/>
      <c r="E432" s="33"/>
      <c r="F432" s="33"/>
      <c r="G432" s="33"/>
      <c r="H432" s="34">
        <v>74313991</v>
      </c>
      <c r="I432" s="29">
        <v>0</v>
      </c>
      <c r="J432" s="34" t="s">
        <v>901</v>
      </c>
      <c r="K432" s="33"/>
      <c r="L432" s="33"/>
      <c r="M432" s="33"/>
      <c r="N432" s="33"/>
      <c r="O432" s="33"/>
      <c r="P432" s="34">
        <v>2261.44</v>
      </c>
      <c r="Q432" s="34" t="s">
        <v>404</v>
      </c>
      <c r="R432" s="34" t="s">
        <v>404</v>
      </c>
      <c r="S432" s="34" t="s">
        <v>404</v>
      </c>
      <c r="T432" s="34">
        <v>232</v>
      </c>
      <c r="U432" s="34">
        <v>0</v>
      </c>
      <c r="V432" s="34">
        <v>1</v>
      </c>
      <c r="W432" s="34">
        <v>176345</v>
      </c>
      <c r="X432" s="35">
        <v>44761.875</v>
      </c>
      <c r="Y432" s="34" t="s">
        <v>499</v>
      </c>
      <c r="Z432" s="34">
        <v>0</v>
      </c>
      <c r="AA432" s="35"/>
      <c r="AB432" s="35">
        <v>44761.875</v>
      </c>
      <c r="AC432" s="35">
        <v>30372.875</v>
      </c>
      <c r="AD432" s="35">
        <v>43445.916666666664</v>
      </c>
      <c r="AE432" s="35"/>
      <c r="AF432" s="35">
        <v>43448.916666666664</v>
      </c>
      <c r="AG432" s="34"/>
      <c r="AH432" s="34">
        <v>0</v>
      </c>
      <c r="AI432" s="34">
        <v>0</v>
      </c>
      <c r="AJ432" s="34">
        <v>0</v>
      </c>
      <c r="AK432" s="34">
        <v>0</v>
      </c>
      <c r="AL432" s="34">
        <v>0</v>
      </c>
      <c r="AM432" s="34">
        <v>0</v>
      </c>
      <c r="AN432" s="34" t="s">
        <v>389</v>
      </c>
      <c r="AO432" s="34">
        <v>42</v>
      </c>
      <c r="AP432" s="34" t="s">
        <v>595</v>
      </c>
      <c r="AQ432" s="34">
        <v>145742</v>
      </c>
      <c r="AR432" s="34">
        <v>1457.42</v>
      </c>
      <c r="AS432" s="34" t="s">
        <v>408</v>
      </c>
      <c r="AT432" t="str">
        <f t="shared" si="19"/>
        <v>743139910WXRLX TXTXXNX XUZX NXWXMXNTX2261.44SIMSIMSIM2320117634544761.875SEEB - BA044761.87530372.87543445.916666666743448.9166666667000000AMIL42AMIL 700 QP NACIONAL COPART1457421457.42ATIVO</v>
      </c>
      <c r="AU432">
        <f t="shared" si="20"/>
        <v>1</v>
      </c>
      <c r="AV432">
        <f t="shared" si="21"/>
        <v>1</v>
      </c>
      <c r="AW432">
        <f>COUNTIF(Erros!$J$2:$J$1060,H432)</f>
        <v>3</v>
      </c>
      <c r="AX432">
        <f>COUNTIF(Discrepante!$J$2:$J$86,H432)</f>
        <v>0</v>
      </c>
      <c r="AY432">
        <f>COUNTIF(Acertos!$J$2:$J$37,H432)</f>
        <v>0</v>
      </c>
    </row>
    <row r="433" spans="1:51">
      <c r="A433" s="33"/>
      <c r="B433" s="33"/>
      <c r="C433" s="33"/>
      <c r="D433" s="36"/>
      <c r="E433" s="33"/>
      <c r="F433" s="33"/>
      <c r="G433" s="33"/>
      <c r="H433" s="36">
        <v>74313992</v>
      </c>
      <c r="I433" s="30">
        <v>0</v>
      </c>
      <c r="J433" s="36" t="s">
        <v>903</v>
      </c>
      <c r="K433" s="33"/>
      <c r="L433" s="33"/>
      <c r="M433" s="33"/>
      <c r="N433" s="33"/>
      <c r="O433" s="33"/>
      <c r="P433" s="36">
        <v>1703.84</v>
      </c>
      <c r="Q433" s="36" t="s">
        <v>404</v>
      </c>
      <c r="R433" s="36" t="s">
        <v>404</v>
      </c>
      <c r="S433" s="36" t="s">
        <v>404</v>
      </c>
      <c r="T433" s="36">
        <v>252</v>
      </c>
      <c r="U433" s="36">
        <v>0</v>
      </c>
      <c r="V433" s="36">
        <v>1</v>
      </c>
      <c r="W433" s="36">
        <v>176359</v>
      </c>
      <c r="X433" s="37">
        <v>44761.875</v>
      </c>
      <c r="Y433" s="36" t="s">
        <v>902</v>
      </c>
      <c r="Z433" s="36">
        <v>0</v>
      </c>
      <c r="AA433" s="37"/>
      <c r="AB433" s="37">
        <v>44761.875</v>
      </c>
      <c r="AC433" s="37">
        <v>29839.875</v>
      </c>
      <c r="AD433" s="37">
        <v>43445.916666666664</v>
      </c>
      <c r="AE433" s="37"/>
      <c r="AF433" s="37">
        <v>43448.916666666664</v>
      </c>
      <c r="AG433" s="36"/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36" t="s">
        <v>389</v>
      </c>
      <c r="AO433" s="36">
        <v>42</v>
      </c>
      <c r="AP433" s="36" t="s">
        <v>476</v>
      </c>
      <c r="AQ433" s="36">
        <v>205281</v>
      </c>
      <c r="AR433" s="36">
        <v>2052.81</v>
      </c>
      <c r="AS433" s="36" t="s">
        <v>408</v>
      </c>
      <c r="AT433" t="str">
        <f t="shared" si="19"/>
        <v>743139920VXNXX XLXVXXRX GXRRXDX1703.84SIMSIMSIM2520117635944761.875SINSERCON SIND DOS SERV DE CONS E ORDENS AUTARQUIC044761.87529839.87543445.916666666743448.9166666667000000AMIL42AMIL 400 QC NACIONAL2052812052.81ATIVO</v>
      </c>
      <c r="AU433">
        <f t="shared" si="20"/>
        <v>0</v>
      </c>
      <c r="AV433">
        <f t="shared" si="21"/>
        <v>0</v>
      </c>
      <c r="AW433">
        <f>COUNTIF(Erros!$J$2:$J$1060,H433)</f>
        <v>3</v>
      </c>
      <c r="AX433">
        <f>COUNTIF(Discrepante!$J$2:$J$86,H433)</f>
        <v>0</v>
      </c>
      <c r="AY433">
        <f>COUNTIF(Acertos!$J$2:$J$37,H433)</f>
        <v>0</v>
      </c>
    </row>
    <row r="434" spans="1:51">
      <c r="A434" s="33"/>
      <c r="B434" s="33"/>
      <c r="C434" s="33"/>
      <c r="D434" s="36"/>
      <c r="E434" s="33"/>
      <c r="F434" s="33"/>
      <c r="G434" s="33"/>
      <c r="H434" s="36">
        <v>74313992</v>
      </c>
      <c r="I434" s="30">
        <v>0</v>
      </c>
      <c r="J434" s="36" t="s">
        <v>903</v>
      </c>
      <c r="K434" s="33"/>
      <c r="L434" s="33"/>
      <c r="M434" s="33"/>
      <c r="N434" s="33"/>
      <c r="O434" s="33"/>
      <c r="P434" s="36">
        <v>1703.84</v>
      </c>
      <c r="Q434" s="36" t="s">
        <v>404</v>
      </c>
      <c r="R434" s="36" t="s">
        <v>404</v>
      </c>
      <c r="S434" s="36" t="s">
        <v>404</v>
      </c>
      <c r="T434" s="36">
        <v>252</v>
      </c>
      <c r="U434" s="36">
        <v>0</v>
      </c>
      <c r="V434" s="36">
        <v>1</v>
      </c>
      <c r="W434" s="36">
        <v>176359</v>
      </c>
      <c r="X434" s="37">
        <v>44761.875</v>
      </c>
      <c r="Y434" s="36" t="s">
        <v>902</v>
      </c>
      <c r="Z434" s="36">
        <v>0</v>
      </c>
      <c r="AA434" s="37"/>
      <c r="AB434" s="37">
        <v>44761.875</v>
      </c>
      <c r="AC434" s="37">
        <v>29839.875</v>
      </c>
      <c r="AD434" s="37">
        <v>43445.916666666664</v>
      </c>
      <c r="AE434" s="37"/>
      <c r="AF434" s="37">
        <v>43448.916666666664</v>
      </c>
      <c r="AG434" s="36"/>
      <c r="AH434" s="36">
        <v>0</v>
      </c>
      <c r="AI434" s="36">
        <v>0</v>
      </c>
      <c r="AJ434" s="36">
        <v>0</v>
      </c>
      <c r="AK434" s="36">
        <v>0</v>
      </c>
      <c r="AL434" s="36">
        <v>0</v>
      </c>
      <c r="AM434" s="36">
        <v>0</v>
      </c>
      <c r="AN434" s="36" t="s">
        <v>389</v>
      </c>
      <c r="AO434" s="36">
        <v>42</v>
      </c>
      <c r="AP434" s="36" t="s">
        <v>476</v>
      </c>
      <c r="AQ434" s="36">
        <v>205281</v>
      </c>
      <c r="AR434" s="36">
        <v>2052.81</v>
      </c>
      <c r="AS434" s="36" t="s">
        <v>408</v>
      </c>
      <c r="AT434" t="str">
        <f t="shared" si="19"/>
        <v>743139920VXNXX XLXVXXRX GXRRXDX1703.84SIMSIMSIM2520117635944761.875SINSERCON SIND DOS SERV DE CONS E ORDENS AUTARQUIC044761.87529839.87543445.916666666743448.9166666667000000AMIL42AMIL 400 QC NACIONAL2052812052.81ATIVO</v>
      </c>
      <c r="AU434">
        <f t="shared" si="20"/>
        <v>1</v>
      </c>
      <c r="AV434">
        <f t="shared" si="21"/>
        <v>1</v>
      </c>
      <c r="AW434">
        <f>COUNTIF(Erros!$J$2:$J$1060,H434)</f>
        <v>3</v>
      </c>
      <c r="AX434">
        <f>COUNTIF(Discrepante!$J$2:$J$86,H434)</f>
        <v>0</v>
      </c>
      <c r="AY434">
        <f>COUNTIF(Acertos!$J$2:$J$37,H434)</f>
        <v>0</v>
      </c>
    </row>
    <row r="435" spans="1:51">
      <c r="A435" s="33"/>
      <c r="B435" s="33"/>
      <c r="C435" s="33"/>
      <c r="D435" s="36"/>
      <c r="E435" s="33"/>
      <c r="F435" s="33"/>
      <c r="G435" s="33"/>
      <c r="H435" s="36">
        <v>74313992</v>
      </c>
      <c r="I435" s="30">
        <v>0</v>
      </c>
      <c r="J435" s="36" t="s">
        <v>903</v>
      </c>
      <c r="K435" s="33"/>
      <c r="L435" s="33"/>
      <c r="M435" s="33"/>
      <c r="N435" s="33"/>
      <c r="O435" s="33"/>
      <c r="P435" s="36">
        <v>1703.84</v>
      </c>
      <c r="Q435" s="36" t="s">
        <v>404</v>
      </c>
      <c r="R435" s="36" t="s">
        <v>404</v>
      </c>
      <c r="S435" s="36" t="s">
        <v>404</v>
      </c>
      <c r="T435" s="36">
        <v>252</v>
      </c>
      <c r="U435" s="36">
        <v>0</v>
      </c>
      <c r="V435" s="36">
        <v>1</v>
      </c>
      <c r="W435" s="36">
        <v>176359</v>
      </c>
      <c r="X435" s="37">
        <v>44761.875</v>
      </c>
      <c r="Y435" s="36" t="s">
        <v>902</v>
      </c>
      <c r="Z435" s="36">
        <v>0</v>
      </c>
      <c r="AA435" s="37"/>
      <c r="AB435" s="37">
        <v>44761.875</v>
      </c>
      <c r="AC435" s="37">
        <v>29839.875</v>
      </c>
      <c r="AD435" s="37">
        <v>43445.916666666664</v>
      </c>
      <c r="AE435" s="37"/>
      <c r="AF435" s="37">
        <v>43448.916666666664</v>
      </c>
      <c r="AG435" s="36"/>
      <c r="AH435" s="36">
        <v>0</v>
      </c>
      <c r="AI435" s="36">
        <v>0</v>
      </c>
      <c r="AJ435" s="36">
        <v>0</v>
      </c>
      <c r="AK435" s="36">
        <v>0</v>
      </c>
      <c r="AL435" s="36">
        <v>0</v>
      </c>
      <c r="AM435" s="36">
        <v>0</v>
      </c>
      <c r="AN435" s="36" t="s">
        <v>389</v>
      </c>
      <c r="AO435" s="36">
        <v>42</v>
      </c>
      <c r="AP435" s="36" t="s">
        <v>476</v>
      </c>
      <c r="AQ435" s="36">
        <v>205281</v>
      </c>
      <c r="AR435" s="36">
        <v>2052.81</v>
      </c>
      <c r="AS435" s="36" t="s">
        <v>408</v>
      </c>
      <c r="AT435" t="str">
        <f t="shared" si="19"/>
        <v>743139920VXNXX XLXVXXRX GXRRXDX1703.84SIMSIMSIM2520117635944761.875SINSERCON SIND DOS SERV DE CONS E ORDENS AUTARQUIC044761.87529839.87543445.916666666743448.9166666667000000AMIL42AMIL 400 QC NACIONAL2052812052.81ATIVO</v>
      </c>
      <c r="AU435">
        <f t="shared" si="20"/>
        <v>1</v>
      </c>
      <c r="AV435">
        <f t="shared" si="21"/>
        <v>1</v>
      </c>
      <c r="AW435">
        <f>COUNTIF(Erros!$J$2:$J$1060,H435)</f>
        <v>3</v>
      </c>
      <c r="AX435">
        <f>COUNTIF(Discrepante!$J$2:$J$86,H435)</f>
        <v>0</v>
      </c>
      <c r="AY435">
        <f>COUNTIF(Acertos!$J$2:$J$37,H435)</f>
        <v>0</v>
      </c>
    </row>
    <row r="436" spans="1:51">
      <c r="A436" s="33"/>
      <c r="B436" s="33"/>
      <c r="C436" s="33"/>
      <c r="D436" s="34"/>
      <c r="E436" s="33"/>
      <c r="F436" s="33"/>
      <c r="G436" s="33"/>
      <c r="H436" s="34">
        <v>74314014</v>
      </c>
      <c r="I436" s="29">
        <v>0</v>
      </c>
      <c r="J436" s="34" t="s">
        <v>739</v>
      </c>
      <c r="K436" s="33"/>
      <c r="L436" s="33"/>
      <c r="M436" s="33"/>
      <c r="N436" s="33"/>
      <c r="O436" s="33"/>
      <c r="P436" s="34">
        <v>1773.23</v>
      </c>
      <c r="Q436" s="34" t="s">
        <v>386</v>
      </c>
      <c r="R436" s="34" t="s">
        <v>386</v>
      </c>
      <c r="S436" s="34" t="s">
        <v>386</v>
      </c>
      <c r="T436" s="34">
        <v>220</v>
      </c>
      <c r="U436" s="34">
        <v>0</v>
      </c>
      <c r="V436" s="34">
        <v>1</v>
      </c>
      <c r="W436" s="34">
        <v>176556</v>
      </c>
      <c r="X436" s="35">
        <v>44761.875</v>
      </c>
      <c r="Y436" s="34" t="s">
        <v>473</v>
      </c>
      <c r="Z436" s="34">
        <v>0</v>
      </c>
      <c r="AA436" s="35">
        <v>44657.875</v>
      </c>
      <c r="AB436" s="35">
        <v>44761.875</v>
      </c>
      <c r="AC436" s="35">
        <v>25024.875</v>
      </c>
      <c r="AD436" s="35">
        <v>44657.875</v>
      </c>
      <c r="AE436" s="35">
        <v>44633.875</v>
      </c>
      <c r="AF436" s="35">
        <v>43448.916666666664</v>
      </c>
      <c r="AG436" s="34"/>
      <c r="AH436" s="34">
        <v>0</v>
      </c>
      <c r="AI436" s="34">
        <v>0</v>
      </c>
      <c r="AJ436" s="34">
        <v>0</v>
      </c>
      <c r="AK436" s="34">
        <v>0</v>
      </c>
      <c r="AL436" s="34">
        <v>0</v>
      </c>
      <c r="AM436" s="34">
        <v>0</v>
      </c>
      <c r="AN436" s="34" t="s">
        <v>389</v>
      </c>
      <c r="AO436" s="34"/>
      <c r="AP436" s="34" t="s">
        <v>476</v>
      </c>
      <c r="AQ436" s="34">
        <v>211099</v>
      </c>
      <c r="AR436" s="34">
        <v>2110.9899999999998</v>
      </c>
      <c r="AS436" s="34" t="s">
        <v>391</v>
      </c>
      <c r="AT436" t="str">
        <f t="shared" si="19"/>
        <v>743140140XNDRX LUX XMPXXX RXWHX1773.23NÃONÃONÃO2200117655644761.875ABREC044657.87544761.87525024.87544657.87544633.87543448.9166666667000000AMILAMIL 400 QC NACIONAL2110992110.99INATIVO</v>
      </c>
      <c r="AU436">
        <f t="shared" si="20"/>
        <v>0</v>
      </c>
      <c r="AV436">
        <f t="shared" si="21"/>
        <v>0</v>
      </c>
      <c r="AW436">
        <f>COUNTIF(Erros!$J$2:$J$1060,H436)</f>
        <v>3</v>
      </c>
      <c r="AX436">
        <f>COUNTIF(Discrepante!$J$2:$J$86,H436)</f>
        <v>0</v>
      </c>
      <c r="AY436">
        <f>COUNTIF(Acertos!$J$2:$J$37,H436)</f>
        <v>0</v>
      </c>
    </row>
    <row r="437" spans="1:51">
      <c r="A437" s="33"/>
      <c r="B437" s="33"/>
      <c r="C437" s="33"/>
      <c r="D437" s="34"/>
      <c r="E437" s="33"/>
      <c r="F437" s="33"/>
      <c r="G437" s="33"/>
      <c r="H437" s="34">
        <v>74314014</v>
      </c>
      <c r="I437" s="29">
        <v>0</v>
      </c>
      <c r="J437" s="34" t="s">
        <v>739</v>
      </c>
      <c r="K437" s="33"/>
      <c r="L437" s="33"/>
      <c r="M437" s="33"/>
      <c r="N437" s="33"/>
      <c r="O437" s="33"/>
      <c r="P437" s="34">
        <v>1773.23</v>
      </c>
      <c r="Q437" s="34" t="s">
        <v>386</v>
      </c>
      <c r="R437" s="34" t="s">
        <v>386</v>
      </c>
      <c r="S437" s="34" t="s">
        <v>386</v>
      </c>
      <c r="T437" s="34">
        <v>220</v>
      </c>
      <c r="U437" s="34">
        <v>0</v>
      </c>
      <c r="V437" s="34">
        <v>1</v>
      </c>
      <c r="W437" s="34">
        <v>176556</v>
      </c>
      <c r="X437" s="35">
        <v>44761.875</v>
      </c>
      <c r="Y437" s="34" t="s">
        <v>473</v>
      </c>
      <c r="Z437" s="34">
        <v>0</v>
      </c>
      <c r="AA437" s="35">
        <v>44657.875</v>
      </c>
      <c r="AB437" s="35">
        <v>44761.875</v>
      </c>
      <c r="AC437" s="35">
        <v>25024.875</v>
      </c>
      <c r="AD437" s="35">
        <v>44657.875</v>
      </c>
      <c r="AE437" s="35">
        <v>44633.875</v>
      </c>
      <c r="AF437" s="35">
        <v>43448.916666666664</v>
      </c>
      <c r="AG437" s="34"/>
      <c r="AH437" s="34">
        <v>0</v>
      </c>
      <c r="AI437" s="34">
        <v>0</v>
      </c>
      <c r="AJ437" s="34">
        <v>0</v>
      </c>
      <c r="AK437" s="34">
        <v>0</v>
      </c>
      <c r="AL437" s="34">
        <v>0</v>
      </c>
      <c r="AM437" s="34">
        <v>0</v>
      </c>
      <c r="AN437" s="34" t="s">
        <v>389</v>
      </c>
      <c r="AO437" s="34"/>
      <c r="AP437" s="34" t="s">
        <v>476</v>
      </c>
      <c r="AQ437" s="34">
        <v>211099</v>
      </c>
      <c r="AR437" s="34">
        <v>2110.9899999999998</v>
      </c>
      <c r="AS437" s="34" t="s">
        <v>391</v>
      </c>
      <c r="AT437" t="str">
        <f t="shared" si="19"/>
        <v>743140140XNDRX LUX XMPXXX RXWHX1773.23NÃONÃONÃO2200117655644761.875ABREC044657.87544761.87525024.87544657.87544633.87543448.9166666667000000AMILAMIL 400 QC NACIONAL2110992110.99INATIVO</v>
      </c>
      <c r="AU437">
        <f t="shared" si="20"/>
        <v>1</v>
      </c>
      <c r="AV437">
        <f t="shared" si="21"/>
        <v>1</v>
      </c>
      <c r="AW437">
        <f>COUNTIF(Erros!$J$2:$J$1060,H437)</f>
        <v>3</v>
      </c>
      <c r="AX437">
        <f>COUNTIF(Discrepante!$J$2:$J$86,H437)</f>
        <v>0</v>
      </c>
      <c r="AY437">
        <f>COUNTIF(Acertos!$J$2:$J$37,H437)</f>
        <v>0</v>
      </c>
    </row>
    <row r="438" spans="1:51">
      <c r="A438" s="33"/>
      <c r="B438" s="33"/>
      <c r="C438" s="33"/>
      <c r="D438" s="36"/>
      <c r="E438" s="33"/>
      <c r="F438" s="33"/>
      <c r="G438" s="33"/>
      <c r="H438" s="36">
        <v>74314014</v>
      </c>
      <c r="I438" s="30">
        <v>0</v>
      </c>
      <c r="J438" s="36" t="s">
        <v>739</v>
      </c>
      <c r="K438" s="33"/>
      <c r="L438" s="33"/>
      <c r="M438" s="33"/>
      <c r="N438" s="33"/>
      <c r="O438" s="33"/>
      <c r="P438" s="36">
        <v>1773.23</v>
      </c>
      <c r="Q438" s="36" t="s">
        <v>386</v>
      </c>
      <c r="R438" s="36" t="s">
        <v>386</v>
      </c>
      <c r="S438" s="36" t="s">
        <v>386</v>
      </c>
      <c r="T438" s="36">
        <v>220</v>
      </c>
      <c r="U438" s="36">
        <v>0</v>
      </c>
      <c r="V438" s="36">
        <v>1</v>
      </c>
      <c r="W438" s="36">
        <v>176556</v>
      </c>
      <c r="X438" s="37">
        <v>44761.875</v>
      </c>
      <c r="Y438" s="36" t="s">
        <v>473</v>
      </c>
      <c r="Z438" s="36">
        <v>0</v>
      </c>
      <c r="AA438" s="37">
        <v>44657.875</v>
      </c>
      <c r="AB438" s="37">
        <v>44761.875</v>
      </c>
      <c r="AC438" s="37">
        <v>25024.875</v>
      </c>
      <c r="AD438" s="37">
        <v>44657.875</v>
      </c>
      <c r="AE438" s="37">
        <v>44633.875</v>
      </c>
      <c r="AF438" s="37">
        <v>43448.916666666664</v>
      </c>
      <c r="AG438" s="36"/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36" t="s">
        <v>389</v>
      </c>
      <c r="AO438" s="36"/>
      <c r="AP438" s="36" t="s">
        <v>476</v>
      </c>
      <c r="AQ438" s="36">
        <v>211099</v>
      </c>
      <c r="AR438" s="36">
        <v>2110.9899999999998</v>
      </c>
      <c r="AS438" s="36" t="s">
        <v>391</v>
      </c>
      <c r="AT438" t="str">
        <f t="shared" si="19"/>
        <v>743140140XNDRX LUX XMPXXX RXWHX1773.23NÃONÃONÃO2200117655644761.875ABREC044657.87544761.87525024.87544657.87544633.87543448.9166666667000000AMILAMIL 400 QC NACIONAL2110992110.99INATIVO</v>
      </c>
      <c r="AU438">
        <f t="shared" si="20"/>
        <v>1</v>
      </c>
      <c r="AV438">
        <f t="shared" si="21"/>
        <v>1</v>
      </c>
      <c r="AW438">
        <f>COUNTIF(Erros!$J$2:$J$1060,H438)</f>
        <v>3</v>
      </c>
      <c r="AX438">
        <f>COUNTIF(Discrepante!$J$2:$J$86,H438)</f>
        <v>0</v>
      </c>
      <c r="AY438">
        <f>COUNTIF(Acertos!$J$2:$J$37,H438)</f>
        <v>0</v>
      </c>
    </row>
    <row r="439" spans="1:51">
      <c r="A439" s="33"/>
      <c r="B439" s="33"/>
      <c r="C439" s="33"/>
      <c r="D439" s="34"/>
      <c r="E439" s="33"/>
      <c r="F439" s="33"/>
      <c r="G439" s="33"/>
      <c r="H439" s="34">
        <v>74314016</v>
      </c>
      <c r="I439" s="29">
        <v>0</v>
      </c>
      <c r="J439" s="34" t="s">
        <v>910</v>
      </c>
      <c r="K439" s="33"/>
      <c r="L439" s="33"/>
      <c r="M439" s="33"/>
      <c r="N439" s="33"/>
      <c r="O439" s="33"/>
      <c r="P439" s="34">
        <v>1038.1099999999999</v>
      </c>
      <c r="Q439" s="34" t="s">
        <v>404</v>
      </c>
      <c r="R439" s="34" t="s">
        <v>404</v>
      </c>
      <c r="S439" s="34" t="s">
        <v>404</v>
      </c>
      <c r="T439" s="34">
        <v>19</v>
      </c>
      <c r="U439" s="34">
        <v>0</v>
      </c>
      <c r="V439" s="34">
        <v>1</v>
      </c>
      <c r="W439" s="34">
        <v>176562</v>
      </c>
      <c r="X439" s="35">
        <v>44761.875</v>
      </c>
      <c r="Y439" s="34" t="s">
        <v>387</v>
      </c>
      <c r="Z439" s="34">
        <v>0</v>
      </c>
      <c r="AA439" s="35"/>
      <c r="AB439" s="35">
        <v>44761.875</v>
      </c>
      <c r="AC439" s="35">
        <v>38327.916666666664</v>
      </c>
      <c r="AD439" s="35">
        <v>43445.916666666664</v>
      </c>
      <c r="AE439" s="35"/>
      <c r="AF439" s="35">
        <v>43448.916666666664</v>
      </c>
      <c r="AG439" s="34"/>
      <c r="AH439" s="34">
        <v>0</v>
      </c>
      <c r="AI439" s="34">
        <v>0</v>
      </c>
      <c r="AJ439" s="34">
        <v>0</v>
      </c>
      <c r="AK439" s="34">
        <v>0</v>
      </c>
      <c r="AL439" s="34">
        <v>0</v>
      </c>
      <c r="AM439" s="34">
        <v>0</v>
      </c>
      <c r="AN439" s="34" t="s">
        <v>389</v>
      </c>
      <c r="AO439" s="34">
        <v>42</v>
      </c>
      <c r="AP439" s="34" t="s">
        <v>476</v>
      </c>
      <c r="AQ439" s="34">
        <v>123586</v>
      </c>
      <c r="AR439" s="34">
        <v>1235.8599999999999</v>
      </c>
      <c r="AS439" s="34" t="s">
        <v>408</v>
      </c>
      <c r="AT439" t="str">
        <f t="shared" si="19"/>
        <v>743140160XNX LUWXX XNTXNX MXRXNHX1038.11SIMSIMSIM190117656244761.875FNEL044761.87538327.916666666743445.916666666743448.9166666667000000AMIL42AMIL 400 QC NACIONAL1235861235.86ATIVO</v>
      </c>
      <c r="AU439">
        <f t="shared" si="20"/>
        <v>0</v>
      </c>
      <c r="AV439">
        <f t="shared" si="21"/>
        <v>0</v>
      </c>
      <c r="AW439">
        <f>COUNTIF(Erros!$J$2:$J$1060,H439)</f>
        <v>3</v>
      </c>
      <c r="AX439">
        <f>COUNTIF(Discrepante!$J$2:$J$86,H439)</f>
        <v>0</v>
      </c>
      <c r="AY439">
        <f>COUNTIF(Acertos!$J$2:$J$37,H439)</f>
        <v>0</v>
      </c>
    </row>
    <row r="440" spans="1:51">
      <c r="A440" s="33"/>
      <c r="B440" s="33"/>
      <c r="C440" s="33"/>
      <c r="D440" s="34"/>
      <c r="E440" s="33"/>
      <c r="F440" s="33"/>
      <c r="G440" s="33"/>
      <c r="H440" s="34">
        <v>74314016</v>
      </c>
      <c r="I440" s="29">
        <v>0</v>
      </c>
      <c r="J440" s="34" t="s">
        <v>910</v>
      </c>
      <c r="K440" s="33"/>
      <c r="L440" s="33"/>
      <c r="M440" s="33"/>
      <c r="N440" s="33"/>
      <c r="O440" s="33"/>
      <c r="P440" s="34">
        <v>1038.1099999999999</v>
      </c>
      <c r="Q440" s="34" t="s">
        <v>404</v>
      </c>
      <c r="R440" s="34" t="s">
        <v>404</v>
      </c>
      <c r="S440" s="34" t="s">
        <v>404</v>
      </c>
      <c r="T440" s="34">
        <v>19</v>
      </c>
      <c r="U440" s="34">
        <v>0</v>
      </c>
      <c r="V440" s="34">
        <v>1</v>
      </c>
      <c r="W440" s="34">
        <v>176562</v>
      </c>
      <c r="X440" s="35">
        <v>44761.875</v>
      </c>
      <c r="Y440" s="34" t="s">
        <v>387</v>
      </c>
      <c r="Z440" s="34">
        <v>0</v>
      </c>
      <c r="AA440" s="35"/>
      <c r="AB440" s="35">
        <v>44761.875</v>
      </c>
      <c r="AC440" s="35">
        <v>38327.916666666664</v>
      </c>
      <c r="AD440" s="35">
        <v>43445.916666666664</v>
      </c>
      <c r="AE440" s="35"/>
      <c r="AF440" s="35">
        <v>43448.916666666664</v>
      </c>
      <c r="AG440" s="34"/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34" t="s">
        <v>389</v>
      </c>
      <c r="AO440" s="34">
        <v>42</v>
      </c>
      <c r="AP440" s="34" t="s">
        <v>476</v>
      </c>
      <c r="AQ440" s="34">
        <v>123586</v>
      </c>
      <c r="AR440" s="34">
        <v>1235.8599999999999</v>
      </c>
      <c r="AS440" s="34" t="s">
        <v>408</v>
      </c>
      <c r="AT440" t="str">
        <f t="shared" si="19"/>
        <v>743140160XNX LUWXX XNTXNX MXRXNHX1038.11SIMSIMSIM190117656244761.875FNEL044761.87538327.916666666743445.916666666743448.9166666667000000AMIL42AMIL 400 QC NACIONAL1235861235.86ATIVO</v>
      </c>
      <c r="AU440">
        <f t="shared" si="20"/>
        <v>1</v>
      </c>
      <c r="AV440">
        <f t="shared" si="21"/>
        <v>1</v>
      </c>
      <c r="AW440">
        <f>COUNTIF(Erros!$J$2:$J$1060,H440)</f>
        <v>3</v>
      </c>
      <c r="AX440">
        <f>COUNTIF(Discrepante!$J$2:$J$86,H440)</f>
        <v>0</v>
      </c>
      <c r="AY440">
        <f>COUNTIF(Acertos!$J$2:$J$37,H440)</f>
        <v>0</v>
      </c>
    </row>
    <row r="441" spans="1:51">
      <c r="A441" s="33"/>
      <c r="B441" s="33"/>
      <c r="C441" s="33"/>
      <c r="D441" s="34"/>
      <c r="E441" s="33"/>
      <c r="F441" s="33"/>
      <c r="G441" s="33"/>
      <c r="H441" s="34">
        <v>74314016</v>
      </c>
      <c r="I441" s="29">
        <v>0</v>
      </c>
      <c r="J441" s="34" t="s">
        <v>910</v>
      </c>
      <c r="K441" s="33"/>
      <c r="L441" s="33"/>
      <c r="M441" s="33"/>
      <c r="N441" s="33"/>
      <c r="O441" s="33"/>
      <c r="P441" s="34">
        <v>1038.1099999999999</v>
      </c>
      <c r="Q441" s="34" t="s">
        <v>404</v>
      </c>
      <c r="R441" s="34" t="s">
        <v>404</v>
      </c>
      <c r="S441" s="34" t="s">
        <v>404</v>
      </c>
      <c r="T441" s="34">
        <v>19</v>
      </c>
      <c r="U441" s="34">
        <v>0</v>
      </c>
      <c r="V441" s="34">
        <v>1</v>
      </c>
      <c r="W441" s="34">
        <v>176562</v>
      </c>
      <c r="X441" s="35">
        <v>44761.875</v>
      </c>
      <c r="Y441" s="34" t="s">
        <v>387</v>
      </c>
      <c r="Z441" s="34">
        <v>0</v>
      </c>
      <c r="AA441" s="35"/>
      <c r="AB441" s="35">
        <v>44761.875</v>
      </c>
      <c r="AC441" s="35">
        <v>38327.916666666664</v>
      </c>
      <c r="AD441" s="35">
        <v>43445.916666666664</v>
      </c>
      <c r="AE441" s="35"/>
      <c r="AF441" s="35">
        <v>43448.916666666664</v>
      </c>
      <c r="AG441" s="34"/>
      <c r="AH441" s="34">
        <v>0</v>
      </c>
      <c r="AI441" s="34">
        <v>0</v>
      </c>
      <c r="AJ441" s="34">
        <v>0</v>
      </c>
      <c r="AK441" s="34">
        <v>0</v>
      </c>
      <c r="AL441" s="34">
        <v>0</v>
      </c>
      <c r="AM441" s="34">
        <v>0</v>
      </c>
      <c r="AN441" s="34" t="s">
        <v>389</v>
      </c>
      <c r="AO441" s="34">
        <v>42</v>
      </c>
      <c r="AP441" s="34" t="s">
        <v>476</v>
      </c>
      <c r="AQ441" s="34">
        <v>123586</v>
      </c>
      <c r="AR441" s="34">
        <v>1235.8599999999999</v>
      </c>
      <c r="AS441" s="34" t="s">
        <v>408</v>
      </c>
      <c r="AT441" t="str">
        <f t="shared" si="19"/>
        <v>743140160XNX LUWXX XNTXNX MXRXNHX1038.11SIMSIMSIM190117656244761.875FNEL044761.87538327.916666666743445.916666666743448.9166666667000000AMIL42AMIL 400 QC NACIONAL1235861235.86ATIVO</v>
      </c>
      <c r="AU441">
        <f t="shared" si="20"/>
        <v>1</v>
      </c>
      <c r="AV441">
        <f t="shared" si="21"/>
        <v>1</v>
      </c>
      <c r="AW441">
        <f>COUNTIF(Erros!$J$2:$J$1060,H441)</f>
        <v>3</v>
      </c>
      <c r="AX441">
        <f>COUNTIF(Discrepante!$J$2:$J$86,H441)</f>
        <v>0</v>
      </c>
      <c r="AY441">
        <f>COUNTIF(Acertos!$J$2:$J$37,H441)</f>
        <v>0</v>
      </c>
    </row>
    <row r="442" spans="1:51">
      <c r="A442" s="33"/>
      <c r="B442" s="33"/>
      <c r="C442" s="33"/>
      <c r="D442" s="36"/>
      <c r="E442" s="33"/>
      <c r="F442" s="33"/>
      <c r="G442" s="33"/>
      <c r="H442" s="36">
        <v>74314019</v>
      </c>
      <c r="I442" s="30">
        <v>0</v>
      </c>
      <c r="J442" s="36" t="s">
        <v>911</v>
      </c>
      <c r="K442" s="33"/>
      <c r="L442" s="33"/>
      <c r="M442" s="33"/>
      <c r="N442" s="33"/>
      <c r="O442" s="33"/>
      <c r="P442" s="36">
        <v>2212.9899999999998</v>
      </c>
      <c r="Q442" s="36" t="s">
        <v>404</v>
      </c>
      <c r="R442" s="36" t="s">
        <v>404</v>
      </c>
      <c r="S442" s="36" t="s">
        <v>404</v>
      </c>
      <c r="T442" s="36">
        <v>19</v>
      </c>
      <c r="U442" s="36">
        <v>0</v>
      </c>
      <c r="V442" s="36">
        <v>1</v>
      </c>
      <c r="W442" s="36">
        <v>176576</v>
      </c>
      <c r="X442" s="37">
        <v>44761.875</v>
      </c>
      <c r="Y442" s="36" t="s">
        <v>387</v>
      </c>
      <c r="Z442" s="36">
        <v>0</v>
      </c>
      <c r="AA442" s="37"/>
      <c r="AB442" s="37">
        <v>44761.875</v>
      </c>
      <c r="AC442" s="37">
        <v>34059.875</v>
      </c>
      <c r="AD442" s="37">
        <v>43445.916666666664</v>
      </c>
      <c r="AE442" s="37"/>
      <c r="AF442" s="37">
        <v>43448.916666666664</v>
      </c>
      <c r="AG442" s="36"/>
      <c r="AH442" s="36">
        <v>0</v>
      </c>
      <c r="AI442" s="36">
        <v>0</v>
      </c>
      <c r="AJ442" s="36">
        <v>0</v>
      </c>
      <c r="AK442" s="36">
        <v>0</v>
      </c>
      <c r="AL442" s="36">
        <v>0</v>
      </c>
      <c r="AM442" s="36">
        <v>0</v>
      </c>
      <c r="AN442" s="36" t="s">
        <v>389</v>
      </c>
      <c r="AO442" s="36">
        <v>42</v>
      </c>
      <c r="AP442" s="36" t="s">
        <v>398</v>
      </c>
      <c r="AQ442" s="36">
        <v>140921</v>
      </c>
      <c r="AR442" s="36">
        <v>1409.21</v>
      </c>
      <c r="AS442" s="36" t="s">
        <v>408</v>
      </c>
      <c r="AT442" t="str">
        <f t="shared" si="19"/>
        <v>743140190YXNNX WRXTXNX RXBXXRX XUZX2212.99SIMSIMSIM190117657644761.875FNEL044761.87534059.87543445.916666666743448.9166666667000000AMIL42AMIL 500 QP NACIONAL1409211409.21ATIVO</v>
      </c>
      <c r="AU442">
        <f t="shared" si="20"/>
        <v>0</v>
      </c>
      <c r="AV442">
        <f t="shared" si="21"/>
        <v>0</v>
      </c>
      <c r="AW442">
        <f>COUNTIF(Erros!$J$2:$J$1060,H442)</f>
        <v>3</v>
      </c>
      <c r="AX442">
        <f>COUNTIF(Discrepante!$J$2:$J$86,H442)</f>
        <v>0</v>
      </c>
      <c r="AY442">
        <f>COUNTIF(Acertos!$J$2:$J$37,H442)</f>
        <v>0</v>
      </c>
    </row>
    <row r="443" spans="1:51">
      <c r="A443" s="33"/>
      <c r="B443" s="33"/>
      <c r="C443" s="33"/>
      <c r="D443" s="36"/>
      <c r="E443" s="33"/>
      <c r="F443" s="33"/>
      <c r="G443" s="33"/>
      <c r="H443" s="36">
        <v>74314019</v>
      </c>
      <c r="I443" s="30">
        <v>0</v>
      </c>
      <c r="J443" s="36" t="s">
        <v>911</v>
      </c>
      <c r="K443" s="33"/>
      <c r="L443" s="33"/>
      <c r="M443" s="33"/>
      <c r="N443" s="33"/>
      <c r="O443" s="33"/>
      <c r="P443" s="36">
        <v>2212.9899999999998</v>
      </c>
      <c r="Q443" s="36" t="s">
        <v>404</v>
      </c>
      <c r="R443" s="36" t="s">
        <v>404</v>
      </c>
      <c r="S443" s="36" t="s">
        <v>404</v>
      </c>
      <c r="T443" s="36">
        <v>19</v>
      </c>
      <c r="U443" s="36">
        <v>0</v>
      </c>
      <c r="V443" s="36">
        <v>1</v>
      </c>
      <c r="W443" s="36">
        <v>176576</v>
      </c>
      <c r="X443" s="37">
        <v>44761.875</v>
      </c>
      <c r="Y443" s="36" t="s">
        <v>387</v>
      </c>
      <c r="Z443" s="36">
        <v>0</v>
      </c>
      <c r="AA443" s="37"/>
      <c r="AB443" s="37">
        <v>44761.875</v>
      </c>
      <c r="AC443" s="37">
        <v>34059.875</v>
      </c>
      <c r="AD443" s="37">
        <v>43445.916666666664</v>
      </c>
      <c r="AE443" s="37"/>
      <c r="AF443" s="37">
        <v>43448.916666666664</v>
      </c>
      <c r="AG443" s="36"/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36" t="s">
        <v>389</v>
      </c>
      <c r="AO443" s="36">
        <v>42</v>
      </c>
      <c r="AP443" s="36" t="s">
        <v>398</v>
      </c>
      <c r="AQ443" s="36">
        <v>140921</v>
      </c>
      <c r="AR443" s="36">
        <v>1409.21</v>
      </c>
      <c r="AS443" s="36" t="s">
        <v>408</v>
      </c>
      <c r="AT443" t="str">
        <f t="shared" si="19"/>
        <v>743140190YXNNX WRXTXNX RXBXXRX XUZX2212.99SIMSIMSIM190117657644761.875FNEL044761.87534059.87543445.916666666743448.9166666667000000AMIL42AMIL 500 QP NACIONAL1409211409.21ATIVO</v>
      </c>
      <c r="AU443">
        <f t="shared" si="20"/>
        <v>1</v>
      </c>
      <c r="AV443">
        <f t="shared" si="21"/>
        <v>1</v>
      </c>
      <c r="AW443">
        <f>COUNTIF(Erros!$J$2:$J$1060,H443)</f>
        <v>3</v>
      </c>
      <c r="AX443">
        <f>COUNTIF(Discrepante!$J$2:$J$86,H443)</f>
        <v>0</v>
      </c>
      <c r="AY443">
        <f>COUNTIF(Acertos!$J$2:$J$37,H443)</f>
        <v>0</v>
      </c>
    </row>
    <row r="444" spans="1:51">
      <c r="A444" s="33"/>
      <c r="B444" s="33"/>
      <c r="C444" s="33"/>
      <c r="D444" s="36"/>
      <c r="E444" s="33"/>
      <c r="F444" s="33"/>
      <c r="G444" s="33"/>
      <c r="H444" s="36">
        <v>74314019</v>
      </c>
      <c r="I444" s="30">
        <v>0</v>
      </c>
      <c r="J444" s="36" t="s">
        <v>911</v>
      </c>
      <c r="K444" s="33"/>
      <c r="L444" s="33"/>
      <c r="M444" s="33"/>
      <c r="N444" s="33"/>
      <c r="O444" s="33"/>
      <c r="P444" s="36">
        <v>2212.9899999999998</v>
      </c>
      <c r="Q444" s="36" t="s">
        <v>404</v>
      </c>
      <c r="R444" s="36" t="s">
        <v>404</v>
      </c>
      <c r="S444" s="36" t="s">
        <v>404</v>
      </c>
      <c r="T444" s="36">
        <v>19</v>
      </c>
      <c r="U444" s="36">
        <v>0</v>
      </c>
      <c r="V444" s="36">
        <v>1</v>
      </c>
      <c r="W444" s="36">
        <v>176576</v>
      </c>
      <c r="X444" s="37">
        <v>44761.875</v>
      </c>
      <c r="Y444" s="36" t="s">
        <v>387</v>
      </c>
      <c r="Z444" s="36">
        <v>0</v>
      </c>
      <c r="AA444" s="37"/>
      <c r="AB444" s="37">
        <v>44761.875</v>
      </c>
      <c r="AC444" s="37">
        <v>34059.875</v>
      </c>
      <c r="AD444" s="37">
        <v>43445.916666666664</v>
      </c>
      <c r="AE444" s="37"/>
      <c r="AF444" s="37">
        <v>43448.916666666664</v>
      </c>
      <c r="AG444" s="36"/>
      <c r="AH444" s="36">
        <v>0</v>
      </c>
      <c r="AI444" s="36">
        <v>0</v>
      </c>
      <c r="AJ444" s="36">
        <v>0</v>
      </c>
      <c r="AK444" s="36">
        <v>0</v>
      </c>
      <c r="AL444" s="36">
        <v>0</v>
      </c>
      <c r="AM444" s="36">
        <v>0</v>
      </c>
      <c r="AN444" s="36" t="s">
        <v>389</v>
      </c>
      <c r="AO444" s="36">
        <v>42</v>
      </c>
      <c r="AP444" s="36" t="s">
        <v>398</v>
      </c>
      <c r="AQ444" s="36">
        <v>140921</v>
      </c>
      <c r="AR444" s="36">
        <v>1409.21</v>
      </c>
      <c r="AS444" s="36" t="s">
        <v>408</v>
      </c>
      <c r="AT444" t="str">
        <f t="shared" si="19"/>
        <v>743140190YXNNX WRXTXNX RXBXXRX XUZX2212.99SIMSIMSIM190117657644761.875FNEL044761.87534059.87543445.916666666743448.9166666667000000AMIL42AMIL 500 QP NACIONAL1409211409.21ATIVO</v>
      </c>
      <c r="AU444">
        <f t="shared" si="20"/>
        <v>1</v>
      </c>
      <c r="AV444">
        <f t="shared" si="21"/>
        <v>1</v>
      </c>
      <c r="AW444">
        <f>COUNTIF(Erros!$J$2:$J$1060,H444)</f>
        <v>3</v>
      </c>
      <c r="AX444">
        <f>COUNTIF(Discrepante!$J$2:$J$86,H444)</f>
        <v>0</v>
      </c>
      <c r="AY444">
        <f>COUNTIF(Acertos!$J$2:$J$37,H444)</f>
        <v>0</v>
      </c>
    </row>
    <row r="445" spans="1:51">
      <c r="A445" s="33"/>
      <c r="B445" s="33"/>
      <c r="C445" s="33"/>
      <c r="D445" s="36"/>
      <c r="E445" s="33"/>
      <c r="F445" s="33"/>
      <c r="G445" s="33"/>
      <c r="H445" s="36">
        <v>74314049</v>
      </c>
      <c r="I445" s="30">
        <v>0</v>
      </c>
      <c r="J445" s="36" t="s">
        <v>915</v>
      </c>
      <c r="K445" s="33"/>
      <c r="L445" s="33"/>
      <c r="M445" s="33"/>
      <c r="N445" s="33"/>
      <c r="O445" s="33"/>
      <c r="P445" s="36">
        <v>1038.1099999999999</v>
      </c>
      <c r="Q445" s="36" t="s">
        <v>404</v>
      </c>
      <c r="R445" s="36" t="s">
        <v>404</v>
      </c>
      <c r="S445" s="36" t="s">
        <v>404</v>
      </c>
      <c r="T445" s="36">
        <v>19</v>
      </c>
      <c r="U445" s="36">
        <v>0</v>
      </c>
      <c r="V445" s="36">
        <v>1</v>
      </c>
      <c r="W445" s="36">
        <v>176698</v>
      </c>
      <c r="X445" s="37">
        <v>44761.875</v>
      </c>
      <c r="Y445" s="36" t="s">
        <v>387</v>
      </c>
      <c r="Z445" s="36">
        <v>0</v>
      </c>
      <c r="AA445" s="37"/>
      <c r="AB445" s="37">
        <v>44761.875</v>
      </c>
      <c r="AC445" s="37">
        <v>38859.875</v>
      </c>
      <c r="AD445" s="37">
        <v>43445.916666666664</v>
      </c>
      <c r="AE445" s="37"/>
      <c r="AF445" s="37">
        <v>43448.916666666664</v>
      </c>
      <c r="AG445" s="36"/>
      <c r="AH445" s="36">
        <v>0</v>
      </c>
      <c r="AI445" s="36">
        <v>0</v>
      </c>
      <c r="AJ445" s="36">
        <v>0</v>
      </c>
      <c r="AK445" s="36">
        <v>0</v>
      </c>
      <c r="AL445" s="36">
        <v>0</v>
      </c>
      <c r="AM445" s="36">
        <v>0</v>
      </c>
      <c r="AN445" s="36" t="s">
        <v>389</v>
      </c>
      <c r="AO445" s="36">
        <v>42</v>
      </c>
      <c r="AP445" s="36" t="s">
        <v>476</v>
      </c>
      <c r="AQ445" s="36">
        <v>123586</v>
      </c>
      <c r="AR445" s="36">
        <v>1235.8599999999999</v>
      </c>
      <c r="AS445" s="36" t="s">
        <v>408</v>
      </c>
      <c r="AT445" t="str">
        <f t="shared" si="19"/>
        <v>743140490MXRXX WLXRX PXRXXRX XNTX1038.11SIMSIMSIM190117669844761.875FNEL044761.87538859.87543445.916666666743448.9166666667000000AMIL42AMIL 400 QC NACIONAL1235861235.86ATIVO</v>
      </c>
      <c r="AU445">
        <f t="shared" si="20"/>
        <v>0</v>
      </c>
      <c r="AV445">
        <f t="shared" si="21"/>
        <v>0</v>
      </c>
      <c r="AW445">
        <f>COUNTIF(Erros!$J$2:$J$1060,H445)</f>
        <v>3</v>
      </c>
      <c r="AX445">
        <f>COUNTIF(Discrepante!$J$2:$J$86,H445)</f>
        <v>0</v>
      </c>
      <c r="AY445">
        <f>COUNTIF(Acertos!$J$2:$J$37,H445)</f>
        <v>0</v>
      </c>
    </row>
    <row r="446" spans="1:51">
      <c r="A446" s="33"/>
      <c r="B446" s="33"/>
      <c r="C446" s="33"/>
      <c r="D446" s="36"/>
      <c r="E446" s="33"/>
      <c r="F446" s="33"/>
      <c r="G446" s="33"/>
      <c r="H446" s="36">
        <v>74314049</v>
      </c>
      <c r="I446" s="30">
        <v>0</v>
      </c>
      <c r="J446" s="36" t="s">
        <v>915</v>
      </c>
      <c r="K446" s="33"/>
      <c r="L446" s="33"/>
      <c r="M446" s="33"/>
      <c r="N446" s="33"/>
      <c r="O446" s="33"/>
      <c r="P446" s="36">
        <v>1038.1099999999999</v>
      </c>
      <c r="Q446" s="36" t="s">
        <v>404</v>
      </c>
      <c r="R446" s="36" t="s">
        <v>404</v>
      </c>
      <c r="S446" s="36" t="s">
        <v>404</v>
      </c>
      <c r="T446" s="36">
        <v>19</v>
      </c>
      <c r="U446" s="36">
        <v>0</v>
      </c>
      <c r="V446" s="36">
        <v>1</v>
      </c>
      <c r="W446" s="36">
        <v>176698</v>
      </c>
      <c r="X446" s="37">
        <v>44761.875</v>
      </c>
      <c r="Y446" s="36" t="s">
        <v>387</v>
      </c>
      <c r="Z446" s="36">
        <v>0</v>
      </c>
      <c r="AA446" s="37"/>
      <c r="AB446" s="37">
        <v>44761.875</v>
      </c>
      <c r="AC446" s="37">
        <v>38859.875</v>
      </c>
      <c r="AD446" s="37">
        <v>43445.916666666664</v>
      </c>
      <c r="AE446" s="37"/>
      <c r="AF446" s="37">
        <v>43448.916666666664</v>
      </c>
      <c r="AG446" s="36"/>
      <c r="AH446" s="36">
        <v>0</v>
      </c>
      <c r="AI446" s="36">
        <v>0</v>
      </c>
      <c r="AJ446" s="36">
        <v>0</v>
      </c>
      <c r="AK446" s="36">
        <v>0</v>
      </c>
      <c r="AL446" s="36">
        <v>0</v>
      </c>
      <c r="AM446" s="36">
        <v>0</v>
      </c>
      <c r="AN446" s="36" t="s">
        <v>389</v>
      </c>
      <c r="AO446" s="36">
        <v>42</v>
      </c>
      <c r="AP446" s="36" t="s">
        <v>476</v>
      </c>
      <c r="AQ446" s="36">
        <v>123586</v>
      </c>
      <c r="AR446" s="36">
        <v>1235.8599999999999</v>
      </c>
      <c r="AS446" s="36" t="s">
        <v>408</v>
      </c>
      <c r="AT446" t="str">
        <f t="shared" si="19"/>
        <v>743140490MXRXX WLXRX PXRXXRX XNTX1038.11SIMSIMSIM190117669844761.875FNEL044761.87538859.87543445.916666666743448.9166666667000000AMIL42AMIL 400 QC NACIONAL1235861235.86ATIVO</v>
      </c>
      <c r="AU446">
        <f t="shared" si="20"/>
        <v>1</v>
      </c>
      <c r="AV446">
        <f t="shared" si="21"/>
        <v>1</v>
      </c>
      <c r="AW446">
        <f>COUNTIF(Erros!$J$2:$J$1060,H446)</f>
        <v>3</v>
      </c>
      <c r="AX446">
        <f>COUNTIF(Discrepante!$J$2:$J$86,H446)</f>
        <v>0</v>
      </c>
      <c r="AY446">
        <f>COUNTIF(Acertos!$J$2:$J$37,H446)</f>
        <v>0</v>
      </c>
    </row>
    <row r="447" spans="1:51">
      <c r="A447" s="33"/>
      <c r="B447" s="33"/>
      <c r="C447" s="33"/>
      <c r="D447" s="36"/>
      <c r="E447" s="33"/>
      <c r="F447" s="33"/>
      <c r="G447" s="33"/>
      <c r="H447" s="36">
        <v>74314049</v>
      </c>
      <c r="I447" s="30">
        <v>0</v>
      </c>
      <c r="J447" s="36" t="s">
        <v>915</v>
      </c>
      <c r="K447" s="33"/>
      <c r="L447" s="33"/>
      <c r="M447" s="33"/>
      <c r="N447" s="33"/>
      <c r="O447" s="33"/>
      <c r="P447" s="36">
        <v>1038.1099999999999</v>
      </c>
      <c r="Q447" s="36" t="s">
        <v>404</v>
      </c>
      <c r="R447" s="36" t="s">
        <v>404</v>
      </c>
      <c r="S447" s="36" t="s">
        <v>404</v>
      </c>
      <c r="T447" s="36">
        <v>19</v>
      </c>
      <c r="U447" s="36">
        <v>0</v>
      </c>
      <c r="V447" s="36">
        <v>1</v>
      </c>
      <c r="W447" s="36">
        <v>176698</v>
      </c>
      <c r="X447" s="37">
        <v>44761.875</v>
      </c>
      <c r="Y447" s="36" t="s">
        <v>387</v>
      </c>
      <c r="Z447" s="36">
        <v>0</v>
      </c>
      <c r="AA447" s="37"/>
      <c r="AB447" s="37">
        <v>44761.875</v>
      </c>
      <c r="AC447" s="37">
        <v>38859.875</v>
      </c>
      <c r="AD447" s="37">
        <v>43445.916666666664</v>
      </c>
      <c r="AE447" s="37"/>
      <c r="AF447" s="37">
        <v>43448.916666666664</v>
      </c>
      <c r="AG447" s="36"/>
      <c r="AH447" s="36">
        <v>0</v>
      </c>
      <c r="AI447" s="36">
        <v>0</v>
      </c>
      <c r="AJ447" s="36">
        <v>0</v>
      </c>
      <c r="AK447" s="36">
        <v>0</v>
      </c>
      <c r="AL447" s="36">
        <v>0</v>
      </c>
      <c r="AM447" s="36">
        <v>0</v>
      </c>
      <c r="AN447" s="36" t="s">
        <v>389</v>
      </c>
      <c r="AO447" s="36">
        <v>42</v>
      </c>
      <c r="AP447" s="36" t="s">
        <v>476</v>
      </c>
      <c r="AQ447" s="36">
        <v>123586</v>
      </c>
      <c r="AR447" s="36">
        <v>1235.8599999999999</v>
      </c>
      <c r="AS447" s="36" t="s">
        <v>408</v>
      </c>
      <c r="AT447" t="str">
        <f t="shared" si="19"/>
        <v>743140490MXRXX WLXRX PXRXXRX XNTX1038.11SIMSIMSIM190117669844761.875FNEL044761.87538859.87543445.916666666743448.9166666667000000AMIL42AMIL 400 QC NACIONAL1235861235.86ATIVO</v>
      </c>
      <c r="AU447">
        <f t="shared" si="20"/>
        <v>1</v>
      </c>
      <c r="AV447">
        <f t="shared" si="21"/>
        <v>1</v>
      </c>
      <c r="AW447">
        <f>COUNTIF(Erros!$J$2:$J$1060,H447)</f>
        <v>3</v>
      </c>
      <c r="AX447">
        <f>COUNTIF(Discrepante!$J$2:$J$86,H447)</f>
        <v>0</v>
      </c>
      <c r="AY447">
        <f>COUNTIF(Acertos!$J$2:$J$37,H447)</f>
        <v>0</v>
      </c>
    </row>
    <row r="448" spans="1:51">
      <c r="A448" s="33"/>
      <c r="B448" s="33"/>
      <c r="C448" s="33"/>
      <c r="D448" s="34"/>
      <c r="E448" s="33"/>
      <c r="F448" s="33"/>
      <c r="G448" s="33"/>
      <c r="H448" s="34">
        <v>74314055</v>
      </c>
      <c r="I448" s="29">
        <v>0</v>
      </c>
      <c r="J448" s="34" t="s">
        <v>916</v>
      </c>
      <c r="K448" s="33"/>
      <c r="L448" s="33"/>
      <c r="M448" s="33"/>
      <c r="N448" s="33"/>
      <c r="O448" s="33"/>
      <c r="P448" s="34">
        <v>1297.6600000000001</v>
      </c>
      <c r="Q448" s="34" t="s">
        <v>404</v>
      </c>
      <c r="R448" s="34" t="s">
        <v>404</v>
      </c>
      <c r="S448" s="34" t="s">
        <v>404</v>
      </c>
      <c r="T448" s="34">
        <v>19</v>
      </c>
      <c r="U448" s="34">
        <v>0</v>
      </c>
      <c r="V448" s="34">
        <v>1</v>
      </c>
      <c r="W448" s="34">
        <v>176707</v>
      </c>
      <c r="X448" s="35">
        <v>44761.875</v>
      </c>
      <c r="Y448" s="34" t="s">
        <v>387</v>
      </c>
      <c r="Z448" s="34">
        <v>0</v>
      </c>
      <c r="AA448" s="35"/>
      <c r="AB448" s="35">
        <v>44761.875</v>
      </c>
      <c r="AC448" s="35">
        <v>36857.916666666664</v>
      </c>
      <c r="AD448" s="35">
        <v>43445.916666666664</v>
      </c>
      <c r="AE448" s="35"/>
      <c r="AF448" s="35">
        <v>43448.916666666664</v>
      </c>
      <c r="AG448" s="34"/>
      <c r="AH448" s="34">
        <v>0</v>
      </c>
      <c r="AI448" s="34">
        <v>0</v>
      </c>
      <c r="AJ448" s="34">
        <v>0</v>
      </c>
      <c r="AK448" s="34">
        <v>0</v>
      </c>
      <c r="AL448" s="34">
        <v>0</v>
      </c>
      <c r="AM448" s="34">
        <v>0</v>
      </c>
      <c r="AN448" s="34" t="s">
        <v>389</v>
      </c>
      <c r="AO448" s="34">
        <v>42</v>
      </c>
      <c r="AP448" s="34" t="s">
        <v>476</v>
      </c>
      <c r="AQ448" s="34">
        <v>154477</v>
      </c>
      <c r="AR448" s="34">
        <v>1544.77</v>
      </c>
      <c r="AS448" s="34" t="s">
        <v>408</v>
      </c>
      <c r="AT448" t="str">
        <f t="shared" si="19"/>
        <v>743140550QUXZXX WXTX XNTXNX1297.66SIMSIMSIM190117670744761.875FNEL044761.87536857.916666666743445.916666666743448.9166666667000000AMIL42AMIL 400 QC NACIONAL1544771544.77ATIVO</v>
      </c>
      <c r="AU448">
        <f t="shared" si="20"/>
        <v>0</v>
      </c>
      <c r="AV448">
        <f t="shared" si="21"/>
        <v>0</v>
      </c>
      <c r="AW448">
        <f>COUNTIF(Erros!$J$2:$J$1060,H448)</f>
        <v>3</v>
      </c>
      <c r="AX448">
        <f>COUNTIF(Discrepante!$J$2:$J$86,H448)</f>
        <v>0</v>
      </c>
      <c r="AY448">
        <f>COUNTIF(Acertos!$J$2:$J$37,H448)</f>
        <v>0</v>
      </c>
    </row>
    <row r="449" spans="1:51">
      <c r="A449" s="33"/>
      <c r="B449" s="33"/>
      <c r="C449" s="33"/>
      <c r="D449" s="34"/>
      <c r="E449" s="33"/>
      <c r="F449" s="33"/>
      <c r="G449" s="33"/>
      <c r="H449" s="34">
        <v>74314055</v>
      </c>
      <c r="I449" s="29">
        <v>0</v>
      </c>
      <c r="J449" s="34" t="s">
        <v>916</v>
      </c>
      <c r="K449" s="33"/>
      <c r="L449" s="33"/>
      <c r="M449" s="33"/>
      <c r="N449" s="33"/>
      <c r="O449" s="33"/>
      <c r="P449" s="34">
        <v>1297.6600000000001</v>
      </c>
      <c r="Q449" s="34" t="s">
        <v>404</v>
      </c>
      <c r="R449" s="34" t="s">
        <v>404</v>
      </c>
      <c r="S449" s="34" t="s">
        <v>404</v>
      </c>
      <c r="T449" s="34">
        <v>19</v>
      </c>
      <c r="U449" s="34">
        <v>0</v>
      </c>
      <c r="V449" s="34">
        <v>1</v>
      </c>
      <c r="W449" s="34">
        <v>176707</v>
      </c>
      <c r="X449" s="35">
        <v>44761.875</v>
      </c>
      <c r="Y449" s="34" t="s">
        <v>387</v>
      </c>
      <c r="Z449" s="34">
        <v>0</v>
      </c>
      <c r="AA449" s="35"/>
      <c r="AB449" s="35">
        <v>44761.875</v>
      </c>
      <c r="AC449" s="35">
        <v>36857.916666666664</v>
      </c>
      <c r="AD449" s="35">
        <v>43445.916666666664</v>
      </c>
      <c r="AE449" s="35"/>
      <c r="AF449" s="35">
        <v>43448.916666666664</v>
      </c>
      <c r="AG449" s="34"/>
      <c r="AH449" s="34">
        <v>0</v>
      </c>
      <c r="AI449" s="34">
        <v>0</v>
      </c>
      <c r="AJ449" s="34">
        <v>0</v>
      </c>
      <c r="AK449" s="34">
        <v>0</v>
      </c>
      <c r="AL449" s="34">
        <v>0</v>
      </c>
      <c r="AM449" s="34">
        <v>0</v>
      </c>
      <c r="AN449" s="34" t="s">
        <v>389</v>
      </c>
      <c r="AO449" s="34">
        <v>42</v>
      </c>
      <c r="AP449" s="34" t="s">
        <v>476</v>
      </c>
      <c r="AQ449" s="34">
        <v>154477</v>
      </c>
      <c r="AR449" s="34">
        <v>1544.77</v>
      </c>
      <c r="AS449" s="34" t="s">
        <v>408</v>
      </c>
      <c r="AT449" t="str">
        <f t="shared" si="19"/>
        <v>743140550QUXZXX WXTX XNTXNX1297.66SIMSIMSIM190117670744761.875FNEL044761.87536857.916666666743445.916666666743448.9166666667000000AMIL42AMIL 400 QC NACIONAL1544771544.77ATIVO</v>
      </c>
      <c r="AU449">
        <f t="shared" si="20"/>
        <v>1</v>
      </c>
      <c r="AV449">
        <f t="shared" si="21"/>
        <v>1</v>
      </c>
      <c r="AW449">
        <f>COUNTIF(Erros!$J$2:$J$1060,H449)</f>
        <v>3</v>
      </c>
      <c r="AX449">
        <f>COUNTIF(Discrepante!$J$2:$J$86,H449)</f>
        <v>0</v>
      </c>
      <c r="AY449">
        <f>COUNTIF(Acertos!$J$2:$J$37,H449)</f>
        <v>0</v>
      </c>
    </row>
    <row r="450" spans="1:51">
      <c r="A450" s="33"/>
      <c r="B450" s="33"/>
      <c r="C450" s="33"/>
      <c r="D450" s="34"/>
      <c r="E450" s="33"/>
      <c r="F450" s="33"/>
      <c r="G450" s="33"/>
      <c r="H450" s="34">
        <v>74314055</v>
      </c>
      <c r="I450" s="29">
        <v>0</v>
      </c>
      <c r="J450" s="34" t="s">
        <v>916</v>
      </c>
      <c r="K450" s="33"/>
      <c r="L450" s="33"/>
      <c r="M450" s="33"/>
      <c r="N450" s="33"/>
      <c r="O450" s="33"/>
      <c r="P450" s="34">
        <v>1297.6600000000001</v>
      </c>
      <c r="Q450" s="34" t="s">
        <v>404</v>
      </c>
      <c r="R450" s="34" t="s">
        <v>404</v>
      </c>
      <c r="S450" s="34" t="s">
        <v>404</v>
      </c>
      <c r="T450" s="34">
        <v>19</v>
      </c>
      <c r="U450" s="34">
        <v>0</v>
      </c>
      <c r="V450" s="34">
        <v>1</v>
      </c>
      <c r="W450" s="34">
        <v>176707</v>
      </c>
      <c r="X450" s="35">
        <v>44761.875</v>
      </c>
      <c r="Y450" s="34" t="s">
        <v>387</v>
      </c>
      <c r="Z450" s="34">
        <v>0</v>
      </c>
      <c r="AA450" s="35"/>
      <c r="AB450" s="35">
        <v>44761.875</v>
      </c>
      <c r="AC450" s="35">
        <v>36857.916666666664</v>
      </c>
      <c r="AD450" s="35">
        <v>43445.916666666664</v>
      </c>
      <c r="AE450" s="35"/>
      <c r="AF450" s="35">
        <v>43448.916666666664</v>
      </c>
      <c r="AG450" s="34"/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34" t="s">
        <v>389</v>
      </c>
      <c r="AO450" s="34">
        <v>42</v>
      </c>
      <c r="AP450" s="34" t="s">
        <v>476</v>
      </c>
      <c r="AQ450" s="34">
        <v>154477</v>
      </c>
      <c r="AR450" s="34">
        <v>1544.77</v>
      </c>
      <c r="AS450" s="34" t="s">
        <v>408</v>
      </c>
      <c r="AT450" t="str">
        <f t="shared" ref="AT450:AT513" si="22">CONCATENATE(A450,B450,C450,D450,E450,F450,G450,H450,I450,J450,K450,L450,M450,N450,O450,P450,Q450,R450,S450,T450,U450,V450,W450,X450,Y450,Z450,AA450,AB450,AC450,AD450,AE450,AF450,AG450,AH450,AI450,AJ450,AK450,AL450,AM450,AN450,AO450,AP450,AQ450,AR450,AS450)</f>
        <v>743140550QUXZXX WXTX XNTXNX1297.66SIMSIMSIM190117670744761.875FNEL044761.87536857.916666666743445.916666666743448.9166666667000000AMIL42AMIL 400 QC NACIONAL1544771544.77ATIVO</v>
      </c>
      <c r="AU450">
        <f t="shared" ref="AU450:AU513" si="23">IF(AT450=AT449,1,0)</f>
        <v>1</v>
      </c>
      <c r="AV450">
        <f t="shared" si="21"/>
        <v>1</v>
      </c>
      <c r="AW450">
        <f>COUNTIF(Erros!$J$2:$J$1060,H450)</f>
        <v>3</v>
      </c>
      <c r="AX450">
        <f>COUNTIF(Discrepante!$J$2:$J$86,H450)</f>
        <v>0</v>
      </c>
      <c r="AY450">
        <f>COUNTIF(Acertos!$J$2:$J$37,H450)</f>
        <v>0</v>
      </c>
    </row>
    <row r="451" spans="1:51">
      <c r="A451" s="33"/>
      <c r="B451" s="33"/>
      <c r="C451" s="33"/>
      <c r="D451" s="36"/>
      <c r="E451" s="33"/>
      <c r="F451" s="33"/>
      <c r="G451" s="33"/>
      <c r="H451" s="36">
        <v>74314061</v>
      </c>
      <c r="I451" s="30">
        <v>0</v>
      </c>
      <c r="J451" s="36" t="s">
        <v>917</v>
      </c>
      <c r="K451" s="33"/>
      <c r="L451" s="33"/>
      <c r="M451" s="33"/>
      <c r="N451" s="33"/>
      <c r="O451" s="33"/>
      <c r="P451" s="36">
        <v>2555.9499999999998</v>
      </c>
      <c r="Q451" s="36" t="s">
        <v>404</v>
      </c>
      <c r="R451" s="36" t="s">
        <v>404</v>
      </c>
      <c r="S451" s="36" t="s">
        <v>404</v>
      </c>
      <c r="T451" s="36">
        <v>19</v>
      </c>
      <c r="U451" s="36">
        <v>0</v>
      </c>
      <c r="V451" s="36">
        <v>1</v>
      </c>
      <c r="W451" s="36">
        <v>176770</v>
      </c>
      <c r="X451" s="37">
        <v>44761.875</v>
      </c>
      <c r="Y451" s="36" t="s">
        <v>387</v>
      </c>
      <c r="Z451" s="36">
        <v>0</v>
      </c>
      <c r="AA451" s="37"/>
      <c r="AB451" s="37">
        <v>44761.875</v>
      </c>
      <c r="AC451" s="37">
        <v>29550.916666666668</v>
      </c>
      <c r="AD451" s="37">
        <v>44031.875</v>
      </c>
      <c r="AE451" s="37">
        <v>44025.875</v>
      </c>
      <c r="AF451" s="37">
        <v>43448.916666666664</v>
      </c>
      <c r="AG451" s="36"/>
      <c r="AH451" s="36">
        <v>0</v>
      </c>
      <c r="AI451" s="36">
        <v>0</v>
      </c>
      <c r="AJ451" s="36">
        <v>0</v>
      </c>
      <c r="AK451" s="36">
        <v>0</v>
      </c>
      <c r="AL451" s="36">
        <v>0</v>
      </c>
      <c r="AM451" s="36">
        <v>0</v>
      </c>
      <c r="AN451" s="36" t="s">
        <v>389</v>
      </c>
      <c r="AO451" s="36">
        <v>42</v>
      </c>
      <c r="AP451" s="36" t="s">
        <v>398</v>
      </c>
      <c r="AQ451" s="36">
        <v>104369</v>
      </c>
      <c r="AR451" s="36">
        <v>1043.69</v>
      </c>
      <c r="AS451" s="36" t="s">
        <v>408</v>
      </c>
      <c r="AT451" t="str">
        <f t="shared" si="22"/>
        <v>743140610GXBRXXLX LXBX DX XLXVXXRX2555.95SIMSIMSIM190117677044761.875FNEL044761.87529550.916666666744031.87544025.87543448.9166666667000000AMIL42AMIL 500 QP NACIONAL1043691043.69ATIVO</v>
      </c>
      <c r="AU451">
        <f t="shared" si="23"/>
        <v>0</v>
      </c>
      <c r="AV451">
        <f t="shared" ref="AV451:AV514" si="24">IF(H451=H450,1,0)</f>
        <v>0</v>
      </c>
      <c r="AW451">
        <f>COUNTIF(Erros!$J$2:$J$1060,H451)</f>
        <v>3</v>
      </c>
      <c r="AX451">
        <f>COUNTIF(Discrepante!$J$2:$J$86,H451)</f>
        <v>0</v>
      </c>
      <c r="AY451">
        <f>COUNTIF(Acertos!$J$2:$J$37,H451)</f>
        <v>0</v>
      </c>
    </row>
    <row r="452" spans="1:51">
      <c r="A452" s="33"/>
      <c r="B452" s="33"/>
      <c r="C452" s="33"/>
      <c r="D452" s="36"/>
      <c r="E452" s="33"/>
      <c r="F452" s="33"/>
      <c r="G452" s="33"/>
      <c r="H452" s="36">
        <v>74314061</v>
      </c>
      <c r="I452" s="30">
        <v>0</v>
      </c>
      <c r="J452" s="36" t="s">
        <v>917</v>
      </c>
      <c r="K452" s="33"/>
      <c r="L452" s="33"/>
      <c r="M452" s="33"/>
      <c r="N452" s="33"/>
      <c r="O452" s="33"/>
      <c r="P452" s="36">
        <v>2555.9499999999998</v>
      </c>
      <c r="Q452" s="36" t="s">
        <v>404</v>
      </c>
      <c r="R452" s="36" t="s">
        <v>404</v>
      </c>
      <c r="S452" s="36" t="s">
        <v>404</v>
      </c>
      <c r="T452" s="36">
        <v>19</v>
      </c>
      <c r="U452" s="36">
        <v>0</v>
      </c>
      <c r="V452" s="36">
        <v>1</v>
      </c>
      <c r="W452" s="36">
        <v>176770</v>
      </c>
      <c r="X452" s="37">
        <v>44761.875</v>
      </c>
      <c r="Y452" s="36" t="s">
        <v>387</v>
      </c>
      <c r="Z452" s="36">
        <v>0</v>
      </c>
      <c r="AA452" s="37"/>
      <c r="AB452" s="37">
        <v>44761.875</v>
      </c>
      <c r="AC452" s="37">
        <v>29550.916666666668</v>
      </c>
      <c r="AD452" s="37">
        <v>44031.875</v>
      </c>
      <c r="AE452" s="37">
        <v>44025.875</v>
      </c>
      <c r="AF452" s="37">
        <v>43448.916666666664</v>
      </c>
      <c r="AG452" s="36"/>
      <c r="AH452" s="36">
        <v>0</v>
      </c>
      <c r="AI452" s="36">
        <v>0</v>
      </c>
      <c r="AJ452" s="36">
        <v>0</v>
      </c>
      <c r="AK452" s="36">
        <v>0</v>
      </c>
      <c r="AL452" s="36">
        <v>0</v>
      </c>
      <c r="AM452" s="36">
        <v>0</v>
      </c>
      <c r="AN452" s="36" t="s">
        <v>389</v>
      </c>
      <c r="AO452" s="36">
        <v>42</v>
      </c>
      <c r="AP452" s="36" t="s">
        <v>398</v>
      </c>
      <c r="AQ452" s="36">
        <v>104369</v>
      </c>
      <c r="AR452" s="36">
        <v>1043.69</v>
      </c>
      <c r="AS452" s="36" t="s">
        <v>408</v>
      </c>
      <c r="AT452" t="str">
        <f t="shared" si="22"/>
        <v>743140610GXBRXXLX LXBX DX XLXVXXRX2555.95SIMSIMSIM190117677044761.875FNEL044761.87529550.916666666744031.87544025.87543448.9166666667000000AMIL42AMIL 500 QP NACIONAL1043691043.69ATIVO</v>
      </c>
      <c r="AU452">
        <f t="shared" si="23"/>
        <v>1</v>
      </c>
      <c r="AV452">
        <f t="shared" si="24"/>
        <v>1</v>
      </c>
      <c r="AW452">
        <f>COUNTIF(Erros!$J$2:$J$1060,H452)</f>
        <v>3</v>
      </c>
      <c r="AX452">
        <f>COUNTIF(Discrepante!$J$2:$J$86,H452)</f>
        <v>0</v>
      </c>
      <c r="AY452">
        <f>COUNTIF(Acertos!$J$2:$J$37,H452)</f>
        <v>0</v>
      </c>
    </row>
    <row r="453" spans="1:51">
      <c r="A453" s="33"/>
      <c r="B453" s="33"/>
      <c r="C453" s="33"/>
      <c r="D453" s="36"/>
      <c r="E453" s="33"/>
      <c r="F453" s="33"/>
      <c r="G453" s="33"/>
      <c r="H453" s="36">
        <v>74314061</v>
      </c>
      <c r="I453" s="30">
        <v>0</v>
      </c>
      <c r="J453" s="36" t="s">
        <v>917</v>
      </c>
      <c r="K453" s="33"/>
      <c r="L453" s="33"/>
      <c r="M453" s="33"/>
      <c r="N453" s="33"/>
      <c r="O453" s="33"/>
      <c r="P453" s="36">
        <v>2555.9499999999998</v>
      </c>
      <c r="Q453" s="36" t="s">
        <v>404</v>
      </c>
      <c r="R453" s="36" t="s">
        <v>404</v>
      </c>
      <c r="S453" s="36" t="s">
        <v>404</v>
      </c>
      <c r="T453" s="36">
        <v>19</v>
      </c>
      <c r="U453" s="36">
        <v>0</v>
      </c>
      <c r="V453" s="36">
        <v>1</v>
      </c>
      <c r="W453" s="36">
        <v>176770</v>
      </c>
      <c r="X453" s="37">
        <v>44761.875</v>
      </c>
      <c r="Y453" s="36" t="s">
        <v>387</v>
      </c>
      <c r="Z453" s="36">
        <v>0</v>
      </c>
      <c r="AA453" s="37"/>
      <c r="AB453" s="37">
        <v>44761.875</v>
      </c>
      <c r="AC453" s="37">
        <v>29550.916666666668</v>
      </c>
      <c r="AD453" s="37">
        <v>44031.875</v>
      </c>
      <c r="AE453" s="37">
        <v>44025.875</v>
      </c>
      <c r="AF453" s="37">
        <v>43448.916666666664</v>
      </c>
      <c r="AG453" s="36"/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36" t="s">
        <v>389</v>
      </c>
      <c r="AO453" s="36">
        <v>42</v>
      </c>
      <c r="AP453" s="36" t="s">
        <v>398</v>
      </c>
      <c r="AQ453" s="36">
        <v>104369</v>
      </c>
      <c r="AR453" s="36">
        <v>1043.69</v>
      </c>
      <c r="AS453" s="36" t="s">
        <v>408</v>
      </c>
      <c r="AT453" t="str">
        <f t="shared" si="22"/>
        <v>743140610GXBRXXLX LXBX DX XLXVXXRX2555.95SIMSIMSIM190117677044761.875FNEL044761.87529550.916666666744031.87544025.87543448.9166666667000000AMIL42AMIL 500 QP NACIONAL1043691043.69ATIVO</v>
      </c>
      <c r="AU453">
        <f t="shared" si="23"/>
        <v>1</v>
      </c>
      <c r="AV453">
        <f t="shared" si="24"/>
        <v>1</v>
      </c>
      <c r="AW453">
        <f>COUNTIF(Erros!$J$2:$J$1060,H453)</f>
        <v>3</v>
      </c>
      <c r="AX453">
        <f>COUNTIF(Discrepante!$J$2:$J$86,H453)</f>
        <v>0</v>
      </c>
      <c r="AY453">
        <f>COUNTIF(Acertos!$J$2:$J$37,H453)</f>
        <v>0</v>
      </c>
    </row>
    <row r="454" spans="1:51">
      <c r="A454" s="33"/>
      <c r="B454" s="33"/>
      <c r="C454" s="33"/>
      <c r="D454" s="36"/>
      <c r="E454" s="33"/>
      <c r="F454" s="33"/>
      <c r="G454" s="33"/>
      <c r="H454" s="36">
        <v>74314159</v>
      </c>
      <c r="I454" s="30">
        <v>0</v>
      </c>
      <c r="J454" s="36" t="s">
        <v>909</v>
      </c>
      <c r="K454" s="33"/>
      <c r="L454" s="33"/>
      <c r="M454" s="33"/>
      <c r="N454" s="33"/>
      <c r="O454" s="33"/>
      <c r="P454" s="36">
        <v>2555.9499999999998</v>
      </c>
      <c r="Q454" s="36" t="s">
        <v>404</v>
      </c>
      <c r="R454" s="36" t="s">
        <v>404</v>
      </c>
      <c r="S454" s="36" t="s">
        <v>386</v>
      </c>
      <c r="T454" s="36">
        <v>220</v>
      </c>
      <c r="U454" s="36">
        <v>0</v>
      </c>
      <c r="V454" s="36">
        <v>1</v>
      </c>
      <c r="W454" s="36">
        <v>176527</v>
      </c>
      <c r="X454" s="37">
        <v>44761.875</v>
      </c>
      <c r="Y454" s="36" t="s">
        <v>473</v>
      </c>
      <c r="Z454" s="36">
        <v>0</v>
      </c>
      <c r="AA454" s="37">
        <v>44755.875</v>
      </c>
      <c r="AB454" s="37">
        <v>44761.875</v>
      </c>
      <c r="AC454" s="37">
        <v>30019.875</v>
      </c>
      <c r="AD454" s="37">
        <v>44755.875</v>
      </c>
      <c r="AE454" s="37">
        <v>44725.875</v>
      </c>
      <c r="AF454" s="37">
        <v>43448.916666666664</v>
      </c>
      <c r="AG454" s="36"/>
      <c r="AH454" s="36">
        <v>0</v>
      </c>
      <c r="AI454" s="36">
        <v>0</v>
      </c>
      <c r="AJ454" s="36">
        <v>0</v>
      </c>
      <c r="AK454" s="36">
        <v>0</v>
      </c>
      <c r="AL454" s="36">
        <v>0</v>
      </c>
      <c r="AM454" s="36">
        <v>0</v>
      </c>
      <c r="AN454" s="36" t="s">
        <v>389</v>
      </c>
      <c r="AO454" s="36">
        <v>42</v>
      </c>
      <c r="AP454" s="36" t="s">
        <v>398</v>
      </c>
      <c r="AQ454" s="36">
        <v>30428</v>
      </c>
      <c r="AR454" s="36">
        <v>3042.8</v>
      </c>
      <c r="AS454" s="36" t="s">
        <v>391</v>
      </c>
      <c r="AT454" t="str">
        <f t="shared" si="22"/>
        <v>743141590PXULX VXWTXR FXNTX DX JXU2555.95SIMSIMNÃO2200117652744761.875ABREC044755.87544761.87530019.87544755.87544725.87543448.9166666667000000AMIL42AMIL 500 QP NACIONAL304283042.8INATIVO</v>
      </c>
      <c r="AU454">
        <f t="shared" si="23"/>
        <v>0</v>
      </c>
      <c r="AV454">
        <f t="shared" si="24"/>
        <v>0</v>
      </c>
      <c r="AW454">
        <f>COUNTIF(Erros!$J$2:$J$1060,H454)</f>
        <v>3</v>
      </c>
      <c r="AX454">
        <f>COUNTIF(Discrepante!$J$2:$J$86,H454)</f>
        <v>0</v>
      </c>
      <c r="AY454">
        <f>COUNTIF(Acertos!$J$2:$J$37,H454)</f>
        <v>0</v>
      </c>
    </row>
    <row r="455" spans="1:51">
      <c r="A455" s="33"/>
      <c r="B455" s="33"/>
      <c r="C455" s="33"/>
      <c r="D455" s="36"/>
      <c r="E455" s="33"/>
      <c r="F455" s="33"/>
      <c r="G455" s="33"/>
      <c r="H455" s="36">
        <v>74314159</v>
      </c>
      <c r="I455" s="30">
        <v>0</v>
      </c>
      <c r="J455" s="36" t="s">
        <v>909</v>
      </c>
      <c r="K455" s="33"/>
      <c r="L455" s="33"/>
      <c r="M455" s="33"/>
      <c r="N455" s="33"/>
      <c r="O455" s="33"/>
      <c r="P455" s="36">
        <v>2555.9499999999998</v>
      </c>
      <c r="Q455" s="36" t="s">
        <v>404</v>
      </c>
      <c r="R455" s="36" t="s">
        <v>404</v>
      </c>
      <c r="S455" s="36" t="s">
        <v>386</v>
      </c>
      <c r="T455" s="36">
        <v>220</v>
      </c>
      <c r="U455" s="36">
        <v>0</v>
      </c>
      <c r="V455" s="36">
        <v>1</v>
      </c>
      <c r="W455" s="36">
        <v>176527</v>
      </c>
      <c r="X455" s="37">
        <v>44761.875</v>
      </c>
      <c r="Y455" s="36" t="s">
        <v>473</v>
      </c>
      <c r="Z455" s="36">
        <v>0</v>
      </c>
      <c r="AA455" s="37">
        <v>44755.875</v>
      </c>
      <c r="AB455" s="37">
        <v>44761.875</v>
      </c>
      <c r="AC455" s="37">
        <v>30019.875</v>
      </c>
      <c r="AD455" s="37">
        <v>44755.875</v>
      </c>
      <c r="AE455" s="37">
        <v>44725.875</v>
      </c>
      <c r="AF455" s="37">
        <v>43448.916666666664</v>
      </c>
      <c r="AG455" s="36"/>
      <c r="AH455" s="36">
        <v>0</v>
      </c>
      <c r="AI455" s="36">
        <v>0</v>
      </c>
      <c r="AJ455" s="36">
        <v>0</v>
      </c>
      <c r="AK455" s="36">
        <v>0</v>
      </c>
      <c r="AL455" s="36">
        <v>0</v>
      </c>
      <c r="AM455" s="36">
        <v>0</v>
      </c>
      <c r="AN455" s="36" t="s">
        <v>389</v>
      </c>
      <c r="AO455" s="36">
        <v>42</v>
      </c>
      <c r="AP455" s="36" t="s">
        <v>398</v>
      </c>
      <c r="AQ455" s="36">
        <v>30428</v>
      </c>
      <c r="AR455" s="36">
        <v>3042.8</v>
      </c>
      <c r="AS455" s="36" t="s">
        <v>391</v>
      </c>
      <c r="AT455" t="str">
        <f t="shared" si="22"/>
        <v>743141590PXULX VXWTXR FXNTX DX JXU2555.95SIMSIMNÃO2200117652744761.875ABREC044755.87544761.87530019.87544755.87544725.87543448.9166666667000000AMIL42AMIL 500 QP NACIONAL304283042.8INATIVO</v>
      </c>
      <c r="AU455">
        <f t="shared" si="23"/>
        <v>1</v>
      </c>
      <c r="AV455">
        <f t="shared" si="24"/>
        <v>1</v>
      </c>
      <c r="AW455">
        <f>COUNTIF(Erros!$J$2:$J$1060,H455)</f>
        <v>3</v>
      </c>
      <c r="AX455">
        <f>COUNTIF(Discrepante!$J$2:$J$86,H455)</f>
        <v>0</v>
      </c>
      <c r="AY455">
        <f>COUNTIF(Acertos!$J$2:$J$37,H455)</f>
        <v>0</v>
      </c>
    </row>
    <row r="456" spans="1:51">
      <c r="A456" s="33"/>
      <c r="B456" s="33"/>
      <c r="C456" s="33"/>
      <c r="D456" s="36"/>
      <c r="E456" s="33"/>
      <c r="F456" s="33"/>
      <c r="G456" s="33"/>
      <c r="H456" s="36">
        <v>74314159</v>
      </c>
      <c r="I456" s="30">
        <v>0</v>
      </c>
      <c r="J456" s="36" t="s">
        <v>909</v>
      </c>
      <c r="K456" s="33"/>
      <c r="L456" s="33"/>
      <c r="M456" s="33"/>
      <c r="N456" s="33"/>
      <c r="O456" s="33"/>
      <c r="P456" s="36">
        <v>2555.9499999999998</v>
      </c>
      <c r="Q456" s="36" t="s">
        <v>404</v>
      </c>
      <c r="R456" s="36" t="s">
        <v>404</v>
      </c>
      <c r="S456" s="36" t="s">
        <v>386</v>
      </c>
      <c r="T456" s="36">
        <v>220</v>
      </c>
      <c r="U456" s="36">
        <v>0</v>
      </c>
      <c r="V456" s="36">
        <v>1</v>
      </c>
      <c r="W456" s="36">
        <v>176527</v>
      </c>
      <c r="X456" s="37">
        <v>44761.875</v>
      </c>
      <c r="Y456" s="36" t="s">
        <v>473</v>
      </c>
      <c r="Z456" s="36">
        <v>0</v>
      </c>
      <c r="AA456" s="37">
        <v>44755.875</v>
      </c>
      <c r="AB456" s="37">
        <v>44761.875</v>
      </c>
      <c r="AC456" s="37">
        <v>30019.875</v>
      </c>
      <c r="AD456" s="37">
        <v>44755.875</v>
      </c>
      <c r="AE456" s="37">
        <v>44725.875</v>
      </c>
      <c r="AF456" s="37">
        <v>43448.916666666664</v>
      </c>
      <c r="AG456" s="36"/>
      <c r="AH456" s="36">
        <v>0</v>
      </c>
      <c r="AI456" s="36">
        <v>0</v>
      </c>
      <c r="AJ456" s="36">
        <v>0</v>
      </c>
      <c r="AK456" s="36">
        <v>0</v>
      </c>
      <c r="AL456" s="36">
        <v>0</v>
      </c>
      <c r="AM456" s="36">
        <v>0</v>
      </c>
      <c r="AN456" s="36" t="s">
        <v>389</v>
      </c>
      <c r="AO456" s="36">
        <v>42</v>
      </c>
      <c r="AP456" s="36" t="s">
        <v>398</v>
      </c>
      <c r="AQ456" s="36">
        <v>30428</v>
      </c>
      <c r="AR456" s="36">
        <v>3042.8</v>
      </c>
      <c r="AS456" s="36" t="s">
        <v>391</v>
      </c>
      <c r="AT456" t="str">
        <f t="shared" si="22"/>
        <v>743141590PXULX VXWTXR FXNTX DX JXU2555.95SIMSIMNÃO2200117652744761.875ABREC044755.87544761.87530019.87544755.87544725.87543448.9166666667000000AMIL42AMIL 500 QP NACIONAL304283042.8INATIVO</v>
      </c>
      <c r="AU456">
        <f t="shared" si="23"/>
        <v>1</v>
      </c>
      <c r="AV456">
        <f t="shared" si="24"/>
        <v>1</v>
      </c>
      <c r="AW456">
        <f>COUNTIF(Erros!$J$2:$J$1060,H456)</f>
        <v>3</v>
      </c>
      <c r="AX456">
        <f>COUNTIF(Discrepante!$J$2:$J$86,H456)</f>
        <v>0</v>
      </c>
      <c r="AY456">
        <f>COUNTIF(Acertos!$J$2:$J$37,H456)</f>
        <v>0</v>
      </c>
    </row>
    <row r="457" spans="1:51">
      <c r="A457" s="33"/>
      <c r="B457" s="33"/>
      <c r="C457" s="33"/>
      <c r="D457" s="36"/>
      <c r="E457" s="33"/>
      <c r="F457" s="33"/>
      <c r="G457" s="33"/>
      <c r="H457" s="36">
        <v>74314667</v>
      </c>
      <c r="I457" s="30">
        <v>0</v>
      </c>
      <c r="J457" s="36" t="s">
        <v>913</v>
      </c>
      <c r="K457" s="33"/>
      <c r="L457" s="33"/>
      <c r="M457" s="33"/>
      <c r="N457" s="33"/>
      <c r="O457" s="33"/>
      <c r="P457" s="36">
        <v>2323.64</v>
      </c>
      <c r="Q457" s="36" t="s">
        <v>404</v>
      </c>
      <c r="R457" s="36" t="s">
        <v>404</v>
      </c>
      <c r="S457" s="36" t="s">
        <v>404</v>
      </c>
      <c r="T457" s="36">
        <v>19</v>
      </c>
      <c r="U457" s="36">
        <v>0</v>
      </c>
      <c r="V457" s="36">
        <v>1</v>
      </c>
      <c r="W457" s="36">
        <v>176667</v>
      </c>
      <c r="X457" s="37">
        <v>44761.875</v>
      </c>
      <c r="Y457" s="36" t="s">
        <v>387</v>
      </c>
      <c r="Z457" s="36">
        <v>0</v>
      </c>
      <c r="AA457" s="37"/>
      <c r="AB457" s="37">
        <v>44761.875</v>
      </c>
      <c r="AC457" s="37">
        <v>30554.875</v>
      </c>
      <c r="AD457" s="37">
        <v>43445.916666666664</v>
      </c>
      <c r="AE457" s="37"/>
      <c r="AF457" s="37">
        <v>43448.916666666664</v>
      </c>
      <c r="AG457" s="36"/>
      <c r="AH457" s="36">
        <v>0</v>
      </c>
      <c r="AI457" s="36">
        <v>0</v>
      </c>
      <c r="AJ457" s="36">
        <v>0</v>
      </c>
      <c r="AK457" s="36">
        <v>0</v>
      </c>
      <c r="AL457" s="36">
        <v>0</v>
      </c>
      <c r="AM457" s="36">
        <v>0</v>
      </c>
      <c r="AN457" s="36" t="s">
        <v>389</v>
      </c>
      <c r="AO457" s="36">
        <v>42</v>
      </c>
      <c r="AP457" s="36" t="s">
        <v>398</v>
      </c>
      <c r="AQ457" s="36">
        <v>276623</v>
      </c>
      <c r="AR457" s="36">
        <v>2766.23</v>
      </c>
      <c r="AS457" s="36" t="s">
        <v>408</v>
      </c>
      <c r="AT457" t="str">
        <f t="shared" si="22"/>
        <v>743146670XLXVXX GXRWXX XNTXXGX XNTX2323.64SIMSIMSIM190117666744761.875FNEL044761.87530554.87543445.916666666743448.9166666667000000AMIL42AMIL 500 QP NACIONAL2766232766.23ATIVO</v>
      </c>
      <c r="AU457">
        <f t="shared" si="23"/>
        <v>0</v>
      </c>
      <c r="AV457">
        <f t="shared" si="24"/>
        <v>0</v>
      </c>
      <c r="AW457">
        <f>COUNTIF(Erros!$J$2:$J$1060,H457)</f>
        <v>3</v>
      </c>
      <c r="AX457">
        <f>COUNTIF(Discrepante!$J$2:$J$86,H457)</f>
        <v>0</v>
      </c>
      <c r="AY457">
        <f>COUNTIF(Acertos!$J$2:$J$37,H457)</f>
        <v>0</v>
      </c>
    </row>
    <row r="458" spans="1:51">
      <c r="A458" s="33"/>
      <c r="B458" s="33"/>
      <c r="C458" s="33"/>
      <c r="D458" s="36"/>
      <c r="E458" s="33"/>
      <c r="F458" s="33"/>
      <c r="G458" s="33"/>
      <c r="H458" s="36">
        <v>74314667</v>
      </c>
      <c r="I458" s="30">
        <v>0</v>
      </c>
      <c r="J458" s="36" t="s">
        <v>913</v>
      </c>
      <c r="K458" s="33"/>
      <c r="L458" s="33"/>
      <c r="M458" s="33"/>
      <c r="N458" s="33"/>
      <c r="O458" s="33"/>
      <c r="P458" s="36">
        <v>2323.64</v>
      </c>
      <c r="Q458" s="36" t="s">
        <v>404</v>
      </c>
      <c r="R458" s="36" t="s">
        <v>404</v>
      </c>
      <c r="S458" s="36" t="s">
        <v>404</v>
      </c>
      <c r="T458" s="36">
        <v>19</v>
      </c>
      <c r="U458" s="36">
        <v>0</v>
      </c>
      <c r="V458" s="36">
        <v>1</v>
      </c>
      <c r="W458" s="36">
        <v>176667</v>
      </c>
      <c r="X458" s="37">
        <v>44761.875</v>
      </c>
      <c r="Y458" s="36" t="s">
        <v>387</v>
      </c>
      <c r="Z458" s="36">
        <v>0</v>
      </c>
      <c r="AA458" s="37"/>
      <c r="AB458" s="37">
        <v>44761.875</v>
      </c>
      <c r="AC458" s="37">
        <v>30554.875</v>
      </c>
      <c r="AD458" s="37">
        <v>43445.916666666664</v>
      </c>
      <c r="AE458" s="37"/>
      <c r="AF458" s="37">
        <v>43448.916666666664</v>
      </c>
      <c r="AG458" s="36"/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36" t="s">
        <v>389</v>
      </c>
      <c r="AO458" s="36">
        <v>42</v>
      </c>
      <c r="AP458" s="36" t="s">
        <v>398</v>
      </c>
      <c r="AQ458" s="36">
        <v>276623</v>
      </c>
      <c r="AR458" s="36">
        <v>2766.23</v>
      </c>
      <c r="AS458" s="36" t="s">
        <v>408</v>
      </c>
      <c r="AT458" t="str">
        <f t="shared" si="22"/>
        <v>743146670XLXVXX GXRWXX XNTXXGX XNTX2323.64SIMSIMSIM190117666744761.875FNEL044761.87530554.87543445.916666666743448.9166666667000000AMIL42AMIL 500 QP NACIONAL2766232766.23ATIVO</v>
      </c>
      <c r="AU458">
        <f t="shared" si="23"/>
        <v>1</v>
      </c>
      <c r="AV458">
        <f t="shared" si="24"/>
        <v>1</v>
      </c>
      <c r="AW458">
        <f>COUNTIF(Erros!$J$2:$J$1060,H458)</f>
        <v>3</v>
      </c>
      <c r="AX458">
        <f>COUNTIF(Discrepante!$J$2:$J$86,H458)</f>
        <v>0</v>
      </c>
      <c r="AY458">
        <f>COUNTIF(Acertos!$J$2:$J$37,H458)</f>
        <v>0</v>
      </c>
    </row>
    <row r="459" spans="1:51">
      <c r="A459" s="33"/>
      <c r="B459" s="33"/>
      <c r="C459" s="33"/>
      <c r="D459" s="36"/>
      <c r="E459" s="33"/>
      <c r="F459" s="33"/>
      <c r="G459" s="33"/>
      <c r="H459" s="36">
        <v>74314667</v>
      </c>
      <c r="I459" s="30">
        <v>0</v>
      </c>
      <c r="J459" s="36" t="s">
        <v>913</v>
      </c>
      <c r="K459" s="33"/>
      <c r="L459" s="33"/>
      <c r="M459" s="33"/>
      <c r="N459" s="33"/>
      <c r="O459" s="33"/>
      <c r="P459" s="36">
        <v>2323.64</v>
      </c>
      <c r="Q459" s="36" t="s">
        <v>404</v>
      </c>
      <c r="R459" s="36" t="s">
        <v>404</v>
      </c>
      <c r="S459" s="36" t="s">
        <v>404</v>
      </c>
      <c r="T459" s="36">
        <v>19</v>
      </c>
      <c r="U459" s="36">
        <v>0</v>
      </c>
      <c r="V459" s="36">
        <v>1</v>
      </c>
      <c r="W459" s="36">
        <v>176667</v>
      </c>
      <c r="X459" s="37">
        <v>44761.875</v>
      </c>
      <c r="Y459" s="36" t="s">
        <v>387</v>
      </c>
      <c r="Z459" s="36">
        <v>0</v>
      </c>
      <c r="AA459" s="37"/>
      <c r="AB459" s="37">
        <v>44761.875</v>
      </c>
      <c r="AC459" s="37">
        <v>30554.875</v>
      </c>
      <c r="AD459" s="37">
        <v>43445.916666666664</v>
      </c>
      <c r="AE459" s="37"/>
      <c r="AF459" s="37">
        <v>43448.916666666664</v>
      </c>
      <c r="AG459" s="36"/>
      <c r="AH459" s="36">
        <v>0</v>
      </c>
      <c r="AI459" s="36">
        <v>0</v>
      </c>
      <c r="AJ459" s="36">
        <v>0</v>
      </c>
      <c r="AK459" s="36">
        <v>0</v>
      </c>
      <c r="AL459" s="36">
        <v>0</v>
      </c>
      <c r="AM459" s="36">
        <v>0</v>
      </c>
      <c r="AN459" s="36" t="s">
        <v>389</v>
      </c>
      <c r="AO459" s="36">
        <v>42</v>
      </c>
      <c r="AP459" s="36" t="s">
        <v>398</v>
      </c>
      <c r="AQ459" s="36">
        <v>276623</v>
      </c>
      <c r="AR459" s="36">
        <v>2766.23</v>
      </c>
      <c r="AS459" s="36" t="s">
        <v>408</v>
      </c>
      <c r="AT459" t="str">
        <f t="shared" si="22"/>
        <v>743146670XLXVXX GXRWXX XNTXXGX XNTX2323.64SIMSIMSIM190117666744761.875FNEL044761.87530554.87543445.916666666743448.9166666667000000AMIL42AMIL 500 QP NACIONAL2766232766.23ATIVO</v>
      </c>
      <c r="AU459">
        <f t="shared" si="23"/>
        <v>1</v>
      </c>
      <c r="AV459">
        <f t="shared" si="24"/>
        <v>1</v>
      </c>
      <c r="AW459">
        <f>COUNTIF(Erros!$J$2:$J$1060,H459)</f>
        <v>3</v>
      </c>
      <c r="AX459">
        <f>COUNTIF(Discrepante!$J$2:$J$86,H459)</f>
        <v>0</v>
      </c>
      <c r="AY459">
        <f>COUNTIF(Acertos!$J$2:$J$37,H459)</f>
        <v>0</v>
      </c>
    </row>
    <row r="460" spans="1:51">
      <c r="A460" s="33"/>
      <c r="B460" s="33"/>
      <c r="C460" s="33"/>
      <c r="D460" s="34"/>
      <c r="E460" s="33"/>
      <c r="F460" s="33"/>
      <c r="G460" s="33"/>
      <c r="H460" s="34">
        <v>74315455</v>
      </c>
      <c r="I460" s="29">
        <v>0</v>
      </c>
      <c r="J460" s="34" t="s">
        <v>912</v>
      </c>
      <c r="K460" s="33"/>
      <c r="L460" s="33"/>
      <c r="M460" s="33"/>
      <c r="N460" s="33"/>
      <c r="O460" s="33"/>
      <c r="P460" s="34">
        <v>2011.8</v>
      </c>
      <c r="Q460" s="34" t="s">
        <v>404</v>
      </c>
      <c r="R460" s="34" t="s">
        <v>404</v>
      </c>
      <c r="S460" s="34" t="s">
        <v>404</v>
      </c>
      <c r="T460" s="34">
        <v>19</v>
      </c>
      <c r="U460" s="34">
        <v>0</v>
      </c>
      <c r="V460" s="34">
        <v>1</v>
      </c>
      <c r="W460" s="34">
        <v>176657</v>
      </c>
      <c r="X460" s="35">
        <v>44761.875</v>
      </c>
      <c r="Y460" s="34" t="s">
        <v>387</v>
      </c>
      <c r="Z460" s="34">
        <v>0</v>
      </c>
      <c r="AA460" s="35"/>
      <c r="AB460" s="35">
        <v>44761.875</v>
      </c>
      <c r="AC460" s="35">
        <v>35531.875</v>
      </c>
      <c r="AD460" s="35">
        <v>43445.916666666664</v>
      </c>
      <c r="AE460" s="35"/>
      <c r="AF460" s="35">
        <v>43448.916666666664</v>
      </c>
      <c r="AG460" s="34"/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34" t="s">
        <v>389</v>
      </c>
      <c r="AO460" s="34">
        <v>42</v>
      </c>
      <c r="AP460" s="34" t="s">
        <v>398</v>
      </c>
      <c r="AQ460" s="34">
        <v>239502</v>
      </c>
      <c r="AR460" s="34">
        <v>2395.02</v>
      </c>
      <c r="AS460" s="34" t="s">
        <v>408</v>
      </c>
      <c r="AT460" t="str">
        <f t="shared" si="22"/>
        <v>743154550JXXWX WXNWXXWXX RXX XNTX2011.8SIMSIMSIM190117665744761.875FNEL044761.87535531.87543445.916666666743448.9166666667000000AMIL42AMIL 500 QP NACIONAL2395022395.02ATIVO</v>
      </c>
      <c r="AU460">
        <f t="shared" si="23"/>
        <v>0</v>
      </c>
      <c r="AV460">
        <f t="shared" si="24"/>
        <v>0</v>
      </c>
      <c r="AW460">
        <f>COUNTIF(Erros!$J$2:$J$1060,H460)</f>
        <v>3</v>
      </c>
      <c r="AX460">
        <f>COUNTIF(Discrepante!$J$2:$J$86,H460)</f>
        <v>0</v>
      </c>
      <c r="AY460">
        <f>COUNTIF(Acertos!$J$2:$J$37,H460)</f>
        <v>0</v>
      </c>
    </row>
    <row r="461" spans="1:51">
      <c r="A461" s="33"/>
      <c r="B461" s="33"/>
      <c r="C461" s="33"/>
      <c r="D461" s="34"/>
      <c r="E461" s="33"/>
      <c r="F461" s="33"/>
      <c r="G461" s="33"/>
      <c r="H461" s="34">
        <v>74315455</v>
      </c>
      <c r="I461" s="29">
        <v>0</v>
      </c>
      <c r="J461" s="34" t="s">
        <v>912</v>
      </c>
      <c r="K461" s="33"/>
      <c r="L461" s="33"/>
      <c r="M461" s="33"/>
      <c r="N461" s="33"/>
      <c r="O461" s="33"/>
      <c r="P461" s="34">
        <v>2011.8</v>
      </c>
      <c r="Q461" s="34" t="s">
        <v>404</v>
      </c>
      <c r="R461" s="34" t="s">
        <v>404</v>
      </c>
      <c r="S461" s="34" t="s">
        <v>404</v>
      </c>
      <c r="T461" s="34">
        <v>19</v>
      </c>
      <c r="U461" s="34">
        <v>0</v>
      </c>
      <c r="V461" s="34">
        <v>1</v>
      </c>
      <c r="W461" s="34">
        <v>176657</v>
      </c>
      <c r="X461" s="35">
        <v>44761.875</v>
      </c>
      <c r="Y461" s="34" t="s">
        <v>387</v>
      </c>
      <c r="Z461" s="34">
        <v>0</v>
      </c>
      <c r="AA461" s="35"/>
      <c r="AB461" s="35">
        <v>44761.875</v>
      </c>
      <c r="AC461" s="35">
        <v>35531.875</v>
      </c>
      <c r="AD461" s="35">
        <v>43445.916666666664</v>
      </c>
      <c r="AE461" s="35"/>
      <c r="AF461" s="35">
        <v>43448.916666666664</v>
      </c>
      <c r="AG461" s="34"/>
      <c r="AH461" s="34">
        <v>0</v>
      </c>
      <c r="AI461" s="34">
        <v>0</v>
      </c>
      <c r="AJ461" s="34">
        <v>0</v>
      </c>
      <c r="AK461" s="34">
        <v>0</v>
      </c>
      <c r="AL461" s="34">
        <v>0</v>
      </c>
      <c r="AM461" s="34">
        <v>0</v>
      </c>
      <c r="AN461" s="34" t="s">
        <v>389</v>
      </c>
      <c r="AO461" s="34">
        <v>42</v>
      </c>
      <c r="AP461" s="34" t="s">
        <v>398</v>
      </c>
      <c r="AQ461" s="34">
        <v>239502</v>
      </c>
      <c r="AR461" s="34">
        <v>2395.02</v>
      </c>
      <c r="AS461" s="34" t="s">
        <v>408</v>
      </c>
      <c r="AT461" t="str">
        <f t="shared" si="22"/>
        <v>743154550JXXWX WXNWXXWXX RXX XNTX2011.8SIMSIMSIM190117665744761.875FNEL044761.87535531.87543445.916666666743448.9166666667000000AMIL42AMIL 500 QP NACIONAL2395022395.02ATIVO</v>
      </c>
      <c r="AU461">
        <f t="shared" si="23"/>
        <v>1</v>
      </c>
      <c r="AV461">
        <f t="shared" si="24"/>
        <v>1</v>
      </c>
      <c r="AW461">
        <f>COUNTIF(Erros!$J$2:$J$1060,H461)</f>
        <v>3</v>
      </c>
      <c r="AX461">
        <f>COUNTIF(Discrepante!$J$2:$J$86,H461)</f>
        <v>0</v>
      </c>
      <c r="AY461">
        <f>COUNTIF(Acertos!$J$2:$J$37,H461)</f>
        <v>0</v>
      </c>
    </row>
    <row r="462" spans="1:51">
      <c r="A462" s="33"/>
      <c r="B462" s="33"/>
      <c r="C462" s="33"/>
      <c r="D462" s="34"/>
      <c r="E462" s="33"/>
      <c r="F462" s="33"/>
      <c r="G462" s="33"/>
      <c r="H462" s="34">
        <v>74315455</v>
      </c>
      <c r="I462" s="29">
        <v>0</v>
      </c>
      <c r="J462" s="34" t="s">
        <v>912</v>
      </c>
      <c r="K462" s="33"/>
      <c r="L462" s="33"/>
      <c r="M462" s="33"/>
      <c r="N462" s="33"/>
      <c r="O462" s="33"/>
      <c r="P462" s="34">
        <v>2011.8</v>
      </c>
      <c r="Q462" s="34" t="s">
        <v>404</v>
      </c>
      <c r="R462" s="34" t="s">
        <v>404</v>
      </c>
      <c r="S462" s="34" t="s">
        <v>404</v>
      </c>
      <c r="T462" s="34">
        <v>19</v>
      </c>
      <c r="U462" s="34">
        <v>0</v>
      </c>
      <c r="V462" s="34">
        <v>1</v>
      </c>
      <c r="W462" s="34">
        <v>176657</v>
      </c>
      <c r="X462" s="35">
        <v>44761.875</v>
      </c>
      <c r="Y462" s="34" t="s">
        <v>387</v>
      </c>
      <c r="Z462" s="34">
        <v>0</v>
      </c>
      <c r="AA462" s="35"/>
      <c r="AB462" s="35">
        <v>44761.875</v>
      </c>
      <c r="AC462" s="35">
        <v>35531.875</v>
      </c>
      <c r="AD462" s="35">
        <v>43445.916666666664</v>
      </c>
      <c r="AE462" s="35"/>
      <c r="AF462" s="35">
        <v>43448.916666666664</v>
      </c>
      <c r="AG462" s="34"/>
      <c r="AH462" s="34">
        <v>0</v>
      </c>
      <c r="AI462" s="34">
        <v>0</v>
      </c>
      <c r="AJ462" s="34">
        <v>0</v>
      </c>
      <c r="AK462" s="34">
        <v>0</v>
      </c>
      <c r="AL462" s="34">
        <v>0</v>
      </c>
      <c r="AM462" s="34">
        <v>0</v>
      </c>
      <c r="AN462" s="34" t="s">
        <v>389</v>
      </c>
      <c r="AO462" s="34">
        <v>42</v>
      </c>
      <c r="AP462" s="34" t="s">
        <v>398</v>
      </c>
      <c r="AQ462" s="34">
        <v>239502</v>
      </c>
      <c r="AR462" s="34">
        <v>2395.02</v>
      </c>
      <c r="AS462" s="34" t="s">
        <v>408</v>
      </c>
      <c r="AT462" t="str">
        <f t="shared" si="22"/>
        <v>743154550JXXWX WXNWXXWXX RXX XNTX2011.8SIMSIMSIM190117665744761.875FNEL044761.87535531.87543445.916666666743448.9166666667000000AMIL42AMIL 500 QP NACIONAL2395022395.02ATIVO</v>
      </c>
      <c r="AU462">
        <f t="shared" si="23"/>
        <v>1</v>
      </c>
      <c r="AV462">
        <f t="shared" si="24"/>
        <v>1</v>
      </c>
      <c r="AW462">
        <f>COUNTIF(Erros!$J$2:$J$1060,H462)</f>
        <v>3</v>
      </c>
      <c r="AX462">
        <f>COUNTIF(Discrepante!$J$2:$J$86,H462)</f>
        <v>0</v>
      </c>
      <c r="AY462">
        <f>COUNTIF(Acertos!$J$2:$J$37,H462)</f>
        <v>0</v>
      </c>
    </row>
    <row r="463" spans="1:51">
      <c r="A463" s="33"/>
      <c r="B463" s="33"/>
      <c r="C463" s="33"/>
      <c r="D463" s="34"/>
      <c r="E463" s="33"/>
      <c r="F463" s="33"/>
      <c r="G463" s="33"/>
      <c r="H463" s="34">
        <v>74316526</v>
      </c>
      <c r="I463" s="29">
        <v>0</v>
      </c>
      <c r="J463" s="34" t="s">
        <v>908</v>
      </c>
      <c r="K463" s="33"/>
      <c r="L463" s="33"/>
      <c r="M463" s="33"/>
      <c r="N463" s="33"/>
      <c r="O463" s="33"/>
      <c r="P463" s="34">
        <v>2060.81</v>
      </c>
      <c r="Q463" s="34" t="s">
        <v>404</v>
      </c>
      <c r="R463" s="34" t="s">
        <v>404</v>
      </c>
      <c r="S463" s="34" t="s">
        <v>404</v>
      </c>
      <c r="T463" s="34">
        <v>57</v>
      </c>
      <c r="U463" s="34">
        <v>0</v>
      </c>
      <c r="V463" s="34">
        <v>1</v>
      </c>
      <c r="W463" s="34">
        <v>176444</v>
      </c>
      <c r="X463" s="35">
        <v>44761.875</v>
      </c>
      <c r="Y463" s="34" t="s">
        <v>392</v>
      </c>
      <c r="Z463" s="34">
        <v>0</v>
      </c>
      <c r="AA463" s="35"/>
      <c r="AB463" s="35">
        <v>44761.875</v>
      </c>
      <c r="AC463" s="35">
        <v>29656.875</v>
      </c>
      <c r="AD463" s="35">
        <v>43445.916666666664</v>
      </c>
      <c r="AE463" s="35"/>
      <c r="AF463" s="35">
        <v>43448.916666666664</v>
      </c>
      <c r="AG463" s="34"/>
      <c r="AH463" s="34">
        <v>0</v>
      </c>
      <c r="AI463" s="34">
        <v>0</v>
      </c>
      <c r="AJ463" s="34">
        <v>0</v>
      </c>
      <c r="AK463" s="34">
        <v>0</v>
      </c>
      <c r="AL463" s="34">
        <v>0</v>
      </c>
      <c r="AM463" s="34">
        <v>0</v>
      </c>
      <c r="AN463" s="34" t="s">
        <v>389</v>
      </c>
      <c r="AO463" s="34">
        <v>42</v>
      </c>
      <c r="AP463" s="34" t="s">
        <v>476</v>
      </c>
      <c r="AQ463" s="34">
        <v>245335</v>
      </c>
      <c r="AR463" s="34">
        <v>2453.35</v>
      </c>
      <c r="AS463" s="34" t="s">
        <v>408</v>
      </c>
      <c r="AT463" t="str">
        <f t="shared" si="22"/>
        <v>743165260JXX JXRGX MXTX PXRXXRX2060.81SIMSIMSIM570117644444761.875ANMEP044761.87529656.87543445.916666666743448.9166666667000000AMIL42AMIL 400 QC NACIONAL2453352453.35ATIVO</v>
      </c>
      <c r="AU463">
        <f t="shared" si="23"/>
        <v>0</v>
      </c>
      <c r="AV463">
        <f t="shared" si="24"/>
        <v>0</v>
      </c>
      <c r="AW463">
        <f>COUNTIF(Erros!$J$2:$J$1060,H463)</f>
        <v>3</v>
      </c>
      <c r="AX463">
        <f>COUNTIF(Discrepante!$J$2:$J$86,H463)</f>
        <v>0</v>
      </c>
      <c r="AY463">
        <f>COUNTIF(Acertos!$J$2:$J$37,H463)</f>
        <v>0</v>
      </c>
    </row>
    <row r="464" spans="1:51">
      <c r="A464" s="33"/>
      <c r="B464" s="33"/>
      <c r="C464" s="33"/>
      <c r="D464" s="34"/>
      <c r="E464" s="33"/>
      <c r="F464" s="33"/>
      <c r="G464" s="33"/>
      <c r="H464" s="34">
        <v>74316526</v>
      </c>
      <c r="I464" s="29">
        <v>0</v>
      </c>
      <c r="J464" s="34" t="s">
        <v>908</v>
      </c>
      <c r="K464" s="33"/>
      <c r="L464" s="33"/>
      <c r="M464" s="33"/>
      <c r="N464" s="33"/>
      <c r="O464" s="33"/>
      <c r="P464" s="34">
        <v>2060.81</v>
      </c>
      <c r="Q464" s="34" t="s">
        <v>404</v>
      </c>
      <c r="R464" s="34" t="s">
        <v>404</v>
      </c>
      <c r="S464" s="34" t="s">
        <v>404</v>
      </c>
      <c r="T464" s="34">
        <v>57</v>
      </c>
      <c r="U464" s="34">
        <v>0</v>
      </c>
      <c r="V464" s="34">
        <v>1</v>
      </c>
      <c r="W464" s="34">
        <v>176444</v>
      </c>
      <c r="X464" s="35">
        <v>44761.875</v>
      </c>
      <c r="Y464" s="34" t="s">
        <v>392</v>
      </c>
      <c r="Z464" s="34">
        <v>0</v>
      </c>
      <c r="AA464" s="35"/>
      <c r="AB464" s="35">
        <v>44761.875</v>
      </c>
      <c r="AC464" s="35">
        <v>29656.875</v>
      </c>
      <c r="AD464" s="35">
        <v>43445.916666666664</v>
      </c>
      <c r="AE464" s="35"/>
      <c r="AF464" s="35">
        <v>43448.916666666664</v>
      </c>
      <c r="AG464" s="34"/>
      <c r="AH464" s="34">
        <v>0</v>
      </c>
      <c r="AI464" s="34">
        <v>0</v>
      </c>
      <c r="AJ464" s="34">
        <v>0</v>
      </c>
      <c r="AK464" s="34">
        <v>0</v>
      </c>
      <c r="AL464" s="34">
        <v>0</v>
      </c>
      <c r="AM464" s="34">
        <v>0</v>
      </c>
      <c r="AN464" s="34" t="s">
        <v>389</v>
      </c>
      <c r="AO464" s="34">
        <v>42</v>
      </c>
      <c r="AP464" s="34" t="s">
        <v>476</v>
      </c>
      <c r="AQ464" s="34">
        <v>245335</v>
      </c>
      <c r="AR464" s="34">
        <v>2453.35</v>
      </c>
      <c r="AS464" s="34" t="s">
        <v>408</v>
      </c>
      <c r="AT464" t="str">
        <f t="shared" si="22"/>
        <v>743165260JXX JXRGX MXTX PXRXXRX2060.81SIMSIMSIM570117644444761.875ANMEP044761.87529656.87543445.916666666743448.9166666667000000AMIL42AMIL 400 QC NACIONAL2453352453.35ATIVO</v>
      </c>
      <c r="AU464">
        <f t="shared" si="23"/>
        <v>1</v>
      </c>
      <c r="AV464">
        <f t="shared" si="24"/>
        <v>1</v>
      </c>
      <c r="AW464">
        <f>COUNTIF(Erros!$J$2:$J$1060,H464)</f>
        <v>3</v>
      </c>
      <c r="AX464">
        <f>COUNTIF(Discrepante!$J$2:$J$86,H464)</f>
        <v>0</v>
      </c>
      <c r="AY464">
        <f>COUNTIF(Acertos!$J$2:$J$37,H464)</f>
        <v>0</v>
      </c>
    </row>
    <row r="465" spans="1:51">
      <c r="A465" s="33"/>
      <c r="B465" s="33"/>
      <c r="C465" s="33"/>
      <c r="D465" s="34"/>
      <c r="E465" s="33"/>
      <c r="F465" s="33"/>
      <c r="G465" s="33"/>
      <c r="H465" s="34">
        <v>74316526</v>
      </c>
      <c r="I465" s="29">
        <v>0</v>
      </c>
      <c r="J465" s="34" t="s">
        <v>908</v>
      </c>
      <c r="K465" s="33"/>
      <c r="L465" s="33"/>
      <c r="M465" s="33"/>
      <c r="N465" s="33"/>
      <c r="O465" s="33"/>
      <c r="P465" s="34">
        <v>2060.81</v>
      </c>
      <c r="Q465" s="34" t="s">
        <v>404</v>
      </c>
      <c r="R465" s="34" t="s">
        <v>404</v>
      </c>
      <c r="S465" s="34" t="s">
        <v>404</v>
      </c>
      <c r="T465" s="34">
        <v>57</v>
      </c>
      <c r="U465" s="34">
        <v>0</v>
      </c>
      <c r="V465" s="34">
        <v>1</v>
      </c>
      <c r="W465" s="34">
        <v>176444</v>
      </c>
      <c r="X465" s="35">
        <v>44761.875</v>
      </c>
      <c r="Y465" s="34" t="s">
        <v>392</v>
      </c>
      <c r="Z465" s="34">
        <v>0</v>
      </c>
      <c r="AA465" s="35"/>
      <c r="AB465" s="35">
        <v>44761.875</v>
      </c>
      <c r="AC465" s="35">
        <v>29656.875</v>
      </c>
      <c r="AD465" s="35">
        <v>43445.916666666664</v>
      </c>
      <c r="AE465" s="35"/>
      <c r="AF465" s="35">
        <v>43448.916666666664</v>
      </c>
      <c r="AG465" s="34"/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34" t="s">
        <v>389</v>
      </c>
      <c r="AO465" s="34">
        <v>42</v>
      </c>
      <c r="AP465" s="34" t="s">
        <v>476</v>
      </c>
      <c r="AQ465" s="34">
        <v>245335</v>
      </c>
      <c r="AR465" s="34">
        <v>2453.35</v>
      </c>
      <c r="AS465" s="34" t="s">
        <v>408</v>
      </c>
      <c r="AT465" t="str">
        <f t="shared" si="22"/>
        <v>743165260JXX JXRGX MXTX PXRXXRX2060.81SIMSIMSIM570117644444761.875ANMEP044761.87529656.87543445.916666666743448.9166666667000000AMIL42AMIL 400 QC NACIONAL2453352453.35ATIVO</v>
      </c>
      <c r="AU465">
        <f t="shared" si="23"/>
        <v>1</v>
      </c>
      <c r="AV465">
        <f t="shared" si="24"/>
        <v>1</v>
      </c>
      <c r="AW465">
        <f>COUNTIF(Erros!$J$2:$J$1060,H465)</f>
        <v>3</v>
      </c>
      <c r="AX465">
        <f>COUNTIF(Discrepante!$J$2:$J$86,H465)</f>
        <v>0</v>
      </c>
      <c r="AY465">
        <f>COUNTIF(Acertos!$J$2:$J$37,H465)</f>
        <v>0</v>
      </c>
    </row>
    <row r="466" spans="1:51">
      <c r="A466" s="33"/>
      <c r="B466" s="33"/>
      <c r="C466" s="33"/>
      <c r="D466" s="34"/>
      <c r="E466" s="33"/>
      <c r="F466" s="33"/>
      <c r="G466" s="33"/>
      <c r="H466" s="34">
        <v>74316914</v>
      </c>
      <c r="I466" s="29">
        <v>0</v>
      </c>
      <c r="J466" s="34" t="s">
        <v>914</v>
      </c>
      <c r="K466" s="33"/>
      <c r="L466" s="33"/>
      <c r="M466" s="33"/>
      <c r="N466" s="33"/>
      <c r="O466" s="33"/>
      <c r="P466" s="34">
        <v>1844.17</v>
      </c>
      <c r="Q466" s="34" t="s">
        <v>404</v>
      </c>
      <c r="R466" s="34" t="s">
        <v>404</v>
      </c>
      <c r="S466" s="34" t="s">
        <v>404</v>
      </c>
      <c r="T466" s="34">
        <v>19</v>
      </c>
      <c r="U466" s="34">
        <v>0</v>
      </c>
      <c r="V466" s="34">
        <v>1</v>
      </c>
      <c r="W466" s="34">
        <v>176697</v>
      </c>
      <c r="X466" s="35">
        <v>44761.875</v>
      </c>
      <c r="Y466" s="34" t="s">
        <v>387</v>
      </c>
      <c r="Z466" s="34">
        <v>0</v>
      </c>
      <c r="AA466" s="35"/>
      <c r="AB466" s="35">
        <v>44761.875</v>
      </c>
      <c r="AC466" s="35">
        <v>35584.875</v>
      </c>
      <c r="AD466" s="35">
        <v>43445.916666666664</v>
      </c>
      <c r="AE466" s="35"/>
      <c r="AF466" s="35">
        <v>43448.916666666664</v>
      </c>
      <c r="AG466" s="34"/>
      <c r="AH466" s="34">
        <v>0</v>
      </c>
      <c r="AI466" s="34">
        <v>0</v>
      </c>
      <c r="AJ466" s="34">
        <v>0</v>
      </c>
      <c r="AK466" s="34">
        <v>0</v>
      </c>
      <c r="AL466" s="34">
        <v>0</v>
      </c>
      <c r="AM466" s="34">
        <v>0</v>
      </c>
      <c r="AN466" s="34" t="s">
        <v>389</v>
      </c>
      <c r="AO466" s="34">
        <v>42</v>
      </c>
      <c r="AP466" s="34" t="s">
        <v>390</v>
      </c>
      <c r="AQ466" s="34">
        <v>219548</v>
      </c>
      <c r="AR466" s="34">
        <v>2195.48</v>
      </c>
      <c r="AS466" s="34" t="s">
        <v>408</v>
      </c>
      <c r="AT466" t="str">
        <f t="shared" si="22"/>
        <v>743169140RXNXTX XLXVXXRX BXRRXTX1844.17SIMSIMSIM190117669744761.875FNEL044761.87535584.87543445.916666666743448.9166666667000000AMIL42AMIL 400 QP NACIONAL2195482195.48ATIVO</v>
      </c>
      <c r="AU466">
        <f t="shared" si="23"/>
        <v>0</v>
      </c>
      <c r="AV466">
        <f t="shared" si="24"/>
        <v>0</v>
      </c>
      <c r="AW466">
        <f>COUNTIF(Erros!$J$2:$J$1060,H466)</f>
        <v>3</v>
      </c>
      <c r="AX466">
        <f>COUNTIF(Discrepante!$J$2:$J$86,H466)</f>
        <v>0</v>
      </c>
      <c r="AY466">
        <f>COUNTIF(Acertos!$J$2:$J$37,H466)</f>
        <v>0</v>
      </c>
    </row>
    <row r="467" spans="1:51">
      <c r="A467" s="33"/>
      <c r="B467" s="33"/>
      <c r="C467" s="33"/>
      <c r="D467" s="34"/>
      <c r="E467" s="33"/>
      <c r="F467" s="33"/>
      <c r="G467" s="33"/>
      <c r="H467" s="34">
        <v>74316914</v>
      </c>
      <c r="I467" s="29">
        <v>0</v>
      </c>
      <c r="J467" s="34" t="s">
        <v>914</v>
      </c>
      <c r="K467" s="33"/>
      <c r="L467" s="33"/>
      <c r="M467" s="33"/>
      <c r="N467" s="33"/>
      <c r="O467" s="33"/>
      <c r="P467" s="34">
        <v>1844.17</v>
      </c>
      <c r="Q467" s="34" t="s">
        <v>404</v>
      </c>
      <c r="R467" s="34" t="s">
        <v>404</v>
      </c>
      <c r="S467" s="34" t="s">
        <v>404</v>
      </c>
      <c r="T467" s="34">
        <v>19</v>
      </c>
      <c r="U467" s="34">
        <v>0</v>
      </c>
      <c r="V467" s="34">
        <v>1</v>
      </c>
      <c r="W467" s="34">
        <v>176697</v>
      </c>
      <c r="X467" s="35">
        <v>44761.875</v>
      </c>
      <c r="Y467" s="34" t="s">
        <v>387</v>
      </c>
      <c r="Z467" s="34">
        <v>0</v>
      </c>
      <c r="AA467" s="35"/>
      <c r="AB467" s="35">
        <v>44761.875</v>
      </c>
      <c r="AC467" s="35">
        <v>35584.875</v>
      </c>
      <c r="AD467" s="35">
        <v>43445.916666666664</v>
      </c>
      <c r="AE467" s="35"/>
      <c r="AF467" s="35">
        <v>43448.916666666664</v>
      </c>
      <c r="AG467" s="34"/>
      <c r="AH467" s="34">
        <v>0</v>
      </c>
      <c r="AI467" s="34">
        <v>0</v>
      </c>
      <c r="AJ467" s="34">
        <v>0</v>
      </c>
      <c r="AK467" s="34">
        <v>0</v>
      </c>
      <c r="AL467" s="34">
        <v>0</v>
      </c>
      <c r="AM467" s="34">
        <v>0</v>
      </c>
      <c r="AN467" s="34" t="s">
        <v>389</v>
      </c>
      <c r="AO467" s="34">
        <v>42</v>
      </c>
      <c r="AP467" s="34" t="s">
        <v>390</v>
      </c>
      <c r="AQ467" s="34">
        <v>219548</v>
      </c>
      <c r="AR467" s="34">
        <v>2195.48</v>
      </c>
      <c r="AS467" s="34" t="s">
        <v>408</v>
      </c>
      <c r="AT467" t="str">
        <f t="shared" si="22"/>
        <v>743169140RXNXTX XLXVXXRX BXRRXTX1844.17SIMSIMSIM190117669744761.875FNEL044761.87535584.87543445.916666666743448.9166666667000000AMIL42AMIL 400 QP NACIONAL2195482195.48ATIVO</v>
      </c>
      <c r="AU467">
        <f t="shared" si="23"/>
        <v>1</v>
      </c>
      <c r="AV467">
        <f t="shared" si="24"/>
        <v>1</v>
      </c>
      <c r="AW467">
        <f>COUNTIF(Erros!$J$2:$J$1060,H467)</f>
        <v>3</v>
      </c>
      <c r="AX467">
        <f>COUNTIF(Discrepante!$J$2:$J$86,H467)</f>
        <v>0</v>
      </c>
      <c r="AY467">
        <f>COUNTIF(Acertos!$J$2:$J$37,H467)</f>
        <v>0</v>
      </c>
    </row>
    <row r="468" spans="1:51">
      <c r="A468" s="33"/>
      <c r="B468" s="33"/>
      <c r="C468" s="33"/>
      <c r="D468" s="34"/>
      <c r="E468" s="33"/>
      <c r="F468" s="33"/>
      <c r="G468" s="33"/>
      <c r="H468" s="34">
        <v>74316914</v>
      </c>
      <c r="I468" s="29">
        <v>0</v>
      </c>
      <c r="J468" s="34" t="s">
        <v>914</v>
      </c>
      <c r="K468" s="33"/>
      <c r="L468" s="33"/>
      <c r="M468" s="33"/>
      <c r="N468" s="33"/>
      <c r="O468" s="33"/>
      <c r="P468" s="34">
        <v>1844.17</v>
      </c>
      <c r="Q468" s="34" t="s">
        <v>404</v>
      </c>
      <c r="R468" s="34" t="s">
        <v>404</v>
      </c>
      <c r="S468" s="34" t="s">
        <v>404</v>
      </c>
      <c r="T468" s="34">
        <v>19</v>
      </c>
      <c r="U468" s="34">
        <v>0</v>
      </c>
      <c r="V468" s="34">
        <v>1</v>
      </c>
      <c r="W468" s="34">
        <v>176697</v>
      </c>
      <c r="X468" s="35">
        <v>44761.875</v>
      </c>
      <c r="Y468" s="34" t="s">
        <v>387</v>
      </c>
      <c r="Z468" s="34">
        <v>0</v>
      </c>
      <c r="AA468" s="35"/>
      <c r="AB468" s="35">
        <v>44761.875</v>
      </c>
      <c r="AC468" s="35">
        <v>35584.875</v>
      </c>
      <c r="AD468" s="35">
        <v>43445.916666666664</v>
      </c>
      <c r="AE468" s="35"/>
      <c r="AF468" s="35">
        <v>43448.916666666664</v>
      </c>
      <c r="AG468" s="34"/>
      <c r="AH468" s="34">
        <v>0</v>
      </c>
      <c r="AI468" s="34">
        <v>0</v>
      </c>
      <c r="AJ468" s="34">
        <v>0</v>
      </c>
      <c r="AK468" s="34">
        <v>0</v>
      </c>
      <c r="AL468" s="34">
        <v>0</v>
      </c>
      <c r="AM468" s="34">
        <v>0</v>
      </c>
      <c r="AN468" s="34" t="s">
        <v>389</v>
      </c>
      <c r="AO468" s="34">
        <v>42</v>
      </c>
      <c r="AP468" s="34" t="s">
        <v>390</v>
      </c>
      <c r="AQ468" s="34">
        <v>219548</v>
      </c>
      <c r="AR468" s="34">
        <v>2195.48</v>
      </c>
      <c r="AS468" s="34" t="s">
        <v>408</v>
      </c>
      <c r="AT468" t="str">
        <f t="shared" si="22"/>
        <v>743169140RXNXTX XLXVXXRX BXRRXTX1844.17SIMSIMSIM190117669744761.875FNEL044761.87535584.87543445.916666666743448.9166666667000000AMIL42AMIL 400 QP NACIONAL2195482195.48ATIVO</v>
      </c>
      <c r="AU468">
        <f t="shared" si="23"/>
        <v>1</v>
      </c>
      <c r="AV468">
        <f t="shared" si="24"/>
        <v>1</v>
      </c>
      <c r="AW468">
        <f>COUNTIF(Erros!$J$2:$J$1060,H468)</f>
        <v>3</v>
      </c>
      <c r="AX468">
        <f>COUNTIF(Discrepante!$J$2:$J$86,H468)</f>
        <v>0</v>
      </c>
      <c r="AY468">
        <f>COUNTIF(Acertos!$J$2:$J$37,H468)</f>
        <v>0</v>
      </c>
    </row>
    <row r="469" spans="1:51">
      <c r="A469" s="33"/>
      <c r="B469" s="33"/>
      <c r="C469" s="33"/>
      <c r="D469" s="34"/>
      <c r="E469" s="33"/>
      <c r="F469" s="33"/>
      <c r="G469" s="33"/>
      <c r="H469" s="34">
        <v>74322318</v>
      </c>
      <c r="I469" s="29">
        <v>0</v>
      </c>
      <c r="J469" s="34" t="s">
        <v>899</v>
      </c>
      <c r="K469" s="33"/>
      <c r="L469" s="33"/>
      <c r="M469" s="33"/>
      <c r="N469" s="33"/>
      <c r="O469" s="33"/>
      <c r="P469" s="34">
        <v>1110.5899999999999</v>
      </c>
      <c r="Q469" s="34" t="s">
        <v>404</v>
      </c>
      <c r="R469" s="34" t="s">
        <v>404</v>
      </c>
      <c r="S469" s="34" t="s">
        <v>404</v>
      </c>
      <c r="T469" s="34">
        <v>57</v>
      </c>
      <c r="U469" s="34">
        <v>0</v>
      </c>
      <c r="V469" s="34">
        <v>1</v>
      </c>
      <c r="W469" s="34">
        <v>176034</v>
      </c>
      <c r="X469" s="35">
        <v>44761.875</v>
      </c>
      <c r="Y469" s="34" t="s">
        <v>392</v>
      </c>
      <c r="Z469" s="34">
        <v>0</v>
      </c>
      <c r="AA469" s="35"/>
      <c r="AB469" s="35">
        <v>44761.875</v>
      </c>
      <c r="AC469" s="35">
        <v>25603.916666666668</v>
      </c>
      <c r="AD469" s="35">
        <v>43445.916666666664</v>
      </c>
      <c r="AE469" s="35"/>
      <c r="AF469" s="35">
        <v>43448.916666666664</v>
      </c>
      <c r="AG469" s="34"/>
      <c r="AH469" s="34">
        <v>0</v>
      </c>
      <c r="AI469" s="34">
        <v>0</v>
      </c>
      <c r="AJ469" s="34">
        <v>0</v>
      </c>
      <c r="AK469" s="34">
        <v>0</v>
      </c>
      <c r="AL469" s="34">
        <v>0</v>
      </c>
      <c r="AM469" s="34">
        <v>0</v>
      </c>
      <c r="AN469" s="34" t="s">
        <v>389</v>
      </c>
      <c r="AO469" s="34">
        <v>42</v>
      </c>
      <c r="AP469" s="34" t="s">
        <v>394</v>
      </c>
      <c r="AQ469" s="34">
        <v>132214</v>
      </c>
      <c r="AR469" s="34">
        <v>1322.14</v>
      </c>
      <c r="AS469" s="34" t="s">
        <v>408</v>
      </c>
      <c r="AT469" t="str">
        <f t="shared" si="22"/>
        <v>743223180JXQUXLXNX LXXL WXRRXX1110.59SIMSIMSIM570117603444761.875ANMEP044761.87525603.916666666743445.916666666743448.9166666667000000AMIL42NEXT PLUS RM RJ1322141322.14ATIVO</v>
      </c>
      <c r="AU469">
        <f t="shared" si="23"/>
        <v>0</v>
      </c>
      <c r="AV469">
        <f t="shared" si="24"/>
        <v>0</v>
      </c>
      <c r="AW469">
        <f>COUNTIF(Erros!$J$2:$J$1060,H469)</f>
        <v>3</v>
      </c>
      <c r="AX469">
        <f>COUNTIF(Discrepante!$J$2:$J$86,H469)</f>
        <v>0</v>
      </c>
      <c r="AY469">
        <f>COUNTIF(Acertos!$J$2:$J$37,H469)</f>
        <v>0</v>
      </c>
    </row>
    <row r="470" spans="1:51">
      <c r="A470" s="33"/>
      <c r="B470" s="33"/>
      <c r="C470" s="33"/>
      <c r="D470" s="34"/>
      <c r="E470" s="33"/>
      <c r="F470" s="33"/>
      <c r="G470" s="33"/>
      <c r="H470" s="34">
        <v>74322318</v>
      </c>
      <c r="I470" s="29">
        <v>0</v>
      </c>
      <c r="J470" s="34" t="s">
        <v>899</v>
      </c>
      <c r="K470" s="33"/>
      <c r="L470" s="33"/>
      <c r="M470" s="33"/>
      <c r="N470" s="33"/>
      <c r="O470" s="33"/>
      <c r="P470" s="34">
        <v>1110.5899999999999</v>
      </c>
      <c r="Q470" s="34" t="s">
        <v>404</v>
      </c>
      <c r="R470" s="34" t="s">
        <v>404</v>
      </c>
      <c r="S470" s="34" t="s">
        <v>404</v>
      </c>
      <c r="T470" s="34">
        <v>57</v>
      </c>
      <c r="U470" s="34">
        <v>0</v>
      </c>
      <c r="V470" s="34">
        <v>1</v>
      </c>
      <c r="W470" s="34">
        <v>176034</v>
      </c>
      <c r="X470" s="35">
        <v>44761.875</v>
      </c>
      <c r="Y470" s="34" t="s">
        <v>392</v>
      </c>
      <c r="Z470" s="34">
        <v>0</v>
      </c>
      <c r="AA470" s="35"/>
      <c r="AB470" s="35">
        <v>44761.875</v>
      </c>
      <c r="AC470" s="35">
        <v>25603.916666666668</v>
      </c>
      <c r="AD470" s="35">
        <v>43445.916666666664</v>
      </c>
      <c r="AE470" s="35"/>
      <c r="AF470" s="35">
        <v>43448.916666666664</v>
      </c>
      <c r="AG470" s="34"/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34" t="s">
        <v>389</v>
      </c>
      <c r="AO470" s="34">
        <v>42</v>
      </c>
      <c r="AP470" s="34" t="s">
        <v>394</v>
      </c>
      <c r="AQ470" s="34">
        <v>132214</v>
      </c>
      <c r="AR470" s="34">
        <v>1322.14</v>
      </c>
      <c r="AS470" s="34" t="s">
        <v>408</v>
      </c>
      <c r="AT470" t="str">
        <f t="shared" si="22"/>
        <v>743223180JXQUXLXNX LXXL WXRRXX1110.59SIMSIMSIM570117603444761.875ANMEP044761.87525603.916666666743445.916666666743448.9166666667000000AMIL42NEXT PLUS RM RJ1322141322.14ATIVO</v>
      </c>
      <c r="AU470">
        <f t="shared" si="23"/>
        <v>1</v>
      </c>
      <c r="AV470">
        <f t="shared" si="24"/>
        <v>1</v>
      </c>
      <c r="AW470">
        <f>COUNTIF(Erros!$J$2:$J$1060,H470)</f>
        <v>3</v>
      </c>
      <c r="AX470">
        <f>COUNTIF(Discrepante!$J$2:$J$86,H470)</f>
        <v>0</v>
      </c>
      <c r="AY470">
        <f>COUNTIF(Acertos!$J$2:$J$37,H470)</f>
        <v>0</v>
      </c>
    </row>
    <row r="471" spans="1:51">
      <c r="A471" s="33"/>
      <c r="B471" s="33"/>
      <c r="C471" s="33"/>
      <c r="D471" s="34"/>
      <c r="E471" s="33"/>
      <c r="F471" s="33"/>
      <c r="G471" s="33"/>
      <c r="H471" s="34">
        <v>74322318</v>
      </c>
      <c r="I471" s="29">
        <v>0</v>
      </c>
      <c r="J471" s="34" t="s">
        <v>899</v>
      </c>
      <c r="K471" s="33"/>
      <c r="L471" s="33"/>
      <c r="M471" s="33"/>
      <c r="N471" s="33"/>
      <c r="O471" s="33"/>
      <c r="P471" s="34">
        <v>1110.5899999999999</v>
      </c>
      <c r="Q471" s="34" t="s">
        <v>404</v>
      </c>
      <c r="R471" s="34" t="s">
        <v>404</v>
      </c>
      <c r="S471" s="34" t="s">
        <v>404</v>
      </c>
      <c r="T471" s="34">
        <v>57</v>
      </c>
      <c r="U471" s="34">
        <v>0</v>
      </c>
      <c r="V471" s="34">
        <v>1</v>
      </c>
      <c r="W471" s="34">
        <v>176034</v>
      </c>
      <c r="X471" s="35">
        <v>44761.875</v>
      </c>
      <c r="Y471" s="34" t="s">
        <v>392</v>
      </c>
      <c r="Z471" s="34">
        <v>0</v>
      </c>
      <c r="AA471" s="35"/>
      <c r="AB471" s="35">
        <v>44761.875</v>
      </c>
      <c r="AC471" s="35">
        <v>25603.916666666668</v>
      </c>
      <c r="AD471" s="35">
        <v>43445.916666666664</v>
      </c>
      <c r="AE471" s="35"/>
      <c r="AF471" s="35">
        <v>43448.916666666664</v>
      </c>
      <c r="AG471" s="34"/>
      <c r="AH471" s="34">
        <v>0</v>
      </c>
      <c r="AI471" s="34">
        <v>0</v>
      </c>
      <c r="AJ471" s="34">
        <v>0</v>
      </c>
      <c r="AK471" s="34">
        <v>0</v>
      </c>
      <c r="AL471" s="34">
        <v>0</v>
      </c>
      <c r="AM471" s="34">
        <v>0</v>
      </c>
      <c r="AN471" s="34" t="s">
        <v>389</v>
      </c>
      <c r="AO471" s="34">
        <v>42</v>
      </c>
      <c r="AP471" s="34" t="s">
        <v>394</v>
      </c>
      <c r="AQ471" s="34">
        <v>132214</v>
      </c>
      <c r="AR471" s="34">
        <v>1322.14</v>
      </c>
      <c r="AS471" s="34" t="s">
        <v>408</v>
      </c>
      <c r="AT471" t="str">
        <f t="shared" si="22"/>
        <v>743223180JXQUXLXNX LXXL WXRRXX1110.59SIMSIMSIM570117603444761.875ANMEP044761.87525603.916666666743445.916666666743448.9166666667000000AMIL42NEXT PLUS RM RJ1322141322.14ATIVO</v>
      </c>
      <c r="AU471">
        <f t="shared" si="23"/>
        <v>1</v>
      </c>
      <c r="AV471">
        <f t="shared" si="24"/>
        <v>1</v>
      </c>
      <c r="AW471">
        <f>COUNTIF(Erros!$J$2:$J$1060,H471)</f>
        <v>3</v>
      </c>
      <c r="AX471">
        <f>COUNTIF(Discrepante!$J$2:$J$86,H471)</f>
        <v>0</v>
      </c>
      <c r="AY471">
        <f>COUNTIF(Acertos!$J$2:$J$37,H471)</f>
        <v>0</v>
      </c>
    </row>
    <row r="472" spans="1:51">
      <c r="A472" s="33"/>
      <c r="B472" s="33"/>
      <c r="C472" s="33"/>
      <c r="D472" s="36"/>
      <c r="E472" s="33"/>
      <c r="F472" s="33"/>
      <c r="G472" s="33"/>
      <c r="H472" s="36">
        <v>74322328</v>
      </c>
      <c r="I472" s="30">
        <v>0</v>
      </c>
      <c r="J472" s="36" t="s">
        <v>919</v>
      </c>
      <c r="K472" s="33"/>
      <c r="L472" s="33"/>
      <c r="M472" s="33"/>
      <c r="N472" s="33"/>
      <c r="O472" s="33"/>
      <c r="P472" s="36">
        <v>1388.25</v>
      </c>
      <c r="Q472" s="36" t="s">
        <v>404</v>
      </c>
      <c r="R472" s="36" t="s">
        <v>404</v>
      </c>
      <c r="S472" s="36" t="s">
        <v>404</v>
      </c>
      <c r="T472" s="36">
        <v>19</v>
      </c>
      <c r="U472" s="36">
        <v>0</v>
      </c>
      <c r="V472" s="36">
        <v>1</v>
      </c>
      <c r="W472" s="36">
        <v>176925</v>
      </c>
      <c r="X472" s="37">
        <v>44761.875</v>
      </c>
      <c r="Y472" s="36" t="s">
        <v>387</v>
      </c>
      <c r="Z472" s="36">
        <v>0</v>
      </c>
      <c r="AA472" s="37">
        <v>44755.875</v>
      </c>
      <c r="AB472" s="37">
        <v>44761.875</v>
      </c>
      <c r="AC472" s="37">
        <v>23427.875</v>
      </c>
      <c r="AD472" s="37">
        <v>44755.875</v>
      </c>
      <c r="AE472" s="37">
        <v>44574.875</v>
      </c>
      <c r="AF472" s="37">
        <v>43448.916666666664</v>
      </c>
      <c r="AG472" s="36"/>
      <c r="AH472" s="36">
        <v>0</v>
      </c>
      <c r="AI472" s="36">
        <v>0</v>
      </c>
      <c r="AJ472" s="36">
        <v>0</v>
      </c>
      <c r="AK472" s="36">
        <v>0</v>
      </c>
      <c r="AL472" s="36">
        <v>0</v>
      </c>
      <c r="AM472" s="36">
        <v>0</v>
      </c>
      <c r="AN472" s="36" t="s">
        <v>389</v>
      </c>
      <c r="AO472" s="36">
        <v>42</v>
      </c>
      <c r="AP472" s="36" t="s">
        <v>394</v>
      </c>
      <c r="AQ472" s="36">
        <v>165267</v>
      </c>
      <c r="AR472" s="36">
        <v>1652.67</v>
      </c>
      <c r="AS472" s="36" t="s">
        <v>391</v>
      </c>
      <c r="AT472" t="str">
        <f t="shared" si="22"/>
        <v>743223280DXVX WXMPX MXRXNHX1388.25SIMSIMSIM190117692544761.875FNEL044755.87544761.87523427.87544755.87544574.87543448.9166666667000000AMIL42NEXT PLUS RM RJ1652671652.67INATIVO</v>
      </c>
      <c r="AU472">
        <f t="shared" si="23"/>
        <v>0</v>
      </c>
      <c r="AV472">
        <f t="shared" si="24"/>
        <v>0</v>
      </c>
      <c r="AW472">
        <f>COUNTIF(Erros!$J$2:$J$1060,H472)</f>
        <v>3</v>
      </c>
      <c r="AX472">
        <f>COUNTIF(Discrepante!$J$2:$J$86,H472)</f>
        <v>0</v>
      </c>
      <c r="AY472">
        <f>COUNTIF(Acertos!$J$2:$J$37,H472)</f>
        <v>0</v>
      </c>
    </row>
    <row r="473" spans="1:51">
      <c r="A473" s="33"/>
      <c r="B473" s="33"/>
      <c r="C473" s="33"/>
      <c r="D473" s="36"/>
      <c r="E473" s="33"/>
      <c r="F473" s="33"/>
      <c r="G473" s="33"/>
      <c r="H473" s="36">
        <v>74322328</v>
      </c>
      <c r="I473" s="30">
        <v>0</v>
      </c>
      <c r="J473" s="36" t="s">
        <v>919</v>
      </c>
      <c r="K473" s="33"/>
      <c r="L473" s="33"/>
      <c r="M473" s="33"/>
      <c r="N473" s="33"/>
      <c r="O473" s="33"/>
      <c r="P473" s="36">
        <v>1388.25</v>
      </c>
      <c r="Q473" s="36" t="s">
        <v>404</v>
      </c>
      <c r="R473" s="36" t="s">
        <v>404</v>
      </c>
      <c r="S473" s="36" t="s">
        <v>404</v>
      </c>
      <c r="T473" s="36">
        <v>19</v>
      </c>
      <c r="U473" s="36">
        <v>0</v>
      </c>
      <c r="V473" s="36">
        <v>1</v>
      </c>
      <c r="W473" s="36">
        <v>176925</v>
      </c>
      <c r="X473" s="37">
        <v>44761.875</v>
      </c>
      <c r="Y473" s="36" t="s">
        <v>387</v>
      </c>
      <c r="Z473" s="36">
        <v>0</v>
      </c>
      <c r="AA473" s="37">
        <v>44755.875</v>
      </c>
      <c r="AB473" s="37">
        <v>44761.875</v>
      </c>
      <c r="AC473" s="37">
        <v>23427.875</v>
      </c>
      <c r="AD473" s="37">
        <v>44755.875</v>
      </c>
      <c r="AE473" s="37">
        <v>44574.875</v>
      </c>
      <c r="AF473" s="37">
        <v>43448.916666666664</v>
      </c>
      <c r="AG473" s="36"/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36" t="s">
        <v>389</v>
      </c>
      <c r="AO473" s="36">
        <v>42</v>
      </c>
      <c r="AP473" s="36" t="s">
        <v>394</v>
      </c>
      <c r="AQ473" s="36">
        <v>165267</v>
      </c>
      <c r="AR473" s="36">
        <v>1652.67</v>
      </c>
      <c r="AS473" s="36" t="s">
        <v>391</v>
      </c>
      <c r="AT473" t="str">
        <f t="shared" si="22"/>
        <v>743223280DXVX WXMPX MXRXNHX1388.25SIMSIMSIM190117692544761.875FNEL044755.87544761.87523427.87544755.87544574.87543448.9166666667000000AMIL42NEXT PLUS RM RJ1652671652.67INATIVO</v>
      </c>
      <c r="AU473">
        <f t="shared" si="23"/>
        <v>1</v>
      </c>
      <c r="AV473">
        <f t="shared" si="24"/>
        <v>1</v>
      </c>
      <c r="AW473">
        <f>COUNTIF(Erros!$J$2:$J$1060,H473)</f>
        <v>3</v>
      </c>
      <c r="AX473">
        <f>COUNTIF(Discrepante!$J$2:$J$86,H473)</f>
        <v>0</v>
      </c>
      <c r="AY473">
        <f>COUNTIF(Acertos!$J$2:$J$37,H473)</f>
        <v>0</v>
      </c>
    </row>
    <row r="474" spans="1:51">
      <c r="A474" s="33"/>
      <c r="B474" s="33"/>
      <c r="C474" s="33"/>
      <c r="D474" s="36"/>
      <c r="E474" s="33"/>
      <c r="F474" s="33"/>
      <c r="G474" s="33"/>
      <c r="H474" s="36">
        <v>74322328</v>
      </c>
      <c r="I474" s="30">
        <v>0</v>
      </c>
      <c r="J474" s="36" t="s">
        <v>919</v>
      </c>
      <c r="K474" s="33"/>
      <c r="L474" s="33"/>
      <c r="M474" s="33"/>
      <c r="N474" s="33"/>
      <c r="O474" s="33"/>
      <c r="P474" s="36">
        <v>1388.25</v>
      </c>
      <c r="Q474" s="36" t="s">
        <v>404</v>
      </c>
      <c r="R474" s="36" t="s">
        <v>404</v>
      </c>
      <c r="S474" s="36" t="s">
        <v>404</v>
      </c>
      <c r="T474" s="36">
        <v>19</v>
      </c>
      <c r="U474" s="36">
        <v>0</v>
      </c>
      <c r="V474" s="36">
        <v>1</v>
      </c>
      <c r="W474" s="36">
        <v>176925</v>
      </c>
      <c r="X474" s="37">
        <v>44761.875</v>
      </c>
      <c r="Y474" s="36" t="s">
        <v>387</v>
      </c>
      <c r="Z474" s="36">
        <v>0</v>
      </c>
      <c r="AA474" s="37">
        <v>44755.875</v>
      </c>
      <c r="AB474" s="37">
        <v>44761.875</v>
      </c>
      <c r="AC474" s="37">
        <v>23427.875</v>
      </c>
      <c r="AD474" s="37">
        <v>44755.875</v>
      </c>
      <c r="AE474" s="37">
        <v>44574.875</v>
      </c>
      <c r="AF474" s="37">
        <v>43448.916666666664</v>
      </c>
      <c r="AG474" s="36"/>
      <c r="AH474" s="36">
        <v>0</v>
      </c>
      <c r="AI474" s="36">
        <v>0</v>
      </c>
      <c r="AJ474" s="36">
        <v>0</v>
      </c>
      <c r="AK474" s="36">
        <v>0</v>
      </c>
      <c r="AL474" s="36">
        <v>0</v>
      </c>
      <c r="AM474" s="36">
        <v>0</v>
      </c>
      <c r="AN474" s="36" t="s">
        <v>389</v>
      </c>
      <c r="AO474" s="36">
        <v>42</v>
      </c>
      <c r="AP474" s="36" t="s">
        <v>394</v>
      </c>
      <c r="AQ474" s="36">
        <v>165267</v>
      </c>
      <c r="AR474" s="36">
        <v>1652.67</v>
      </c>
      <c r="AS474" s="36" t="s">
        <v>391</v>
      </c>
      <c r="AT474" t="str">
        <f t="shared" si="22"/>
        <v>743223280DXVX WXMPX MXRXNHX1388.25SIMSIMSIM190117692544761.875FNEL044755.87544761.87523427.87544755.87544574.87543448.9166666667000000AMIL42NEXT PLUS RM RJ1652671652.67INATIVO</v>
      </c>
      <c r="AU474">
        <f t="shared" si="23"/>
        <v>1</v>
      </c>
      <c r="AV474">
        <f t="shared" si="24"/>
        <v>1</v>
      </c>
      <c r="AW474">
        <f>COUNTIF(Erros!$J$2:$J$1060,H474)</f>
        <v>3</v>
      </c>
      <c r="AX474">
        <f>COUNTIF(Discrepante!$J$2:$J$86,H474)</f>
        <v>0</v>
      </c>
      <c r="AY474">
        <f>COUNTIF(Acertos!$J$2:$J$37,H474)</f>
        <v>0</v>
      </c>
    </row>
    <row r="475" spans="1:51">
      <c r="A475" s="33"/>
      <c r="B475" s="33"/>
      <c r="C475" s="33"/>
      <c r="D475" s="34"/>
      <c r="E475" s="33"/>
      <c r="F475" s="33"/>
      <c r="G475" s="33"/>
      <c r="H475" s="34">
        <v>74322329</v>
      </c>
      <c r="I475" s="29">
        <v>0</v>
      </c>
      <c r="J475" s="34" t="s">
        <v>920</v>
      </c>
      <c r="K475" s="33"/>
      <c r="L475" s="33"/>
      <c r="M475" s="33"/>
      <c r="N475" s="33"/>
      <c r="O475" s="33"/>
      <c r="P475" s="34">
        <v>1110.5899999999999</v>
      </c>
      <c r="Q475" s="34" t="s">
        <v>404</v>
      </c>
      <c r="R475" s="34" t="s">
        <v>404</v>
      </c>
      <c r="S475" s="34" t="s">
        <v>404</v>
      </c>
      <c r="T475" s="34">
        <v>19</v>
      </c>
      <c r="U475" s="34">
        <v>0</v>
      </c>
      <c r="V475" s="34">
        <v>1</v>
      </c>
      <c r="W475" s="34">
        <v>176925</v>
      </c>
      <c r="X475" s="35">
        <v>44761.875</v>
      </c>
      <c r="Y475" s="34" t="s">
        <v>387</v>
      </c>
      <c r="Z475" s="34">
        <v>1</v>
      </c>
      <c r="AA475" s="35">
        <v>44755.875</v>
      </c>
      <c r="AB475" s="35">
        <v>44761.875</v>
      </c>
      <c r="AC475" s="35">
        <v>25706.875</v>
      </c>
      <c r="AD475" s="35">
        <v>44755.875</v>
      </c>
      <c r="AE475" s="35"/>
      <c r="AF475" s="35">
        <v>43448.916666666664</v>
      </c>
      <c r="AG475" s="34"/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34" t="s">
        <v>389</v>
      </c>
      <c r="AO475" s="34">
        <v>42</v>
      </c>
      <c r="AP475" s="34" t="s">
        <v>394</v>
      </c>
      <c r="AQ475" s="34">
        <v>132214</v>
      </c>
      <c r="AR475" s="34">
        <v>1322.14</v>
      </c>
      <c r="AS475" s="34" t="s">
        <v>391</v>
      </c>
      <c r="AT475" t="str">
        <f t="shared" si="22"/>
        <v>743223290XDXLXNX RXXNXLDX DX WRUZ1110.59SIMSIMSIM190117692544761.875FNEL144755.87544761.87525706.87544755.87543448.9166666667000000AMIL42NEXT PLUS RM RJ1322141322.14INATIVO</v>
      </c>
      <c r="AU475">
        <f t="shared" si="23"/>
        <v>0</v>
      </c>
      <c r="AV475">
        <f t="shared" si="24"/>
        <v>0</v>
      </c>
      <c r="AW475">
        <f>COUNTIF(Erros!$J$2:$J$1060,H475)</f>
        <v>3</v>
      </c>
      <c r="AX475">
        <f>COUNTIF(Discrepante!$J$2:$J$86,H475)</f>
        <v>0</v>
      </c>
      <c r="AY475">
        <f>COUNTIF(Acertos!$J$2:$J$37,H475)</f>
        <v>0</v>
      </c>
    </row>
    <row r="476" spans="1:51">
      <c r="A476" s="33"/>
      <c r="B476" s="33"/>
      <c r="C476" s="33"/>
      <c r="D476" s="34"/>
      <c r="E476" s="33"/>
      <c r="F476" s="33"/>
      <c r="G476" s="33"/>
      <c r="H476" s="34">
        <v>74322329</v>
      </c>
      <c r="I476" s="29">
        <v>0</v>
      </c>
      <c r="J476" s="34" t="s">
        <v>920</v>
      </c>
      <c r="K476" s="33"/>
      <c r="L476" s="33"/>
      <c r="M476" s="33"/>
      <c r="N476" s="33"/>
      <c r="O476" s="33"/>
      <c r="P476" s="34">
        <v>1110.5899999999999</v>
      </c>
      <c r="Q476" s="34" t="s">
        <v>404</v>
      </c>
      <c r="R476" s="34" t="s">
        <v>404</v>
      </c>
      <c r="S476" s="34" t="s">
        <v>404</v>
      </c>
      <c r="T476" s="34">
        <v>19</v>
      </c>
      <c r="U476" s="34">
        <v>0</v>
      </c>
      <c r="V476" s="34">
        <v>1</v>
      </c>
      <c r="W476" s="34">
        <v>176925</v>
      </c>
      <c r="X476" s="35">
        <v>44761.875</v>
      </c>
      <c r="Y476" s="34" t="s">
        <v>387</v>
      </c>
      <c r="Z476" s="34">
        <v>1</v>
      </c>
      <c r="AA476" s="35">
        <v>44755.875</v>
      </c>
      <c r="AB476" s="35">
        <v>44761.875</v>
      </c>
      <c r="AC476" s="35">
        <v>25706.875</v>
      </c>
      <c r="AD476" s="35">
        <v>44755.875</v>
      </c>
      <c r="AE476" s="35"/>
      <c r="AF476" s="35">
        <v>43448.916666666664</v>
      </c>
      <c r="AG476" s="34"/>
      <c r="AH476" s="34">
        <v>0</v>
      </c>
      <c r="AI476" s="34">
        <v>0</v>
      </c>
      <c r="AJ476" s="34">
        <v>0</v>
      </c>
      <c r="AK476" s="34">
        <v>0</v>
      </c>
      <c r="AL476" s="34">
        <v>0</v>
      </c>
      <c r="AM476" s="34">
        <v>0</v>
      </c>
      <c r="AN476" s="34" t="s">
        <v>389</v>
      </c>
      <c r="AO476" s="34">
        <v>42</v>
      </c>
      <c r="AP476" s="34" t="s">
        <v>394</v>
      </c>
      <c r="AQ476" s="34">
        <v>132214</v>
      </c>
      <c r="AR476" s="34">
        <v>1322.14</v>
      </c>
      <c r="AS476" s="34" t="s">
        <v>391</v>
      </c>
      <c r="AT476" t="str">
        <f t="shared" si="22"/>
        <v>743223290XDXLXNX RXXNXLDX DX WRUZ1110.59SIMSIMSIM190117692544761.875FNEL144755.87544761.87525706.87544755.87543448.9166666667000000AMIL42NEXT PLUS RM RJ1322141322.14INATIVO</v>
      </c>
      <c r="AU476">
        <f t="shared" si="23"/>
        <v>1</v>
      </c>
      <c r="AV476">
        <f t="shared" si="24"/>
        <v>1</v>
      </c>
      <c r="AW476">
        <f>COUNTIF(Erros!$J$2:$J$1060,H476)</f>
        <v>3</v>
      </c>
      <c r="AX476">
        <f>COUNTIF(Discrepante!$J$2:$J$86,H476)</f>
        <v>0</v>
      </c>
      <c r="AY476">
        <f>COUNTIF(Acertos!$J$2:$J$37,H476)</f>
        <v>0</v>
      </c>
    </row>
    <row r="477" spans="1:51">
      <c r="A477" s="33"/>
      <c r="B477" s="33"/>
      <c r="C477" s="33"/>
      <c r="D477" s="34"/>
      <c r="E477" s="33"/>
      <c r="F477" s="33"/>
      <c r="G477" s="33"/>
      <c r="H477" s="34">
        <v>74322329</v>
      </c>
      <c r="I477" s="29">
        <v>0</v>
      </c>
      <c r="J477" s="34" t="s">
        <v>920</v>
      </c>
      <c r="K477" s="33"/>
      <c r="L477" s="33"/>
      <c r="M477" s="33"/>
      <c r="N477" s="33"/>
      <c r="O477" s="33"/>
      <c r="P477" s="34">
        <v>1110.5899999999999</v>
      </c>
      <c r="Q477" s="34" t="s">
        <v>404</v>
      </c>
      <c r="R477" s="34" t="s">
        <v>404</v>
      </c>
      <c r="S477" s="34" t="s">
        <v>404</v>
      </c>
      <c r="T477" s="34">
        <v>19</v>
      </c>
      <c r="U477" s="34">
        <v>0</v>
      </c>
      <c r="V477" s="34">
        <v>1</v>
      </c>
      <c r="W477" s="34">
        <v>176925</v>
      </c>
      <c r="X477" s="35">
        <v>44761.875</v>
      </c>
      <c r="Y477" s="34" t="s">
        <v>387</v>
      </c>
      <c r="Z477" s="34">
        <v>1</v>
      </c>
      <c r="AA477" s="35">
        <v>44755.875</v>
      </c>
      <c r="AB477" s="35">
        <v>44761.875</v>
      </c>
      <c r="AC477" s="35">
        <v>25706.875</v>
      </c>
      <c r="AD477" s="35">
        <v>44755.875</v>
      </c>
      <c r="AE477" s="35"/>
      <c r="AF477" s="35">
        <v>43448.916666666664</v>
      </c>
      <c r="AG477" s="34"/>
      <c r="AH477" s="34">
        <v>0</v>
      </c>
      <c r="AI477" s="34">
        <v>0</v>
      </c>
      <c r="AJ477" s="34">
        <v>0</v>
      </c>
      <c r="AK477" s="34">
        <v>0</v>
      </c>
      <c r="AL477" s="34">
        <v>0</v>
      </c>
      <c r="AM477" s="34">
        <v>0</v>
      </c>
      <c r="AN477" s="34" t="s">
        <v>389</v>
      </c>
      <c r="AO477" s="34">
        <v>42</v>
      </c>
      <c r="AP477" s="34" t="s">
        <v>394</v>
      </c>
      <c r="AQ477" s="34">
        <v>132214</v>
      </c>
      <c r="AR477" s="34">
        <v>1322.14</v>
      </c>
      <c r="AS477" s="34" t="s">
        <v>391</v>
      </c>
      <c r="AT477" t="str">
        <f t="shared" si="22"/>
        <v>743223290XDXLXNX RXXNXLDX DX WRUZ1110.59SIMSIMSIM190117692544761.875FNEL144755.87544761.87525706.87544755.87543448.9166666667000000AMIL42NEXT PLUS RM RJ1322141322.14INATIVO</v>
      </c>
      <c r="AU477">
        <f t="shared" si="23"/>
        <v>1</v>
      </c>
      <c r="AV477">
        <f t="shared" si="24"/>
        <v>1</v>
      </c>
      <c r="AW477">
        <f>COUNTIF(Erros!$J$2:$J$1060,H477)</f>
        <v>3</v>
      </c>
      <c r="AX477">
        <f>COUNTIF(Discrepante!$J$2:$J$86,H477)</f>
        <v>0</v>
      </c>
      <c r="AY477">
        <f>COUNTIF(Acertos!$J$2:$J$37,H477)</f>
        <v>0</v>
      </c>
    </row>
    <row r="478" spans="1:51">
      <c r="A478" s="31" t="s">
        <v>286</v>
      </c>
      <c r="B478" s="31" t="s">
        <v>31</v>
      </c>
      <c r="C478" s="31" t="s">
        <v>30</v>
      </c>
      <c r="D478" s="27">
        <v>1197772000</v>
      </c>
      <c r="E478" s="27" t="s">
        <v>1062</v>
      </c>
      <c r="F478" s="27" t="s">
        <v>32</v>
      </c>
      <c r="G478" s="32">
        <v>43448.916666666664</v>
      </c>
      <c r="H478" s="31">
        <v>74325051</v>
      </c>
      <c r="I478" s="27">
        <v>0</v>
      </c>
      <c r="J478" s="31" t="s">
        <v>287</v>
      </c>
      <c r="K478" s="31">
        <v>0</v>
      </c>
      <c r="L478" s="31">
        <v>0</v>
      </c>
      <c r="M478" s="31" t="s">
        <v>285</v>
      </c>
      <c r="N478" s="31" t="s">
        <v>77</v>
      </c>
      <c r="O478" s="31" t="s">
        <v>78</v>
      </c>
      <c r="P478" s="31">
        <v>635.76</v>
      </c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 t="str">
        <f>M478</f>
        <v>NEXT PLUS RM RJ QC PJCA</v>
      </c>
      <c r="AQ478" s="33"/>
      <c r="AR478" s="33"/>
      <c r="AS478" s="33"/>
      <c r="AT478" t="str">
        <f t="shared" si="22"/>
        <v>6302ca45cf356950645fe0236302b4adc75d55efecf90f1d6302ca45cf356950645fe02111977720006302b4adc75d55efecf90f1d1197772000H43448.9166666667743250510TXTIXNX ILVX PINTX00NEXT PLUS RM RJ QC PJCAMens. Titular Faixa Etária Implant.T635.76NEXT PLUS RM RJ QC PJCA</v>
      </c>
      <c r="AU478">
        <f t="shared" si="23"/>
        <v>0</v>
      </c>
      <c r="AV478">
        <f t="shared" si="24"/>
        <v>0</v>
      </c>
      <c r="AW478">
        <f>COUNTIF(Erros!$J$2:$J$1060,H478)</f>
        <v>1</v>
      </c>
      <c r="AX478">
        <f>COUNTIF(Discrepante!$J$2:$J$86,H478)</f>
        <v>0</v>
      </c>
      <c r="AY478">
        <f>COUNTIF(Acertos!$J$2:$J$37,H478)</f>
        <v>0</v>
      </c>
    </row>
    <row r="479" spans="1:51">
      <c r="A479" s="33"/>
      <c r="B479" s="33"/>
      <c r="C479" s="33"/>
      <c r="D479" s="36"/>
      <c r="E479" s="33"/>
      <c r="F479" s="33"/>
      <c r="G479" s="33"/>
      <c r="H479" s="36">
        <v>74327975</v>
      </c>
      <c r="I479" s="30">
        <v>0</v>
      </c>
      <c r="J479" s="36" t="s">
        <v>921</v>
      </c>
      <c r="K479" s="33"/>
      <c r="L479" s="33"/>
      <c r="M479" s="33"/>
      <c r="N479" s="33"/>
      <c r="O479" s="33"/>
      <c r="P479" s="36">
        <v>416.82</v>
      </c>
      <c r="Q479" s="36" t="s">
        <v>404</v>
      </c>
      <c r="R479" s="36" t="s">
        <v>404</v>
      </c>
      <c r="S479" s="36" t="s">
        <v>386</v>
      </c>
      <c r="T479" s="36">
        <v>19</v>
      </c>
      <c r="U479" s="36">
        <v>0</v>
      </c>
      <c r="V479" s="36">
        <v>1</v>
      </c>
      <c r="W479" s="36">
        <v>177016</v>
      </c>
      <c r="X479" s="37">
        <v>44761.875</v>
      </c>
      <c r="Y479" s="36" t="s">
        <v>387</v>
      </c>
      <c r="Z479" s="36">
        <v>0</v>
      </c>
      <c r="AA479" s="37"/>
      <c r="AB479" s="37">
        <v>44761.875</v>
      </c>
      <c r="AC479" s="37">
        <v>40212.916666666664</v>
      </c>
      <c r="AD479" s="37">
        <v>44755.875</v>
      </c>
      <c r="AE479" s="37">
        <v>44755.875</v>
      </c>
      <c r="AF479" s="37">
        <v>43448.916666666664</v>
      </c>
      <c r="AG479" s="36"/>
      <c r="AH479" s="36">
        <v>0</v>
      </c>
      <c r="AI479" s="36">
        <v>0</v>
      </c>
      <c r="AJ479" s="36">
        <v>0</v>
      </c>
      <c r="AK479" s="36">
        <v>0</v>
      </c>
      <c r="AL479" s="36">
        <v>0</v>
      </c>
      <c r="AM479" s="36">
        <v>0</v>
      </c>
      <c r="AN479" s="36" t="s">
        <v>389</v>
      </c>
      <c r="AO479" s="36">
        <v>42</v>
      </c>
      <c r="AP479" s="36" t="s">
        <v>400</v>
      </c>
      <c r="AQ479" s="36">
        <v>49621</v>
      </c>
      <c r="AR479" s="36">
        <v>496.21</v>
      </c>
      <c r="AS479" s="36" t="s">
        <v>480</v>
      </c>
      <c r="AT479" t="str">
        <f t="shared" si="22"/>
        <v>743279750PXDRX MXGUXL XLVX XRXUJX416.82SIMSIMNÃO190117701644761.875FNEL044761.87540212.916666666744755.87544755.87543448.9166666667000000AMIL42NEXT MUNICIPAL SÃO PAULO49621496.21SUSPENSÃO</v>
      </c>
      <c r="AU479">
        <f t="shared" si="23"/>
        <v>0</v>
      </c>
      <c r="AV479">
        <f t="shared" si="24"/>
        <v>0</v>
      </c>
      <c r="AW479">
        <f>COUNTIF(Erros!$J$2:$J$1060,H479)</f>
        <v>3</v>
      </c>
      <c r="AX479">
        <f>COUNTIF(Discrepante!$J$2:$J$86,H479)</f>
        <v>0</v>
      </c>
      <c r="AY479">
        <f>COUNTIF(Acertos!$J$2:$J$37,H479)</f>
        <v>0</v>
      </c>
    </row>
    <row r="480" spans="1:51">
      <c r="A480" s="33"/>
      <c r="B480" s="33"/>
      <c r="C480" s="33"/>
      <c r="D480" s="36"/>
      <c r="E480" s="33"/>
      <c r="F480" s="33"/>
      <c r="G480" s="33"/>
      <c r="H480" s="36">
        <v>74327975</v>
      </c>
      <c r="I480" s="30">
        <v>0</v>
      </c>
      <c r="J480" s="36" t="s">
        <v>921</v>
      </c>
      <c r="K480" s="33"/>
      <c r="L480" s="33"/>
      <c r="M480" s="33"/>
      <c r="N480" s="33"/>
      <c r="O480" s="33"/>
      <c r="P480" s="36">
        <v>416.82</v>
      </c>
      <c r="Q480" s="36" t="s">
        <v>404</v>
      </c>
      <c r="R480" s="36" t="s">
        <v>404</v>
      </c>
      <c r="S480" s="36" t="s">
        <v>386</v>
      </c>
      <c r="T480" s="36">
        <v>19</v>
      </c>
      <c r="U480" s="36">
        <v>0</v>
      </c>
      <c r="V480" s="36">
        <v>1</v>
      </c>
      <c r="W480" s="36">
        <v>177016</v>
      </c>
      <c r="X480" s="37">
        <v>44761.875</v>
      </c>
      <c r="Y480" s="36" t="s">
        <v>387</v>
      </c>
      <c r="Z480" s="36">
        <v>0</v>
      </c>
      <c r="AA480" s="37"/>
      <c r="AB480" s="37">
        <v>44761.875</v>
      </c>
      <c r="AC480" s="37">
        <v>40212.916666666664</v>
      </c>
      <c r="AD480" s="37">
        <v>44755.875</v>
      </c>
      <c r="AE480" s="37">
        <v>44755.875</v>
      </c>
      <c r="AF480" s="37">
        <v>43448.916666666664</v>
      </c>
      <c r="AG480" s="36"/>
      <c r="AH480" s="36">
        <v>0</v>
      </c>
      <c r="AI480" s="36">
        <v>0</v>
      </c>
      <c r="AJ480" s="36">
        <v>0</v>
      </c>
      <c r="AK480" s="36">
        <v>0</v>
      </c>
      <c r="AL480" s="36">
        <v>0</v>
      </c>
      <c r="AM480" s="36">
        <v>0</v>
      </c>
      <c r="AN480" s="36" t="s">
        <v>389</v>
      </c>
      <c r="AO480" s="36">
        <v>42</v>
      </c>
      <c r="AP480" s="36" t="s">
        <v>400</v>
      </c>
      <c r="AQ480" s="36">
        <v>49621</v>
      </c>
      <c r="AR480" s="36">
        <v>496.21</v>
      </c>
      <c r="AS480" s="36" t="s">
        <v>480</v>
      </c>
      <c r="AT480" t="str">
        <f t="shared" si="22"/>
        <v>743279750PXDRX MXGUXL XLVX XRXUJX416.82SIMSIMNÃO190117701644761.875FNEL044761.87540212.916666666744755.87544755.87543448.9166666667000000AMIL42NEXT MUNICIPAL SÃO PAULO49621496.21SUSPENSÃO</v>
      </c>
      <c r="AU480">
        <f t="shared" si="23"/>
        <v>1</v>
      </c>
      <c r="AV480">
        <f t="shared" si="24"/>
        <v>1</v>
      </c>
      <c r="AW480">
        <f>COUNTIF(Erros!$J$2:$J$1060,H480)</f>
        <v>3</v>
      </c>
      <c r="AX480">
        <f>COUNTIF(Discrepante!$J$2:$J$86,H480)</f>
        <v>0</v>
      </c>
      <c r="AY480">
        <f>COUNTIF(Acertos!$J$2:$J$37,H480)</f>
        <v>0</v>
      </c>
    </row>
    <row r="481" spans="1:51">
      <c r="A481" s="33"/>
      <c r="B481" s="33"/>
      <c r="C481" s="33"/>
      <c r="D481" s="36"/>
      <c r="E481" s="33"/>
      <c r="F481" s="33"/>
      <c r="G481" s="33"/>
      <c r="H481" s="36">
        <v>74327975</v>
      </c>
      <c r="I481" s="30">
        <v>0</v>
      </c>
      <c r="J481" s="36" t="s">
        <v>921</v>
      </c>
      <c r="K481" s="33"/>
      <c r="L481" s="33"/>
      <c r="M481" s="33"/>
      <c r="N481" s="33"/>
      <c r="O481" s="33"/>
      <c r="P481" s="36">
        <v>416.82</v>
      </c>
      <c r="Q481" s="36" t="s">
        <v>404</v>
      </c>
      <c r="R481" s="36" t="s">
        <v>404</v>
      </c>
      <c r="S481" s="36" t="s">
        <v>386</v>
      </c>
      <c r="T481" s="36">
        <v>19</v>
      </c>
      <c r="U481" s="36">
        <v>0</v>
      </c>
      <c r="V481" s="36">
        <v>1</v>
      </c>
      <c r="W481" s="36">
        <v>177016</v>
      </c>
      <c r="X481" s="37">
        <v>44761.875</v>
      </c>
      <c r="Y481" s="36" t="s">
        <v>387</v>
      </c>
      <c r="Z481" s="36">
        <v>0</v>
      </c>
      <c r="AA481" s="37"/>
      <c r="AB481" s="37">
        <v>44761.875</v>
      </c>
      <c r="AC481" s="37">
        <v>40212.916666666664</v>
      </c>
      <c r="AD481" s="37">
        <v>44755.875</v>
      </c>
      <c r="AE481" s="37">
        <v>44755.875</v>
      </c>
      <c r="AF481" s="37">
        <v>43448.916666666664</v>
      </c>
      <c r="AG481" s="36"/>
      <c r="AH481" s="36">
        <v>0</v>
      </c>
      <c r="AI481" s="36">
        <v>0</v>
      </c>
      <c r="AJ481" s="36">
        <v>0</v>
      </c>
      <c r="AK481" s="36">
        <v>0</v>
      </c>
      <c r="AL481" s="36">
        <v>0</v>
      </c>
      <c r="AM481" s="36">
        <v>0</v>
      </c>
      <c r="AN481" s="36" t="s">
        <v>389</v>
      </c>
      <c r="AO481" s="36">
        <v>42</v>
      </c>
      <c r="AP481" s="36" t="s">
        <v>400</v>
      </c>
      <c r="AQ481" s="36">
        <v>49621</v>
      </c>
      <c r="AR481" s="36">
        <v>496.21</v>
      </c>
      <c r="AS481" s="36" t="s">
        <v>480</v>
      </c>
      <c r="AT481" t="str">
        <f t="shared" si="22"/>
        <v>743279750PXDRX MXGUXL XLVX XRXUJX416.82SIMSIMNÃO190117701644761.875FNEL044761.87540212.916666666744755.87544755.87543448.9166666667000000AMIL42NEXT MUNICIPAL SÃO PAULO49621496.21SUSPENSÃO</v>
      </c>
      <c r="AU481">
        <f t="shared" si="23"/>
        <v>1</v>
      </c>
      <c r="AV481">
        <f t="shared" si="24"/>
        <v>1</v>
      </c>
      <c r="AW481">
        <f>COUNTIF(Erros!$J$2:$J$1060,H481)</f>
        <v>3</v>
      </c>
      <c r="AX481">
        <f>COUNTIF(Discrepante!$J$2:$J$86,H481)</f>
        <v>0</v>
      </c>
      <c r="AY481">
        <f>COUNTIF(Acertos!$J$2:$J$37,H481)</f>
        <v>0</v>
      </c>
    </row>
    <row r="482" spans="1:51">
      <c r="A482" s="33"/>
      <c r="B482" s="33"/>
      <c r="C482" s="33"/>
      <c r="D482" s="34"/>
      <c r="E482" s="33"/>
      <c r="F482" s="33"/>
      <c r="G482" s="33"/>
      <c r="H482" s="34">
        <v>74348481</v>
      </c>
      <c r="I482" s="29">
        <v>0</v>
      </c>
      <c r="J482" s="34" t="s">
        <v>918</v>
      </c>
      <c r="K482" s="33"/>
      <c r="L482" s="33"/>
      <c r="M482" s="33"/>
      <c r="N482" s="33"/>
      <c r="O482" s="33"/>
      <c r="P482" s="34">
        <v>1038.1099999999999</v>
      </c>
      <c r="Q482" s="34" t="s">
        <v>404</v>
      </c>
      <c r="R482" s="34" t="s">
        <v>404</v>
      </c>
      <c r="S482" s="34" t="s">
        <v>404</v>
      </c>
      <c r="T482" s="34">
        <v>19</v>
      </c>
      <c r="U482" s="34">
        <v>0</v>
      </c>
      <c r="V482" s="34">
        <v>1</v>
      </c>
      <c r="W482" s="34">
        <v>176779</v>
      </c>
      <c r="X482" s="35">
        <v>44761.875</v>
      </c>
      <c r="Y482" s="34" t="s">
        <v>387</v>
      </c>
      <c r="Z482" s="34">
        <v>0</v>
      </c>
      <c r="AA482" s="35"/>
      <c r="AB482" s="35">
        <v>44761.875</v>
      </c>
      <c r="AC482" s="35">
        <v>40400.875</v>
      </c>
      <c r="AD482" s="35">
        <v>43454.916666666664</v>
      </c>
      <c r="AE482" s="35"/>
      <c r="AF482" s="35">
        <v>43448.916666666664</v>
      </c>
      <c r="AG482" s="34"/>
      <c r="AH482" s="34">
        <v>0</v>
      </c>
      <c r="AI482" s="34">
        <v>0</v>
      </c>
      <c r="AJ482" s="34">
        <v>0</v>
      </c>
      <c r="AK482" s="34">
        <v>0</v>
      </c>
      <c r="AL482" s="34">
        <v>0</v>
      </c>
      <c r="AM482" s="34">
        <v>0</v>
      </c>
      <c r="AN482" s="34" t="s">
        <v>389</v>
      </c>
      <c r="AO482" s="34">
        <v>42</v>
      </c>
      <c r="AP482" s="34" t="s">
        <v>476</v>
      </c>
      <c r="AQ482" s="34">
        <v>123586</v>
      </c>
      <c r="AR482" s="34">
        <v>1235.8599999999999</v>
      </c>
      <c r="AS482" s="34" t="s">
        <v>408</v>
      </c>
      <c r="AT482" t="str">
        <f t="shared" si="22"/>
        <v>743484810XXXW RXVX BXNFXM BRXTX1038.11SIMSIMSIM190117677944761.875FNEL044761.87540400.87543454.916666666743448.9166666667000000AMIL42AMIL 400 QC NACIONAL1235861235.86ATIVO</v>
      </c>
      <c r="AU482">
        <f t="shared" si="23"/>
        <v>0</v>
      </c>
      <c r="AV482">
        <f t="shared" si="24"/>
        <v>0</v>
      </c>
      <c r="AW482">
        <f>COUNTIF(Erros!$J$2:$J$1060,H482)</f>
        <v>3</v>
      </c>
      <c r="AX482">
        <f>COUNTIF(Discrepante!$J$2:$J$86,H482)</f>
        <v>0</v>
      </c>
      <c r="AY482">
        <f>COUNTIF(Acertos!$J$2:$J$37,H482)</f>
        <v>0</v>
      </c>
    </row>
    <row r="483" spans="1:51">
      <c r="A483" s="33"/>
      <c r="B483" s="33"/>
      <c r="C483" s="33"/>
      <c r="D483" s="34"/>
      <c r="E483" s="33"/>
      <c r="F483" s="33"/>
      <c r="G483" s="33"/>
      <c r="H483" s="34">
        <v>74348481</v>
      </c>
      <c r="I483" s="29">
        <v>0</v>
      </c>
      <c r="J483" s="34" t="s">
        <v>918</v>
      </c>
      <c r="K483" s="33"/>
      <c r="L483" s="33"/>
      <c r="M483" s="33"/>
      <c r="N483" s="33"/>
      <c r="O483" s="33"/>
      <c r="P483" s="34">
        <v>1038.1099999999999</v>
      </c>
      <c r="Q483" s="34" t="s">
        <v>404</v>
      </c>
      <c r="R483" s="34" t="s">
        <v>404</v>
      </c>
      <c r="S483" s="34" t="s">
        <v>404</v>
      </c>
      <c r="T483" s="34">
        <v>19</v>
      </c>
      <c r="U483" s="34">
        <v>0</v>
      </c>
      <c r="V483" s="34">
        <v>1</v>
      </c>
      <c r="W483" s="34">
        <v>176779</v>
      </c>
      <c r="X483" s="35">
        <v>44761.875</v>
      </c>
      <c r="Y483" s="34" t="s">
        <v>387</v>
      </c>
      <c r="Z483" s="34">
        <v>0</v>
      </c>
      <c r="AA483" s="35"/>
      <c r="AB483" s="35">
        <v>44761.875</v>
      </c>
      <c r="AC483" s="35">
        <v>40400.875</v>
      </c>
      <c r="AD483" s="35">
        <v>43454.916666666664</v>
      </c>
      <c r="AE483" s="35"/>
      <c r="AF483" s="35">
        <v>43448.916666666664</v>
      </c>
      <c r="AG483" s="34"/>
      <c r="AH483" s="34">
        <v>0</v>
      </c>
      <c r="AI483" s="34">
        <v>0</v>
      </c>
      <c r="AJ483" s="34">
        <v>0</v>
      </c>
      <c r="AK483" s="34">
        <v>0</v>
      </c>
      <c r="AL483" s="34">
        <v>0</v>
      </c>
      <c r="AM483" s="34">
        <v>0</v>
      </c>
      <c r="AN483" s="34" t="s">
        <v>389</v>
      </c>
      <c r="AO483" s="34">
        <v>42</v>
      </c>
      <c r="AP483" s="34" t="s">
        <v>476</v>
      </c>
      <c r="AQ483" s="34">
        <v>123586</v>
      </c>
      <c r="AR483" s="34">
        <v>1235.8599999999999</v>
      </c>
      <c r="AS483" s="34" t="s">
        <v>408</v>
      </c>
      <c r="AT483" t="str">
        <f t="shared" si="22"/>
        <v>743484810XXXW RXVX BXNFXM BRXTX1038.11SIMSIMSIM190117677944761.875FNEL044761.87540400.87543454.916666666743448.9166666667000000AMIL42AMIL 400 QC NACIONAL1235861235.86ATIVO</v>
      </c>
      <c r="AU483">
        <f t="shared" si="23"/>
        <v>1</v>
      </c>
      <c r="AV483">
        <f t="shared" si="24"/>
        <v>1</v>
      </c>
      <c r="AW483">
        <f>COUNTIF(Erros!$J$2:$J$1060,H483)</f>
        <v>3</v>
      </c>
      <c r="AX483">
        <f>COUNTIF(Discrepante!$J$2:$J$86,H483)</f>
        <v>0</v>
      </c>
      <c r="AY483">
        <f>COUNTIF(Acertos!$J$2:$J$37,H483)</f>
        <v>0</v>
      </c>
    </row>
    <row r="484" spans="1:51">
      <c r="A484" s="33"/>
      <c r="B484" s="33"/>
      <c r="C484" s="33"/>
      <c r="D484" s="34"/>
      <c r="E484" s="33"/>
      <c r="F484" s="33"/>
      <c r="G484" s="33"/>
      <c r="H484" s="34">
        <v>74348481</v>
      </c>
      <c r="I484" s="29">
        <v>0</v>
      </c>
      <c r="J484" s="34" t="s">
        <v>918</v>
      </c>
      <c r="K484" s="33"/>
      <c r="L484" s="33"/>
      <c r="M484" s="33"/>
      <c r="N484" s="33"/>
      <c r="O484" s="33"/>
      <c r="P484" s="34">
        <v>1038.1099999999999</v>
      </c>
      <c r="Q484" s="34" t="s">
        <v>404</v>
      </c>
      <c r="R484" s="34" t="s">
        <v>404</v>
      </c>
      <c r="S484" s="34" t="s">
        <v>404</v>
      </c>
      <c r="T484" s="34">
        <v>19</v>
      </c>
      <c r="U484" s="34">
        <v>0</v>
      </c>
      <c r="V484" s="34">
        <v>1</v>
      </c>
      <c r="W484" s="34">
        <v>176779</v>
      </c>
      <c r="X484" s="35">
        <v>44761.875</v>
      </c>
      <c r="Y484" s="34" t="s">
        <v>387</v>
      </c>
      <c r="Z484" s="34">
        <v>0</v>
      </c>
      <c r="AA484" s="35"/>
      <c r="AB484" s="35">
        <v>44761.875</v>
      </c>
      <c r="AC484" s="35">
        <v>40400.875</v>
      </c>
      <c r="AD484" s="35">
        <v>43454.916666666664</v>
      </c>
      <c r="AE484" s="35"/>
      <c r="AF484" s="35">
        <v>43448.916666666664</v>
      </c>
      <c r="AG484" s="34"/>
      <c r="AH484" s="34">
        <v>0</v>
      </c>
      <c r="AI484" s="34">
        <v>0</v>
      </c>
      <c r="AJ484" s="34">
        <v>0</v>
      </c>
      <c r="AK484" s="34">
        <v>0</v>
      </c>
      <c r="AL484" s="34">
        <v>0</v>
      </c>
      <c r="AM484" s="34">
        <v>0</v>
      </c>
      <c r="AN484" s="34" t="s">
        <v>389</v>
      </c>
      <c r="AO484" s="34">
        <v>42</v>
      </c>
      <c r="AP484" s="34" t="s">
        <v>476</v>
      </c>
      <c r="AQ484" s="34">
        <v>123586</v>
      </c>
      <c r="AR484" s="34">
        <v>1235.8599999999999</v>
      </c>
      <c r="AS484" s="34" t="s">
        <v>408</v>
      </c>
      <c r="AT484" t="str">
        <f t="shared" si="22"/>
        <v>743484810XXXW RXVX BXNFXM BRXTX1038.11SIMSIMSIM190117677944761.875FNEL044761.87540400.87543454.916666666743448.9166666667000000AMIL42AMIL 400 QC NACIONAL1235861235.86ATIVO</v>
      </c>
      <c r="AU484">
        <f t="shared" si="23"/>
        <v>1</v>
      </c>
      <c r="AV484">
        <f t="shared" si="24"/>
        <v>1</v>
      </c>
      <c r="AW484">
        <f>COUNTIF(Erros!$J$2:$J$1060,H484)</f>
        <v>3</v>
      </c>
      <c r="AX484">
        <f>COUNTIF(Discrepante!$J$2:$J$86,H484)</f>
        <v>0</v>
      </c>
      <c r="AY484">
        <f>COUNTIF(Acertos!$J$2:$J$37,H484)</f>
        <v>0</v>
      </c>
    </row>
    <row r="485" spans="1:51">
      <c r="A485" s="33"/>
      <c r="B485" s="33"/>
      <c r="C485" s="33"/>
      <c r="D485" s="34"/>
      <c r="E485" s="33"/>
      <c r="F485" s="33"/>
      <c r="G485" s="33"/>
      <c r="H485" s="34">
        <v>74386936</v>
      </c>
      <c r="I485" s="29">
        <v>0</v>
      </c>
      <c r="J485" s="34" t="s">
        <v>558</v>
      </c>
      <c r="K485" s="33"/>
      <c r="L485" s="33"/>
      <c r="M485" s="33"/>
      <c r="N485" s="33"/>
      <c r="O485" s="33"/>
      <c r="P485" s="34">
        <v>1475.23</v>
      </c>
      <c r="Q485" s="34" t="s">
        <v>404</v>
      </c>
      <c r="R485" s="34" t="s">
        <v>404</v>
      </c>
      <c r="S485" s="34" t="s">
        <v>404</v>
      </c>
      <c r="T485" s="34">
        <v>35</v>
      </c>
      <c r="U485" s="34">
        <v>0</v>
      </c>
      <c r="V485" s="34">
        <v>1</v>
      </c>
      <c r="W485" s="34">
        <v>182636</v>
      </c>
      <c r="X485" s="35">
        <v>44777.875</v>
      </c>
      <c r="Y485" s="34" t="s">
        <v>557</v>
      </c>
      <c r="Z485" s="34">
        <v>0</v>
      </c>
      <c r="AA485" s="35"/>
      <c r="AB485" s="35">
        <v>44777.875</v>
      </c>
      <c r="AC485" s="35">
        <v>33406.875</v>
      </c>
      <c r="AD485" s="35">
        <v>43454.916666666664</v>
      </c>
      <c r="AE485" s="35"/>
      <c r="AF485" s="35">
        <v>43465.916666666664</v>
      </c>
      <c r="AG485" s="34"/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34" t="s">
        <v>389</v>
      </c>
      <c r="AO485" s="34">
        <v>42</v>
      </c>
      <c r="AP485" s="34" t="s">
        <v>476</v>
      </c>
      <c r="AQ485" s="34">
        <v>177736</v>
      </c>
      <c r="AR485" s="34">
        <v>1777.36</v>
      </c>
      <c r="AS485" s="34" t="s">
        <v>408</v>
      </c>
      <c r="AT485" t="str">
        <f t="shared" si="22"/>
        <v>743869360TULXX FXBRXWXX WXVXLWXNTX1475.23SIMSIMSIM350118263644777.875CLUBE ASSBRA BENEFICIOS044777.87533406.87543454.916666666743465.9166666667000000AMIL42AMIL 400 QC NACIONAL1777361777.36ATIVO</v>
      </c>
      <c r="AU485">
        <f t="shared" si="23"/>
        <v>0</v>
      </c>
      <c r="AV485">
        <f t="shared" si="24"/>
        <v>0</v>
      </c>
      <c r="AW485">
        <f>COUNTIF(Erros!$J$2:$J$1060,H485)</f>
        <v>1</v>
      </c>
      <c r="AX485">
        <f>COUNTIF(Discrepante!$J$2:$J$86,H485)</f>
        <v>0</v>
      </c>
      <c r="AY485">
        <f>COUNTIF(Acertos!$J$2:$J$37,H485)</f>
        <v>0</v>
      </c>
    </row>
    <row r="486" spans="1:51">
      <c r="A486" s="33"/>
      <c r="B486" s="33"/>
      <c r="C486" s="33"/>
      <c r="D486" s="36">
        <v>1189445000</v>
      </c>
      <c r="E486" s="33"/>
      <c r="F486" s="33"/>
      <c r="G486" s="33"/>
      <c r="H486" s="36">
        <v>74386937</v>
      </c>
      <c r="I486" s="30">
        <v>0</v>
      </c>
      <c r="J486" s="36" t="s">
        <v>559</v>
      </c>
      <c r="K486" s="33"/>
      <c r="L486" s="33"/>
      <c r="M486" s="33"/>
      <c r="N486" s="33"/>
      <c r="O486" s="33"/>
      <c r="P486" s="36">
        <v>2130.0700000000002</v>
      </c>
      <c r="Q486" s="36" t="s">
        <v>404</v>
      </c>
      <c r="R486" s="36" t="s">
        <v>404</v>
      </c>
      <c r="S486" s="36" t="s">
        <v>404</v>
      </c>
      <c r="T486" s="36">
        <v>57</v>
      </c>
      <c r="U486" s="36">
        <v>0</v>
      </c>
      <c r="V486" s="36">
        <v>1</v>
      </c>
      <c r="W486" s="36">
        <v>182640</v>
      </c>
      <c r="X486" s="37">
        <v>44777.875</v>
      </c>
      <c r="Y486" s="36" t="s">
        <v>392</v>
      </c>
      <c r="Z486" s="36">
        <v>0</v>
      </c>
      <c r="AA486" s="37"/>
      <c r="AB486" s="37">
        <v>44777.875</v>
      </c>
      <c r="AC486" s="37">
        <v>31858.875</v>
      </c>
      <c r="AD486" s="37">
        <v>43454.916666666664</v>
      </c>
      <c r="AE486" s="37"/>
      <c r="AF486" s="37">
        <v>43465.916666666664</v>
      </c>
      <c r="AG486" s="36"/>
      <c r="AH486" s="36">
        <v>0</v>
      </c>
      <c r="AI486" s="36">
        <v>0</v>
      </c>
      <c r="AJ486" s="36">
        <v>0</v>
      </c>
      <c r="AK486" s="36">
        <v>0</v>
      </c>
      <c r="AL486" s="36">
        <v>0</v>
      </c>
      <c r="AM486" s="36">
        <v>0</v>
      </c>
      <c r="AN486" s="36" t="s">
        <v>389</v>
      </c>
      <c r="AO486" s="36">
        <v>42</v>
      </c>
      <c r="AP486" s="36" t="s">
        <v>390</v>
      </c>
      <c r="AQ486" s="36">
        <v>183343</v>
      </c>
      <c r="AR486" s="36">
        <v>1833.43</v>
      </c>
      <c r="AS486" s="36" t="s">
        <v>408</v>
      </c>
      <c r="AT486" t="str">
        <f t="shared" si="22"/>
        <v>1189445000743869370MXYLLX GXMX DX XRXUJX2130.07SIMSIMSIM570118264044777.875ANMEP044777.87531858.87543454.916666666743465.9166666667000000AMIL42AMIL 400 QP NACIONAL1833431833.43ATIVO</v>
      </c>
      <c r="AU486">
        <f t="shared" si="23"/>
        <v>0</v>
      </c>
      <c r="AV486">
        <f t="shared" si="24"/>
        <v>0</v>
      </c>
      <c r="AW486">
        <f>COUNTIF(Erros!$J$2:$J$1060,H486)</f>
        <v>1</v>
      </c>
      <c r="AX486">
        <f>COUNTIF(Discrepante!$J$2:$J$86,H486)</f>
        <v>0</v>
      </c>
      <c r="AY486">
        <f>COUNTIF(Acertos!$J$2:$J$37,H486)</f>
        <v>0</v>
      </c>
    </row>
    <row r="487" spans="1:51">
      <c r="A487" s="33"/>
      <c r="B487" s="33"/>
      <c r="C487" s="33"/>
      <c r="D487" s="34">
        <v>1189455000</v>
      </c>
      <c r="E487" s="33"/>
      <c r="F487" s="33"/>
      <c r="G487" s="33"/>
      <c r="H487" s="34">
        <v>74386950</v>
      </c>
      <c r="I487" s="29">
        <v>0</v>
      </c>
      <c r="J487" s="34" t="s">
        <v>555</v>
      </c>
      <c r="K487" s="33"/>
      <c r="L487" s="33"/>
      <c r="M487" s="33"/>
      <c r="N487" s="33"/>
      <c r="O487" s="33"/>
      <c r="P487" s="34">
        <v>2026.2</v>
      </c>
      <c r="Q487" s="34" t="s">
        <v>404</v>
      </c>
      <c r="R487" s="34" t="s">
        <v>404</v>
      </c>
      <c r="S487" s="34" t="s">
        <v>404</v>
      </c>
      <c r="T487" s="34">
        <v>19</v>
      </c>
      <c r="U487" s="34">
        <v>0</v>
      </c>
      <c r="V487" s="34">
        <v>1</v>
      </c>
      <c r="W487" s="34">
        <v>182523</v>
      </c>
      <c r="X487" s="35">
        <v>44777.875</v>
      </c>
      <c r="Y487" s="34" t="s">
        <v>387</v>
      </c>
      <c r="Z487" s="34">
        <v>0</v>
      </c>
      <c r="AA487" s="35"/>
      <c r="AB487" s="35">
        <v>44777.875</v>
      </c>
      <c r="AC487" s="35">
        <v>36242.875</v>
      </c>
      <c r="AD487" s="35">
        <v>44741.875</v>
      </c>
      <c r="AE487" s="35">
        <v>44711.875</v>
      </c>
      <c r="AF487" s="35">
        <v>43465.916666666664</v>
      </c>
      <c r="AG487" s="34"/>
      <c r="AH487" s="34">
        <v>0</v>
      </c>
      <c r="AI487" s="34">
        <v>0</v>
      </c>
      <c r="AJ487" s="34">
        <v>0</v>
      </c>
      <c r="AK487" s="34">
        <v>0</v>
      </c>
      <c r="AL487" s="34">
        <v>0</v>
      </c>
      <c r="AM487" s="34">
        <v>0</v>
      </c>
      <c r="AN487" s="34" t="s">
        <v>389</v>
      </c>
      <c r="AO487" s="34">
        <v>42</v>
      </c>
      <c r="AP487" s="34" t="s">
        <v>483</v>
      </c>
      <c r="AQ487" s="34">
        <v>24121</v>
      </c>
      <c r="AR487" s="34">
        <v>2412.1</v>
      </c>
      <c r="AS487" s="34" t="s">
        <v>408</v>
      </c>
      <c r="AT487" t="str">
        <f t="shared" si="22"/>
        <v>1189455000743869500RXXX GXLXXX MXDXXRX XLVX2026.2SIMSIMSIM190118252344777.875FNEL044777.87536242.87544741.87544711.87543465.9166666667000000AMIL42AMIL 700 QP NACIONAL241212412.1ATIVO</v>
      </c>
      <c r="AU487">
        <f t="shared" si="23"/>
        <v>0</v>
      </c>
      <c r="AV487">
        <f t="shared" si="24"/>
        <v>0</v>
      </c>
      <c r="AW487">
        <f>COUNTIF(Erros!$J$2:$J$1060,H487)</f>
        <v>1</v>
      </c>
      <c r="AX487">
        <f>COUNTIF(Discrepante!$J$2:$J$86,H487)</f>
        <v>0</v>
      </c>
      <c r="AY487">
        <f>COUNTIF(Acertos!$J$2:$J$37,H487)</f>
        <v>0</v>
      </c>
    </row>
    <row r="488" spans="1:51">
      <c r="A488" s="33"/>
      <c r="B488" s="33"/>
      <c r="C488" s="33"/>
      <c r="D488" s="34">
        <v>1201671000</v>
      </c>
      <c r="E488" s="33"/>
      <c r="F488" s="33"/>
      <c r="G488" s="33"/>
      <c r="H488" s="34">
        <v>74386952</v>
      </c>
      <c r="I488" s="29">
        <v>0</v>
      </c>
      <c r="J488" s="34" t="s">
        <v>560</v>
      </c>
      <c r="K488" s="33"/>
      <c r="L488" s="33"/>
      <c r="M488" s="33"/>
      <c r="N488" s="33"/>
      <c r="O488" s="33"/>
      <c r="P488" s="34">
        <v>1761.09</v>
      </c>
      <c r="Q488" s="34" t="s">
        <v>404</v>
      </c>
      <c r="R488" s="34" t="s">
        <v>404</v>
      </c>
      <c r="S488" s="34" t="s">
        <v>404</v>
      </c>
      <c r="T488" s="34">
        <v>232</v>
      </c>
      <c r="U488" s="34">
        <v>0</v>
      </c>
      <c r="V488" s="34">
        <v>1</v>
      </c>
      <c r="W488" s="34">
        <v>182890</v>
      </c>
      <c r="X488" s="35">
        <v>44777.875</v>
      </c>
      <c r="Y488" s="34" t="s">
        <v>499</v>
      </c>
      <c r="Z488" s="34">
        <v>0</v>
      </c>
      <c r="AA488" s="35"/>
      <c r="AB488" s="35">
        <v>44777.875</v>
      </c>
      <c r="AC488" s="35">
        <v>31185.875</v>
      </c>
      <c r="AD488" s="35">
        <v>43454.916666666664</v>
      </c>
      <c r="AE488" s="35"/>
      <c r="AF488" s="35">
        <v>43465.916666666664</v>
      </c>
      <c r="AG488" s="34"/>
      <c r="AH488" s="34">
        <v>0</v>
      </c>
      <c r="AI488" s="34">
        <v>0</v>
      </c>
      <c r="AJ488" s="34">
        <v>0</v>
      </c>
      <c r="AK488" s="34">
        <v>0</v>
      </c>
      <c r="AL488" s="34">
        <v>0</v>
      </c>
      <c r="AM488" s="34">
        <v>0</v>
      </c>
      <c r="AN488" s="34" t="s">
        <v>389</v>
      </c>
      <c r="AO488" s="34">
        <v>42</v>
      </c>
      <c r="AP488" s="34" t="s">
        <v>390</v>
      </c>
      <c r="AQ488" s="34">
        <v>212179</v>
      </c>
      <c r="AR488" s="34">
        <v>2121.79</v>
      </c>
      <c r="AS488" s="34" t="s">
        <v>408</v>
      </c>
      <c r="AT488" t="str">
        <f t="shared" si="22"/>
        <v>1201671000743869520LXVXX MXXX VXWXNWXLX DXX1761.09SIMSIMSIM2320118289044777.875SEEB - BA044777.87531185.87543454.916666666743465.9166666667000000AMIL42AMIL 400 QP NACIONAL2121792121.79ATIVO</v>
      </c>
      <c r="AU488">
        <f t="shared" si="23"/>
        <v>0</v>
      </c>
      <c r="AV488">
        <f t="shared" si="24"/>
        <v>0</v>
      </c>
      <c r="AW488">
        <f>COUNTIF(Erros!$J$2:$J$1060,H488)</f>
        <v>1</v>
      </c>
      <c r="AX488">
        <f>COUNTIF(Discrepante!$J$2:$J$86,H488)</f>
        <v>0</v>
      </c>
      <c r="AY488">
        <f>COUNTIF(Acertos!$J$2:$J$37,H488)</f>
        <v>0</v>
      </c>
    </row>
    <row r="489" spans="1:51">
      <c r="A489" s="33"/>
      <c r="B489" s="33"/>
      <c r="C489" s="33"/>
      <c r="D489" s="36">
        <v>1201671000</v>
      </c>
      <c r="E489" s="33"/>
      <c r="F489" s="33"/>
      <c r="G489" s="33"/>
      <c r="H489" s="36">
        <v>74386953</v>
      </c>
      <c r="I489" s="30">
        <v>0</v>
      </c>
      <c r="J489" s="36" t="s">
        <v>561</v>
      </c>
      <c r="K489" s="33"/>
      <c r="L489" s="33"/>
      <c r="M489" s="33"/>
      <c r="N489" s="33"/>
      <c r="O489" s="33"/>
      <c r="P489" s="36">
        <v>975.82</v>
      </c>
      <c r="Q489" s="36" t="s">
        <v>404</v>
      </c>
      <c r="R489" s="36" t="s">
        <v>404</v>
      </c>
      <c r="S489" s="36" t="s">
        <v>404</v>
      </c>
      <c r="T489" s="36">
        <v>232</v>
      </c>
      <c r="U489" s="36">
        <v>0</v>
      </c>
      <c r="V489" s="36">
        <v>1</v>
      </c>
      <c r="W489" s="36">
        <v>182890</v>
      </c>
      <c r="X489" s="37">
        <v>44777.875</v>
      </c>
      <c r="Y489" s="36" t="s">
        <v>499</v>
      </c>
      <c r="Z489" s="36">
        <v>1</v>
      </c>
      <c r="AA489" s="37"/>
      <c r="AB489" s="37">
        <v>44777.875</v>
      </c>
      <c r="AC489" s="37">
        <v>41714.875</v>
      </c>
      <c r="AD489" s="37">
        <v>43454.916666666664</v>
      </c>
      <c r="AE489" s="37"/>
      <c r="AF489" s="37">
        <v>43465.916666666664</v>
      </c>
      <c r="AG489" s="36"/>
      <c r="AH489" s="36">
        <v>0</v>
      </c>
      <c r="AI489" s="36">
        <v>0</v>
      </c>
      <c r="AJ489" s="36">
        <v>0</v>
      </c>
      <c r="AK489" s="36">
        <v>0</v>
      </c>
      <c r="AL489" s="36">
        <v>0</v>
      </c>
      <c r="AM489" s="36">
        <v>0</v>
      </c>
      <c r="AN489" s="36" t="s">
        <v>389</v>
      </c>
      <c r="AO489" s="36">
        <v>42</v>
      </c>
      <c r="AP489" s="36" t="s">
        <v>390</v>
      </c>
      <c r="AQ489" s="36">
        <v>117568</v>
      </c>
      <c r="AR489" s="36">
        <v>1175.68</v>
      </c>
      <c r="AS489" s="36" t="s">
        <v>408</v>
      </c>
      <c r="AT489" t="str">
        <f t="shared" si="22"/>
        <v>1201671000743869530LUWX MXXX VXWXNWXLX GUXMXRXX975.82SIMSIMSIM2320118289044777.875SEEB - BA144777.87541714.87543454.916666666743465.9166666667000000AMIL42AMIL 400 QP NACIONAL1175681175.68ATIVO</v>
      </c>
      <c r="AU489">
        <f t="shared" si="23"/>
        <v>0</v>
      </c>
      <c r="AV489">
        <f t="shared" si="24"/>
        <v>0</v>
      </c>
      <c r="AW489">
        <f>COUNTIF(Erros!$J$2:$J$1060,H489)</f>
        <v>1</v>
      </c>
      <c r="AX489">
        <f>COUNTIF(Discrepante!$J$2:$J$86,H489)</f>
        <v>0</v>
      </c>
      <c r="AY489">
        <f>COUNTIF(Acertos!$J$2:$J$37,H489)</f>
        <v>0</v>
      </c>
    </row>
    <row r="490" spans="1:51">
      <c r="A490" s="33"/>
      <c r="B490" s="33"/>
      <c r="C490" s="33"/>
      <c r="D490" s="34">
        <v>1191011000</v>
      </c>
      <c r="E490" s="33"/>
      <c r="F490" s="33"/>
      <c r="G490" s="33"/>
      <c r="H490" s="34">
        <v>74386956</v>
      </c>
      <c r="I490" s="29">
        <v>0</v>
      </c>
      <c r="J490" s="34" t="s">
        <v>562</v>
      </c>
      <c r="K490" s="33"/>
      <c r="L490" s="33"/>
      <c r="M490" s="33"/>
      <c r="N490" s="33"/>
      <c r="O490" s="33"/>
      <c r="P490" s="34">
        <v>2212.9899999999998</v>
      </c>
      <c r="Q490" s="34" t="s">
        <v>404</v>
      </c>
      <c r="R490" s="34" t="s">
        <v>404</v>
      </c>
      <c r="S490" s="34" t="s">
        <v>404</v>
      </c>
      <c r="T490" s="34">
        <v>220</v>
      </c>
      <c r="U490" s="34">
        <v>0</v>
      </c>
      <c r="V490" s="34">
        <v>1</v>
      </c>
      <c r="W490" s="34">
        <v>182908</v>
      </c>
      <c r="X490" s="35">
        <v>44777.875</v>
      </c>
      <c r="Y490" s="34" t="s">
        <v>473</v>
      </c>
      <c r="Z490" s="34">
        <v>0</v>
      </c>
      <c r="AA490" s="35"/>
      <c r="AB490" s="35">
        <v>44777.875</v>
      </c>
      <c r="AC490" s="35">
        <v>33659.875</v>
      </c>
      <c r="AD490" s="35">
        <v>44396.875</v>
      </c>
      <c r="AE490" s="35">
        <v>44376.875</v>
      </c>
      <c r="AF490" s="35">
        <v>43465.916666666664</v>
      </c>
      <c r="AG490" s="34"/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34" t="s">
        <v>389</v>
      </c>
      <c r="AO490" s="34">
        <v>42</v>
      </c>
      <c r="AP490" s="34" t="s">
        <v>398</v>
      </c>
      <c r="AQ490" s="34">
        <v>263453</v>
      </c>
      <c r="AR490" s="34">
        <v>2634.53</v>
      </c>
      <c r="AS490" s="34" t="s">
        <v>408</v>
      </c>
      <c r="AT490" t="str">
        <f t="shared" si="22"/>
        <v>1191011000743869560DXNXLX MXQUXTX XNTX DX XLXVXXRX2212.99SIMSIMSIM2200118290844777.875ABREC044777.87533659.87544396.87544376.87543465.9166666667000000AMIL42AMIL 500 QP NACIONAL2634532634.53ATIVO</v>
      </c>
      <c r="AU490">
        <f t="shared" si="23"/>
        <v>0</v>
      </c>
      <c r="AV490">
        <f t="shared" si="24"/>
        <v>0</v>
      </c>
      <c r="AW490">
        <f>COUNTIF(Erros!$J$2:$J$1060,H490)</f>
        <v>1</v>
      </c>
      <c r="AX490">
        <f>COUNTIF(Discrepante!$J$2:$J$86,H490)</f>
        <v>0</v>
      </c>
      <c r="AY490">
        <f>COUNTIF(Acertos!$J$2:$J$37,H490)</f>
        <v>0</v>
      </c>
    </row>
    <row r="491" spans="1:51">
      <c r="A491" s="33"/>
      <c r="B491" s="33"/>
      <c r="C491" s="33"/>
      <c r="D491" s="36">
        <v>1189426000</v>
      </c>
      <c r="E491" s="33"/>
      <c r="F491" s="33"/>
      <c r="G491" s="33"/>
      <c r="H491" s="36">
        <v>74388865</v>
      </c>
      <c r="I491" s="30">
        <v>0</v>
      </c>
      <c r="J491" s="36" t="s">
        <v>554</v>
      </c>
      <c r="K491" s="33"/>
      <c r="L491" s="33"/>
      <c r="M491" s="33"/>
      <c r="N491" s="33"/>
      <c r="O491" s="33"/>
      <c r="P491" s="36">
        <v>2212.9899999999998</v>
      </c>
      <c r="Q491" s="36" t="s">
        <v>404</v>
      </c>
      <c r="R491" s="36" t="s">
        <v>404</v>
      </c>
      <c r="S491" s="36" t="s">
        <v>404</v>
      </c>
      <c r="T491" s="36">
        <v>57</v>
      </c>
      <c r="U491" s="36">
        <v>0</v>
      </c>
      <c r="V491" s="36">
        <v>1</v>
      </c>
      <c r="W491" s="36">
        <v>181949</v>
      </c>
      <c r="X491" s="37">
        <v>44777.875</v>
      </c>
      <c r="Y491" s="36" t="s">
        <v>392</v>
      </c>
      <c r="Z491" s="36">
        <v>0</v>
      </c>
      <c r="AA491" s="37">
        <v>44766.875</v>
      </c>
      <c r="AB491" s="37">
        <v>44777.875</v>
      </c>
      <c r="AC491" s="37">
        <v>32402.875</v>
      </c>
      <c r="AD491" s="37">
        <v>44766.875</v>
      </c>
      <c r="AE491" s="37"/>
      <c r="AF491" s="37">
        <v>43465.916666666664</v>
      </c>
      <c r="AG491" s="36"/>
      <c r="AH491" s="36">
        <v>0</v>
      </c>
      <c r="AI491" s="36">
        <v>0</v>
      </c>
      <c r="AJ491" s="36">
        <v>0</v>
      </c>
      <c r="AK491" s="36">
        <v>0</v>
      </c>
      <c r="AL491" s="36">
        <v>0</v>
      </c>
      <c r="AM491" s="36">
        <v>0</v>
      </c>
      <c r="AN491" s="36" t="s">
        <v>389</v>
      </c>
      <c r="AO491" s="36">
        <v>42</v>
      </c>
      <c r="AP491" s="36" t="s">
        <v>398</v>
      </c>
      <c r="AQ491" s="36">
        <v>263453</v>
      </c>
      <c r="AR491" s="36">
        <v>2634.53</v>
      </c>
      <c r="AS491" s="36" t="s">
        <v>391</v>
      </c>
      <c r="AT491" t="str">
        <f t="shared" si="22"/>
        <v>1189426000743888650LXRXX DXNTX GUXMXRXX2212.99SIMSIMSIM570118194944777.875ANMEP044766.87544777.87532402.87544766.87543465.9166666667000000AMIL42AMIL 500 QP NACIONAL2634532634.53INATIVO</v>
      </c>
      <c r="AU491">
        <f t="shared" si="23"/>
        <v>0</v>
      </c>
      <c r="AV491">
        <f t="shared" si="24"/>
        <v>0</v>
      </c>
      <c r="AW491">
        <f>COUNTIF(Erros!$J$2:$J$1060,H491)</f>
        <v>1</v>
      </c>
      <c r="AX491">
        <f>COUNTIF(Discrepante!$J$2:$J$86,H491)</f>
        <v>0</v>
      </c>
      <c r="AY491">
        <f>COUNTIF(Acertos!$J$2:$J$37,H491)</f>
        <v>0</v>
      </c>
    </row>
    <row r="492" spans="1:51">
      <c r="A492" s="33"/>
      <c r="B492" s="33"/>
      <c r="C492" s="33"/>
      <c r="D492" s="36">
        <v>1189455000</v>
      </c>
      <c r="E492" s="33"/>
      <c r="F492" s="33"/>
      <c r="G492" s="33"/>
      <c r="H492" s="36">
        <v>74388928</v>
      </c>
      <c r="I492" s="30">
        <v>0</v>
      </c>
      <c r="J492" s="36" t="s">
        <v>556</v>
      </c>
      <c r="K492" s="33"/>
      <c r="L492" s="33"/>
      <c r="M492" s="33"/>
      <c r="N492" s="33"/>
      <c r="O492" s="33"/>
      <c r="P492" s="36">
        <v>2212.9899999999998</v>
      </c>
      <c r="Q492" s="36" t="s">
        <v>404</v>
      </c>
      <c r="R492" s="36" t="s">
        <v>404</v>
      </c>
      <c r="S492" s="36" t="s">
        <v>404</v>
      </c>
      <c r="T492" s="36">
        <v>19</v>
      </c>
      <c r="U492" s="36">
        <v>0</v>
      </c>
      <c r="V492" s="36">
        <v>1</v>
      </c>
      <c r="W492" s="36">
        <v>182545</v>
      </c>
      <c r="X492" s="37">
        <v>44777.875</v>
      </c>
      <c r="Y492" s="36" t="s">
        <v>387</v>
      </c>
      <c r="Z492" s="36">
        <v>0</v>
      </c>
      <c r="AA492" s="37"/>
      <c r="AB492" s="37">
        <v>44777.875</v>
      </c>
      <c r="AC492" s="37">
        <v>33926.916666666664</v>
      </c>
      <c r="AD492" s="37">
        <v>43496.916666666664</v>
      </c>
      <c r="AE492" s="37">
        <v>43495.916666666664</v>
      </c>
      <c r="AF492" s="37">
        <v>43465.916666666664</v>
      </c>
      <c r="AG492" s="36"/>
      <c r="AH492" s="36">
        <v>0</v>
      </c>
      <c r="AI492" s="36">
        <v>0</v>
      </c>
      <c r="AJ492" s="36">
        <v>0</v>
      </c>
      <c r="AK492" s="36">
        <v>0</v>
      </c>
      <c r="AL492" s="36">
        <v>0</v>
      </c>
      <c r="AM492" s="36">
        <v>0</v>
      </c>
      <c r="AN492" s="36" t="s">
        <v>389</v>
      </c>
      <c r="AO492" s="36">
        <v>42</v>
      </c>
      <c r="AP492" s="36" t="s">
        <v>398</v>
      </c>
      <c r="AQ492" s="36">
        <v>263453</v>
      </c>
      <c r="AR492" s="36">
        <v>2634.53</v>
      </c>
      <c r="AS492" s="36" t="s">
        <v>408</v>
      </c>
      <c r="AT492" t="str">
        <f t="shared" si="22"/>
        <v>1189455000743889280XDNXX DX XUX LXMX JUNXXR2212.99SIMSIMSIM190118254544777.875FNEL044777.87533926.916666666743496.916666666743495.916666666743465.9166666667000000AMIL42AMIL 500 QP NACIONAL2634532634.53ATIVO</v>
      </c>
      <c r="AU492">
        <f t="shared" si="23"/>
        <v>0</v>
      </c>
      <c r="AV492">
        <f t="shared" si="24"/>
        <v>0</v>
      </c>
      <c r="AW492">
        <f>COUNTIF(Erros!$J$2:$J$1060,H492)</f>
        <v>1</v>
      </c>
      <c r="AX492">
        <f>COUNTIF(Discrepante!$J$2:$J$86,H492)</f>
        <v>0</v>
      </c>
      <c r="AY492">
        <f>COUNTIF(Acertos!$J$2:$J$37,H492)</f>
        <v>0</v>
      </c>
    </row>
    <row r="493" spans="1:51">
      <c r="A493" s="33"/>
      <c r="B493" s="33"/>
      <c r="C493" s="33"/>
      <c r="D493" s="36">
        <v>1189426000</v>
      </c>
      <c r="E493" s="33"/>
      <c r="F493" s="33"/>
      <c r="G493" s="33"/>
      <c r="H493" s="36">
        <v>74388962</v>
      </c>
      <c r="I493" s="30">
        <v>0</v>
      </c>
      <c r="J493" s="36" t="s">
        <v>563</v>
      </c>
      <c r="K493" s="33"/>
      <c r="L493" s="33"/>
      <c r="M493" s="33"/>
      <c r="N493" s="33"/>
      <c r="O493" s="33"/>
      <c r="P493" s="36">
        <v>2028.6</v>
      </c>
      <c r="Q493" s="36" t="s">
        <v>404</v>
      </c>
      <c r="R493" s="36" t="s">
        <v>404</v>
      </c>
      <c r="S493" s="36" t="s">
        <v>404</v>
      </c>
      <c r="T493" s="36">
        <v>57</v>
      </c>
      <c r="U493" s="36">
        <v>0</v>
      </c>
      <c r="V493" s="36">
        <v>1</v>
      </c>
      <c r="W493" s="36">
        <v>182930</v>
      </c>
      <c r="X493" s="37">
        <v>44777.875</v>
      </c>
      <c r="Y493" s="36" t="s">
        <v>392</v>
      </c>
      <c r="Z493" s="36">
        <v>0</v>
      </c>
      <c r="AA493" s="37">
        <v>44772.875</v>
      </c>
      <c r="AB493" s="37">
        <v>44777.875</v>
      </c>
      <c r="AC493" s="37">
        <v>32460.916666666668</v>
      </c>
      <c r="AD493" s="37">
        <v>44772.875</v>
      </c>
      <c r="AE493" s="37"/>
      <c r="AF493" s="37">
        <v>43465.916666666664</v>
      </c>
      <c r="AG493" s="36"/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36" t="s">
        <v>389</v>
      </c>
      <c r="AO493" s="36">
        <v>42</v>
      </c>
      <c r="AP493" s="36" t="s">
        <v>390</v>
      </c>
      <c r="AQ493" s="36">
        <v>241499</v>
      </c>
      <c r="AR493" s="36">
        <v>2414.9899999999998</v>
      </c>
      <c r="AS493" s="36" t="s">
        <v>391</v>
      </c>
      <c r="AT493" t="str">
        <f t="shared" si="22"/>
        <v>1189426000743889620WXRLX MXTTX XLXVXXRX2028.6SIMSIMSIM570118293044777.875ANMEP044772.87544777.87532460.916666666744772.87543465.9166666667000000AMIL42AMIL 400 QP NACIONAL2414992414.99INATIVO</v>
      </c>
      <c r="AU493">
        <f t="shared" si="23"/>
        <v>0</v>
      </c>
      <c r="AV493">
        <f t="shared" si="24"/>
        <v>0</v>
      </c>
      <c r="AW493">
        <f>COUNTIF(Erros!$J$2:$J$1060,H493)</f>
        <v>1</v>
      </c>
      <c r="AX493">
        <f>COUNTIF(Discrepante!$J$2:$J$86,H493)</f>
        <v>0</v>
      </c>
      <c r="AY493">
        <f>COUNTIF(Acertos!$J$2:$J$37,H493)</f>
        <v>0</v>
      </c>
    </row>
    <row r="494" spans="1:51">
      <c r="A494" s="33"/>
      <c r="B494" s="33"/>
      <c r="C494" s="33"/>
      <c r="D494" s="36"/>
      <c r="E494" s="33"/>
      <c r="F494" s="33"/>
      <c r="G494" s="33"/>
      <c r="H494" s="36">
        <v>74445817</v>
      </c>
      <c r="I494" s="30">
        <v>0</v>
      </c>
      <c r="J494" s="36" t="s">
        <v>552</v>
      </c>
      <c r="K494" s="33"/>
      <c r="L494" s="33"/>
      <c r="M494" s="33"/>
      <c r="N494" s="33"/>
      <c r="O494" s="33"/>
      <c r="P494" s="36">
        <v>807.71</v>
      </c>
      <c r="Q494" s="36" t="s">
        <v>404</v>
      </c>
      <c r="R494" s="36" t="s">
        <v>404</v>
      </c>
      <c r="S494" s="36" t="s">
        <v>404</v>
      </c>
      <c r="T494" s="36">
        <v>19</v>
      </c>
      <c r="U494" s="36">
        <v>0</v>
      </c>
      <c r="V494" s="36">
        <v>1</v>
      </c>
      <c r="W494" s="36">
        <v>175897</v>
      </c>
      <c r="X494" s="37">
        <v>44777.875</v>
      </c>
      <c r="Y494" s="36" t="s">
        <v>387</v>
      </c>
      <c r="Z494" s="36">
        <v>0</v>
      </c>
      <c r="AA494" s="37"/>
      <c r="AB494" s="37">
        <v>44777.875</v>
      </c>
      <c r="AC494" s="37">
        <v>29376.875</v>
      </c>
      <c r="AD494" s="37">
        <v>43619.875</v>
      </c>
      <c r="AE494" s="37">
        <v>43615.875</v>
      </c>
      <c r="AF494" s="37">
        <v>43434.916666666664</v>
      </c>
      <c r="AG494" s="36"/>
      <c r="AH494" s="36">
        <v>0</v>
      </c>
      <c r="AI494" s="36">
        <v>0</v>
      </c>
      <c r="AJ494" s="36">
        <v>0</v>
      </c>
      <c r="AK494" s="36">
        <v>0</v>
      </c>
      <c r="AL494" s="36">
        <v>0</v>
      </c>
      <c r="AM494" s="36">
        <v>0</v>
      </c>
      <c r="AN494" s="36" t="s">
        <v>389</v>
      </c>
      <c r="AO494" s="36">
        <v>43</v>
      </c>
      <c r="AP494" s="36" t="s">
        <v>394</v>
      </c>
      <c r="AQ494" s="36">
        <v>96155</v>
      </c>
      <c r="AR494" s="36">
        <v>961.55</v>
      </c>
      <c r="AS494" s="36" t="s">
        <v>408</v>
      </c>
      <c r="AT494" t="str">
        <f t="shared" si="22"/>
        <v>744458170XNX PXULX XLTXLDX807.71SIMSIMSIM190117589744777.875FNEL044777.87529376.87543619.87543615.87543434.9166666667000000AMIL43NEXT PLUS RM RJ96155961.55ATIVO</v>
      </c>
      <c r="AU494">
        <f t="shared" si="23"/>
        <v>0</v>
      </c>
      <c r="AV494">
        <f t="shared" si="24"/>
        <v>0</v>
      </c>
      <c r="AW494">
        <f>COUNTIF(Erros!$J$2:$J$1060,H494)</f>
        <v>1</v>
      </c>
      <c r="AX494">
        <f>COUNTIF(Discrepante!$J$2:$J$86,H494)</f>
        <v>0</v>
      </c>
      <c r="AY494">
        <f>COUNTIF(Acertos!$J$2:$J$37,H494)</f>
        <v>0</v>
      </c>
    </row>
    <row r="495" spans="1:51">
      <c r="A495" s="33"/>
      <c r="B495" s="33"/>
      <c r="C495" s="33"/>
      <c r="D495" s="36"/>
      <c r="E495" s="33"/>
      <c r="F495" s="33"/>
      <c r="G495" s="33"/>
      <c r="H495" s="36">
        <v>74543366</v>
      </c>
      <c r="I495" s="30">
        <v>0</v>
      </c>
      <c r="J495" s="36" t="s">
        <v>925</v>
      </c>
      <c r="K495" s="33"/>
      <c r="L495" s="33"/>
      <c r="M495" s="33"/>
      <c r="N495" s="33"/>
      <c r="O495" s="33"/>
      <c r="P495" s="36">
        <v>406.85</v>
      </c>
      <c r="Q495" s="36" t="s">
        <v>404</v>
      </c>
      <c r="R495" s="36" t="s">
        <v>404</v>
      </c>
      <c r="S495" s="36" t="s">
        <v>404</v>
      </c>
      <c r="T495" s="36">
        <v>19</v>
      </c>
      <c r="U495" s="36">
        <v>0</v>
      </c>
      <c r="V495" s="36">
        <v>1</v>
      </c>
      <c r="W495" s="36">
        <v>185163</v>
      </c>
      <c r="X495" s="37">
        <v>44761.875</v>
      </c>
      <c r="Y495" s="36" t="s">
        <v>387</v>
      </c>
      <c r="Z495" s="36">
        <v>0</v>
      </c>
      <c r="AA495" s="37"/>
      <c r="AB495" s="37">
        <v>44761.875</v>
      </c>
      <c r="AC495" s="37">
        <v>40057.875</v>
      </c>
      <c r="AD495" s="37">
        <v>43793.875</v>
      </c>
      <c r="AE495" s="37">
        <v>43751.875</v>
      </c>
      <c r="AF495" s="37">
        <v>43479.916666666664</v>
      </c>
      <c r="AG495" s="36"/>
      <c r="AH495" s="36">
        <v>0</v>
      </c>
      <c r="AI495" s="36">
        <v>0</v>
      </c>
      <c r="AJ495" s="36">
        <v>0</v>
      </c>
      <c r="AK495" s="36">
        <v>0</v>
      </c>
      <c r="AL495" s="36">
        <v>0</v>
      </c>
      <c r="AM495" s="36">
        <v>0</v>
      </c>
      <c r="AN495" s="36" t="s">
        <v>389</v>
      </c>
      <c r="AO495" s="36">
        <v>41</v>
      </c>
      <c r="AP495" s="36" t="s">
        <v>394</v>
      </c>
      <c r="AQ495" s="36">
        <v>48439</v>
      </c>
      <c r="AR495" s="36">
        <v>484.39</v>
      </c>
      <c r="AS495" s="36" t="s">
        <v>408</v>
      </c>
      <c r="AT495" t="str">
        <f t="shared" si="22"/>
        <v>745433660MXRXX LUXZX DX XLMXXDX GXLVXX406.85SIMSIMSIM190118516344761.875FNEL044761.87540057.87543793.87543751.87543479.9166666667000000AMIL41NEXT PLUS RM RJ48439484.39ATIVO</v>
      </c>
      <c r="AU495">
        <f t="shared" si="23"/>
        <v>0</v>
      </c>
      <c r="AV495">
        <f t="shared" si="24"/>
        <v>0</v>
      </c>
      <c r="AW495">
        <f>COUNTIF(Erros!$J$2:$J$1060,H495)</f>
        <v>3</v>
      </c>
      <c r="AX495">
        <f>COUNTIF(Discrepante!$J$2:$J$86,H495)</f>
        <v>0</v>
      </c>
      <c r="AY495">
        <f>COUNTIF(Acertos!$J$2:$J$37,H495)</f>
        <v>0</v>
      </c>
    </row>
    <row r="496" spans="1:51">
      <c r="A496" s="33"/>
      <c r="B496" s="33"/>
      <c r="C496" s="33"/>
      <c r="D496" s="36"/>
      <c r="E496" s="33"/>
      <c r="F496" s="33"/>
      <c r="G496" s="33"/>
      <c r="H496" s="36">
        <v>74543366</v>
      </c>
      <c r="I496" s="30">
        <v>0</v>
      </c>
      <c r="J496" s="36" t="s">
        <v>925</v>
      </c>
      <c r="K496" s="33"/>
      <c r="L496" s="33"/>
      <c r="M496" s="33"/>
      <c r="N496" s="33"/>
      <c r="O496" s="33"/>
      <c r="P496" s="36">
        <v>406.85</v>
      </c>
      <c r="Q496" s="36" t="s">
        <v>404</v>
      </c>
      <c r="R496" s="36" t="s">
        <v>404</v>
      </c>
      <c r="S496" s="36" t="s">
        <v>404</v>
      </c>
      <c r="T496" s="36">
        <v>19</v>
      </c>
      <c r="U496" s="36">
        <v>0</v>
      </c>
      <c r="V496" s="36">
        <v>1</v>
      </c>
      <c r="W496" s="36">
        <v>185163</v>
      </c>
      <c r="X496" s="37">
        <v>44761.875</v>
      </c>
      <c r="Y496" s="36" t="s">
        <v>387</v>
      </c>
      <c r="Z496" s="36">
        <v>0</v>
      </c>
      <c r="AA496" s="37"/>
      <c r="AB496" s="37">
        <v>44761.875</v>
      </c>
      <c r="AC496" s="37">
        <v>40057.875</v>
      </c>
      <c r="AD496" s="37">
        <v>43793.875</v>
      </c>
      <c r="AE496" s="37">
        <v>43751.875</v>
      </c>
      <c r="AF496" s="37">
        <v>43479.916666666664</v>
      </c>
      <c r="AG496" s="36"/>
      <c r="AH496" s="36">
        <v>0</v>
      </c>
      <c r="AI496" s="36">
        <v>0</v>
      </c>
      <c r="AJ496" s="36">
        <v>0</v>
      </c>
      <c r="AK496" s="36">
        <v>0</v>
      </c>
      <c r="AL496" s="36">
        <v>0</v>
      </c>
      <c r="AM496" s="36">
        <v>0</v>
      </c>
      <c r="AN496" s="36" t="s">
        <v>389</v>
      </c>
      <c r="AO496" s="36">
        <v>41</v>
      </c>
      <c r="AP496" s="36" t="s">
        <v>394</v>
      </c>
      <c r="AQ496" s="36">
        <v>48439</v>
      </c>
      <c r="AR496" s="36">
        <v>484.39</v>
      </c>
      <c r="AS496" s="36" t="s">
        <v>408</v>
      </c>
      <c r="AT496" t="str">
        <f t="shared" si="22"/>
        <v>745433660MXRXX LUXZX DX XLMXXDX GXLVXX406.85SIMSIMSIM190118516344761.875FNEL044761.87540057.87543793.87543751.87543479.9166666667000000AMIL41NEXT PLUS RM RJ48439484.39ATIVO</v>
      </c>
      <c r="AU496">
        <f t="shared" si="23"/>
        <v>1</v>
      </c>
      <c r="AV496">
        <f t="shared" si="24"/>
        <v>1</v>
      </c>
      <c r="AW496">
        <f>COUNTIF(Erros!$J$2:$J$1060,H496)</f>
        <v>3</v>
      </c>
      <c r="AX496">
        <f>COUNTIF(Discrepante!$J$2:$J$86,H496)</f>
        <v>0</v>
      </c>
      <c r="AY496">
        <f>COUNTIF(Acertos!$J$2:$J$37,H496)</f>
        <v>0</v>
      </c>
    </row>
    <row r="497" spans="1:51">
      <c r="A497" s="33"/>
      <c r="B497" s="33"/>
      <c r="C497" s="33"/>
      <c r="D497" s="36"/>
      <c r="E497" s="33"/>
      <c r="F497" s="33"/>
      <c r="G497" s="33"/>
      <c r="H497" s="36">
        <v>74543366</v>
      </c>
      <c r="I497" s="30">
        <v>0</v>
      </c>
      <c r="J497" s="36" t="s">
        <v>925</v>
      </c>
      <c r="K497" s="33"/>
      <c r="L497" s="33"/>
      <c r="M497" s="33"/>
      <c r="N497" s="33"/>
      <c r="O497" s="33"/>
      <c r="P497" s="36">
        <v>406.85</v>
      </c>
      <c r="Q497" s="36" t="s">
        <v>404</v>
      </c>
      <c r="R497" s="36" t="s">
        <v>404</v>
      </c>
      <c r="S497" s="36" t="s">
        <v>404</v>
      </c>
      <c r="T497" s="36">
        <v>19</v>
      </c>
      <c r="U497" s="36">
        <v>0</v>
      </c>
      <c r="V497" s="36">
        <v>1</v>
      </c>
      <c r="W497" s="36">
        <v>185163</v>
      </c>
      <c r="X497" s="37">
        <v>44761.875</v>
      </c>
      <c r="Y497" s="36" t="s">
        <v>387</v>
      </c>
      <c r="Z497" s="36">
        <v>0</v>
      </c>
      <c r="AA497" s="37"/>
      <c r="AB497" s="37">
        <v>44761.875</v>
      </c>
      <c r="AC497" s="37">
        <v>40057.875</v>
      </c>
      <c r="AD497" s="37">
        <v>43793.875</v>
      </c>
      <c r="AE497" s="37">
        <v>43751.875</v>
      </c>
      <c r="AF497" s="37">
        <v>43479.916666666664</v>
      </c>
      <c r="AG497" s="36"/>
      <c r="AH497" s="36">
        <v>0</v>
      </c>
      <c r="AI497" s="36">
        <v>0</v>
      </c>
      <c r="AJ497" s="36">
        <v>0</v>
      </c>
      <c r="AK497" s="36">
        <v>0</v>
      </c>
      <c r="AL497" s="36">
        <v>0</v>
      </c>
      <c r="AM497" s="36">
        <v>0</v>
      </c>
      <c r="AN497" s="36" t="s">
        <v>389</v>
      </c>
      <c r="AO497" s="36">
        <v>41</v>
      </c>
      <c r="AP497" s="36" t="s">
        <v>394</v>
      </c>
      <c r="AQ497" s="36">
        <v>48439</v>
      </c>
      <c r="AR497" s="36">
        <v>484.39</v>
      </c>
      <c r="AS497" s="36" t="s">
        <v>408</v>
      </c>
      <c r="AT497" t="str">
        <f t="shared" si="22"/>
        <v>745433660MXRXX LUXZX DX XLMXXDX GXLVXX406.85SIMSIMSIM190118516344761.875FNEL044761.87540057.87543793.87543751.87543479.9166666667000000AMIL41NEXT PLUS RM RJ48439484.39ATIVO</v>
      </c>
      <c r="AU497">
        <f t="shared" si="23"/>
        <v>1</v>
      </c>
      <c r="AV497">
        <f t="shared" si="24"/>
        <v>1</v>
      </c>
      <c r="AW497">
        <f>COUNTIF(Erros!$J$2:$J$1060,H497)</f>
        <v>3</v>
      </c>
      <c r="AX497">
        <f>COUNTIF(Discrepante!$J$2:$J$86,H497)</f>
        <v>0</v>
      </c>
      <c r="AY497">
        <f>COUNTIF(Acertos!$J$2:$J$37,H497)</f>
        <v>0</v>
      </c>
    </row>
    <row r="498" spans="1:51">
      <c r="A498" s="33"/>
      <c r="B498" s="33"/>
      <c r="C498" s="33"/>
      <c r="D498" s="34"/>
      <c r="E498" s="33"/>
      <c r="F498" s="33"/>
      <c r="G498" s="33"/>
      <c r="H498" s="34">
        <v>74543367</v>
      </c>
      <c r="I498" s="29">
        <v>0</v>
      </c>
      <c r="J498" s="34" t="s">
        <v>926</v>
      </c>
      <c r="K498" s="33"/>
      <c r="L498" s="33"/>
      <c r="M498" s="33"/>
      <c r="N498" s="33"/>
      <c r="O498" s="33"/>
      <c r="P498" s="34">
        <v>406.85</v>
      </c>
      <c r="Q498" s="34" t="s">
        <v>404</v>
      </c>
      <c r="R498" s="34" t="s">
        <v>404</v>
      </c>
      <c r="S498" s="34" t="s">
        <v>404</v>
      </c>
      <c r="T498" s="34">
        <v>19</v>
      </c>
      <c r="U498" s="34">
        <v>0</v>
      </c>
      <c r="V498" s="34">
        <v>1</v>
      </c>
      <c r="W498" s="34">
        <v>185163</v>
      </c>
      <c r="X498" s="35">
        <v>44761.875</v>
      </c>
      <c r="Y498" s="34" t="s">
        <v>387</v>
      </c>
      <c r="Z498" s="34">
        <v>1</v>
      </c>
      <c r="AA498" s="35"/>
      <c r="AB498" s="35">
        <v>44761.875</v>
      </c>
      <c r="AC498" s="35">
        <v>40057.875</v>
      </c>
      <c r="AD498" s="35">
        <v>43793.875</v>
      </c>
      <c r="AE498" s="35"/>
      <c r="AF498" s="35">
        <v>43479.916666666664</v>
      </c>
      <c r="AG498" s="34"/>
      <c r="AH498" s="34">
        <v>0</v>
      </c>
      <c r="AI498" s="34">
        <v>0</v>
      </c>
      <c r="AJ498" s="34">
        <v>0</v>
      </c>
      <c r="AK498" s="34">
        <v>0</v>
      </c>
      <c r="AL498" s="34">
        <v>0</v>
      </c>
      <c r="AM498" s="34">
        <v>0</v>
      </c>
      <c r="AN498" s="34" t="s">
        <v>389</v>
      </c>
      <c r="AO498" s="34">
        <v>41</v>
      </c>
      <c r="AP498" s="34" t="s">
        <v>394</v>
      </c>
      <c r="AQ498" s="34">
        <v>48439</v>
      </c>
      <c r="AR498" s="34">
        <v>484.39</v>
      </c>
      <c r="AS498" s="34" t="s">
        <v>408</v>
      </c>
      <c r="AT498" t="str">
        <f t="shared" si="22"/>
        <v>745433670MXRXX WLXRX DX XLMXXDX GXLVXX406.85SIMSIMSIM190118516344761.875FNEL144761.87540057.87543793.87543479.9166666667000000AMIL41NEXT PLUS RM RJ48439484.39ATIVO</v>
      </c>
      <c r="AU498">
        <f t="shared" si="23"/>
        <v>0</v>
      </c>
      <c r="AV498">
        <f t="shared" si="24"/>
        <v>0</v>
      </c>
      <c r="AW498">
        <f>COUNTIF(Erros!$J$2:$J$1060,H498)</f>
        <v>3</v>
      </c>
      <c r="AX498">
        <f>COUNTIF(Discrepante!$J$2:$J$86,H498)</f>
        <v>0</v>
      </c>
      <c r="AY498">
        <f>COUNTIF(Acertos!$J$2:$J$37,H498)</f>
        <v>0</v>
      </c>
    </row>
    <row r="499" spans="1:51">
      <c r="A499" s="33"/>
      <c r="B499" s="33"/>
      <c r="C499" s="33"/>
      <c r="D499" s="34"/>
      <c r="E499" s="33"/>
      <c r="F499" s="33"/>
      <c r="G499" s="33"/>
      <c r="H499" s="34">
        <v>74543367</v>
      </c>
      <c r="I499" s="29">
        <v>0</v>
      </c>
      <c r="J499" s="34" t="s">
        <v>926</v>
      </c>
      <c r="K499" s="33"/>
      <c r="L499" s="33"/>
      <c r="M499" s="33"/>
      <c r="N499" s="33"/>
      <c r="O499" s="33"/>
      <c r="P499" s="34">
        <v>406.85</v>
      </c>
      <c r="Q499" s="34" t="s">
        <v>404</v>
      </c>
      <c r="R499" s="34" t="s">
        <v>404</v>
      </c>
      <c r="S499" s="34" t="s">
        <v>404</v>
      </c>
      <c r="T499" s="34">
        <v>19</v>
      </c>
      <c r="U499" s="34">
        <v>0</v>
      </c>
      <c r="V499" s="34">
        <v>1</v>
      </c>
      <c r="W499" s="34">
        <v>185163</v>
      </c>
      <c r="X499" s="35">
        <v>44761.875</v>
      </c>
      <c r="Y499" s="34" t="s">
        <v>387</v>
      </c>
      <c r="Z499" s="34">
        <v>1</v>
      </c>
      <c r="AA499" s="35"/>
      <c r="AB499" s="35">
        <v>44761.875</v>
      </c>
      <c r="AC499" s="35">
        <v>40057.875</v>
      </c>
      <c r="AD499" s="35">
        <v>43793.875</v>
      </c>
      <c r="AE499" s="35"/>
      <c r="AF499" s="35">
        <v>43479.916666666664</v>
      </c>
      <c r="AG499" s="34"/>
      <c r="AH499" s="34">
        <v>0</v>
      </c>
      <c r="AI499" s="34">
        <v>0</v>
      </c>
      <c r="AJ499" s="34">
        <v>0</v>
      </c>
      <c r="AK499" s="34">
        <v>0</v>
      </c>
      <c r="AL499" s="34">
        <v>0</v>
      </c>
      <c r="AM499" s="34">
        <v>0</v>
      </c>
      <c r="AN499" s="34" t="s">
        <v>389</v>
      </c>
      <c r="AO499" s="34">
        <v>41</v>
      </c>
      <c r="AP499" s="34" t="s">
        <v>394</v>
      </c>
      <c r="AQ499" s="34">
        <v>48439</v>
      </c>
      <c r="AR499" s="34">
        <v>484.39</v>
      </c>
      <c r="AS499" s="34" t="s">
        <v>408</v>
      </c>
      <c r="AT499" t="str">
        <f t="shared" si="22"/>
        <v>745433670MXRXX WLXRX DX XLMXXDX GXLVXX406.85SIMSIMSIM190118516344761.875FNEL144761.87540057.87543793.87543479.9166666667000000AMIL41NEXT PLUS RM RJ48439484.39ATIVO</v>
      </c>
      <c r="AU499">
        <f t="shared" si="23"/>
        <v>1</v>
      </c>
      <c r="AV499">
        <f t="shared" si="24"/>
        <v>1</v>
      </c>
      <c r="AW499">
        <f>COUNTIF(Erros!$J$2:$J$1060,H499)</f>
        <v>3</v>
      </c>
      <c r="AX499">
        <f>COUNTIF(Discrepante!$J$2:$J$86,H499)</f>
        <v>0</v>
      </c>
      <c r="AY499">
        <f>COUNTIF(Acertos!$J$2:$J$37,H499)</f>
        <v>0</v>
      </c>
    </row>
    <row r="500" spans="1:51">
      <c r="A500" s="33"/>
      <c r="B500" s="33"/>
      <c r="C500" s="33"/>
      <c r="D500" s="34"/>
      <c r="E500" s="33"/>
      <c r="F500" s="33"/>
      <c r="G500" s="33"/>
      <c r="H500" s="34">
        <v>74543367</v>
      </c>
      <c r="I500" s="29">
        <v>0</v>
      </c>
      <c r="J500" s="34" t="s">
        <v>926</v>
      </c>
      <c r="K500" s="33"/>
      <c r="L500" s="33"/>
      <c r="M500" s="33"/>
      <c r="N500" s="33"/>
      <c r="O500" s="33"/>
      <c r="P500" s="34">
        <v>406.85</v>
      </c>
      <c r="Q500" s="34" t="s">
        <v>404</v>
      </c>
      <c r="R500" s="34" t="s">
        <v>404</v>
      </c>
      <c r="S500" s="34" t="s">
        <v>404</v>
      </c>
      <c r="T500" s="34">
        <v>19</v>
      </c>
      <c r="U500" s="34">
        <v>0</v>
      </c>
      <c r="V500" s="34">
        <v>1</v>
      </c>
      <c r="W500" s="34">
        <v>185163</v>
      </c>
      <c r="X500" s="35">
        <v>44761.875</v>
      </c>
      <c r="Y500" s="34" t="s">
        <v>387</v>
      </c>
      <c r="Z500" s="34">
        <v>1</v>
      </c>
      <c r="AA500" s="35"/>
      <c r="AB500" s="35">
        <v>44761.875</v>
      </c>
      <c r="AC500" s="35">
        <v>40057.875</v>
      </c>
      <c r="AD500" s="35">
        <v>43793.875</v>
      </c>
      <c r="AE500" s="35"/>
      <c r="AF500" s="35">
        <v>43479.916666666664</v>
      </c>
      <c r="AG500" s="34"/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34" t="s">
        <v>389</v>
      </c>
      <c r="AO500" s="34">
        <v>41</v>
      </c>
      <c r="AP500" s="34" t="s">
        <v>394</v>
      </c>
      <c r="AQ500" s="34">
        <v>48439</v>
      </c>
      <c r="AR500" s="34">
        <v>484.39</v>
      </c>
      <c r="AS500" s="34" t="s">
        <v>408</v>
      </c>
      <c r="AT500" t="str">
        <f t="shared" si="22"/>
        <v>745433670MXRXX WLXRX DX XLMXXDX GXLVXX406.85SIMSIMSIM190118516344761.875FNEL144761.87540057.87543793.87543479.9166666667000000AMIL41NEXT PLUS RM RJ48439484.39ATIVO</v>
      </c>
      <c r="AU500">
        <f t="shared" si="23"/>
        <v>1</v>
      </c>
      <c r="AV500">
        <f t="shared" si="24"/>
        <v>1</v>
      </c>
      <c r="AW500">
        <f>COUNTIF(Erros!$J$2:$J$1060,H500)</f>
        <v>3</v>
      </c>
      <c r="AX500">
        <f>COUNTIF(Discrepante!$J$2:$J$86,H500)</f>
        <v>0</v>
      </c>
      <c r="AY500">
        <f>COUNTIF(Acertos!$J$2:$J$37,H500)</f>
        <v>0</v>
      </c>
    </row>
    <row r="501" spans="1:51">
      <c r="A501" s="38" t="s">
        <v>288</v>
      </c>
      <c r="B501" s="38" t="s">
        <v>31</v>
      </c>
      <c r="C501" s="38" t="s">
        <v>30</v>
      </c>
      <c r="D501" s="28">
        <v>1197772000</v>
      </c>
      <c r="E501" s="28" t="s">
        <v>1062</v>
      </c>
      <c r="F501" s="28" t="s">
        <v>32</v>
      </c>
      <c r="G501" s="39">
        <v>43479.916666666664</v>
      </c>
      <c r="H501" s="38">
        <v>74543375</v>
      </c>
      <c r="I501" s="28">
        <v>3</v>
      </c>
      <c r="J501" s="38" t="s">
        <v>289</v>
      </c>
      <c r="K501" s="38">
        <v>0</v>
      </c>
      <c r="L501" s="38">
        <v>0</v>
      </c>
      <c r="M501" s="38" t="s">
        <v>285</v>
      </c>
      <c r="N501" s="38" t="s">
        <v>77</v>
      </c>
      <c r="O501" s="38" t="s">
        <v>78</v>
      </c>
      <c r="P501" s="38">
        <v>734.27</v>
      </c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 t="str">
        <f>M501</f>
        <v>NEXT PLUS RM RJ QC PJCA</v>
      </c>
      <c r="AQ501" s="33"/>
      <c r="AR501" s="33"/>
      <c r="AS501" s="33"/>
      <c r="AT501" t="str">
        <f t="shared" si="22"/>
        <v>6302ca45cf356950645fe0246302b4adc75d55efecf90f1d6302ca45cf356950645fe02111977720006302b4adc75d55efecf90f1d1197772000H43479.9166666667745433753GXIIXNX PXXX TRINDXDX00NEXT PLUS RM RJ QC PJCAMens. Titular Faixa Etária Implant.T734.27NEXT PLUS RM RJ QC PJCA</v>
      </c>
      <c r="AU501">
        <f t="shared" si="23"/>
        <v>0</v>
      </c>
      <c r="AV501">
        <f t="shared" si="24"/>
        <v>0</v>
      </c>
      <c r="AW501">
        <f>COUNTIF(Erros!$J$2:$J$1060,H501)</f>
        <v>0</v>
      </c>
      <c r="AX501">
        <f>COUNTIF(Discrepante!$J$2:$J$86,H501)</f>
        <v>2</v>
      </c>
      <c r="AY501">
        <f>COUNTIF(Acertos!$J$2:$J$37,H501)</f>
        <v>1</v>
      </c>
    </row>
    <row r="502" spans="1:51">
      <c r="A502" s="33"/>
      <c r="B502" s="33"/>
      <c r="C502" s="33"/>
      <c r="D502" s="36"/>
      <c r="E502" s="33"/>
      <c r="F502" s="33"/>
      <c r="G502" s="33"/>
      <c r="H502" s="36">
        <v>74543375</v>
      </c>
      <c r="I502" s="30">
        <v>1</v>
      </c>
      <c r="J502" s="36" t="s">
        <v>927</v>
      </c>
      <c r="K502" s="33"/>
      <c r="L502" s="33"/>
      <c r="M502" s="33"/>
      <c r="N502" s="33"/>
      <c r="O502" s="33"/>
      <c r="P502" s="36">
        <v>734.27</v>
      </c>
      <c r="Q502" s="36" t="s">
        <v>404</v>
      </c>
      <c r="R502" s="36" t="s">
        <v>404</v>
      </c>
      <c r="S502" s="36" t="s">
        <v>404</v>
      </c>
      <c r="T502" s="36">
        <v>220</v>
      </c>
      <c r="U502" s="36">
        <v>0</v>
      </c>
      <c r="V502" s="36">
        <v>1</v>
      </c>
      <c r="W502" s="36">
        <v>185184</v>
      </c>
      <c r="X502" s="37">
        <v>44761.875</v>
      </c>
      <c r="Y502" s="36" t="s">
        <v>473</v>
      </c>
      <c r="Z502" s="36">
        <v>0</v>
      </c>
      <c r="AA502" s="37"/>
      <c r="AB502" s="37">
        <v>44761.875</v>
      </c>
      <c r="AC502" s="37">
        <v>30693.916666666668</v>
      </c>
      <c r="AD502" s="37">
        <v>43478.916666666664</v>
      </c>
      <c r="AE502" s="37"/>
      <c r="AF502" s="37">
        <v>43479.916666666664</v>
      </c>
      <c r="AG502" s="36"/>
      <c r="AH502" s="36">
        <v>0</v>
      </c>
      <c r="AI502" s="36">
        <v>0</v>
      </c>
      <c r="AJ502" s="36">
        <v>0</v>
      </c>
      <c r="AK502" s="36">
        <v>0</v>
      </c>
      <c r="AL502" s="36">
        <v>0</v>
      </c>
      <c r="AM502" s="36">
        <v>0</v>
      </c>
      <c r="AN502" s="36" t="s">
        <v>389</v>
      </c>
      <c r="AO502" s="36">
        <v>41</v>
      </c>
      <c r="AP502" s="36" t="s">
        <v>394</v>
      </c>
      <c r="AQ502" s="36">
        <v>87415</v>
      </c>
      <c r="AR502" s="36">
        <v>874.15</v>
      </c>
      <c r="AS502" s="36" t="s">
        <v>408</v>
      </c>
      <c r="AT502" t="str">
        <f t="shared" si="22"/>
        <v>745433751GXXXXNX PXXX TRXNDXDX734.27SIMSIMSIM2200118518444761.875ABREC044761.87530693.916666666743478.916666666743479.9166666667000000AMIL41NEXT PLUS RM RJ87415874.15ATIVO</v>
      </c>
      <c r="AU502">
        <f t="shared" si="23"/>
        <v>0</v>
      </c>
      <c r="AV502">
        <f t="shared" si="24"/>
        <v>1</v>
      </c>
      <c r="AW502">
        <f>COUNTIF(Erros!$J$2:$J$1060,H502)</f>
        <v>0</v>
      </c>
      <c r="AX502">
        <f>COUNTIF(Discrepante!$J$2:$J$86,H502)</f>
        <v>2</v>
      </c>
      <c r="AY502">
        <f>COUNTIF(Acertos!$J$2:$J$37,H502)</f>
        <v>1</v>
      </c>
    </row>
    <row r="503" spans="1:51">
      <c r="A503" s="33"/>
      <c r="B503" s="33"/>
      <c r="C503" s="33"/>
      <c r="D503" s="36"/>
      <c r="E503" s="33"/>
      <c r="F503" s="33"/>
      <c r="G503" s="33"/>
      <c r="H503" s="36">
        <v>74543375</v>
      </c>
      <c r="I503" s="30">
        <v>1</v>
      </c>
      <c r="J503" s="36" t="s">
        <v>927</v>
      </c>
      <c r="K503" s="33"/>
      <c r="L503" s="33"/>
      <c r="M503" s="33"/>
      <c r="N503" s="33"/>
      <c r="O503" s="33"/>
      <c r="P503" s="36">
        <v>734.27</v>
      </c>
      <c r="Q503" s="36" t="s">
        <v>404</v>
      </c>
      <c r="R503" s="36" t="s">
        <v>404</v>
      </c>
      <c r="S503" s="36" t="s">
        <v>404</v>
      </c>
      <c r="T503" s="36">
        <v>220</v>
      </c>
      <c r="U503" s="36">
        <v>0</v>
      </c>
      <c r="V503" s="36">
        <v>1</v>
      </c>
      <c r="W503" s="36">
        <v>185184</v>
      </c>
      <c r="X503" s="37">
        <v>44761.875</v>
      </c>
      <c r="Y503" s="36" t="s">
        <v>473</v>
      </c>
      <c r="Z503" s="36">
        <v>0</v>
      </c>
      <c r="AA503" s="37"/>
      <c r="AB503" s="37">
        <v>44761.875</v>
      </c>
      <c r="AC503" s="37">
        <v>30693.916666666668</v>
      </c>
      <c r="AD503" s="37">
        <v>43478.916666666664</v>
      </c>
      <c r="AE503" s="37"/>
      <c r="AF503" s="37">
        <v>43479.916666666664</v>
      </c>
      <c r="AG503" s="36"/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36" t="s">
        <v>389</v>
      </c>
      <c r="AO503" s="36">
        <v>41</v>
      </c>
      <c r="AP503" s="36" t="s">
        <v>394</v>
      </c>
      <c r="AQ503" s="36">
        <v>87415</v>
      </c>
      <c r="AR503" s="36">
        <v>874.15</v>
      </c>
      <c r="AS503" s="36" t="s">
        <v>408</v>
      </c>
      <c r="AT503" t="str">
        <f t="shared" si="22"/>
        <v>745433751GXXXXNX PXXX TRXNDXDX734.27SIMSIMSIM2200118518444761.875ABREC044761.87530693.916666666743478.916666666743479.9166666667000000AMIL41NEXT PLUS RM RJ87415874.15ATIVO</v>
      </c>
      <c r="AU503">
        <f t="shared" si="23"/>
        <v>1</v>
      </c>
      <c r="AV503">
        <f t="shared" si="24"/>
        <v>1</v>
      </c>
      <c r="AW503">
        <f>COUNTIF(Erros!$J$2:$J$1060,H503)</f>
        <v>0</v>
      </c>
      <c r="AX503">
        <f>COUNTIF(Discrepante!$J$2:$J$86,H503)</f>
        <v>2</v>
      </c>
      <c r="AY503">
        <f>COUNTIF(Acertos!$J$2:$J$37,H503)</f>
        <v>1</v>
      </c>
    </row>
    <row r="504" spans="1:51">
      <c r="A504" s="33"/>
      <c r="B504" s="33"/>
      <c r="C504" s="33"/>
      <c r="D504" s="36"/>
      <c r="E504" s="33"/>
      <c r="F504" s="33"/>
      <c r="G504" s="33"/>
      <c r="H504" s="36">
        <v>74543375</v>
      </c>
      <c r="I504" s="30">
        <v>1</v>
      </c>
      <c r="J504" s="36" t="s">
        <v>927</v>
      </c>
      <c r="K504" s="33"/>
      <c r="L504" s="33"/>
      <c r="M504" s="33"/>
      <c r="N504" s="33"/>
      <c r="O504" s="33"/>
      <c r="P504" s="36">
        <v>734.27</v>
      </c>
      <c r="Q504" s="36" t="s">
        <v>404</v>
      </c>
      <c r="R504" s="36" t="s">
        <v>404</v>
      </c>
      <c r="S504" s="36" t="s">
        <v>404</v>
      </c>
      <c r="T504" s="36">
        <v>220</v>
      </c>
      <c r="U504" s="36">
        <v>0</v>
      </c>
      <c r="V504" s="36">
        <v>1</v>
      </c>
      <c r="W504" s="36">
        <v>185184</v>
      </c>
      <c r="X504" s="37">
        <v>44761.875</v>
      </c>
      <c r="Y504" s="36" t="s">
        <v>473</v>
      </c>
      <c r="Z504" s="36">
        <v>0</v>
      </c>
      <c r="AA504" s="37"/>
      <c r="AB504" s="37">
        <v>44761.875</v>
      </c>
      <c r="AC504" s="37">
        <v>30693.916666666668</v>
      </c>
      <c r="AD504" s="37">
        <v>43478.916666666664</v>
      </c>
      <c r="AE504" s="37"/>
      <c r="AF504" s="37">
        <v>43479.916666666664</v>
      </c>
      <c r="AG504" s="36"/>
      <c r="AH504" s="36">
        <v>0</v>
      </c>
      <c r="AI504" s="36">
        <v>0</v>
      </c>
      <c r="AJ504" s="36">
        <v>0</v>
      </c>
      <c r="AK504" s="36">
        <v>0</v>
      </c>
      <c r="AL504" s="36">
        <v>0</v>
      </c>
      <c r="AM504" s="36">
        <v>0</v>
      </c>
      <c r="AN504" s="36" t="s">
        <v>389</v>
      </c>
      <c r="AO504" s="36">
        <v>41</v>
      </c>
      <c r="AP504" s="36" t="s">
        <v>394</v>
      </c>
      <c r="AQ504" s="36">
        <v>87415</v>
      </c>
      <c r="AR504" s="36">
        <v>874.15</v>
      </c>
      <c r="AS504" s="36" t="s">
        <v>408</v>
      </c>
      <c r="AT504" t="str">
        <f t="shared" si="22"/>
        <v>745433751GXXXXNX PXXX TRXNDXDX734.27SIMSIMSIM2200118518444761.875ABREC044761.87530693.916666666743478.916666666743479.9166666667000000AMIL41NEXT PLUS RM RJ87415874.15ATIVO</v>
      </c>
      <c r="AU504">
        <f t="shared" si="23"/>
        <v>1</v>
      </c>
      <c r="AV504">
        <f t="shared" si="24"/>
        <v>1</v>
      </c>
      <c r="AW504">
        <f>COUNTIF(Erros!$J$2:$J$1060,H504)</f>
        <v>0</v>
      </c>
      <c r="AX504">
        <f>COUNTIF(Discrepante!$J$2:$J$86,H504)</f>
        <v>2</v>
      </c>
      <c r="AY504">
        <f>COUNTIF(Acertos!$J$2:$J$37,H504)</f>
        <v>1</v>
      </c>
    </row>
    <row r="505" spans="1:51">
      <c r="A505" s="33"/>
      <c r="B505" s="33"/>
      <c r="C505" s="33"/>
      <c r="D505" s="34"/>
      <c r="E505" s="33"/>
      <c r="F505" s="33"/>
      <c r="G505" s="33"/>
      <c r="H505" s="34">
        <v>74543403</v>
      </c>
      <c r="I505" s="29">
        <v>0</v>
      </c>
      <c r="J505" s="34" t="s">
        <v>922</v>
      </c>
      <c r="K505" s="33"/>
      <c r="L505" s="33"/>
      <c r="M505" s="33"/>
      <c r="N505" s="33"/>
      <c r="O505" s="33"/>
      <c r="P505" s="34">
        <v>2323.64</v>
      </c>
      <c r="Q505" s="34" t="s">
        <v>404</v>
      </c>
      <c r="R505" s="34" t="s">
        <v>404</v>
      </c>
      <c r="S505" s="34" t="s">
        <v>404</v>
      </c>
      <c r="T505" s="34">
        <v>57</v>
      </c>
      <c r="U505" s="34">
        <v>0</v>
      </c>
      <c r="V505" s="34">
        <v>1</v>
      </c>
      <c r="W505" s="34">
        <v>184464</v>
      </c>
      <c r="X505" s="35">
        <v>44761.875</v>
      </c>
      <c r="Y505" s="34" t="s">
        <v>392</v>
      </c>
      <c r="Z505" s="34">
        <v>0</v>
      </c>
      <c r="AA505" s="35"/>
      <c r="AB505" s="35">
        <v>44761.875</v>
      </c>
      <c r="AC505" s="35">
        <v>30798.875</v>
      </c>
      <c r="AD505" s="35">
        <v>43513.875</v>
      </c>
      <c r="AE505" s="35">
        <v>43509.916666666664</v>
      </c>
      <c r="AF505" s="35">
        <v>43479.916666666664</v>
      </c>
      <c r="AG505" s="34"/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34" t="s">
        <v>389</v>
      </c>
      <c r="AO505" s="34">
        <v>41</v>
      </c>
      <c r="AP505" s="34" t="s">
        <v>398</v>
      </c>
      <c r="AQ505" s="34">
        <v>276623</v>
      </c>
      <c r="AR505" s="34">
        <v>2766.23</v>
      </c>
      <c r="AS505" s="34" t="s">
        <v>408</v>
      </c>
      <c r="AT505" t="str">
        <f t="shared" si="22"/>
        <v>745434030RUWXLLY FXNXMXRX DX XNTX2323.64SIMSIMSIM570118446444761.875ANMEP044761.87530798.87543513.87543509.916666666743479.9166666667000000AMIL41AMIL 500 QP NACIONAL2766232766.23ATIVO</v>
      </c>
      <c r="AU505">
        <f t="shared" si="23"/>
        <v>0</v>
      </c>
      <c r="AV505">
        <f t="shared" si="24"/>
        <v>0</v>
      </c>
      <c r="AW505">
        <f>COUNTIF(Erros!$J$2:$J$1060,H505)</f>
        <v>3</v>
      </c>
      <c r="AX505">
        <f>COUNTIF(Discrepante!$J$2:$J$86,H505)</f>
        <v>0</v>
      </c>
      <c r="AY505">
        <f>COUNTIF(Acertos!$J$2:$J$37,H505)</f>
        <v>0</v>
      </c>
    </row>
    <row r="506" spans="1:51">
      <c r="A506" s="33"/>
      <c r="B506" s="33"/>
      <c r="C506" s="33"/>
      <c r="D506" s="34"/>
      <c r="E506" s="33"/>
      <c r="F506" s="33"/>
      <c r="G506" s="33"/>
      <c r="H506" s="34">
        <v>74543403</v>
      </c>
      <c r="I506" s="29">
        <v>0</v>
      </c>
      <c r="J506" s="34" t="s">
        <v>922</v>
      </c>
      <c r="K506" s="33"/>
      <c r="L506" s="33"/>
      <c r="M506" s="33"/>
      <c r="N506" s="33"/>
      <c r="O506" s="33"/>
      <c r="P506" s="34">
        <v>2323.64</v>
      </c>
      <c r="Q506" s="34" t="s">
        <v>404</v>
      </c>
      <c r="R506" s="34" t="s">
        <v>404</v>
      </c>
      <c r="S506" s="34" t="s">
        <v>404</v>
      </c>
      <c r="T506" s="34">
        <v>57</v>
      </c>
      <c r="U506" s="34">
        <v>0</v>
      </c>
      <c r="V506" s="34">
        <v>1</v>
      </c>
      <c r="W506" s="34">
        <v>184464</v>
      </c>
      <c r="X506" s="35">
        <v>44761.875</v>
      </c>
      <c r="Y506" s="34" t="s">
        <v>392</v>
      </c>
      <c r="Z506" s="34">
        <v>0</v>
      </c>
      <c r="AA506" s="35"/>
      <c r="AB506" s="35">
        <v>44761.875</v>
      </c>
      <c r="AC506" s="35">
        <v>30798.875</v>
      </c>
      <c r="AD506" s="35">
        <v>43513.875</v>
      </c>
      <c r="AE506" s="35">
        <v>43509.916666666664</v>
      </c>
      <c r="AF506" s="35">
        <v>43479.916666666664</v>
      </c>
      <c r="AG506" s="34"/>
      <c r="AH506" s="34">
        <v>0</v>
      </c>
      <c r="AI506" s="34">
        <v>0</v>
      </c>
      <c r="AJ506" s="34">
        <v>0</v>
      </c>
      <c r="AK506" s="34">
        <v>0</v>
      </c>
      <c r="AL506" s="34">
        <v>0</v>
      </c>
      <c r="AM506" s="34">
        <v>0</v>
      </c>
      <c r="AN506" s="34" t="s">
        <v>389</v>
      </c>
      <c r="AO506" s="34">
        <v>41</v>
      </c>
      <c r="AP506" s="34" t="s">
        <v>398</v>
      </c>
      <c r="AQ506" s="34">
        <v>276623</v>
      </c>
      <c r="AR506" s="34">
        <v>2766.23</v>
      </c>
      <c r="AS506" s="34" t="s">
        <v>408</v>
      </c>
      <c r="AT506" t="str">
        <f t="shared" si="22"/>
        <v>745434030RUWXLLY FXNXMXRX DX XNTX2323.64SIMSIMSIM570118446444761.875ANMEP044761.87530798.87543513.87543509.916666666743479.9166666667000000AMIL41AMIL 500 QP NACIONAL2766232766.23ATIVO</v>
      </c>
      <c r="AU506">
        <f t="shared" si="23"/>
        <v>1</v>
      </c>
      <c r="AV506">
        <f t="shared" si="24"/>
        <v>1</v>
      </c>
      <c r="AW506">
        <f>COUNTIF(Erros!$J$2:$J$1060,H506)</f>
        <v>3</v>
      </c>
      <c r="AX506">
        <f>COUNTIF(Discrepante!$J$2:$J$86,H506)</f>
        <v>0</v>
      </c>
      <c r="AY506">
        <f>COUNTIF(Acertos!$J$2:$J$37,H506)</f>
        <v>0</v>
      </c>
    </row>
    <row r="507" spans="1:51">
      <c r="A507" s="33"/>
      <c r="B507" s="33"/>
      <c r="C507" s="33"/>
      <c r="D507" s="34"/>
      <c r="E507" s="33"/>
      <c r="F507" s="33"/>
      <c r="G507" s="33"/>
      <c r="H507" s="34">
        <v>74543403</v>
      </c>
      <c r="I507" s="29">
        <v>0</v>
      </c>
      <c r="J507" s="34" t="s">
        <v>922</v>
      </c>
      <c r="K507" s="33"/>
      <c r="L507" s="33"/>
      <c r="M507" s="33"/>
      <c r="N507" s="33"/>
      <c r="O507" s="33"/>
      <c r="P507" s="34">
        <v>2323.64</v>
      </c>
      <c r="Q507" s="34" t="s">
        <v>404</v>
      </c>
      <c r="R507" s="34" t="s">
        <v>404</v>
      </c>
      <c r="S507" s="34" t="s">
        <v>404</v>
      </c>
      <c r="T507" s="34">
        <v>57</v>
      </c>
      <c r="U507" s="34">
        <v>0</v>
      </c>
      <c r="V507" s="34">
        <v>1</v>
      </c>
      <c r="W507" s="34">
        <v>184464</v>
      </c>
      <c r="X507" s="35">
        <v>44761.875</v>
      </c>
      <c r="Y507" s="34" t="s">
        <v>392</v>
      </c>
      <c r="Z507" s="34">
        <v>0</v>
      </c>
      <c r="AA507" s="35"/>
      <c r="AB507" s="35">
        <v>44761.875</v>
      </c>
      <c r="AC507" s="35">
        <v>30798.875</v>
      </c>
      <c r="AD507" s="35">
        <v>43513.875</v>
      </c>
      <c r="AE507" s="35">
        <v>43509.916666666664</v>
      </c>
      <c r="AF507" s="35">
        <v>43479.916666666664</v>
      </c>
      <c r="AG507" s="34"/>
      <c r="AH507" s="34">
        <v>0</v>
      </c>
      <c r="AI507" s="34">
        <v>0</v>
      </c>
      <c r="AJ507" s="34">
        <v>0</v>
      </c>
      <c r="AK507" s="34">
        <v>0</v>
      </c>
      <c r="AL507" s="34">
        <v>0</v>
      </c>
      <c r="AM507" s="34">
        <v>0</v>
      </c>
      <c r="AN507" s="34" t="s">
        <v>389</v>
      </c>
      <c r="AO507" s="34">
        <v>41</v>
      </c>
      <c r="AP507" s="34" t="s">
        <v>398</v>
      </c>
      <c r="AQ507" s="34">
        <v>276623</v>
      </c>
      <c r="AR507" s="34">
        <v>2766.23</v>
      </c>
      <c r="AS507" s="34" t="s">
        <v>408</v>
      </c>
      <c r="AT507" t="str">
        <f t="shared" si="22"/>
        <v>745434030RUWXLLY FXNXMXRX DX XNTX2323.64SIMSIMSIM570118446444761.875ANMEP044761.87530798.87543513.87543509.916666666743479.9166666667000000AMIL41AMIL 500 QP NACIONAL2766232766.23ATIVO</v>
      </c>
      <c r="AU507">
        <f t="shared" si="23"/>
        <v>1</v>
      </c>
      <c r="AV507">
        <f t="shared" si="24"/>
        <v>1</v>
      </c>
      <c r="AW507">
        <f>COUNTIF(Erros!$J$2:$J$1060,H507)</f>
        <v>3</v>
      </c>
      <c r="AX507">
        <f>COUNTIF(Discrepante!$J$2:$J$86,H507)</f>
        <v>0</v>
      </c>
      <c r="AY507">
        <f>COUNTIF(Acertos!$J$2:$J$37,H507)</f>
        <v>0</v>
      </c>
    </row>
    <row r="508" spans="1:51">
      <c r="A508" s="33"/>
      <c r="B508" s="33"/>
      <c r="C508" s="33"/>
      <c r="D508" s="36"/>
      <c r="E508" s="33"/>
      <c r="F508" s="33"/>
      <c r="G508" s="33"/>
      <c r="H508" s="36">
        <v>74543404</v>
      </c>
      <c r="I508" s="30">
        <v>0</v>
      </c>
      <c r="J508" s="36" t="s">
        <v>923</v>
      </c>
      <c r="K508" s="33"/>
      <c r="L508" s="33"/>
      <c r="M508" s="33"/>
      <c r="N508" s="33"/>
      <c r="O508" s="33"/>
      <c r="P508" s="36">
        <v>1287.56</v>
      </c>
      <c r="Q508" s="36" t="s">
        <v>404</v>
      </c>
      <c r="R508" s="36" t="s">
        <v>404</v>
      </c>
      <c r="S508" s="36" t="s">
        <v>404</v>
      </c>
      <c r="T508" s="36">
        <v>57</v>
      </c>
      <c r="U508" s="36">
        <v>0</v>
      </c>
      <c r="V508" s="36">
        <v>1</v>
      </c>
      <c r="W508" s="36">
        <v>184464</v>
      </c>
      <c r="X508" s="37">
        <v>44761.875</v>
      </c>
      <c r="Y508" s="36" t="s">
        <v>392</v>
      </c>
      <c r="Z508" s="36">
        <v>1</v>
      </c>
      <c r="AA508" s="37"/>
      <c r="AB508" s="37">
        <v>44761.875</v>
      </c>
      <c r="AC508" s="37">
        <v>43414.916666666664</v>
      </c>
      <c r="AD508" s="37">
        <v>43513.875</v>
      </c>
      <c r="AE508" s="37"/>
      <c r="AF508" s="37">
        <v>43479.916666666664</v>
      </c>
      <c r="AG508" s="36"/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36" t="s">
        <v>389</v>
      </c>
      <c r="AO508" s="36">
        <v>41</v>
      </c>
      <c r="AP508" s="36" t="s">
        <v>398</v>
      </c>
      <c r="AQ508" s="36">
        <v>153282</v>
      </c>
      <c r="AR508" s="36">
        <v>1532.82</v>
      </c>
      <c r="AS508" s="36" t="s">
        <v>408</v>
      </c>
      <c r="AT508" t="str">
        <f t="shared" si="22"/>
        <v>745434040BXRNXRDX FXNXMXRX VXXXRX1287.56SIMSIMSIM570118446444761.875ANMEP144761.87543414.916666666743513.87543479.9166666667000000AMIL41AMIL 500 QP NACIONAL1532821532.82ATIVO</v>
      </c>
      <c r="AU508">
        <f t="shared" si="23"/>
        <v>0</v>
      </c>
      <c r="AV508">
        <f t="shared" si="24"/>
        <v>0</v>
      </c>
      <c r="AW508">
        <f>COUNTIF(Erros!$J$2:$J$1060,H508)</f>
        <v>3</v>
      </c>
      <c r="AX508">
        <f>COUNTIF(Discrepante!$J$2:$J$86,H508)</f>
        <v>0</v>
      </c>
      <c r="AY508">
        <f>COUNTIF(Acertos!$J$2:$J$37,H508)</f>
        <v>0</v>
      </c>
    </row>
    <row r="509" spans="1:51">
      <c r="A509" s="33"/>
      <c r="B509" s="33"/>
      <c r="C509" s="33"/>
      <c r="D509" s="36"/>
      <c r="E509" s="33"/>
      <c r="F509" s="33"/>
      <c r="G509" s="33"/>
      <c r="H509" s="36">
        <v>74543404</v>
      </c>
      <c r="I509" s="30">
        <v>0</v>
      </c>
      <c r="J509" s="36" t="s">
        <v>923</v>
      </c>
      <c r="K509" s="33"/>
      <c r="L509" s="33"/>
      <c r="M509" s="33"/>
      <c r="N509" s="33"/>
      <c r="O509" s="33"/>
      <c r="P509" s="36">
        <v>1287.56</v>
      </c>
      <c r="Q509" s="36" t="s">
        <v>404</v>
      </c>
      <c r="R509" s="36" t="s">
        <v>404</v>
      </c>
      <c r="S509" s="36" t="s">
        <v>404</v>
      </c>
      <c r="T509" s="36">
        <v>57</v>
      </c>
      <c r="U509" s="36">
        <v>0</v>
      </c>
      <c r="V509" s="36">
        <v>1</v>
      </c>
      <c r="W509" s="36">
        <v>184464</v>
      </c>
      <c r="X509" s="37">
        <v>44761.875</v>
      </c>
      <c r="Y509" s="36" t="s">
        <v>392</v>
      </c>
      <c r="Z509" s="36">
        <v>1</v>
      </c>
      <c r="AA509" s="37"/>
      <c r="AB509" s="37">
        <v>44761.875</v>
      </c>
      <c r="AC509" s="37">
        <v>43414.916666666664</v>
      </c>
      <c r="AD509" s="37">
        <v>43513.875</v>
      </c>
      <c r="AE509" s="37"/>
      <c r="AF509" s="37">
        <v>43479.916666666664</v>
      </c>
      <c r="AG509" s="36"/>
      <c r="AH509" s="36">
        <v>0</v>
      </c>
      <c r="AI509" s="36">
        <v>0</v>
      </c>
      <c r="AJ509" s="36">
        <v>0</v>
      </c>
      <c r="AK509" s="36">
        <v>0</v>
      </c>
      <c r="AL509" s="36">
        <v>0</v>
      </c>
      <c r="AM509" s="36">
        <v>0</v>
      </c>
      <c r="AN509" s="36" t="s">
        <v>389</v>
      </c>
      <c r="AO509" s="36">
        <v>41</v>
      </c>
      <c r="AP509" s="36" t="s">
        <v>398</v>
      </c>
      <c r="AQ509" s="36">
        <v>153282</v>
      </c>
      <c r="AR509" s="36">
        <v>1532.82</v>
      </c>
      <c r="AS509" s="36" t="s">
        <v>408</v>
      </c>
      <c r="AT509" t="str">
        <f t="shared" si="22"/>
        <v>745434040BXRNXRDX FXNXMXRX VXXXRX1287.56SIMSIMSIM570118446444761.875ANMEP144761.87543414.916666666743513.87543479.9166666667000000AMIL41AMIL 500 QP NACIONAL1532821532.82ATIVO</v>
      </c>
      <c r="AU509">
        <f t="shared" si="23"/>
        <v>1</v>
      </c>
      <c r="AV509">
        <f t="shared" si="24"/>
        <v>1</v>
      </c>
      <c r="AW509">
        <f>COUNTIF(Erros!$J$2:$J$1060,H509)</f>
        <v>3</v>
      </c>
      <c r="AX509">
        <f>COUNTIF(Discrepante!$J$2:$J$86,H509)</f>
        <v>0</v>
      </c>
      <c r="AY509">
        <f>COUNTIF(Acertos!$J$2:$J$37,H509)</f>
        <v>0</v>
      </c>
    </row>
    <row r="510" spans="1:51">
      <c r="A510" s="33"/>
      <c r="B510" s="33"/>
      <c r="C510" s="33"/>
      <c r="D510" s="36"/>
      <c r="E510" s="33"/>
      <c r="F510" s="33"/>
      <c r="G510" s="33"/>
      <c r="H510" s="36">
        <v>74543404</v>
      </c>
      <c r="I510" s="30">
        <v>0</v>
      </c>
      <c r="J510" s="36" t="s">
        <v>923</v>
      </c>
      <c r="K510" s="33"/>
      <c r="L510" s="33"/>
      <c r="M510" s="33"/>
      <c r="N510" s="33"/>
      <c r="O510" s="33"/>
      <c r="P510" s="36">
        <v>1287.56</v>
      </c>
      <c r="Q510" s="36" t="s">
        <v>404</v>
      </c>
      <c r="R510" s="36" t="s">
        <v>404</v>
      </c>
      <c r="S510" s="36" t="s">
        <v>404</v>
      </c>
      <c r="T510" s="36">
        <v>57</v>
      </c>
      <c r="U510" s="36">
        <v>0</v>
      </c>
      <c r="V510" s="36">
        <v>1</v>
      </c>
      <c r="W510" s="36">
        <v>184464</v>
      </c>
      <c r="X510" s="37">
        <v>44761.875</v>
      </c>
      <c r="Y510" s="36" t="s">
        <v>392</v>
      </c>
      <c r="Z510" s="36">
        <v>1</v>
      </c>
      <c r="AA510" s="37"/>
      <c r="AB510" s="37">
        <v>44761.875</v>
      </c>
      <c r="AC510" s="37">
        <v>43414.916666666664</v>
      </c>
      <c r="AD510" s="37">
        <v>43513.875</v>
      </c>
      <c r="AE510" s="37"/>
      <c r="AF510" s="37">
        <v>43479.916666666664</v>
      </c>
      <c r="AG510" s="36"/>
      <c r="AH510" s="36">
        <v>0</v>
      </c>
      <c r="AI510" s="36">
        <v>0</v>
      </c>
      <c r="AJ510" s="36">
        <v>0</v>
      </c>
      <c r="AK510" s="36">
        <v>0</v>
      </c>
      <c r="AL510" s="36">
        <v>0</v>
      </c>
      <c r="AM510" s="36">
        <v>0</v>
      </c>
      <c r="AN510" s="36" t="s">
        <v>389</v>
      </c>
      <c r="AO510" s="36">
        <v>41</v>
      </c>
      <c r="AP510" s="36" t="s">
        <v>398</v>
      </c>
      <c r="AQ510" s="36">
        <v>153282</v>
      </c>
      <c r="AR510" s="36">
        <v>1532.82</v>
      </c>
      <c r="AS510" s="36" t="s">
        <v>408</v>
      </c>
      <c r="AT510" t="str">
        <f t="shared" si="22"/>
        <v>745434040BXRNXRDX FXNXMXRX VXXXRX1287.56SIMSIMSIM570118446444761.875ANMEP144761.87543414.916666666743513.87543479.9166666667000000AMIL41AMIL 500 QP NACIONAL1532821532.82ATIVO</v>
      </c>
      <c r="AU510">
        <f t="shared" si="23"/>
        <v>1</v>
      </c>
      <c r="AV510">
        <f t="shared" si="24"/>
        <v>1</v>
      </c>
      <c r="AW510">
        <f>COUNTIF(Erros!$J$2:$J$1060,H510)</f>
        <v>3</v>
      </c>
      <c r="AX510">
        <f>COUNTIF(Discrepante!$J$2:$J$86,H510)</f>
        <v>0</v>
      </c>
      <c r="AY510">
        <f>COUNTIF(Acertos!$J$2:$J$37,H510)</f>
        <v>0</v>
      </c>
    </row>
    <row r="511" spans="1:51">
      <c r="A511" s="38" t="s">
        <v>270</v>
      </c>
      <c r="B511" s="38" t="s">
        <v>25</v>
      </c>
      <c r="C511" s="38" t="s">
        <v>24</v>
      </c>
      <c r="D511" s="28">
        <v>1198447000</v>
      </c>
      <c r="E511" s="28" t="s">
        <v>1057</v>
      </c>
      <c r="F511" s="28" t="s">
        <v>26</v>
      </c>
      <c r="G511" s="39">
        <v>43479.916666666664</v>
      </c>
      <c r="H511" s="38">
        <v>74543416</v>
      </c>
      <c r="I511" s="28">
        <v>0</v>
      </c>
      <c r="J511" s="38" t="s">
        <v>271</v>
      </c>
      <c r="K511" s="38">
        <v>0</v>
      </c>
      <c r="L511" s="38">
        <v>0</v>
      </c>
      <c r="M511" s="38" t="s">
        <v>260</v>
      </c>
      <c r="N511" s="38" t="s">
        <v>77</v>
      </c>
      <c r="O511" s="38" t="s">
        <v>78</v>
      </c>
      <c r="P511" s="38">
        <v>2575.98</v>
      </c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 t="str">
        <f>M511</f>
        <v>AMIL 400 QC NACIONAL R PJCA</v>
      </c>
      <c r="AQ511" s="33"/>
      <c r="AR511" s="33"/>
      <c r="AS511" s="33"/>
      <c r="AT511" t="str">
        <f t="shared" si="22"/>
        <v>6302c877dc774878504ce9c26302b4ad8382b804d9a3ac356302c877dc774878504ce9bc11984470006302b4ad8382b804d9a3ac351198447000F43479.9166666667745434160VXNILXN XNTX DX LUZ00AMIL 400 QC NACIONAL R PJCAMens. Titular Faixa Etária Implant.T2575.98AMIL 400 QC NACIONAL R PJCA</v>
      </c>
      <c r="AU511">
        <f t="shared" si="23"/>
        <v>0</v>
      </c>
      <c r="AV511">
        <f t="shared" si="24"/>
        <v>0</v>
      </c>
      <c r="AW511">
        <f>COUNTIF(Erros!$J$2:$J$1060,H511)</f>
        <v>1</v>
      </c>
      <c r="AX511">
        <f>COUNTIF(Discrepante!$J$2:$J$86,H511)</f>
        <v>0</v>
      </c>
      <c r="AY511">
        <f>COUNTIF(Acertos!$J$2:$J$37,H511)</f>
        <v>0</v>
      </c>
    </row>
    <row r="512" spans="1:51">
      <c r="A512" s="33"/>
      <c r="B512" s="33"/>
      <c r="C512" s="33"/>
      <c r="D512" s="34"/>
      <c r="E512" s="33"/>
      <c r="F512" s="33"/>
      <c r="G512" s="33"/>
      <c r="H512" s="34">
        <v>74546888</v>
      </c>
      <c r="I512" s="29">
        <v>0</v>
      </c>
      <c r="J512" s="34" t="s">
        <v>924</v>
      </c>
      <c r="K512" s="33"/>
      <c r="L512" s="33"/>
      <c r="M512" s="33"/>
      <c r="N512" s="33"/>
      <c r="O512" s="33"/>
      <c r="P512" s="34">
        <v>1297.6600000000001</v>
      </c>
      <c r="Q512" s="34" t="s">
        <v>404</v>
      </c>
      <c r="R512" s="34" t="s">
        <v>404</v>
      </c>
      <c r="S512" s="34" t="s">
        <v>404</v>
      </c>
      <c r="T512" s="34">
        <v>19</v>
      </c>
      <c r="U512" s="34">
        <v>0</v>
      </c>
      <c r="V512" s="34">
        <v>1</v>
      </c>
      <c r="W512" s="34">
        <v>184520</v>
      </c>
      <c r="X512" s="35">
        <v>44761.875</v>
      </c>
      <c r="Y512" s="34" t="s">
        <v>387</v>
      </c>
      <c r="Z512" s="34">
        <v>0</v>
      </c>
      <c r="AA512" s="35"/>
      <c r="AB512" s="35">
        <v>44761.875</v>
      </c>
      <c r="AC512" s="35">
        <v>36295.875</v>
      </c>
      <c r="AD512" s="35">
        <v>44056.875</v>
      </c>
      <c r="AE512" s="35">
        <v>44025.875</v>
      </c>
      <c r="AF512" s="35">
        <v>43479.916666666664</v>
      </c>
      <c r="AG512" s="34"/>
      <c r="AH512" s="34">
        <v>0</v>
      </c>
      <c r="AI512" s="34">
        <v>0</v>
      </c>
      <c r="AJ512" s="34">
        <v>0</v>
      </c>
      <c r="AK512" s="34">
        <v>0</v>
      </c>
      <c r="AL512" s="34">
        <v>0</v>
      </c>
      <c r="AM512" s="34">
        <v>0</v>
      </c>
      <c r="AN512" s="34" t="s">
        <v>389</v>
      </c>
      <c r="AO512" s="34">
        <v>41</v>
      </c>
      <c r="AP512" s="34" t="s">
        <v>476</v>
      </c>
      <c r="AQ512" s="34">
        <v>154477</v>
      </c>
      <c r="AR512" s="34">
        <v>1544.77</v>
      </c>
      <c r="AS512" s="34" t="s">
        <v>408</v>
      </c>
      <c r="AT512" t="str">
        <f t="shared" si="22"/>
        <v>745468880RXXVXLDX DX MXLX MXNXZX FXLHX1297.66SIMSIMSIM190118452044761.875FNEL044761.87536295.87544056.87544025.87543479.9166666667000000AMIL41AMIL 400 QC NACIONAL1544771544.77ATIVO</v>
      </c>
      <c r="AU512">
        <f t="shared" si="23"/>
        <v>0</v>
      </c>
      <c r="AV512">
        <f t="shared" si="24"/>
        <v>0</v>
      </c>
      <c r="AW512">
        <f>COUNTIF(Erros!$J$2:$J$1060,H512)</f>
        <v>3</v>
      </c>
      <c r="AX512">
        <f>COUNTIF(Discrepante!$J$2:$J$86,H512)</f>
        <v>0</v>
      </c>
      <c r="AY512">
        <f>COUNTIF(Acertos!$J$2:$J$37,H512)</f>
        <v>0</v>
      </c>
    </row>
    <row r="513" spans="1:51">
      <c r="A513" s="33"/>
      <c r="B513" s="33"/>
      <c r="C513" s="33"/>
      <c r="D513" s="34"/>
      <c r="E513" s="33"/>
      <c r="F513" s="33"/>
      <c r="G513" s="33"/>
      <c r="H513" s="34">
        <v>74546888</v>
      </c>
      <c r="I513" s="29">
        <v>0</v>
      </c>
      <c r="J513" s="34" t="s">
        <v>924</v>
      </c>
      <c r="K513" s="33"/>
      <c r="L513" s="33"/>
      <c r="M513" s="33"/>
      <c r="N513" s="33"/>
      <c r="O513" s="33"/>
      <c r="P513" s="34">
        <v>1297.6600000000001</v>
      </c>
      <c r="Q513" s="34" t="s">
        <v>404</v>
      </c>
      <c r="R513" s="34" t="s">
        <v>404</v>
      </c>
      <c r="S513" s="34" t="s">
        <v>404</v>
      </c>
      <c r="T513" s="34">
        <v>19</v>
      </c>
      <c r="U513" s="34">
        <v>0</v>
      </c>
      <c r="V513" s="34">
        <v>1</v>
      </c>
      <c r="W513" s="34">
        <v>184520</v>
      </c>
      <c r="X513" s="35">
        <v>44761.875</v>
      </c>
      <c r="Y513" s="34" t="s">
        <v>387</v>
      </c>
      <c r="Z513" s="34">
        <v>0</v>
      </c>
      <c r="AA513" s="35"/>
      <c r="AB513" s="35">
        <v>44761.875</v>
      </c>
      <c r="AC513" s="35">
        <v>36295.875</v>
      </c>
      <c r="AD513" s="35">
        <v>44056.875</v>
      </c>
      <c r="AE513" s="35">
        <v>44025.875</v>
      </c>
      <c r="AF513" s="35">
        <v>43479.916666666664</v>
      </c>
      <c r="AG513" s="34"/>
      <c r="AH513" s="34">
        <v>0</v>
      </c>
      <c r="AI513" s="34">
        <v>0</v>
      </c>
      <c r="AJ513" s="34">
        <v>0</v>
      </c>
      <c r="AK513" s="34">
        <v>0</v>
      </c>
      <c r="AL513" s="34">
        <v>0</v>
      </c>
      <c r="AM513" s="34">
        <v>0</v>
      </c>
      <c r="AN513" s="34" t="s">
        <v>389</v>
      </c>
      <c r="AO513" s="34">
        <v>41</v>
      </c>
      <c r="AP513" s="34" t="s">
        <v>476</v>
      </c>
      <c r="AQ513" s="34">
        <v>154477</v>
      </c>
      <c r="AR513" s="34">
        <v>1544.77</v>
      </c>
      <c r="AS513" s="34" t="s">
        <v>408</v>
      </c>
      <c r="AT513" t="str">
        <f t="shared" si="22"/>
        <v>745468880RXXVXLDX DX MXLX MXNXZX FXLHX1297.66SIMSIMSIM190118452044761.875FNEL044761.87536295.87544056.87544025.87543479.9166666667000000AMIL41AMIL 400 QC NACIONAL1544771544.77ATIVO</v>
      </c>
      <c r="AU513">
        <f t="shared" si="23"/>
        <v>1</v>
      </c>
      <c r="AV513">
        <f t="shared" si="24"/>
        <v>1</v>
      </c>
      <c r="AW513">
        <f>COUNTIF(Erros!$J$2:$J$1060,H513)</f>
        <v>3</v>
      </c>
      <c r="AX513">
        <f>COUNTIF(Discrepante!$J$2:$J$86,H513)</f>
        <v>0</v>
      </c>
      <c r="AY513">
        <f>COUNTIF(Acertos!$J$2:$J$37,H513)</f>
        <v>0</v>
      </c>
    </row>
    <row r="514" spans="1:51">
      <c r="A514" s="33"/>
      <c r="B514" s="33"/>
      <c r="C514" s="33"/>
      <c r="D514" s="34"/>
      <c r="E514" s="33"/>
      <c r="F514" s="33"/>
      <c r="G514" s="33"/>
      <c r="H514" s="34">
        <v>74546888</v>
      </c>
      <c r="I514" s="29">
        <v>0</v>
      </c>
      <c r="J514" s="34" t="s">
        <v>924</v>
      </c>
      <c r="K514" s="33"/>
      <c r="L514" s="33"/>
      <c r="M514" s="33"/>
      <c r="N514" s="33"/>
      <c r="O514" s="33"/>
      <c r="P514" s="34">
        <v>1297.6600000000001</v>
      </c>
      <c r="Q514" s="34" t="s">
        <v>404</v>
      </c>
      <c r="R514" s="34" t="s">
        <v>404</v>
      </c>
      <c r="S514" s="34" t="s">
        <v>404</v>
      </c>
      <c r="T514" s="34">
        <v>19</v>
      </c>
      <c r="U514" s="34">
        <v>0</v>
      </c>
      <c r="V514" s="34">
        <v>1</v>
      </c>
      <c r="W514" s="34">
        <v>184520</v>
      </c>
      <c r="X514" s="35">
        <v>44761.875</v>
      </c>
      <c r="Y514" s="34" t="s">
        <v>387</v>
      </c>
      <c r="Z514" s="34">
        <v>0</v>
      </c>
      <c r="AA514" s="35"/>
      <c r="AB514" s="35">
        <v>44761.875</v>
      </c>
      <c r="AC514" s="35">
        <v>36295.875</v>
      </c>
      <c r="AD514" s="35">
        <v>44056.875</v>
      </c>
      <c r="AE514" s="35">
        <v>44025.875</v>
      </c>
      <c r="AF514" s="35">
        <v>43479.916666666664</v>
      </c>
      <c r="AG514" s="34"/>
      <c r="AH514" s="34">
        <v>0</v>
      </c>
      <c r="AI514" s="34">
        <v>0</v>
      </c>
      <c r="AJ514" s="34">
        <v>0</v>
      </c>
      <c r="AK514" s="34">
        <v>0</v>
      </c>
      <c r="AL514" s="34">
        <v>0</v>
      </c>
      <c r="AM514" s="34">
        <v>0</v>
      </c>
      <c r="AN514" s="34" t="s">
        <v>389</v>
      </c>
      <c r="AO514" s="34">
        <v>41</v>
      </c>
      <c r="AP514" s="34" t="s">
        <v>476</v>
      </c>
      <c r="AQ514" s="34">
        <v>154477</v>
      </c>
      <c r="AR514" s="34">
        <v>1544.77</v>
      </c>
      <c r="AS514" s="34" t="s">
        <v>408</v>
      </c>
      <c r="AT514" t="str">
        <f t="shared" ref="AT514:AT577" si="25">CONCATENATE(A514,B514,C514,D514,E514,F514,G514,H514,I514,J514,K514,L514,M514,N514,O514,P514,Q514,R514,S514,T514,U514,V514,W514,X514,Y514,Z514,AA514,AB514,AC514,AD514,AE514,AF514,AG514,AH514,AI514,AJ514,AK514,AL514,AM514,AN514,AO514,AP514,AQ514,AR514,AS514)</f>
        <v>745468880RXXVXLDX DX MXLX MXNXZX FXLHX1297.66SIMSIMSIM190118452044761.875FNEL044761.87536295.87544056.87544025.87543479.9166666667000000AMIL41AMIL 400 QC NACIONAL1544771544.77ATIVO</v>
      </c>
      <c r="AU514">
        <f t="shared" ref="AU514:AU577" si="26">IF(AT514=AT513,1,0)</f>
        <v>1</v>
      </c>
      <c r="AV514">
        <f t="shared" si="24"/>
        <v>1</v>
      </c>
      <c r="AW514">
        <f>COUNTIF(Erros!$J$2:$J$1060,H514)</f>
        <v>3</v>
      </c>
      <c r="AX514">
        <f>COUNTIF(Discrepante!$J$2:$J$86,H514)</f>
        <v>0</v>
      </c>
      <c r="AY514">
        <f>COUNTIF(Acertos!$J$2:$J$37,H514)</f>
        <v>0</v>
      </c>
    </row>
    <row r="515" spans="1:51">
      <c r="A515" s="33"/>
      <c r="B515" s="33"/>
      <c r="C515" s="33"/>
      <c r="D515" s="34">
        <v>1189435000</v>
      </c>
      <c r="E515" s="33"/>
      <c r="F515" s="33"/>
      <c r="G515" s="33"/>
      <c r="H515" s="34">
        <v>74639924</v>
      </c>
      <c r="I515" s="29">
        <v>0</v>
      </c>
      <c r="J515" s="34" t="s">
        <v>570</v>
      </c>
      <c r="K515" s="33"/>
      <c r="L515" s="33"/>
      <c r="M515" s="33"/>
      <c r="N515" s="33"/>
      <c r="O515" s="33"/>
      <c r="P515" s="34">
        <v>664.5</v>
      </c>
      <c r="Q515" s="34" t="s">
        <v>404</v>
      </c>
      <c r="R515" s="34" t="s">
        <v>404</v>
      </c>
      <c r="S515" s="34" t="s">
        <v>404</v>
      </c>
      <c r="T515" s="34">
        <v>57</v>
      </c>
      <c r="U515" s="34">
        <v>0</v>
      </c>
      <c r="V515" s="34">
        <v>1</v>
      </c>
      <c r="W515" s="34">
        <v>186919</v>
      </c>
      <c r="X515" s="35">
        <v>44777.875</v>
      </c>
      <c r="Y515" s="34" t="s">
        <v>392</v>
      </c>
      <c r="Z515" s="34">
        <v>0</v>
      </c>
      <c r="AA515" s="35">
        <v>44746.875</v>
      </c>
      <c r="AB515" s="35">
        <v>44777.875</v>
      </c>
      <c r="AC515" s="35">
        <v>32033.875</v>
      </c>
      <c r="AD515" s="35">
        <v>44746.875</v>
      </c>
      <c r="AE515" s="35"/>
      <c r="AF515" s="35">
        <v>43496.916666666664</v>
      </c>
      <c r="AG515" s="34"/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34" t="s">
        <v>389</v>
      </c>
      <c r="AO515" s="34">
        <v>41</v>
      </c>
      <c r="AP515" s="34" t="s">
        <v>400</v>
      </c>
      <c r="AQ515" s="34">
        <v>79106</v>
      </c>
      <c r="AR515" s="34">
        <v>791.06</v>
      </c>
      <c r="AS515" s="34" t="s">
        <v>391</v>
      </c>
      <c r="AT515" t="str">
        <f t="shared" si="25"/>
        <v>1189435000746399240WXBXLX XPXRXWXDX DX XLVX664.5SIMSIMSIM570118691944777.875ANMEP044746.87544777.87532033.87544746.87543496.9166666667000000AMIL41NEXT MUNICIPAL SÃO PAULO79106791.06INATIVO</v>
      </c>
      <c r="AU515">
        <f t="shared" si="26"/>
        <v>0</v>
      </c>
      <c r="AV515">
        <f t="shared" ref="AV515:AV578" si="27">IF(H515=H514,1,0)</f>
        <v>0</v>
      </c>
      <c r="AW515">
        <f>COUNTIF(Erros!$J$2:$J$1060,H515)</f>
        <v>1</v>
      </c>
      <c r="AX515">
        <f>COUNTIF(Discrepante!$J$2:$J$86,H515)</f>
        <v>0</v>
      </c>
      <c r="AY515">
        <f>COUNTIF(Acertos!$J$2:$J$37,H515)</f>
        <v>0</v>
      </c>
    </row>
    <row r="516" spans="1:51">
      <c r="A516" s="33"/>
      <c r="B516" s="33"/>
      <c r="C516" s="33"/>
      <c r="D516" s="36">
        <v>1189435000</v>
      </c>
      <c r="E516" s="33"/>
      <c r="F516" s="33"/>
      <c r="G516" s="33"/>
      <c r="H516" s="36">
        <v>74639925</v>
      </c>
      <c r="I516" s="30">
        <v>0</v>
      </c>
      <c r="J516" s="36" t="s">
        <v>573</v>
      </c>
      <c r="K516" s="33"/>
      <c r="L516" s="33"/>
      <c r="M516" s="33"/>
      <c r="N516" s="33"/>
      <c r="O516" s="33"/>
      <c r="P516" s="36">
        <v>464.46</v>
      </c>
      <c r="Q516" s="36" t="s">
        <v>386</v>
      </c>
      <c r="R516" s="36" t="s">
        <v>386</v>
      </c>
      <c r="S516" s="36" t="s">
        <v>386</v>
      </c>
      <c r="T516" s="36">
        <v>57</v>
      </c>
      <c r="U516" s="36">
        <v>0</v>
      </c>
      <c r="V516" s="36">
        <v>1</v>
      </c>
      <c r="W516" s="36">
        <v>187101</v>
      </c>
      <c r="X516" s="37">
        <v>44777.875</v>
      </c>
      <c r="Y516" s="36" t="s">
        <v>392</v>
      </c>
      <c r="Z516" s="36">
        <v>0</v>
      </c>
      <c r="AA516" s="37">
        <v>44676.875</v>
      </c>
      <c r="AB516" s="37">
        <v>44777.875</v>
      </c>
      <c r="AC516" s="37">
        <v>29247.916666666668</v>
      </c>
      <c r="AD516" s="37">
        <v>44676.875</v>
      </c>
      <c r="AE516" s="37">
        <v>43828.875</v>
      </c>
      <c r="AF516" s="37">
        <v>43496.916666666664</v>
      </c>
      <c r="AG516" s="36"/>
      <c r="AH516" s="36">
        <v>0</v>
      </c>
      <c r="AI516" s="36">
        <v>0</v>
      </c>
      <c r="AJ516" s="36">
        <v>0</v>
      </c>
      <c r="AK516" s="36">
        <v>0</v>
      </c>
      <c r="AL516" s="36">
        <v>0</v>
      </c>
      <c r="AM516" s="36">
        <v>0</v>
      </c>
      <c r="AN516" s="36" t="s">
        <v>389</v>
      </c>
      <c r="AO516" s="36"/>
      <c r="AP516" s="36" t="s">
        <v>574</v>
      </c>
      <c r="AQ516" s="36">
        <v>55295</v>
      </c>
      <c r="AR516" s="36">
        <v>552.95000000000005</v>
      </c>
      <c r="AS516" s="36" t="s">
        <v>391</v>
      </c>
      <c r="AT516" t="str">
        <f t="shared" si="25"/>
        <v>1189435000746399250MXRWX XGXR XLXVXXRX RXX464.46NÃONÃONÃO570118710144777.875ANMEP044676.87544777.87529247.916666666744676.87543828.87543496.9166666667000000AMILNEXT 1055295552.95INATIVO</v>
      </c>
      <c r="AU516">
        <f t="shared" si="26"/>
        <v>0</v>
      </c>
      <c r="AV516">
        <f t="shared" si="27"/>
        <v>0</v>
      </c>
      <c r="AW516">
        <f>COUNTIF(Erros!$J$2:$J$1060,H516)</f>
        <v>1</v>
      </c>
      <c r="AX516">
        <f>COUNTIF(Discrepante!$J$2:$J$86,H516)</f>
        <v>0</v>
      </c>
      <c r="AY516">
        <f>COUNTIF(Acertos!$J$2:$J$37,H516)</f>
        <v>0</v>
      </c>
    </row>
    <row r="517" spans="1:51">
      <c r="A517" s="33"/>
      <c r="B517" s="33"/>
      <c r="C517" s="33"/>
      <c r="D517" s="36">
        <v>1189426000</v>
      </c>
      <c r="E517" s="33"/>
      <c r="F517" s="33"/>
      <c r="G517" s="33"/>
      <c r="H517" s="36">
        <v>74640387</v>
      </c>
      <c r="I517" s="30">
        <v>0</v>
      </c>
      <c r="J517" s="36" t="s">
        <v>565</v>
      </c>
      <c r="K517" s="33"/>
      <c r="L517" s="33"/>
      <c r="M517" s="33"/>
      <c r="N517" s="33"/>
      <c r="O517" s="33"/>
      <c r="P517" s="36">
        <v>2928.85</v>
      </c>
      <c r="Q517" s="36" t="s">
        <v>404</v>
      </c>
      <c r="R517" s="36" t="s">
        <v>404</v>
      </c>
      <c r="S517" s="36" t="s">
        <v>404</v>
      </c>
      <c r="T517" s="36">
        <v>57</v>
      </c>
      <c r="U517" s="36">
        <v>0</v>
      </c>
      <c r="V517" s="36">
        <v>1</v>
      </c>
      <c r="W517" s="36">
        <v>186433</v>
      </c>
      <c r="X517" s="37">
        <v>44777.875</v>
      </c>
      <c r="Y517" s="36" t="s">
        <v>392</v>
      </c>
      <c r="Z517" s="36">
        <v>0</v>
      </c>
      <c r="AA517" s="37"/>
      <c r="AB517" s="37">
        <v>44777.875</v>
      </c>
      <c r="AC517" s="37">
        <v>27103.875</v>
      </c>
      <c r="AD517" s="37">
        <v>43746.875</v>
      </c>
      <c r="AE517" s="37">
        <v>43706.875</v>
      </c>
      <c r="AF517" s="37">
        <v>43496.916666666664</v>
      </c>
      <c r="AG517" s="36"/>
      <c r="AH517" s="36">
        <v>0</v>
      </c>
      <c r="AI517" s="36">
        <v>0</v>
      </c>
      <c r="AJ517" s="36">
        <v>0</v>
      </c>
      <c r="AK517" s="36">
        <v>0</v>
      </c>
      <c r="AL517" s="36">
        <v>0</v>
      </c>
      <c r="AM517" s="36">
        <v>0</v>
      </c>
      <c r="AN517" s="36" t="s">
        <v>389</v>
      </c>
      <c r="AO517" s="36">
        <v>41</v>
      </c>
      <c r="AP517" s="36" t="s">
        <v>390</v>
      </c>
      <c r="AQ517" s="36">
        <v>348672</v>
      </c>
      <c r="AR517" s="36">
        <v>3486.72</v>
      </c>
      <c r="AS517" s="36" t="s">
        <v>408</v>
      </c>
      <c r="AT517" t="str">
        <f t="shared" si="25"/>
        <v>1189426000746403870GXBRXXLX DXLTRX XMPXXX2928.85SIMSIMSIM570118643344777.875ANMEP044777.87527103.87543746.87543706.87543496.9166666667000000AMIL41AMIL 400 QP NACIONAL3486723486.72ATIVO</v>
      </c>
      <c r="AU517">
        <f t="shared" si="26"/>
        <v>0</v>
      </c>
      <c r="AV517">
        <f t="shared" si="27"/>
        <v>0</v>
      </c>
      <c r="AW517">
        <f>COUNTIF(Erros!$J$2:$J$1060,H517)</f>
        <v>1</v>
      </c>
      <c r="AX517">
        <f>COUNTIF(Discrepante!$J$2:$J$86,H517)</f>
        <v>0</v>
      </c>
      <c r="AY517">
        <f>COUNTIF(Acertos!$J$2:$J$37,H517)</f>
        <v>0</v>
      </c>
    </row>
    <row r="518" spans="1:51">
      <c r="A518" s="33"/>
      <c r="B518" s="33"/>
      <c r="C518" s="33"/>
      <c r="D518" s="36"/>
      <c r="E518" s="33"/>
      <c r="F518" s="33"/>
      <c r="G518" s="33"/>
      <c r="H518" s="36">
        <v>74640391</v>
      </c>
      <c r="I518" s="30">
        <v>0</v>
      </c>
      <c r="J518" s="36" t="s">
        <v>397</v>
      </c>
      <c r="K518" s="33"/>
      <c r="L518" s="33"/>
      <c r="M518" s="33"/>
      <c r="N518" s="33"/>
      <c r="O518" s="33"/>
      <c r="P518" s="36">
        <v>1653.03</v>
      </c>
      <c r="Q518" s="36" t="s">
        <v>386</v>
      </c>
      <c r="R518" s="36" t="s">
        <v>386</v>
      </c>
      <c r="S518" s="36" t="s">
        <v>386</v>
      </c>
      <c r="T518" s="36">
        <v>278</v>
      </c>
      <c r="U518" s="36">
        <v>0</v>
      </c>
      <c r="V518" s="36">
        <v>1</v>
      </c>
      <c r="W518" s="36">
        <v>186475</v>
      </c>
      <c r="X518" s="37">
        <v>44777.875</v>
      </c>
      <c r="Y518" s="36" t="s">
        <v>396</v>
      </c>
      <c r="Z518" s="36">
        <v>0</v>
      </c>
      <c r="AA518" s="37">
        <v>44682.875</v>
      </c>
      <c r="AB518" s="37">
        <v>44777.875</v>
      </c>
      <c r="AC518" s="37">
        <v>28566.875</v>
      </c>
      <c r="AD518" s="37">
        <v>44682.875</v>
      </c>
      <c r="AE518" s="37"/>
      <c r="AF518" s="37">
        <v>43496.916666666664</v>
      </c>
      <c r="AG518" s="36"/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36" t="s">
        <v>389</v>
      </c>
      <c r="AO518" s="36"/>
      <c r="AP518" s="36" t="s">
        <v>398</v>
      </c>
      <c r="AQ518" s="36">
        <v>199162</v>
      </c>
      <c r="AR518" s="36">
        <v>1991.62</v>
      </c>
      <c r="AS518" s="36" t="s">
        <v>391</v>
      </c>
      <c r="AT518" t="str">
        <f t="shared" si="25"/>
        <v>746403910FRXNWXWX XNDRXY WXRNX BRXTTX1653.03NÃONÃONÃO2780118647544777.875SINDSIME -SINDICATO DOS EMPREENDEDORES INDIVIDUAIS044682.87544777.87528566.87544682.87543496.9166666667000000AMILAMIL 500 QP NACIONAL1991621991.62INATIVO</v>
      </c>
      <c r="AU518">
        <f t="shared" si="26"/>
        <v>0</v>
      </c>
      <c r="AV518">
        <f t="shared" si="27"/>
        <v>0</v>
      </c>
      <c r="AW518">
        <f>COUNTIF(Erros!$J$2:$J$1060,H518)</f>
        <v>1</v>
      </c>
      <c r="AX518">
        <f>COUNTIF(Discrepante!$J$2:$J$86,H518)</f>
        <v>0</v>
      </c>
      <c r="AY518">
        <f>COUNTIF(Acertos!$J$2:$J$37,H518)</f>
        <v>0</v>
      </c>
    </row>
    <row r="519" spans="1:51">
      <c r="A519" s="33"/>
      <c r="B519" s="33"/>
      <c r="C519" s="33"/>
      <c r="D519" s="34">
        <v>1189455000</v>
      </c>
      <c r="E519" s="33"/>
      <c r="F519" s="33"/>
      <c r="G519" s="33"/>
      <c r="H519" s="34">
        <v>74640405</v>
      </c>
      <c r="I519" s="29">
        <v>0</v>
      </c>
      <c r="J519" s="34" t="s">
        <v>568</v>
      </c>
      <c r="K519" s="33"/>
      <c r="L519" s="33"/>
      <c r="M519" s="33"/>
      <c r="N519" s="33"/>
      <c r="O519" s="33"/>
      <c r="P519" s="34">
        <v>1038.1099999999999</v>
      </c>
      <c r="Q519" s="34" t="s">
        <v>404</v>
      </c>
      <c r="R519" s="34" t="s">
        <v>404</v>
      </c>
      <c r="S519" s="34" t="s">
        <v>404</v>
      </c>
      <c r="T519" s="34">
        <v>19</v>
      </c>
      <c r="U519" s="34">
        <v>0</v>
      </c>
      <c r="V519" s="34">
        <v>1</v>
      </c>
      <c r="W519" s="34">
        <v>186816</v>
      </c>
      <c r="X519" s="35">
        <v>44777.875</v>
      </c>
      <c r="Y519" s="34" t="s">
        <v>387</v>
      </c>
      <c r="Z519" s="34">
        <v>0</v>
      </c>
      <c r="AA519" s="35"/>
      <c r="AB519" s="35">
        <v>44777.875</v>
      </c>
      <c r="AC519" s="35">
        <v>38916.875</v>
      </c>
      <c r="AD519" s="35">
        <v>43493.916666666664</v>
      </c>
      <c r="AE519" s="35"/>
      <c r="AF519" s="35">
        <v>43496.916666666664</v>
      </c>
      <c r="AG519" s="34"/>
      <c r="AH519" s="34">
        <v>0</v>
      </c>
      <c r="AI519" s="34">
        <v>0</v>
      </c>
      <c r="AJ519" s="34">
        <v>0</v>
      </c>
      <c r="AK519" s="34">
        <v>0</v>
      </c>
      <c r="AL519" s="34">
        <v>0</v>
      </c>
      <c r="AM519" s="34">
        <v>0</v>
      </c>
      <c r="AN519" s="34" t="s">
        <v>389</v>
      </c>
      <c r="AO519" s="34">
        <v>41</v>
      </c>
      <c r="AP519" s="34" t="s">
        <v>476</v>
      </c>
      <c r="AQ519" s="34">
        <v>123586</v>
      </c>
      <c r="AR519" s="34">
        <v>1235.8599999999999</v>
      </c>
      <c r="AS519" s="34" t="s">
        <v>408</v>
      </c>
      <c r="AT519" t="str">
        <f t="shared" si="25"/>
        <v>1189455000746404050XNTXNXX MXWHXDX NXTX1038.11SIMSIMSIM190118681644777.875FNEL044777.87538916.87543493.916666666743496.9166666667000000AMIL41AMIL 400 QC NACIONAL1235861235.86ATIVO</v>
      </c>
      <c r="AU519">
        <f t="shared" si="26"/>
        <v>0</v>
      </c>
      <c r="AV519">
        <f t="shared" si="27"/>
        <v>0</v>
      </c>
      <c r="AW519">
        <f>COUNTIF(Erros!$J$2:$J$1060,H519)</f>
        <v>1</v>
      </c>
      <c r="AX519">
        <f>COUNTIF(Discrepante!$J$2:$J$86,H519)</f>
        <v>0</v>
      </c>
      <c r="AY519">
        <f>COUNTIF(Acertos!$J$2:$J$37,H519)</f>
        <v>0</v>
      </c>
    </row>
    <row r="520" spans="1:51">
      <c r="A520" s="33"/>
      <c r="B520" s="33"/>
      <c r="C520" s="33"/>
      <c r="D520" s="36">
        <v>1189455000</v>
      </c>
      <c r="E520" s="33"/>
      <c r="F520" s="33"/>
      <c r="G520" s="33"/>
      <c r="H520" s="36">
        <v>74640406</v>
      </c>
      <c r="I520" s="30">
        <v>0</v>
      </c>
      <c r="J520" s="36" t="s">
        <v>569</v>
      </c>
      <c r="K520" s="33"/>
      <c r="L520" s="33"/>
      <c r="M520" s="33"/>
      <c r="N520" s="33"/>
      <c r="O520" s="33"/>
      <c r="P520" s="36">
        <v>1038.1099999999999</v>
      </c>
      <c r="Q520" s="36" t="s">
        <v>404</v>
      </c>
      <c r="R520" s="36" t="s">
        <v>404</v>
      </c>
      <c r="S520" s="36" t="s">
        <v>404</v>
      </c>
      <c r="T520" s="36">
        <v>19</v>
      </c>
      <c r="U520" s="36">
        <v>0</v>
      </c>
      <c r="V520" s="36">
        <v>1</v>
      </c>
      <c r="W520" s="36">
        <v>186816</v>
      </c>
      <c r="X520" s="37">
        <v>44777.875</v>
      </c>
      <c r="Y520" s="36" t="s">
        <v>387</v>
      </c>
      <c r="Z520" s="36">
        <v>1</v>
      </c>
      <c r="AA520" s="37"/>
      <c r="AB520" s="37">
        <v>44777.875</v>
      </c>
      <c r="AC520" s="37">
        <v>41291.916666666664</v>
      </c>
      <c r="AD520" s="37">
        <v>43493.916666666664</v>
      </c>
      <c r="AE520" s="37"/>
      <c r="AF520" s="37">
        <v>43496.916666666664</v>
      </c>
      <c r="AG520" s="36"/>
      <c r="AH520" s="36">
        <v>0</v>
      </c>
      <c r="AI520" s="36">
        <v>0</v>
      </c>
      <c r="AJ520" s="36">
        <v>0</v>
      </c>
      <c r="AK520" s="36">
        <v>0</v>
      </c>
      <c r="AL520" s="36">
        <v>0</v>
      </c>
      <c r="AM520" s="36">
        <v>0</v>
      </c>
      <c r="AN520" s="36" t="s">
        <v>389</v>
      </c>
      <c r="AO520" s="36">
        <v>41</v>
      </c>
      <c r="AP520" s="36" t="s">
        <v>476</v>
      </c>
      <c r="AQ520" s="36">
        <v>123586</v>
      </c>
      <c r="AR520" s="36">
        <v>1235.8599999999999</v>
      </c>
      <c r="AS520" s="36" t="s">
        <v>408</v>
      </c>
      <c r="AT520" t="str">
        <f t="shared" si="25"/>
        <v>1189455000746404060JXDY WXRQUXXRX MXWHXDX1038.11SIMSIMSIM190118681644777.875FNEL144777.87541291.916666666743493.916666666743496.9166666667000000AMIL41AMIL 400 QC NACIONAL1235861235.86ATIVO</v>
      </c>
      <c r="AU520">
        <f t="shared" si="26"/>
        <v>0</v>
      </c>
      <c r="AV520">
        <f t="shared" si="27"/>
        <v>0</v>
      </c>
      <c r="AW520">
        <f>COUNTIF(Erros!$J$2:$J$1060,H520)</f>
        <v>1</v>
      </c>
      <c r="AX520">
        <f>COUNTIF(Discrepante!$J$2:$J$86,H520)</f>
        <v>0</v>
      </c>
      <c r="AY520">
        <f>COUNTIF(Acertos!$J$2:$J$37,H520)</f>
        <v>0</v>
      </c>
    </row>
    <row r="521" spans="1:51">
      <c r="A521" s="33"/>
      <c r="B521" s="33"/>
      <c r="C521" s="33"/>
      <c r="D521" s="36">
        <v>1189455000</v>
      </c>
      <c r="E521" s="33"/>
      <c r="F521" s="33"/>
      <c r="G521" s="33"/>
      <c r="H521" s="36">
        <v>74640409</v>
      </c>
      <c r="I521" s="30">
        <v>0</v>
      </c>
      <c r="J521" s="36" t="s">
        <v>571</v>
      </c>
      <c r="K521" s="33"/>
      <c r="L521" s="33"/>
      <c r="M521" s="33"/>
      <c r="N521" s="33"/>
      <c r="O521" s="33"/>
      <c r="P521" s="36">
        <v>1287.56</v>
      </c>
      <c r="Q521" s="36" t="s">
        <v>404</v>
      </c>
      <c r="R521" s="36" t="s">
        <v>404</v>
      </c>
      <c r="S521" s="36" t="s">
        <v>404</v>
      </c>
      <c r="T521" s="36">
        <v>19</v>
      </c>
      <c r="U521" s="36">
        <v>0</v>
      </c>
      <c r="V521" s="36">
        <v>1</v>
      </c>
      <c r="W521" s="36">
        <v>186920</v>
      </c>
      <c r="X521" s="37">
        <v>44777.875</v>
      </c>
      <c r="Y521" s="36" t="s">
        <v>387</v>
      </c>
      <c r="Z521" s="36">
        <v>0</v>
      </c>
      <c r="AA521" s="37"/>
      <c r="AB521" s="37">
        <v>44777.875</v>
      </c>
      <c r="AC521" s="37">
        <v>38161.875</v>
      </c>
      <c r="AD521" s="37">
        <v>43493.916666666664</v>
      </c>
      <c r="AE521" s="37"/>
      <c r="AF521" s="37">
        <v>43496.916666666664</v>
      </c>
      <c r="AG521" s="36"/>
      <c r="AH521" s="36">
        <v>0</v>
      </c>
      <c r="AI521" s="36">
        <v>0</v>
      </c>
      <c r="AJ521" s="36">
        <v>0</v>
      </c>
      <c r="AK521" s="36">
        <v>0</v>
      </c>
      <c r="AL521" s="36">
        <v>0</v>
      </c>
      <c r="AM521" s="36">
        <v>0</v>
      </c>
      <c r="AN521" s="36" t="s">
        <v>389</v>
      </c>
      <c r="AO521" s="36">
        <v>41</v>
      </c>
      <c r="AP521" s="36" t="s">
        <v>398</v>
      </c>
      <c r="AQ521" s="36">
        <v>153282</v>
      </c>
      <c r="AR521" s="36">
        <v>1532.82</v>
      </c>
      <c r="AS521" s="36" t="s">
        <v>408</v>
      </c>
      <c r="AT521" t="str">
        <f t="shared" si="25"/>
        <v>1189455000746404090KXUX LXMX DX XUZX1287.56SIMSIMSIM190118692044777.875FNEL044777.87538161.87543493.916666666743496.9166666667000000AMIL41AMIL 500 QP NACIONAL1532821532.82ATIVO</v>
      </c>
      <c r="AU521">
        <f t="shared" si="26"/>
        <v>0</v>
      </c>
      <c r="AV521">
        <f t="shared" si="27"/>
        <v>0</v>
      </c>
      <c r="AW521">
        <f>COUNTIF(Erros!$J$2:$J$1060,H521)</f>
        <v>1</v>
      </c>
      <c r="AX521">
        <f>COUNTIF(Discrepante!$J$2:$J$86,H521)</f>
        <v>0</v>
      </c>
      <c r="AY521">
        <f>COUNTIF(Acertos!$J$2:$J$37,H521)</f>
        <v>0</v>
      </c>
    </row>
    <row r="522" spans="1:51">
      <c r="A522" s="33"/>
      <c r="B522" s="33"/>
      <c r="C522" s="33"/>
      <c r="D522" s="34">
        <v>1189455000</v>
      </c>
      <c r="E522" s="33"/>
      <c r="F522" s="33"/>
      <c r="G522" s="33"/>
      <c r="H522" s="34">
        <v>74640410</v>
      </c>
      <c r="I522" s="29">
        <v>0</v>
      </c>
      <c r="J522" s="34" t="s">
        <v>572</v>
      </c>
      <c r="K522" s="33"/>
      <c r="L522" s="33"/>
      <c r="M522" s="33"/>
      <c r="N522" s="33"/>
      <c r="O522" s="33"/>
      <c r="P522" s="34">
        <v>2060.81</v>
      </c>
      <c r="Q522" s="34" t="s">
        <v>404</v>
      </c>
      <c r="R522" s="34" t="s">
        <v>404</v>
      </c>
      <c r="S522" s="34" t="s">
        <v>404</v>
      </c>
      <c r="T522" s="34">
        <v>19</v>
      </c>
      <c r="U522" s="34">
        <v>0</v>
      </c>
      <c r="V522" s="34">
        <v>1</v>
      </c>
      <c r="W522" s="34">
        <v>186965</v>
      </c>
      <c r="X522" s="35">
        <v>44777.875</v>
      </c>
      <c r="Y522" s="34" t="s">
        <v>387</v>
      </c>
      <c r="Z522" s="34">
        <v>0</v>
      </c>
      <c r="AA522" s="35">
        <v>44774.875</v>
      </c>
      <c r="AB522" s="35">
        <v>44777.875</v>
      </c>
      <c r="AC522" s="35">
        <v>29172.916666666668</v>
      </c>
      <c r="AD522" s="35">
        <v>44774.875</v>
      </c>
      <c r="AE522" s="35"/>
      <c r="AF522" s="35">
        <v>43496.916666666664</v>
      </c>
      <c r="AG522" s="34"/>
      <c r="AH522" s="34">
        <v>0</v>
      </c>
      <c r="AI522" s="34">
        <v>0</v>
      </c>
      <c r="AJ522" s="34">
        <v>0</v>
      </c>
      <c r="AK522" s="34">
        <v>0</v>
      </c>
      <c r="AL522" s="34">
        <v>0</v>
      </c>
      <c r="AM522" s="34">
        <v>0</v>
      </c>
      <c r="AN522" s="34" t="s">
        <v>389</v>
      </c>
      <c r="AO522" s="34">
        <v>41</v>
      </c>
      <c r="AP522" s="34" t="s">
        <v>476</v>
      </c>
      <c r="AQ522" s="34">
        <v>245335</v>
      </c>
      <c r="AR522" s="34">
        <v>2453.35</v>
      </c>
      <c r="AS522" s="34" t="s">
        <v>391</v>
      </c>
      <c r="AT522" t="str">
        <f t="shared" si="25"/>
        <v>1189455000746404100XNDRXX XUZX XNTX2060.81SIMSIMSIM190118696544777.875FNEL044774.87544777.87529172.916666666744774.87543496.9166666667000000AMIL41AMIL 400 QC NACIONAL2453352453.35INATIVO</v>
      </c>
      <c r="AU522">
        <f t="shared" si="26"/>
        <v>0</v>
      </c>
      <c r="AV522">
        <f t="shared" si="27"/>
        <v>0</v>
      </c>
      <c r="AW522">
        <f>COUNTIF(Erros!$J$2:$J$1060,H522)</f>
        <v>1</v>
      </c>
      <c r="AX522">
        <f>COUNTIF(Discrepante!$J$2:$J$86,H522)</f>
        <v>0</v>
      </c>
      <c r="AY522">
        <f>COUNTIF(Acertos!$J$2:$J$37,H522)</f>
        <v>0</v>
      </c>
    </row>
    <row r="523" spans="1:51">
      <c r="A523" s="33"/>
      <c r="B523" s="33"/>
      <c r="C523" s="33"/>
      <c r="D523" s="36">
        <v>1189455000</v>
      </c>
      <c r="E523" s="33"/>
      <c r="F523" s="33"/>
      <c r="G523" s="33"/>
      <c r="H523" s="36">
        <v>74646246</v>
      </c>
      <c r="I523" s="30">
        <v>0</v>
      </c>
      <c r="J523" s="36" t="s">
        <v>567</v>
      </c>
      <c r="K523" s="33"/>
      <c r="L523" s="33"/>
      <c r="M523" s="33"/>
      <c r="N523" s="33"/>
      <c r="O523" s="33"/>
      <c r="P523" s="36">
        <v>738.6</v>
      </c>
      <c r="Q523" s="36" t="s">
        <v>404</v>
      </c>
      <c r="R523" s="36" t="s">
        <v>404</v>
      </c>
      <c r="S523" s="36" t="s">
        <v>386</v>
      </c>
      <c r="T523" s="36">
        <v>19</v>
      </c>
      <c r="U523" s="36">
        <v>0</v>
      </c>
      <c r="V523" s="36">
        <v>1</v>
      </c>
      <c r="W523" s="36">
        <v>186721</v>
      </c>
      <c r="X523" s="37">
        <v>44777.875</v>
      </c>
      <c r="Y523" s="36" t="s">
        <v>387</v>
      </c>
      <c r="Z523" s="36">
        <v>0</v>
      </c>
      <c r="AA523" s="37">
        <v>44741.875</v>
      </c>
      <c r="AB523" s="37">
        <v>44777.875</v>
      </c>
      <c r="AC523" s="37">
        <v>41682.916666666664</v>
      </c>
      <c r="AD523" s="37">
        <v>44741.875</v>
      </c>
      <c r="AE523" s="37"/>
      <c r="AF523" s="37">
        <v>43496.916666666664</v>
      </c>
      <c r="AG523" s="36"/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36" t="s">
        <v>389</v>
      </c>
      <c r="AO523" s="36">
        <v>41</v>
      </c>
      <c r="AP523" s="36" t="s">
        <v>390</v>
      </c>
      <c r="AQ523" s="36">
        <v>87928</v>
      </c>
      <c r="AR523" s="36">
        <v>879.28</v>
      </c>
      <c r="AS523" s="36" t="s">
        <v>391</v>
      </c>
      <c r="AT523" t="str">
        <f t="shared" si="25"/>
        <v>1189455000746462460BXNTX XNTX XMXX BXTX MXWXDX738.6SIMSIMNÃO190118672144777.875FNEL044741.87544777.87541682.916666666744741.87543496.9166666667000000AMIL41AMIL 400 QP NACIONAL87928879.28INATIVO</v>
      </c>
      <c r="AU523">
        <f t="shared" si="26"/>
        <v>0</v>
      </c>
      <c r="AV523">
        <f t="shared" si="27"/>
        <v>0</v>
      </c>
      <c r="AW523">
        <f>COUNTIF(Erros!$J$2:$J$1060,H523)</f>
        <v>1</v>
      </c>
      <c r="AX523">
        <f>COUNTIF(Discrepante!$J$2:$J$86,H523)</f>
        <v>0</v>
      </c>
      <c r="AY523">
        <f>COUNTIF(Acertos!$J$2:$J$37,H523)</f>
        <v>0</v>
      </c>
    </row>
    <row r="524" spans="1:51">
      <c r="A524" s="33"/>
      <c r="B524" s="33"/>
      <c r="C524" s="33"/>
      <c r="D524" s="34">
        <v>1189426000</v>
      </c>
      <c r="E524" s="33"/>
      <c r="F524" s="33"/>
      <c r="G524" s="33"/>
      <c r="H524" s="34">
        <v>74660136</v>
      </c>
      <c r="I524" s="29">
        <v>0</v>
      </c>
      <c r="J524" s="34" t="s">
        <v>564</v>
      </c>
      <c r="K524" s="33"/>
      <c r="L524" s="33"/>
      <c r="M524" s="33"/>
      <c r="N524" s="33"/>
      <c r="O524" s="33"/>
      <c r="P524" s="34">
        <v>2060.81</v>
      </c>
      <c r="Q524" s="34" t="s">
        <v>404</v>
      </c>
      <c r="R524" s="34" t="s">
        <v>404</v>
      </c>
      <c r="S524" s="34" t="s">
        <v>404</v>
      </c>
      <c r="T524" s="34">
        <v>57</v>
      </c>
      <c r="U524" s="34">
        <v>0</v>
      </c>
      <c r="V524" s="34">
        <v>1</v>
      </c>
      <c r="W524" s="34">
        <v>186429</v>
      </c>
      <c r="X524" s="35">
        <v>44777.875</v>
      </c>
      <c r="Y524" s="34" t="s">
        <v>392</v>
      </c>
      <c r="Z524" s="34">
        <v>0</v>
      </c>
      <c r="AA524" s="35"/>
      <c r="AB524" s="35">
        <v>44777.875</v>
      </c>
      <c r="AC524" s="35">
        <v>30354.916666666668</v>
      </c>
      <c r="AD524" s="35">
        <v>43494.916666666664</v>
      </c>
      <c r="AE524" s="35"/>
      <c r="AF524" s="35">
        <v>43496.916666666664</v>
      </c>
      <c r="AG524" s="34"/>
      <c r="AH524" s="34">
        <v>0</v>
      </c>
      <c r="AI524" s="34">
        <v>0</v>
      </c>
      <c r="AJ524" s="34">
        <v>0</v>
      </c>
      <c r="AK524" s="34">
        <v>0</v>
      </c>
      <c r="AL524" s="34">
        <v>0</v>
      </c>
      <c r="AM524" s="34">
        <v>0</v>
      </c>
      <c r="AN524" s="34" t="s">
        <v>389</v>
      </c>
      <c r="AO524" s="34">
        <v>41</v>
      </c>
      <c r="AP524" s="34" t="s">
        <v>476</v>
      </c>
      <c r="AQ524" s="34">
        <v>245335</v>
      </c>
      <c r="AR524" s="34">
        <v>2453.35</v>
      </c>
      <c r="AS524" s="34" t="s">
        <v>408</v>
      </c>
      <c r="AT524" t="str">
        <f t="shared" si="25"/>
        <v>1189426000746601360LXXXNX FXRRXXRX MXWXDX2060.81SIMSIMSIM570118642944777.875ANMEP044777.87530354.916666666743494.916666666743496.9166666667000000AMIL41AMIL 400 QC NACIONAL2453352453.35ATIVO</v>
      </c>
      <c r="AU524">
        <f t="shared" si="26"/>
        <v>0</v>
      </c>
      <c r="AV524">
        <f t="shared" si="27"/>
        <v>0</v>
      </c>
      <c r="AW524">
        <f>COUNTIF(Erros!$J$2:$J$1060,H524)</f>
        <v>1</v>
      </c>
      <c r="AX524">
        <f>COUNTIF(Discrepante!$J$2:$J$86,H524)</f>
        <v>0</v>
      </c>
      <c r="AY524">
        <f>COUNTIF(Acertos!$J$2:$J$37,H524)</f>
        <v>0</v>
      </c>
    </row>
    <row r="525" spans="1:51">
      <c r="A525" s="33"/>
      <c r="B525" s="33"/>
      <c r="C525" s="33"/>
      <c r="D525" s="34">
        <v>1189426000</v>
      </c>
      <c r="E525" s="33"/>
      <c r="F525" s="33"/>
      <c r="G525" s="33"/>
      <c r="H525" s="34">
        <v>74660139</v>
      </c>
      <c r="I525" s="29">
        <v>0</v>
      </c>
      <c r="J525" s="34" t="s">
        <v>566</v>
      </c>
      <c r="K525" s="33"/>
      <c r="L525" s="33"/>
      <c r="M525" s="33"/>
      <c r="N525" s="33"/>
      <c r="O525" s="33"/>
      <c r="P525" s="34">
        <v>7047.55</v>
      </c>
      <c r="Q525" s="34" t="s">
        <v>404</v>
      </c>
      <c r="R525" s="34" t="s">
        <v>404</v>
      </c>
      <c r="S525" s="34" t="s">
        <v>404</v>
      </c>
      <c r="T525" s="34">
        <v>57</v>
      </c>
      <c r="U525" s="34">
        <v>0</v>
      </c>
      <c r="V525" s="34">
        <v>1</v>
      </c>
      <c r="W525" s="34">
        <v>186647</v>
      </c>
      <c r="X525" s="35">
        <v>44777.875</v>
      </c>
      <c r="Y525" s="34" t="s">
        <v>392</v>
      </c>
      <c r="Z525" s="34">
        <v>0</v>
      </c>
      <c r="AA525" s="35"/>
      <c r="AB525" s="35">
        <v>44777.875</v>
      </c>
      <c r="AC525" s="35">
        <v>22058.875</v>
      </c>
      <c r="AD525" s="35">
        <v>43494.916666666664</v>
      </c>
      <c r="AE525" s="35"/>
      <c r="AF525" s="35">
        <v>43496.916666666664</v>
      </c>
      <c r="AG525" s="34"/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34" t="s">
        <v>389</v>
      </c>
      <c r="AO525" s="34">
        <v>41</v>
      </c>
      <c r="AP525" s="34" t="s">
        <v>390</v>
      </c>
      <c r="AQ525" s="34">
        <v>175304</v>
      </c>
      <c r="AR525" s="34">
        <v>1753.04</v>
      </c>
      <c r="AS525" s="34" t="s">
        <v>408</v>
      </c>
      <c r="AT525" t="str">
        <f t="shared" si="25"/>
        <v>1189426000746601390XRXXX LXXMXN XLXX XLLXUM XLVX7047.55SIMSIMSIM570118664744777.875ANMEP044777.87522058.87543494.916666666743496.9166666667000000AMIL41AMIL 400 QP NACIONAL1753041753.04ATIVO</v>
      </c>
      <c r="AU525">
        <f t="shared" si="26"/>
        <v>0</v>
      </c>
      <c r="AV525">
        <f t="shared" si="27"/>
        <v>0</v>
      </c>
      <c r="AW525">
        <f>COUNTIF(Erros!$J$2:$J$1060,H525)</f>
        <v>1</v>
      </c>
      <c r="AX525">
        <f>COUNTIF(Discrepante!$J$2:$J$86,H525)</f>
        <v>0</v>
      </c>
      <c r="AY525">
        <f>COUNTIF(Acertos!$J$2:$J$37,H525)</f>
        <v>0</v>
      </c>
    </row>
    <row r="526" spans="1:51">
      <c r="A526" s="33"/>
      <c r="B526" s="33"/>
      <c r="C526" s="33"/>
      <c r="D526" s="34"/>
      <c r="E526" s="33"/>
      <c r="F526" s="33"/>
      <c r="G526" s="33"/>
      <c r="H526" s="34">
        <v>74766918</v>
      </c>
      <c r="I526" s="29">
        <v>0</v>
      </c>
      <c r="J526" s="34" t="s">
        <v>928</v>
      </c>
      <c r="K526" s="33"/>
      <c r="L526" s="33"/>
      <c r="M526" s="33"/>
      <c r="N526" s="33"/>
      <c r="O526" s="33"/>
      <c r="P526" s="34">
        <v>2028.6</v>
      </c>
      <c r="Q526" s="34" t="s">
        <v>404</v>
      </c>
      <c r="R526" s="34" t="s">
        <v>404</v>
      </c>
      <c r="S526" s="34" t="s">
        <v>404</v>
      </c>
      <c r="T526" s="34">
        <v>19</v>
      </c>
      <c r="U526" s="34">
        <v>0</v>
      </c>
      <c r="V526" s="34">
        <v>1</v>
      </c>
      <c r="W526" s="34">
        <v>187909</v>
      </c>
      <c r="X526" s="35">
        <v>44761.875</v>
      </c>
      <c r="Y526" s="34" t="s">
        <v>387</v>
      </c>
      <c r="Z526" s="34">
        <v>0</v>
      </c>
      <c r="AA526" s="35"/>
      <c r="AB526" s="35">
        <v>44761.875</v>
      </c>
      <c r="AC526" s="35">
        <v>32440.875</v>
      </c>
      <c r="AD526" s="35">
        <v>43997.875</v>
      </c>
      <c r="AE526" s="35">
        <v>43993.875</v>
      </c>
      <c r="AF526" s="35">
        <v>43510.916666666664</v>
      </c>
      <c r="AG526" s="34"/>
      <c r="AH526" s="34">
        <v>0</v>
      </c>
      <c r="AI526" s="34">
        <v>0</v>
      </c>
      <c r="AJ526" s="34">
        <v>0</v>
      </c>
      <c r="AK526" s="34">
        <v>0</v>
      </c>
      <c r="AL526" s="34">
        <v>0</v>
      </c>
      <c r="AM526" s="34">
        <v>0</v>
      </c>
      <c r="AN526" s="34" t="s">
        <v>389</v>
      </c>
      <c r="AO526" s="34">
        <v>40</v>
      </c>
      <c r="AP526" s="34" t="s">
        <v>390</v>
      </c>
      <c r="AQ526" s="34">
        <v>241499</v>
      </c>
      <c r="AR526" s="34">
        <v>2414.9899999999998</v>
      </c>
      <c r="AS526" s="34" t="s">
        <v>408</v>
      </c>
      <c r="AT526" t="str">
        <f t="shared" si="25"/>
        <v>747669180DXRXLDX FXRRXXRX WXTX2028.6SIMSIMSIM190118790944761.875FNEL044761.87532440.87543997.87543993.87543510.9166666667000000AMIL40AMIL 400 QP NACIONAL2414992414.99ATIVO</v>
      </c>
      <c r="AU526">
        <f t="shared" si="26"/>
        <v>0</v>
      </c>
      <c r="AV526">
        <f t="shared" si="27"/>
        <v>0</v>
      </c>
      <c r="AW526">
        <f>COUNTIF(Erros!$J$2:$J$1060,H526)</f>
        <v>3</v>
      </c>
      <c r="AX526">
        <f>COUNTIF(Discrepante!$J$2:$J$86,H526)</f>
        <v>0</v>
      </c>
      <c r="AY526">
        <f>COUNTIF(Acertos!$J$2:$J$37,H526)</f>
        <v>0</v>
      </c>
    </row>
    <row r="527" spans="1:51">
      <c r="A527" s="33"/>
      <c r="B527" s="33"/>
      <c r="C527" s="33"/>
      <c r="D527" s="34"/>
      <c r="E527" s="33"/>
      <c r="F527" s="33"/>
      <c r="G527" s="33"/>
      <c r="H527" s="34">
        <v>74766918</v>
      </c>
      <c r="I527" s="29">
        <v>0</v>
      </c>
      <c r="J527" s="34" t="s">
        <v>928</v>
      </c>
      <c r="K527" s="33"/>
      <c r="L527" s="33"/>
      <c r="M527" s="33"/>
      <c r="N527" s="33"/>
      <c r="O527" s="33"/>
      <c r="P527" s="34">
        <v>2028.6</v>
      </c>
      <c r="Q527" s="34" t="s">
        <v>404</v>
      </c>
      <c r="R527" s="34" t="s">
        <v>404</v>
      </c>
      <c r="S527" s="34" t="s">
        <v>404</v>
      </c>
      <c r="T527" s="34">
        <v>19</v>
      </c>
      <c r="U527" s="34">
        <v>0</v>
      </c>
      <c r="V527" s="34">
        <v>1</v>
      </c>
      <c r="W527" s="34">
        <v>187909</v>
      </c>
      <c r="X527" s="35">
        <v>44761.875</v>
      </c>
      <c r="Y527" s="34" t="s">
        <v>387</v>
      </c>
      <c r="Z527" s="34">
        <v>0</v>
      </c>
      <c r="AA527" s="35"/>
      <c r="AB527" s="35">
        <v>44761.875</v>
      </c>
      <c r="AC527" s="35">
        <v>32440.875</v>
      </c>
      <c r="AD527" s="35">
        <v>43997.875</v>
      </c>
      <c r="AE527" s="35">
        <v>43993.875</v>
      </c>
      <c r="AF527" s="35">
        <v>43510.916666666664</v>
      </c>
      <c r="AG527" s="34"/>
      <c r="AH527" s="34">
        <v>0</v>
      </c>
      <c r="AI527" s="34">
        <v>0</v>
      </c>
      <c r="AJ527" s="34">
        <v>0</v>
      </c>
      <c r="AK527" s="34">
        <v>0</v>
      </c>
      <c r="AL527" s="34">
        <v>0</v>
      </c>
      <c r="AM527" s="34">
        <v>0</v>
      </c>
      <c r="AN527" s="34" t="s">
        <v>389</v>
      </c>
      <c r="AO527" s="34">
        <v>40</v>
      </c>
      <c r="AP527" s="34" t="s">
        <v>390</v>
      </c>
      <c r="AQ527" s="34">
        <v>241499</v>
      </c>
      <c r="AR527" s="34">
        <v>2414.9899999999998</v>
      </c>
      <c r="AS527" s="34" t="s">
        <v>408</v>
      </c>
      <c r="AT527" t="str">
        <f t="shared" si="25"/>
        <v>747669180DXRXLDX FXRRXXRX WXTX2028.6SIMSIMSIM190118790944761.875FNEL044761.87532440.87543997.87543993.87543510.9166666667000000AMIL40AMIL 400 QP NACIONAL2414992414.99ATIVO</v>
      </c>
      <c r="AU527">
        <f t="shared" si="26"/>
        <v>1</v>
      </c>
      <c r="AV527">
        <f t="shared" si="27"/>
        <v>1</v>
      </c>
      <c r="AW527">
        <f>COUNTIF(Erros!$J$2:$J$1060,H527)</f>
        <v>3</v>
      </c>
      <c r="AX527">
        <f>COUNTIF(Discrepante!$J$2:$J$86,H527)</f>
        <v>0</v>
      </c>
      <c r="AY527">
        <f>COUNTIF(Acertos!$J$2:$J$37,H527)</f>
        <v>0</v>
      </c>
    </row>
    <row r="528" spans="1:51">
      <c r="A528" s="33"/>
      <c r="B528" s="33"/>
      <c r="C528" s="33"/>
      <c r="D528" s="34"/>
      <c r="E528" s="33"/>
      <c r="F528" s="33"/>
      <c r="G528" s="33"/>
      <c r="H528" s="34">
        <v>74766918</v>
      </c>
      <c r="I528" s="29">
        <v>0</v>
      </c>
      <c r="J528" s="34" t="s">
        <v>928</v>
      </c>
      <c r="K528" s="33"/>
      <c r="L528" s="33"/>
      <c r="M528" s="33"/>
      <c r="N528" s="33"/>
      <c r="O528" s="33"/>
      <c r="P528" s="34">
        <v>2028.6</v>
      </c>
      <c r="Q528" s="34" t="s">
        <v>404</v>
      </c>
      <c r="R528" s="34" t="s">
        <v>404</v>
      </c>
      <c r="S528" s="34" t="s">
        <v>404</v>
      </c>
      <c r="T528" s="34">
        <v>19</v>
      </c>
      <c r="U528" s="34">
        <v>0</v>
      </c>
      <c r="V528" s="34">
        <v>1</v>
      </c>
      <c r="W528" s="34">
        <v>187909</v>
      </c>
      <c r="X528" s="35">
        <v>44761.875</v>
      </c>
      <c r="Y528" s="34" t="s">
        <v>387</v>
      </c>
      <c r="Z528" s="34">
        <v>0</v>
      </c>
      <c r="AA528" s="35"/>
      <c r="AB528" s="35">
        <v>44761.875</v>
      </c>
      <c r="AC528" s="35">
        <v>32440.875</v>
      </c>
      <c r="AD528" s="35">
        <v>43997.875</v>
      </c>
      <c r="AE528" s="35">
        <v>43993.875</v>
      </c>
      <c r="AF528" s="35">
        <v>43510.916666666664</v>
      </c>
      <c r="AG528" s="34"/>
      <c r="AH528" s="34">
        <v>0</v>
      </c>
      <c r="AI528" s="34">
        <v>0</v>
      </c>
      <c r="AJ528" s="34">
        <v>0</v>
      </c>
      <c r="AK528" s="34">
        <v>0</v>
      </c>
      <c r="AL528" s="34">
        <v>0</v>
      </c>
      <c r="AM528" s="34">
        <v>0</v>
      </c>
      <c r="AN528" s="34" t="s">
        <v>389</v>
      </c>
      <c r="AO528" s="34">
        <v>40</v>
      </c>
      <c r="AP528" s="34" t="s">
        <v>390</v>
      </c>
      <c r="AQ528" s="34">
        <v>241499</v>
      </c>
      <c r="AR528" s="34">
        <v>2414.9899999999998</v>
      </c>
      <c r="AS528" s="34" t="s">
        <v>408</v>
      </c>
      <c r="AT528" t="str">
        <f t="shared" si="25"/>
        <v>747669180DXRXLDX FXRRXXRX WXTX2028.6SIMSIMSIM190118790944761.875FNEL044761.87532440.87543997.87543993.87543510.9166666667000000AMIL40AMIL 400 QP NACIONAL2414992414.99ATIVO</v>
      </c>
      <c r="AU528">
        <f t="shared" si="26"/>
        <v>1</v>
      </c>
      <c r="AV528">
        <f t="shared" si="27"/>
        <v>1</v>
      </c>
      <c r="AW528">
        <f>COUNTIF(Erros!$J$2:$J$1060,H528)</f>
        <v>3</v>
      </c>
      <c r="AX528">
        <f>COUNTIF(Discrepante!$J$2:$J$86,H528)</f>
        <v>0</v>
      </c>
      <c r="AY528">
        <f>COUNTIF(Acertos!$J$2:$J$37,H528)</f>
        <v>0</v>
      </c>
    </row>
    <row r="529" spans="1:51">
      <c r="A529" s="33"/>
      <c r="B529" s="33"/>
      <c r="C529" s="33"/>
      <c r="D529" s="36"/>
      <c r="E529" s="33"/>
      <c r="F529" s="33"/>
      <c r="G529" s="33"/>
      <c r="H529" s="36">
        <v>74766926</v>
      </c>
      <c r="I529" s="30">
        <v>0</v>
      </c>
      <c r="J529" s="36" t="s">
        <v>929</v>
      </c>
      <c r="K529" s="33"/>
      <c r="L529" s="33"/>
      <c r="M529" s="33"/>
      <c r="N529" s="33"/>
      <c r="O529" s="33"/>
      <c r="P529" s="36">
        <v>1454.09</v>
      </c>
      <c r="Q529" s="36" t="s">
        <v>404</v>
      </c>
      <c r="R529" s="36" t="s">
        <v>404</v>
      </c>
      <c r="S529" s="36" t="s">
        <v>386</v>
      </c>
      <c r="T529" s="36">
        <v>57</v>
      </c>
      <c r="U529" s="36">
        <v>0</v>
      </c>
      <c r="V529" s="36">
        <v>1</v>
      </c>
      <c r="W529" s="36">
        <v>187926</v>
      </c>
      <c r="X529" s="37">
        <v>44761.875</v>
      </c>
      <c r="Y529" s="36" t="s">
        <v>392</v>
      </c>
      <c r="Z529" s="36">
        <v>0</v>
      </c>
      <c r="AA529" s="37">
        <v>44693.875</v>
      </c>
      <c r="AB529" s="37">
        <v>44761.875</v>
      </c>
      <c r="AC529" s="37">
        <v>31106.875</v>
      </c>
      <c r="AD529" s="37">
        <v>44693.875</v>
      </c>
      <c r="AE529" s="37"/>
      <c r="AF529" s="37">
        <v>43510.916666666664</v>
      </c>
      <c r="AG529" s="36"/>
      <c r="AH529" s="36">
        <v>0</v>
      </c>
      <c r="AI529" s="36">
        <v>0</v>
      </c>
      <c r="AJ529" s="36">
        <v>0</v>
      </c>
      <c r="AK529" s="36">
        <v>0</v>
      </c>
      <c r="AL529" s="36">
        <v>0</v>
      </c>
      <c r="AM529" s="36">
        <v>0</v>
      </c>
      <c r="AN529" s="36" t="s">
        <v>389</v>
      </c>
      <c r="AO529" s="36">
        <v>40</v>
      </c>
      <c r="AP529" s="36" t="s">
        <v>398</v>
      </c>
      <c r="AQ529" s="36">
        <v>173106</v>
      </c>
      <c r="AR529" s="36">
        <v>1731.06</v>
      </c>
      <c r="AS529" s="36" t="s">
        <v>391</v>
      </c>
      <c r="AT529" t="str">
        <f t="shared" si="25"/>
        <v>747669260XMXNTX BXTX NUNX1454.09SIMSIMNÃO570118792644761.875ANMEP044693.87544761.87531106.87544693.87543510.9166666667000000AMIL40AMIL 500 QP NACIONAL1731061731.06INATIVO</v>
      </c>
      <c r="AU529">
        <f t="shared" si="26"/>
        <v>0</v>
      </c>
      <c r="AV529">
        <f t="shared" si="27"/>
        <v>0</v>
      </c>
      <c r="AW529">
        <f>COUNTIF(Erros!$J$2:$J$1060,H529)</f>
        <v>3</v>
      </c>
      <c r="AX529">
        <f>COUNTIF(Discrepante!$J$2:$J$86,H529)</f>
        <v>0</v>
      </c>
      <c r="AY529">
        <f>COUNTIF(Acertos!$J$2:$J$37,H529)</f>
        <v>0</v>
      </c>
    </row>
    <row r="530" spans="1:51">
      <c r="A530" s="33"/>
      <c r="B530" s="33"/>
      <c r="C530" s="33"/>
      <c r="D530" s="36"/>
      <c r="E530" s="33"/>
      <c r="F530" s="33"/>
      <c r="G530" s="33"/>
      <c r="H530" s="36">
        <v>74766926</v>
      </c>
      <c r="I530" s="30">
        <v>0</v>
      </c>
      <c r="J530" s="36" t="s">
        <v>929</v>
      </c>
      <c r="K530" s="33"/>
      <c r="L530" s="33"/>
      <c r="M530" s="33"/>
      <c r="N530" s="33"/>
      <c r="O530" s="33"/>
      <c r="P530" s="36">
        <v>1454.09</v>
      </c>
      <c r="Q530" s="36" t="s">
        <v>404</v>
      </c>
      <c r="R530" s="36" t="s">
        <v>404</v>
      </c>
      <c r="S530" s="36" t="s">
        <v>386</v>
      </c>
      <c r="T530" s="36">
        <v>57</v>
      </c>
      <c r="U530" s="36">
        <v>0</v>
      </c>
      <c r="V530" s="36">
        <v>1</v>
      </c>
      <c r="W530" s="36">
        <v>187926</v>
      </c>
      <c r="X530" s="37">
        <v>44761.875</v>
      </c>
      <c r="Y530" s="36" t="s">
        <v>392</v>
      </c>
      <c r="Z530" s="36">
        <v>0</v>
      </c>
      <c r="AA530" s="37">
        <v>44693.875</v>
      </c>
      <c r="AB530" s="37">
        <v>44761.875</v>
      </c>
      <c r="AC530" s="37">
        <v>31106.875</v>
      </c>
      <c r="AD530" s="37">
        <v>44693.875</v>
      </c>
      <c r="AE530" s="37"/>
      <c r="AF530" s="37">
        <v>43510.916666666664</v>
      </c>
      <c r="AG530" s="36"/>
      <c r="AH530" s="36">
        <v>0</v>
      </c>
      <c r="AI530" s="36">
        <v>0</v>
      </c>
      <c r="AJ530" s="36">
        <v>0</v>
      </c>
      <c r="AK530" s="36">
        <v>0</v>
      </c>
      <c r="AL530" s="36">
        <v>0</v>
      </c>
      <c r="AM530" s="36">
        <v>0</v>
      </c>
      <c r="AN530" s="36" t="s">
        <v>389</v>
      </c>
      <c r="AO530" s="36">
        <v>40</v>
      </c>
      <c r="AP530" s="36" t="s">
        <v>398</v>
      </c>
      <c r="AQ530" s="36">
        <v>173106</v>
      </c>
      <c r="AR530" s="36">
        <v>1731.06</v>
      </c>
      <c r="AS530" s="36" t="s">
        <v>391</v>
      </c>
      <c r="AT530" t="str">
        <f t="shared" si="25"/>
        <v>747669260XMXNTX BXTX NUNX1454.09SIMSIMNÃO570118792644761.875ANMEP044693.87544761.87531106.87544693.87543510.9166666667000000AMIL40AMIL 500 QP NACIONAL1731061731.06INATIVO</v>
      </c>
      <c r="AU530">
        <f t="shared" si="26"/>
        <v>1</v>
      </c>
      <c r="AV530">
        <f t="shared" si="27"/>
        <v>1</v>
      </c>
      <c r="AW530">
        <f>COUNTIF(Erros!$J$2:$J$1060,H530)</f>
        <v>3</v>
      </c>
      <c r="AX530">
        <f>COUNTIF(Discrepante!$J$2:$J$86,H530)</f>
        <v>0</v>
      </c>
      <c r="AY530">
        <f>COUNTIF(Acertos!$J$2:$J$37,H530)</f>
        <v>0</v>
      </c>
    </row>
    <row r="531" spans="1:51">
      <c r="A531" s="33"/>
      <c r="B531" s="33"/>
      <c r="C531" s="33"/>
      <c r="D531" s="36"/>
      <c r="E531" s="33"/>
      <c r="F531" s="33"/>
      <c r="G531" s="33"/>
      <c r="H531" s="36">
        <v>74766926</v>
      </c>
      <c r="I531" s="30">
        <v>0</v>
      </c>
      <c r="J531" s="36" t="s">
        <v>929</v>
      </c>
      <c r="K531" s="33"/>
      <c r="L531" s="33"/>
      <c r="M531" s="33"/>
      <c r="N531" s="33"/>
      <c r="O531" s="33"/>
      <c r="P531" s="36">
        <v>1454.09</v>
      </c>
      <c r="Q531" s="36" t="s">
        <v>404</v>
      </c>
      <c r="R531" s="36" t="s">
        <v>404</v>
      </c>
      <c r="S531" s="36" t="s">
        <v>386</v>
      </c>
      <c r="T531" s="36">
        <v>57</v>
      </c>
      <c r="U531" s="36">
        <v>0</v>
      </c>
      <c r="V531" s="36">
        <v>1</v>
      </c>
      <c r="W531" s="36">
        <v>187926</v>
      </c>
      <c r="X531" s="37">
        <v>44761.875</v>
      </c>
      <c r="Y531" s="36" t="s">
        <v>392</v>
      </c>
      <c r="Z531" s="36">
        <v>0</v>
      </c>
      <c r="AA531" s="37">
        <v>44693.875</v>
      </c>
      <c r="AB531" s="37">
        <v>44761.875</v>
      </c>
      <c r="AC531" s="37">
        <v>31106.875</v>
      </c>
      <c r="AD531" s="37">
        <v>44693.875</v>
      </c>
      <c r="AE531" s="37"/>
      <c r="AF531" s="37">
        <v>43510.916666666664</v>
      </c>
      <c r="AG531" s="36"/>
      <c r="AH531" s="36">
        <v>0</v>
      </c>
      <c r="AI531" s="36">
        <v>0</v>
      </c>
      <c r="AJ531" s="36">
        <v>0</v>
      </c>
      <c r="AK531" s="36">
        <v>0</v>
      </c>
      <c r="AL531" s="36">
        <v>0</v>
      </c>
      <c r="AM531" s="36">
        <v>0</v>
      </c>
      <c r="AN531" s="36" t="s">
        <v>389</v>
      </c>
      <c r="AO531" s="36">
        <v>40</v>
      </c>
      <c r="AP531" s="36" t="s">
        <v>398</v>
      </c>
      <c r="AQ531" s="36">
        <v>173106</v>
      </c>
      <c r="AR531" s="36">
        <v>1731.06</v>
      </c>
      <c r="AS531" s="36" t="s">
        <v>391</v>
      </c>
      <c r="AT531" t="str">
        <f t="shared" si="25"/>
        <v>747669260XMXNTX BXTX NUNX1454.09SIMSIMNÃO570118792644761.875ANMEP044693.87544761.87531106.87544693.87543510.9166666667000000AMIL40AMIL 500 QP NACIONAL1731061731.06INATIVO</v>
      </c>
      <c r="AU531">
        <f t="shared" si="26"/>
        <v>1</v>
      </c>
      <c r="AV531">
        <f t="shared" si="27"/>
        <v>1</v>
      </c>
      <c r="AW531">
        <f>COUNTIF(Erros!$J$2:$J$1060,H531)</f>
        <v>3</v>
      </c>
      <c r="AX531">
        <f>COUNTIF(Discrepante!$J$2:$J$86,H531)</f>
        <v>0</v>
      </c>
      <c r="AY531">
        <f>COUNTIF(Acertos!$J$2:$J$37,H531)</f>
        <v>0</v>
      </c>
    </row>
    <row r="532" spans="1:51">
      <c r="A532" s="33"/>
      <c r="B532" s="33"/>
      <c r="C532" s="33"/>
      <c r="D532" s="34"/>
      <c r="E532" s="33"/>
      <c r="F532" s="33"/>
      <c r="G532" s="33"/>
      <c r="H532" s="34">
        <v>74766938</v>
      </c>
      <c r="I532" s="29">
        <v>0</v>
      </c>
      <c r="J532" s="34" t="s">
        <v>932</v>
      </c>
      <c r="K532" s="33"/>
      <c r="L532" s="33"/>
      <c r="M532" s="33"/>
      <c r="N532" s="33"/>
      <c r="O532" s="33"/>
      <c r="P532" s="34">
        <v>1548.94</v>
      </c>
      <c r="Q532" s="34" t="s">
        <v>404</v>
      </c>
      <c r="R532" s="34" t="s">
        <v>404</v>
      </c>
      <c r="S532" s="34" t="s">
        <v>404</v>
      </c>
      <c r="T532" s="34">
        <v>224</v>
      </c>
      <c r="U532" s="34">
        <v>0</v>
      </c>
      <c r="V532" s="34">
        <v>1</v>
      </c>
      <c r="W532" s="34">
        <v>187969</v>
      </c>
      <c r="X532" s="35">
        <v>44761.875</v>
      </c>
      <c r="Y532" s="34" t="s">
        <v>535</v>
      </c>
      <c r="Z532" s="34">
        <v>0</v>
      </c>
      <c r="AA532" s="35"/>
      <c r="AB532" s="35">
        <v>44761.875</v>
      </c>
      <c r="AC532" s="35">
        <v>31605.875</v>
      </c>
      <c r="AD532" s="35">
        <v>43507.916666666664</v>
      </c>
      <c r="AE532" s="35"/>
      <c r="AF532" s="35">
        <v>43510.916666666664</v>
      </c>
      <c r="AG532" s="34"/>
      <c r="AH532" s="34">
        <v>0</v>
      </c>
      <c r="AI532" s="34">
        <v>0</v>
      </c>
      <c r="AJ532" s="34">
        <v>0</v>
      </c>
      <c r="AK532" s="34">
        <v>0</v>
      </c>
      <c r="AL532" s="34">
        <v>0</v>
      </c>
      <c r="AM532" s="34">
        <v>0</v>
      </c>
      <c r="AN532" s="34" t="s">
        <v>389</v>
      </c>
      <c r="AO532" s="34">
        <v>40</v>
      </c>
      <c r="AP532" s="34" t="s">
        <v>476</v>
      </c>
      <c r="AQ532" s="34">
        <v>186621</v>
      </c>
      <c r="AR532" s="34">
        <v>1866.21</v>
      </c>
      <c r="AS532" s="34" t="s">
        <v>408</v>
      </c>
      <c r="AT532" t="str">
        <f t="shared" si="25"/>
        <v>747669380GXBRXXLX PXRXXRX DX JXU XLVX1548.94SIMSIMSIM2240118796944761.875CRA - BA044761.87531605.87543507.916666666743510.9166666667000000AMIL40AMIL 400 QC NACIONAL1866211866.21ATIVO</v>
      </c>
      <c r="AU532">
        <f t="shared" si="26"/>
        <v>0</v>
      </c>
      <c r="AV532">
        <f t="shared" si="27"/>
        <v>0</v>
      </c>
      <c r="AW532">
        <f>COUNTIF(Erros!$J$2:$J$1060,H532)</f>
        <v>3</v>
      </c>
      <c r="AX532">
        <f>COUNTIF(Discrepante!$J$2:$J$86,H532)</f>
        <v>0</v>
      </c>
      <c r="AY532">
        <f>COUNTIF(Acertos!$J$2:$J$37,H532)</f>
        <v>0</v>
      </c>
    </row>
    <row r="533" spans="1:51">
      <c r="A533" s="33"/>
      <c r="B533" s="33"/>
      <c r="C533" s="33"/>
      <c r="D533" s="36"/>
      <c r="E533" s="33"/>
      <c r="F533" s="33"/>
      <c r="G533" s="33"/>
      <c r="H533" s="36">
        <v>74766938</v>
      </c>
      <c r="I533" s="30">
        <v>0</v>
      </c>
      <c r="J533" s="36" t="s">
        <v>932</v>
      </c>
      <c r="K533" s="33"/>
      <c r="L533" s="33"/>
      <c r="M533" s="33"/>
      <c r="N533" s="33"/>
      <c r="O533" s="33"/>
      <c r="P533" s="36">
        <v>1548.94</v>
      </c>
      <c r="Q533" s="36" t="s">
        <v>404</v>
      </c>
      <c r="R533" s="36" t="s">
        <v>404</v>
      </c>
      <c r="S533" s="36" t="s">
        <v>404</v>
      </c>
      <c r="T533" s="36">
        <v>224</v>
      </c>
      <c r="U533" s="36">
        <v>0</v>
      </c>
      <c r="V533" s="36">
        <v>1</v>
      </c>
      <c r="W533" s="36">
        <v>187969</v>
      </c>
      <c r="X533" s="37">
        <v>44761.875</v>
      </c>
      <c r="Y533" s="36" t="s">
        <v>535</v>
      </c>
      <c r="Z533" s="36">
        <v>0</v>
      </c>
      <c r="AA533" s="37"/>
      <c r="AB533" s="37">
        <v>44761.875</v>
      </c>
      <c r="AC533" s="37">
        <v>31605.875</v>
      </c>
      <c r="AD533" s="37">
        <v>43507.916666666664</v>
      </c>
      <c r="AE533" s="37"/>
      <c r="AF533" s="37">
        <v>43510.916666666664</v>
      </c>
      <c r="AG533" s="36"/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36" t="s">
        <v>389</v>
      </c>
      <c r="AO533" s="36">
        <v>40</v>
      </c>
      <c r="AP533" s="36" t="s">
        <v>476</v>
      </c>
      <c r="AQ533" s="36">
        <v>186621</v>
      </c>
      <c r="AR533" s="36">
        <v>1866.21</v>
      </c>
      <c r="AS533" s="36" t="s">
        <v>408</v>
      </c>
      <c r="AT533" t="str">
        <f t="shared" si="25"/>
        <v>747669380GXBRXXLX PXRXXRX DX JXU XLVX1548.94SIMSIMSIM2240118796944761.875CRA - BA044761.87531605.87543507.916666666743510.9166666667000000AMIL40AMIL 400 QC NACIONAL1866211866.21ATIVO</v>
      </c>
      <c r="AU533">
        <f t="shared" si="26"/>
        <v>1</v>
      </c>
      <c r="AV533">
        <f t="shared" si="27"/>
        <v>1</v>
      </c>
      <c r="AW533">
        <f>COUNTIF(Erros!$J$2:$J$1060,H533)</f>
        <v>3</v>
      </c>
      <c r="AX533">
        <f>COUNTIF(Discrepante!$J$2:$J$86,H533)</f>
        <v>0</v>
      </c>
      <c r="AY533">
        <f>COUNTIF(Acertos!$J$2:$J$37,H533)</f>
        <v>0</v>
      </c>
    </row>
    <row r="534" spans="1:51">
      <c r="A534" s="33"/>
      <c r="B534" s="33"/>
      <c r="C534" s="33"/>
      <c r="D534" s="34"/>
      <c r="E534" s="33"/>
      <c r="F534" s="33"/>
      <c r="G534" s="33"/>
      <c r="H534" s="34">
        <v>74766938</v>
      </c>
      <c r="I534" s="29">
        <v>0</v>
      </c>
      <c r="J534" s="34" t="s">
        <v>932</v>
      </c>
      <c r="K534" s="33"/>
      <c r="L534" s="33"/>
      <c r="M534" s="33"/>
      <c r="N534" s="33"/>
      <c r="O534" s="33"/>
      <c r="P534" s="34">
        <v>1548.94</v>
      </c>
      <c r="Q534" s="34" t="s">
        <v>404</v>
      </c>
      <c r="R534" s="34" t="s">
        <v>404</v>
      </c>
      <c r="S534" s="34" t="s">
        <v>404</v>
      </c>
      <c r="T534" s="34">
        <v>224</v>
      </c>
      <c r="U534" s="34">
        <v>0</v>
      </c>
      <c r="V534" s="34">
        <v>1</v>
      </c>
      <c r="W534" s="34">
        <v>187969</v>
      </c>
      <c r="X534" s="35">
        <v>44761.875</v>
      </c>
      <c r="Y534" s="34" t="s">
        <v>535</v>
      </c>
      <c r="Z534" s="34">
        <v>0</v>
      </c>
      <c r="AA534" s="35"/>
      <c r="AB534" s="35">
        <v>44761.875</v>
      </c>
      <c r="AC534" s="35">
        <v>31605.875</v>
      </c>
      <c r="AD534" s="35">
        <v>43507.916666666664</v>
      </c>
      <c r="AE534" s="35"/>
      <c r="AF534" s="35">
        <v>43510.916666666664</v>
      </c>
      <c r="AG534" s="34"/>
      <c r="AH534" s="34">
        <v>0</v>
      </c>
      <c r="AI534" s="34">
        <v>0</v>
      </c>
      <c r="AJ534" s="34">
        <v>0</v>
      </c>
      <c r="AK534" s="34">
        <v>0</v>
      </c>
      <c r="AL534" s="34">
        <v>0</v>
      </c>
      <c r="AM534" s="34">
        <v>0</v>
      </c>
      <c r="AN534" s="34" t="s">
        <v>389</v>
      </c>
      <c r="AO534" s="34">
        <v>40</v>
      </c>
      <c r="AP534" s="34" t="s">
        <v>476</v>
      </c>
      <c r="AQ534" s="34">
        <v>186621</v>
      </c>
      <c r="AR534" s="34">
        <v>1866.21</v>
      </c>
      <c r="AS534" s="34" t="s">
        <v>408</v>
      </c>
      <c r="AT534" t="str">
        <f t="shared" si="25"/>
        <v>747669380GXBRXXLX PXRXXRX DX JXU XLVX1548.94SIMSIMSIM2240118796944761.875CRA - BA044761.87531605.87543507.916666666743510.9166666667000000AMIL40AMIL 400 QC NACIONAL1866211866.21ATIVO</v>
      </c>
      <c r="AU534">
        <f t="shared" si="26"/>
        <v>1</v>
      </c>
      <c r="AV534">
        <f t="shared" si="27"/>
        <v>1</v>
      </c>
      <c r="AW534">
        <f>COUNTIF(Erros!$J$2:$J$1060,H534)</f>
        <v>3</v>
      </c>
      <c r="AX534">
        <f>COUNTIF(Discrepante!$J$2:$J$86,H534)</f>
        <v>0</v>
      </c>
      <c r="AY534">
        <f>COUNTIF(Acertos!$J$2:$J$37,H534)</f>
        <v>0</v>
      </c>
    </row>
    <row r="535" spans="1:51">
      <c r="A535" s="38" t="s">
        <v>217</v>
      </c>
      <c r="B535" s="38" t="s">
        <v>19</v>
      </c>
      <c r="C535" s="38" t="s">
        <v>18</v>
      </c>
      <c r="D535" s="28">
        <v>1198444000</v>
      </c>
      <c r="E535" s="28" t="s">
        <v>1060</v>
      </c>
      <c r="F535" s="28" t="s">
        <v>20</v>
      </c>
      <c r="G535" s="39">
        <v>43510.916666666664</v>
      </c>
      <c r="H535" s="38">
        <v>74766979</v>
      </c>
      <c r="I535" s="28">
        <v>3</v>
      </c>
      <c r="J535" s="38" t="s">
        <v>218</v>
      </c>
      <c r="K535" s="38">
        <v>0</v>
      </c>
      <c r="L535" s="38">
        <v>0</v>
      </c>
      <c r="M535" s="38" t="s">
        <v>201</v>
      </c>
      <c r="N535" s="38" t="s">
        <v>77</v>
      </c>
      <c r="O535" s="38" t="s">
        <v>78</v>
      </c>
      <c r="P535" s="38">
        <v>416.82</v>
      </c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 t="str">
        <f>M535</f>
        <v>NEXT MUN SÃO PAULO QC PJCA</v>
      </c>
      <c r="AQ535" s="33"/>
      <c r="AR535" s="33"/>
      <c r="AS535" s="33"/>
      <c r="AT535" t="str">
        <f t="shared" si="25"/>
        <v>6302b525171b4e38d1b83f106302b4ad7d8f3341632e5b086302b525171b4e38d1b83f0711984440006302b4ad7d8f3341632e5b081198444000D43510.9166666667747669793IXBXLLX MXDXIRX LXXNXTVIKI00NEXT MUN SÃO PAULO QC PJCAMens. Titular Faixa Etária Implant.T416.82NEXT MUN SÃO PAULO QC PJCA</v>
      </c>
      <c r="AU535">
        <f t="shared" si="26"/>
        <v>0</v>
      </c>
      <c r="AV535">
        <f t="shared" si="27"/>
        <v>0</v>
      </c>
      <c r="AW535">
        <f>COUNTIF(Erros!$J$2:$J$1060,H535)</f>
        <v>0</v>
      </c>
      <c r="AX535">
        <f>COUNTIF(Discrepante!$J$2:$J$86,H535)</f>
        <v>2</v>
      </c>
      <c r="AY535">
        <f>COUNTIF(Acertos!$J$2:$J$37,H535)</f>
        <v>1</v>
      </c>
    </row>
    <row r="536" spans="1:51">
      <c r="A536" s="33"/>
      <c r="B536" s="33"/>
      <c r="C536" s="33"/>
      <c r="D536" s="36"/>
      <c r="E536" s="33"/>
      <c r="F536" s="33"/>
      <c r="G536" s="33"/>
      <c r="H536" s="36">
        <v>74766979</v>
      </c>
      <c r="I536" s="30">
        <v>1</v>
      </c>
      <c r="J536" s="36" t="s">
        <v>939</v>
      </c>
      <c r="K536" s="33"/>
      <c r="L536" s="33"/>
      <c r="M536" s="33"/>
      <c r="N536" s="33"/>
      <c r="O536" s="33"/>
      <c r="P536" s="36">
        <v>416.82</v>
      </c>
      <c r="Q536" s="36" t="s">
        <v>404</v>
      </c>
      <c r="R536" s="36" t="s">
        <v>404</v>
      </c>
      <c r="S536" s="36" t="s">
        <v>404</v>
      </c>
      <c r="T536" s="36">
        <v>19</v>
      </c>
      <c r="U536" s="36">
        <v>0</v>
      </c>
      <c r="V536" s="36">
        <v>1</v>
      </c>
      <c r="W536" s="36">
        <v>188681</v>
      </c>
      <c r="X536" s="37">
        <v>44761.875</v>
      </c>
      <c r="Y536" s="36" t="s">
        <v>387</v>
      </c>
      <c r="Z536" s="36">
        <v>0</v>
      </c>
      <c r="AA536" s="37"/>
      <c r="AB536" s="37">
        <v>44761.875</v>
      </c>
      <c r="AC536" s="37">
        <v>41463.875</v>
      </c>
      <c r="AD536" s="37">
        <v>43507.916666666664</v>
      </c>
      <c r="AE536" s="37"/>
      <c r="AF536" s="37">
        <v>43510.916666666664</v>
      </c>
      <c r="AG536" s="36"/>
      <c r="AH536" s="36">
        <v>0</v>
      </c>
      <c r="AI536" s="36">
        <v>0</v>
      </c>
      <c r="AJ536" s="36">
        <v>0</v>
      </c>
      <c r="AK536" s="36">
        <v>0</v>
      </c>
      <c r="AL536" s="36">
        <v>0</v>
      </c>
      <c r="AM536" s="36">
        <v>0</v>
      </c>
      <c r="AN536" s="36" t="s">
        <v>389</v>
      </c>
      <c r="AO536" s="36">
        <v>40</v>
      </c>
      <c r="AP536" s="36" t="s">
        <v>400</v>
      </c>
      <c r="AQ536" s="36">
        <v>49621</v>
      </c>
      <c r="AR536" s="36">
        <v>496.21</v>
      </c>
      <c r="AS536" s="36" t="s">
        <v>408</v>
      </c>
      <c r="AT536" t="str">
        <f t="shared" si="25"/>
        <v>747669791XXBXLLX MXDXXRX LXXNXTVXKX416.82SIMSIMSIM190118868144761.875FNEL044761.87541463.87543507.916666666743510.9166666667000000AMIL40NEXT MUNICIPAL SÃO PAULO49621496.21ATIVO</v>
      </c>
      <c r="AU536">
        <f t="shared" si="26"/>
        <v>0</v>
      </c>
      <c r="AV536">
        <f t="shared" si="27"/>
        <v>1</v>
      </c>
      <c r="AW536">
        <f>COUNTIF(Erros!$J$2:$J$1060,H536)</f>
        <v>0</v>
      </c>
      <c r="AX536">
        <f>COUNTIF(Discrepante!$J$2:$J$86,H536)</f>
        <v>2</v>
      </c>
      <c r="AY536">
        <f>COUNTIF(Acertos!$J$2:$J$37,H536)</f>
        <v>1</v>
      </c>
    </row>
    <row r="537" spans="1:51">
      <c r="A537" s="33"/>
      <c r="B537" s="33"/>
      <c r="C537" s="33"/>
      <c r="D537" s="34"/>
      <c r="E537" s="33"/>
      <c r="F537" s="33"/>
      <c r="G537" s="33"/>
      <c r="H537" s="34">
        <v>74766979</v>
      </c>
      <c r="I537" s="29">
        <v>1</v>
      </c>
      <c r="J537" s="34" t="s">
        <v>939</v>
      </c>
      <c r="K537" s="33"/>
      <c r="L537" s="33"/>
      <c r="M537" s="33"/>
      <c r="N537" s="33"/>
      <c r="O537" s="33"/>
      <c r="P537" s="34">
        <v>416.82</v>
      </c>
      <c r="Q537" s="34" t="s">
        <v>404</v>
      </c>
      <c r="R537" s="34" t="s">
        <v>404</v>
      </c>
      <c r="S537" s="34" t="s">
        <v>404</v>
      </c>
      <c r="T537" s="34">
        <v>19</v>
      </c>
      <c r="U537" s="34">
        <v>0</v>
      </c>
      <c r="V537" s="34">
        <v>1</v>
      </c>
      <c r="W537" s="34">
        <v>188681</v>
      </c>
      <c r="X537" s="35">
        <v>44761.875</v>
      </c>
      <c r="Y537" s="34" t="s">
        <v>387</v>
      </c>
      <c r="Z537" s="34">
        <v>0</v>
      </c>
      <c r="AA537" s="35"/>
      <c r="AB537" s="35">
        <v>44761.875</v>
      </c>
      <c r="AC537" s="35">
        <v>41463.875</v>
      </c>
      <c r="AD537" s="35">
        <v>43507.916666666664</v>
      </c>
      <c r="AE537" s="35"/>
      <c r="AF537" s="35">
        <v>43510.916666666664</v>
      </c>
      <c r="AG537" s="34"/>
      <c r="AH537" s="34">
        <v>0</v>
      </c>
      <c r="AI537" s="34">
        <v>0</v>
      </c>
      <c r="AJ537" s="34">
        <v>0</v>
      </c>
      <c r="AK537" s="34">
        <v>0</v>
      </c>
      <c r="AL537" s="34">
        <v>0</v>
      </c>
      <c r="AM537" s="34">
        <v>0</v>
      </c>
      <c r="AN537" s="34" t="s">
        <v>389</v>
      </c>
      <c r="AO537" s="34">
        <v>40</v>
      </c>
      <c r="AP537" s="34" t="s">
        <v>400</v>
      </c>
      <c r="AQ537" s="34">
        <v>49621</v>
      </c>
      <c r="AR537" s="34">
        <v>496.21</v>
      </c>
      <c r="AS537" s="34" t="s">
        <v>408</v>
      </c>
      <c r="AT537" t="str">
        <f t="shared" si="25"/>
        <v>747669791XXBXLLX MXDXXRX LXXNXTVXKX416.82SIMSIMSIM190118868144761.875FNEL044761.87541463.87543507.916666666743510.9166666667000000AMIL40NEXT MUNICIPAL SÃO PAULO49621496.21ATIVO</v>
      </c>
      <c r="AU537">
        <f t="shared" si="26"/>
        <v>1</v>
      </c>
      <c r="AV537">
        <f t="shared" si="27"/>
        <v>1</v>
      </c>
      <c r="AW537">
        <f>COUNTIF(Erros!$J$2:$J$1060,H537)</f>
        <v>0</v>
      </c>
      <c r="AX537">
        <f>COUNTIF(Discrepante!$J$2:$J$86,H537)</f>
        <v>2</v>
      </c>
      <c r="AY537">
        <f>COUNTIF(Acertos!$J$2:$J$37,H537)</f>
        <v>1</v>
      </c>
    </row>
    <row r="538" spans="1:51">
      <c r="A538" s="33"/>
      <c r="B538" s="33"/>
      <c r="C538" s="33"/>
      <c r="D538" s="36"/>
      <c r="E538" s="33"/>
      <c r="F538" s="33"/>
      <c r="G538" s="33"/>
      <c r="H538" s="36">
        <v>74766979</v>
      </c>
      <c r="I538" s="30">
        <v>1</v>
      </c>
      <c r="J538" s="36" t="s">
        <v>939</v>
      </c>
      <c r="K538" s="33"/>
      <c r="L538" s="33"/>
      <c r="M538" s="33"/>
      <c r="N538" s="33"/>
      <c r="O538" s="33"/>
      <c r="P538" s="36">
        <v>416.82</v>
      </c>
      <c r="Q538" s="36" t="s">
        <v>404</v>
      </c>
      <c r="R538" s="36" t="s">
        <v>404</v>
      </c>
      <c r="S538" s="36" t="s">
        <v>404</v>
      </c>
      <c r="T538" s="36">
        <v>19</v>
      </c>
      <c r="U538" s="36">
        <v>0</v>
      </c>
      <c r="V538" s="36">
        <v>1</v>
      </c>
      <c r="W538" s="36">
        <v>188681</v>
      </c>
      <c r="X538" s="37">
        <v>44761.875</v>
      </c>
      <c r="Y538" s="36" t="s">
        <v>387</v>
      </c>
      <c r="Z538" s="36">
        <v>0</v>
      </c>
      <c r="AA538" s="37"/>
      <c r="AB538" s="37">
        <v>44761.875</v>
      </c>
      <c r="AC538" s="37">
        <v>41463.875</v>
      </c>
      <c r="AD538" s="37">
        <v>43507.916666666664</v>
      </c>
      <c r="AE538" s="37"/>
      <c r="AF538" s="37">
        <v>43510.916666666664</v>
      </c>
      <c r="AG538" s="36"/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36" t="s">
        <v>389</v>
      </c>
      <c r="AO538" s="36">
        <v>40</v>
      </c>
      <c r="AP538" s="36" t="s">
        <v>400</v>
      </c>
      <c r="AQ538" s="36">
        <v>49621</v>
      </c>
      <c r="AR538" s="36">
        <v>496.21</v>
      </c>
      <c r="AS538" s="36" t="s">
        <v>408</v>
      </c>
      <c r="AT538" t="str">
        <f t="shared" si="25"/>
        <v>747669791XXBXLLX MXDXXRX LXXNXTVXKX416.82SIMSIMSIM190118868144761.875FNEL044761.87541463.87543507.916666666743510.9166666667000000AMIL40NEXT MUNICIPAL SÃO PAULO49621496.21ATIVO</v>
      </c>
      <c r="AU538">
        <f t="shared" si="26"/>
        <v>1</v>
      </c>
      <c r="AV538">
        <f t="shared" si="27"/>
        <v>1</v>
      </c>
      <c r="AW538">
        <f>COUNTIF(Erros!$J$2:$J$1060,H538)</f>
        <v>0</v>
      </c>
      <c r="AX538">
        <f>COUNTIF(Discrepante!$J$2:$J$86,H538)</f>
        <v>2</v>
      </c>
      <c r="AY538">
        <f>COUNTIF(Acertos!$J$2:$J$37,H538)</f>
        <v>1</v>
      </c>
    </row>
    <row r="539" spans="1:51">
      <c r="A539" s="31" t="s">
        <v>219</v>
      </c>
      <c r="B539" s="31" t="s">
        <v>19</v>
      </c>
      <c r="C539" s="31" t="s">
        <v>18</v>
      </c>
      <c r="D539" s="27">
        <v>1198444000</v>
      </c>
      <c r="E539" s="27" t="s">
        <v>1060</v>
      </c>
      <c r="F539" s="27" t="s">
        <v>20</v>
      </c>
      <c r="G539" s="32">
        <v>43510.916666666664</v>
      </c>
      <c r="H539" s="31">
        <v>74766980</v>
      </c>
      <c r="I539" s="27">
        <v>3</v>
      </c>
      <c r="J539" s="31" t="s">
        <v>220</v>
      </c>
      <c r="K539" s="31">
        <v>0</v>
      </c>
      <c r="L539" s="31">
        <v>0</v>
      </c>
      <c r="M539" s="31" t="s">
        <v>201</v>
      </c>
      <c r="N539" s="31" t="s">
        <v>110</v>
      </c>
      <c r="O539" s="31" t="s">
        <v>20</v>
      </c>
      <c r="P539" s="31">
        <v>416.82</v>
      </c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 t="str">
        <f>M539</f>
        <v>NEXT MUN SÃO PAULO QC PJCA</v>
      </c>
      <c r="AQ539" s="33"/>
      <c r="AR539" s="33"/>
      <c r="AS539" s="33"/>
      <c r="AT539" t="str">
        <f t="shared" si="25"/>
        <v>6302b525171b4e38d1b83f116302b4ad7d8f3341632e5b086302b525171b4e38d1b83f0711984440006302b4ad7d8f3341632e5b081198444000D43510.9166666667747669803HXITXR MXDXIRX LXXNXTVIKI00NEXT MUN SÃO PAULO QC PJCAMens. Depend. Faixa Etária Implant.D416.82NEXT MUN SÃO PAULO QC PJCA</v>
      </c>
      <c r="AU539">
        <f t="shared" si="26"/>
        <v>0</v>
      </c>
      <c r="AV539">
        <f t="shared" si="27"/>
        <v>0</v>
      </c>
      <c r="AW539">
        <f>COUNTIF(Erros!$J$2:$J$1060,H539)</f>
        <v>0</v>
      </c>
      <c r="AX539">
        <f>COUNTIF(Discrepante!$J$2:$J$86,H539)</f>
        <v>2</v>
      </c>
      <c r="AY539">
        <f>COUNTIF(Acertos!$J$2:$J$37,H539)</f>
        <v>1</v>
      </c>
    </row>
    <row r="540" spans="1:51">
      <c r="A540" s="33"/>
      <c r="B540" s="33"/>
      <c r="C540" s="33"/>
      <c r="D540" s="34"/>
      <c r="E540" s="33"/>
      <c r="F540" s="33"/>
      <c r="G540" s="33"/>
      <c r="H540" s="34">
        <v>74766980</v>
      </c>
      <c r="I540" s="29">
        <v>1</v>
      </c>
      <c r="J540" s="34" t="s">
        <v>940</v>
      </c>
      <c r="K540" s="33"/>
      <c r="L540" s="33"/>
      <c r="M540" s="33"/>
      <c r="N540" s="33"/>
      <c r="O540" s="33"/>
      <c r="P540" s="34">
        <v>416.82</v>
      </c>
      <c r="Q540" s="34" t="s">
        <v>404</v>
      </c>
      <c r="R540" s="34" t="s">
        <v>404</v>
      </c>
      <c r="S540" s="34" t="s">
        <v>404</v>
      </c>
      <c r="T540" s="34">
        <v>19</v>
      </c>
      <c r="U540" s="34">
        <v>0</v>
      </c>
      <c r="V540" s="34">
        <v>1</v>
      </c>
      <c r="W540" s="34">
        <v>188681</v>
      </c>
      <c r="X540" s="35">
        <v>44761.875</v>
      </c>
      <c r="Y540" s="34" t="s">
        <v>387</v>
      </c>
      <c r="Z540" s="34">
        <v>1</v>
      </c>
      <c r="AA540" s="35"/>
      <c r="AB540" s="35">
        <v>44761.875</v>
      </c>
      <c r="AC540" s="35">
        <v>43227.875</v>
      </c>
      <c r="AD540" s="35">
        <v>43507.916666666664</v>
      </c>
      <c r="AE540" s="35"/>
      <c r="AF540" s="35">
        <v>43510.916666666664</v>
      </c>
      <c r="AG540" s="34"/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34" t="s">
        <v>389</v>
      </c>
      <c r="AO540" s="34">
        <v>40</v>
      </c>
      <c r="AP540" s="34" t="s">
        <v>400</v>
      </c>
      <c r="AQ540" s="34">
        <v>49621</v>
      </c>
      <c r="AR540" s="34">
        <v>496.21</v>
      </c>
      <c r="AS540" s="34" t="s">
        <v>408</v>
      </c>
      <c r="AT540" t="str">
        <f t="shared" si="25"/>
        <v>747669801HXXTXR MXDXXRX LXXNXTVXKX416.82SIMSIMSIM190118868144761.875FNEL144761.87543227.87543507.916666666743510.9166666667000000AMIL40NEXT MUNICIPAL SÃO PAULO49621496.21ATIVO</v>
      </c>
      <c r="AU540">
        <f t="shared" si="26"/>
        <v>0</v>
      </c>
      <c r="AV540">
        <f t="shared" si="27"/>
        <v>1</v>
      </c>
      <c r="AW540">
        <f>COUNTIF(Erros!$J$2:$J$1060,H540)</f>
        <v>0</v>
      </c>
      <c r="AX540">
        <f>COUNTIF(Discrepante!$J$2:$J$86,H540)</f>
        <v>2</v>
      </c>
      <c r="AY540">
        <f>COUNTIF(Acertos!$J$2:$J$37,H540)</f>
        <v>1</v>
      </c>
    </row>
    <row r="541" spans="1:51">
      <c r="A541" s="33"/>
      <c r="B541" s="33"/>
      <c r="C541" s="33"/>
      <c r="D541" s="36"/>
      <c r="E541" s="33"/>
      <c r="F541" s="33"/>
      <c r="G541" s="33"/>
      <c r="H541" s="36">
        <v>74766980</v>
      </c>
      <c r="I541" s="30">
        <v>1</v>
      </c>
      <c r="J541" s="36" t="s">
        <v>940</v>
      </c>
      <c r="K541" s="33"/>
      <c r="L541" s="33"/>
      <c r="M541" s="33"/>
      <c r="N541" s="33"/>
      <c r="O541" s="33"/>
      <c r="P541" s="36">
        <v>416.82</v>
      </c>
      <c r="Q541" s="36" t="s">
        <v>404</v>
      </c>
      <c r="R541" s="36" t="s">
        <v>404</v>
      </c>
      <c r="S541" s="36" t="s">
        <v>404</v>
      </c>
      <c r="T541" s="36">
        <v>19</v>
      </c>
      <c r="U541" s="36">
        <v>0</v>
      </c>
      <c r="V541" s="36">
        <v>1</v>
      </c>
      <c r="W541" s="36">
        <v>188681</v>
      </c>
      <c r="X541" s="37">
        <v>44761.875</v>
      </c>
      <c r="Y541" s="36" t="s">
        <v>387</v>
      </c>
      <c r="Z541" s="36">
        <v>1</v>
      </c>
      <c r="AA541" s="37"/>
      <c r="AB541" s="37">
        <v>44761.875</v>
      </c>
      <c r="AC541" s="37">
        <v>43227.875</v>
      </c>
      <c r="AD541" s="37">
        <v>43507.916666666664</v>
      </c>
      <c r="AE541" s="37"/>
      <c r="AF541" s="37">
        <v>43510.916666666664</v>
      </c>
      <c r="AG541" s="36"/>
      <c r="AH541" s="36">
        <v>0</v>
      </c>
      <c r="AI541" s="36">
        <v>0</v>
      </c>
      <c r="AJ541" s="36">
        <v>0</v>
      </c>
      <c r="AK541" s="36">
        <v>0</v>
      </c>
      <c r="AL541" s="36">
        <v>0</v>
      </c>
      <c r="AM541" s="36">
        <v>0</v>
      </c>
      <c r="AN541" s="36" t="s">
        <v>389</v>
      </c>
      <c r="AO541" s="36">
        <v>40</v>
      </c>
      <c r="AP541" s="36" t="s">
        <v>400</v>
      </c>
      <c r="AQ541" s="36">
        <v>49621</v>
      </c>
      <c r="AR541" s="36">
        <v>496.21</v>
      </c>
      <c r="AS541" s="36" t="s">
        <v>408</v>
      </c>
      <c r="AT541" t="str">
        <f t="shared" si="25"/>
        <v>747669801HXXTXR MXDXXRX LXXNXTVXKX416.82SIMSIMSIM190118868144761.875FNEL144761.87543227.87543507.916666666743510.9166666667000000AMIL40NEXT MUNICIPAL SÃO PAULO49621496.21ATIVO</v>
      </c>
      <c r="AU541">
        <f t="shared" si="26"/>
        <v>1</v>
      </c>
      <c r="AV541">
        <f t="shared" si="27"/>
        <v>1</v>
      </c>
      <c r="AW541">
        <f>COUNTIF(Erros!$J$2:$J$1060,H541)</f>
        <v>0</v>
      </c>
      <c r="AX541">
        <f>COUNTIF(Discrepante!$J$2:$J$86,H541)</f>
        <v>2</v>
      </c>
      <c r="AY541">
        <f>COUNTIF(Acertos!$J$2:$J$37,H541)</f>
        <v>1</v>
      </c>
    </row>
    <row r="542" spans="1:51">
      <c r="A542" s="33"/>
      <c r="B542" s="33"/>
      <c r="C542" s="33"/>
      <c r="D542" s="34"/>
      <c r="E542" s="33"/>
      <c r="F542" s="33"/>
      <c r="G542" s="33"/>
      <c r="H542" s="34">
        <v>74766980</v>
      </c>
      <c r="I542" s="29">
        <v>1</v>
      </c>
      <c r="J542" s="34" t="s">
        <v>940</v>
      </c>
      <c r="K542" s="33"/>
      <c r="L542" s="33"/>
      <c r="M542" s="33"/>
      <c r="N542" s="33"/>
      <c r="O542" s="33"/>
      <c r="P542" s="34">
        <v>416.82</v>
      </c>
      <c r="Q542" s="34" t="s">
        <v>404</v>
      </c>
      <c r="R542" s="34" t="s">
        <v>404</v>
      </c>
      <c r="S542" s="34" t="s">
        <v>404</v>
      </c>
      <c r="T542" s="34">
        <v>19</v>
      </c>
      <c r="U542" s="34">
        <v>0</v>
      </c>
      <c r="V542" s="34">
        <v>1</v>
      </c>
      <c r="W542" s="34">
        <v>188681</v>
      </c>
      <c r="X542" s="35">
        <v>44761.875</v>
      </c>
      <c r="Y542" s="34" t="s">
        <v>387</v>
      </c>
      <c r="Z542" s="34">
        <v>1</v>
      </c>
      <c r="AA542" s="35"/>
      <c r="AB542" s="35">
        <v>44761.875</v>
      </c>
      <c r="AC542" s="35">
        <v>43227.875</v>
      </c>
      <c r="AD542" s="35">
        <v>43507.916666666664</v>
      </c>
      <c r="AE542" s="35"/>
      <c r="AF542" s="35">
        <v>43510.916666666664</v>
      </c>
      <c r="AG542" s="34"/>
      <c r="AH542" s="34">
        <v>0</v>
      </c>
      <c r="AI542" s="34">
        <v>0</v>
      </c>
      <c r="AJ542" s="34">
        <v>0</v>
      </c>
      <c r="AK542" s="34">
        <v>0</v>
      </c>
      <c r="AL542" s="34">
        <v>0</v>
      </c>
      <c r="AM542" s="34">
        <v>0</v>
      </c>
      <c r="AN542" s="34" t="s">
        <v>389</v>
      </c>
      <c r="AO542" s="34">
        <v>40</v>
      </c>
      <c r="AP542" s="34" t="s">
        <v>400</v>
      </c>
      <c r="AQ542" s="34">
        <v>49621</v>
      </c>
      <c r="AR542" s="34">
        <v>496.21</v>
      </c>
      <c r="AS542" s="34" t="s">
        <v>408</v>
      </c>
      <c r="AT542" t="str">
        <f t="shared" si="25"/>
        <v>747669801HXXTXR MXDXXRX LXXNXTVXKX416.82SIMSIMSIM190118868144761.875FNEL144761.87543227.87543507.916666666743510.9166666667000000AMIL40NEXT MUNICIPAL SÃO PAULO49621496.21ATIVO</v>
      </c>
      <c r="AU542">
        <f t="shared" si="26"/>
        <v>1</v>
      </c>
      <c r="AV542">
        <f t="shared" si="27"/>
        <v>1</v>
      </c>
      <c r="AW542">
        <f>COUNTIF(Erros!$J$2:$J$1060,H542)</f>
        <v>0</v>
      </c>
      <c r="AX542">
        <f>COUNTIF(Discrepante!$J$2:$J$86,H542)</f>
        <v>2</v>
      </c>
      <c r="AY542">
        <f>COUNTIF(Acertos!$J$2:$J$37,H542)</f>
        <v>1</v>
      </c>
    </row>
    <row r="543" spans="1:51">
      <c r="A543" s="38" t="s">
        <v>221</v>
      </c>
      <c r="B543" s="38" t="s">
        <v>19</v>
      </c>
      <c r="C543" s="38" t="s">
        <v>18</v>
      </c>
      <c r="D543" s="28">
        <v>1198444000</v>
      </c>
      <c r="E543" s="28" t="s">
        <v>1060</v>
      </c>
      <c r="F543" s="28" t="s">
        <v>20</v>
      </c>
      <c r="G543" s="39">
        <v>43510.916666666664</v>
      </c>
      <c r="H543" s="38">
        <v>74766989</v>
      </c>
      <c r="I543" s="28">
        <v>0</v>
      </c>
      <c r="J543" s="38" t="s">
        <v>222</v>
      </c>
      <c r="K543" s="38">
        <v>0</v>
      </c>
      <c r="L543" s="38">
        <v>0</v>
      </c>
      <c r="M543" s="38" t="s">
        <v>216</v>
      </c>
      <c r="N543" s="38" t="s">
        <v>77</v>
      </c>
      <c r="O543" s="38" t="s">
        <v>78</v>
      </c>
      <c r="P543" s="38">
        <v>742.22</v>
      </c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 t="str">
        <f t="shared" ref="AP543:AP544" si="28">M543</f>
        <v>NEXT - 10</v>
      </c>
      <c r="AQ543" s="33"/>
      <c r="AR543" s="33"/>
      <c r="AS543" s="33"/>
      <c r="AT543" t="str">
        <f t="shared" si="25"/>
        <v>6302b525171b4e38d1b83f126302b4ad7d8f3341632e5b086302b525171b4e38d1b83f0711984440006302b4ad7d8f3341632e5b081198444000D43510.9166666667747669890MXRIX LUWIX WXTX00NEXT - 10Mens. Titular Faixa Etária Implant.T742.22NEXT - 10</v>
      </c>
      <c r="AU543">
        <f t="shared" si="26"/>
        <v>0</v>
      </c>
      <c r="AV543">
        <f t="shared" si="27"/>
        <v>0</v>
      </c>
      <c r="AW543">
        <f>COUNTIF(Erros!$J$2:$J$1060,H543)</f>
        <v>1</v>
      </c>
      <c r="AX543">
        <f>COUNTIF(Discrepante!$J$2:$J$86,H543)</f>
        <v>0</v>
      </c>
      <c r="AY543">
        <f>COUNTIF(Acertos!$J$2:$J$37,H543)</f>
        <v>0</v>
      </c>
    </row>
    <row r="544" spans="1:51">
      <c r="A544" s="38" t="s">
        <v>296</v>
      </c>
      <c r="B544" s="38" t="s">
        <v>37</v>
      </c>
      <c r="C544" s="38" t="s">
        <v>36</v>
      </c>
      <c r="D544" s="28">
        <v>1198467000</v>
      </c>
      <c r="E544" s="28" t="s">
        <v>1059</v>
      </c>
      <c r="F544" s="28" t="s">
        <v>38</v>
      </c>
      <c r="G544" s="39">
        <v>43510.916666666664</v>
      </c>
      <c r="H544" s="38">
        <v>74770467</v>
      </c>
      <c r="I544" s="28">
        <v>0</v>
      </c>
      <c r="J544" s="38" t="s">
        <v>297</v>
      </c>
      <c r="K544" s="38">
        <v>0</v>
      </c>
      <c r="L544" s="38">
        <v>0</v>
      </c>
      <c r="M544" s="38" t="s">
        <v>260</v>
      </c>
      <c r="N544" s="38" t="s">
        <v>77</v>
      </c>
      <c r="O544" s="38" t="s">
        <v>78</v>
      </c>
      <c r="P544" s="38">
        <v>1038.0899999999999</v>
      </c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 t="str">
        <f t="shared" si="28"/>
        <v>AMIL 400 QC NACIONAL R PJCA</v>
      </c>
      <c r="AQ544" s="33"/>
      <c r="AR544" s="33"/>
      <c r="AS544" s="33"/>
      <c r="AT544" t="str">
        <f t="shared" si="25"/>
        <v>6302cc283138135946ebe3716302b4ad14af7051a26da0b66302cc273138135946ebe36f11984670006302b4ad14af7051a26da0b61198467000J43510.9166666667747704670LUIZ XRTUR BUWWI GXUVXX00AMIL 400 QC NACIONAL R PJCAMens. Titular Faixa Etária Implant.T1038.09AMIL 400 QC NACIONAL R PJCA</v>
      </c>
      <c r="AU544">
        <f t="shared" si="26"/>
        <v>0</v>
      </c>
      <c r="AV544">
        <f t="shared" si="27"/>
        <v>0</v>
      </c>
      <c r="AW544">
        <f>COUNTIF(Erros!$J$2:$J$1060,H544)</f>
        <v>1</v>
      </c>
      <c r="AX544">
        <f>COUNTIF(Discrepante!$J$2:$J$86,H544)</f>
        <v>0</v>
      </c>
      <c r="AY544">
        <f>COUNTIF(Acertos!$J$2:$J$37,H544)</f>
        <v>0</v>
      </c>
    </row>
    <row r="545" spans="1:51">
      <c r="A545" s="33"/>
      <c r="B545" s="33"/>
      <c r="C545" s="33"/>
      <c r="D545" s="36"/>
      <c r="E545" s="33"/>
      <c r="F545" s="33"/>
      <c r="G545" s="33"/>
      <c r="H545" s="36">
        <v>74773032</v>
      </c>
      <c r="I545" s="30">
        <v>0</v>
      </c>
      <c r="J545" s="36" t="s">
        <v>933</v>
      </c>
      <c r="K545" s="33"/>
      <c r="L545" s="33"/>
      <c r="M545" s="33"/>
      <c r="N545" s="33"/>
      <c r="O545" s="33"/>
      <c r="P545" s="36">
        <v>649.63</v>
      </c>
      <c r="Q545" s="36" t="s">
        <v>386</v>
      </c>
      <c r="R545" s="36" t="s">
        <v>386</v>
      </c>
      <c r="S545" s="36" t="s">
        <v>386</v>
      </c>
      <c r="T545" s="36">
        <v>19</v>
      </c>
      <c r="U545" s="36">
        <v>0</v>
      </c>
      <c r="V545" s="36">
        <v>1</v>
      </c>
      <c r="W545" s="36">
        <v>187992</v>
      </c>
      <c r="X545" s="37">
        <v>44761.875</v>
      </c>
      <c r="Y545" s="36" t="s">
        <v>387</v>
      </c>
      <c r="Z545" s="36">
        <v>0</v>
      </c>
      <c r="AA545" s="37">
        <v>44693.875</v>
      </c>
      <c r="AB545" s="37">
        <v>44761.875</v>
      </c>
      <c r="AC545" s="37">
        <v>39853.916666666664</v>
      </c>
      <c r="AD545" s="37">
        <v>44693.875</v>
      </c>
      <c r="AE545" s="37">
        <v>44664.875</v>
      </c>
      <c r="AF545" s="37">
        <v>43510.916666666664</v>
      </c>
      <c r="AG545" s="36"/>
      <c r="AH545" s="36">
        <v>0</v>
      </c>
      <c r="AI545" s="36">
        <v>0</v>
      </c>
      <c r="AJ545" s="36">
        <v>0</v>
      </c>
      <c r="AK545" s="36">
        <v>0</v>
      </c>
      <c r="AL545" s="36">
        <v>0</v>
      </c>
      <c r="AM545" s="36">
        <v>0</v>
      </c>
      <c r="AN545" s="36" t="s">
        <v>389</v>
      </c>
      <c r="AO545" s="36"/>
      <c r="AP545" s="36" t="s">
        <v>476</v>
      </c>
      <c r="AQ545" s="36">
        <v>77338</v>
      </c>
      <c r="AR545" s="36">
        <v>773.38</v>
      </c>
      <c r="AS545" s="36" t="s">
        <v>391</v>
      </c>
      <c r="AT545" t="str">
        <f t="shared" si="25"/>
        <v>747730320WXMXLX XNTX DX XLXVXXRX649.63NÃONÃONÃO190118799244761.875FNEL044693.87544761.87539853.916666666744693.87544664.87543510.9166666667000000AMILAMIL 400 QC NACIONAL77338773.38INATIVO</v>
      </c>
      <c r="AU545">
        <f t="shared" si="26"/>
        <v>0</v>
      </c>
      <c r="AV545">
        <f t="shared" si="27"/>
        <v>0</v>
      </c>
      <c r="AW545">
        <f>COUNTIF(Erros!$J$2:$J$1060,H545)</f>
        <v>3</v>
      </c>
      <c r="AX545">
        <f>COUNTIF(Discrepante!$J$2:$J$86,H545)</f>
        <v>0</v>
      </c>
      <c r="AY545">
        <f>COUNTIF(Acertos!$J$2:$J$37,H545)</f>
        <v>0</v>
      </c>
    </row>
    <row r="546" spans="1:51">
      <c r="A546" s="33"/>
      <c r="B546" s="33"/>
      <c r="C546" s="33"/>
      <c r="D546" s="34"/>
      <c r="E546" s="33"/>
      <c r="F546" s="33"/>
      <c r="G546" s="33"/>
      <c r="H546" s="34">
        <v>74773032</v>
      </c>
      <c r="I546" s="29">
        <v>0</v>
      </c>
      <c r="J546" s="34" t="s">
        <v>933</v>
      </c>
      <c r="K546" s="33"/>
      <c r="L546" s="33"/>
      <c r="M546" s="33"/>
      <c r="N546" s="33"/>
      <c r="O546" s="33"/>
      <c r="P546" s="34">
        <v>649.63</v>
      </c>
      <c r="Q546" s="34" t="s">
        <v>386</v>
      </c>
      <c r="R546" s="34" t="s">
        <v>386</v>
      </c>
      <c r="S546" s="34" t="s">
        <v>386</v>
      </c>
      <c r="T546" s="34">
        <v>19</v>
      </c>
      <c r="U546" s="34">
        <v>0</v>
      </c>
      <c r="V546" s="34">
        <v>1</v>
      </c>
      <c r="W546" s="34">
        <v>187992</v>
      </c>
      <c r="X546" s="35">
        <v>44761.875</v>
      </c>
      <c r="Y546" s="34" t="s">
        <v>387</v>
      </c>
      <c r="Z546" s="34">
        <v>0</v>
      </c>
      <c r="AA546" s="35">
        <v>44693.875</v>
      </c>
      <c r="AB546" s="35">
        <v>44761.875</v>
      </c>
      <c r="AC546" s="35">
        <v>39853.916666666664</v>
      </c>
      <c r="AD546" s="35">
        <v>44693.875</v>
      </c>
      <c r="AE546" s="35">
        <v>44664.875</v>
      </c>
      <c r="AF546" s="35">
        <v>43510.916666666664</v>
      </c>
      <c r="AG546" s="34"/>
      <c r="AH546" s="34">
        <v>0</v>
      </c>
      <c r="AI546" s="34">
        <v>0</v>
      </c>
      <c r="AJ546" s="34">
        <v>0</v>
      </c>
      <c r="AK546" s="34">
        <v>0</v>
      </c>
      <c r="AL546" s="34">
        <v>0</v>
      </c>
      <c r="AM546" s="34">
        <v>0</v>
      </c>
      <c r="AN546" s="34" t="s">
        <v>389</v>
      </c>
      <c r="AO546" s="34"/>
      <c r="AP546" s="34" t="s">
        <v>476</v>
      </c>
      <c r="AQ546" s="34">
        <v>77338</v>
      </c>
      <c r="AR546" s="34">
        <v>773.38</v>
      </c>
      <c r="AS546" s="34" t="s">
        <v>391</v>
      </c>
      <c r="AT546" t="str">
        <f t="shared" si="25"/>
        <v>747730320WXMXLX XNTX DX XLXVXXRX649.63NÃONÃONÃO190118799244761.875FNEL044693.87544761.87539853.916666666744693.87544664.87543510.9166666667000000AMILAMIL 400 QC NACIONAL77338773.38INATIVO</v>
      </c>
      <c r="AU546">
        <f t="shared" si="26"/>
        <v>1</v>
      </c>
      <c r="AV546">
        <f t="shared" si="27"/>
        <v>1</v>
      </c>
      <c r="AW546">
        <f>COUNTIF(Erros!$J$2:$J$1060,H546)</f>
        <v>3</v>
      </c>
      <c r="AX546">
        <f>COUNTIF(Discrepante!$J$2:$J$86,H546)</f>
        <v>0</v>
      </c>
      <c r="AY546">
        <f>COUNTIF(Acertos!$J$2:$J$37,H546)</f>
        <v>0</v>
      </c>
    </row>
    <row r="547" spans="1:51">
      <c r="A547" s="33"/>
      <c r="B547" s="33"/>
      <c r="C547" s="33"/>
      <c r="D547" s="36"/>
      <c r="E547" s="33"/>
      <c r="F547" s="33"/>
      <c r="G547" s="33"/>
      <c r="H547" s="36">
        <v>74773032</v>
      </c>
      <c r="I547" s="30">
        <v>0</v>
      </c>
      <c r="J547" s="36" t="s">
        <v>933</v>
      </c>
      <c r="K547" s="33"/>
      <c r="L547" s="33"/>
      <c r="M547" s="33"/>
      <c r="N547" s="33"/>
      <c r="O547" s="33"/>
      <c r="P547" s="36">
        <v>649.63</v>
      </c>
      <c r="Q547" s="36" t="s">
        <v>386</v>
      </c>
      <c r="R547" s="36" t="s">
        <v>386</v>
      </c>
      <c r="S547" s="36" t="s">
        <v>386</v>
      </c>
      <c r="T547" s="36">
        <v>19</v>
      </c>
      <c r="U547" s="36">
        <v>0</v>
      </c>
      <c r="V547" s="36">
        <v>1</v>
      </c>
      <c r="W547" s="36">
        <v>187992</v>
      </c>
      <c r="X547" s="37">
        <v>44761.875</v>
      </c>
      <c r="Y547" s="36" t="s">
        <v>387</v>
      </c>
      <c r="Z547" s="36">
        <v>0</v>
      </c>
      <c r="AA547" s="37">
        <v>44693.875</v>
      </c>
      <c r="AB547" s="37">
        <v>44761.875</v>
      </c>
      <c r="AC547" s="37">
        <v>39853.916666666664</v>
      </c>
      <c r="AD547" s="37">
        <v>44693.875</v>
      </c>
      <c r="AE547" s="37">
        <v>44664.875</v>
      </c>
      <c r="AF547" s="37">
        <v>43510.916666666664</v>
      </c>
      <c r="AG547" s="36"/>
      <c r="AH547" s="36">
        <v>0</v>
      </c>
      <c r="AI547" s="36">
        <v>0</v>
      </c>
      <c r="AJ547" s="36">
        <v>0</v>
      </c>
      <c r="AK547" s="36">
        <v>0</v>
      </c>
      <c r="AL547" s="36">
        <v>0</v>
      </c>
      <c r="AM547" s="36">
        <v>0</v>
      </c>
      <c r="AN547" s="36" t="s">
        <v>389</v>
      </c>
      <c r="AO547" s="36"/>
      <c r="AP547" s="36" t="s">
        <v>476</v>
      </c>
      <c r="AQ547" s="36">
        <v>77338</v>
      </c>
      <c r="AR547" s="36">
        <v>773.38</v>
      </c>
      <c r="AS547" s="36" t="s">
        <v>391</v>
      </c>
      <c r="AT547" t="str">
        <f t="shared" si="25"/>
        <v>747730320WXMXLX XNTX DX XLXVXXRX649.63NÃONÃONÃO190118799244761.875FNEL044693.87544761.87539853.916666666744693.87544664.87543510.9166666667000000AMILAMIL 400 QC NACIONAL77338773.38INATIVO</v>
      </c>
      <c r="AU547">
        <f t="shared" si="26"/>
        <v>1</v>
      </c>
      <c r="AV547">
        <f t="shared" si="27"/>
        <v>1</v>
      </c>
      <c r="AW547">
        <f>COUNTIF(Erros!$J$2:$J$1060,H547)</f>
        <v>3</v>
      </c>
      <c r="AX547">
        <f>COUNTIF(Discrepante!$J$2:$J$86,H547)</f>
        <v>0</v>
      </c>
      <c r="AY547">
        <f>COUNTIF(Acertos!$J$2:$J$37,H547)</f>
        <v>0</v>
      </c>
    </row>
    <row r="548" spans="1:51">
      <c r="A548" s="33"/>
      <c r="B548" s="33"/>
      <c r="C548" s="33"/>
      <c r="D548" s="34"/>
      <c r="E548" s="33"/>
      <c r="F548" s="33"/>
      <c r="G548" s="33"/>
      <c r="H548" s="34">
        <v>74773106</v>
      </c>
      <c r="I548" s="29">
        <v>0</v>
      </c>
      <c r="J548" s="34" t="s">
        <v>934</v>
      </c>
      <c r="K548" s="33"/>
      <c r="L548" s="33"/>
      <c r="M548" s="33"/>
      <c r="N548" s="33"/>
      <c r="O548" s="33"/>
      <c r="P548" s="34">
        <v>2555.9499999999998</v>
      </c>
      <c r="Q548" s="34" t="s">
        <v>404</v>
      </c>
      <c r="R548" s="34" t="s">
        <v>404</v>
      </c>
      <c r="S548" s="34" t="s">
        <v>404</v>
      </c>
      <c r="T548" s="34">
        <v>19</v>
      </c>
      <c r="U548" s="34">
        <v>0</v>
      </c>
      <c r="V548" s="34">
        <v>1</v>
      </c>
      <c r="W548" s="34">
        <v>188015</v>
      </c>
      <c r="X548" s="35">
        <v>44761.875</v>
      </c>
      <c r="Y548" s="34" t="s">
        <v>387</v>
      </c>
      <c r="Z548" s="34">
        <v>0</v>
      </c>
      <c r="AA548" s="35">
        <v>44760.875</v>
      </c>
      <c r="AB548" s="35">
        <v>44761.875</v>
      </c>
      <c r="AC548" s="35">
        <v>30298.916666666668</v>
      </c>
      <c r="AD548" s="35">
        <v>44760.875</v>
      </c>
      <c r="AE548" s="35">
        <v>43657.875</v>
      </c>
      <c r="AF548" s="35">
        <v>43510.916666666664</v>
      </c>
      <c r="AG548" s="34"/>
      <c r="AH548" s="34">
        <v>0</v>
      </c>
      <c r="AI548" s="34">
        <v>0</v>
      </c>
      <c r="AJ548" s="34">
        <v>0</v>
      </c>
      <c r="AK548" s="34">
        <v>0</v>
      </c>
      <c r="AL548" s="34">
        <v>0</v>
      </c>
      <c r="AM548" s="34">
        <v>0</v>
      </c>
      <c r="AN548" s="34" t="s">
        <v>389</v>
      </c>
      <c r="AO548" s="34">
        <v>40</v>
      </c>
      <c r="AP548" s="34" t="s">
        <v>398</v>
      </c>
      <c r="AQ548" s="34">
        <v>30428</v>
      </c>
      <c r="AR548" s="34">
        <v>3042.8</v>
      </c>
      <c r="AS548" s="34" t="s">
        <v>391</v>
      </c>
      <c r="AT548" t="str">
        <f t="shared" si="25"/>
        <v>747731060NXTXLXX DX XNTX WXRVXLHX2555.95SIMSIMSIM190118801544761.875FNEL044760.87544761.87530298.916666666744760.87543657.87543510.9166666667000000AMIL40AMIL 500 QP NACIONAL304283042.8INATIVO</v>
      </c>
      <c r="AU548">
        <f t="shared" si="26"/>
        <v>0</v>
      </c>
      <c r="AV548">
        <f t="shared" si="27"/>
        <v>0</v>
      </c>
      <c r="AW548">
        <f>COUNTIF(Erros!$J$2:$J$1060,H548)</f>
        <v>3</v>
      </c>
      <c r="AX548">
        <f>COUNTIF(Discrepante!$J$2:$J$86,H548)</f>
        <v>0</v>
      </c>
      <c r="AY548">
        <f>COUNTIF(Acertos!$J$2:$J$37,H548)</f>
        <v>0</v>
      </c>
    </row>
    <row r="549" spans="1:51">
      <c r="A549" s="33"/>
      <c r="B549" s="33"/>
      <c r="C549" s="33"/>
      <c r="D549" s="36"/>
      <c r="E549" s="33"/>
      <c r="F549" s="33"/>
      <c r="G549" s="33"/>
      <c r="H549" s="36">
        <v>74773106</v>
      </c>
      <c r="I549" s="30">
        <v>0</v>
      </c>
      <c r="J549" s="36" t="s">
        <v>934</v>
      </c>
      <c r="K549" s="33"/>
      <c r="L549" s="33"/>
      <c r="M549" s="33"/>
      <c r="N549" s="33"/>
      <c r="O549" s="33"/>
      <c r="P549" s="36">
        <v>2555.9499999999998</v>
      </c>
      <c r="Q549" s="36" t="s">
        <v>404</v>
      </c>
      <c r="R549" s="36" t="s">
        <v>404</v>
      </c>
      <c r="S549" s="36" t="s">
        <v>404</v>
      </c>
      <c r="T549" s="36">
        <v>19</v>
      </c>
      <c r="U549" s="36">
        <v>0</v>
      </c>
      <c r="V549" s="36">
        <v>1</v>
      </c>
      <c r="W549" s="36">
        <v>188015</v>
      </c>
      <c r="X549" s="37">
        <v>44761.875</v>
      </c>
      <c r="Y549" s="36" t="s">
        <v>387</v>
      </c>
      <c r="Z549" s="36">
        <v>0</v>
      </c>
      <c r="AA549" s="37">
        <v>44760.875</v>
      </c>
      <c r="AB549" s="37">
        <v>44761.875</v>
      </c>
      <c r="AC549" s="37">
        <v>30298.916666666668</v>
      </c>
      <c r="AD549" s="37">
        <v>44760.875</v>
      </c>
      <c r="AE549" s="37">
        <v>43657.875</v>
      </c>
      <c r="AF549" s="37">
        <v>43510.916666666664</v>
      </c>
      <c r="AG549" s="36"/>
      <c r="AH549" s="36">
        <v>0</v>
      </c>
      <c r="AI549" s="36">
        <v>0</v>
      </c>
      <c r="AJ549" s="36">
        <v>0</v>
      </c>
      <c r="AK549" s="36">
        <v>0</v>
      </c>
      <c r="AL549" s="36">
        <v>0</v>
      </c>
      <c r="AM549" s="36">
        <v>0</v>
      </c>
      <c r="AN549" s="36" t="s">
        <v>389</v>
      </c>
      <c r="AO549" s="36">
        <v>40</v>
      </c>
      <c r="AP549" s="36" t="s">
        <v>398</v>
      </c>
      <c r="AQ549" s="36">
        <v>30428</v>
      </c>
      <c r="AR549" s="36">
        <v>3042.8</v>
      </c>
      <c r="AS549" s="36" t="s">
        <v>391</v>
      </c>
      <c r="AT549" t="str">
        <f t="shared" si="25"/>
        <v>747731060NXTXLXX DX XNTX WXRVXLHX2555.95SIMSIMSIM190118801544761.875FNEL044760.87544761.87530298.916666666744760.87543657.87543510.9166666667000000AMIL40AMIL 500 QP NACIONAL304283042.8INATIVO</v>
      </c>
      <c r="AU549">
        <f t="shared" si="26"/>
        <v>1</v>
      </c>
      <c r="AV549">
        <f t="shared" si="27"/>
        <v>1</v>
      </c>
      <c r="AW549">
        <f>COUNTIF(Erros!$J$2:$J$1060,H549)</f>
        <v>3</v>
      </c>
      <c r="AX549">
        <f>COUNTIF(Discrepante!$J$2:$J$86,H549)</f>
        <v>0</v>
      </c>
      <c r="AY549">
        <f>COUNTIF(Acertos!$J$2:$J$37,H549)</f>
        <v>0</v>
      </c>
    </row>
    <row r="550" spans="1:51">
      <c r="A550" s="33"/>
      <c r="B550" s="33"/>
      <c r="C550" s="33"/>
      <c r="D550" s="34"/>
      <c r="E550" s="33"/>
      <c r="F550" s="33"/>
      <c r="G550" s="33"/>
      <c r="H550" s="34">
        <v>74773106</v>
      </c>
      <c r="I550" s="29">
        <v>0</v>
      </c>
      <c r="J550" s="34" t="s">
        <v>934</v>
      </c>
      <c r="K550" s="33"/>
      <c r="L550" s="33"/>
      <c r="M550" s="33"/>
      <c r="N550" s="33"/>
      <c r="O550" s="33"/>
      <c r="P550" s="34">
        <v>2555.9499999999998</v>
      </c>
      <c r="Q550" s="34" t="s">
        <v>404</v>
      </c>
      <c r="R550" s="34" t="s">
        <v>404</v>
      </c>
      <c r="S550" s="34" t="s">
        <v>404</v>
      </c>
      <c r="T550" s="34">
        <v>19</v>
      </c>
      <c r="U550" s="34">
        <v>0</v>
      </c>
      <c r="V550" s="34">
        <v>1</v>
      </c>
      <c r="W550" s="34">
        <v>188015</v>
      </c>
      <c r="X550" s="35">
        <v>44761.875</v>
      </c>
      <c r="Y550" s="34" t="s">
        <v>387</v>
      </c>
      <c r="Z550" s="34">
        <v>0</v>
      </c>
      <c r="AA550" s="35">
        <v>44760.875</v>
      </c>
      <c r="AB550" s="35">
        <v>44761.875</v>
      </c>
      <c r="AC550" s="35">
        <v>30298.916666666668</v>
      </c>
      <c r="AD550" s="35">
        <v>44760.875</v>
      </c>
      <c r="AE550" s="35">
        <v>43657.875</v>
      </c>
      <c r="AF550" s="35">
        <v>43510.916666666664</v>
      </c>
      <c r="AG550" s="34"/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34" t="s">
        <v>389</v>
      </c>
      <c r="AO550" s="34">
        <v>40</v>
      </c>
      <c r="AP550" s="34" t="s">
        <v>398</v>
      </c>
      <c r="AQ550" s="34">
        <v>30428</v>
      </c>
      <c r="AR550" s="34">
        <v>3042.8</v>
      </c>
      <c r="AS550" s="34" t="s">
        <v>391</v>
      </c>
      <c r="AT550" t="str">
        <f t="shared" si="25"/>
        <v>747731060NXTXLXX DX XNTX WXRVXLHX2555.95SIMSIMSIM190118801544761.875FNEL044760.87544761.87530298.916666666744760.87543657.87543510.9166666667000000AMIL40AMIL 500 QP NACIONAL304283042.8INATIVO</v>
      </c>
      <c r="AU550">
        <f t="shared" si="26"/>
        <v>1</v>
      </c>
      <c r="AV550">
        <f t="shared" si="27"/>
        <v>1</v>
      </c>
      <c r="AW550">
        <f>COUNTIF(Erros!$J$2:$J$1060,H550)</f>
        <v>3</v>
      </c>
      <c r="AX550">
        <f>COUNTIF(Discrepante!$J$2:$J$86,H550)</f>
        <v>0</v>
      </c>
      <c r="AY550">
        <f>COUNTIF(Acertos!$J$2:$J$37,H550)</f>
        <v>0</v>
      </c>
    </row>
    <row r="551" spans="1:51">
      <c r="A551" s="33"/>
      <c r="B551" s="33"/>
      <c r="C551" s="33"/>
      <c r="D551" s="36"/>
      <c r="E551" s="33"/>
      <c r="F551" s="33"/>
      <c r="G551" s="33"/>
      <c r="H551" s="36">
        <v>74773192</v>
      </c>
      <c r="I551" s="30">
        <v>0</v>
      </c>
      <c r="J551" s="36" t="s">
        <v>935</v>
      </c>
      <c r="K551" s="33"/>
      <c r="L551" s="33"/>
      <c r="M551" s="33"/>
      <c r="N551" s="33"/>
      <c r="O551" s="33"/>
      <c r="P551" s="36">
        <v>2418.62</v>
      </c>
      <c r="Q551" s="36" t="s">
        <v>404</v>
      </c>
      <c r="R551" s="36" t="s">
        <v>404</v>
      </c>
      <c r="S551" s="36" t="s">
        <v>404</v>
      </c>
      <c r="T551" s="36">
        <v>278</v>
      </c>
      <c r="U551" s="36">
        <v>0</v>
      </c>
      <c r="V551" s="36">
        <v>1</v>
      </c>
      <c r="W551" s="36">
        <v>188601</v>
      </c>
      <c r="X551" s="37">
        <v>44761.875</v>
      </c>
      <c r="Y551" s="36" t="s">
        <v>396</v>
      </c>
      <c r="Z551" s="36">
        <v>0</v>
      </c>
      <c r="AA551" s="37"/>
      <c r="AB551" s="37">
        <v>44761.875</v>
      </c>
      <c r="AC551" s="37">
        <v>31172.875</v>
      </c>
      <c r="AD551" s="37">
        <v>43509.916666666664</v>
      </c>
      <c r="AE551" s="37"/>
      <c r="AF551" s="37">
        <v>43510.916666666664</v>
      </c>
      <c r="AG551" s="36"/>
      <c r="AH551" s="36">
        <v>0</v>
      </c>
      <c r="AI551" s="36">
        <v>0</v>
      </c>
      <c r="AJ551" s="36">
        <v>0</v>
      </c>
      <c r="AK551" s="36">
        <v>0</v>
      </c>
      <c r="AL551" s="36">
        <v>0</v>
      </c>
      <c r="AM551" s="36">
        <v>0</v>
      </c>
      <c r="AN551" s="36" t="s">
        <v>389</v>
      </c>
      <c r="AO551" s="36">
        <v>40</v>
      </c>
      <c r="AP551" s="36" t="s">
        <v>483</v>
      </c>
      <c r="AQ551" s="36">
        <v>2914</v>
      </c>
      <c r="AR551" s="36">
        <v>2914</v>
      </c>
      <c r="AS551" s="36" t="s">
        <v>408</v>
      </c>
      <c r="AT551" t="str">
        <f t="shared" si="25"/>
        <v>747731920XDXRLY XUDMXLY XUZX PRXZXRX2418.62SIMSIMSIM2780118860144761.875SINDSIME -SINDICATO DOS EMPREENDEDORES INDIVIDUAIS044761.87531172.87543509.916666666743510.9166666667000000AMIL40AMIL 700 QP NACIONAL29142914ATIVO</v>
      </c>
      <c r="AU551">
        <f t="shared" si="26"/>
        <v>0</v>
      </c>
      <c r="AV551">
        <f t="shared" si="27"/>
        <v>0</v>
      </c>
      <c r="AW551">
        <f>COUNTIF(Erros!$J$2:$J$1060,H551)</f>
        <v>3</v>
      </c>
      <c r="AX551">
        <f>COUNTIF(Discrepante!$J$2:$J$86,H551)</f>
        <v>0</v>
      </c>
      <c r="AY551">
        <f>COUNTIF(Acertos!$J$2:$J$37,H551)</f>
        <v>0</v>
      </c>
    </row>
    <row r="552" spans="1:51">
      <c r="A552" s="33"/>
      <c r="B552" s="33"/>
      <c r="C552" s="33"/>
      <c r="D552" s="34"/>
      <c r="E552" s="33"/>
      <c r="F552" s="33"/>
      <c r="G552" s="33"/>
      <c r="H552" s="34">
        <v>74773192</v>
      </c>
      <c r="I552" s="29">
        <v>0</v>
      </c>
      <c r="J552" s="34" t="s">
        <v>935</v>
      </c>
      <c r="K552" s="33"/>
      <c r="L552" s="33"/>
      <c r="M552" s="33"/>
      <c r="N552" s="33"/>
      <c r="O552" s="33"/>
      <c r="P552" s="34">
        <v>2418.62</v>
      </c>
      <c r="Q552" s="34" t="s">
        <v>404</v>
      </c>
      <c r="R552" s="34" t="s">
        <v>404</v>
      </c>
      <c r="S552" s="34" t="s">
        <v>404</v>
      </c>
      <c r="T552" s="34">
        <v>278</v>
      </c>
      <c r="U552" s="34">
        <v>0</v>
      </c>
      <c r="V552" s="34">
        <v>1</v>
      </c>
      <c r="W552" s="34">
        <v>188601</v>
      </c>
      <c r="X552" s="35">
        <v>44761.875</v>
      </c>
      <c r="Y552" s="34" t="s">
        <v>396</v>
      </c>
      <c r="Z552" s="34">
        <v>0</v>
      </c>
      <c r="AA552" s="35"/>
      <c r="AB552" s="35">
        <v>44761.875</v>
      </c>
      <c r="AC552" s="35">
        <v>31172.875</v>
      </c>
      <c r="AD552" s="35">
        <v>43509.916666666664</v>
      </c>
      <c r="AE552" s="35"/>
      <c r="AF552" s="35">
        <v>43510.916666666664</v>
      </c>
      <c r="AG552" s="34"/>
      <c r="AH552" s="34">
        <v>0</v>
      </c>
      <c r="AI552" s="34">
        <v>0</v>
      </c>
      <c r="AJ552" s="34">
        <v>0</v>
      </c>
      <c r="AK552" s="34">
        <v>0</v>
      </c>
      <c r="AL552" s="34">
        <v>0</v>
      </c>
      <c r="AM552" s="34">
        <v>0</v>
      </c>
      <c r="AN552" s="34" t="s">
        <v>389</v>
      </c>
      <c r="AO552" s="34">
        <v>40</v>
      </c>
      <c r="AP552" s="34" t="s">
        <v>483</v>
      </c>
      <c r="AQ552" s="34">
        <v>2914</v>
      </c>
      <c r="AR552" s="34">
        <v>2914</v>
      </c>
      <c r="AS552" s="34" t="s">
        <v>408</v>
      </c>
      <c r="AT552" t="str">
        <f t="shared" si="25"/>
        <v>747731920XDXRLY XUDMXLY XUZX PRXZXRX2418.62SIMSIMSIM2780118860144761.875SINDSIME -SINDICATO DOS EMPREENDEDORES INDIVIDUAIS044761.87531172.87543509.916666666743510.9166666667000000AMIL40AMIL 700 QP NACIONAL29142914ATIVO</v>
      </c>
      <c r="AU552">
        <f t="shared" si="26"/>
        <v>1</v>
      </c>
      <c r="AV552">
        <f t="shared" si="27"/>
        <v>1</v>
      </c>
      <c r="AW552">
        <f>COUNTIF(Erros!$J$2:$J$1060,H552)</f>
        <v>3</v>
      </c>
      <c r="AX552">
        <f>COUNTIF(Discrepante!$J$2:$J$86,H552)</f>
        <v>0</v>
      </c>
      <c r="AY552">
        <f>COUNTIF(Acertos!$J$2:$J$37,H552)</f>
        <v>0</v>
      </c>
    </row>
    <row r="553" spans="1:51">
      <c r="A553" s="33"/>
      <c r="B553" s="33"/>
      <c r="C553" s="33"/>
      <c r="D553" s="36"/>
      <c r="E553" s="33"/>
      <c r="F553" s="33"/>
      <c r="G553" s="33"/>
      <c r="H553" s="36">
        <v>74773192</v>
      </c>
      <c r="I553" s="30">
        <v>0</v>
      </c>
      <c r="J553" s="36" t="s">
        <v>935</v>
      </c>
      <c r="K553" s="33"/>
      <c r="L553" s="33"/>
      <c r="M553" s="33"/>
      <c r="N553" s="33"/>
      <c r="O553" s="33"/>
      <c r="P553" s="36">
        <v>2418.62</v>
      </c>
      <c r="Q553" s="36" t="s">
        <v>404</v>
      </c>
      <c r="R553" s="36" t="s">
        <v>404</v>
      </c>
      <c r="S553" s="36" t="s">
        <v>404</v>
      </c>
      <c r="T553" s="36">
        <v>278</v>
      </c>
      <c r="U553" s="36">
        <v>0</v>
      </c>
      <c r="V553" s="36">
        <v>1</v>
      </c>
      <c r="W553" s="36">
        <v>188601</v>
      </c>
      <c r="X553" s="37">
        <v>44761.875</v>
      </c>
      <c r="Y553" s="36" t="s">
        <v>396</v>
      </c>
      <c r="Z553" s="36">
        <v>0</v>
      </c>
      <c r="AA553" s="37"/>
      <c r="AB553" s="37">
        <v>44761.875</v>
      </c>
      <c r="AC553" s="37">
        <v>31172.875</v>
      </c>
      <c r="AD553" s="37">
        <v>43509.916666666664</v>
      </c>
      <c r="AE553" s="37"/>
      <c r="AF553" s="37">
        <v>43510.916666666664</v>
      </c>
      <c r="AG553" s="36"/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36" t="s">
        <v>389</v>
      </c>
      <c r="AO553" s="36">
        <v>40</v>
      </c>
      <c r="AP553" s="36" t="s">
        <v>483</v>
      </c>
      <c r="AQ553" s="36">
        <v>2914</v>
      </c>
      <c r="AR553" s="36">
        <v>2914</v>
      </c>
      <c r="AS553" s="36" t="s">
        <v>408</v>
      </c>
      <c r="AT553" t="str">
        <f t="shared" si="25"/>
        <v>747731920XDXRLY XUDMXLY XUZX PRXZXRX2418.62SIMSIMSIM2780118860144761.875SINDSIME -SINDICATO DOS EMPREENDEDORES INDIVIDUAIS044761.87531172.87543509.916666666743510.9166666667000000AMIL40AMIL 700 QP NACIONAL29142914ATIVO</v>
      </c>
      <c r="AU553">
        <f t="shared" si="26"/>
        <v>1</v>
      </c>
      <c r="AV553">
        <f t="shared" si="27"/>
        <v>1</v>
      </c>
      <c r="AW553">
        <f>COUNTIF(Erros!$J$2:$J$1060,H553)</f>
        <v>3</v>
      </c>
      <c r="AX553">
        <f>COUNTIF(Discrepante!$J$2:$J$86,H553)</f>
        <v>0</v>
      </c>
      <c r="AY553">
        <f>COUNTIF(Acertos!$J$2:$J$37,H553)</f>
        <v>0</v>
      </c>
    </row>
    <row r="554" spans="1:51">
      <c r="A554" s="33"/>
      <c r="B554" s="33"/>
      <c r="C554" s="33"/>
      <c r="D554" s="34"/>
      <c r="E554" s="33"/>
      <c r="F554" s="33"/>
      <c r="G554" s="33"/>
      <c r="H554" s="34">
        <v>74773193</v>
      </c>
      <c r="I554" s="29">
        <v>0</v>
      </c>
      <c r="J554" s="34" t="s">
        <v>936</v>
      </c>
      <c r="K554" s="33"/>
      <c r="L554" s="33"/>
      <c r="M554" s="33"/>
      <c r="N554" s="33"/>
      <c r="O554" s="33"/>
      <c r="P554" s="34">
        <v>1340.16</v>
      </c>
      <c r="Q554" s="34" t="s">
        <v>404</v>
      </c>
      <c r="R554" s="34" t="s">
        <v>404</v>
      </c>
      <c r="S554" s="34" t="s">
        <v>404</v>
      </c>
      <c r="T554" s="34">
        <v>278</v>
      </c>
      <c r="U554" s="34">
        <v>0</v>
      </c>
      <c r="V554" s="34">
        <v>1</v>
      </c>
      <c r="W554" s="34">
        <v>188601</v>
      </c>
      <c r="X554" s="35">
        <v>44761.875</v>
      </c>
      <c r="Y554" s="34" t="s">
        <v>396</v>
      </c>
      <c r="Z554" s="34">
        <v>1</v>
      </c>
      <c r="AA554" s="35"/>
      <c r="AB554" s="35">
        <v>44761.875</v>
      </c>
      <c r="AC554" s="35">
        <v>43472.916666666664</v>
      </c>
      <c r="AD554" s="35">
        <v>43509.916666666664</v>
      </c>
      <c r="AE554" s="35"/>
      <c r="AF554" s="35">
        <v>43510.916666666664</v>
      </c>
      <c r="AG554" s="34"/>
      <c r="AH554" s="34">
        <v>0</v>
      </c>
      <c r="AI554" s="34">
        <v>0</v>
      </c>
      <c r="AJ554" s="34">
        <v>0</v>
      </c>
      <c r="AK554" s="34">
        <v>0</v>
      </c>
      <c r="AL554" s="34">
        <v>0</v>
      </c>
      <c r="AM554" s="34">
        <v>0</v>
      </c>
      <c r="AN554" s="34" t="s">
        <v>389</v>
      </c>
      <c r="AO554" s="34">
        <v>40</v>
      </c>
      <c r="AP554" s="34" t="s">
        <v>483</v>
      </c>
      <c r="AQ554" s="34">
        <v>161465</v>
      </c>
      <c r="AR554" s="34">
        <v>1614.65</v>
      </c>
      <c r="AS554" s="34" t="s">
        <v>408</v>
      </c>
      <c r="AT554" t="str">
        <f t="shared" si="25"/>
        <v>747731930XRTUR PRXZXRX RXDRXGUX1340.16SIMSIMSIM2780118860144761.875SINDSIME -SINDICATO DOS EMPREENDEDORES INDIVIDUAIS144761.87543472.916666666743509.916666666743510.9166666667000000AMIL40AMIL 700 QP NACIONAL1614651614.65ATIVO</v>
      </c>
      <c r="AU554">
        <f t="shared" si="26"/>
        <v>0</v>
      </c>
      <c r="AV554">
        <f t="shared" si="27"/>
        <v>0</v>
      </c>
      <c r="AW554">
        <f>COUNTIF(Erros!$J$2:$J$1060,H554)</f>
        <v>3</v>
      </c>
      <c r="AX554">
        <f>COUNTIF(Discrepante!$J$2:$J$86,H554)</f>
        <v>0</v>
      </c>
      <c r="AY554">
        <f>COUNTIF(Acertos!$J$2:$J$37,H554)</f>
        <v>0</v>
      </c>
    </row>
    <row r="555" spans="1:51">
      <c r="A555" s="33"/>
      <c r="B555" s="33"/>
      <c r="C555" s="33"/>
      <c r="D555" s="36"/>
      <c r="E555" s="33"/>
      <c r="F555" s="33"/>
      <c r="G555" s="33"/>
      <c r="H555" s="36">
        <v>74773193</v>
      </c>
      <c r="I555" s="30">
        <v>0</v>
      </c>
      <c r="J555" s="36" t="s">
        <v>936</v>
      </c>
      <c r="K555" s="33"/>
      <c r="L555" s="33"/>
      <c r="M555" s="33"/>
      <c r="N555" s="33"/>
      <c r="O555" s="33"/>
      <c r="P555" s="36">
        <v>1340.16</v>
      </c>
      <c r="Q555" s="36" t="s">
        <v>404</v>
      </c>
      <c r="R555" s="36" t="s">
        <v>404</v>
      </c>
      <c r="S555" s="36" t="s">
        <v>404</v>
      </c>
      <c r="T555" s="36">
        <v>278</v>
      </c>
      <c r="U555" s="36">
        <v>0</v>
      </c>
      <c r="V555" s="36">
        <v>1</v>
      </c>
      <c r="W555" s="36">
        <v>188601</v>
      </c>
      <c r="X555" s="37">
        <v>44761.875</v>
      </c>
      <c r="Y555" s="36" t="s">
        <v>396</v>
      </c>
      <c r="Z555" s="36">
        <v>1</v>
      </c>
      <c r="AA555" s="37"/>
      <c r="AB555" s="37">
        <v>44761.875</v>
      </c>
      <c r="AC555" s="37">
        <v>43472.916666666664</v>
      </c>
      <c r="AD555" s="37">
        <v>43509.916666666664</v>
      </c>
      <c r="AE555" s="37"/>
      <c r="AF555" s="37">
        <v>43510.916666666664</v>
      </c>
      <c r="AG555" s="36"/>
      <c r="AH555" s="36">
        <v>0</v>
      </c>
      <c r="AI555" s="36">
        <v>0</v>
      </c>
      <c r="AJ555" s="36">
        <v>0</v>
      </c>
      <c r="AK555" s="36">
        <v>0</v>
      </c>
      <c r="AL555" s="36">
        <v>0</v>
      </c>
      <c r="AM555" s="36">
        <v>0</v>
      </c>
      <c r="AN555" s="36" t="s">
        <v>389</v>
      </c>
      <c r="AO555" s="36">
        <v>40</v>
      </c>
      <c r="AP555" s="36" t="s">
        <v>483</v>
      </c>
      <c r="AQ555" s="36">
        <v>161465</v>
      </c>
      <c r="AR555" s="36">
        <v>1614.65</v>
      </c>
      <c r="AS555" s="36" t="s">
        <v>408</v>
      </c>
      <c r="AT555" t="str">
        <f t="shared" si="25"/>
        <v>747731930XRTUR PRXZXRX RXDRXGUX1340.16SIMSIMSIM2780118860144761.875SINDSIME -SINDICATO DOS EMPREENDEDORES INDIVIDUAIS144761.87543472.916666666743509.916666666743510.9166666667000000AMIL40AMIL 700 QP NACIONAL1614651614.65ATIVO</v>
      </c>
      <c r="AU555">
        <f t="shared" si="26"/>
        <v>1</v>
      </c>
      <c r="AV555">
        <f t="shared" si="27"/>
        <v>1</v>
      </c>
      <c r="AW555">
        <f>COUNTIF(Erros!$J$2:$J$1060,H555)</f>
        <v>3</v>
      </c>
      <c r="AX555">
        <f>COUNTIF(Discrepante!$J$2:$J$86,H555)</f>
        <v>0</v>
      </c>
      <c r="AY555">
        <f>COUNTIF(Acertos!$J$2:$J$37,H555)</f>
        <v>0</v>
      </c>
    </row>
    <row r="556" spans="1:51">
      <c r="A556" s="33"/>
      <c r="B556" s="33"/>
      <c r="C556" s="33"/>
      <c r="D556" s="34"/>
      <c r="E556" s="33"/>
      <c r="F556" s="33"/>
      <c r="G556" s="33"/>
      <c r="H556" s="34">
        <v>74773193</v>
      </c>
      <c r="I556" s="29">
        <v>0</v>
      </c>
      <c r="J556" s="34" t="s">
        <v>936</v>
      </c>
      <c r="K556" s="33"/>
      <c r="L556" s="33"/>
      <c r="M556" s="33"/>
      <c r="N556" s="33"/>
      <c r="O556" s="33"/>
      <c r="P556" s="34">
        <v>1340.16</v>
      </c>
      <c r="Q556" s="34" t="s">
        <v>404</v>
      </c>
      <c r="R556" s="34" t="s">
        <v>404</v>
      </c>
      <c r="S556" s="34" t="s">
        <v>404</v>
      </c>
      <c r="T556" s="34">
        <v>278</v>
      </c>
      <c r="U556" s="34">
        <v>0</v>
      </c>
      <c r="V556" s="34">
        <v>1</v>
      </c>
      <c r="W556" s="34">
        <v>188601</v>
      </c>
      <c r="X556" s="35">
        <v>44761.875</v>
      </c>
      <c r="Y556" s="34" t="s">
        <v>396</v>
      </c>
      <c r="Z556" s="34">
        <v>1</v>
      </c>
      <c r="AA556" s="35"/>
      <c r="AB556" s="35">
        <v>44761.875</v>
      </c>
      <c r="AC556" s="35">
        <v>43472.916666666664</v>
      </c>
      <c r="AD556" s="35">
        <v>43509.916666666664</v>
      </c>
      <c r="AE556" s="35"/>
      <c r="AF556" s="35">
        <v>43510.916666666664</v>
      </c>
      <c r="AG556" s="34"/>
      <c r="AH556" s="34">
        <v>0</v>
      </c>
      <c r="AI556" s="34">
        <v>0</v>
      </c>
      <c r="AJ556" s="34">
        <v>0</v>
      </c>
      <c r="AK556" s="34">
        <v>0</v>
      </c>
      <c r="AL556" s="34">
        <v>0</v>
      </c>
      <c r="AM556" s="34">
        <v>0</v>
      </c>
      <c r="AN556" s="34" t="s">
        <v>389</v>
      </c>
      <c r="AO556" s="34">
        <v>40</v>
      </c>
      <c r="AP556" s="34" t="s">
        <v>483</v>
      </c>
      <c r="AQ556" s="34">
        <v>161465</v>
      </c>
      <c r="AR556" s="34">
        <v>1614.65</v>
      </c>
      <c r="AS556" s="34" t="s">
        <v>408</v>
      </c>
      <c r="AT556" t="str">
        <f t="shared" si="25"/>
        <v>747731930XRTUR PRXZXRX RXDRXGUX1340.16SIMSIMSIM2780118860144761.875SINDSIME -SINDICATO DOS EMPREENDEDORES INDIVIDUAIS144761.87543472.916666666743509.916666666743510.9166666667000000AMIL40AMIL 700 QP NACIONAL1614651614.65ATIVO</v>
      </c>
      <c r="AU556">
        <f t="shared" si="26"/>
        <v>1</v>
      </c>
      <c r="AV556">
        <f t="shared" si="27"/>
        <v>1</v>
      </c>
      <c r="AW556">
        <f>COUNTIF(Erros!$J$2:$J$1060,H556)</f>
        <v>3</v>
      </c>
      <c r="AX556">
        <f>COUNTIF(Discrepante!$J$2:$J$86,H556)</f>
        <v>0</v>
      </c>
      <c r="AY556">
        <f>COUNTIF(Acertos!$J$2:$J$37,H556)</f>
        <v>0</v>
      </c>
    </row>
    <row r="557" spans="1:51">
      <c r="A557" s="33"/>
      <c r="B557" s="33"/>
      <c r="C557" s="33"/>
      <c r="D557" s="36"/>
      <c r="E557" s="33"/>
      <c r="F557" s="33"/>
      <c r="G557" s="33"/>
      <c r="H557" s="36">
        <v>74773590</v>
      </c>
      <c r="I557" s="30">
        <v>0</v>
      </c>
      <c r="J557" s="36" t="s">
        <v>937</v>
      </c>
      <c r="K557" s="33"/>
      <c r="L557" s="33"/>
      <c r="M557" s="33"/>
      <c r="N557" s="33"/>
      <c r="O557" s="33"/>
      <c r="P557" s="36">
        <v>1180.28</v>
      </c>
      <c r="Q557" s="36" t="s">
        <v>404</v>
      </c>
      <c r="R557" s="36" t="s">
        <v>404</v>
      </c>
      <c r="S557" s="36" t="s">
        <v>404</v>
      </c>
      <c r="T557" s="36">
        <v>19</v>
      </c>
      <c r="U557" s="36">
        <v>0</v>
      </c>
      <c r="V557" s="36">
        <v>1</v>
      </c>
      <c r="W557" s="36">
        <v>188621</v>
      </c>
      <c r="X557" s="37">
        <v>44761.875</v>
      </c>
      <c r="Y557" s="36" t="s">
        <v>387</v>
      </c>
      <c r="Z557" s="36">
        <v>0</v>
      </c>
      <c r="AA557" s="37"/>
      <c r="AB557" s="37">
        <v>44761.875</v>
      </c>
      <c r="AC557" s="37">
        <v>39547.875</v>
      </c>
      <c r="AD557" s="37">
        <v>43509.916666666664</v>
      </c>
      <c r="AE557" s="37"/>
      <c r="AF557" s="37">
        <v>43510.916666666664</v>
      </c>
      <c r="AG557" s="36"/>
      <c r="AH557" s="36">
        <v>0</v>
      </c>
      <c r="AI557" s="36">
        <v>0</v>
      </c>
      <c r="AJ557" s="36">
        <v>0</v>
      </c>
      <c r="AK557" s="36">
        <v>0</v>
      </c>
      <c r="AL557" s="36">
        <v>0</v>
      </c>
      <c r="AM557" s="36">
        <v>0</v>
      </c>
      <c r="AN557" s="36" t="s">
        <v>389</v>
      </c>
      <c r="AO557" s="36">
        <v>40</v>
      </c>
      <c r="AP557" s="36" t="s">
        <v>390</v>
      </c>
      <c r="AQ557" s="36">
        <v>140509</v>
      </c>
      <c r="AR557" s="36">
        <v>1405.09</v>
      </c>
      <c r="AS557" s="36" t="s">
        <v>408</v>
      </c>
      <c r="AT557" t="str">
        <f t="shared" si="25"/>
        <v>747735900BRUNX FXLXPX BXRBXX XMPXXX1180.28SIMSIMSIM190118862144761.875FNEL044761.87539547.87543509.916666666743510.9166666667000000AMIL40AMIL 400 QP NACIONAL1405091405.09ATIVO</v>
      </c>
      <c r="AU557">
        <f t="shared" si="26"/>
        <v>0</v>
      </c>
      <c r="AV557">
        <f t="shared" si="27"/>
        <v>0</v>
      </c>
      <c r="AW557">
        <f>COUNTIF(Erros!$J$2:$J$1060,H557)</f>
        <v>3</v>
      </c>
      <c r="AX557">
        <f>COUNTIF(Discrepante!$J$2:$J$86,H557)</f>
        <v>0</v>
      </c>
      <c r="AY557">
        <f>COUNTIF(Acertos!$J$2:$J$37,H557)</f>
        <v>0</v>
      </c>
    </row>
    <row r="558" spans="1:51">
      <c r="A558" s="33"/>
      <c r="B558" s="33"/>
      <c r="C558" s="33"/>
      <c r="D558" s="34"/>
      <c r="E558" s="33"/>
      <c r="F558" s="33"/>
      <c r="G558" s="33"/>
      <c r="H558" s="34">
        <v>74773590</v>
      </c>
      <c r="I558" s="29">
        <v>0</v>
      </c>
      <c r="J558" s="34" t="s">
        <v>937</v>
      </c>
      <c r="K558" s="33"/>
      <c r="L558" s="33"/>
      <c r="M558" s="33"/>
      <c r="N558" s="33"/>
      <c r="O558" s="33"/>
      <c r="P558" s="34">
        <v>1180.28</v>
      </c>
      <c r="Q558" s="34" t="s">
        <v>404</v>
      </c>
      <c r="R558" s="34" t="s">
        <v>404</v>
      </c>
      <c r="S558" s="34" t="s">
        <v>404</v>
      </c>
      <c r="T558" s="34">
        <v>19</v>
      </c>
      <c r="U558" s="34">
        <v>0</v>
      </c>
      <c r="V558" s="34">
        <v>1</v>
      </c>
      <c r="W558" s="34">
        <v>188621</v>
      </c>
      <c r="X558" s="35">
        <v>44761.875</v>
      </c>
      <c r="Y558" s="34" t="s">
        <v>387</v>
      </c>
      <c r="Z558" s="34">
        <v>0</v>
      </c>
      <c r="AA558" s="35"/>
      <c r="AB558" s="35">
        <v>44761.875</v>
      </c>
      <c r="AC558" s="35">
        <v>39547.875</v>
      </c>
      <c r="AD558" s="35">
        <v>43509.916666666664</v>
      </c>
      <c r="AE558" s="35"/>
      <c r="AF558" s="35">
        <v>43510.916666666664</v>
      </c>
      <c r="AG558" s="34"/>
      <c r="AH558" s="34">
        <v>0</v>
      </c>
      <c r="AI558" s="34">
        <v>0</v>
      </c>
      <c r="AJ558" s="34">
        <v>0</v>
      </c>
      <c r="AK558" s="34">
        <v>0</v>
      </c>
      <c r="AL558" s="34">
        <v>0</v>
      </c>
      <c r="AM558" s="34">
        <v>0</v>
      </c>
      <c r="AN558" s="34" t="s">
        <v>389</v>
      </c>
      <c r="AO558" s="34">
        <v>40</v>
      </c>
      <c r="AP558" s="34" t="s">
        <v>390</v>
      </c>
      <c r="AQ558" s="34">
        <v>140509</v>
      </c>
      <c r="AR558" s="34">
        <v>1405.09</v>
      </c>
      <c r="AS558" s="34" t="s">
        <v>408</v>
      </c>
      <c r="AT558" t="str">
        <f t="shared" si="25"/>
        <v>747735900BRUNX FXLXPX BXRBXX XMPXXX1180.28SIMSIMSIM190118862144761.875FNEL044761.87539547.87543509.916666666743510.9166666667000000AMIL40AMIL 400 QP NACIONAL1405091405.09ATIVO</v>
      </c>
      <c r="AU558">
        <f t="shared" si="26"/>
        <v>1</v>
      </c>
      <c r="AV558">
        <f t="shared" si="27"/>
        <v>1</v>
      </c>
      <c r="AW558">
        <f>COUNTIF(Erros!$J$2:$J$1060,H558)</f>
        <v>3</v>
      </c>
      <c r="AX558">
        <f>COUNTIF(Discrepante!$J$2:$J$86,H558)</f>
        <v>0</v>
      </c>
      <c r="AY558">
        <f>COUNTIF(Acertos!$J$2:$J$37,H558)</f>
        <v>0</v>
      </c>
    </row>
    <row r="559" spans="1:51">
      <c r="A559" s="33"/>
      <c r="B559" s="33"/>
      <c r="C559" s="33"/>
      <c r="D559" s="36"/>
      <c r="E559" s="33"/>
      <c r="F559" s="33"/>
      <c r="G559" s="33"/>
      <c r="H559" s="36">
        <v>74773590</v>
      </c>
      <c r="I559" s="30">
        <v>0</v>
      </c>
      <c r="J559" s="36" t="s">
        <v>937</v>
      </c>
      <c r="K559" s="33"/>
      <c r="L559" s="33"/>
      <c r="M559" s="33"/>
      <c r="N559" s="33"/>
      <c r="O559" s="33"/>
      <c r="P559" s="36">
        <v>1180.28</v>
      </c>
      <c r="Q559" s="36" t="s">
        <v>404</v>
      </c>
      <c r="R559" s="36" t="s">
        <v>404</v>
      </c>
      <c r="S559" s="36" t="s">
        <v>404</v>
      </c>
      <c r="T559" s="36">
        <v>19</v>
      </c>
      <c r="U559" s="36">
        <v>0</v>
      </c>
      <c r="V559" s="36">
        <v>1</v>
      </c>
      <c r="W559" s="36">
        <v>188621</v>
      </c>
      <c r="X559" s="37">
        <v>44761.875</v>
      </c>
      <c r="Y559" s="36" t="s">
        <v>387</v>
      </c>
      <c r="Z559" s="36">
        <v>0</v>
      </c>
      <c r="AA559" s="37"/>
      <c r="AB559" s="37">
        <v>44761.875</v>
      </c>
      <c r="AC559" s="37">
        <v>39547.875</v>
      </c>
      <c r="AD559" s="37">
        <v>43509.916666666664</v>
      </c>
      <c r="AE559" s="37"/>
      <c r="AF559" s="37">
        <v>43510.916666666664</v>
      </c>
      <c r="AG559" s="36"/>
      <c r="AH559" s="36">
        <v>0</v>
      </c>
      <c r="AI559" s="36">
        <v>0</v>
      </c>
      <c r="AJ559" s="36">
        <v>0</v>
      </c>
      <c r="AK559" s="36">
        <v>0</v>
      </c>
      <c r="AL559" s="36">
        <v>0</v>
      </c>
      <c r="AM559" s="36">
        <v>0</v>
      </c>
      <c r="AN559" s="36" t="s">
        <v>389</v>
      </c>
      <c r="AO559" s="36">
        <v>40</v>
      </c>
      <c r="AP559" s="36" t="s">
        <v>390</v>
      </c>
      <c r="AQ559" s="36">
        <v>140509</v>
      </c>
      <c r="AR559" s="36">
        <v>1405.09</v>
      </c>
      <c r="AS559" s="36" t="s">
        <v>408</v>
      </c>
      <c r="AT559" t="str">
        <f t="shared" si="25"/>
        <v>747735900BRUNX FXLXPX BXRBXX XMPXXX1180.28SIMSIMSIM190118862144761.875FNEL044761.87539547.87543509.916666666743510.9166666667000000AMIL40AMIL 400 QP NACIONAL1405091405.09ATIVO</v>
      </c>
      <c r="AU559">
        <f t="shared" si="26"/>
        <v>1</v>
      </c>
      <c r="AV559">
        <f t="shared" si="27"/>
        <v>1</v>
      </c>
      <c r="AW559">
        <f>COUNTIF(Erros!$J$2:$J$1060,H559)</f>
        <v>3</v>
      </c>
      <c r="AX559">
        <f>COUNTIF(Discrepante!$J$2:$J$86,H559)</f>
        <v>0</v>
      </c>
      <c r="AY559">
        <f>COUNTIF(Acertos!$J$2:$J$37,H559)</f>
        <v>0</v>
      </c>
    </row>
    <row r="560" spans="1:51">
      <c r="A560" s="33"/>
      <c r="B560" s="33"/>
      <c r="C560" s="33"/>
      <c r="D560" s="34"/>
      <c r="E560" s="33"/>
      <c r="F560" s="33"/>
      <c r="G560" s="33"/>
      <c r="H560" s="34">
        <v>74773612</v>
      </c>
      <c r="I560" s="29">
        <v>0</v>
      </c>
      <c r="J560" s="34" t="s">
        <v>938</v>
      </c>
      <c r="K560" s="33"/>
      <c r="L560" s="33"/>
      <c r="M560" s="33"/>
      <c r="N560" s="33"/>
      <c r="O560" s="33"/>
      <c r="P560" s="34">
        <v>1038.1099999999999</v>
      </c>
      <c r="Q560" s="34" t="s">
        <v>404</v>
      </c>
      <c r="R560" s="34" t="s">
        <v>404</v>
      </c>
      <c r="S560" s="34" t="s">
        <v>404</v>
      </c>
      <c r="T560" s="34">
        <v>19</v>
      </c>
      <c r="U560" s="34">
        <v>0</v>
      </c>
      <c r="V560" s="34">
        <v>1</v>
      </c>
      <c r="W560" s="34">
        <v>188665</v>
      </c>
      <c r="X560" s="35">
        <v>44761.875</v>
      </c>
      <c r="Y560" s="34" t="s">
        <v>387</v>
      </c>
      <c r="Z560" s="34">
        <v>0</v>
      </c>
      <c r="AA560" s="35"/>
      <c r="AB560" s="35">
        <v>44761.875</v>
      </c>
      <c r="AC560" s="35">
        <v>42724.916666666664</v>
      </c>
      <c r="AD560" s="35">
        <v>43509.916666666664</v>
      </c>
      <c r="AE560" s="35"/>
      <c r="AF560" s="35">
        <v>43510.916666666664</v>
      </c>
      <c r="AG560" s="34"/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34" t="s">
        <v>389</v>
      </c>
      <c r="AO560" s="34">
        <v>40</v>
      </c>
      <c r="AP560" s="34" t="s">
        <v>476</v>
      </c>
      <c r="AQ560" s="34">
        <v>123586</v>
      </c>
      <c r="AR560" s="34">
        <v>1235.8599999999999</v>
      </c>
      <c r="AS560" s="34" t="s">
        <v>408</v>
      </c>
      <c r="AT560" t="str">
        <f t="shared" si="25"/>
        <v>747736120XXBXLLX VXTXRXX DX XUX1038.11SIMSIMSIM190118866544761.875FNEL044761.87542724.916666666743509.916666666743510.9166666667000000AMIL40AMIL 400 QC NACIONAL1235861235.86ATIVO</v>
      </c>
      <c r="AU560">
        <f t="shared" si="26"/>
        <v>0</v>
      </c>
      <c r="AV560">
        <f t="shared" si="27"/>
        <v>0</v>
      </c>
      <c r="AW560">
        <f>COUNTIF(Erros!$J$2:$J$1060,H560)</f>
        <v>3</v>
      </c>
      <c r="AX560">
        <f>COUNTIF(Discrepante!$J$2:$J$86,H560)</f>
        <v>0</v>
      </c>
      <c r="AY560">
        <f>COUNTIF(Acertos!$J$2:$J$37,H560)</f>
        <v>0</v>
      </c>
    </row>
    <row r="561" spans="1:51">
      <c r="A561" s="33"/>
      <c r="B561" s="33"/>
      <c r="C561" s="33"/>
      <c r="D561" s="36"/>
      <c r="E561" s="33"/>
      <c r="F561" s="33"/>
      <c r="G561" s="33"/>
      <c r="H561" s="36">
        <v>74773612</v>
      </c>
      <c r="I561" s="30">
        <v>0</v>
      </c>
      <c r="J561" s="36" t="s">
        <v>938</v>
      </c>
      <c r="K561" s="33"/>
      <c r="L561" s="33"/>
      <c r="M561" s="33"/>
      <c r="N561" s="33"/>
      <c r="O561" s="33"/>
      <c r="P561" s="36">
        <v>1038.1099999999999</v>
      </c>
      <c r="Q561" s="36" t="s">
        <v>404</v>
      </c>
      <c r="R561" s="36" t="s">
        <v>404</v>
      </c>
      <c r="S561" s="36" t="s">
        <v>404</v>
      </c>
      <c r="T561" s="36">
        <v>19</v>
      </c>
      <c r="U561" s="36">
        <v>0</v>
      </c>
      <c r="V561" s="36">
        <v>1</v>
      </c>
      <c r="W561" s="36">
        <v>188665</v>
      </c>
      <c r="X561" s="37">
        <v>44761.875</v>
      </c>
      <c r="Y561" s="36" t="s">
        <v>387</v>
      </c>
      <c r="Z561" s="36">
        <v>0</v>
      </c>
      <c r="AA561" s="37"/>
      <c r="AB561" s="37">
        <v>44761.875</v>
      </c>
      <c r="AC561" s="37">
        <v>42724.916666666664</v>
      </c>
      <c r="AD561" s="37">
        <v>43509.916666666664</v>
      </c>
      <c r="AE561" s="37"/>
      <c r="AF561" s="37">
        <v>43510.916666666664</v>
      </c>
      <c r="AG561" s="36"/>
      <c r="AH561" s="36">
        <v>0</v>
      </c>
      <c r="AI561" s="36">
        <v>0</v>
      </c>
      <c r="AJ561" s="36">
        <v>0</v>
      </c>
      <c r="AK561" s="36">
        <v>0</v>
      </c>
      <c r="AL561" s="36">
        <v>0</v>
      </c>
      <c r="AM561" s="36">
        <v>0</v>
      </c>
      <c r="AN561" s="36" t="s">
        <v>389</v>
      </c>
      <c r="AO561" s="36">
        <v>40</v>
      </c>
      <c r="AP561" s="36" t="s">
        <v>476</v>
      </c>
      <c r="AQ561" s="36">
        <v>123586</v>
      </c>
      <c r="AR561" s="36">
        <v>1235.8599999999999</v>
      </c>
      <c r="AS561" s="36" t="s">
        <v>408</v>
      </c>
      <c r="AT561" t="str">
        <f t="shared" si="25"/>
        <v>747736120XXBXLLX VXTXRXX DX XUX1038.11SIMSIMSIM190118866544761.875FNEL044761.87542724.916666666743509.916666666743510.9166666667000000AMIL40AMIL 400 QC NACIONAL1235861235.86ATIVO</v>
      </c>
      <c r="AU561">
        <f t="shared" si="26"/>
        <v>1</v>
      </c>
      <c r="AV561">
        <f t="shared" si="27"/>
        <v>1</v>
      </c>
      <c r="AW561">
        <f>COUNTIF(Erros!$J$2:$J$1060,H561)</f>
        <v>3</v>
      </c>
      <c r="AX561">
        <f>COUNTIF(Discrepante!$J$2:$J$86,H561)</f>
        <v>0</v>
      </c>
      <c r="AY561">
        <f>COUNTIF(Acertos!$J$2:$J$37,H561)</f>
        <v>0</v>
      </c>
    </row>
    <row r="562" spans="1:51">
      <c r="A562" s="33"/>
      <c r="B562" s="33"/>
      <c r="C562" s="33"/>
      <c r="D562" s="34"/>
      <c r="E562" s="33"/>
      <c r="F562" s="33"/>
      <c r="G562" s="33"/>
      <c r="H562" s="34">
        <v>74773612</v>
      </c>
      <c r="I562" s="29">
        <v>0</v>
      </c>
      <c r="J562" s="34" t="s">
        <v>938</v>
      </c>
      <c r="K562" s="33"/>
      <c r="L562" s="33"/>
      <c r="M562" s="33"/>
      <c r="N562" s="33"/>
      <c r="O562" s="33"/>
      <c r="P562" s="34">
        <v>1038.1099999999999</v>
      </c>
      <c r="Q562" s="34" t="s">
        <v>404</v>
      </c>
      <c r="R562" s="34" t="s">
        <v>404</v>
      </c>
      <c r="S562" s="34" t="s">
        <v>404</v>
      </c>
      <c r="T562" s="34">
        <v>19</v>
      </c>
      <c r="U562" s="34">
        <v>0</v>
      </c>
      <c r="V562" s="34">
        <v>1</v>
      </c>
      <c r="W562" s="34">
        <v>188665</v>
      </c>
      <c r="X562" s="35">
        <v>44761.875</v>
      </c>
      <c r="Y562" s="34" t="s">
        <v>387</v>
      </c>
      <c r="Z562" s="34">
        <v>0</v>
      </c>
      <c r="AA562" s="35"/>
      <c r="AB562" s="35">
        <v>44761.875</v>
      </c>
      <c r="AC562" s="35">
        <v>42724.916666666664</v>
      </c>
      <c r="AD562" s="35">
        <v>43509.916666666664</v>
      </c>
      <c r="AE562" s="35"/>
      <c r="AF562" s="35">
        <v>43510.916666666664</v>
      </c>
      <c r="AG562" s="34"/>
      <c r="AH562" s="34">
        <v>0</v>
      </c>
      <c r="AI562" s="34">
        <v>0</v>
      </c>
      <c r="AJ562" s="34">
        <v>0</v>
      </c>
      <c r="AK562" s="34">
        <v>0</v>
      </c>
      <c r="AL562" s="34">
        <v>0</v>
      </c>
      <c r="AM562" s="34">
        <v>0</v>
      </c>
      <c r="AN562" s="34" t="s">
        <v>389</v>
      </c>
      <c r="AO562" s="34">
        <v>40</v>
      </c>
      <c r="AP562" s="34" t="s">
        <v>476</v>
      </c>
      <c r="AQ562" s="34">
        <v>123586</v>
      </c>
      <c r="AR562" s="34">
        <v>1235.8599999999999</v>
      </c>
      <c r="AS562" s="34" t="s">
        <v>408</v>
      </c>
      <c r="AT562" t="str">
        <f t="shared" si="25"/>
        <v>747736120XXBXLLX VXTXRXX DX XUX1038.11SIMSIMSIM190118866544761.875FNEL044761.87542724.916666666743509.916666666743510.9166666667000000AMIL40AMIL 400 QC NACIONAL1235861235.86ATIVO</v>
      </c>
      <c r="AU562">
        <f t="shared" si="26"/>
        <v>1</v>
      </c>
      <c r="AV562">
        <f t="shared" si="27"/>
        <v>1</v>
      </c>
      <c r="AW562">
        <f>COUNTIF(Erros!$J$2:$J$1060,H562)</f>
        <v>3</v>
      </c>
      <c r="AX562">
        <f>COUNTIF(Discrepante!$J$2:$J$86,H562)</f>
        <v>0</v>
      </c>
      <c r="AY562">
        <f>COUNTIF(Acertos!$J$2:$J$37,H562)</f>
        <v>0</v>
      </c>
    </row>
    <row r="563" spans="1:51">
      <c r="A563" s="31" t="s">
        <v>223</v>
      </c>
      <c r="B563" s="31" t="s">
        <v>19</v>
      </c>
      <c r="C563" s="31" t="s">
        <v>18</v>
      </c>
      <c r="D563" s="27">
        <v>1198444000</v>
      </c>
      <c r="E563" s="27" t="s">
        <v>1060</v>
      </c>
      <c r="F563" s="27" t="s">
        <v>20</v>
      </c>
      <c r="G563" s="32">
        <v>43510.916666666664</v>
      </c>
      <c r="H563" s="31">
        <v>74773677</v>
      </c>
      <c r="I563" s="27">
        <v>0</v>
      </c>
      <c r="J563" s="31" t="s">
        <v>224</v>
      </c>
      <c r="K563" s="31">
        <v>0</v>
      </c>
      <c r="L563" s="31">
        <v>0</v>
      </c>
      <c r="M563" s="31" t="s">
        <v>216</v>
      </c>
      <c r="N563" s="31" t="s">
        <v>77</v>
      </c>
      <c r="O563" s="31" t="s">
        <v>78</v>
      </c>
      <c r="P563" s="31">
        <v>1759.99</v>
      </c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 t="str">
        <f>M563</f>
        <v>NEXT - 10</v>
      </c>
      <c r="AQ563" s="33"/>
      <c r="AR563" s="33"/>
      <c r="AS563" s="33"/>
      <c r="AT563" t="str">
        <f t="shared" si="25"/>
        <v>6302b525171b4e38d1b83f136302b4ad7d8f3341632e5b086302b525171b4e38d1b83f0711984440006302b4ad7d8f3341632e5b081198444000D43510.9166666667747736770FRXNWIWX DXLWIRX WXTX00NEXT - 10Mens. Titular Faixa Etária Implant.T1759.99NEXT - 10</v>
      </c>
      <c r="AU563">
        <f t="shared" si="26"/>
        <v>0</v>
      </c>
      <c r="AV563">
        <f t="shared" si="27"/>
        <v>0</v>
      </c>
      <c r="AW563">
        <f>COUNTIF(Erros!$J$2:$J$1060,H563)</f>
        <v>1</v>
      </c>
      <c r="AX563">
        <f>COUNTIF(Discrepante!$J$2:$J$86,H563)</f>
        <v>0</v>
      </c>
      <c r="AY563">
        <f>COUNTIF(Acertos!$J$2:$J$37,H563)</f>
        <v>0</v>
      </c>
    </row>
    <row r="564" spans="1:51">
      <c r="A564" s="33"/>
      <c r="B564" s="33"/>
      <c r="C564" s="33"/>
      <c r="D564" s="36">
        <v>1191014000</v>
      </c>
      <c r="E564" s="33"/>
      <c r="F564" s="33"/>
      <c r="G564" s="33"/>
      <c r="H564" s="36">
        <v>74857255</v>
      </c>
      <c r="I564" s="30">
        <v>0</v>
      </c>
      <c r="J564" s="36" t="s">
        <v>584</v>
      </c>
      <c r="K564" s="33"/>
      <c r="L564" s="33"/>
      <c r="M564" s="33"/>
      <c r="N564" s="33"/>
      <c r="O564" s="33"/>
      <c r="P564" s="36">
        <v>1254.01</v>
      </c>
      <c r="Q564" s="36" t="s">
        <v>404</v>
      </c>
      <c r="R564" s="36" t="s">
        <v>404</v>
      </c>
      <c r="S564" s="36" t="s">
        <v>404</v>
      </c>
      <c r="T564" s="36">
        <v>19</v>
      </c>
      <c r="U564" s="36">
        <v>0</v>
      </c>
      <c r="V564" s="36">
        <v>1</v>
      </c>
      <c r="W564" s="36">
        <v>191299</v>
      </c>
      <c r="X564" s="37">
        <v>44777.875</v>
      </c>
      <c r="Y564" s="36" t="s">
        <v>387</v>
      </c>
      <c r="Z564" s="36">
        <v>0</v>
      </c>
      <c r="AA564" s="37">
        <v>44769.875</v>
      </c>
      <c r="AB564" s="37">
        <v>44777.875</v>
      </c>
      <c r="AC564" s="37">
        <v>36184.916666666664</v>
      </c>
      <c r="AD564" s="37">
        <v>44769.875</v>
      </c>
      <c r="AE564" s="37"/>
      <c r="AF564" s="37">
        <v>43524.875</v>
      </c>
      <c r="AG564" s="36"/>
      <c r="AH564" s="36">
        <v>0</v>
      </c>
      <c r="AI564" s="36">
        <v>0</v>
      </c>
      <c r="AJ564" s="36">
        <v>0</v>
      </c>
      <c r="AK564" s="36">
        <v>0</v>
      </c>
      <c r="AL564" s="36">
        <v>0</v>
      </c>
      <c r="AM564" s="36">
        <v>0</v>
      </c>
      <c r="AN564" s="36" t="s">
        <v>389</v>
      </c>
      <c r="AO564" s="36">
        <v>40</v>
      </c>
      <c r="AP564" s="36" t="s">
        <v>494</v>
      </c>
      <c r="AQ564" s="36">
        <v>14929</v>
      </c>
      <c r="AR564" s="36">
        <v>1492.9</v>
      </c>
      <c r="AS564" s="36" t="s">
        <v>391</v>
      </c>
      <c r="AT564" t="str">
        <f t="shared" si="25"/>
        <v>1191014000748572550RXFXXLLX XQUXXRX WXMPX RXXDX1254.01SIMSIMSIM190119129944777.875FNEL044769.87544777.87536184.916666666744769.87543524.875000000AMIL40AMIL 400 QP NACIONAL COPART149291492.9INATIVO</v>
      </c>
      <c r="AU564">
        <f t="shared" si="26"/>
        <v>0</v>
      </c>
      <c r="AV564">
        <f t="shared" si="27"/>
        <v>0</v>
      </c>
      <c r="AW564">
        <f>COUNTIF(Erros!$J$2:$J$1060,H564)</f>
        <v>1</v>
      </c>
      <c r="AX564">
        <f>COUNTIF(Discrepante!$J$2:$J$86,H564)</f>
        <v>0</v>
      </c>
      <c r="AY564">
        <f>COUNTIF(Acertos!$J$2:$J$37,H564)</f>
        <v>0</v>
      </c>
    </row>
    <row r="565" spans="1:51">
      <c r="A565" s="33"/>
      <c r="B565" s="33"/>
      <c r="C565" s="33"/>
      <c r="D565" s="34"/>
      <c r="E565" s="33"/>
      <c r="F565" s="33"/>
      <c r="G565" s="33"/>
      <c r="H565" s="34">
        <v>74857416</v>
      </c>
      <c r="I565" s="29">
        <v>0</v>
      </c>
      <c r="J565" s="34" t="s">
        <v>576</v>
      </c>
      <c r="K565" s="33"/>
      <c r="L565" s="33"/>
      <c r="M565" s="33"/>
      <c r="N565" s="33"/>
      <c r="O565" s="33"/>
      <c r="P565" s="34">
        <v>2575.9899999999998</v>
      </c>
      <c r="Q565" s="34" t="s">
        <v>404</v>
      </c>
      <c r="R565" s="34" t="s">
        <v>404</v>
      </c>
      <c r="S565" s="34" t="s">
        <v>404</v>
      </c>
      <c r="T565" s="34">
        <v>265</v>
      </c>
      <c r="U565" s="34">
        <v>0</v>
      </c>
      <c r="V565" s="34">
        <v>1</v>
      </c>
      <c r="W565" s="34">
        <v>189280</v>
      </c>
      <c r="X565" s="35">
        <v>44777.875</v>
      </c>
      <c r="Y565" s="34" t="s">
        <v>575</v>
      </c>
      <c r="Z565" s="34">
        <v>0</v>
      </c>
      <c r="AA565" s="35"/>
      <c r="AB565" s="35">
        <v>44777.875</v>
      </c>
      <c r="AC565" s="35">
        <v>27904.875</v>
      </c>
      <c r="AD565" s="35">
        <v>43524.875</v>
      </c>
      <c r="AE565" s="35"/>
      <c r="AF565" s="35">
        <v>43524.875</v>
      </c>
      <c r="AG565" s="34"/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34" t="s">
        <v>389</v>
      </c>
      <c r="AO565" s="34">
        <v>40</v>
      </c>
      <c r="AP565" s="34" t="s">
        <v>476</v>
      </c>
      <c r="AQ565" s="34">
        <v>306664</v>
      </c>
      <c r="AR565" s="34">
        <v>3066.64</v>
      </c>
      <c r="AS565" s="34" t="s">
        <v>408</v>
      </c>
      <c r="AT565" t="str">
        <f t="shared" si="25"/>
        <v>748574160MXNUXL XMXLXX XNTX PXRXXRX NXTX2575.99SIMSIMSIM2650118928044777.875ASCOSERVI044777.87527904.87543524.87543524.875000000AMIL40AMIL 400 QC NACIONAL3066643066.64ATIVO</v>
      </c>
      <c r="AU565">
        <f t="shared" si="26"/>
        <v>0</v>
      </c>
      <c r="AV565">
        <f t="shared" si="27"/>
        <v>0</v>
      </c>
      <c r="AW565">
        <f>COUNTIF(Erros!$J$2:$J$1060,H565)</f>
        <v>1</v>
      </c>
      <c r="AX565">
        <f>COUNTIF(Discrepante!$J$2:$J$86,H565)</f>
        <v>0</v>
      </c>
      <c r="AY565">
        <f>COUNTIF(Acertos!$J$2:$J$37,H565)</f>
        <v>0</v>
      </c>
    </row>
    <row r="566" spans="1:51">
      <c r="A566" s="33"/>
      <c r="B566" s="33"/>
      <c r="C566" s="33"/>
      <c r="D566" s="34">
        <v>1189426000</v>
      </c>
      <c r="E566" s="33"/>
      <c r="F566" s="33"/>
      <c r="G566" s="33"/>
      <c r="H566" s="34">
        <v>74857422</v>
      </c>
      <c r="I566" s="29">
        <v>0</v>
      </c>
      <c r="J566" s="34" t="s">
        <v>578</v>
      </c>
      <c r="K566" s="33"/>
      <c r="L566" s="33"/>
      <c r="M566" s="33"/>
      <c r="N566" s="33"/>
      <c r="O566" s="33"/>
      <c r="P566" s="34">
        <v>1999.36</v>
      </c>
      <c r="Q566" s="34" t="s">
        <v>404</v>
      </c>
      <c r="R566" s="34" t="s">
        <v>386</v>
      </c>
      <c r="S566" s="34" t="s">
        <v>386</v>
      </c>
      <c r="T566" s="34">
        <v>57</v>
      </c>
      <c r="U566" s="34">
        <v>0</v>
      </c>
      <c r="V566" s="34">
        <v>1</v>
      </c>
      <c r="W566" s="34">
        <v>189296</v>
      </c>
      <c r="X566" s="35">
        <v>44777.875</v>
      </c>
      <c r="Y566" s="34" t="s">
        <v>392</v>
      </c>
      <c r="Z566" s="34">
        <v>0</v>
      </c>
      <c r="AA566" s="35">
        <v>44732.875</v>
      </c>
      <c r="AB566" s="35">
        <v>44777.875</v>
      </c>
      <c r="AC566" s="35">
        <v>27861.875</v>
      </c>
      <c r="AD566" s="35">
        <v>44732.875</v>
      </c>
      <c r="AE566" s="35"/>
      <c r="AF566" s="35">
        <v>43524.875</v>
      </c>
      <c r="AG566" s="34"/>
      <c r="AH566" s="34">
        <v>0</v>
      </c>
      <c r="AI566" s="34">
        <v>0</v>
      </c>
      <c r="AJ566" s="34">
        <v>0</v>
      </c>
      <c r="AK566" s="34">
        <v>0</v>
      </c>
      <c r="AL566" s="34">
        <v>0</v>
      </c>
      <c r="AM566" s="34">
        <v>0</v>
      </c>
      <c r="AN566" s="34" t="s">
        <v>389</v>
      </c>
      <c r="AO566" s="34">
        <v>40</v>
      </c>
      <c r="AP566" s="34" t="s">
        <v>398</v>
      </c>
      <c r="AQ566" s="34">
        <v>238018</v>
      </c>
      <c r="AR566" s="34">
        <v>2380.1799999999998</v>
      </c>
      <c r="AS566" s="34" t="s">
        <v>391</v>
      </c>
      <c r="AT566" t="str">
        <f t="shared" si="25"/>
        <v>1189426000748574220WXRLX XLBXRTX MXDRXDX XNTX FXLHX1999.36SIMNÃONÃO570118929644777.875ANMEP044732.87544777.87527861.87544732.87543524.875000000AMIL40AMIL 500 QP NACIONAL2380182380.18INATIVO</v>
      </c>
      <c r="AU566">
        <f t="shared" si="26"/>
        <v>0</v>
      </c>
      <c r="AV566">
        <f t="shared" si="27"/>
        <v>0</v>
      </c>
      <c r="AW566">
        <f>COUNTIF(Erros!$J$2:$J$1060,H566)</f>
        <v>1</v>
      </c>
      <c r="AX566">
        <f>COUNTIF(Discrepante!$J$2:$J$86,H566)</f>
        <v>0</v>
      </c>
      <c r="AY566">
        <f>COUNTIF(Acertos!$J$2:$J$37,H566)</f>
        <v>0</v>
      </c>
    </row>
    <row r="567" spans="1:51">
      <c r="A567" s="33"/>
      <c r="B567" s="33"/>
      <c r="C567" s="33"/>
      <c r="D567" s="36">
        <v>1189426000</v>
      </c>
      <c r="E567" s="33"/>
      <c r="F567" s="33"/>
      <c r="G567" s="33"/>
      <c r="H567" s="36">
        <v>74857427</v>
      </c>
      <c r="I567" s="30">
        <v>0</v>
      </c>
      <c r="J567" s="36" t="s">
        <v>579</v>
      </c>
      <c r="K567" s="33"/>
      <c r="L567" s="33"/>
      <c r="M567" s="33"/>
      <c r="N567" s="33"/>
      <c r="O567" s="33"/>
      <c r="P567" s="36">
        <v>3194.98</v>
      </c>
      <c r="Q567" s="36" t="s">
        <v>404</v>
      </c>
      <c r="R567" s="36" t="s">
        <v>404</v>
      </c>
      <c r="S567" s="36" t="s">
        <v>404</v>
      </c>
      <c r="T567" s="36">
        <v>57</v>
      </c>
      <c r="U567" s="36">
        <v>0</v>
      </c>
      <c r="V567" s="36">
        <v>1</v>
      </c>
      <c r="W567" s="36">
        <v>189306</v>
      </c>
      <c r="X567" s="37">
        <v>44777.875</v>
      </c>
      <c r="Y567" s="36" t="s">
        <v>392</v>
      </c>
      <c r="Z567" s="36">
        <v>0</v>
      </c>
      <c r="AA567" s="37"/>
      <c r="AB567" s="37">
        <v>44777.875</v>
      </c>
      <c r="AC567" s="37">
        <v>28623.875</v>
      </c>
      <c r="AD567" s="37">
        <v>43524.875</v>
      </c>
      <c r="AE567" s="37"/>
      <c r="AF567" s="37">
        <v>43524.875</v>
      </c>
      <c r="AG567" s="36"/>
      <c r="AH567" s="36">
        <v>0</v>
      </c>
      <c r="AI567" s="36">
        <v>0</v>
      </c>
      <c r="AJ567" s="36">
        <v>0</v>
      </c>
      <c r="AK567" s="36">
        <v>0</v>
      </c>
      <c r="AL567" s="36">
        <v>0</v>
      </c>
      <c r="AM567" s="36">
        <v>0</v>
      </c>
      <c r="AN567" s="36" t="s">
        <v>389</v>
      </c>
      <c r="AO567" s="36">
        <v>40</v>
      </c>
      <c r="AP567" s="36" t="s">
        <v>398</v>
      </c>
      <c r="AQ567" s="36">
        <v>380353</v>
      </c>
      <c r="AR567" s="36">
        <v>3803.53</v>
      </c>
      <c r="AS567" s="36" t="s">
        <v>408</v>
      </c>
      <c r="AT567" t="str">
        <f t="shared" si="25"/>
        <v>1189426000748574270MXRWXX XNTX RXWHX3194.98SIMSIMSIM570118930644777.875ANMEP044777.87528623.87543524.87543524.875000000AMIL40AMIL 500 QP NACIONAL3803533803.53ATIVO</v>
      </c>
      <c r="AU567">
        <f t="shared" si="26"/>
        <v>0</v>
      </c>
      <c r="AV567">
        <f t="shared" si="27"/>
        <v>0</v>
      </c>
      <c r="AW567">
        <f>COUNTIF(Erros!$J$2:$J$1060,H567)</f>
        <v>1</v>
      </c>
      <c r="AX567">
        <f>COUNTIF(Discrepante!$J$2:$J$86,H567)</f>
        <v>0</v>
      </c>
      <c r="AY567">
        <f>COUNTIF(Acertos!$J$2:$J$37,H567)</f>
        <v>0</v>
      </c>
    </row>
    <row r="568" spans="1:51">
      <c r="A568" s="33"/>
      <c r="B568" s="33"/>
      <c r="C568" s="33"/>
      <c r="D568" s="34">
        <v>1189449000</v>
      </c>
      <c r="E568" s="33"/>
      <c r="F568" s="33"/>
      <c r="G568" s="33"/>
      <c r="H568" s="34">
        <v>74857548</v>
      </c>
      <c r="I568" s="29">
        <v>0</v>
      </c>
      <c r="J568" s="34" t="s">
        <v>585</v>
      </c>
      <c r="K568" s="33"/>
      <c r="L568" s="33"/>
      <c r="M568" s="33"/>
      <c r="N568" s="33"/>
      <c r="O568" s="33"/>
      <c r="P568" s="34">
        <v>566.01</v>
      </c>
      <c r="Q568" s="34" t="s">
        <v>404</v>
      </c>
      <c r="R568" s="34" t="s">
        <v>404</v>
      </c>
      <c r="S568" s="34" t="s">
        <v>386</v>
      </c>
      <c r="T568" s="34">
        <v>19</v>
      </c>
      <c r="U568" s="34">
        <v>0</v>
      </c>
      <c r="V568" s="34">
        <v>1</v>
      </c>
      <c r="W568" s="34">
        <v>191315</v>
      </c>
      <c r="X568" s="35">
        <v>44777.875</v>
      </c>
      <c r="Y568" s="34" t="s">
        <v>387</v>
      </c>
      <c r="Z568" s="34">
        <v>0</v>
      </c>
      <c r="AA568" s="35">
        <v>44742.875</v>
      </c>
      <c r="AB568" s="35">
        <v>44777.875</v>
      </c>
      <c r="AC568" s="35">
        <v>36198.916666666664</v>
      </c>
      <c r="AD568" s="35">
        <v>44742.875</v>
      </c>
      <c r="AE568" s="35"/>
      <c r="AF568" s="35">
        <v>43524.875</v>
      </c>
      <c r="AG568" s="34"/>
      <c r="AH568" s="34">
        <v>0</v>
      </c>
      <c r="AI568" s="34">
        <v>0</v>
      </c>
      <c r="AJ568" s="34">
        <v>0</v>
      </c>
      <c r="AK568" s="34">
        <v>0</v>
      </c>
      <c r="AL568" s="34">
        <v>0</v>
      </c>
      <c r="AM568" s="34">
        <v>0</v>
      </c>
      <c r="AN568" s="34" t="s">
        <v>389</v>
      </c>
      <c r="AO568" s="34">
        <v>40</v>
      </c>
      <c r="AP568" s="34" t="s">
        <v>574</v>
      </c>
      <c r="AQ568" s="34">
        <v>67384</v>
      </c>
      <c r="AR568" s="34">
        <v>673.84</v>
      </c>
      <c r="AS568" s="34" t="s">
        <v>391</v>
      </c>
      <c r="AT568" t="str">
        <f t="shared" si="25"/>
        <v>1189449000748575480MXRWXLX XXRX DX XLVX566.01SIMSIMNÃO190119131544777.875FNEL044742.87544777.87536198.916666666744742.87543524.875000000AMIL40NEXT 1067384673.84INATIVO</v>
      </c>
      <c r="AU568">
        <f t="shared" si="26"/>
        <v>0</v>
      </c>
      <c r="AV568">
        <f t="shared" si="27"/>
        <v>0</v>
      </c>
      <c r="AW568">
        <f>COUNTIF(Erros!$J$2:$J$1060,H568)</f>
        <v>1</v>
      </c>
      <c r="AX568">
        <f>COUNTIF(Discrepante!$J$2:$J$86,H568)</f>
        <v>0</v>
      </c>
      <c r="AY568">
        <f>COUNTIF(Acertos!$J$2:$J$37,H568)</f>
        <v>0</v>
      </c>
    </row>
    <row r="569" spans="1:51">
      <c r="A569" s="33"/>
      <c r="B569" s="33"/>
      <c r="C569" s="33"/>
      <c r="D569" s="36">
        <v>1189426000</v>
      </c>
      <c r="E569" s="33"/>
      <c r="F569" s="33"/>
      <c r="G569" s="33"/>
      <c r="H569" s="36">
        <v>74870612</v>
      </c>
      <c r="I569" s="30">
        <v>0</v>
      </c>
      <c r="J569" s="36" t="s">
        <v>577</v>
      </c>
      <c r="K569" s="33"/>
      <c r="L569" s="33"/>
      <c r="M569" s="33"/>
      <c r="N569" s="33"/>
      <c r="O569" s="33"/>
      <c r="P569" s="36">
        <v>3542.06</v>
      </c>
      <c r="Q569" s="36" t="s">
        <v>404</v>
      </c>
      <c r="R569" s="36" t="s">
        <v>404</v>
      </c>
      <c r="S569" s="36" t="s">
        <v>404</v>
      </c>
      <c r="T569" s="36">
        <v>57</v>
      </c>
      <c r="U569" s="36">
        <v>0</v>
      </c>
      <c r="V569" s="36">
        <v>1</v>
      </c>
      <c r="W569" s="36">
        <v>189295</v>
      </c>
      <c r="X569" s="37">
        <v>44777.875</v>
      </c>
      <c r="Y569" s="36" t="s">
        <v>392</v>
      </c>
      <c r="Z569" s="36">
        <v>0</v>
      </c>
      <c r="AA569" s="37"/>
      <c r="AB569" s="37">
        <v>44777.875</v>
      </c>
      <c r="AC569" s="37">
        <v>23918.875</v>
      </c>
      <c r="AD569" s="37">
        <v>44073.875</v>
      </c>
      <c r="AE569" s="37">
        <v>44073.875</v>
      </c>
      <c r="AF569" s="37">
        <v>43524.875</v>
      </c>
      <c r="AG569" s="36"/>
      <c r="AH569" s="36">
        <v>0</v>
      </c>
      <c r="AI569" s="36">
        <v>0</v>
      </c>
      <c r="AJ569" s="36">
        <v>0</v>
      </c>
      <c r="AK569" s="36">
        <v>0</v>
      </c>
      <c r="AL569" s="36">
        <v>0</v>
      </c>
      <c r="AM569" s="36">
        <v>0</v>
      </c>
      <c r="AN569" s="36" t="s">
        <v>389</v>
      </c>
      <c r="AO569" s="36">
        <v>40</v>
      </c>
      <c r="AP569" s="36" t="s">
        <v>476</v>
      </c>
      <c r="AQ569" s="36">
        <v>124255</v>
      </c>
      <c r="AR569" s="36">
        <v>1242.55</v>
      </c>
      <c r="AS569" s="36" t="s">
        <v>408</v>
      </c>
      <c r="AT569" t="str">
        <f t="shared" si="25"/>
        <v>1189426000748706120RXNXLZX MXRXX FRXXRX DX XLVX3542.06SIMSIMSIM570118929544777.875ANMEP044777.87523918.87544073.87544073.87543524.875000000AMIL40AMIL 400 QC NACIONAL1242551242.55ATIVO</v>
      </c>
      <c r="AU569">
        <f t="shared" si="26"/>
        <v>0</v>
      </c>
      <c r="AV569">
        <f t="shared" si="27"/>
        <v>0</v>
      </c>
      <c r="AW569">
        <f>COUNTIF(Erros!$J$2:$J$1060,H569)</f>
        <v>1</v>
      </c>
      <c r="AX569">
        <f>COUNTIF(Discrepante!$J$2:$J$86,H569)</f>
        <v>0</v>
      </c>
      <c r="AY569">
        <f>COUNTIF(Acertos!$J$2:$J$37,H569)</f>
        <v>0</v>
      </c>
    </row>
    <row r="570" spans="1:51">
      <c r="A570" s="33"/>
      <c r="B570" s="33"/>
      <c r="C570" s="33"/>
      <c r="D570" s="34">
        <v>1189426000</v>
      </c>
      <c r="E570" s="33"/>
      <c r="F570" s="33"/>
      <c r="G570" s="33"/>
      <c r="H570" s="34">
        <v>74870626</v>
      </c>
      <c r="I570" s="29">
        <v>0</v>
      </c>
      <c r="J570" s="34" t="s">
        <v>580</v>
      </c>
      <c r="K570" s="33"/>
      <c r="L570" s="33"/>
      <c r="M570" s="33"/>
      <c r="N570" s="33"/>
      <c r="O570" s="33"/>
      <c r="P570" s="34">
        <v>2987.38</v>
      </c>
      <c r="Q570" s="34" t="s">
        <v>404</v>
      </c>
      <c r="R570" s="34" t="s">
        <v>404</v>
      </c>
      <c r="S570" s="34" t="s">
        <v>404</v>
      </c>
      <c r="T570" s="34">
        <v>57</v>
      </c>
      <c r="U570" s="34">
        <v>0</v>
      </c>
      <c r="V570" s="34">
        <v>1</v>
      </c>
      <c r="W570" s="34">
        <v>189309</v>
      </c>
      <c r="X570" s="35">
        <v>44777.875</v>
      </c>
      <c r="Y570" s="34" t="s">
        <v>392</v>
      </c>
      <c r="Z570" s="34">
        <v>0</v>
      </c>
      <c r="AA570" s="35"/>
      <c r="AB570" s="35">
        <v>44777.875</v>
      </c>
      <c r="AC570" s="35">
        <v>25875.916666666668</v>
      </c>
      <c r="AD570" s="35">
        <v>43524.875</v>
      </c>
      <c r="AE570" s="35"/>
      <c r="AF570" s="35">
        <v>43524.875</v>
      </c>
      <c r="AG570" s="34"/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34" t="s">
        <v>389</v>
      </c>
      <c r="AO570" s="34">
        <v>40</v>
      </c>
      <c r="AP570" s="34" t="s">
        <v>581</v>
      </c>
      <c r="AQ570" s="34">
        <v>355638</v>
      </c>
      <c r="AR570" s="34">
        <v>3556.38</v>
      </c>
      <c r="AS570" s="34" t="s">
        <v>408</v>
      </c>
      <c r="AT570" t="str">
        <f t="shared" si="25"/>
        <v>1189426000748706260RXXNX MXRXX GUXMXRXX XNTX2987.38SIMSIMSIM570118930944777.875ANMEP044777.87525875.916666666743524.87543524.875000000AMIL40AMIL 500 QP NACIONAL COPART3556383556.38ATIVO</v>
      </c>
      <c r="AU570">
        <f t="shared" si="26"/>
        <v>0</v>
      </c>
      <c r="AV570">
        <f t="shared" si="27"/>
        <v>0</v>
      </c>
      <c r="AW570">
        <f>COUNTIF(Erros!$J$2:$J$1060,H570)</f>
        <v>1</v>
      </c>
      <c r="AX570">
        <f>COUNTIF(Discrepante!$J$2:$J$86,H570)</f>
        <v>0</v>
      </c>
      <c r="AY570">
        <f>COUNTIF(Acertos!$J$2:$J$37,H570)</f>
        <v>0</v>
      </c>
    </row>
    <row r="571" spans="1:51">
      <c r="A571" s="33"/>
      <c r="B571" s="33"/>
      <c r="C571" s="33"/>
      <c r="D571" s="36">
        <v>1189455000</v>
      </c>
      <c r="E571" s="33"/>
      <c r="F571" s="33"/>
      <c r="G571" s="33"/>
      <c r="H571" s="36">
        <v>74870648</v>
      </c>
      <c r="I571" s="30">
        <v>0</v>
      </c>
      <c r="J571" s="36" t="s">
        <v>582</v>
      </c>
      <c r="K571" s="33"/>
      <c r="L571" s="33"/>
      <c r="M571" s="33"/>
      <c r="N571" s="33"/>
      <c r="O571" s="33"/>
      <c r="P571" s="36">
        <v>1620.95</v>
      </c>
      <c r="Q571" s="36" t="s">
        <v>404</v>
      </c>
      <c r="R571" s="36" t="s">
        <v>404</v>
      </c>
      <c r="S571" s="36" t="s">
        <v>404</v>
      </c>
      <c r="T571" s="36">
        <v>19</v>
      </c>
      <c r="U571" s="36">
        <v>0</v>
      </c>
      <c r="V571" s="36">
        <v>1</v>
      </c>
      <c r="W571" s="36">
        <v>191270</v>
      </c>
      <c r="X571" s="37">
        <v>44777.875</v>
      </c>
      <c r="Y571" s="36" t="s">
        <v>387</v>
      </c>
      <c r="Z571" s="36">
        <v>0</v>
      </c>
      <c r="AA571" s="37">
        <v>44773.875</v>
      </c>
      <c r="AB571" s="37">
        <v>44777.875</v>
      </c>
      <c r="AC571" s="37">
        <v>42131.875</v>
      </c>
      <c r="AD571" s="37">
        <v>44773.875</v>
      </c>
      <c r="AE571" s="37"/>
      <c r="AF571" s="37">
        <v>43524.875</v>
      </c>
      <c r="AG571" s="36"/>
      <c r="AH571" s="36">
        <v>0</v>
      </c>
      <c r="AI571" s="36">
        <v>0</v>
      </c>
      <c r="AJ571" s="36">
        <v>0</v>
      </c>
      <c r="AK571" s="36">
        <v>0</v>
      </c>
      <c r="AL571" s="36">
        <v>0</v>
      </c>
      <c r="AM571" s="36">
        <v>0</v>
      </c>
      <c r="AN571" s="36" t="s">
        <v>389</v>
      </c>
      <c r="AO571" s="36">
        <v>40</v>
      </c>
      <c r="AP571" s="36" t="s">
        <v>483</v>
      </c>
      <c r="AQ571" s="36">
        <v>19297</v>
      </c>
      <c r="AR571" s="36">
        <v>1929.7</v>
      </c>
      <c r="AS571" s="36" t="s">
        <v>391</v>
      </c>
      <c r="AT571" t="str">
        <f t="shared" si="25"/>
        <v>1189455000748706480GUTXVX PXVX MXGXLHXX1620.95SIMSIMSIM190119127044777.875FNEL044773.87544777.87542131.87544773.87543524.875000000AMIL40AMIL 700 QP NACIONAL192971929.7INATIVO</v>
      </c>
      <c r="AU571">
        <f t="shared" si="26"/>
        <v>0</v>
      </c>
      <c r="AV571">
        <f t="shared" si="27"/>
        <v>0</v>
      </c>
      <c r="AW571">
        <f>COUNTIF(Erros!$J$2:$J$1060,H571)</f>
        <v>1</v>
      </c>
      <c r="AX571">
        <f>COUNTIF(Discrepante!$J$2:$J$86,H571)</f>
        <v>0</v>
      </c>
      <c r="AY571">
        <f>COUNTIF(Acertos!$J$2:$J$37,H571)</f>
        <v>0</v>
      </c>
    </row>
    <row r="572" spans="1:51">
      <c r="A572" s="33"/>
      <c r="B572" s="33"/>
      <c r="C572" s="33"/>
      <c r="D572" s="34"/>
      <c r="E572" s="33"/>
      <c r="F572" s="33"/>
      <c r="G572" s="33"/>
      <c r="H572" s="34">
        <v>74870672</v>
      </c>
      <c r="I572" s="29">
        <v>0</v>
      </c>
      <c r="J572" s="34" t="s">
        <v>583</v>
      </c>
      <c r="K572" s="33"/>
      <c r="L572" s="33"/>
      <c r="M572" s="33"/>
      <c r="N572" s="33"/>
      <c r="O572" s="33"/>
      <c r="P572" s="34">
        <v>1557.79</v>
      </c>
      <c r="Q572" s="34" t="s">
        <v>404</v>
      </c>
      <c r="R572" s="34" t="s">
        <v>386</v>
      </c>
      <c r="S572" s="34" t="s">
        <v>386</v>
      </c>
      <c r="T572" s="34">
        <v>278</v>
      </c>
      <c r="U572" s="34">
        <v>0</v>
      </c>
      <c r="V572" s="34">
        <v>1</v>
      </c>
      <c r="W572" s="34">
        <v>191290</v>
      </c>
      <c r="X572" s="35">
        <v>44777.875</v>
      </c>
      <c r="Y572" s="34" t="s">
        <v>396</v>
      </c>
      <c r="Z572" s="34">
        <v>0</v>
      </c>
      <c r="AA572" s="35">
        <v>44731.875</v>
      </c>
      <c r="AB572" s="35">
        <v>44777.875</v>
      </c>
      <c r="AC572" s="35">
        <v>23666.875</v>
      </c>
      <c r="AD572" s="35">
        <v>44731.875</v>
      </c>
      <c r="AE572" s="35"/>
      <c r="AF572" s="35">
        <v>43524.875</v>
      </c>
      <c r="AG572" s="34"/>
      <c r="AH572" s="34">
        <v>0</v>
      </c>
      <c r="AI572" s="34">
        <v>0</v>
      </c>
      <c r="AJ572" s="34">
        <v>0</v>
      </c>
      <c r="AK572" s="34">
        <v>0</v>
      </c>
      <c r="AL572" s="34">
        <v>0</v>
      </c>
      <c r="AM572" s="34">
        <v>0</v>
      </c>
      <c r="AN572" s="34" t="s">
        <v>389</v>
      </c>
      <c r="AO572" s="34">
        <v>40</v>
      </c>
      <c r="AP572" s="34" t="s">
        <v>478</v>
      </c>
      <c r="AQ572" s="34">
        <v>187687</v>
      </c>
      <c r="AR572" s="34">
        <v>1876.87</v>
      </c>
      <c r="AS572" s="34" t="s">
        <v>391</v>
      </c>
      <c r="AT572" t="str">
        <f t="shared" si="25"/>
        <v>748706720MXRXX XPXRXWXDX FXRNXNDX XLVX1557.79SIMNÃONÃO2780119129044777.875SINDSIME -SINDICATO DOS EMPREENDEDORES INDIVIDUAIS044731.87544777.87523666.87544731.87543524.875000000AMIL40AMIL 400 QC NACIONAL COPART1876871876.87INATIVO</v>
      </c>
      <c r="AU572">
        <f t="shared" si="26"/>
        <v>0</v>
      </c>
      <c r="AV572">
        <f t="shared" si="27"/>
        <v>0</v>
      </c>
      <c r="AW572">
        <f>COUNTIF(Erros!$J$2:$J$1060,H572)</f>
        <v>1</v>
      </c>
      <c r="AX572">
        <f>COUNTIF(Discrepante!$J$2:$J$86,H572)</f>
        <v>0</v>
      </c>
      <c r="AY572">
        <f>COUNTIF(Acertos!$J$2:$J$37,H572)</f>
        <v>0</v>
      </c>
    </row>
    <row r="573" spans="1:51">
      <c r="A573" s="33"/>
      <c r="B573" s="33"/>
      <c r="C573" s="33"/>
      <c r="D573" s="36">
        <v>1189435000</v>
      </c>
      <c r="E573" s="33"/>
      <c r="F573" s="33"/>
      <c r="G573" s="33"/>
      <c r="H573" s="36">
        <v>74870742</v>
      </c>
      <c r="I573" s="30">
        <v>0</v>
      </c>
      <c r="J573" s="36" t="s">
        <v>586</v>
      </c>
      <c r="K573" s="33"/>
      <c r="L573" s="33"/>
      <c r="M573" s="33"/>
      <c r="N573" s="33"/>
      <c r="O573" s="33"/>
      <c r="P573" s="36">
        <v>1025.04</v>
      </c>
      <c r="Q573" s="36" t="s">
        <v>404</v>
      </c>
      <c r="R573" s="36" t="s">
        <v>404</v>
      </c>
      <c r="S573" s="36" t="s">
        <v>404</v>
      </c>
      <c r="T573" s="36">
        <v>57</v>
      </c>
      <c r="U573" s="36">
        <v>0</v>
      </c>
      <c r="V573" s="36">
        <v>1</v>
      </c>
      <c r="W573" s="36">
        <v>191321</v>
      </c>
      <c r="X573" s="37">
        <v>44777.875</v>
      </c>
      <c r="Y573" s="36" t="s">
        <v>392</v>
      </c>
      <c r="Z573" s="36">
        <v>0</v>
      </c>
      <c r="AA573" s="37"/>
      <c r="AB573" s="37">
        <v>44777.875</v>
      </c>
      <c r="AC573" s="37">
        <v>27039.916666666668</v>
      </c>
      <c r="AD573" s="37">
        <v>43524.875</v>
      </c>
      <c r="AE573" s="37"/>
      <c r="AF573" s="37">
        <v>43524.875</v>
      </c>
      <c r="AG573" s="36"/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36" t="s">
        <v>389</v>
      </c>
      <c r="AO573" s="36">
        <v>40</v>
      </c>
      <c r="AP573" s="36" t="s">
        <v>400</v>
      </c>
      <c r="AQ573" s="36">
        <v>122026</v>
      </c>
      <c r="AR573" s="36">
        <v>1220.26</v>
      </c>
      <c r="AS573" s="36" t="s">
        <v>408</v>
      </c>
      <c r="AT573" t="str">
        <f t="shared" si="25"/>
        <v>1189435000748707420MXRXXNNX LXPXNX1025.04SIMSIMSIM570119132144777.875ANMEP044777.87527039.916666666743524.87543524.875000000AMIL40NEXT MUNICIPAL SÃO PAULO1220261220.26ATIVO</v>
      </c>
      <c r="AU573">
        <f t="shared" si="26"/>
        <v>0</v>
      </c>
      <c r="AV573">
        <f t="shared" si="27"/>
        <v>0</v>
      </c>
      <c r="AW573">
        <f>COUNTIF(Erros!$J$2:$J$1060,H573)</f>
        <v>1</v>
      </c>
      <c r="AX573">
        <f>COUNTIF(Discrepante!$J$2:$J$86,H573)</f>
        <v>0</v>
      </c>
      <c r="AY573">
        <f>COUNTIF(Acertos!$J$2:$J$37,H573)</f>
        <v>0</v>
      </c>
    </row>
    <row r="574" spans="1:51">
      <c r="A574" s="33"/>
      <c r="B574" s="33"/>
      <c r="C574" s="33"/>
      <c r="D574" s="34">
        <v>1189435000</v>
      </c>
      <c r="E574" s="33"/>
      <c r="F574" s="33"/>
      <c r="G574" s="33"/>
      <c r="H574" s="34">
        <v>74870743</v>
      </c>
      <c r="I574" s="29">
        <v>0</v>
      </c>
      <c r="J574" s="34" t="s">
        <v>587</v>
      </c>
      <c r="K574" s="33"/>
      <c r="L574" s="33"/>
      <c r="M574" s="33"/>
      <c r="N574" s="33"/>
      <c r="O574" s="33"/>
      <c r="P574" s="34">
        <v>416.82</v>
      </c>
      <c r="Q574" s="34" t="s">
        <v>404</v>
      </c>
      <c r="R574" s="34" t="s">
        <v>404</v>
      </c>
      <c r="S574" s="34" t="s">
        <v>404</v>
      </c>
      <c r="T574" s="34">
        <v>57</v>
      </c>
      <c r="U574" s="34">
        <v>0</v>
      </c>
      <c r="V574" s="34">
        <v>1</v>
      </c>
      <c r="W574" s="34">
        <v>191321</v>
      </c>
      <c r="X574" s="35">
        <v>44777.875</v>
      </c>
      <c r="Y574" s="34" t="s">
        <v>392</v>
      </c>
      <c r="Z574" s="34">
        <v>1</v>
      </c>
      <c r="AA574" s="35"/>
      <c r="AB574" s="35">
        <v>44777.875</v>
      </c>
      <c r="AC574" s="35">
        <v>41721.875</v>
      </c>
      <c r="AD574" s="35">
        <v>43524.875</v>
      </c>
      <c r="AE574" s="35"/>
      <c r="AF574" s="35">
        <v>43524.875</v>
      </c>
      <c r="AG574" s="34"/>
      <c r="AH574" s="34">
        <v>0</v>
      </c>
      <c r="AI574" s="34">
        <v>0</v>
      </c>
      <c r="AJ574" s="34">
        <v>0</v>
      </c>
      <c r="AK574" s="34">
        <v>0</v>
      </c>
      <c r="AL574" s="34">
        <v>0</v>
      </c>
      <c r="AM574" s="34">
        <v>0</v>
      </c>
      <c r="AN574" s="34" t="s">
        <v>389</v>
      </c>
      <c r="AO574" s="34">
        <v>40</v>
      </c>
      <c r="AP574" s="34" t="s">
        <v>400</v>
      </c>
      <c r="AQ574" s="34">
        <v>49621</v>
      </c>
      <c r="AR574" s="34">
        <v>496.21</v>
      </c>
      <c r="AS574" s="34" t="s">
        <v>408</v>
      </c>
      <c r="AT574" t="str">
        <f t="shared" si="25"/>
        <v>1189435000748707430WLXRX LXPXNX JXZXNKY416.82SIMSIMSIM570119132144777.875ANMEP144777.87541721.87543524.87543524.875000000AMIL40NEXT MUNICIPAL SÃO PAULO49621496.21ATIVO</v>
      </c>
      <c r="AU574">
        <f t="shared" si="26"/>
        <v>0</v>
      </c>
      <c r="AV574">
        <f t="shared" si="27"/>
        <v>0</v>
      </c>
      <c r="AW574">
        <f>COUNTIF(Erros!$J$2:$J$1060,H574)</f>
        <v>1</v>
      </c>
      <c r="AX574">
        <f>COUNTIF(Discrepante!$J$2:$J$86,H574)</f>
        <v>0</v>
      </c>
      <c r="AY574">
        <f>COUNTIF(Acertos!$J$2:$J$37,H574)</f>
        <v>0</v>
      </c>
    </row>
    <row r="575" spans="1:51">
      <c r="A575" s="33"/>
      <c r="B575" s="33"/>
      <c r="C575" s="33"/>
      <c r="D575" s="34">
        <v>927614000</v>
      </c>
      <c r="E575" s="33"/>
      <c r="F575" s="33"/>
      <c r="G575" s="33"/>
      <c r="H575" s="34">
        <v>74912309</v>
      </c>
      <c r="I575" s="29">
        <v>0</v>
      </c>
      <c r="J575" s="34" t="s">
        <v>779</v>
      </c>
      <c r="K575" s="33"/>
      <c r="L575" s="33"/>
      <c r="M575" s="33"/>
      <c r="N575" s="33"/>
      <c r="O575" s="33"/>
      <c r="P575" s="34">
        <v>1605.21</v>
      </c>
      <c r="Q575" s="34" t="s">
        <v>404</v>
      </c>
      <c r="R575" s="34" t="s">
        <v>404</v>
      </c>
      <c r="S575" s="34" t="s">
        <v>404</v>
      </c>
      <c r="T575" s="34">
        <v>119</v>
      </c>
      <c r="U575" s="34">
        <v>26650516</v>
      </c>
      <c r="V575" s="34">
        <v>1</v>
      </c>
      <c r="W575" s="34">
        <v>62011</v>
      </c>
      <c r="X575" s="35">
        <v>44761.875</v>
      </c>
      <c r="Y575" s="34" t="s">
        <v>417</v>
      </c>
      <c r="Z575" s="34">
        <v>2</v>
      </c>
      <c r="AA575" s="35">
        <v>44756.875</v>
      </c>
      <c r="AB575" s="35">
        <v>44761.875</v>
      </c>
      <c r="AC575" s="35">
        <v>43519.875</v>
      </c>
      <c r="AD575" s="35">
        <v>44756.875</v>
      </c>
      <c r="AE575" s="35"/>
      <c r="AF575" s="35">
        <v>43531.875</v>
      </c>
      <c r="AG575" s="34"/>
      <c r="AH575" s="34">
        <v>0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34" t="s">
        <v>389</v>
      </c>
      <c r="AO575" s="34">
        <v>107</v>
      </c>
      <c r="AP575" s="34" t="s">
        <v>422</v>
      </c>
      <c r="AQ575" s="34">
        <v>17818</v>
      </c>
      <c r="AR575" s="34">
        <v>1781.8</v>
      </c>
      <c r="AS575" s="34" t="s">
        <v>391</v>
      </c>
      <c r="AT575" t="str">
        <f t="shared" si="25"/>
        <v>927614000749123090XTHXR WXMX BXRNXRDX1605.21SIMSIMSIM1192665051616201144761.875GP2 - FETRACOM - TRABALHADORES DO COMERCIO DE BENS244756.87544761.87543519.87544756.87543531.875000000AMIL107GP2 - BLUE PLUS 400 QP178181781.8INATIVO</v>
      </c>
      <c r="AU575">
        <f t="shared" si="26"/>
        <v>0</v>
      </c>
      <c r="AV575">
        <f t="shared" si="27"/>
        <v>0</v>
      </c>
      <c r="AW575">
        <f>COUNTIF(Erros!$J$2:$J$1060,H575)</f>
        <v>3</v>
      </c>
      <c r="AX575">
        <f>COUNTIF(Discrepante!$J$2:$J$86,H575)</f>
        <v>0</v>
      </c>
      <c r="AY575">
        <f>COUNTIF(Acertos!$J$2:$J$37,H575)</f>
        <v>0</v>
      </c>
    </row>
    <row r="576" spans="1:51">
      <c r="A576" s="33"/>
      <c r="B576" s="33"/>
      <c r="C576" s="33"/>
      <c r="D576" s="36">
        <v>927614000</v>
      </c>
      <c r="E576" s="33"/>
      <c r="F576" s="33"/>
      <c r="G576" s="33"/>
      <c r="H576" s="36">
        <v>74912309</v>
      </c>
      <c r="I576" s="30">
        <v>0</v>
      </c>
      <c r="J576" s="36" t="s">
        <v>779</v>
      </c>
      <c r="K576" s="33"/>
      <c r="L576" s="33"/>
      <c r="M576" s="33"/>
      <c r="N576" s="33"/>
      <c r="O576" s="33"/>
      <c r="P576" s="36">
        <v>1605.21</v>
      </c>
      <c r="Q576" s="36" t="s">
        <v>404</v>
      </c>
      <c r="R576" s="36" t="s">
        <v>404</v>
      </c>
      <c r="S576" s="36" t="s">
        <v>404</v>
      </c>
      <c r="T576" s="36">
        <v>119</v>
      </c>
      <c r="U576" s="36">
        <v>26650516</v>
      </c>
      <c r="V576" s="36">
        <v>1</v>
      </c>
      <c r="W576" s="36">
        <v>62011</v>
      </c>
      <c r="X576" s="37">
        <v>44761.875</v>
      </c>
      <c r="Y576" s="36" t="s">
        <v>417</v>
      </c>
      <c r="Z576" s="36">
        <v>2</v>
      </c>
      <c r="AA576" s="37">
        <v>44756.875</v>
      </c>
      <c r="AB576" s="37">
        <v>44761.875</v>
      </c>
      <c r="AC576" s="37">
        <v>43519.875</v>
      </c>
      <c r="AD576" s="37">
        <v>44756.875</v>
      </c>
      <c r="AE576" s="37"/>
      <c r="AF576" s="37">
        <v>43531.875</v>
      </c>
      <c r="AG576" s="36"/>
      <c r="AH576" s="36">
        <v>0</v>
      </c>
      <c r="AI576" s="36">
        <v>0</v>
      </c>
      <c r="AJ576" s="36">
        <v>0</v>
      </c>
      <c r="AK576" s="36">
        <v>0</v>
      </c>
      <c r="AL576" s="36">
        <v>0</v>
      </c>
      <c r="AM576" s="36">
        <v>0</v>
      </c>
      <c r="AN576" s="36" t="s">
        <v>389</v>
      </c>
      <c r="AO576" s="36">
        <v>107</v>
      </c>
      <c r="AP576" s="36" t="s">
        <v>422</v>
      </c>
      <c r="AQ576" s="36">
        <v>17818</v>
      </c>
      <c r="AR576" s="36">
        <v>1781.8</v>
      </c>
      <c r="AS576" s="36" t="s">
        <v>391</v>
      </c>
      <c r="AT576" t="str">
        <f t="shared" si="25"/>
        <v>927614000749123090XTHXR WXMX BXRNXRDX1605.21SIMSIMSIM1192665051616201144761.875GP2 - FETRACOM - TRABALHADORES DO COMERCIO DE BENS244756.87544761.87543519.87544756.87543531.875000000AMIL107GP2 - BLUE PLUS 400 QP178181781.8INATIVO</v>
      </c>
      <c r="AU576">
        <f t="shared" si="26"/>
        <v>1</v>
      </c>
      <c r="AV576">
        <f t="shared" si="27"/>
        <v>1</v>
      </c>
      <c r="AW576">
        <f>COUNTIF(Erros!$J$2:$J$1060,H576)</f>
        <v>3</v>
      </c>
      <c r="AX576">
        <f>COUNTIF(Discrepante!$J$2:$J$86,H576)</f>
        <v>0</v>
      </c>
      <c r="AY576">
        <f>COUNTIF(Acertos!$J$2:$J$37,H576)</f>
        <v>0</v>
      </c>
    </row>
    <row r="577" spans="1:51">
      <c r="A577" s="33"/>
      <c r="B577" s="33"/>
      <c r="C577" s="33"/>
      <c r="D577" s="36">
        <v>927614000</v>
      </c>
      <c r="E577" s="33"/>
      <c r="F577" s="33"/>
      <c r="G577" s="33"/>
      <c r="H577" s="36">
        <v>74912309</v>
      </c>
      <c r="I577" s="30">
        <v>0</v>
      </c>
      <c r="J577" s="36" t="s">
        <v>779</v>
      </c>
      <c r="K577" s="33"/>
      <c r="L577" s="33"/>
      <c r="M577" s="33"/>
      <c r="N577" s="33"/>
      <c r="O577" s="33"/>
      <c r="P577" s="36">
        <v>1605.21</v>
      </c>
      <c r="Q577" s="36" t="s">
        <v>404</v>
      </c>
      <c r="R577" s="36" t="s">
        <v>404</v>
      </c>
      <c r="S577" s="36" t="s">
        <v>404</v>
      </c>
      <c r="T577" s="36">
        <v>119</v>
      </c>
      <c r="U577" s="36">
        <v>26650516</v>
      </c>
      <c r="V577" s="36">
        <v>1</v>
      </c>
      <c r="W577" s="36">
        <v>62011</v>
      </c>
      <c r="X577" s="37">
        <v>44761.875</v>
      </c>
      <c r="Y577" s="36" t="s">
        <v>417</v>
      </c>
      <c r="Z577" s="36">
        <v>2</v>
      </c>
      <c r="AA577" s="37">
        <v>44756.875</v>
      </c>
      <c r="AB577" s="37">
        <v>44761.875</v>
      </c>
      <c r="AC577" s="37">
        <v>43519.875</v>
      </c>
      <c r="AD577" s="37">
        <v>44756.875</v>
      </c>
      <c r="AE577" s="37"/>
      <c r="AF577" s="37">
        <v>43531.875</v>
      </c>
      <c r="AG577" s="36"/>
      <c r="AH577" s="36">
        <v>0</v>
      </c>
      <c r="AI577" s="36">
        <v>0</v>
      </c>
      <c r="AJ577" s="36">
        <v>0</v>
      </c>
      <c r="AK577" s="36">
        <v>0</v>
      </c>
      <c r="AL577" s="36">
        <v>0</v>
      </c>
      <c r="AM577" s="36">
        <v>0</v>
      </c>
      <c r="AN577" s="36" t="s">
        <v>389</v>
      </c>
      <c r="AO577" s="36">
        <v>107</v>
      </c>
      <c r="AP577" s="36" t="s">
        <v>422</v>
      </c>
      <c r="AQ577" s="36">
        <v>17818</v>
      </c>
      <c r="AR577" s="36">
        <v>1781.8</v>
      </c>
      <c r="AS577" s="36" t="s">
        <v>391</v>
      </c>
      <c r="AT577" t="str">
        <f t="shared" si="25"/>
        <v>927614000749123090XTHXR WXMX BXRNXRDX1605.21SIMSIMSIM1192665051616201144761.875GP2 - FETRACOM - TRABALHADORES DO COMERCIO DE BENS244756.87544761.87543519.87544756.87543531.875000000AMIL107GP2 - BLUE PLUS 400 QP178181781.8INATIVO</v>
      </c>
      <c r="AU577">
        <f t="shared" si="26"/>
        <v>1</v>
      </c>
      <c r="AV577">
        <f t="shared" si="27"/>
        <v>1</v>
      </c>
      <c r="AW577">
        <f>COUNTIF(Erros!$J$2:$J$1060,H577)</f>
        <v>3</v>
      </c>
      <c r="AX577">
        <f>COUNTIF(Discrepante!$J$2:$J$86,H577)</f>
        <v>0</v>
      </c>
      <c r="AY577">
        <f>COUNTIF(Acertos!$J$2:$J$37,H577)</f>
        <v>0</v>
      </c>
    </row>
    <row r="578" spans="1:51">
      <c r="A578" s="38" t="s">
        <v>256</v>
      </c>
      <c r="B578" s="38" t="s">
        <v>22</v>
      </c>
      <c r="C578" s="38" t="s">
        <v>21</v>
      </c>
      <c r="D578" s="28">
        <v>1197781000</v>
      </c>
      <c r="E578" s="28" t="s">
        <v>1058</v>
      </c>
      <c r="F578" s="28" t="s">
        <v>23</v>
      </c>
      <c r="G578" s="39">
        <v>43538.875</v>
      </c>
      <c r="H578" s="38">
        <v>74953220</v>
      </c>
      <c r="I578" s="28">
        <v>3</v>
      </c>
      <c r="J578" s="38" t="s">
        <v>257</v>
      </c>
      <c r="K578" s="38">
        <v>0</v>
      </c>
      <c r="L578" s="38">
        <v>0</v>
      </c>
      <c r="M578" s="38" t="s">
        <v>81</v>
      </c>
      <c r="N578" s="38" t="s">
        <v>77</v>
      </c>
      <c r="O578" s="38" t="s">
        <v>78</v>
      </c>
      <c r="P578" s="38">
        <v>103.93</v>
      </c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 t="str">
        <f>M578</f>
        <v>AMIL 400 QP NACIONAL R PJCA</v>
      </c>
      <c r="AQ578" s="33"/>
      <c r="AR578" s="33"/>
      <c r="AS578" s="33"/>
      <c r="AT578" t="str">
        <f t="shared" ref="AT578:AT641" si="29">CONCATENATE(A578,B578,C578,D578,E578,F578,G578,H578,I578,J578,K578,L578,M578,N578,O578,P578,Q578,R578,S578,T578,U578,V578,W578,X578,Y578,Z578,AA578,AB578,AC578,AD578,AE578,AF578,AG578,AH578,AI578,AJ578,AK578,AL578,AM578,AN578,AO578,AP578,AQ578,AR578,AS578)</f>
        <v>6302c799809be80ea0bc1f876302b4adfc395e31428b925e6302c799809be80ea0bc1f8311977810006302b4adfc395e31428b925e1197781000E43538.875749532203RXNXTX MXRIX MXTXU BXRBX00AMIL 400 QP NACIONAL R PJCAMens. Titular Faixa Etária Implant.T103.93AMIL 400 QP NACIONAL R PJCA</v>
      </c>
      <c r="AU578">
        <f t="shared" ref="AU578:AU641" si="30">IF(AT578=AT577,1,0)</f>
        <v>0</v>
      </c>
      <c r="AV578">
        <f t="shared" si="27"/>
        <v>0</v>
      </c>
      <c r="AW578">
        <f>COUNTIF(Erros!$J$2:$J$1060,H578)</f>
        <v>0</v>
      </c>
      <c r="AX578">
        <f>COUNTIF(Discrepante!$J$2:$J$86,H578)</f>
        <v>4</v>
      </c>
      <c r="AY578">
        <f>COUNTIF(Acertos!$J$2:$J$37,H578)</f>
        <v>0</v>
      </c>
    </row>
    <row r="579" spans="1:51">
      <c r="A579" s="33"/>
      <c r="B579" s="33"/>
      <c r="C579" s="33"/>
      <c r="D579" s="36"/>
      <c r="E579" s="33"/>
      <c r="F579" s="33"/>
      <c r="G579" s="33"/>
      <c r="H579" s="36">
        <v>74953220</v>
      </c>
      <c r="I579" s="30">
        <v>1</v>
      </c>
      <c r="J579" s="36" t="s">
        <v>941</v>
      </c>
      <c r="K579" s="33"/>
      <c r="L579" s="33"/>
      <c r="M579" s="33"/>
      <c r="N579" s="33"/>
      <c r="O579" s="33"/>
      <c r="P579" s="36">
        <v>3221.73</v>
      </c>
      <c r="Q579" s="36" t="s">
        <v>404</v>
      </c>
      <c r="R579" s="36" t="s">
        <v>404</v>
      </c>
      <c r="S579" s="36" t="s">
        <v>404</v>
      </c>
      <c r="T579" s="36">
        <v>57</v>
      </c>
      <c r="U579" s="36">
        <v>0</v>
      </c>
      <c r="V579" s="36">
        <v>1</v>
      </c>
      <c r="W579" s="36">
        <v>191973</v>
      </c>
      <c r="X579" s="37">
        <v>44761.875</v>
      </c>
      <c r="Y579" s="36" t="s">
        <v>392</v>
      </c>
      <c r="Z579" s="36">
        <v>0</v>
      </c>
      <c r="AA579" s="37">
        <v>44755.875</v>
      </c>
      <c r="AB579" s="37">
        <v>44761.875</v>
      </c>
      <c r="AC579" s="37">
        <v>25157.916666666668</v>
      </c>
      <c r="AD579" s="37">
        <v>44755.875</v>
      </c>
      <c r="AE579" s="37"/>
      <c r="AF579" s="37">
        <v>43538.875</v>
      </c>
      <c r="AG579" s="36"/>
      <c r="AH579" s="36">
        <v>0</v>
      </c>
      <c r="AI579" s="36">
        <v>0</v>
      </c>
      <c r="AJ579" s="36">
        <v>0</v>
      </c>
      <c r="AK579" s="36">
        <v>0</v>
      </c>
      <c r="AL579" s="36">
        <v>0</v>
      </c>
      <c r="AM579" s="36">
        <v>0</v>
      </c>
      <c r="AN579" s="36" t="s">
        <v>389</v>
      </c>
      <c r="AO579" s="36">
        <v>39</v>
      </c>
      <c r="AP579" s="36" t="s">
        <v>390</v>
      </c>
      <c r="AQ579" s="36">
        <v>383539</v>
      </c>
      <c r="AR579" s="36">
        <v>3835.39</v>
      </c>
      <c r="AS579" s="36" t="s">
        <v>391</v>
      </c>
      <c r="AT579" t="str">
        <f t="shared" si="29"/>
        <v>749532201RXNXTX MXRXX MXTXU BXRBX3221.73SIMSIMSIM570119197344761.875ANMEP044755.87544761.87525157.916666666744755.87543538.875000000AMIL39AMIL 400 QP NACIONAL3835393835.39INATIVO</v>
      </c>
      <c r="AU579">
        <f t="shared" si="30"/>
        <v>0</v>
      </c>
      <c r="AV579">
        <f t="shared" ref="AV579:AV642" si="31">IF(H579=H578,1,0)</f>
        <v>1</v>
      </c>
      <c r="AW579">
        <f>COUNTIF(Erros!$J$2:$J$1060,H579)</f>
        <v>0</v>
      </c>
      <c r="AX579">
        <f>COUNTIF(Discrepante!$J$2:$J$86,H579)</f>
        <v>4</v>
      </c>
      <c r="AY579">
        <f>COUNTIF(Acertos!$J$2:$J$37,H579)</f>
        <v>0</v>
      </c>
    </row>
    <row r="580" spans="1:51">
      <c r="A580" s="33"/>
      <c r="B580" s="33"/>
      <c r="C580" s="33"/>
      <c r="D580" s="34"/>
      <c r="E580" s="33"/>
      <c r="F580" s="33"/>
      <c r="G580" s="33"/>
      <c r="H580" s="34">
        <v>74953220</v>
      </c>
      <c r="I580" s="29">
        <v>1</v>
      </c>
      <c r="J580" s="34" t="s">
        <v>941</v>
      </c>
      <c r="K580" s="33"/>
      <c r="L580" s="33"/>
      <c r="M580" s="33"/>
      <c r="N580" s="33"/>
      <c r="O580" s="33"/>
      <c r="P580" s="34">
        <v>3221.73</v>
      </c>
      <c r="Q580" s="34" t="s">
        <v>404</v>
      </c>
      <c r="R580" s="34" t="s">
        <v>404</v>
      </c>
      <c r="S580" s="34" t="s">
        <v>404</v>
      </c>
      <c r="T580" s="34">
        <v>57</v>
      </c>
      <c r="U580" s="34">
        <v>0</v>
      </c>
      <c r="V580" s="34">
        <v>1</v>
      </c>
      <c r="W580" s="34">
        <v>191973</v>
      </c>
      <c r="X580" s="35">
        <v>44761.875</v>
      </c>
      <c r="Y580" s="34" t="s">
        <v>392</v>
      </c>
      <c r="Z580" s="34">
        <v>0</v>
      </c>
      <c r="AA580" s="35">
        <v>44755.875</v>
      </c>
      <c r="AB580" s="35">
        <v>44761.875</v>
      </c>
      <c r="AC580" s="35">
        <v>25157.916666666668</v>
      </c>
      <c r="AD580" s="35">
        <v>44755.875</v>
      </c>
      <c r="AE580" s="35"/>
      <c r="AF580" s="35">
        <v>43538.875</v>
      </c>
      <c r="AG580" s="34"/>
      <c r="AH580" s="34">
        <v>0</v>
      </c>
      <c r="AI580" s="34">
        <v>0</v>
      </c>
      <c r="AJ580" s="34">
        <v>0</v>
      </c>
      <c r="AK580" s="34">
        <v>0</v>
      </c>
      <c r="AL580" s="34">
        <v>0</v>
      </c>
      <c r="AM580" s="34">
        <v>0</v>
      </c>
      <c r="AN580" s="34" t="s">
        <v>389</v>
      </c>
      <c r="AO580" s="34">
        <v>39</v>
      </c>
      <c r="AP580" s="34" t="s">
        <v>390</v>
      </c>
      <c r="AQ580" s="34">
        <v>383539</v>
      </c>
      <c r="AR580" s="34">
        <v>3835.39</v>
      </c>
      <c r="AS580" s="34" t="s">
        <v>391</v>
      </c>
      <c r="AT580" t="str">
        <f t="shared" si="29"/>
        <v>749532201RXNXTX MXRXX MXTXU BXRBX3221.73SIMSIMSIM570119197344761.875ANMEP044755.87544761.87525157.916666666744755.87543538.875000000AMIL39AMIL 400 QP NACIONAL3835393835.39INATIVO</v>
      </c>
      <c r="AU580">
        <f t="shared" si="30"/>
        <v>1</v>
      </c>
      <c r="AV580">
        <f t="shared" si="31"/>
        <v>1</v>
      </c>
      <c r="AW580">
        <f>COUNTIF(Erros!$J$2:$J$1060,H580)</f>
        <v>0</v>
      </c>
      <c r="AX580">
        <f>COUNTIF(Discrepante!$J$2:$J$86,H580)</f>
        <v>4</v>
      </c>
      <c r="AY580">
        <f>COUNTIF(Acertos!$J$2:$J$37,H580)</f>
        <v>0</v>
      </c>
    </row>
    <row r="581" spans="1:51">
      <c r="A581" s="33"/>
      <c r="B581" s="33"/>
      <c r="C581" s="33"/>
      <c r="D581" s="36"/>
      <c r="E581" s="33"/>
      <c r="F581" s="33"/>
      <c r="G581" s="33"/>
      <c r="H581" s="36">
        <v>74953220</v>
      </c>
      <c r="I581" s="30">
        <v>1</v>
      </c>
      <c r="J581" s="36" t="s">
        <v>941</v>
      </c>
      <c r="K581" s="33"/>
      <c r="L581" s="33"/>
      <c r="M581" s="33"/>
      <c r="N581" s="33"/>
      <c r="O581" s="33"/>
      <c r="P581" s="36">
        <v>3221.73</v>
      </c>
      <c r="Q581" s="36" t="s">
        <v>404</v>
      </c>
      <c r="R581" s="36" t="s">
        <v>404</v>
      </c>
      <c r="S581" s="36" t="s">
        <v>404</v>
      </c>
      <c r="T581" s="36">
        <v>57</v>
      </c>
      <c r="U581" s="36">
        <v>0</v>
      </c>
      <c r="V581" s="36">
        <v>1</v>
      </c>
      <c r="W581" s="36">
        <v>191973</v>
      </c>
      <c r="X581" s="37">
        <v>44761.875</v>
      </c>
      <c r="Y581" s="36" t="s">
        <v>392</v>
      </c>
      <c r="Z581" s="36">
        <v>0</v>
      </c>
      <c r="AA581" s="37">
        <v>44755.875</v>
      </c>
      <c r="AB581" s="37">
        <v>44761.875</v>
      </c>
      <c r="AC581" s="37">
        <v>25157.916666666668</v>
      </c>
      <c r="AD581" s="37">
        <v>44755.875</v>
      </c>
      <c r="AE581" s="37"/>
      <c r="AF581" s="37">
        <v>43538.875</v>
      </c>
      <c r="AG581" s="36"/>
      <c r="AH581" s="36">
        <v>0</v>
      </c>
      <c r="AI581" s="36">
        <v>0</v>
      </c>
      <c r="AJ581" s="36">
        <v>0</v>
      </c>
      <c r="AK581" s="36">
        <v>0</v>
      </c>
      <c r="AL581" s="36">
        <v>0</v>
      </c>
      <c r="AM581" s="36">
        <v>0</v>
      </c>
      <c r="AN581" s="36" t="s">
        <v>389</v>
      </c>
      <c r="AO581" s="36">
        <v>39</v>
      </c>
      <c r="AP581" s="36" t="s">
        <v>390</v>
      </c>
      <c r="AQ581" s="36">
        <v>383539</v>
      </c>
      <c r="AR581" s="36">
        <v>3835.39</v>
      </c>
      <c r="AS581" s="36" t="s">
        <v>391</v>
      </c>
      <c r="AT581" t="str">
        <f t="shared" si="29"/>
        <v>749532201RXNXTX MXRXX MXTXU BXRBX3221.73SIMSIMSIM570119197344761.875ANMEP044755.87544761.87525157.916666666744755.87543538.875000000AMIL39AMIL 400 QP NACIONAL3835393835.39INATIVO</v>
      </c>
      <c r="AU581">
        <f t="shared" si="30"/>
        <v>1</v>
      </c>
      <c r="AV581">
        <f t="shared" si="31"/>
        <v>1</v>
      </c>
      <c r="AW581">
        <f>COUNTIF(Erros!$J$2:$J$1060,H581)</f>
        <v>0</v>
      </c>
      <c r="AX581">
        <f>COUNTIF(Discrepante!$J$2:$J$86,H581)</f>
        <v>4</v>
      </c>
      <c r="AY581">
        <f>COUNTIF(Acertos!$J$2:$J$37,H581)</f>
        <v>0</v>
      </c>
    </row>
    <row r="582" spans="1:51">
      <c r="A582" s="31" t="s">
        <v>272</v>
      </c>
      <c r="B582" s="31" t="s">
        <v>25</v>
      </c>
      <c r="C582" s="31" t="s">
        <v>24</v>
      </c>
      <c r="D582" s="27">
        <v>1198447000</v>
      </c>
      <c r="E582" s="27" t="s">
        <v>1057</v>
      </c>
      <c r="F582" s="27" t="s">
        <v>26</v>
      </c>
      <c r="G582" s="32">
        <v>43538.875</v>
      </c>
      <c r="H582" s="31">
        <v>74953325</v>
      </c>
      <c r="I582" s="27">
        <v>0</v>
      </c>
      <c r="J582" s="31" t="s">
        <v>273</v>
      </c>
      <c r="K582" s="31">
        <v>0</v>
      </c>
      <c r="L582" s="31">
        <v>0</v>
      </c>
      <c r="M582" s="31" t="s">
        <v>252</v>
      </c>
      <c r="N582" s="31" t="s">
        <v>77</v>
      </c>
      <c r="O582" s="31" t="s">
        <v>78</v>
      </c>
      <c r="P582" s="31">
        <v>2555.9499999999998</v>
      </c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 t="str">
        <f>M582</f>
        <v>AMIL 500 QP NACIONAL R PJCA</v>
      </c>
      <c r="AQ582" s="33"/>
      <c r="AR582" s="33"/>
      <c r="AS582" s="33"/>
      <c r="AT582" t="str">
        <f t="shared" si="29"/>
        <v>6302c877dc774878504ce9c36302b4ad8382b804d9a3ac356302c877dc774878504ce9bc11984470006302b4ad8382b804d9a3ac351198447000F43538.875749533250BXRBXRX WXTX ILVX00AMIL 500 QP NACIONAL R PJCAMens. Titular Faixa Etária Implant.T2555.95AMIL 500 QP NACIONAL R PJCA</v>
      </c>
      <c r="AU582">
        <f t="shared" si="30"/>
        <v>0</v>
      </c>
      <c r="AV582">
        <f t="shared" si="31"/>
        <v>0</v>
      </c>
      <c r="AW582">
        <f>COUNTIF(Erros!$J$2:$J$1060,H582)</f>
        <v>1</v>
      </c>
      <c r="AX582">
        <f>COUNTIF(Discrepante!$J$2:$J$86,H582)</f>
        <v>0</v>
      </c>
      <c r="AY582">
        <f>COUNTIF(Acertos!$J$2:$J$37,H582)</f>
        <v>0</v>
      </c>
    </row>
    <row r="583" spans="1:51">
      <c r="A583" s="33"/>
      <c r="B583" s="33"/>
      <c r="C583" s="33"/>
      <c r="D583" s="34"/>
      <c r="E583" s="33"/>
      <c r="F583" s="33"/>
      <c r="G583" s="33"/>
      <c r="H583" s="34">
        <v>74953336</v>
      </c>
      <c r="I583" s="29">
        <v>0</v>
      </c>
      <c r="J583" s="34" t="s">
        <v>944</v>
      </c>
      <c r="K583" s="33"/>
      <c r="L583" s="33"/>
      <c r="M583" s="33"/>
      <c r="N583" s="33"/>
      <c r="O583" s="33"/>
      <c r="P583" s="34">
        <v>1359.59</v>
      </c>
      <c r="Q583" s="34" t="s">
        <v>404</v>
      </c>
      <c r="R583" s="34" t="s">
        <v>404</v>
      </c>
      <c r="S583" s="34" t="s">
        <v>404</v>
      </c>
      <c r="T583" s="34">
        <v>57</v>
      </c>
      <c r="U583" s="34">
        <v>0</v>
      </c>
      <c r="V583" s="34">
        <v>1</v>
      </c>
      <c r="W583" s="34">
        <v>192037</v>
      </c>
      <c r="X583" s="35">
        <v>44761.875</v>
      </c>
      <c r="Y583" s="34" t="s">
        <v>392</v>
      </c>
      <c r="Z583" s="34">
        <v>0</v>
      </c>
      <c r="AA583" s="35">
        <v>44740.875</v>
      </c>
      <c r="AB583" s="35">
        <v>44761.875</v>
      </c>
      <c r="AC583" s="35">
        <v>30303.916666666668</v>
      </c>
      <c r="AD583" s="35">
        <v>44740.875</v>
      </c>
      <c r="AE583" s="35">
        <v>43843.875</v>
      </c>
      <c r="AF583" s="35">
        <v>43538.875</v>
      </c>
      <c r="AG583" s="34"/>
      <c r="AH583" s="34">
        <v>0</v>
      </c>
      <c r="AI583" s="34">
        <v>0</v>
      </c>
      <c r="AJ583" s="34">
        <v>0</v>
      </c>
      <c r="AK583" s="34">
        <v>0</v>
      </c>
      <c r="AL583" s="34">
        <v>0</v>
      </c>
      <c r="AM583" s="34">
        <v>0</v>
      </c>
      <c r="AN583" s="34" t="s">
        <v>389</v>
      </c>
      <c r="AO583" s="34">
        <v>39</v>
      </c>
      <c r="AP583" s="34" t="s">
        <v>581</v>
      </c>
      <c r="AQ583" s="34">
        <v>161855</v>
      </c>
      <c r="AR583" s="34">
        <v>1618.55</v>
      </c>
      <c r="AS583" s="34" t="s">
        <v>391</v>
      </c>
      <c r="AT583" t="str">
        <f t="shared" si="29"/>
        <v>749533360XVXNDRX JXX MXRXNDX DX XPXRXTX XNTX1359.59SIMSIMSIM570119203744761.875ANMEP044740.87544761.87530303.916666666744740.87543843.87543538.875000000AMIL39AMIL 500 QP NACIONAL COPART1618551618.55INATIVO</v>
      </c>
      <c r="AU583">
        <f t="shared" si="30"/>
        <v>0</v>
      </c>
      <c r="AV583">
        <f t="shared" si="31"/>
        <v>0</v>
      </c>
      <c r="AW583">
        <f>COUNTIF(Erros!$J$2:$J$1060,H583)</f>
        <v>3</v>
      </c>
      <c r="AX583">
        <f>COUNTIF(Discrepante!$J$2:$J$86,H583)</f>
        <v>0</v>
      </c>
      <c r="AY583">
        <f>COUNTIF(Acertos!$J$2:$J$37,H583)</f>
        <v>0</v>
      </c>
    </row>
    <row r="584" spans="1:51">
      <c r="A584" s="33"/>
      <c r="B584" s="33"/>
      <c r="C584" s="33"/>
      <c r="D584" s="36"/>
      <c r="E584" s="33"/>
      <c r="F584" s="33"/>
      <c r="G584" s="33"/>
      <c r="H584" s="36">
        <v>74953336</v>
      </c>
      <c r="I584" s="30">
        <v>0</v>
      </c>
      <c r="J584" s="36" t="s">
        <v>944</v>
      </c>
      <c r="K584" s="33"/>
      <c r="L584" s="33"/>
      <c r="M584" s="33"/>
      <c r="N584" s="33"/>
      <c r="O584" s="33"/>
      <c r="P584" s="36">
        <v>1359.59</v>
      </c>
      <c r="Q584" s="36" t="s">
        <v>404</v>
      </c>
      <c r="R584" s="36" t="s">
        <v>404</v>
      </c>
      <c r="S584" s="36" t="s">
        <v>404</v>
      </c>
      <c r="T584" s="36">
        <v>57</v>
      </c>
      <c r="U584" s="36">
        <v>0</v>
      </c>
      <c r="V584" s="36">
        <v>1</v>
      </c>
      <c r="W584" s="36">
        <v>192037</v>
      </c>
      <c r="X584" s="37">
        <v>44761.875</v>
      </c>
      <c r="Y584" s="36" t="s">
        <v>392</v>
      </c>
      <c r="Z584" s="36">
        <v>0</v>
      </c>
      <c r="AA584" s="37">
        <v>44740.875</v>
      </c>
      <c r="AB584" s="37">
        <v>44761.875</v>
      </c>
      <c r="AC584" s="37">
        <v>30303.916666666668</v>
      </c>
      <c r="AD584" s="37">
        <v>44740.875</v>
      </c>
      <c r="AE584" s="37">
        <v>43843.875</v>
      </c>
      <c r="AF584" s="37">
        <v>43538.875</v>
      </c>
      <c r="AG584" s="36"/>
      <c r="AH584" s="36">
        <v>0</v>
      </c>
      <c r="AI584" s="36">
        <v>0</v>
      </c>
      <c r="AJ584" s="36">
        <v>0</v>
      </c>
      <c r="AK584" s="36">
        <v>0</v>
      </c>
      <c r="AL584" s="36">
        <v>0</v>
      </c>
      <c r="AM584" s="36">
        <v>0</v>
      </c>
      <c r="AN584" s="36" t="s">
        <v>389</v>
      </c>
      <c r="AO584" s="36">
        <v>39</v>
      </c>
      <c r="AP584" s="36" t="s">
        <v>581</v>
      </c>
      <c r="AQ584" s="36">
        <v>161855</v>
      </c>
      <c r="AR584" s="36">
        <v>1618.55</v>
      </c>
      <c r="AS584" s="36" t="s">
        <v>391</v>
      </c>
      <c r="AT584" t="str">
        <f t="shared" si="29"/>
        <v>749533360XVXNDRX JXX MXRXNDX DX XPXRXTX XNTX1359.59SIMSIMSIM570119203744761.875ANMEP044740.87544761.87530303.916666666744740.87543843.87543538.875000000AMIL39AMIL 500 QP NACIONAL COPART1618551618.55INATIVO</v>
      </c>
      <c r="AU584">
        <f t="shared" si="30"/>
        <v>1</v>
      </c>
      <c r="AV584">
        <f t="shared" si="31"/>
        <v>1</v>
      </c>
      <c r="AW584">
        <f>COUNTIF(Erros!$J$2:$J$1060,H584)</f>
        <v>3</v>
      </c>
      <c r="AX584">
        <f>COUNTIF(Discrepante!$J$2:$J$86,H584)</f>
        <v>0</v>
      </c>
      <c r="AY584">
        <f>COUNTIF(Acertos!$J$2:$J$37,H584)</f>
        <v>0</v>
      </c>
    </row>
    <row r="585" spans="1:51">
      <c r="A585" s="33"/>
      <c r="B585" s="33"/>
      <c r="C585" s="33"/>
      <c r="D585" s="34"/>
      <c r="E585" s="33"/>
      <c r="F585" s="33"/>
      <c r="G585" s="33"/>
      <c r="H585" s="34">
        <v>74953336</v>
      </c>
      <c r="I585" s="29">
        <v>0</v>
      </c>
      <c r="J585" s="34" t="s">
        <v>944</v>
      </c>
      <c r="K585" s="33"/>
      <c r="L585" s="33"/>
      <c r="M585" s="33"/>
      <c r="N585" s="33"/>
      <c r="O585" s="33"/>
      <c r="P585" s="34">
        <v>1359.59</v>
      </c>
      <c r="Q585" s="34" t="s">
        <v>404</v>
      </c>
      <c r="R585" s="34" t="s">
        <v>404</v>
      </c>
      <c r="S585" s="34" t="s">
        <v>404</v>
      </c>
      <c r="T585" s="34">
        <v>57</v>
      </c>
      <c r="U585" s="34">
        <v>0</v>
      </c>
      <c r="V585" s="34">
        <v>1</v>
      </c>
      <c r="W585" s="34">
        <v>192037</v>
      </c>
      <c r="X585" s="35">
        <v>44761.875</v>
      </c>
      <c r="Y585" s="34" t="s">
        <v>392</v>
      </c>
      <c r="Z585" s="34">
        <v>0</v>
      </c>
      <c r="AA585" s="35">
        <v>44740.875</v>
      </c>
      <c r="AB585" s="35">
        <v>44761.875</v>
      </c>
      <c r="AC585" s="35">
        <v>30303.916666666668</v>
      </c>
      <c r="AD585" s="35">
        <v>44740.875</v>
      </c>
      <c r="AE585" s="35">
        <v>43843.875</v>
      </c>
      <c r="AF585" s="35">
        <v>43538.875</v>
      </c>
      <c r="AG585" s="34"/>
      <c r="AH585" s="34">
        <v>0</v>
      </c>
      <c r="AI585" s="34">
        <v>0</v>
      </c>
      <c r="AJ585" s="34">
        <v>0</v>
      </c>
      <c r="AK585" s="34">
        <v>0</v>
      </c>
      <c r="AL585" s="34">
        <v>0</v>
      </c>
      <c r="AM585" s="34">
        <v>0</v>
      </c>
      <c r="AN585" s="34" t="s">
        <v>389</v>
      </c>
      <c r="AO585" s="34">
        <v>39</v>
      </c>
      <c r="AP585" s="34" t="s">
        <v>581</v>
      </c>
      <c r="AQ585" s="34">
        <v>161855</v>
      </c>
      <c r="AR585" s="34">
        <v>1618.55</v>
      </c>
      <c r="AS585" s="34" t="s">
        <v>391</v>
      </c>
      <c r="AT585" t="str">
        <f t="shared" si="29"/>
        <v>749533360XVXNDRX JXX MXRXNDX DX XPXRXTX XNTX1359.59SIMSIMSIM570119203744761.875ANMEP044740.87544761.87530303.916666666744740.87543843.87543538.875000000AMIL39AMIL 500 QP NACIONAL COPART1618551618.55INATIVO</v>
      </c>
      <c r="AU585">
        <f t="shared" si="30"/>
        <v>1</v>
      </c>
      <c r="AV585">
        <f t="shared" si="31"/>
        <v>1</v>
      </c>
      <c r="AW585">
        <f>COUNTIF(Erros!$J$2:$J$1060,H585)</f>
        <v>3</v>
      </c>
      <c r="AX585">
        <f>COUNTIF(Discrepante!$J$2:$J$86,H585)</f>
        <v>0</v>
      </c>
      <c r="AY585">
        <f>COUNTIF(Acertos!$J$2:$J$37,H585)</f>
        <v>0</v>
      </c>
    </row>
    <row r="586" spans="1:51">
      <c r="A586" s="33"/>
      <c r="B586" s="33"/>
      <c r="C586" s="33"/>
      <c r="D586" s="36"/>
      <c r="E586" s="33"/>
      <c r="F586" s="33"/>
      <c r="G586" s="33"/>
      <c r="H586" s="36">
        <v>74953347</v>
      </c>
      <c r="I586" s="30">
        <v>0</v>
      </c>
      <c r="J586" s="36" t="s">
        <v>945</v>
      </c>
      <c r="K586" s="33"/>
      <c r="L586" s="33"/>
      <c r="M586" s="33"/>
      <c r="N586" s="33"/>
      <c r="O586" s="33"/>
      <c r="P586" s="36">
        <v>1937.21</v>
      </c>
      <c r="Q586" s="36" t="s">
        <v>404</v>
      </c>
      <c r="R586" s="36" t="s">
        <v>404</v>
      </c>
      <c r="S586" s="36" t="s">
        <v>404</v>
      </c>
      <c r="T586" s="36">
        <v>224</v>
      </c>
      <c r="U586" s="36">
        <v>0</v>
      </c>
      <c r="V586" s="36">
        <v>1</v>
      </c>
      <c r="W586" s="36">
        <v>192073</v>
      </c>
      <c r="X586" s="37">
        <v>44761.875</v>
      </c>
      <c r="Y586" s="36" t="s">
        <v>535</v>
      </c>
      <c r="Z586" s="36">
        <v>0</v>
      </c>
      <c r="AA586" s="37">
        <v>44754.875</v>
      </c>
      <c r="AB586" s="37">
        <v>44761.875</v>
      </c>
      <c r="AC586" s="37">
        <v>29790.875</v>
      </c>
      <c r="AD586" s="37">
        <v>44754.875</v>
      </c>
      <c r="AE586" s="37"/>
      <c r="AF586" s="37">
        <v>43538.875</v>
      </c>
      <c r="AG586" s="36"/>
      <c r="AH586" s="36">
        <v>0</v>
      </c>
      <c r="AI586" s="36">
        <v>0</v>
      </c>
      <c r="AJ586" s="36">
        <v>0</v>
      </c>
      <c r="AK586" s="36">
        <v>0</v>
      </c>
      <c r="AL586" s="36">
        <v>0</v>
      </c>
      <c r="AM586" s="36">
        <v>0</v>
      </c>
      <c r="AN586" s="36" t="s">
        <v>389</v>
      </c>
      <c r="AO586" s="36">
        <v>39</v>
      </c>
      <c r="AP586" s="36" t="s">
        <v>390</v>
      </c>
      <c r="AQ586" s="36">
        <v>233396</v>
      </c>
      <c r="AR586" s="36">
        <v>2333.96</v>
      </c>
      <c r="AS586" s="36" t="s">
        <v>391</v>
      </c>
      <c r="AT586" t="str">
        <f t="shared" si="29"/>
        <v>749533470TXWXX LXXNXR LXMX MXLX1937.21SIMSIMSIM2240119207344761.875CRA - BA044754.87544761.87529790.87544754.87543538.875000000AMIL39AMIL 400 QP NACIONAL2333962333.96INATIVO</v>
      </c>
      <c r="AU586">
        <f t="shared" si="30"/>
        <v>0</v>
      </c>
      <c r="AV586">
        <f t="shared" si="31"/>
        <v>0</v>
      </c>
      <c r="AW586">
        <f>COUNTIF(Erros!$J$2:$J$1060,H586)</f>
        <v>3</v>
      </c>
      <c r="AX586">
        <f>COUNTIF(Discrepante!$J$2:$J$86,H586)</f>
        <v>0</v>
      </c>
      <c r="AY586">
        <f>COUNTIF(Acertos!$J$2:$J$37,H586)</f>
        <v>0</v>
      </c>
    </row>
    <row r="587" spans="1:51">
      <c r="A587" s="33"/>
      <c r="B587" s="33"/>
      <c r="C587" s="33"/>
      <c r="D587" s="34"/>
      <c r="E587" s="33"/>
      <c r="F587" s="33"/>
      <c r="G587" s="33"/>
      <c r="H587" s="34">
        <v>74953347</v>
      </c>
      <c r="I587" s="29">
        <v>0</v>
      </c>
      <c r="J587" s="34" t="s">
        <v>945</v>
      </c>
      <c r="K587" s="33"/>
      <c r="L587" s="33"/>
      <c r="M587" s="33"/>
      <c r="N587" s="33"/>
      <c r="O587" s="33"/>
      <c r="P587" s="34">
        <v>1937.21</v>
      </c>
      <c r="Q587" s="34" t="s">
        <v>404</v>
      </c>
      <c r="R587" s="34" t="s">
        <v>404</v>
      </c>
      <c r="S587" s="34" t="s">
        <v>404</v>
      </c>
      <c r="T587" s="34">
        <v>224</v>
      </c>
      <c r="U587" s="34">
        <v>0</v>
      </c>
      <c r="V587" s="34">
        <v>1</v>
      </c>
      <c r="W587" s="34">
        <v>192073</v>
      </c>
      <c r="X587" s="35">
        <v>44761.875</v>
      </c>
      <c r="Y587" s="34" t="s">
        <v>535</v>
      </c>
      <c r="Z587" s="34">
        <v>0</v>
      </c>
      <c r="AA587" s="35">
        <v>44754.875</v>
      </c>
      <c r="AB587" s="35">
        <v>44761.875</v>
      </c>
      <c r="AC587" s="35">
        <v>29790.875</v>
      </c>
      <c r="AD587" s="35">
        <v>44754.875</v>
      </c>
      <c r="AE587" s="35"/>
      <c r="AF587" s="35">
        <v>43538.875</v>
      </c>
      <c r="AG587" s="34"/>
      <c r="AH587" s="34">
        <v>0</v>
      </c>
      <c r="AI587" s="34">
        <v>0</v>
      </c>
      <c r="AJ587" s="34">
        <v>0</v>
      </c>
      <c r="AK587" s="34">
        <v>0</v>
      </c>
      <c r="AL587" s="34">
        <v>0</v>
      </c>
      <c r="AM587" s="34">
        <v>0</v>
      </c>
      <c r="AN587" s="34" t="s">
        <v>389</v>
      </c>
      <c r="AO587" s="34">
        <v>39</v>
      </c>
      <c r="AP587" s="34" t="s">
        <v>390</v>
      </c>
      <c r="AQ587" s="34">
        <v>233396</v>
      </c>
      <c r="AR587" s="34">
        <v>2333.96</v>
      </c>
      <c r="AS587" s="34" t="s">
        <v>391</v>
      </c>
      <c r="AT587" t="str">
        <f t="shared" si="29"/>
        <v>749533470TXWXX LXXNXR LXMX MXLX1937.21SIMSIMSIM2240119207344761.875CRA - BA044754.87544761.87529790.87544754.87543538.875000000AMIL39AMIL 400 QP NACIONAL2333962333.96INATIVO</v>
      </c>
      <c r="AU587">
        <f t="shared" si="30"/>
        <v>1</v>
      </c>
      <c r="AV587">
        <f t="shared" si="31"/>
        <v>1</v>
      </c>
      <c r="AW587">
        <f>COUNTIF(Erros!$J$2:$J$1060,H587)</f>
        <v>3</v>
      </c>
      <c r="AX587">
        <f>COUNTIF(Discrepante!$J$2:$J$86,H587)</f>
        <v>0</v>
      </c>
      <c r="AY587">
        <f>COUNTIF(Acertos!$J$2:$J$37,H587)</f>
        <v>0</v>
      </c>
    </row>
    <row r="588" spans="1:51">
      <c r="A588" s="33"/>
      <c r="B588" s="33"/>
      <c r="C588" s="33"/>
      <c r="D588" s="36"/>
      <c r="E588" s="33"/>
      <c r="F588" s="33"/>
      <c r="G588" s="33"/>
      <c r="H588" s="36">
        <v>74953347</v>
      </c>
      <c r="I588" s="30">
        <v>0</v>
      </c>
      <c r="J588" s="36" t="s">
        <v>945</v>
      </c>
      <c r="K588" s="33"/>
      <c r="L588" s="33"/>
      <c r="M588" s="33"/>
      <c r="N588" s="33"/>
      <c r="O588" s="33"/>
      <c r="P588" s="36">
        <v>1937.21</v>
      </c>
      <c r="Q588" s="36" t="s">
        <v>404</v>
      </c>
      <c r="R588" s="36" t="s">
        <v>404</v>
      </c>
      <c r="S588" s="36" t="s">
        <v>404</v>
      </c>
      <c r="T588" s="36">
        <v>224</v>
      </c>
      <c r="U588" s="36">
        <v>0</v>
      </c>
      <c r="V588" s="36">
        <v>1</v>
      </c>
      <c r="W588" s="36">
        <v>192073</v>
      </c>
      <c r="X588" s="37">
        <v>44761.875</v>
      </c>
      <c r="Y588" s="36" t="s">
        <v>535</v>
      </c>
      <c r="Z588" s="36">
        <v>0</v>
      </c>
      <c r="AA588" s="37">
        <v>44754.875</v>
      </c>
      <c r="AB588" s="37">
        <v>44761.875</v>
      </c>
      <c r="AC588" s="37">
        <v>29790.875</v>
      </c>
      <c r="AD588" s="37">
        <v>44754.875</v>
      </c>
      <c r="AE588" s="37"/>
      <c r="AF588" s="37">
        <v>43538.875</v>
      </c>
      <c r="AG588" s="36"/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36" t="s">
        <v>389</v>
      </c>
      <c r="AO588" s="36">
        <v>39</v>
      </c>
      <c r="AP588" s="36" t="s">
        <v>390</v>
      </c>
      <c r="AQ588" s="36">
        <v>233396</v>
      </c>
      <c r="AR588" s="36">
        <v>2333.96</v>
      </c>
      <c r="AS588" s="36" t="s">
        <v>391</v>
      </c>
      <c r="AT588" t="str">
        <f t="shared" si="29"/>
        <v>749533470TXWXX LXXNXR LXMX MXLX1937.21SIMSIMSIM2240119207344761.875CRA - BA044754.87544761.87529790.87544754.87543538.875000000AMIL39AMIL 400 QP NACIONAL2333962333.96INATIVO</v>
      </c>
      <c r="AU588">
        <f t="shared" si="30"/>
        <v>1</v>
      </c>
      <c r="AV588">
        <f t="shared" si="31"/>
        <v>1</v>
      </c>
      <c r="AW588">
        <f>COUNTIF(Erros!$J$2:$J$1060,H588)</f>
        <v>3</v>
      </c>
      <c r="AX588">
        <f>COUNTIF(Discrepante!$J$2:$J$86,H588)</f>
        <v>0</v>
      </c>
      <c r="AY588">
        <f>COUNTIF(Acertos!$J$2:$J$37,H588)</f>
        <v>0</v>
      </c>
    </row>
    <row r="589" spans="1:51">
      <c r="A589" s="33"/>
      <c r="B589" s="33"/>
      <c r="C589" s="33"/>
      <c r="D589" s="36"/>
      <c r="E589" s="33"/>
      <c r="F589" s="33"/>
      <c r="G589" s="33"/>
      <c r="H589" s="36">
        <v>74955937</v>
      </c>
      <c r="I589" s="30">
        <v>0</v>
      </c>
      <c r="J589" s="36" t="s">
        <v>949</v>
      </c>
      <c r="K589" s="33"/>
      <c r="L589" s="33"/>
      <c r="M589" s="33"/>
      <c r="N589" s="33"/>
      <c r="O589" s="33"/>
      <c r="P589" s="36">
        <v>3217.84</v>
      </c>
      <c r="Q589" s="36" t="s">
        <v>404</v>
      </c>
      <c r="R589" s="36" t="s">
        <v>404</v>
      </c>
      <c r="S589" s="36" t="s">
        <v>404</v>
      </c>
      <c r="T589" s="36">
        <v>19</v>
      </c>
      <c r="U589" s="36">
        <v>0</v>
      </c>
      <c r="V589" s="36">
        <v>1</v>
      </c>
      <c r="W589" s="36">
        <v>192322</v>
      </c>
      <c r="X589" s="37">
        <v>44761.875</v>
      </c>
      <c r="Y589" s="36" t="s">
        <v>387</v>
      </c>
      <c r="Z589" s="36">
        <v>0</v>
      </c>
      <c r="AA589" s="37"/>
      <c r="AB589" s="37">
        <v>44761.875</v>
      </c>
      <c r="AC589" s="37">
        <v>28970.875</v>
      </c>
      <c r="AD589" s="37">
        <v>44755.875</v>
      </c>
      <c r="AE589" s="37">
        <v>44755.875</v>
      </c>
      <c r="AF589" s="37">
        <v>43538.875</v>
      </c>
      <c r="AG589" s="36"/>
      <c r="AH589" s="36">
        <v>0</v>
      </c>
      <c r="AI589" s="36">
        <v>0</v>
      </c>
      <c r="AJ589" s="36">
        <v>0</v>
      </c>
      <c r="AK589" s="36">
        <v>0</v>
      </c>
      <c r="AL589" s="36">
        <v>0</v>
      </c>
      <c r="AM589" s="36">
        <v>0</v>
      </c>
      <c r="AN589" s="36" t="s">
        <v>389</v>
      </c>
      <c r="AO589" s="36">
        <v>39</v>
      </c>
      <c r="AP589" s="36" t="s">
        <v>483</v>
      </c>
      <c r="AQ589" s="36">
        <v>383077</v>
      </c>
      <c r="AR589" s="36">
        <v>3830.77</v>
      </c>
      <c r="AS589" s="36" t="s">
        <v>480</v>
      </c>
      <c r="AT589" t="str">
        <f t="shared" si="29"/>
        <v>749559370WXLXXN XLVX PXLXZXR PXRX3217.84SIMSIMSIM190119232244761.875FNEL044761.87528970.87544755.87544755.87543538.875000000AMIL39AMIL 700 QP NACIONAL3830773830.77SUSPENSÃO</v>
      </c>
      <c r="AU589">
        <f t="shared" si="30"/>
        <v>0</v>
      </c>
      <c r="AV589">
        <f t="shared" si="31"/>
        <v>0</v>
      </c>
      <c r="AW589">
        <f>COUNTIF(Erros!$J$2:$J$1060,H589)</f>
        <v>3</v>
      </c>
      <c r="AX589">
        <f>COUNTIF(Discrepante!$J$2:$J$86,H589)</f>
        <v>0</v>
      </c>
      <c r="AY589">
        <f>COUNTIF(Acertos!$J$2:$J$37,H589)</f>
        <v>0</v>
      </c>
    </row>
    <row r="590" spans="1:51">
      <c r="A590" s="33"/>
      <c r="B590" s="33"/>
      <c r="C590" s="33"/>
      <c r="D590" s="34"/>
      <c r="E590" s="33"/>
      <c r="F590" s="33"/>
      <c r="G590" s="33"/>
      <c r="H590" s="34">
        <v>74955937</v>
      </c>
      <c r="I590" s="29">
        <v>0</v>
      </c>
      <c r="J590" s="34" t="s">
        <v>949</v>
      </c>
      <c r="K590" s="33"/>
      <c r="L590" s="33"/>
      <c r="M590" s="33"/>
      <c r="N590" s="33"/>
      <c r="O590" s="33"/>
      <c r="P590" s="34">
        <v>3217.84</v>
      </c>
      <c r="Q590" s="34" t="s">
        <v>404</v>
      </c>
      <c r="R590" s="34" t="s">
        <v>404</v>
      </c>
      <c r="S590" s="34" t="s">
        <v>404</v>
      </c>
      <c r="T590" s="34">
        <v>19</v>
      </c>
      <c r="U590" s="34">
        <v>0</v>
      </c>
      <c r="V590" s="34">
        <v>1</v>
      </c>
      <c r="W590" s="34">
        <v>192322</v>
      </c>
      <c r="X590" s="35">
        <v>44761.875</v>
      </c>
      <c r="Y590" s="34" t="s">
        <v>387</v>
      </c>
      <c r="Z590" s="34">
        <v>0</v>
      </c>
      <c r="AA590" s="35"/>
      <c r="AB590" s="35">
        <v>44761.875</v>
      </c>
      <c r="AC590" s="35">
        <v>28970.875</v>
      </c>
      <c r="AD590" s="35">
        <v>44755.875</v>
      </c>
      <c r="AE590" s="35">
        <v>44755.875</v>
      </c>
      <c r="AF590" s="35">
        <v>43538.875</v>
      </c>
      <c r="AG590" s="34"/>
      <c r="AH590" s="34">
        <v>0</v>
      </c>
      <c r="AI590" s="34">
        <v>0</v>
      </c>
      <c r="AJ590" s="34">
        <v>0</v>
      </c>
      <c r="AK590" s="34">
        <v>0</v>
      </c>
      <c r="AL590" s="34">
        <v>0</v>
      </c>
      <c r="AM590" s="34">
        <v>0</v>
      </c>
      <c r="AN590" s="34" t="s">
        <v>389</v>
      </c>
      <c r="AO590" s="34">
        <v>39</v>
      </c>
      <c r="AP590" s="34" t="s">
        <v>483</v>
      </c>
      <c r="AQ590" s="34">
        <v>383077</v>
      </c>
      <c r="AR590" s="34">
        <v>3830.77</v>
      </c>
      <c r="AS590" s="34" t="s">
        <v>480</v>
      </c>
      <c r="AT590" t="str">
        <f t="shared" si="29"/>
        <v>749559370WXLXXN XLVX PXLXZXR PXRX3217.84SIMSIMSIM190119232244761.875FNEL044761.87528970.87544755.87544755.87543538.875000000AMIL39AMIL 700 QP NACIONAL3830773830.77SUSPENSÃO</v>
      </c>
      <c r="AU590">
        <f t="shared" si="30"/>
        <v>1</v>
      </c>
      <c r="AV590">
        <f t="shared" si="31"/>
        <v>1</v>
      </c>
      <c r="AW590">
        <f>COUNTIF(Erros!$J$2:$J$1060,H590)</f>
        <v>3</v>
      </c>
      <c r="AX590">
        <f>COUNTIF(Discrepante!$J$2:$J$86,H590)</f>
        <v>0</v>
      </c>
      <c r="AY590">
        <f>COUNTIF(Acertos!$J$2:$J$37,H590)</f>
        <v>0</v>
      </c>
    </row>
    <row r="591" spans="1:51">
      <c r="A591" s="33"/>
      <c r="B591" s="33"/>
      <c r="C591" s="33"/>
      <c r="D591" s="36"/>
      <c r="E591" s="33"/>
      <c r="F591" s="33"/>
      <c r="G591" s="33"/>
      <c r="H591" s="36">
        <v>74955937</v>
      </c>
      <c r="I591" s="30">
        <v>0</v>
      </c>
      <c r="J591" s="36" t="s">
        <v>949</v>
      </c>
      <c r="K591" s="33"/>
      <c r="L591" s="33"/>
      <c r="M591" s="33"/>
      <c r="N591" s="33"/>
      <c r="O591" s="33"/>
      <c r="P591" s="36">
        <v>3217.84</v>
      </c>
      <c r="Q591" s="36" t="s">
        <v>404</v>
      </c>
      <c r="R591" s="36" t="s">
        <v>404</v>
      </c>
      <c r="S591" s="36" t="s">
        <v>404</v>
      </c>
      <c r="T591" s="36">
        <v>19</v>
      </c>
      <c r="U591" s="36">
        <v>0</v>
      </c>
      <c r="V591" s="36">
        <v>1</v>
      </c>
      <c r="W591" s="36">
        <v>192322</v>
      </c>
      <c r="X591" s="37">
        <v>44761.875</v>
      </c>
      <c r="Y591" s="36" t="s">
        <v>387</v>
      </c>
      <c r="Z591" s="36">
        <v>0</v>
      </c>
      <c r="AA591" s="37"/>
      <c r="AB591" s="37">
        <v>44761.875</v>
      </c>
      <c r="AC591" s="37">
        <v>28970.875</v>
      </c>
      <c r="AD591" s="37">
        <v>44755.875</v>
      </c>
      <c r="AE591" s="37">
        <v>44755.875</v>
      </c>
      <c r="AF591" s="37">
        <v>43538.875</v>
      </c>
      <c r="AG591" s="36"/>
      <c r="AH591" s="36">
        <v>0</v>
      </c>
      <c r="AI591" s="36">
        <v>0</v>
      </c>
      <c r="AJ591" s="36">
        <v>0</v>
      </c>
      <c r="AK591" s="36">
        <v>0</v>
      </c>
      <c r="AL591" s="36">
        <v>0</v>
      </c>
      <c r="AM591" s="36">
        <v>0</v>
      </c>
      <c r="AN591" s="36" t="s">
        <v>389</v>
      </c>
      <c r="AO591" s="36">
        <v>39</v>
      </c>
      <c r="AP591" s="36" t="s">
        <v>483</v>
      </c>
      <c r="AQ591" s="36">
        <v>383077</v>
      </c>
      <c r="AR591" s="36">
        <v>3830.77</v>
      </c>
      <c r="AS591" s="36" t="s">
        <v>480</v>
      </c>
      <c r="AT591" t="str">
        <f t="shared" si="29"/>
        <v>749559370WXLXXN XLVX PXLXZXR PXRX3217.84SIMSIMSIM190119232244761.875FNEL044761.87528970.87544755.87544755.87543538.875000000AMIL39AMIL 700 QP NACIONAL3830773830.77SUSPENSÃO</v>
      </c>
      <c r="AU591">
        <f t="shared" si="30"/>
        <v>1</v>
      </c>
      <c r="AV591">
        <f t="shared" si="31"/>
        <v>1</v>
      </c>
      <c r="AW591">
        <f>COUNTIF(Erros!$J$2:$J$1060,H591)</f>
        <v>3</v>
      </c>
      <c r="AX591">
        <f>COUNTIF(Discrepante!$J$2:$J$86,H591)</f>
        <v>0</v>
      </c>
      <c r="AY591">
        <f>COUNTIF(Acertos!$J$2:$J$37,H591)</f>
        <v>0</v>
      </c>
    </row>
    <row r="592" spans="1:51">
      <c r="A592" s="38" t="s">
        <v>278</v>
      </c>
      <c r="B592" s="38" t="s">
        <v>28</v>
      </c>
      <c r="C592" s="38" t="s">
        <v>27</v>
      </c>
      <c r="D592" s="28">
        <v>1197783000</v>
      </c>
      <c r="E592" s="28" t="s">
        <v>1063</v>
      </c>
      <c r="F592" s="28" t="s">
        <v>29</v>
      </c>
      <c r="G592" s="39">
        <v>43538.875</v>
      </c>
      <c r="H592" s="38">
        <v>74956673</v>
      </c>
      <c r="I592" s="28">
        <v>0</v>
      </c>
      <c r="J592" s="38" t="s">
        <v>279</v>
      </c>
      <c r="K592" s="38">
        <v>0</v>
      </c>
      <c r="L592" s="38">
        <v>0</v>
      </c>
      <c r="M592" s="38" t="s">
        <v>260</v>
      </c>
      <c r="N592" s="38" t="s">
        <v>77</v>
      </c>
      <c r="O592" s="38" t="s">
        <v>78</v>
      </c>
      <c r="P592" s="38">
        <v>1038.0899999999999</v>
      </c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 t="str">
        <f>M592</f>
        <v>AMIL 400 QC NACIONAL R PJCA</v>
      </c>
      <c r="AQ592" s="33"/>
      <c r="AR592" s="33"/>
      <c r="AS592" s="33"/>
      <c r="AT592" t="str">
        <f t="shared" si="29"/>
        <v>6302c98be6d23a778ec37aa36302b4addc280495f5f061336302c98be6d23a778ec37aa211977830006302b4addc280495f5f061331197783000G43538.875749566730XNRIWX MXNDXNWX DX XUZX XRXUJX00AMIL 400 QC NACIONAL R PJCAMens. Titular Faixa Etária Implant.T1038.09AMIL 400 QC NACIONAL R PJCA</v>
      </c>
      <c r="AU592">
        <f t="shared" si="30"/>
        <v>0</v>
      </c>
      <c r="AV592">
        <f t="shared" si="31"/>
        <v>0</v>
      </c>
      <c r="AW592">
        <f>COUNTIF(Erros!$J$2:$J$1060,H592)</f>
        <v>1</v>
      </c>
      <c r="AX592">
        <f>COUNTIF(Discrepante!$J$2:$J$86,H592)</f>
        <v>0</v>
      </c>
      <c r="AY592">
        <f>COUNTIF(Acertos!$J$2:$J$37,H592)</f>
        <v>0</v>
      </c>
    </row>
    <row r="593" spans="1:51">
      <c r="A593" s="33"/>
      <c r="B593" s="33"/>
      <c r="C593" s="33"/>
      <c r="D593" s="34"/>
      <c r="E593" s="33"/>
      <c r="F593" s="33"/>
      <c r="G593" s="33"/>
      <c r="H593" s="34">
        <v>74956879</v>
      </c>
      <c r="I593" s="29">
        <v>0</v>
      </c>
      <c r="J593" s="34" t="s">
        <v>948</v>
      </c>
      <c r="K593" s="33"/>
      <c r="L593" s="33"/>
      <c r="M593" s="33"/>
      <c r="N593" s="33"/>
      <c r="O593" s="33"/>
      <c r="P593" s="34">
        <v>406.85</v>
      </c>
      <c r="Q593" s="34" t="s">
        <v>404</v>
      </c>
      <c r="R593" s="34" t="s">
        <v>404</v>
      </c>
      <c r="S593" s="34" t="s">
        <v>404</v>
      </c>
      <c r="T593" s="34">
        <v>19</v>
      </c>
      <c r="U593" s="34">
        <v>0</v>
      </c>
      <c r="V593" s="34">
        <v>1</v>
      </c>
      <c r="W593" s="34">
        <v>192268</v>
      </c>
      <c r="X593" s="35">
        <v>44761.875</v>
      </c>
      <c r="Y593" s="34" t="s">
        <v>387</v>
      </c>
      <c r="Z593" s="34">
        <v>0</v>
      </c>
      <c r="AA593" s="35"/>
      <c r="AB593" s="35">
        <v>44761.875</v>
      </c>
      <c r="AC593" s="35">
        <v>41683.916666666664</v>
      </c>
      <c r="AD593" s="35">
        <v>43538.875</v>
      </c>
      <c r="AE593" s="35"/>
      <c r="AF593" s="35">
        <v>43538.875</v>
      </c>
      <c r="AG593" s="34"/>
      <c r="AH593" s="34">
        <v>0</v>
      </c>
      <c r="AI593" s="34">
        <v>0</v>
      </c>
      <c r="AJ593" s="34">
        <v>0</v>
      </c>
      <c r="AK593" s="34">
        <v>0</v>
      </c>
      <c r="AL593" s="34">
        <v>0</v>
      </c>
      <c r="AM593" s="34">
        <v>0</v>
      </c>
      <c r="AN593" s="34" t="s">
        <v>389</v>
      </c>
      <c r="AO593" s="34">
        <v>39</v>
      </c>
      <c r="AP593" s="34" t="s">
        <v>394</v>
      </c>
      <c r="AQ593" s="34">
        <v>48439</v>
      </c>
      <c r="AR593" s="34">
        <v>484.39</v>
      </c>
      <c r="AS593" s="34" t="s">
        <v>408</v>
      </c>
      <c r="AT593" t="str">
        <f t="shared" si="29"/>
        <v>749568790LUWX WXUTX RXBXXRX406.85SIMSIMSIM190119226844761.875FNEL044761.87541683.916666666743538.87543538.875000000AMIL39NEXT PLUS RM RJ48439484.39ATIVO</v>
      </c>
      <c r="AU593">
        <f t="shared" si="30"/>
        <v>0</v>
      </c>
      <c r="AV593">
        <f t="shared" si="31"/>
        <v>0</v>
      </c>
      <c r="AW593">
        <f>COUNTIF(Erros!$J$2:$J$1060,H593)</f>
        <v>3</v>
      </c>
      <c r="AX593">
        <f>COUNTIF(Discrepante!$J$2:$J$86,H593)</f>
        <v>0</v>
      </c>
      <c r="AY593">
        <f>COUNTIF(Acertos!$J$2:$J$37,H593)</f>
        <v>0</v>
      </c>
    </row>
    <row r="594" spans="1:51">
      <c r="A594" s="33"/>
      <c r="B594" s="33"/>
      <c r="C594" s="33"/>
      <c r="D594" s="36"/>
      <c r="E594" s="33"/>
      <c r="F594" s="33"/>
      <c r="G594" s="33"/>
      <c r="H594" s="36">
        <v>74956879</v>
      </c>
      <c r="I594" s="30">
        <v>0</v>
      </c>
      <c r="J594" s="36" t="s">
        <v>948</v>
      </c>
      <c r="K594" s="33"/>
      <c r="L594" s="33"/>
      <c r="M594" s="33"/>
      <c r="N594" s="33"/>
      <c r="O594" s="33"/>
      <c r="P594" s="36">
        <v>406.85</v>
      </c>
      <c r="Q594" s="36" t="s">
        <v>404</v>
      </c>
      <c r="R594" s="36" t="s">
        <v>404</v>
      </c>
      <c r="S594" s="36" t="s">
        <v>404</v>
      </c>
      <c r="T594" s="36">
        <v>19</v>
      </c>
      <c r="U594" s="36">
        <v>0</v>
      </c>
      <c r="V594" s="36">
        <v>1</v>
      </c>
      <c r="W594" s="36">
        <v>192268</v>
      </c>
      <c r="X594" s="37">
        <v>44761.875</v>
      </c>
      <c r="Y594" s="36" t="s">
        <v>387</v>
      </c>
      <c r="Z594" s="36">
        <v>0</v>
      </c>
      <c r="AA594" s="37"/>
      <c r="AB594" s="37">
        <v>44761.875</v>
      </c>
      <c r="AC594" s="37">
        <v>41683.916666666664</v>
      </c>
      <c r="AD594" s="37">
        <v>43538.875</v>
      </c>
      <c r="AE594" s="37"/>
      <c r="AF594" s="37">
        <v>43538.875</v>
      </c>
      <c r="AG594" s="36"/>
      <c r="AH594" s="36">
        <v>0</v>
      </c>
      <c r="AI594" s="36">
        <v>0</v>
      </c>
      <c r="AJ594" s="36">
        <v>0</v>
      </c>
      <c r="AK594" s="36">
        <v>0</v>
      </c>
      <c r="AL594" s="36">
        <v>0</v>
      </c>
      <c r="AM594" s="36">
        <v>0</v>
      </c>
      <c r="AN594" s="36" t="s">
        <v>389</v>
      </c>
      <c r="AO594" s="36">
        <v>39</v>
      </c>
      <c r="AP594" s="36" t="s">
        <v>394</v>
      </c>
      <c r="AQ594" s="36">
        <v>48439</v>
      </c>
      <c r="AR594" s="36">
        <v>484.39</v>
      </c>
      <c r="AS594" s="36" t="s">
        <v>408</v>
      </c>
      <c r="AT594" t="str">
        <f t="shared" si="29"/>
        <v>749568790LUWX WXUTX RXBXXRX406.85SIMSIMSIM190119226844761.875FNEL044761.87541683.916666666743538.87543538.875000000AMIL39NEXT PLUS RM RJ48439484.39ATIVO</v>
      </c>
      <c r="AU594">
        <f t="shared" si="30"/>
        <v>1</v>
      </c>
      <c r="AV594">
        <f t="shared" si="31"/>
        <v>1</v>
      </c>
      <c r="AW594">
        <f>COUNTIF(Erros!$J$2:$J$1060,H594)</f>
        <v>3</v>
      </c>
      <c r="AX594">
        <f>COUNTIF(Discrepante!$J$2:$J$86,H594)</f>
        <v>0</v>
      </c>
      <c r="AY594">
        <f>COUNTIF(Acertos!$J$2:$J$37,H594)</f>
        <v>0</v>
      </c>
    </row>
    <row r="595" spans="1:51">
      <c r="A595" s="33"/>
      <c r="B595" s="33"/>
      <c r="C595" s="33"/>
      <c r="D595" s="34"/>
      <c r="E595" s="33"/>
      <c r="F595" s="33"/>
      <c r="G595" s="33"/>
      <c r="H595" s="34">
        <v>74956879</v>
      </c>
      <c r="I595" s="29">
        <v>0</v>
      </c>
      <c r="J595" s="34" t="s">
        <v>948</v>
      </c>
      <c r="K595" s="33"/>
      <c r="L595" s="33"/>
      <c r="M595" s="33"/>
      <c r="N595" s="33"/>
      <c r="O595" s="33"/>
      <c r="P595" s="34">
        <v>406.85</v>
      </c>
      <c r="Q595" s="34" t="s">
        <v>404</v>
      </c>
      <c r="R595" s="34" t="s">
        <v>404</v>
      </c>
      <c r="S595" s="34" t="s">
        <v>404</v>
      </c>
      <c r="T595" s="34">
        <v>19</v>
      </c>
      <c r="U595" s="34">
        <v>0</v>
      </c>
      <c r="V595" s="34">
        <v>1</v>
      </c>
      <c r="W595" s="34">
        <v>192268</v>
      </c>
      <c r="X595" s="35">
        <v>44761.875</v>
      </c>
      <c r="Y595" s="34" t="s">
        <v>387</v>
      </c>
      <c r="Z595" s="34">
        <v>0</v>
      </c>
      <c r="AA595" s="35"/>
      <c r="AB595" s="35">
        <v>44761.875</v>
      </c>
      <c r="AC595" s="35">
        <v>41683.916666666664</v>
      </c>
      <c r="AD595" s="35">
        <v>43538.875</v>
      </c>
      <c r="AE595" s="35"/>
      <c r="AF595" s="35">
        <v>43538.875</v>
      </c>
      <c r="AG595" s="34"/>
      <c r="AH595" s="34">
        <v>0</v>
      </c>
      <c r="AI595" s="34">
        <v>0</v>
      </c>
      <c r="AJ595" s="34">
        <v>0</v>
      </c>
      <c r="AK595" s="34">
        <v>0</v>
      </c>
      <c r="AL595" s="34">
        <v>0</v>
      </c>
      <c r="AM595" s="34">
        <v>0</v>
      </c>
      <c r="AN595" s="34" t="s">
        <v>389</v>
      </c>
      <c r="AO595" s="34">
        <v>39</v>
      </c>
      <c r="AP595" s="34" t="s">
        <v>394</v>
      </c>
      <c r="AQ595" s="34">
        <v>48439</v>
      </c>
      <c r="AR595" s="34">
        <v>484.39</v>
      </c>
      <c r="AS595" s="34" t="s">
        <v>408</v>
      </c>
      <c r="AT595" t="str">
        <f t="shared" si="29"/>
        <v>749568790LUWX WXUTX RXBXXRX406.85SIMSIMSIM190119226844761.875FNEL044761.87541683.916666666743538.87543538.875000000AMIL39NEXT PLUS RM RJ48439484.39ATIVO</v>
      </c>
      <c r="AU595">
        <f t="shared" si="30"/>
        <v>1</v>
      </c>
      <c r="AV595">
        <f t="shared" si="31"/>
        <v>1</v>
      </c>
      <c r="AW595">
        <f>COUNTIF(Erros!$J$2:$J$1060,H595)</f>
        <v>3</v>
      </c>
      <c r="AX595">
        <f>COUNTIF(Discrepante!$J$2:$J$86,H595)</f>
        <v>0</v>
      </c>
      <c r="AY595">
        <f>COUNTIF(Acertos!$J$2:$J$37,H595)</f>
        <v>0</v>
      </c>
    </row>
    <row r="596" spans="1:51">
      <c r="A596" s="33"/>
      <c r="B596" s="33"/>
      <c r="C596" s="33"/>
      <c r="D596" s="34"/>
      <c r="E596" s="33"/>
      <c r="F596" s="33"/>
      <c r="G596" s="33"/>
      <c r="H596" s="34">
        <v>74957426</v>
      </c>
      <c r="I596" s="29">
        <v>0</v>
      </c>
      <c r="J596" s="34" t="s">
        <v>942</v>
      </c>
      <c r="K596" s="33"/>
      <c r="L596" s="33"/>
      <c r="M596" s="33"/>
      <c r="N596" s="33"/>
      <c r="O596" s="33"/>
      <c r="P596" s="34">
        <v>2555.9499999999998</v>
      </c>
      <c r="Q596" s="34" t="s">
        <v>404</v>
      </c>
      <c r="R596" s="34" t="s">
        <v>404</v>
      </c>
      <c r="S596" s="34" t="s">
        <v>404</v>
      </c>
      <c r="T596" s="34">
        <v>57</v>
      </c>
      <c r="U596" s="34">
        <v>0</v>
      </c>
      <c r="V596" s="34">
        <v>1</v>
      </c>
      <c r="W596" s="34">
        <v>192000</v>
      </c>
      <c r="X596" s="35">
        <v>44761.875</v>
      </c>
      <c r="Y596" s="34" t="s">
        <v>392</v>
      </c>
      <c r="Z596" s="34">
        <v>0</v>
      </c>
      <c r="AA596" s="35">
        <v>44752.875</v>
      </c>
      <c r="AB596" s="35">
        <v>44761.875</v>
      </c>
      <c r="AC596" s="35">
        <v>29097.875</v>
      </c>
      <c r="AD596" s="35">
        <v>44752.875</v>
      </c>
      <c r="AE596" s="35"/>
      <c r="AF596" s="35">
        <v>43538.875</v>
      </c>
      <c r="AG596" s="34"/>
      <c r="AH596" s="34">
        <v>0</v>
      </c>
      <c r="AI596" s="34">
        <v>0</v>
      </c>
      <c r="AJ596" s="34">
        <v>0</v>
      </c>
      <c r="AK596" s="34">
        <v>0</v>
      </c>
      <c r="AL596" s="34">
        <v>0</v>
      </c>
      <c r="AM596" s="34">
        <v>0</v>
      </c>
      <c r="AN596" s="34" t="s">
        <v>389</v>
      </c>
      <c r="AO596" s="34">
        <v>39</v>
      </c>
      <c r="AP596" s="34" t="s">
        <v>398</v>
      </c>
      <c r="AQ596" s="34">
        <v>30428</v>
      </c>
      <c r="AR596" s="34">
        <v>3042.8</v>
      </c>
      <c r="AS596" s="34" t="s">
        <v>391</v>
      </c>
      <c r="AT596" t="str">
        <f t="shared" si="29"/>
        <v>749574260VXRXNXWX XNTX XUZX2555.95SIMSIMSIM570119200044761.875ANMEP044752.87544761.87529097.87544752.87543538.875000000AMIL39AMIL 500 QP NACIONAL304283042.8INATIVO</v>
      </c>
      <c r="AU596">
        <f t="shared" si="30"/>
        <v>0</v>
      </c>
      <c r="AV596">
        <f t="shared" si="31"/>
        <v>0</v>
      </c>
      <c r="AW596">
        <f>COUNTIF(Erros!$J$2:$J$1060,H596)</f>
        <v>3</v>
      </c>
      <c r="AX596">
        <f>COUNTIF(Discrepante!$J$2:$J$86,H596)</f>
        <v>0</v>
      </c>
      <c r="AY596">
        <f>COUNTIF(Acertos!$J$2:$J$37,H596)</f>
        <v>0</v>
      </c>
    </row>
    <row r="597" spans="1:51">
      <c r="A597" s="33"/>
      <c r="B597" s="33"/>
      <c r="C597" s="33"/>
      <c r="D597" s="36"/>
      <c r="E597" s="33"/>
      <c r="F597" s="33"/>
      <c r="G597" s="33"/>
      <c r="H597" s="36">
        <v>74957426</v>
      </c>
      <c r="I597" s="30">
        <v>0</v>
      </c>
      <c r="J597" s="36" t="s">
        <v>942</v>
      </c>
      <c r="K597" s="33"/>
      <c r="L597" s="33"/>
      <c r="M597" s="33"/>
      <c r="N597" s="33"/>
      <c r="O597" s="33"/>
      <c r="P597" s="36">
        <v>2555.9499999999998</v>
      </c>
      <c r="Q597" s="36" t="s">
        <v>404</v>
      </c>
      <c r="R597" s="36" t="s">
        <v>404</v>
      </c>
      <c r="S597" s="36" t="s">
        <v>404</v>
      </c>
      <c r="T597" s="36">
        <v>57</v>
      </c>
      <c r="U597" s="36">
        <v>0</v>
      </c>
      <c r="V597" s="36">
        <v>1</v>
      </c>
      <c r="W597" s="36">
        <v>192000</v>
      </c>
      <c r="X597" s="37">
        <v>44761.875</v>
      </c>
      <c r="Y597" s="36" t="s">
        <v>392</v>
      </c>
      <c r="Z597" s="36">
        <v>0</v>
      </c>
      <c r="AA597" s="37">
        <v>44752.875</v>
      </c>
      <c r="AB597" s="37">
        <v>44761.875</v>
      </c>
      <c r="AC597" s="37">
        <v>29097.875</v>
      </c>
      <c r="AD597" s="37">
        <v>44752.875</v>
      </c>
      <c r="AE597" s="37"/>
      <c r="AF597" s="37">
        <v>43538.875</v>
      </c>
      <c r="AG597" s="36"/>
      <c r="AH597" s="36">
        <v>0</v>
      </c>
      <c r="AI597" s="36">
        <v>0</v>
      </c>
      <c r="AJ597" s="36">
        <v>0</v>
      </c>
      <c r="AK597" s="36">
        <v>0</v>
      </c>
      <c r="AL597" s="36">
        <v>0</v>
      </c>
      <c r="AM597" s="36">
        <v>0</v>
      </c>
      <c r="AN597" s="36" t="s">
        <v>389</v>
      </c>
      <c r="AO597" s="36">
        <v>39</v>
      </c>
      <c r="AP597" s="36" t="s">
        <v>398</v>
      </c>
      <c r="AQ597" s="36">
        <v>30428</v>
      </c>
      <c r="AR597" s="36">
        <v>3042.8</v>
      </c>
      <c r="AS597" s="36" t="s">
        <v>391</v>
      </c>
      <c r="AT597" t="str">
        <f t="shared" si="29"/>
        <v>749574260VXRXNXWX XNTX XUZX2555.95SIMSIMSIM570119200044761.875ANMEP044752.87544761.87529097.87544752.87543538.875000000AMIL39AMIL 500 QP NACIONAL304283042.8INATIVO</v>
      </c>
      <c r="AU597">
        <f t="shared" si="30"/>
        <v>1</v>
      </c>
      <c r="AV597">
        <f t="shared" si="31"/>
        <v>1</v>
      </c>
      <c r="AW597">
        <f>COUNTIF(Erros!$J$2:$J$1060,H597)</f>
        <v>3</v>
      </c>
      <c r="AX597">
        <f>COUNTIF(Discrepante!$J$2:$J$86,H597)</f>
        <v>0</v>
      </c>
      <c r="AY597">
        <f>COUNTIF(Acertos!$J$2:$J$37,H597)</f>
        <v>0</v>
      </c>
    </row>
    <row r="598" spans="1:51">
      <c r="A598" s="33"/>
      <c r="B598" s="33"/>
      <c r="C598" s="33"/>
      <c r="D598" s="34"/>
      <c r="E598" s="33"/>
      <c r="F598" s="33"/>
      <c r="G598" s="33"/>
      <c r="H598" s="34">
        <v>74957426</v>
      </c>
      <c r="I598" s="29">
        <v>0</v>
      </c>
      <c r="J598" s="34" t="s">
        <v>942</v>
      </c>
      <c r="K598" s="33"/>
      <c r="L598" s="33"/>
      <c r="M598" s="33"/>
      <c r="N598" s="33"/>
      <c r="O598" s="33"/>
      <c r="P598" s="34">
        <v>2555.9499999999998</v>
      </c>
      <c r="Q598" s="34" t="s">
        <v>404</v>
      </c>
      <c r="R598" s="34" t="s">
        <v>404</v>
      </c>
      <c r="S598" s="34" t="s">
        <v>404</v>
      </c>
      <c r="T598" s="34">
        <v>57</v>
      </c>
      <c r="U598" s="34">
        <v>0</v>
      </c>
      <c r="V598" s="34">
        <v>1</v>
      </c>
      <c r="W598" s="34">
        <v>192000</v>
      </c>
      <c r="X598" s="35">
        <v>44761.875</v>
      </c>
      <c r="Y598" s="34" t="s">
        <v>392</v>
      </c>
      <c r="Z598" s="34">
        <v>0</v>
      </c>
      <c r="AA598" s="35">
        <v>44752.875</v>
      </c>
      <c r="AB598" s="35">
        <v>44761.875</v>
      </c>
      <c r="AC598" s="35">
        <v>29097.875</v>
      </c>
      <c r="AD598" s="35">
        <v>44752.875</v>
      </c>
      <c r="AE598" s="35"/>
      <c r="AF598" s="35">
        <v>43538.875</v>
      </c>
      <c r="AG598" s="34"/>
      <c r="AH598" s="34">
        <v>0</v>
      </c>
      <c r="AI598" s="34">
        <v>0</v>
      </c>
      <c r="AJ598" s="34">
        <v>0</v>
      </c>
      <c r="AK598" s="34">
        <v>0</v>
      </c>
      <c r="AL598" s="34">
        <v>0</v>
      </c>
      <c r="AM598" s="34">
        <v>0</v>
      </c>
      <c r="AN598" s="34" t="s">
        <v>389</v>
      </c>
      <c r="AO598" s="34">
        <v>39</v>
      </c>
      <c r="AP598" s="34" t="s">
        <v>398</v>
      </c>
      <c r="AQ598" s="34">
        <v>30428</v>
      </c>
      <c r="AR598" s="34">
        <v>3042.8</v>
      </c>
      <c r="AS598" s="34" t="s">
        <v>391</v>
      </c>
      <c r="AT598" t="str">
        <f t="shared" si="29"/>
        <v>749574260VXRXNXWX XNTX XUZX2555.95SIMSIMSIM570119200044761.875ANMEP044752.87544761.87529097.87544752.87543538.875000000AMIL39AMIL 500 QP NACIONAL304283042.8INATIVO</v>
      </c>
      <c r="AU598">
        <f t="shared" si="30"/>
        <v>1</v>
      </c>
      <c r="AV598">
        <f t="shared" si="31"/>
        <v>1</v>
      </c>
      <c r="AW598">
        <f>COUNTIF(Erros!$J$2:$J$1060,H598)</f>
        <v>3</v>
      </c>
      <c r="AX598">
        <f>COUNTIF(Discrepante!$J$2:$J$86,H598)</f>
        <v>0</v>
      </c>
      <c r="AY598">
        <f>COUNTIF(Acertos!$J$2:$J$37,H598)</f>
        <v>0</v>
      </c>
    </row>
    <row r="599" spans="1:51">
      <c r="A599" s="33"/>
      <c r="B599" s="33"/>
      <c r="C599" s="33"/>
      <c r="D599" s="36"/>
      <c r="E599" s="33"/>
      <c r="F599" s="33"/>
      <c r="G599" s="33"/>
      <c r="H599" s="36">
        <v>74957477</v>
      </c>
      <c r="I599" s="30">
        <v>0</v>
      </c>
      <c r="J599" s="36" t="s">
        <v>943</v>
      </c>
      <c r="K599" s="33"/>
      <c r="L599" s="33"/>
      <c r="M599" s="33"/>
      <c r="N599" s="33"/>
      <c r="O599" s="33"/>
      <c r="P599" s="36">
        <v>3194.98</v>
      </c>
      <c r="Q599" s="36" t="s">
        <v>404</v>
      </c>
      <c r="R599" s="36" t="s">
        <v>404</v>
      </c>
      <c r="S599" s="36" t="s">
        <v>404</v>
      </c>
      <c r="T599" s="36">
        <v>57</v>
      </c>
      <c r="U599" s="36">
        <v>0</v>
      </c>
      <c r="V599" s="36">
        <v>1</v>
      </c>
      <c r="W599" s="36">
        <v>192035</v>
      </c>
      <c r="X599" s="37">
        <v>44761.875</v>
      </c>
      <c r="Y599" s="36" t="s">
        <v>392</v>
      </c>
      <c r="Z599" s="36">
        <v>0</v>
      </c>
      <c r="AA599" s="37"/>
      <c r="AB599" s="37">
        <v>44761.875</v>
      </c>
      <c r="AC599" s="37">
        <v>26845.875</v>
      </c>
      <c r="AD599" s="37">
        <v>43977.875</v>
      </c>
      <c r="AE599" s="37">
        <v>43964.875</v>
      </c>
      <c r="AF599" s="37">
        <v>43538.875</v>
      </c>
      <c r="AG599" s="36"/>
      <c r="AH599" s="36">
        <v>0</v>
      </c>
      <c r="AI599" s="36">
        <v>0</v>
      </c>
      <c r="AJ599" s="36">
        <v>0</v>
      </c>
      <c r="AK599" s="36">
        <v>0</v>
      </c>
      <c r="AL599" s="36">
        <v>0</v>
      </c>
      <c r="AM599" s="36">
        <v>0</v>
      </c>
      <c r="AN599" s="36" t="s">
        <v>389</v>
      </c>
      <c r="AO599" s="36">
        <v>39</v>
      </c>
      <c r="AP599" s="36" t="s">
        <v>398</v>
      </c>
      <c r="AQ599" s="36">
        <v>380353</v>
      </c>
      <c r="AR599" s="36">
        <v>3803.53</v>
      </c>
      <c r="AS599" s="36" t="s">
        <v>408</v>
      </c>
      <c r="AT599" t="str">
        <f t="shared" si="29"/>
        <v>749574770RXXNTXNX XNTXXGX DX PXXXXX3194.98SIMSIMSIM570119203544761.875ANMEP044761.87526845.87543977.87543964.87543538.875000000AMIL39AMIL 500 QP NACIONAL3803533803.53ATIVO</v>
      </c>
      <c r="AU599">
        <f t="shared" si="30"/>
        <v>0</v>
      </c>
      <c r="AV599">
        <f t="shared" si="31"/>
        <v>0</v>
      </c>
      <c r="AW599">
        <f>COUNTIF(Erros!$J$2:$J$1060,H599)</f>
        <v>3</v>
      </c>
      <c r="AX599">
        <f>COUNTIF(Discrepante!$J$2:$J$86,H599)</f>
        <v>0</v>
      </c>
      <c r="AY599">
        <f>COUNTIF(Acertos!$J$2:$J$37,H599)</f>
        <v>0</v>
      </c>
    </row>
    <row r="600" spans="1:51">
      <c r="A600" s="33"/>
      <c r="B600" s="33"/>
      <c r="C600" s="33"/>
      <c r="D600" s="34"/>
      <c r="E600" s="33"/>
      <c r="F600" s="33"/>
      <c r="G600" s="33"/>
      <c r="H600" s="34">
        <v>74957477</v>
      </c>
      <c r="I600" s="29">
        <v>0</v>
      </c>
      <c r="J600" s="34" t="s">
        <v>943</v>
      </c>
      <c r="K600" s="33"/>
      <c r="L600" s="33"/>
      <c r="M600" s="33"/>
      <c r="N600" s="33"/>
      <c r="O600" s="33"/>
      <c r="P600" s="34">
        <v>3194.98</v>
      </c>
      <c r="Q600" s="34" t="s">
        <v>404</v>
      </c>
      <c r="R600" s="34" t="s">
        <v>404</v>
      </c>
      <c r="S600" s="34" t="s">
        <v>404</v>
      </c>
      <c r="T600" s="34">
        <v>57</v>
      </c>
      <c r="U600" s="34">
        <v>0</v>
      </c>
      <c r="V600" s="34">
        <v>1</v>
      </c>
      <c r="W600" s="34">
        <v>192035</v>
      </c>
      <c r="X600" s="35">
        <v>44761.875</v>
      </c>
      <c r="Y600" s="34" t="s">
        <v>392</v>
      </c>
      <c r="Z600" s="34">
        <v>0</v>
      </c>
      <c r="AA600" s="35"/>
      <c r="AB600" s="35">
        <v>44761.875</v>
      </c>
      <c r="AC600" s="35">
        <v>26845.875</v>
      </c>
      <c r="AD600" s="35">
        <v>43977.875</v>
      </c>
      <c r="AE600" s="35">
        <v>43964.875</v>
      </c>
      <c r="AF600" s="35">
        <v>43538.875</v>
      </c>
      <c r="AG600" s="34"/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34" t="s">
        <v>389</v>
      </c>
      <c r="AO600" s="34">
        <v>39</v>
      </c>
      <c r="AP600" s="34" t="s">
        <v>398</v>
      </c>
      <c r="AQ600" s="34">
        <v>380353</v>
      </c>
      <c r="AR600" s="34">
        <v>3803.53</v>
      </c>
      <c r="AS600" s="34" t="s">
        <v>408</v>
      </c>
      <c r="AT600" t="str">
        <f t="shared" si="29"/>
        <v>749574770RXXNTXNX XNTXXGX DX PXXXXX3194.98SIMSIMSIM570119203544761.875ANMEP044761.87526845.87543977.87543964.87543538.875000000AMIL39AMIL 500 QP NACIONAL3803533803.53ATIVO</v>
      </c>
      <c r="AU600">
        <f t="shared" si="30"/>
        <v>1</v>
      </c>
      <c r="AV600">
        <f t="shared" si="31"/>
        <v>1</v>
      </c>
      <c r="AW600">
        <f>COUNTIF(Erros!$J$2:$J$1060,H600)</f>
        <v>3</v>
      </c>
      <c r="AX600">
        <f>COUNTIF(Discrepante!$J$2:$J$86,H600)</f>
        <v>0</v>
      </c>
      <c r="AY600">
        <f>COUNTIF(Acertos!$J$2:$J$37,H600)</f>
        <v>0</v>
      </c>
    </row>
    <row r="601" spans="1:51">
      <c r="A601" s="33"/>
      <c r="B601" s="33"/>
      <c r="C601" s="33"/>
      <c r="D601" s="36"/>
      <c r="E601" s="33"/>
      <c r="F601" s="33"/>
      <c r="G601" s="33"/>
      <c r="H601" s="36">
        <v>74957477</v>
      </c>
      <c r="I601" s="30">
        <v>0</v>
      </c>
      <c r="J601" s="36" t="s">
        <v>943</v>
      </c>
      <c r="K601" s="33"/>
      <c r="L601" s="33"/>
      <c r="M601" s="33"/>
      <c r="N601" s="33"/>
      <c r="O601" s="33"/>
      <c r="P601" s="36">
        <v>3194.98</v>
      </c>
      <c r="Q601" s="36" t="s">
        <v>404</v>
      </c>
      <c r="R601" s="36" t="s">
        <v>404</v>
      </c>
      <c r="S601" s="36" t="s">
        <v>404</v>
      </c>
      <c r="T601" s="36">
        <v>57</v>
      </c>
      <c r="U601" s="36">
        <v>0</v>
      </c>
      <c r="V601" s="36">
        <v>1</v>
      </c>
      <c r="W601" s="36">
        <v>192035</v>
      </c>
      <c r="X601" s="37">
        <v>44761.875</v>
      </c>
      <c r="Y601" s="36" t="s">
        <v>392</v>
      </c>
      <c r="Z601" s="36">
        <v>0</v>
      </c>
      <c r="AA601" s="37"/>
      <c r="AB601" s="37">
        <v>44761.875</v>
      </c>
      <c r="AC601" s="37">
        <v>26845.875</v>
      </c>
      <c r="AD601" s="37">
        <v>43977.875</v>
      </c>
      <c r="AE601" s="37">
        <v>43964.875</v>
      </c>
      <c r="AF601" s="37">
        <v>43538.875</v>
      </c>
      <c r="AG601" s="36"/>
      <c r="AH601" s="36">
        <v>0</v>
      </c>
      <c r="AI601" s="36">
        <v>0</v>
      </c>
      <c r="AJ601" s="36">
        <v>0</v>
      </c>
      <c r="AK601" s="36">
        <v>0</v>
      </c>
      <c r="AL601" s="36">
        <v>0</v>
      </c>
      <c r="AM601" s="36">
        <v>0</v>
      </c>
      <c r="AN601" s="36" t="s">
        <v>389</v>
      </c>
      <c r="AO601" s="36">
        <v>39</v>
      </c>
      <c r="AP601" s="36" t="s">
        <v>398</v>
      </c>
      <c r="AQ601" s="36">
        <v>380353</v>
      </c>
      <c r="AR601" s="36">
        <v>3803.53</v>
      </c>
      <c r="AS601" s="36" t="s">
        <v>408</v>
      </c>
      <c r="AT601" t="str">
        <f t="shared" si="29"/>
        <v>749574770RXXNTXNX XNTXXGX DX PXXXXX3194.98SIMSIMSIM570119203544761.875ANMEP044761.87526845.87543977.87543964.87543538.875000000AMIL39AMIL 500 QP NACIONAL3803533803.53ATIVO</v>
      </c>
      <c r="AU601">
        <f t="shared" si="30"/>
        <v>1</v>
      </c>
      <c r="AV601">
        <f t="shared" si="31"/>
        <v>1</v>
      </c>
      <c r="AW601">
        <f>COUNTIF(Erros!$J$2:$J$1060,H601)</f>
        <v>3</v>
      </c>
      <c r="AX601">
        <f>COUNTIF(Discrepante!$J$2:$J$86,H601)</f>
        <v>0</v>
      </c>
      <c r="AY601">
        <f>COUNTIF(Acertos!$J$2:$J$37,H601)</f>
        <v>0</v>
      </c>
    </row>
    <row r="602" spans="1:51">
      <c r="A602" s="33"/>
      <c r="B602" s="33"/>
      <c r="C602" s="33"/>
      <c r="D602" s="34"/>
      <c r="E602" s="33"/>
      <c r="F602" s="33"/>
      <c r="G602" s="33"/>
      <c r="H602" s="34">
        <v>74957623</v>
      </c>
      <c r="I602" s="29">
        <v>0</v>
      </c>
      <c r="J602" s="34" t="s">
        <v>946</v>
      </c>
      <c r="K602" s="33"/>
      <c r="L602" s="33"/>
      <c r="M602" s="33"/>
      <c r="N602" s="33"/>
      <c r="O602" s="33"/>
      <c r="P602" s="34">
        <v>1180.28</v>
      </c>
      <c r="Q602" s="34" t="s">
        <v>404</v>
      </c>
      <c r="R602" s="34" t="s">
        <v>404</v>
      </c>
      <c r="S602" s="34" t="s">
        <v>404</v>
      </c>
      <c r="T602" s="34">
        <v>19</v>
      </c>
      <c r="U602" s="34">
        <v>0</v>
      </c>
      <c r="V602" s="34">
        <v>1</v>
      </c>
      <c r="W602" s="34">
        <v>192087</v>
      </c>
      <c r="X602" s="35">
        <v>44761.875</v>
      </c>
      <c r="Y602" s="34" t="s">
        <v>387</v>
      </c>
      <c r="Z602" s="34">
        <v>0</v>
      </c>
      <c r="AA602" s="35"/>
      <c r="AB602" s="35">
        <v>44761.875</v>
      </c>
      <c r="AC602" s="35">
        <v>41168.875</v>
      </c>
      <c r="AD602" s="35">
        <v>43538.875</v>
      </c>
      <c r="AE602" s="35"/>
      <c r="AF602" s="35">
        <v>43538.875</v>
      </c>
      <c r="AG602" s="34"/>
      <c r="AH602" s="34">
        <v>0</v>
      </c>
      <c r="AI602" s="34">
        <v>0</v>
      </c>
      <c r="AJ602" s="34">
        <v>0</v>
      </c>
      <c r="AK602" s="34">
        <v>0</v>
      </c>
      <c r="AL602" s="34">
        <v>0</v>
      </c>
      <c r="AM602" s="34">
        <v>0</v>
      </c>
      <c r="AN602" s="34" t="s">
        <v>389</v>
      </c>
      <c r="AO602" s="34">
        <v>39</v>
      </c>
      <c r="AP602" s="34" t="s">
        <v>390</v>
      </c>
      <c r="AQ602" s="34">
        <v>140509</v>
      </c>
      <c r="AR602" s="34">
        <v>1405.09</v>
      </c>
      <c r="AS602" s="34" t="s">
        <v>408</v>
      </c>
      <c r="AT602" t="str">
        <f t="shared" si="29"/>
        <v>749576230PXDRX WXDRXZ XLVX1180.28SIMSIMSIM190119208744761.875FNEL044761.87541168.87543538.87543538.875000000AMIL39AMIL 400 QP NACIONAL1405091405.09ATIVO</v>
      </c>
      <c r="AU602">
        <f t="shared" si="30"/>
        <v>0</v>
      </c>
      <c r="AV602">
        <f t="shared" si="31"/>
        <v>0</v>
      </c>
      <c r="AW602">
        <f>COUNTIF(Erros!$J$2:$J$1060,H602)</f>
        <v>3</v>
      </c>
      <c r="AX602">
        <f>COUNTIF(Discrepante!$J$2:$J$86,H602)</f>
        <v>0</v>
      </c>
      <c r="AY602">
        <f>COUNTIF(Acertos!$J$2:$J$37,H602)</f>
        <v>0</v>
      </c>
    </row>
    <row r="603" spans="1:51">
      <c r="A603" s="33"/>
      <c r="B603" s="33"/>
      <c r="C603" s="33"/>
      <c r="D603" s="36"/>
      <c r="E603" s="33"/>
      <c r="F603" s="33"/>
      <c r="G603" s="33"/>
      <c r="H603" s="36">
        <v>74957623</v>
      </c>
      <c r="I603" s="30">
        <v>0</v>
      </c>
      <c r="J603" s="36" t="s">
        <v>946</v>
      </c>
      <c r="K603" s="33"/>
      <c r="L603" s="33"/>
      <c r="M603" s="33"/>
      <c r="N603" s="33"/>
      <c r="O603" s="33"/>
      <c r="P603" s="36">
        <v>1180.28</v>
      </c>
      <c r="Q603" s="36" t="s">
        <v>404</v>
      </c>
      <c r="R603" s="36" t="s">
        <v>404</v>
      </c>
      <c r="S603" s="36" t="s">
        <v>404</v>
      </c>
      <c r="T603" s="36">
        <v>19</v>
      </c>
      <c r="U603" s="36">
        <v>0</v>
      </c>
      <c r="V603" s="36">
        <v>1</v>
      </c>
      <c r="W603" s="36">
        <v>192087</v>
      </c>
      <c r="X603" s="37">
        <v>44761.875</v>
      </c>
      <c r="Y603" s="36" t="s">
        <v>387</v>
      </c>
      <c r="Z603" s="36">
        <v>0</v>
      </c>
      <c r="AA603" s="37"/>
      <c r="AB603" s="37">
        <v>44761.875</v>
      </c>
      <c r="AC603" s="37">
        <v>41168.875</v>
      </c>
      <c r="AD603" s="37">
        <v>43538.875</v>
      </c>
      <c r="AE603" s="37"/>
      <c r="AF603" s="37">
        <v>43538.875</v>
      </c>
      <c r="AG603" s="36"/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36" t="s">
        <v>389</v>
      </c>
      <c r="AO603" s="36">
        <v>39</v>
      </c>
      <c r="AP603" s="36" t="s">
        <v>390</v>
      </c>
      <c r="AQ603" s="36">
        <v>140509</v>
      </c>
      <c r="AR603" s="36">
        <v>1405.09</v>
      </c>
      <c r="AS603" s="36" t="s">
        <v>408</v>
      </c>
      <c r="AT603" t="str">
        <f t="shared" si="29"/>
        <v>749576230PXDRX WXDRXZ XLVX1180.28SIMSIMSIM190119208744761.875FNEL044761.87541168.87543538.87543538.875000000AMIL39AMIL 400 QP NACIONAL1405091405.09ATIVO</v>
      </c>
      <c r="AU603">
        <f t="shared" si="30"/>
        <v>1</v>
      </c>
      <c r="AV603">
        <f t="shared" si="31"/>
        <v>1</v>
      </c>
      <c r="AW603">
        <f>COUNTIF(Erros!$J$2:$J$1060,H603)</f>
        <v>3</v>
      </c>
      <c r="AX603">
        <f>COUNTIF(Discrepante!$J$2:$J$86,H603)</f>
        <v>0</v>
      </c>
      <c r="AY603">
        <f>COUNTIF(Acertos!$J$2:$J$37,H603)</f>
        <v>0</v>
      </c>
    </row>
    <row r="604" spans="1:51">
      <c r="A604" s="33"/>
      <c r="B604" s="33"/>
      <c r="C604" s="33"/>
      <c r="D604" s="34"/>
      <c r="E604" s="33"/>
      <c r="F604" s="33"/>
      <c r="G604" s="33"/>
      <c r="H604" s="34">
        <v>74957623</v>
      </c>
      <c r="I604" s="29">
        <v>0</v>
      </c>
      <c r="J604" s="34" t="s">
        <v>946</v>
      </c>
      <c r="K604" s="33"/>
      <c r="L604" s="33"/>
      <c r="M604" s="33"/>
      <c r="N604" s="33"/>
      <c r="O604" s="33"/>
      <c r="P604" s="34">
        <v>1180.28</v>
      </c>
      <c r="Q604" s="34" t="s">
        <v>404</v>
      </c>
      <c r="R604" s="34" t="s">
        <v>404</v>
      </c>
      <c r="S604" s="34" t="s">
        <v>404</v>
      </c>
      <c r="T604" s="34">
        <v>19</v>
      </c>
      <c r="U604" s="34">
        <v>0</v>
      </c>
      <c r="V604" s="34">
        <v>1</v>
      </c>
      <c r="W604" s="34">
        <v>192087</v>
      </c>
      <c r="X604" s="35">
        <v>44761.875</v>
      </c>
      <c r="Y604" s="34" t="s">
        <v>387</v>
      </c>
      <c r="Z604" s="34">
        <v>0</v>
      </c>
      <c r="AA604" s="35"/>
      <c r="AB604" s="35">
        <v>44761.875</v>
      </c>
      <c r="AC604" s="35">
        <v>41168.875</v>
      </c>
      <c r="AD604" s="35">
        <v>43538.875</v>
      </c>
      <c r="AE604" s="35"/>
      <c r="AF604" s="35">
        <v>43538.875</v>
      </c>
      <c r="AG604" s="34"/>
      <c r="AH604" s="34">
        <v>0</v>
      </c>
      <c r="AI604" s="34">
        <v>0</v>
      </c>
      <c r="AJ604" s="34">
        <v>0</v>
      </c>
      <c r="AK604" s="34">
        <v>0</v>
      </c>
      <c r="AL604" s="34">
        <v>0</v>
      </c>
      <c r="AM604" s="34">
        <v>0</v>
      </c>
      <c r="AN604" s="34" t="s">
        <v>389</v>
      </c>
      <c r="AO604" s="34">
        <v>39</v>
      </c>
      <c r="AP604" s="34" t="s">
        <v>390</v>
      </c>
      <c r="AQ604" s="34">
        <v>140509</v>
      </c>
      <c r="AR604" s="34">
        <v>1405.09</v>
      </c>
      <c r="AS604" s="34" t="s">
        <v>408</v>
      </c>
      <c r="AT604" t="str">
        <f t="shared" si="29"/>
        <v>749576230PXDRX WXDRXZ XLVX1180.28SIMSIMSIM190119208744761.875FNEL044761.87541168.87543538.87543538.875000000AMIL39AMIL 400 QP NACIONAL1405091405.09ATIVO</v>
      </c>
      <c r="AU604">
        <f t="shared" si="30"/>
        <v>1</v>
      </c>
      <c r="AV604">
        <f t="shared" si="31"/>
        <v>1</v>
      </c>
      <c r="AW604">
        <f>COUNTIF(Erros!$J$2:$J$1060,H604)</f>
        <v>3</v>
      </c>
      <c r="AX604">
        <f>COUNTIF(Discrepante!$J$2:$J$86,H604)</f>
        <v>0</v>
      </c>
      <c r="AY604">
        <f>COUNTIF(Acertos!$J$2:$J$37,H604)</f>
        <v>0</v>
      </c>
    </row>
    <row r="605" spans="1:51">
      <c r="A605" s="38" t="s">
        <v>225</v>
      </c>
      <c r="B605" s="38" t="s">
        <v>19</v>
      </c>
      <c r="C605" s="38" t="s">
        <v>18</v>
      </c>
      <c r="D605" s="28">
        <v>1198444000</v>
      </c>
      <c r="E605" s="28" t="s">
        <v>1060</v>
      </c>
      <c r="F605" s="28" t="s">
        <v>20</v>
      </c>
      <c r="G605" s="39">
        <v>43538.875</v>
      </c>
      <c r="H605" s="38">
        <v>74958124</v>
      </c>
      <c r="I605" s="28">
        <v>0</v>
      </c>
      <c r="J605" s="38" t="s">
        <v>226</v>
      </c>
      <c r="K605" s="38">
        <v>0</v>
      </c>
      <c r="L605" s="38">
        <v>0</v>
      </c>
      <c r="M605" s="38" t="s">
        <v>201</v>
      </c>
      <c r="N605" s="38" t="s">
        <v>77</v>
      </c>
      <c r="O605" s="38" t="s">
        <v>78</v>
      </c>
      <c r="P605" s="38">
        <v>416.82</v>
      </c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 t="str">
        <f>M605</f>
        <v>NEXT MUN SÃO PAULO QC PJCA</v>
      </c>
      <c r="AQ605" s="33"/>
      <c r="AR605" s="33"/>
      <c r="AS605" s="33"/>
      <c r="AT605" t="str">
        <f t="shared" si="29"/>
        <v>6302b525171b4e38d1b83f146302b4ad7d8f3341632e5b086302b525171b4e38d1b83f0711984440006302b4ad7d8f3341632e5b081198444000D43538.875749581240XTHXR RXDRIGUX DX XNTX00NEXT MUN SÃO PAULO QC PJCAMens. Titular Faixa Etária Implant.T416.82NEXT MUN SÃO PAULO QC PJCA</v>
      </c>
      <c r="AU605">
        <f t="shared" si="30"/>
        <v>0</v>
      </c>
      <c r="AV605">
        <f t="shared" si="31"/>
        <v>0</v>
      </c>
      <c r="AW605">
        <f>COUNTIF(Erros!$J$2:$J$1060,H605)</f>
        <v>1</v>
      </c>
      <c r="AX605">
        <f>COUNTIF(Discrepante!$J$2:$J$86,H605)</f>
        <v>0</v>
      </c>
      <c r="AY605">
        <f>COUNTIF(Acertos!$J$2:$J$37,H605)</f>
        <v>0</v>
      </c>
    </row>
    <row r="606" spans="1:51">
      <c r="A606" s="33"/>
      <c r="B606" s="33"/>
      <c r="C606" s="33"/>
      <c r="D606" s="36"/>
      <c r="E606" s="33"/>
      <c r="F606" s="33"/>
      <c r="G606" s="33"/>
      <c r="H606" s="36">
        <v>74968045</v>
      </c>
      <c r="I606" s="30">
        <v>0</v>
      </c>
      <c r="J606" s="36" t="s">
        <v>947</v>
      </c>
      <c r="K606" s="33"/>
      <c r="L606" s="33"/>
      <c r="M606" s="33"/>
      <c r="N606" s="33"/>
      <c r="O606" s="33"/>
      <c r="P606" s="36">
        <v>1935.75</v>
      </c>
      <c r="Q606" s="36" t="s">
        <v>404</v>
      </c>
      <c r="R606" s="36" t="s">
        <v>404</v>
      </c>
      <c r="S606" s="36" t="s">
        <v>404</v>
      </c>
      <c r="T606" s="36">
        <v>19</v>
      </c>
      <c r="U606" s="36">
        <v>0</v>
      </c>
      <c r="V606" s="36">
        <v>1</v>
      </c>
      <c r="W606" s="36">
        <v>192179</v>
      </c>
      <c r="X606" s="37">
        <v>44761.875</v>
      </c>
      <c r="Y606" s="36" t="s">
        <v>387</v>
      </c>
      <c r="Z606" s="36">
        <v>0</v>
      </c>
      <c r="AA606" s="37"/>
      <c r="AB606" s="37">
        <v>44761.875</v>
      </c>
      <c r="AC606" s="37">
        <v>42215.875</v>
      </c>
      <c r="AD606" s="37">
        <v>43538.875</v>
      </c>
      <c r="AE606" s="37"/>
      <c r="AF606" s="37">
        <v>43538.875</v>
      </c>
      <c r="AG606" s="36"/>
      <c r="AH606" s="36">
        <v>0</v>
      </c>
      <c r="AI606" s="36">
        <v>0</v>
      </c>
      <c r="AJ606" s="36">
        <v>0</v>
      </c>
      <c r="AK606" s="36">
        <v>0</v>
      </c>
      <c r="AL606" s="36">
        <v>0</v>
      </c>
      <c r="AM606" s="36">
        <v>0</v>
      </c>
      <c r="AN606" s="36" t="s">
        <v>389</v>
      </c>
      <c r="AO606" s="36">
        <v>39</v>
      </c>
      <c r="AP606" s="36" t="s">
        <v>598</v>
      </c>
      <c r="AQ606" s="36">
        <v>230448</v>
      </c>
      <c r="AR606" s="36">
        <v>2304.48</v>
      </c>
      <c r="AS606" s="36" t="s">
        <v>408</v>
      </c>
      <c r="AT606" t="str">
        <f t="shared" si="29"/>
        <v>749680450THXXGX MXLHXMXM DXRX1935.75SIMSIMSIM190119217944761.875FNEL044761.87542215.87543538.87543538.875000000AMIL39ONE LINCX LT3 NACIONAL QP2304482304.48ATIVO</v>
      </c>
      <c r="AU606">
        <f t="shared" si="30"/>
        <v>0</v>
      </c>
      <c r="AV606">
        <f t="shared" si="31"/>
        <v>0</v>
      </c>
      <c r="AW606">
        <f>COUNTIF(Erros!$J$2:$J$1060,H606)</f>
        <v>3</v>
      </c>
      <c r="AX606">
        <f>COUNTIF(Discrepante!$J$2:$J$86,H606)</f>
        <v>0</v>
      </c>
      <c r="AY606">
        <f>COUNTIF(Acertos!$J$2:$J$37,H606)</f>
        <v>0</v>
      </c>
    </row>
    <row r="607" spans="1:51">
      <c r="A607" s="33"/>
      <c r="B607" s="33"/>
      <c r="C607" s="33"/>
      <c r="D607" s="34"/>
      <c r="E607" s="33"/>
      <c r="F607" s="33"/>
      <c r="G607" s="33"/>
      <c r="H607" s="34">
        <v>74968045</v>
      </c>
      <c r="I607" s="29">
        <v>0</v>
      </c>
      <c r="J607" s="34" t="s">
        <v>947</v>
      </c>
      <c r="K607" s="33"/>
      <c r="L607" s="33"/>
      <c r="M607" s="33"/>
      <c r="N607" s="33"/>
      <c r="O607" s="33"/>
      <c r="P607" s="34">
        <v>1935.75</v>
      </c>
      <c r="Q607" s="34" t="s">
        <v>404</v>
      </c>
      <c r="R607" s="34" t="s">
        <v>404</v>
      </c>
      <c r="S607" s="34" t="s">
        <v>404</v>
      </c>
      <c r="T607" s="34">
        <v>19</v>
      </c>
      <c r="U607" s="34">
        <v>0</v>
      </c>
      <c r="V607" s="34">
        <v>1</v>
      </c>
      <c r="W607" s="34">
        <v>192179</v>
      </c>
      <c r="X607" s="35">
        <v>44761.875</v>
      </c>
      <c r="Y607" s="34" t="s">
        <v>387</v>
      </c>
      <c r="Z607" s="34">
        <v>0</v>
      </c>
      <c r="AA607" s="35"/>
      <c r="AB607" s="35">
        <v>44761.875</v>
      </c>
      <c r="AC607" s="35">
        <v>42215.875</v>
      </c>
      <c r="AD607" s="35">
        <v>43538.875</v>
      </c>
      <c r="AE607" s="35"/>
      <c r="AF607" s="35">
        <v>43538.875</v>
      </c>
      <c r="AG607" s="34"/>
      <c r="AH607" s="34">
        <v>0</v>
      </c>
      <c r="AI607" s="34">
        <v>0</v>
      </c>
      <c r="AJ607" s="34">
        <v>0</v>
      </c>
      <c r="AK607" s="34">
        <v>0</v>
      </c>
      <c r="AL607" s="34">
        <v>0</v>
      </c>
      <c r="AM607" s="34">
        <v>0</v>
      </c>
      <c r="AN607" s="34" t="s">
        <v>389</v>
      </c>
      <c r="AO607" s="34">
        <v>39</v>
      </c>
      <c r="AP607" s="34" t="s">
        <v>598</v>
      </c>
      <c r="AQ607" s="34">
        <v>230448</v>
      </c>
      <c r="AR607" s="34">
        <v>2304.48</v>
      </c>
      <c r="AS607" s="34" t="s">
        <v>408</v>
      </c>
      <c r="AT607" t="str">
        <f t="shared" si="29"/>
        <v>749680450THXXGX MXLHXMXM DXRX1935.75SIMSIMSIM190119217944761.875FNEL044761.87542215.87543538.87543538.875000000AMIL39ONE LINCX LT3 NACIONAL QP2304482304.48ATIVO</v>
      </c>
      <c r="AU607">
        <f t="shared" si="30"/>
        <v>1</v>
      </c>
      <c r="AV607">
        <f t="shared" si="31"/>
        <v>1</v>
      </c>
      <c r="AW607">
        <f>COUNTIF(Erros!$J$2:$J$1060,H607)</f>
        <v>3</v>
      </c>
      <c r="AX607">
        <f>COUNTIF(Discrepante!$J$2:$J$86,H607)</f>
        <v>0</v>
      </c>
      <c r="AY607">
        <f>COUNTIF(Acertos!$J$2:$J$37,H607)</f>
        <v>0</v>
      </c>
    </row>
    <row r="608" spans="1:51">
      <c r="A608" s="33"/>
      <c r="B608" s="33"/>
      <c r="C608" s="33"/>
      <c r="D608" s="36"/>
      <c r="E608" s="33"/>
      <c r="F608" s="33"/>
      <c r="G608" s="33"/>
      <c r="H608" s="36">
        <v>74968045</v>
      </c>
      <c r="I608" s="30">
        <v>0</v>
      </c>
      <c r="J608" s="36" t="s">
        <v>947</v>
      </c>
      <c r="K608" s="33"/>
      <c r="L608" s="33"/>
      <c r="M608" s="33"/>
      <c r="N608" s="33"/>
      <c r="O608" s="33"/>
      <c r="P608" s="36">
        <v>1935.75</v>
      </c>
      <c r="Q608" s="36" t="s">
        <v>404</v>
      </c>
      <c r="R608" s="36" t="s">
        <v>404</v>
      </c>
      <c r="S608" s="36" t="s">
        <v>404</v>
      </c>
      <c r="T608" s="36">
        <v>19</v>
      </c>
      <c r="U608" s="36">
        <v>0</v>
      </c>
      <c r="V608" s="36">
        <v>1</v>
      </c>
      <c r="W608" s="36">
        <v>192179</v>
      </c>
      <c r="X608" s="37">
        <v>44761.875</v>
      </c>
      <c r="Y608" s="36" t="s">
        <v>387</v>
      </c>
      <c r="Z608" s="36">
        <v>0</v>
      </c>
      <c r="AA608" s="37"/>
      <c r="AB608" s="37">
        <v>44761.875</v>
      </c>
      <c r="AC608" s="37">
        <v>42215.875</v>
      </c>
      <c r="AD608" s="37">
        <v>43538.875</v>
      </c>
      <c r="AE608" s="37"/>
      <c r="AF608" s="37">
        <v>43538.875</v>
      </c>
      <c r="AG608" s="36"/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36" t="s">
        <v>389</v>
      </c>
      <c r="AO608" s="36">
        <v>39</v>
      </c>
      <c r="AP608" s="36" t="s">
        <v>598</v>
      </c>
      <c r="AQ608" s="36">
        <v>230448</v>
      </c>
      <c r="AR608" s="36">
        <v>2304.48</v>
      </c>
      <c r="AS608" s="36" t="s">
        <v>408</v>
      </c>
      <c r="AT608" t="str">
        <f t="shared" si="29"/>
        <v>749680450THXXGX MXLHXMXM DXRX1935.75SIMSIMSIM190119217944761.875FNEL044761.87542215.87543538.87543538.875000000AMIL39ONE LINCX LT3 NACIONAL QP2304482304.48ATIVO</v>
      </c>
      <c r="AU608">
        <f t="shared" si="30"/>
        <v>1</v>
      </c>
      <c r="AV608">
        <f t="shared" si="31"/>
        <v>1</v>
      </c>
      <c r="AW608">
        <f>COUNTIF(Erros!$J$2:$J$1060,H608)</f>
        <v>3</v>
      </c>
      <c r="AX608">
        <f>COUNTIF(Discrepante!$J$2:$J$86,H608)</f>
        <v>0</v>
      </c>
      <c r="AY608">
        <f>COUNTIF(Acertos!$J$2:$J$37,H608)</f>
        <v>0</v>
      </c>
    </row>
    <row r="609" spans="1:51">
      <c r="A609" s="38" t="s">
        <v>204</v>
      </c>
      <c r="B609" s="38" t="s">
        <v>19</v>
      </c>
      <c r="C609" s="38" t="s">
        <v>18</v>
      </c>
      <c r="D609" s="28">
        <v>1198444000</v>
      </c>
      <c r="E609" s="28" t="s">
        <v>1060</v>
      </c>
      <c r="F609" s="28" t="s">
        <v>20</v>
      </c>
      <c r="G609" s="39">
        <v>43545.875</v>
      </c>
      <c r="H609" s="38">
        <v>75018205</v>
      </c>
      <c r="I609" s="28">
        <v>3</v>
      </c>
      <c r="J609" s="38" t="s">
        <v>205</v>
      </c>
      <c r="K609" s="38">
        <v>0</v>
      </c>
      <c r="L609" s="38">
        <v>0</v>
      </c>
      <c r="M609" s="38" t="s">
        <v>201</v>
      </c>
      <c r="N609" s="38" t="s">
        <v>110</v>
      </c>
      <c r="O609" s="38" t="s">
        <v>20</v>
      </c>
      <c r="P609" s="38">
        <v>416.82</v>
      </c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 t="str">
        <f>M609</f>
        <v>NEXT MUN SÃO PAULO QC PJCA</v>
      </c>
      <c r="AQ609" s="33"/>
      <c r="AR609" s="33"/>
      <c r="AS609" s="33"/>
      <c r="AT609" t="str">
        <f t="shared" si="29"/>
        <v>6302b525171b4e38d1b83f0a6302b4ad7d8f3341632e5b086302b525171b4e38d1b83f0711984440006302b4ad7d8f3341632e5b081198444000D43545.875750182053XRTHUR XLIVXIRX RXDRIGUX00NEXT MUN SÃO PAULO QC PJCAMens. Depend. Faixa Etária Implant.D416.82NEXT MUN SÃO PAULO QC PJCA</v>
      </c>
      <c r="AU609">
        <f t="shared" si="30"/>
        <v>0</v>
      </c>
      <c r="AV609">
        <f t="shared" si="31"/>
        <v>0</v>
      </c>
      <c r="AW609">
        <f>COUNTIF(Erros!$J$2:$J$1060,H609)</f>
        <v>0</v>
      </c>
      <c r="AX609">
        <f>COUNTIF(Discrepante!$J$2:$J$86,H609)</f>
        <v>2</v>
      </c>
      <c r="AY609">
        <f>COUNTIF(Acertos!$J$2:$J$37,H609)</f>
        <v>1</v>
      </c>
    </row>
    <row r="610" spans="1:51">
      <c r="A610" s="33"/>
      <c r="B610" s="33"/>
      <c r="C610" s="33"/>
      <c r="D610" s="34">
        <v>1191014000</v>
      </c>
      <c r="E610" s="33"/>
      <c r="F610" s="33"/>
      <c r="G610" s="33"/>
      <c r="H610" s="34">
        <v>75018205</v>
      </c>
      <c r="I610" s="29">
        <v>1</v>
      </c>
      <c r="J610" s="34" t="s">
        <v>851</v>
      </c>
      <c r="K610" s="33"/>
      <c r="L610" s="33"/>
      <c r="M610" s="33"/>
      <c r="N610" s="33"/>
      <c r="O610" s="33"/>
      <c r="P610" s="34">
        <v>416.82</v>
      </c>
      <c r="Q610" s="34" t="s">
        <v>404</v>
      </c>
      <c r="R610" s="34" t="s">
        <v>404</v>
      </c>
      <c r="S610" s="34" t="s">
        <v>404</v>
      </c>
      <c r="T610" s="34">
        <v>19</v>
      </c>
      <c r="U610" s="34">
        <v>0</v>
      </c>
      <c r="V610" s="34">
        <v>1</v>
      </c>
      <c r="W610" s="34">
        <v>164470</v>
      </c>
      <c r="X610" s="35">
        <v>44761.875</v>
      </c>
      <c r="Y610" s="34" t="s">
        <v>387</v>
      </c>
      <c r="Z610" s="34">
        <v>1</v>
      </c>
      <c r="AA610" s="35"/>
      <c r="AB610" s="35">
        <v>44761.875</v>
      </c>
      <c r="AC610" s="35">
        <v>43539.875</v>
      </c>
      <c r="AD610" s="35">
        <v>43545.875</v>
      </c>
      <c r="AE610" s="35"/>
      <c r="AF610" s="35">
        <v>43545.875</v>
      </c>
      <c r="AG610" s="34"/>
      <c r="AH610" s="34">
        <v>0</v>
      </c>
      <c r="AI610" s="34">
        <v>0</v>
      </c>
      <c r="AJ610" s="34">
        <v>0</v>
      </c>
      <c r="AK610" s="34">
        <v>0</v>
      </c>
      <c r="AL610" s="34">
        <v>0</v>
      </c>
      <c r="AM610" s="34">
        <v>0</v>
      </c>
      <c r="AN610" s="34" t="s">
        <v>389</v>
      </c>
      <c r="AO610" s="34">
        <v>45</v>
      </c>
      <c r="AP610" s="34" t="s">
        <v>400</v>
      </c>
      <c r="AQ610" s="34">
        <v>49621</v>
      </c>
      <c r="AR610" s="34">
        <v>496.21</v>
      </c>
      <c r="AS610" s="34" t="s">
        <v>408</v>
      </c>
      <c r="AT610" t="str">
        <f t="shared" si="29"/>
        <v>1191014000750182051XRTHUR XLXVXXRX RXDRXGUX416.82SIMSIMSIM190116447044761.875FNEL144761.87543539.87543545.87543545.875000000AMIL45NEXT MUNICIPAL SÃO PAULO49621496.21ATIVO</v>
      </c>
      <c r="AU610">
        <f t="shared" si="30"/>
        <v>0</v>
      </c>
      <c r="AV610">
        <f t="shared" si="31"/>
        <v>1</v>
      </c>
      <c r="AW610">
        <f>COUNTIF(Erros!$J$2:$J$1060,H610)</f>
        <v>0</v>
      </c>
      <c r="AX610">
        <f>COUNTIF(Discrepante!$J$2:$J$86,H610)</f>
        <v>2</v>
      </c>
      <c r="AY610">
        <f>COUNTIF(Acertos!$J$2:$J$37,H610)</f>
        <v>1</v>
      </c>
    </row>
    <row r="611" spans="1:51">
      <c r="A611" s="33"/>
      <c r="B611" s="33"/>
      <c r="C611" s="33"/>
      <c r="D611" s="36">
        <v>1191014000</v>
      </c>
      <c r="E611" s="33"/>
      <c r="F611" s="33"/>
      <c r="G611" s="33"/>
      <c r="H611" s="36">
        <v>75018205</v>
      </c>
      <c r="I611" s="30">
        <v>1</v>
      </c>
      <c r="J611" s="36" t="s">
        <v>851</v>
      </c>
      <c r="K611" s="33"/>
      <c r="L611" s="33"/>
      <c r="M611" s="33"/>
      <c r="N611" s="33"/>
      <c r="O611" s="33"/>
      <c r="P611" s="36">
        <v>416.82</v>
      </c>
      <c r="Q611" s="36" t="s">
        <v>404</v>
      </c>
      <c r="R611" s="36" t="s">
        <v>404</v>
      </c>
      <c r="S611" s="36" t="s">
        <v>404</v>
      </c>
      <c r="T611" s="36">
        <v>19</v>
      </c>
      <c r="U611" s="36">
        <v>0</v>
      </c>
      <c r="V611" s="36">
        <v>1</v>
      </c>
      <c r="W611" s="36">
        <v>164470</v>
      </c>
      <c r="X611" s="37">
        <v>44761.875</v>
      </c>
      <c r="Y611" s="36" t="s">
        <v>387</v>
      </c>
      <c r="Z611" s="36">
        <v>1</v>
      </c>
      <c r="AA611" s="37"/>
      <c r="AB611" s="37">
        <v>44761.875</v>
      </c>
      <c r="AC611" s="37">
        <v>43539.875</v>
      </c>
      <c r="AD611" s="37">
        <v>43545.875</v>
      </c>
      <c r="AE611" s="37"/>
      <c r="AF611" s="37">
        <v>43545.875</v>
      </c>
      <c r="AG611" s="36"/>
      <c r="AH611" s="36">
        <v>0</v>
      </c>
      <c r="AI611" s="36">
        <v>0</v>
      </c>
      <c r="AJ611" s="36">
        <v>0</v>
      </c>
      <c r="AK611" s="36">
        <v>0</v>
      </c>
      <c r="AL611" s="36">
        <v>0</v>
      </c>
      <c r="AM611" s="36">
        <v>0</v>
      </c>
      <c r="AN611" s="36" t="s">
        <v>389</v>
      </c>
      <c r="AO611" s="36">
        <v>45</v>
      </c>
      <c r="AP611" s="36" t="s">
        <v>400</v>
      </c>
      <c r="AQ611" s="36">
        <v>49621</v>
      </c>
      <c r="AR611" s="36">
        <v>496.21</v>
      </c>
      <c r="AS611" s="36" t="s">
        <v>408</v>
      </c>
      <c r="AT611" t="str">
        <f t="shared" si="29"/>
        <v>1191014000750182051XRTHUR XLXVXXRX RXDRXGUX416.82SIMSIMSIM190116447044761.875FNEL144761.87543539.87543545.87543545.875000000AMIL45NEXT MUNICIPAL SÃO PAULO49621496.21ATIVO</v>
      </c>
      <c r="AU611">
        <f t="shared" si="30"/>
        <v>1</v>
      </c>
      <c r="AV611">
        <f t="shared" si="31"/>
        <v>1</v>
      </c>
      <c r="AW611">
        <f>COUNTIF(Erros!$J$2:$J$1060,H611)</f>
        <v>0</v>
      </c>
      <c r="AX611">
        <f>COUNTIF(Discrepante!$J$2:$J$86,H611)</f>
        <v>2</v>
      </c>
      <c r="AY611">
        <f>COUNTIF(Acertos!$J$2:$J$37,H611)</f>
        <v>1</v>
      </c>
    </row>
    <row r="612" spans="1:51">
      <c r="A612" s="33"/>
      <c r="B612" s="33"/>
      <c r="C612" s="33"/>
      <c r="D612" s="34">
        <v>1191014000</v>
      </c>
      <c r="E612" s="33"/>
      <c r="F612" s="33"/>
      <c r="G612" s="33"/>
      <c r="H612" s="34">
        <v>75018205</v>
      </c>
      <c r="I612" s="29">
        <v>1</v>
      </c>
      <c r="J612" s="34" t="s">
        <v>851</v>
      </c>
      <c r="K612" s="33"/>
      <c r="L612" s="33"/>
      <c r="M612" s="33"/>
      <c r="N612" s="33"/>
      <c r="O612" s="33"/>
      <c r="P612" s="34">
        <v>416.82</v>
      </c>
      <c r="Q612" s="34" t="s">
        <v>404</v>
      </c>
      <c r="R612" s="34" t="s">
        <v>404</v>
      </c>
      <c r="S612" s="34" t="s">
        <v>404</v>
      </c>
      <c r="T612" s="34">
        <v>19</v>
      </c>
      <c r="U612" s="34">
        <v>0</v>
      </c>
      <c r="V612" s="34">
        <v>1</v>
      </c>
      <c r="W612" s="34">
        <v>164470</v>
      </c>
      <c r="X612" s="35">
        <v>44761.875</v>
      </c>
      <c r="Y612" s="34" t="s">
        <v>387</v>
      </c>
      <c r="Z612" s="34">
        <v>1</v>
      </c>
      <c r="AA612" s="35"/>
      <c r="AB612" s="35">
        <v>44761.875</v>
      </c>
      <c r="AC612" s="35">
        <v>43539.875</v>
      </c>
      <c r="AD612" s="35">
        <v>43545.875</v>
      </c>
      <c r="AE612" s="35"/>
      <c r="AF612" s="35">
        <v>43545.875</v>
      </c>
      <c r="AG612" s="34"/>
      <c r="AH612" s="34">
        <v>0</v>
      </c>
      <c r="AI612" s="34">
        <v>0</v>
      </c>
      <c r="AJ612" s="34">
        <v>0</v>
      </c>
      <c r="AK612" s="34">
        <v>0</v>
      </c>
      <c r="AL612" s="34">
        <v>0</v>
      </c>
      <c r="AM612" s="34">
        <v>0</v>
      </c>
      <c r="AN612" s="34" t="s">
        <v>389</v>
      </c>
      <c r="AO612" s="34">
        <v>45</v>
      </c>
      <c r="AP612" s="34" t="s">
        <v>400</v>
      </c>
      <c r="AQ612" s="34">
        <v>49621</v>
      </c>
      <c r="AR612" s="34">
        <v>496.21</v>
      </c>
      <c r="AS612" s="34" t="s">
        <v>408</v>
      </c>
      <c r="AT612" t="str">
        <f t="shared" si="29"/>
        <v>1191014000750182051XRTHUR XLXVXXRX RXDRXGUX416.82SIMSIMSIM190116447044761.875FNEL144761.87543539.87543545.87543545.875000000AMIL45NEXT MUNICIPAL SÃO PAULO49621496.21ATIVO</v>
      </c>
      <c r="AU612">
        <f t="shared" si="30"/>
        <v>1</v>
      </c>
      <c r="AV612">
        <f t="shared" si="31"/>
        <v>1</v>
      </c>
      <c r="AW612">
        <f>COUNTIF(Erros!$J$2:$J$1060,H612)</f>
        <v>0</v>
      </c>
      <c r="AX612">
        <f>COUNTIF(Discrepante!$J$2:$J$86,H612)</f>
        <v>2</v>
      </c>
      <c r="AY612">
        <f>COUNTIF(Acertos!$J$2:$J$37,H612)</f>
        <v>1</v>
      </c>
    </row>
    <row r="613" spans="1:51">
      <c r="A613" s="33"/>
      <c r="B613" s="33"/>
      <c r="C613" s="33"/>
      <c r="D613" s="36">
        <v>1189459000</v>
      </c>
      <c r="E613" s="33"/>
      <c r="F613" s="33"/>
      <c r="G613" s="33"/>
      <c r="H613" s="36">
        <v>75046702</v>
      </c>
      <c r="I613" s="30">
        <v>0</v>
      </c>
      <c r="J613" s="36" t="s">
        <v>590</v>
      </c>
      <c r="K613" s="33"/>
      <c r="L613" s="33"/>
      <c r="M613" s="33"/>
      <c r="N613" s="33"/>
      <c r="O613" s="33"/>
      <c r="P613" s="36">
        <v>923.24</v>
      </c>
      <c r="Q613" s="36" t="s">
        <v>404</v>
      </c>
      <c r="R613" s="36" t="s">
        <v>404</v>
      </c>
      <c r="S613" s="36" t="s">
        <v>386</v>
      </c>
      <c r="T613" s="36">
        <v>19</v>
      </c>
      <c r="U613" s="36">
        <v>0</v>
      </c>
      <c r="V613" s="36">
        <v>1</v>
      </c>
      <c r="W613" s="36">
        <v>194404</v>
      </c>
      <c r="X613" s="37">
        <v>44777.875</v>
      </c>
      <c r="Y613" s="36" t="s">
        <v>387</v>
      </c>
      <c r="Z613" s="36">
        <v>0</v>
      </c>
      <c r="AA613" s="37">
        <v>44741.875</v>
      </c>
      <c r="AB613" s="37">
        <v>44777.875</v>
      </c>
      <c r="AC613" s="37">
        <v>36038.875</v>
      </c>
      <c r="AD613" s="37">
        <v>44741.875</v>
      </c>
      <c r="AE613" s="37"/>
      <c r="AF613" s="37">
        <v>43555.875</v>
      </c>
      <c r="AG613" s="36"/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36" t="s">
        <v>389</v>
      </c>
      <c r="AO613" s="36">
        <v>39</v>
      </c>
      <c r="AP613" s="36" t="s">
        <v>390</v>
      </c>
      <c r="AQ613" s="36">
        <v>10991</v>
      </c>
      <c r="AR613" s="36">
        <v>1099.0999999999999</v>
      </c>
      <c r="AS613" s="36" t="s">
        <v>391</v>
      </c>
      <c r="AT613" t="str">
        <f t="shared" si="29"/>
        <v>1189459000750467020JULXX BXTTXNWXURT DX XNTX RXTTX923.24SIMSIMNÃO190119440444777.875FNEL044741.87544777.87536038.87544741.87543555.875000000AMIL39AMIL 400 QP NACIONAL109911099.1INATIVO</v>
      </c>
      <c r="AU613">
        <f t="shared" si="30"/>
        <v>0</v>
      </c>
      <c r="AV613">
        <f t="shared" si="31"/>
        <v>0</v>
      </c>
      <c r="AW613">
        <f>COUNTIF(Erros!$J$2:$J$1060,H613)</f>
        <v>1</v>
      </c>
      <c r="AX613">
        <f>COUNTIF(Discrepante!$J$2:$J$86,H613)</f>
        <v>0</v>
      </c>
      <c r="AY613">
        <f>COUNTIF(Acertos!$J$2:$J$37,H613)</f>
        <v>0</v>
      </c>
    </row>
    <row r="614" spans="1:51">
      <c r="A614" s="33"/>
      <c r="B614" s="33"/>
      <c r="C614" s="33"/>
      <c r="D614" s="34">
        <v>1189459000</v>
      </c>
      <c r="E614" s="33"/>
      <c r="F614" s="33"/>
      <c r="G614" s="33"/>
      <c r="H614" s="34">
        <v>75046703</v>
      </c>
      <c r="I614" s="29">
        <v>0</v>
      </c>
      <c r="J614" s="34" t="s">
        <v>591</v>
      </c>
      <c r="K614" s="33"/>
      <c r="L614" s="33"/>
      <c r="M614" s="33"/>
      <c r="N614" s="33"/>
      <c r="O614" s="33"/>
      <c r="P614" s="34">
        <v>738.6</v>
      </c>
      <c r="Q614" s="34" t="s">
        <v>404</v>
      </c>
      <c r="R614" s="34" t="s">
        <v>404</v>
      </c>
      <c r="S614" s="34" t="s">
        <v>386</v>
      </c>
      <c r="T614" s="34">
        <v>19</v>
      </c>
      <c r="U614" s="34">
        <v>0</v>
      </c>
      <c r="V614" s="34">
        <v>1</v>
      </c>
      <c r="W614" s="34">
        <v>194404</v>
      </c>
      <c r="X614" s="35">
        <v>44777.875</v>
      </c>
      <c r="Y614" s="34" t="s">
        <v>387</v>
      </c>
      <c r="Z614" s="34">
        <v>1</v>
      </c>
      <c r="AA614" s="35">
        <v>44741.875</v>
      </c>
      <c r="AB614" s="35">
        <v>44777.875</v>
      </c>
      <c r="AC614" s="35">
        <v>43531.875</v>
      </c>
      <c r="AD614" s="35">
        <v>44741.875</v>
      </c>
      <c r="AE614" s="35"/>
      <c r="AF614" s="35">
        <v>43555.875</v>
      </c>
      <c r="AG614" s="34"/>
      <c r="AH614" s="34">
        <v>0</v>
      </c>
      <c r="AI614" s="34">
        <v>0</v>
      </c>
      <c r="AJ614" s="34">
        <v>0</v>
      </c>
      <c r="AK614" s="34">
        <v>0</v>
      </c>
      <c r="AL614" s="34">
        <v>0</v>
      </c>
      <c r="AM614" s="34">
        <v>0</v>
      </c>
      <c r="AN614" s="34" t="s">
        <v>389</v>
      </c>
      <c r="AO614" s="34">
        <v>39</v>
      </c>
      <c r="AP614" s="34" t="s">
        <v>390</v>
      </c>
      <c r="AQ614" s="34">
        <v>87928</v>
      </c>
      <c r="AR614" s="34">
        <v>879.28</v>
      </c>
      <c r="AS614" s="34" t="s">
        <v>391</v>
      </c>
      <c r="AT614" t="str">
        <f t="shared" si="29"/>
        <v>1189459000750467030TXRXX MXWHXDX BXTTXNWXURT738.6SIMSIMNÃO190119440444777.875FNEL144741.87544777.87543531.87544741.87543555.875000000AMIL39AMIL 400 QP NACIONAL87928879.28INATIVO</v>
      </c>
      <c r="AU614">
        <f t="shared" si="30"/>
        <v>0</v>
      </c>
      <c r="AV614">
        <f t="shared" si="31"/>
        <v>0</v>
      </c>
      <c r="AW614">
        <f>COUNTIF(Erros!$J$2:$J$1060,H614)</f>
        <v>1</v>
      </c>
      <c r="AX614">
        <f>COUNTIF(Discrepante!$J$2:$J$86,H614)</f>
        <v>0</v>
      </c>
      <c r="AY614">
        <f>COUNTIF(Acertos!$J$2:$J$37,H614)</f>
        <v>0</v>
      </c>
    </row>
    <row r="615" spans="1:51">
      <c r="A615" s="33"/>
      <c r="B615" s="33"/>
      <c r="C615" s="33"/>
      <c r="D615" s="34">
        <v>1189455000</v>
      </c>
      <c r="E615" s="33"/>
      <c r="F615" s="33"/>
      <c r="G615" s="33"/>
      <c r="H615" s="34">
        <v>75051190</v>
      </c>
      <c r="I615" s="29">
        <v>0</v>
      </c>
      <c r="J615" s="34" t="s">
        <v>593</v>
      </c>
      <c r="K615" s="33"/>
      <c r="L615" s="33"/>
      <c r="M615" s="33"/>
      <c r="N615" s="33"/>
      <c r="O615" s="33"/>
      <c r="P615" s="34">
        <v>1287.56</v>
      </c>
      <c r="Q615" s="34" t="s">
        <v>404</v>
      </c>
      <c r="R615" s="34" t="s">
        <v>404</v>
      </c>
      <c r="S615" s="34" t="s">
        <v>404</v>
      </c>
      <c r="T615" s="34">
        <v>19</v>
      </c>
      <c r="U615" s="34">
        <v>0</v>
      </c>
      <c r="V615" s="34">
        <v>1</v>
      </c>
      <c r="W615" s="34">
        <v>194553</v>
      </c>
      <c r="X615" s="35">
        <v>44777.875</v>
      </c>
      <c r="Y615" s="34" t="s">
        <v>387</v>
      </c>
      <c r="Z615" s="34">
        <v>0</v>
      </c>
      <c r="AA615" s="35">
        <v>44755.875</v>
      </c>
      <c r="AB615" s="35">
        <v>44777.875</v>
      </c>
      <c r="AC615" s="35">
        <v>38926.875</v>
      </c>
      <c r="AD615" s="35">
        <v>44755.875</v>
      </c>
      <c r="AE615" s="35"/>
      <c r="AF615" s="35">
        <v>43555.875</v>
      </c>
      <c r="AG615" s="34"/>
      <c r="AH615" s="34">
        <v>0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34" t="s">
        <v>389</v>
      </c>
      <c r="AO615" s="34">
        <v>39</v>
      </c>
      <c r="AP615" s="34" t="s">
        <v>398</v>
      </c>
      <c r="AQ615" s="34">
        <v>153282</v>
      </c>
      <c r="AR615" s="34">
        <v>1532.82</v>
      </c>
      <c r="AS615" s="34" t="s">
        <v>391</v>
      </c>
      <c r="AT615" t="str">
        <f t="shared" si="29"/>
        <v>1189455000750511900XLVXNX NXXMX DX XLVX WXNWXXWXX1287.56SIMSIMSIM190119455344777.875FNEL044755.87544777.87538926.87544755.87543555.875000000AMIL39AMIL 500 QP NACIONAL1532821532.82INATIVO</v>
      </c>
      <c r="AU615">
        <f t="shared" si="30"/>
        <v>0</v>
      </c>
      <c r="AV615">
        <f t="shared" si="31"/>
        <v>0</v>
      </c>
      <c r="AW615">
        <f>COUNTIF(Erros!$J$2:$J$1060,H615)</f>
        <v>1</v>
      </c>
      <c r="AX615">
        <f>COUNTIF(Discrepante!$J$2:$J$86,H615)</f>
        <v>0</v>
      </c>
      <c r="AY615">
        <f>COUNTIF(Acertos!$J$2:$J$37,H615)</f>
        <v>0</v>
      </c>
    </row>
    <row r="616" spans="1:51">
      <c r="A616" s="33"/>
      <c r="B616" s="33"/>
      <c r="C616" s="33"/>
      <c r="D616" s="36">
        <v>1191014000</v>
      </c>
      <c r="E616" s="33"/>
      <c r="F616" s="33"/>
      <c r="G616" s="33"/>
      <c r="H616" s="36">
        <v>75062499</v>
      </c>
      <c r="I616" s="30">
        <v>0</v>
      </c>
      <c r="J616" s="36" t="s">
        <v>594</v>
      </c>
      <c r="K616" s="33"/>
      <c r="L616" s="33"/>
      <c r="M616" s="33"/>
      <c r="N616" s="33"/>
      <c r="O616" s="33"/>
      <c r="P616" s="36">
        <v>1377.8</v>
      </c>
      <c r="Q616" s="36" t="s">
        <v>404</v>
      </c>
      <c r="R616" s="36" t="s">
        <v>404</v>
      </c>
      <c r="S616" s="36" t="s">
        <v>404</v>
      </c>
      <c r="T616" s="36">
        <v>19</v>
      </c>
      <c r="U616" s="36">
        <v>0</v>
      </c>
      <c r="V616" s="36">
        <v>1</v>
      </c>
      <c r="W616" s="36">
        <v>194578</v>
      </c>
      <c r="X616" s="37">
        <v>44777.875</v>
      </c>
      <c r="Y616" s="36" t="s">
        <v>387</v>
      </c>
      <c r="Z616" s="36">
        <v>0</v>
      </c>
      <c r="AA616" s="37">
        <v>44770.875</v>
      </c>
      <c r="AB616" s="37">
        <v>44777.875</v>
      </c>
      <c r="AC616" s="37">
        <v>40345.875</v>
      </c>
      <c r="AD616" s="37">
        <v>44770.875</v>
      </c>
      <c r="AE616" s="37"/>
      <c r="AF616" s="37">
        <v>43555.875</v>
      </c>
      <c r="AG616" s="36"/>
      <c r="AH616" s="36">
        <v>0</v>
      </c>
      <c r="AI616" s="36">
        <v>0</v>
      </c>
      <c r="AJ616" s="36">
        <v>0</v>
      </c>
      <c r="AK616" s="36">
        <v>0</v>
      </c>
      <c r="AL616" s="36">
        <v>0</v>
      </c>
      <c r="AM616" s="36">
        <v>0</v>
      </c>
      <c r="AN616" s="36" t="s">
        <v>389</v>
      </c>
      <c r="AO616" s="36">
        <v>39</v>
      </c>
      <c r="AP616" s="36" t="s">
        <v>595</v>
      </c>
      <c r="AQ616" s="36">
        <v>164027</v>
      </c>
      <c r="AR616" s="36">
        <v>1640.27</v>
      </c>
      <c r="AS616" s="36" t="s">
        <v>391</v>
      </c>
      <c r="AT616" t="str">
        <f t="shared" si="29"/>
        <v>1191014000750624990XTXVXX WXRRXX PXRTX1377.8SIMSIMSIM190119457844777.875FNEL044770.87544777.87540345.87544770.87543555.875000000AMIL39AMIL 700 QP NACIONAL COPART1640271640.27INATIVO</v>
      </c>
      <c r="AU616">
        <f t="shared" si="30"/>
        <v>0</v>
      </c>
      <c r="AV616">
        <f t="shared" si="31"/>
        <v>0</v>
      </c>
      <c r="AW616">
        <f>COUNTIF(Erros!$J$2:$J$1060,H616)</f>
        <v>1</v>
      </c>
      <c r="AX616">
        <f>COUNTIF(Discrepante!$J$2:$J$86,H616)</f>
        <v>0</v>
      </c>
      <c r="AY616">
        <f>COUNTIF(Acertos!$J$2:$J$37,H616)</f>
        <v>0</v>
      </c>
    </row>
    <row r="617" spans="1:51">
      <c r="A617" s="33"/>
      <c r="B617" s="33"/>
      <c r="C617" s="33"/>
      <c r="D617" s="36">
        <v>1189449000</v>
      </c>
      <c r="E617" s="33"/>
      <c r="F617" s="33"/>
      <c r="G617" s="33"/>
      <c r="H617" s="36">
        <v>75079741</v>
      </c>
      <c r="I617" s="30">
        <v>0</v>
      </c>
      <c r="J617" s="36" t="s">
        <v>588</v>
      </c>
      <c r="K617" s="33"/>
      <c r="L617" s="33"/>
      <c r="M617" s="33"/>
      <c r="N617" s="33"/>
      <c r="O617" s="33"/>
      <c r="P617" s="36">
        <v>416.82</v>
      </c>
      <c r="Q617" s="36" t="s">
        <v>404</v>
      </c>
      <c r="R617" s="36" t="s">
        <v>404</v>
      </c>
      <c r="S617" s="36" t="s">
        <v>404</v>
      </c>
      <c r="T617" s="36">
        <v>19</v>
      </c>
      <c r="U617" s="36">
        <v>0</v>
      </c>
      <c r="V617" s="36">
        <v>1</v>
      </c>
      <c r="W617" s="36">
        <v>194395</v>
      </c>
      <c r="X617" s="37">
        <v>44777.875</v>
      </c>
      <c r="Y617" s="36" t="s">
        <v>387</v>
      </c>
      <c r="Z617" s="36">
        <v>0</v>
      </c>
      <c r="AA617" s="37">
        <v>44754.875</v>
      </c>
      <c r="AB617" s="37">
        <v>44777.875</v>
      </c>
      <c r="AC617" s="37">
        <v>42530.875</v>
      </c>
      <c r="AD617" s="37">
        <v>44754.875</v>
      </c>
      <c r="AE617" s="37">
        <v>43796.875</v>
      </c>
      <c r="AF617" s="37">
        <v>43555.875</v>
      </c>
      <c r="AG617" s="36"/>
      <c r="AH617" s="36">
        <v>0</v>
      </c>
      <c r="AI617" s="36">
        <v>0</v>
      </c>
      <c r="AJ617" s="36">
        <v>0</v>
      </c>
      <c r="AK617" s="36">
        <v>0</v>
      </c>
      <c r="AL617" s="36">
        <v>0</v>
      </c>
      <c r="AM617" s="36">
        <v>0</v>
      </c>
      <c r="AN617" s="36" t="s">
        <v>389</v>
      </c>
      <c r="AO617" s="36">
        <v>39</v>
      </c>
      <c r="AP617" s="36" t="s">
        <v>574</v>
      </c>
      <c r="AQ617" s="36">
        <v>49621</v>
      </c>
      <c r="AR617" s="36">
        <v>496.21</v>
      </c>
      <c r="AS617" s="36" t="s">
        <v>391</v>
      </c>
      <c r="AT617" t="str">
        <f t="shared" si="29"/>
        <v>1189449000750797410YURX FXGUXXRX WXRVXLHX416.82SIMSIMSIM190119439544777.875FNEL044754.87544777.87542530.87544754.87543796.87543555.875000000AMIL39NEXT 1049621496.21INATIVO</v>
      </c>
      <c r="AU617">
        <f t="shared" si="30"/>
        <v>0</v>
      </c>
      <c r="AV617">
        <f t="shared" si="31"/>
        <v>0</v>
      </c>
      <c r="AW617">
        <f>COUNTIF(Erros!$J$2:$J$1060,H617)</f>
        <v>1</v>
      </c>
      <c r="AX617">
        <f>COUNTIF(Discrepante!$J$2:$J$86,H617)</f>
        <v>0</v>
      </c>
      <c r="AY617">
        <f>COUNTIF(Acertos!$J$2:$J$37,H617)</f>
        <v>0</v>
      </c>
    </row>
    <row r="618" spans="1:51">
      <c r="A618" s="33"/>
      <c r="B618" s="33"/>
      <c r="C618" s="33"/>
      <c r="D618" s="34">
        <v>1189449000</v>
      </c>
      <c r="E618" s="33"/>
      <c r="F618" s="33"/>
      <c r="G618" s="33"/>
      <c r="H618" s="34">
        <v>75080003</v>
      </c>
      <c r="I618" s="29">
        <v>0</v>
      </c>
      <c r="J618" s="34" t="s">
        <v>589</v>
      </c>
      <c r="K618" s="33"/>
      <c r="L618" s="33"/>
      <c r="M618" s="33"/>
      <c r="N618" s="33"/>
      <c r="O618" s="33"/>
      <c r="P618" s="34">
        <v>664.5</v>
      </c>
      <c r="Q618" s="34" t="s">
        <v>404</v>
      </c>
      <c r="R618" s="34" t="s">
        <v>404</v>
      </c>
      <c r="S618" s="34" t="s">
        <v>404</v>
      </c>
      <c r="T618" s="34">
        <v>19</v>
      </c>
      <c r="U618" s="34">
        <v>0</v>
      </c>
      <c r="V618" s="34">
        <v>1</v>
      </c>
      <c r="W618" s="34">
        <v>194402</v>
      </c>
      <c r="X618" s="35">
        <v>44777.875</v>
      </c>
      <c r="Y618" s="34" t="s">
        <v>387</v>
      </c>
      <c r="Z618" s="34">
        <v>0</v>
      </c>
      <c r="AA618" s="35"/>
      <c r="AB618" s="35">
        <v>44777.875</v>
      </c>
      <c r="AC618" s="35">
        <v>34682.916666666664</v>
      </c>
      <c r="AD618" s="35">
        <v>43555.875</v>
      </c>
      <c r="AE618" s="35"/>
      <c r="AF618" s="35">
        <v>43555.875</v>
      </c>
      <c r="AG618" s="34"/>
      <c r="AH618" s="34">
        <v>0</v>
      </c>
      <c r="AI618" s="34">
        <v>0</v>
      </c>
      <c r="AJ618" s="34">
        <v>0</v>
      </c>
      <c r="AK618" s="34">
        <v>0</v>
      </c>
      <c r="AL618" s="34">
        <v>0</v>
      </c>
      <c r="AM618" s="34">
        <v>0</v>
      </c>
      <c r="AN618" s="34" t="s">
        <v>389</v>
      </c>
      <c r="AO618" s="34">
        <v>39</v>
      </c>
      <c r="AP618" s="34" t="s">
        <v>400</v>
      </c>
      <c r="AQ618" s="34">
        <v>79106</v>
      </c>
      <c r="AR618" s="34">
        <v>791.06</v>
      </c>
      <c r="AS618" s="34" t="s">
        <v>408</v>
      </c>
      <c r="AT618" t="str">
        <f t="shared" si="29"/>
        <v>1189449000750800030PXULX MXRXXRX DX XLXVXXRX664.5SIMSIMSIM190119440244777.875FNEL044777.87534682.916666666743555.87543555.875000000AMIL39NEXT MUNICIPAL SÃO PAULO79106791.06ATIVO</v>
      </c>
      <c r="AU618">
        <f t="shared" si="30"/>
        <v>0</v>
      </c>
      <c r="AV618">
        <f t="shared" si="31"/>
        <v>0</v>
      </c>
      <c r="AW618">
        <f>COUNTIF(Erros!$J$2:$J$1060,H618)</f>
        <v>1</v>
      </c>
      <c r="AX618">
        <f>COUNTIF(Discrepante!$J$2:$J$86,H618)</f>
        <v>0</v>
      </c>
      <c r="AY618">
        <f>COUNTIF(Acertos!$J$2:$J$37,H618)</f>
        <v>0</v>
      </c>
    </row>
    <row r="619" spans="1:51">
      <c r="A619" s="33"/>
      <c r="B619" s="33"/>
      <c r="C619" s="33"/>
      <c r="D619" s="36">
        <v>1189449000</v>
      </c>
      <c r="E619" s="33"/>
      <c r="F619" s="33"/>
      <c r="G619" s="33"/>
      <c r="H619" s="36">
        <v>75081390</v>
      </c>
      <c r="I619" s="30">
        <v>0</v>
      </c>
      <c r="J619" s="36" t="s">
        <v>592</v>
      </c>
      <c r="K619" s="33"/>
      <c r="L619" s="33"/>
      <c r="M619" s="33"/>
      <c r="N619" s="33"/>
      <c r="O619" s="33"/>
      <c r="P619" s="36">
        <v>416.82</v>
      </c>
      <c r="Q619" s="36" t="s">
        <v>404</v>
      </c>
      <c r="R619" s="36" t="s">
        <v>404</v>
      </c>
      <c r="S619" s="36" t="s">
        <v>404</v>
      </c>
      <c r="T619" s="36">
        <v>19</v>
      </c>
      <c r="U619" s="36">
        <v>0</v>
      </c>
      <c r="V619" s="36">
        <v>1</v>
      </c>
      <c r="W619" s="36">
        <v>194517</v>
      </c>
      <c r="X619" s="37">
        <v>44777.875</v>
      </c>
      <c r="Y619" s="36" t="s">
        <v>387</v>
      </c>
      <c r="Z619" s="36">
        <v>0</v>
      </c>
      <c r="AA619" s="37">
        <v>44749.875</v>
      </c>
      <c r="AB619" s="37">
        <v>44777.875</v>
      </c>
      <c r="AC619" s="37">
        <v>42824.875</v>
      </c>
      <c r="AD619" s="37">
        <v>44749.875</v>
      </c>
      <c r="AE619" s="37"/>
      <c r="AF619" s="37">
        <v>43555.875</v>
      </c>
      <c r="AG619" s="36"/>
      <c r="AH619" s="36">
        <v>0</v>
      </c>
      <c r="AI619" s="36">
        <v>0</v>
      </c>
      <c r="AJ619" s="36">
        <v>0</v>
      </c>
      <c r="AK619" s="36">
        <v>0</v>
      </c>
      <c r="AL619" s="36">
        <v>0</v>
      </c>
      <c r="AM619" s="36">
        <v>0</v>
      </c>
      <c r="AN619" s="36" t="s">
        <v>389</v>
      </c>
      <c r="AO619" s="36">
        <v>39</v>
      </c>
      <c r="AP619" s="36" t="s">
        <v>400</v>
      </c>
      <c r="AQ619" s="36">
        <v>49621</v>
      </c>
      <c r="AR619" s="36">
        <v>496.21</v>
      </c>
      <c r="AS619" s="36" t="s">
        <v>391</v>
      </c>
      <c r="AT619" t="str">
        <f t="shared" si="29"/>
        <v>1189449000750813900MXRXXNX FXRNXNDX RXDRXGUX BUXNX416.82SIMSIMSIM190119451744777.875FNEL044749.87544777.87542824.87544749.87543555.875000000AMIL39NEXT MUNICIPAL SÃO PAULO49621496.21INATIVO</v>
      </c>
      <c r="AU619">
        <f t="shared" si="30"/>
        <v>0</v>
      </c>
      <c r="AV619">
        <f t="shared" si="31"/>
        <v>0</v>
      </c>
      <c r="AW619">
        <f>COUNTIF(Erros!$J$2:$J$1060,H619)</f>
        <v>1</v>
      </c>
      <c r="AX619">
        <f>COUNTIF(Discrepante!$J$2:$J$86,H619)</f>
        <v>0</v>
      </c>
      <c r="AY619">
        <f>COUNTIF(Acertos!$J$2:$J$37,H619)</f>
        <v>0</v>
      </c>
    </row>
    <row r="620" spans="1:51">
      <c r="A620" s="33"/>
      <c r="B620" s="33"/>
      <c r="C620" s="33"/>
      <c r="D620" s="34"/>
      <c r="E620" s="33"/>
      <c r="F620" s="33"/>
      <c r="G620" s="33"/>
      <c r="H620" s="34">
        <v>75175309</v>
      </c>
      <c r="I620" s="29">
        <v>0</v>
      </c>
      <c r="J620" s="34" t="s">
        <v>950</v>
      </c>
      <c r="K620" s="33"/>
      <c r="L620" s="33"/>
      <c r="M620" s="33"/>
      <c r="N620" s="33"/>
      <c r="O620" s="33"/>
      <c r="P620" s="34">
        <v>1475.23</v>
      </c>
      <c r="Q620" s="34" t="s">
        <v>404</v>
      </c>
      <c r="R620" s="34" t="s">
        <v>404</v>
      </c>
      <c r="S620" s="34" t="s">
        <v>404</v>
      </c>
      <c r="T620" s="34">
        <v>232</v>
      </c>
      <c r="U620" s="34">
        <v>0</v>
      </c>
      <c r="V620" s="34">
        <v>1</v>
      </c>
      <c r="W620" s="34">
        <v>207601</v>
      </c>
      <c r="X620" s="35">
        <v>44761.875</v>
      </c>
      <c r="Y620" s="34" t="s">
        <v>499</v>
      </c>
      <c r="Z620" s="34">
        <v>0</v>
      </c>
      <c r="AA620" s="35"/>
      <c r="AB620" s="35">
        <v>44761.875</v>
      </c>
      <c r="AC620" s="35">
        <v>32663.875</v>
      </c>
      <c r="AD620" s="35">
        <v>43569.875</v>
      </c>
      <c r="AE620" s="35"/>
      <c r="AF620" s="35">
        <v>43569.875</v>
      </c>
      <c r="AG620" s="34"/>
      <c r="AH620" s="34">
        <v>0</v>
      </c>
      <c r="AI620" s="34">
        <v>0</v>
      </c>
      <c r="AJ620" s="34">
        <v>0</v>
      </c>
      <c r="AK620" s="34">
        <v>0</v>
      </c>
      <c r="AL620" s="34">
        <v>0</v>
      </c>
      <c r="AM620" s="34">
        <v>0</v>
      </c>
      <c r="AN620" s="34" t="s">
        <v>389</v>
      </c>
      <c r="AO620" s="34">
        <v>38</v>
      </c>
      <c r="AP620" s="34" t="s">
        <v>476</v>
      </c>
      <c r="AQ620" s="34">
        <v>177736</v>
      </c>
      <c r="AR620" s="34">
        <v>1777.36</v>
      </c>
      <c r="AS620" s="34" t="s">
        <v>408</v>
      </c>
      <c r="AT620" t="str">
        <f t="shared" si="29"/>
        <v>751753090LUZXX LXURXNX RXBXXRX DX WXRVXLHX WXMPXDXNXX1475.23SIMSIMSIM2320120760144761.875SEEB - BA044761.87532663.87543569.87543569.875000000AMIL38AMIL 400 QC NACIONAL1777361777.36ATIVO</v>
      </c>
      <c r="AU620">
        <f t="shared" si="30"/>
        <v>0</v>
      </c>
      <c r="AV620">
        <f t="shared" si="31"/>
        <v>0</v>
      </c>
      <c r="AW620">
        <f>COUNTIF(Erros!$J$2:$J$1060,H620)</f>
        <v>3</v>
      </c>
      <c r="AX620">
        <f>COUNTIF(Discrepante!$J$2:$J$86,H620)</f>
        <v>0</v>
      </c>
      <c r="AY620">
        <f>COUNTIF(Acertos!$J$2:$J$37,H620)</f>
        <v>0</v>
      </c>
    </row>
    <row r="621" spans="1:51">
      <c r="A621" s="33"/>
      <c r="B621" s="33"/>
      <c r="C621" s="33"/>
      <c r="D621" s="36"/>
      <c r="E621" s="33"/>
      <c r="F621" s="33"/>
      <c r="G621" s="33"/>
      <c r="H621" s="36">
        <v>75175309</v>
      </c>
      <c r="I621" s="30">
        <v>0</v>
      </c>
      <c r="J621" s="36" t="s">
        <v>950</v>
      </c>
      <c r="K621" s="33"/>
      <c r="L621" s="33"/>
      <c r="M621" s="33"/>
      <c r="N621" s="33"/>
      <c r="O621" s="33"/>
      <c r="P621" s="36">
        <v>1475.23</v>
      </c>
      <c r="Q621" s="36" t="s">
        <v>404</v>
      </c>
      <c r="R621" s="36" t="s">
        <v>404</v>
      </c>
      <c r="S621" s="36" t="s">
        <v>404</v>
      </c>
      <c r="T621" s="36">
        <v>232</v>
      </c>
      <c r="U621" s="36">
        <v>0</v>
      </c>
      <c r="V621" s="36">
        <v>1</v>
      </c>
      <c r="W621" s="36">
        <v>207601</v>
      </c>
      <c r="X621" s="37">
        <v>44761.875</v>
      </c>
      <c r="Y621" s="36" t="s">
        <v>499</v>
      </c>
      <c r="Z621" s="36">
        <v>0</v>
      </c>
      <c r="AA621" s="37"/>
      <c r="AB621" s="37">
        <v>44761.875</v>
      </c>
      <c r="AC621" s="37">
        <v>32663.875</v>
      </c>
      <c r="AD621" s="37">
        <v>43569.875</v>
      </c>
      <c r="AE621" s="37"/>
      <c r="AF621" s="37">
        <v>43569.875</v>
      </c>
      <c r="AG621" s="36"/>
      <c r="AH621" s="36">
        <v>0</v>
      </c>
      <c r="AI621" s="36">
        <v>0</v>
      </c>
      <c r="AJ621" s="36">
        <v>0</v>
      </c>
      <c r="AK621" s="36">
        <v>0</v>
      </c>
      <c r="AL621" s="36">
        <v>0</v>
      </c>
      <c r="AM621" s="36">
        <v>0</v>
      </c>
      <c r="AN621" s="36" t="s">
        <v>389</v>
      </c>
      <c r="AO621" s="36">
        <v>38</v>
      </c>
      <c r="AP621" s="36" t="s">
        <v>476</v>
      </c>
      <c r="AQ621" s="36">
        <v>177736</v>
      </c>
      <c r="AR621" s="36">
        <v>1777.36</v>
      </c>
      <c r="AS621" s="36" t="s">
        <v>408</v>
      </c>
      <c r="AT621" t="str">
        <f t="shared" si="29"/>
        <v>751753090LUZXX LXURXNX RXBXXRX DX WXRVXLHX WXMPXDXNXX1475.23SIMSIMSIM2320120760144761.875SEEB - BA044761.87532663.87543569.87543569.875000000AMIL38AMIL 400 QC NACIONAL1777361777.36ATIVO</v>
      </c>
      <c r="AU621">
        <f t="shared" si="30"/>
        <v>1</v>
      </c>
      <c r="AV621">
        <f t="shared" si="31"/>
        <v>1</v>
      </c>
      <c r="AW621">
        <f>COUNTIF(Erros!$J$2:$J$1060,H621)</f>
        <v>3</v>
      </c>
      <c r="AX621">
        <f>COUNTIF(Discrepante!$J$2:$J$86,H621)</f>
        <v>0</v>
      </c>
      <c r="AY621">
        <f>COUNTIF(Acertos!$J$2:$J$37,H621)</f>
        <v>0</v>
      </c>
    </row>
    <row r="622" spans="1:51">
      <c r="A622" s="33"/>
      <c r="B622" s="33"/>
      <c r="C622" s="33"/>
      <c r="D622" s="34"/>
      <c r="E622" s="33"/>
      <c r="F622" s="33"/>
      <c r="G622" s="33"/>
      <c r="H622" s="34">
        <v>75175309</v>
      </c>
      <c r="I622" s="29">
        <v>0</v>
      </c>
      <c r="J622" s="34" t="s">
        <v>950</v>
      </c>
      <c r="K622" s="33"/>
      <c r="L622" s="33"/>
      <c r="M622" s="33"/>
      <c r="N622" s="33"/>
      <c r="O622" s="33"/>
      <c r="P622" s="34">
        <v>1475.23</v>
      </c>
      <c r="Q622" s="34" t="s">
        <v>404</v>
      </c>
      <c r="R622" s="34" t="s">
        <v>404</v>
      </c>
      <c r="S622" s="34" t="s">
        <v>404</v>
      </c>
      <c r="T622" s="34">
        <v>232</v>
      </c>
      <c r="U622" s="34">
        <v>0</v>
      </c>
      <c r="V622" s="34">
        <v>1</v>
      </c>
      <c r="W622" s="34">
        <v>207601</v>
      </c>
      <c r="X622" s="35">
        <v>44761.875</v>
      </c>
      <c r="Y622" s="34" t="s">
        <v>499</v>
      </c>
      <c r="Z622" s="34">
        <v>0</v>
      </c>
      <c r="AA622" s="35"/>
      <c r="AB622" s="35">
        <v>44761.875</v>
      </c>
      <c r="AC622" s="35">
        <v>32663.875</v>
      </c>
      <c r="AD622" s="35">
        <v>43569.875</v>
      </c>
      <c r="AE622" s="35"/>
      <c r="AF622" s="35">
        <v>43569.875</v>
      </c>
      <c r="AG622" s="34"/>
      <c r="AH622" s="34">
        <v>0</v>
      </c>
      <c r="AI622" s="34">
        <v>0</v>
      </c>
      <c r="AJ622" s="34">
        <v>0</v>
      </c>
      <c r="AK622" s="34">
        <v>0</v>
      </c>
      <c r="AL622" s="34">
        <v>0</v>
      </c>
      <c r="AM622" s="34">
        <v>0</v>
      </c>
      <c r="AN622" s="34" t="s">
        <v>389</v>
      </c>
      <c r="AO622" s="34">
        <v>38</v>
      </c>
      <c r="AP622" s="34" t="s">
        <v>476</v>
      </c>
      <c r="AQ622" s="34">
        <v>177736</v>
      </c>
      <c r="AR622" s="34">
        <v>1777.36</v>
      </c>
      <c r="AS622" s="34" t="s">
        <v>408</v>
      </c>
      <c r="AT622" t="str">
        <f t="shared" si="29"/>
        <v>751753090LUZXX LXURXNX RXBXXRX DX WXRVXLHX WXMPXDXNXX1475.23SIMSIMSIM2320120760144761.875SEEB - BA044761.87532663.87543569.87543569.875000000AMIL38AMIL 400 QC NACIONAL1777361777.36ATIVO</v>
      </c>
      <c r="AU622">
        <f t="shared" si="30"/>
        <v>1</v>
      </c>
      <c r="AV622">
        <f t="shared" si="31"/>
        <v>1</v>
      </c>
      <c r="AW622">
        <f>COUNTIF(Erros!$J$2:$J$1060,H622)</f>
        <v>3</v>
      </c>
      <c r="AX622">
        <f>COUNTIF(Discrepante!$J$2:$J$86,H622)</f>
        <v>0</v>
      </c>
      <c r="AY622">
        <f>COUNTIF(Acertos!$J$2:$J$37,H622)</f>
        <v>0</v>
      </c>
    </row>
    <row r="623" spans="1:51">
      <c r="A623" s="33"/>
      <c r="B623" s="33"/>
      <c r="C623" s="33"/>
      <c r="D623" s="36"/>
      <c r="E623" s="33"/>
      <c r="F623" s="33"/>
      <c r="G623" s="33"/>
      <c r="H623" s="36">
        <v>75175333</v>
      </c>
      <c r="I623" s="30">
        <v>0</v>
      </c>
      <c r="J623" s="36" t="s">
        <v>955</v>
      </c>
      <c r="K623" s="33"/>
      <c r="L623" s="33"/>
      <c r="M623" s="33"/>
      <c r="N623" s="33"/>
      <c r="O623" s="33"/>
      <c r="P623" s="36">
        <v>1289.6199999999999</v>
      </c>
      <c r="Q623" s="36" t="s">
        <v>404</v>
      </c>
      <c r="R623" s="36" t="s">
        <v>386</v>
      </c>
      <c r="S623" s="36" t="s">
        <v>386</v>
      </c>
      <c r="T623" s="36">
        <v>57</v>
      </c>
      <c r="U623" s="36">
        <v>0</v>
      </c>
      <c r="V623" s="36">
        <v>1</v>
      </c>
      <c r="W623" s="36">
        <v>207682</v>
      </c>
      <c r="X623" s="37">
        <v>44761.875</v>
      </c>
      <c r="Y623" s="36" t="s">
        <v>392</v>
      </c>
      <c r="Z623" s="36">
        <v>0</v>
      </c>
      <c r="AA623" s="37">
        <v>44725.875</v>
      </c>
      <c r="AB623" s="37">
        <v>44761.875</v>
      </c>
      <c r="AC623" s="37">
        <v>28974.875</v>
      </c>
      <c r="AD623" s="37">
        <v>44725.875</v>
      </c>
      <c r="AE623" s="37">
        <v>44693.875</v>
      </c>
      <c r="AF623" s="37">
        <v>43569.875</v>
      </c>
      <c r="AG623" s="36"/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36" t="s">
        <v>389</v>
      </c>
      <c r="AO623" s="36">
        <v>38</v>
      </c>
      <c r="AP623" s="36" t="s">
        <v>476</v>
      </c>
      <c r="AQ623" s="36">
        <v>153526</v>
      </c>
      <c r="AR623" s="36">
        <v>1535.26</v>
      </c>
      <c r="AS623" s="36" t="s">
        <v>391</v>
      </c>
      <c r="AT623" t="str">
        <f t="shared" si="29"/>
        <v>751753330XLXNXLDX XNTXNX XUZX1289.62SIMNÃONÃO570120768244761.875ANMEP044725.87544761.87528974.87544725.87544693.87543569.875000000AMIL38AMIL 400 QC NACIONAL1535261535.26INATIVO</v>
      </c>
      <c r="AU623">
        <f t="shared" si="30"/>
        <v>0</v>
      </c>
      <c r="AV623">
        <f t="shared" si="31"/>
        <v>0</v>
      </c>
      <c r="AW623">
        <f>COUNTIF(Erros!$J$2:$J$1060,H623)</f>
        <v>3</v>
      </c>
      <c r="AX623">
        <f>COUNTIF(Discrepante!$J$2:$J$86,H623)</f>
        <v>0</v>
      </c>
      <c r="AY623">
        <f>COUNTIF(Acertos!$J$2:$J$37,H623)</f>
        <v>0</v>
      </c>
    </row>
    <row r="624" spans="1:51">
      <c r="A624" s="33"/>
      <c r="B624" s="33"/>
      <c r="C624" s="33"/>
      <c r="D624" s="34"/>
      <c r="E624" s="33"/>
      <c r="F624" s="33"/>
      <c r="G624" s="33"/>
      <c r="H624" s="34">
        <v>75175333</v>
      </c>
      <c r="I624" s="29">
        <v>0</v>
      </c>
      <c r="J624" s="34" t="s">
        <v>955</v>
      </c>
      <c r="K624" s="33"/>
      <c r="L624" s="33"/>
      <c r="M624" s="33"/>
      <c r="N624" s="33"/>
      <c r="O624" s="33"/>
      <c r="P624" s="34">
        <v>1289.6199999999999</v>
      </c>
      <c r="Q624" s="34" t="s">
        <v>404</v>
      </c>
      <c r="R624" s="34" t="s">
        <v>386</v>
      </c>
      <c r="S624" s="34" t="s">
        <v>386</v>
      </c>
      <c r="T624" s="34">
        <v>57</v>
      </c>
      <c r="U624" s="34">
        <v>0</v>
      </c>
      <c r="V624" s="34">
        <v>1</v>
      </c>
      <c r="W624" s="34">
        <v>207682</v>
      </c>
      <c r="X624" s="35">
        <v>44761.875</v>
      </c>
      <c r="Y624" s="34" t="s">
        <v>392</v>
      </c>
      <c r="Z624" s="34">
        <v>0</v>
      </c>
      <c r="AA624" s="35">
        <v>44725.875</v>
      </c>
      <c r="AB624" s="35">
        <v>44761.875</v>
      </c>
      <c r="AC624" s="35">
        <v>28974.875</v>
      </c>
      <c r="AD624" s="35">
        <v>44725.875</v>
      </c>
      <c r="AE624" s="35">
        <v>44693.875</v>
      </c>
      <c r="AF624" s="35">
        <v>43569.875</v>
      </c>
      <c r="AG624" s="34"/>
      <c r="AH624" s="34">
        <v>0</v>
      </c>
      <c r="AI624" s="34">
        <v>0</v>
      </c>
      <c r="AJ624" s="34">
        <v>0</v>
      </c>
      <c r="AK624" s="34">
        <v>0</v>
      </c>
      <c r="AL624" s="34">
        <v>0</v>
      </c>
      <c r="AM624" s="34">
        <v>0</v>
      </c>
      <c r="AN624" s="34" t="s">
        <v>389</v>
      </c>
      <c r="AO624" s="34">
        <v>38</v>
      </c>
      <c r="AP624" s="34" t="s">
        <v>476</v>
      </c>
      <c r="AQ624" s="34">
        <v>153526</v>
      </c>
      <c r="AR624" s="34">
        <v>1535.26</v>
      </c>
      <c r="AS624" s="34" t="s">
        <v>391</v>
      </c>
      <c r="AT624" t="str">
        <f t="shared" si="29"/>
        <v>751753330XLXNXLDX XNTXNX XUZX1289.62SIMNÃONÃO570120768244761.875ANMEP044725.87544761.87528974.87544725.87544693.87543569.875000000AMIL38AMIL 400 QC NACIONAL1535261535.26INATIVO</v>
      </c>
      <c r="AU624">
        <f t="shared" si="30"/>
        <v>1</v>
      </c>
      <c r="AV624">
        <f t="shared" si="31"/>
        <v>1</v>
      </c>
      <c r="AW624">
        <f>COUNTIF(Erros!$J$2:$J$1060,H624)</f>
        <v>3</v>
      </c>
      <c r="AX624">
        <f>COUNTIF(Discrepante!$J$2:$J$86,H624)</f>
        <v>0</v>
      </c>
      <c r="AY624">
        <f>COUNTIF(Acertos!$J$2:$J$37,H624)</f>
        <v>0</v>
      </c>
    </row>
    <row r="625" spans="1:51">
      <c r="A625" s="33"/>
      <c r="B625" s="33"/>
      <c r="C625" s="33"/>
      <c r="D625" s="36"/>
      <c r="E625" s="33"/>
      <c r="F625" s="33"/>
      <c r="G625" s="33"/>
      <c r="H625" s="36">
        <v>75175333</v>
      </c>
      <c r="I625" s="30">
        <v>0</v>
      </c>
      <c r="J625" s="36" t="s">
        <v>955</v>
      </c>
      <c r="K625" s="33"/>
      <c r="L625" s="33"/>
      <c r="M625" s="33"/>
      <c r="N625" s="33"/>
      <c r="O625" s="33"/>
      <c r="P625" s="36">
        <v>1289.6199999999999</v>
      </c>
      <c r="Q625" s="36" t="s">
        <v>404</v>
      </c>
      <c r="R625" s="36" t="s">
        <v>386</v>
      </c>
      <c r="S625" s="36" t="s">
        <v>386</v>
      </c>
      <c r="T625" s="36">
        <v>57</v>
      </c>
      <c r="U625" s="36">
        <v>0</v>
      </c>
      <c r="V625" s="36">
        <v>1</v>
      </c>
      <c r="W625" s="36">
        <v>207682</v>
      </c>
      <c r="X625" s="37">
        <v>44761.875</v>
      </c>
      <c r="Y625" s="36" t="s">
        <v>392</v>
      </c>
      <c r="Z625" s="36">
        <v>0</v>
      </c>
      <c r="AA625" s="37">
        <v>44725.875</v>
      </c>
      <c r="AB625" s="37">
        <v>44761.875</v>
      </c>
      <c r="AC625" s="37">
        <v>28974.875</v>
      </c>
      <c r="AD625" s="37">
        <v>44725.875</v>
      </c>
      <c r="AE625" s="37">
        <v>44693.875</v>
      </c>
      <c r="AF625" s="37">
        <v>43569.875</v>
      </c>
      <c r="AG625" s="36"/>
      <c r="AH625" s="36">
        <v>0</v>
      </c>
      <c r="AI625" s="36">
        <v>0</v>
      </c>
      <c r="AJ625" s="36">
        <v>0</v>
      </c>
      <c r="AK625" s="36">
        <v>0</v>
      </c>
      <c r="AL625" s="36">
        <v>0</v>
      </c>
      <c r="AM625" s="36">
        <v>0</v>
      </c>
      <c r="AN625" s="36" t="s">
        <v>389</v>
      </c>
      <c r="AO625" s="36">
        <v>38</v>
      </c>
      <c r="AP625" s="36" t="s">
        <v>476</v>
      </c>
      <c r="AQ625" s="36">
        <v>153526</v>
      </c>
      <c r="AR625" s="36">
        <v>1535.26</v>
      </c>
      <c r="AS625" s="36" t="s">
        <v>391</v>
      </c>
      <c r="AT625" t="str">
        <f t="shared" si="29"/>
        <v>751753330XLXNXLDX XNTXNX XUZX1289.62SIMNÃONÃO570120768244761.875ANMEP044725.87544761.87528974.87544725.87544693.87543569.875000000AMIL38AMIL 400 QC NACIONAL1535261535.26INATIVO</v>
      </c>
      <c r="AU625">
        <f t="shared" si="30"/>
        <v>1</v>
      </c>
      <c r="AV625">
        <f t="shared" si="31"/>
        <v>1</v>
      </c>
      <c r="AW625">
        <f>COUNTIF(Erros!$J$2:$J$1060,H625)</f>
        <v>3</v>
      </c>
      <c r="AX625">
        <f>COUNTIF(Discrepante!$J$2:$J$86,H625)</f>
        <v>0</v>
      </c>
      <c r="AY625">
        <f>COUNTIF(Acertos!$J$2:$J$37,H625)</f>
        <v>0</v>
      </c>
    </row>
    <row r="626" spans="1:51">
      <c r="A626" s="33"/>
      <c r="B626" s="33"/>
      <c r="C626" s="33"/>
      <c r="D626" s="34"/>
      <c r="E626" s="33"/>
      <c r="F626" s="33"/>
      <c r="G626" s="33"/>
      <c r="H626" s="34">
        <v>75175346</v>
      </c>
      <c r="I626" s="29">
        <v>0</v>
      </c>
      <c r="J626" s="34" t="s">
        <v>956</v>
      </c>
      <c r="K626" s="33"/>
      <c r="L626" s="33"/>
      <c r="M626" s="33"/>
      <c r="N626" s="33"/>
      <c r="O626" s="33"/>
      <c r="P626" s="34">
        <v>2011.8</v>
      </c>
      <c r="Q626" s="34" t="s">
        <v>404</v>
      </c>
      <c r="R626" s="34" t="s">
        <v>404</v>
      </c>
      <c r="S626" s="34" t="s">
        <v>404</v>
      </c>
      <c r="T626" s="34">
        <v>19</v>
      </c>
      <c r="U626" s="34">
        <v>0</v>
      </c>
      <c r="V626" s="34">
        <v>1</v>
      </c>
      <c r="W626" s="34">
        <v>207710</v>
      </c>
      <c r="X626" s="35">
        <v>44761.875</v>
      </c>
      <c r="Y626" s="34" t="s">
        <v>387</v>
      </c>
      <c r="Z626" s="34">
        <v>0</v>
      </c>
      <c r="AA626" s="35"/>
      <c r="AB626" s="35">
        <v>44761.875</v>
      </c>
      <c r="AC626" s="35">
        <v>35514.875</v>
      </c>
      <c r="AD626" s="35">
        <v>43569.875</v>
      </c>
      <c r="AE626" s="35"/>
      <c r="AF626" s="35">
        <v>43569.875</v>
      </c>
      <c r="AG626" s="34"/>
      <c r="AH626" s="34">
        <v>0</v>
      </c>
      <c r="AI626" s="34">
        <v>0</v>
      </c>
      <c r="AJ626" s="34">
        <v>0</v>
      </c>
      <c r="AK626" s="34">
        <v>0</v>
      </c>
      <c r="AL626" s="34">
        <v>0</v>
      </c>
      <c r="AM626" s="34">
        <v>0</v>
      </c>
      <c r="AN626" s="34" t="s">
        <v>389</v>
      </c>
      <c r="AO626" s="34">
        <v>38</v>
      </c>
      <c r="AP626" s="34" t="s">
        <v>398</v>
      </c>
      <c r="AQ626" s="34">
        <v>239502</v>
      </c>
      <c r="AR626" s="34">
        <v>2395.02</v>
      </c>
      <c r="AS626" s="34" t="s">
        <v>408</v>
      </c>
      <c r="AT626" t="str">
        <f t="shared" si="29"/>
        <v>751753460XZXBXLLX MXRXLX DX XUZX2011.8SIMSIMSIM190120771044761.875FNEL044761.87535514.87543569.87543569.875000000AMIL38AMIL 500 QP NACIONAL2395022395.02ATIVO</v>
      </c>
      <c r="AU626">
        <f t="shared" si="30"/>
        <v>0</v>
      </c>
      <c r="AV626">
        <f t="shared" si="31"/>
        <v>0</v>
      </c>
      <c r="AW626">
        <f>COUNTIF(Erros!$J$2:$J$1060,H626)</f>
        <v>3</v>
      </c>
      <c r="AX626">
        <f>COUNTIF(Discrepante!$J$2:$J$86,H626)</f>
        <v>0</v>
      </c>
      <c r="AY626">
        <f>COUNTIF(Acertos!$J$2:$J$37,H626)</f>
        <v>0</v>
      </c>
    </row>
    <row r="627" spans="1:51">
      <c r="A627" s="33"/>
      <c r="B627" s="33"/>
      <c r="C627" s="33"/>
      <c r="D627" s="36"/>
      <c r="E627" s="33"/>
      <c r="F627" s="33"/>
      <c r="G627" s="33"/>
      <c r="H627" s="36">
        <v>75175346</v>
      </c>
      <c r="I627" s="30">
        <v>0</v>
      </c>
      <c r="J627" s="36" t="s">
        <v>956</v>
      </c>
      <c r="K627" s="33"/>
      <c r="L627" s="33"/>
      <c r="M627" s="33"/>
      <c r="N627" s="33"/>
      <c r="O627" s="33"/>
      <c r="P627" s="36">
        <v>2011.8</v>
      </c>
      <c r="Q627" s="36" t="s">
        <v>404</v>
      </c>
      <c r="R627" s="36" t="s">
        <v>404</v>
      </c>
      <c r="S627" s="36" t="s">
        <v>404</v>
      </c>
      <c r="T627" s="36">
        <v>19</v>
      </c>
      <c r="U627" s="36">
        <v>0</v>
      </c>
      <c r="V627" s="36">
        <v>1</v>
      </c>
      <c r="W627" s="36">
        <v>207710</v>
      </c>
      <c r="X627" s="37">
        <v>44761.875</v>
      </c>
      <c r="Y627" s="36" t="s">
        <v>387</v>
      </c>
      <c r="Z627" s="36">
        <v>0</v>
      </c>
      <c r="AA627" s="37"/>
      <c r="AB627" s="37">
        <v>44761.875</v>
      </c>
      <c r="AC627" s="37">
        <v>35514.875</v>
      </c>
      <c r="AD627" s="37">
        <v>43569.875</v>
      </c>
      <c r="AE627" s="37"/>
      <c r="AF627" s="37">
        <v>43569.875</v>
      </c>
      <c r="AG627" s="36"/>
      <c r="AH627" s="36">
        <v>0</v>
      </c>
      <c r="AI627" s="36">
        <v>0</v>
      </c>
      <c r="AJ627" s="36">
        <v>0</v>
      </c>
      <c r="AK627" s="36">
        <v>0</v>
      </c>
      <c r="AL627" s="36">
        <v>0</v>
      </c>
      <c r="AM627" s="36">
        <v>0</v>
      </c>
      <c r="AN627" s="36" t="s">
        <v>389</v>
      </c>
      <c r="AO627" s="36">
        <v>38</v>
      </c>
      <c r="AP627" s="36" t="s">
        <v>398</v>
      </c>
      <c r="AQ627" s="36">
        <v>239502</v>
      </c>
      <c r="AR627" s="36">
        <v>2395.02</v>
      </c>
      <c r="AS627" s="36" t="s">
        <v>408</v>
      </c>
      <c r="AT627" t="str">
        <f t="shared" si="29"/>
        <v>751753460XZXBXLLX MXRXLX DX XUZX2011.8SIMSIMSIM190120771044761.875FNEL044761.87535514.87543569.87543569.875000000AMIL38AMIL 500 QP NACIONAL2395022395.02ATIVO</v>
      </c>
      <c r="AU627">
        <f t="shared" si="30"/>
        <v>1</v>
      </c>
      <c r="AV627">
        <f t="shared" si="31"/>
        <v>1</v>
      </c>
      <c r="AW627">
        <f>COUNTIF(Erros!$J$2:$J$1060,H627)</f>
        <v>3</v>
      </c>
      <c r="AX627">
        <f>COUNTIF(Discrepante!$J$2:$J$86,H627)</f>
        <v>0</v>
      </c>
      <c r="AY627">
        <f>COUNTIF(Acertos!$J$2:$J$37,H627)</f>
        <v>0</v>
      </c>
    </row>
    <row r="628" spans="1:51">
      <c r="A628" s="33"/>
      <c r="B628" s="33"/>
      <c r="C628" s="33"/>
      <c r="D628" s="34"/>
      <c r="E628" s="33"/>
      <c r="F628" s="33"/>
      <c r="G628" s="33"/>
      <c r="H628" s="34">
        <v>75175346</v>
      </c>
      <c r="I628" s="29">
        <v>0</v>
      </c>
      <c r="J628" s="34" t="s">
        <v>956</v>
      </c>
      <c r="K628" s="33"/>
      <c r="L628" s="33"/>
      <c r="M628" s="33"/>
      <c r="N628" s="33"/>
      <c r="O628" s="33"/>
      <c r="P628" s="34">
        <v>2011.8</v>
      </c>
      <c r="Q628" s="34" t="s">
        <v>404</v>
      </c>
      <c r="R628" s="34" t="s">
        <v>404</v>
      </c>
      <c r="S628" s="34" t="s">
        <v>404</v>
      </c>
      <c r="T628" s="34">
        <v>19</v>
      </c>
      <c r="U628" s="34">
        <v>0</v>
      </c>
      <c r="V628" s="34">
        <v>1</v>
      </c>
      <c r="W628" s="34">
        <v>207710</v>
      </c>
      <c r="X628" s="35">
        <v>44761.875</v>
      </c>
      <c r="Y628" s="34" t="s">
        <v>387</v>
      </c>
      <c r="Z628" s="34">
        <v>0</v>
      </c>
      <c r="AA628" s="35"/>
      <c r="AB628" s="35">
        <v>44761.875</v>
      </c>
      <c r="AC628" s="35">
        <v>35514.875</v>
      </c>
      <c r="AD628" s="35">
        <v>43569.875</v>
      </c>
      <c r="AE628" s="35"/>
      <c r="AF628" s="35">
        <v>43569.875</v>
      </c>
      <c r="AG628" s="34"/>
      <c r="AH628" s="34">
        <v>0</v>
      </c>
      <c r="AI628" s="34">
        <v>0</v>
      </c>
      <c r="AJ628" s="34">
        <v>0</v>
      </c>
      <c r="AK628" s="34">
        <v>0</v>
      </c>
      <c r="AL628" s="34">
        <v>0</v>
      </c>
      <c r="AM628" s="34">
        <v>0</v>
      </c>
      <c r="AN628" s="34" t="s">
        <v>389</v>
      </c>
      <c r="AO628" s="34">
        <v>38</v>
      </c>
      <c r="AP628" s="34" t="s">
        <v>398</v>
      </c>
      <c r="AQ628" s="34">
        <v>239502</v>
      </c>
      <c r="AR628" s="34">
        <v>2395.02</v>
      </c>
      <c r="AS628" s="34" t="s">
        <v>408</v>
      </c>
      <c r="AT628" t="str">
        <f t="shared" si="29"/>
        <v>751753460XZXBXLLX MXRXLX DX XUZX2011.8SIMSIMSIM190120771044761.875FNEL044761.87535514.87543569.87543569.875000000AMIL38AMIL 500 QP NACIONAL2395022395.02ATIVO</v>
      </c>
      <c r="AU628">
        <f t="shared" si="30"/>
        <v>1</v>
      </c>
      <c r="AV628">
        <f t="shared" si="31"/>
        <v>1</v>
      </c>
      <c r="AW628">
        <f>COUNTIF(Erros!$J$2:$J$1060,H628)</f>
        <v>3</v>
      </c>
      <c r="AX628">
        <f>COUNTIF(Discrepante!$J$2:$J$86,H628)</f>
        <v>0</v>
      </c>
      <c r="AY628">
        <f>COUNTIF(Acertos!$J$2:$J$37,H628)</f>
        <v>0</v>
      </c>
    </row>
    <row r="629" spans="1:51">
      <c r="A629" s="33"/>
      <c r="B629" s="33"/>
      <c r="C629" s="33"/>
      <c r="D629" s="36"/>
      <c r="E629" s="33"/>
      <c r="F629" s="33"/>
      <c r="G629" s="33"/>
      <c r="H629" s="36">
        <v>75175673</v>
      </c>
      <c r="I629" s="30">
        <v>0</v>
      </c>
      <c r="J629" s="36" t="s">
        <v>953</v>
      </c>
      <c r="K629" s="33"/>
      <c r="L629" s="33"/>
      <c r="M629" s="33"/>
      <c r="N629" s="33"/>
      <c r="O629" s="33"/>
      <c r="P629" s="36">
        <v>1332.96</v>
      </c>
      <c r="Q629" s="36" t="s">
        <v>404</v>
      </c>
      <c r="R629" s="36" t="s">
        <v>404</v>
      </c>
      <c r="S629" s="36" t="s">
        <v>386</v>
      </c>
      <c r="T629" s="36">
        <v>57</v>
      </c>
      <c r="U629" s="36">
        <v>0</v>
      </c>
      <c r="V629" s="36">
        <v>1</v>
      </c>
      <c r="W629" s="36">
        <v>207665</v>
      </c>
      <c r="X629" s="37">
        <v>44761.875</v>
      </c>
      <c r="Y629" s="36" t="s">
        <v>392</v>
      </c>
      <c r="Z629" s="36">
        <v>0</v>
      </c>
      <c r="AA629" s="37">
        <v>44725.875</v>
      </c>
      <c r="AB629" s="37">
        <v>44761.875</v>
      </c>
      <c r="AC629" s="37">
        <v>30932.875</v>
      </c>
      <c r="AD629" s="37">
        <v>44725.875</v>
      </c>
      <c r="AE629" s="37"/>
      <c r="AF629" s="37">
        <v>43569.875</v>
      </c>
      <c r="AG629" s="36"/>
      <c r="AH629" s="36">
        <v>0</v>
      </c>
      <c r="AI629" s="36">
        <v>0</v>
      </c>
      <c r="AJ629" s="36">
        <v>0</v>
      </c>
      <c r="AK629" s="36">
        <v>0</v>
      </c>
      <c r="AL629" s="36">
        <v>0</v>
      </c>
      <c r="AM629" s="36">
        <v>0</v>
      </c>
      <c r="AN629" s="36" t="s">
        <v>389</v>
      </c>
      <c r="AO629" s="36">
        <v>38</v>
      </c>
      <c r="AP629" s="36" t="s">
        <v>390</v>
      </c>
      <c r="AQ629" s="36">
        <v>158685</v>
      </c>
      <c r="AR629" s="36">
        <v>1586.85</v>
      </c>
      <c r="AS629" s="36" t="s">
        <v>391</v>
      </c>
      <c r="AT629" t="str">
        <f t="shared" si="29"/>
        <v>751756730MXRXXNX WXVXLWXNTX GUXDX WHXGX1332.96SIMSIMNÃO570120766544761.875ANMEP044725.87544761.87530932.87544725.87543569.875000000AMIL38AMIL 400 QP NACIONAL1586851586.85INATIVO</v>
      </c>
      <c r="AU629">
        <f t="shared" si="30"/>
        <v>0</v>
      </c>
      <c r="AV629">
        <f t="shared" si="31"/>
        <v>0</v>
      </c>
      <c r="AW629">
        <f>COUNTIF(Erros!$J$2:$J$1060,H629)</f>
        <v>3</v>
      </c>
      <c r="AX629">
        <f>COUNTIF(Discrepante!$J$2:$J$86,H629)</f>
        <v>0</v>
      </c>
      <c r="AY629">
        <f>COUNTIF(Acertos!$J$2:$J$37,H629)</f>
        <v>0</v>
      </c>
    </row>
    <row r="630" spans="1:51">
      <c r="A630" s="33"/>
      <c r="B630" s="33"/>
      <c r="C630" s="33"/>
      <c r="D630" s="34"/>
      <c r="E630" s="33"/>
      <c r="F630" s="33"/>
      <c r="G630" s="33"/>
      <c r="H630" s="34">
        <v>75175673</v>
      </c>
      <c r="I630" s="29">
        <v>0</v>
      </c>
      <c r="J630" s="34" t="s">
        <v>953</v>
      </c>
      <c r="K630" s="33"/>
      <c r="L630" s="33"/>
      <c r="M630" s="33"/>
      <c r="N630" s="33"/>
      <c r="O630" s="33"/>
      <c r="P630" s="34">
        <v>1332.96</v>
      </c>
      <c r="Q630" s="34" t="s">
        <v>404</v>
      </c>
      <c r="R630" s="34" t="s">
        <v>404</v>
      </c>
      <c r="S630" s="34" t="s">
        <v>386</v>
      </c>
      <c r="T630" s="34">
        <v>57</v>
      </c>
      <c r="U630" s="34">
        <v>0</v>
      </c>
      <c r="V630" s="34">
        <v>1</v>
      </c>
      <c r="W630" s="34">
        <v>207665</v>
      </c>
      <c r="X630" s="35">
        <v>44761.875</v>
      </c>
      <c r="Y630" s="34" t="s">
        <v>392</v>
      </c>
      <c r="Z630" s="34">
        <v>0</v>
      </c>
      <c r="AA630" s="35">
        <v>44725.875</v>
      </c>
      <c r="AB630" s="35">
        <v>44761.875</v>
      </c>
      <c r="AC630" s="35">
        <v>30932.875</v>
      </c>
      <c r="AD630" s="35">
        <v>44725.875</v>
      </c>
      <c r="AE630" s="35"/>
      <c r="AF630" s="35">
        <v>43569.875</v>
      </c>
      <c r="AG630" s="34"/>
      <c r="AH630" s="34">
        <v>0</v>
      </c>
      <c r="AI630" s="34">
        <v>0</v>
      </c>
      <c r="AJ630" s="34">
        <v>0</v>
      </c>
      <c r="AK630" s="34">
        <v>0</v>
      </c>
      <c r="AL630" s="34">
        <v>0</v>
      </c>
      <c r="AM630" s="34">
        <v>0</v>
      </c>
      <c r="AN630" s="34" t="s">
        <v>389</v>
      </c>
      <c r="AO630" s="34">
        <v>38</v>
      </c>
      <c r="AP630" s="34" t="s">
        <v>390</v>
      </c>
      <c r="AQ630" s="34">
        <v>158685</v>
      </c>
      <c r="AR630" s="34">
        <v>1586.85</v>
      </c>
      <c r="AS630" s="34" t="s">
        <v>391</v>
      </c>
      <c r="AT630" t="str">
        <f t="shared" si="29"/>
        <v>751756730MXRXXNX WXVXLWXNTX GUXDX WHXGX1332.96SIMSIMNÃO570120766544761.875ANMEP044725.87544761.87530932.87544725.87543569.875000000AMIL38AMIL 400 QP NACIONAL1586851586.85INATIVO</v>
      </c>
      <c r="AU630">
        <f t="shared" si="30"/>
        <v>1</v>
      </c>
      <c r="AV630">
        <f t="shared" si="31"/>
        <v>1</v>
      </c>
      <c r="AW630">
        <f>COUNTIF(Erros!$J$2:$J$1060,H630)</f>
        <v>3</v>
      </c>
      <c r="AX630">
        <f>COUNTIF(Discrepante!$J$2:$J$86,H630)</f>
        <v>0</v>
      </c>
      <c r="AY630">
        <f>COUNTIF(Acertos!$J$2:$J$37,H630)</f>
        <v>0</v>
      </c>
    </row>
    <row r="631" spans="1:51">
      <c r="A631" s="33"/>
      <c r="B631" s="33"/>
      <c r="C631" s="33"/>
      <c r="D631" s="36"/>
      <c r="E631" s="33"/>
      <c r="F631" s="33"/>
      <c r="G631" s="33"/>
      <c r="H631" s="36">
        <v>75175673</v>
      </c>
      <c r="I631" s="30">
        <v>0</v>
      </c>
      <c r="J631" s="36" t="s">
        <v>953</v>
      </c>
      <c r="K631" s="33"/>
      <c r="L631" s="33"/>
      <c r="M631" s="33"/>
      <c r="N631" s="33"/>
      <c r="O631" s="33"/>
      <c r="P631" s="36">
        <v>1332.96</v>
      </c>
      <c r="Q631" s="36" t="s">
        <v>404</v>
      </c>
      <c r="R631" s="36" t="s">
        <v>404</v>
      </c>
      <c r="S631" s="36" t="s">
        <v>386</v>
      </c>
      <c r="T631" s="36">
        <v>57</v>
      </c>
      <c r="U631" s="36">
        <v>0</v>
      </c>
      <c r="V631" s="36">
        <v>1</v>
      </c>
      <c r="W631" s="36">
        <v>207665</v>
      </c>
      <c r="X631" s="37">
        <v>44761.875</v>
      </c>
      <c r="Y631" s="36" t="s">
        <v>392</v>
      </c>
      <c r="Z631" s="36">
        <v>0</v>
      </c>
      <c r="AA631" s="37">
        <v>44725.875</v>
      </c>
      <c r="AB631" s="37">
        <v>44761.875</v>
      </c>
      <c r="AC631" s="37">
        <v>30932.875</v>
      </c>
      <c r="AD631" s="37">
        <v>44725.875</v>
      </c>
      <c r="AE631" s="37"/>
      <c r="AF631" s="37">
        <v>43569.875</v>
      </c>
      <c r="AG631" s="36"/>
      <c r="AH631" s="36">
        <v>0</v>
      </c>
      <c r="AI631" s="36">
        <v>0</v>
      </c>
      <c r="AJ631" s="36">
        <v>0</v>
      </c>
      <c r="AK631" s="36">
        <v>0</v>
      </c>
      <c r="AL631" s="36">
        <v>0</v>
      </c>
      <c r="AM631" s="36">
        <v>0</v>
      </c>
      <c r="AN631" s="36" t="s">
        <v>389</v>
      </c>
      <c r="AO631" s="36">
        <v>38</v>
      </c>
      <c r="AP631" s="36" t="s">
        <v>390</v>
      </c>
      <c r="AQ631" s="36">
        <v>158685</v>
      </c>
      <c r="AR631" s="36">
        <v>1586.85</v>
      </c>
      <c r="AS631" s="36" t="s">
        <v>391</v>
      </c>
      <c r="AT631" t="str">
        <f t="shared" si="29"/>
        <v>751756730MXRXXNX WXVXLWXNTX GUXDX WHXGX1332.96SIMSIMNÃO570120766544761.875ANMEP044725.87544761.87530932.87544725.87543569.875000000AMIL38AMIL 400 QP NACIONAL1586851586.85INATIVO</v>
      </c>
      <c r="AU631">
        <f t="shared" si="30"/>
        <v>1</v>
      </c>
      <c r="AV631">
        <f t="shared" si="31"/>
        <v>1</v>
      </c>
      <c r="AW631">
        <f>COUNTIF(Erros!$J$2:$J$1060,H631)</f>
        <v>3</v>
      </c>
      <c r="AX631">
        <f>COUNTIF(Discrepante!$J$2:$J$86,H631)</f>
        <v>0</v>
      </c>
      <c r="AY631">
        <f>COUNTIF(Acertos!$J$2:$J$37,H631)</f>
        <v>0</v>
      </c>
    </row>
    <row r="632" spans="1:51">
      <c r="A632" s="38" t="s">
        <v>292</v>
      </c>
      <c r="B632" s="38" t="s">
        <v>34</v>
      </c>
      <c r="C632" s="38" t="s">
        <v>33</v>
      </c>
      <c r="D632" s="28">
        <v>1208895000</v>
      </c>
      <c r="E632" s="28" t="s">
        <v>1061</v>
      </c>
      <c r="F632" s="28" t="s">
        <v>35</v>
      </c>
      <c r="G632" s="39">
        <v>43569.875</v>
      </c>
      <c r="H632" s="38">
        <v>75187990</v>
      </c>
      <c r="I632" s="28">
        <v>3</v>
      </c>
      <c r="J632" s="38" t="s">
        <v>293</v>
      </c>
      <c r="K632" s="38">
        <v>0</v>
      </c>
      <c r="L632" s="38">
        <v>0</v>
      </c>
      <c r="M632" s="38" t="s">
        <v>81</v>
      </c>
      <c r="N632" s="38" t="s">
        <v>77</v>
      </c>
      <c r="O632" s="38" t="s">
        <v>78</v>
      </c>
      <c r="P632" s="38">
        <v>1180.27</v>
      </c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 t="str">
        <f>M632</f>
        <v>AMIL 400 QP NACIONAL R PJCA</v>
      </c>
      <c r="AQ632" s="33"/>
      <c r="AR632" s="33"/>
      <c r="AS632" s="33"/>
      <c r="AT632" t="str">
        <f t="shared" si="29"/>
        <v>6302cb3742096276f1ab9b3e6302b4ad400f093b5d0d6c1e6302cb3742096276f1ab9b3c12088950006302b4ad400f093b5d0d6c1e1208895000I43569.875751879903XYLLX VITXRIX WXRRXX ILVX00AMIL 400 QP NACIONAL R PJCAMens. Titular Faixa Etária Implant.T1180.27AMIL 400 QP NACIONAL R PJCA</v>
      </c>
      <c r="AU632">
        <f t="shared" si="30"/>
        <v>0</v>
      </c>
      <c r="AV632">
        <f t="shared" si="31"/>
        <v>0</v>
      </c>
      <c r="AW632">
        <f>COUNTIF(Erros!$J$2:$J$1060,H632)</f>
        <v>0</v>
      </c>
      <c r="AX632">
        <f>COUNTIF(Discrepante!$J$2:$J$86,H632)</f>
        <v>2</v>
      </c>
      <c r="AY632">
        <f>COUNTIF(Acertos!$J$2:$J$37,H632)</f>
        <v>1</v>
      </c>
    </row>
    <row r="633" spans="1:51">
      <c r="A633" s="33"/>
      <c r="B633" s="33"/>
      <c r="C633" s="33"/>
      <c r="D633" s="34"/>
      <c r="E633" s="33"/>
      <c r="F633" s="33"/>
      <c r="G633" s="33"/>
      <c r="H633" s="34">
        <v>75187990</v>
      </c>
      <c r="I633" s="29">
        <v>1</v>
      </c>
      <c r="J633" s="34" t="s">
        <v>952</v>
      </c>
      <c r="K633" s="33"/>
      <c r="L633" s="33"/>
      <c r="M633" s="33"/>
      <c r="N633" s="33"/>
      <c r="O633" s="33"/>
      <c r="P633" s="34">
        <v>1180.28</v>
      </c>
      <c r="Q633" s="34" t="s">
        <v>404</v>
      </c>
      <c r="R633" s="34" t="s">
        <v>404</v>
      </c>
      <c r="S633" s="34" t="s">
        <v>404</v>
      </c>
      <c r="T633" s="34">
        <v>19</v>
      </c>
      <c r="U633" s="34">
        <v>0</v>
      </c>
      <c r="V633" s="34">
        <v>1</v>
      </c>
      <c r="W633" s="34">
        <v>207638</v>
      </c>
      <c r="X633" s="35">
        <v>44761.875</v>
      </c>
      <c r="Y633" s="34" t="s">
        <v>387</v>
      </c>
      <c r="Z633" s="34">
        <v>0</v>
      </c>
      <c r="AA633" s="35"/>
      <c r="AB633" s="35">
        <v>44761.875</v>
      </c>
      <c r="AC633" s="35">
        <v>40881.916666666664</v>
      </c>
      <c r="AD633" s="35">
        <v>43569.875</v>
      </c>
      <c r="AE633" s="35"/>
      <c r="AF633" s="35">
        <v>43569.875</v>
      </c>
      <c r="AG633" s="34"/>
      <c r="AH633" s="34">
        <v>0</v>
      </c>
      <c r="AI633" s="34">
        <v>0</v>
      </c>
      <c r="AJ633" s="34">
        <v>0</v>
      </c>
      <c r="AK633" s="34">
        <v>0</v>
      </c>
      <c r="AL633" s="34">
        <v>0</v>
      </c>
      <c r="AM633" s="34">
        <v>0</v>
      </c>
      <c r="AN633" s="34" t="s">
        <v>389</v>
      </c>
      <c r="AO633" s="34">
        <v>38</v>
      </c>
      <c r="AP633" s="34" t="s">
        <v>390</v>
      </c>
      <c r="AQ633" s="34">
        <v>140509</v>
      </c>
      <c r="AR633" s="34">
        <v>1405.09</v>
      </c>
      <c r="AS633" s="34" t="s">
        <v>408</v>
      </c>
      <c r="AT633" t="str">
        <f t="shared" si="29"/>
        <v>751879901XYLLX VXTXRXX WXRRXX XLVX1180.28SIMSIMSIM190120763844761.875FNEL044761.87540881.916666666743569.87543569.875000000AMIL38AMIL 400 QP NACIONAL1405091405.09ATIVO</v>
      </c>
      <c r="AU633">
        <f t="shared" si="30"/>
        <v>0</v>
      </c>
      <c r="AV633">
        <f t="shared" si="31"/>
        <v>1</v>
      </c>
      <c r="AW633">
        <f>COUNTIF(Erros!$J$2:$J$1060,H633)</f>
        <v>0</v>
      </c>
      <c r="AX633">
        <f>COUNTIF(Discrepante!$J$2:$J$86,H633)</f>
        <v>2</v>
      </c>
      <c r="AY633">
        <f>COUNTIF(Acertos!$J$2:$J$37,H633)</f>
        <v>1</v>
      </c>
    </row>
    <row r="634" spans="1:51">
      <c r="A634" s="33"/>
      <c r="B634" s="33"/>
      <c r="C634" s="33"/>
      <c r="D634" s="36"/>
      <c r="E634" s="33"/>
      <c r="F634" s="33"/>
      <c r="G634" s="33"/>
      <c r="H634" s="36">
        <v>75187990</v>
      </c>
      <c r="I634" s="30">
        <v>1</v>
      </c>
      <c r="J634" s="36" t="s">
        <v>952</v>
      </c>
      <c r="K634" s="33"/>
      <c r="L634" s="33"/>
      <c r="M634" s="33"/>
      <c r="N634" s="33"/>
      <c r="O634" s="33"/>
      <c r="P634" s="36">
        <v>1180.28</v>
      </c>
      <c r="Q634" s="36" t="s">
        <v>404</v>
      </c>
      <c r="R634" s="36" t="s">
        <v>404</v>
      </c>
      <c r="S634" s="36" t="s">
        <v>404</v>
      </c>
      <c r="T634" s="36">
        <v>19</v>
      </c>
      <c r="U634" s="36">
        <v>0</v>
      </c>
      <c r="V634" s="36">
        <v>1</v>
      </c>
      <c r="W634" s="36">
        <v>207638</v>
      </c>
      <c r="X634" s="37">
        <v>44761.875</v>
      </c>
      <c r="Y634" s="36" t="s">
        <v>387</v>
      </c>
      <c r="Z634" s="36">
        <v>0</v>
      </c>
      <c r="AA634" s="37"/>
      <c r="AB634" s="37">
        <v>44761.875</v>
      </c>
      <c r="AC634" s="37">
        <v>40881.916666666664</v>
      </c>
      <c r="AD634" s="37">
        <v>43569.875</v>
      </c>
      <c r="AE634" s="37"/>
      <c r="AF634" s="37">
        <v>43569.875</v>
      </c>
      <c r="AG634" s="36"/>
      <c r="AH634" s="36">
        <v>0</v>
      </c>
      <c r="AI634" s="36">
        <v>0</v>
      </c>
      <c r="AJ634" s="36">
        <v>0</v>
      </c>
      <c r="AK634" s="36">
        <v>0</v>
      </c>
      <c r="AL634" s="36">
        <v>0</v>
      </c>
      <c r="AM634" s="36">
        <v>0</v>
      </c>
      <c r="AN634" s="36" t="s">
        <v>389</v>
      </c>
      <c r="AO634" s="36">
        <v>38</v>
      </c>
      <c r="AP634" s="36" t="s">
        <v>390</v>
      </c>
      <c r="AQ634" s="36">
        <v>140509</v>
      </c>
      <c r="AR634" s="36">
        <v>1405.09</v>
      </c>
      <c r="AS634" s="36" t="s">
        <v>408</v>
      </c>
      <c r="AT634" t="str">
        <f t="shared" si="29"/>
        <v>751879901XYLLX VXTXRXX WXRRXX XLVX1180.28SIMSIMSIM190120763844761.875FNEL044761.87540881.916666666743569.87543569.875000000AMIL38AMIL 400 QP NACIONAL1405091405.09ATIVO</v>
      </c>
      <c r="AU634">
        <f t="shared" si="30"/>
        <v>1</v>
      </c>
      <c r="AV634">
        <f t="shared" si="31"/>
        <v>1</v>
      </c>
      <c r="AW634">
        <f>COUNTIF(Erros!$J$2:$J$1060,H634)</f>
        <v>0</v>
      </c>
      <c r="AX634">
        <f>COUNTIF(Discrepante!$J$2:$J$86,H634)</f>
        <v>2</v>
      </c>
      <c r="AY634">
        <f>COUNTIF(Acertos!$J$2:$J$37,H634)</f>
        <v>1</v>
      </c>
    </row>
    <row r="635" spans="1:51">
      <c r="A635" s="33"/>
      <c r="B635" s="33"/>
      <c r="C635" s="33"/>
      <c r="D635" s="34"/>
      <c r="E635" s="33"/>
      <c r="F635" s="33"/>
      <c r="G635" s="33"/>
      <c r="H635" s="34">
        <v>75187990</v>
      </c>
      <c r="I635" s="29">
        <v>1</v>
      </c>
      <c r="J635" s="34" t="s">
        <v>952</v>
      </c>
      <c r="K635" s="33"/>
      <c r="L635" s="33"/>
      <c r="M635" s="33"/>
      <c r="N635" s="33"/>
      <c r="O635" s="33"/>
      <c r="P635" s="34">
        <v>1180.28</v>
      </c>
      <c r="Q635" s="34" t="s">
        <v>404</v>
      </c>
      <c r="R635" s="34" t="s">
        <v>404</v>
      </c>
      <c r="S635" s="34" t="s">
        <v>404</v>
      </c>
      <c r="T635" s="34">
        <v>19</v>
      </c>
      <c r="U635" s="34">
        <v>0</v>
      </c>
      <c r="V635" s="34">
        <v>1</v>
      </c>
      <c r="W635" s="34">
        <v>207638</v>
      </c>
      <c r="X635" s="35">
        <v>44761.875</v>
      </c>
      <c r="Y635" s="34" t="s">
        <v>387</v>
      </c>
      <c r="Z635" s="34">
        <v>0</v>
      </c>
      <c r="AA635" s="35"/>
      <c r="AB635" s="35">
        <v>44761.875</v>
      </c>
      <c r="AC635" s="35">
        <v>40881.916666666664</v>
      </c>
      <c r="AD635" s="35">
        <v>43569.875</v>
      </c>
      <c r="AE635" s="35"/>
      <c r="AF635" s="35">
        <v>43569.875</v>
      </c>
      <c r="AG635" s="34"/>
      <c r="AH635" s="34">
        <v>0</v>
      </c>
      <c r="AI635" s="34">
        <v>0</v>
      </c>
      <c r="AJ635" s="34">
        <v>0</v>
      </c>
      <c r="AK635" s="34">
        <v>0</v>
      </c>
      <c r="AL635" s="34">
        <v>0</v>
      </c>
      <c r="AM635" s="34">
        <v>0</v>
      </c>
      <c r="AN635" s="34" t="s">
        <v>389</v>
      </c>
      <c r="AO635" s="34">
        <v>38</v>
      </c>
      <c r="AP635" s="34" t="s">
        <v>390</v>
      </c>
      <c r="AQ635" s="34">
        <v>140509</v>
      </c>
      <c r="AR635" s="34">
        <v>1405.09</v>
      </c>
      <c r="AS635" s="34" t="s">
        <v>408</v>
      </c>
      <c r="AT635" t="str">
        <f t="shared" si="29"/>
        <v>751879901XYLLX VXTXRXX WXRRXX XLVX1180.28SIMSIMSIM190120763844761.875FNEL044761.87540881.916666666743569.87543569.875000000AMIL38AMIL 400 QP NACIONAL1405091405.09ATIVO</v>
      </c>
      <c r="AU635">
        <f t="shared" si="30"/>
        <v>1</v>
      </c>
      <c r="AV635">
        <f t="shared" si="31"/>
        <v>1</v>
      </c>
      <c r="AW635">
        <f>COUNTIF(Erros!$J$2:$J$1060,H635)</f>
        <v>0</v>
      </c>
      <c r="AX635">
        <f>COUNTIF(Discrepante!$J$2:$J$86,H635)</f>
        <v>2</v>
      </c>
      <c r="AY635">
        <f>COUNTIF(Acertos!$J$2:$J$37,H635)</f>
        <v>1</v>
      </c>
    </row>
    <row r="636" spans="1:51">
      <c r="A636" s="33"/>
      <c r="B636" s="33"/>
      <c r="C636" s="33"/>
      <c r="D636" s="36"/>
      <c r="E636" s="33"/>
      <c r="F636" s="33"/>
      <c r="G636" s="33"/>
      <c r="H636" s="36">
        <v>75188166</v>
      </c>
      <c r="I636" s="30">
        <v>0</v>
      </c>
      <c r="J636" s="36" t="s">
        <v>951</v>
      </c>
      <c r="K636" s="33"/>
      <c r="L636" s="33"/>
      <c r="M636" s="33"/>
      <c r="N636" s="33"/>
      <c r="O636" s="33"/>
      <c r="P636" s="36">
        <v>1253.93</v>
      </c>
      <c r="Q636" s="36" t="s">
        <v>404</v>
      </c>
      <c r="R636" s="36" t="s">
        <v>404</v>
      </c>
      <c r="S636" s="36" t="s">
        <v>404</v>
      </c>
      <c r="T636" s="36">
        <v>278</v>
      </c>
      <c r="U636" s="36">
        <v>0</v>
      </c>
      <c r="V636" s="36">
        <v>1</v>
      </c>
      <c r="W636" s="36">
        <v>207624</v>
      </c>
      <c r="X636" s="37">
        <v>44761.875</v>
      </c>
      <c r="Y636" s="36" t="s">
        <v>396</v>
      </c>
      <c r="Z636" s="36">
        <v>0</v>
      </c>
      <c r="AA636" s="37"/>
      <c r="AB636" s="37">
        <v>44761.875</v>
      </c>
      <c r="AC636" s="37">
        <v>32393.875</v>
      </c>
      <c r="AD636" s="37">
        <v>43569.875</v>
      </c>
      <c r="AE636" s="37"/>
      <c r="AF636" s="37">
        <v>43569.875</v>
      </c>
      <c r="AG636" s="36"/>
      <c r="AH636" s="36">
        <v>0</v>
      </c>
      <c r="AI636" s="36">
        <v>0</v>
      </c>
      <c r="AJ636" s="36">
        <v>0</v>
      </c>
      <c r="AK636" s="36">
        <v>0</v>
      </c>
      <c r="AL636" s="36">
        <v>0</v>
      </c>
      <c r="AM636" s="36">
        <v>0</v>
      </c>
      <c r="AN636" s="36" t="s">
        <v>389</v>
      </c>
      <c r="AO636" s="36">
        <v>38</v>
      </c>
      <c r="AP636" s="36" t="s">
        <v>478</v>
      </c>
      <c r="AQ636" s="36">
        <v>151077</v>
      </c>
      <c r="AR636" s="36">
        <v>1510.77</v>
      </c>
      <c r="AS636" s="36" t="s">
        <v>408</v>
      </c>
      <c r="AT636" t="str">
        <f t="shared" si="29"/>
        <v>751881660JXXX PXULX LXXL DX XNTX1253.93SIMSIMSIM2780120762444761.875SINDSIME -SINDICATO DOS EMPREENDEDORES INDIVIDUAIS044761.87532393.87543569.87543569.875000000AMIL38AMIL 400 QC NACIONAL COPART1510771510.77ATIVO</v>
      </c>
      <c r="AU636">
        <f t="shared" si="30"/>
        <v>0</v>
      </c>
      <c r="AV636">
        <f t="shared" si="31"/>
        <v>0</v>
      </c>
      <c r="AW636">
        <f>COUNTIF(Erros!$J$2:$J$1060,H636)</f>
        <v>3</v>
      </c>
      <c r="AX636">
        <f>COUNTIF(Discrepante!$J$2:$J$86,H636)</f>
        <v>0</v>
      </c>
      <c r="AY636">
        <f>COUNTIF(Acertos!$J$2:$J$37,H636)</f>
        <v>0</v>
      </c>
    </row>
    <row r="637" spans="1:51">
      <c r="A637" s="33"/>
      <c r="B637" s="33"/>
      <c r="C637" s="33"/>
      <c r="D637" s="34"/>
      <c r="E637" s="33"/>
      <c r="F637" s="33"/>
      <c r="G637" s="33"/>
      <c r="H637" s="34">
        <v>75188166</v>
      </c>
      <c r="I637" s="29">
        <v>0</v>
      </c>
      <c r="J637" s="34" t="s">
        <v>951</v>
      </c>
      <c r="K637" s="33"/>
      <c r="L637" s="33"/>
      <c r="M637" s="33"/>
      <c r="N637" s="33"/>
      <c r="O637" s="33"/>
      <c r="P637" s="34">
        <v>1253.93</v>
      </c>
      <c r="Q637" s="34" t="s">
        <v>404</v>
      </c>
      <c r="R637" s="34" t="s">
        <v>404</v>
      </c>
      <c r="S637" s="34" t="s">
        <v>404</v>
      </c>
      <c r="T637" s="34">
        <v>278</v>
      </c>
      <c r="U637" s="34">
        <v>0</v>
      </c>
      <c r="V637" s="34">
        <v>1</v>
      </c>
      <c r="W637" s="34">
        <v>207624</v>
      </c>
      <c r="X637" s="35">
        <v>44761.875</v>
      </c>
      <c r="Y637" s="34" t="s">
        <v>396</v>
      </c>
      <c r="Z637" s="34">
        <v>0</v>
      </c>
      <c r="AA637" s="35"/>
      <c r="AB637" s="35">
        <v>44761.875</v>
      </c>
      <c r="AC637" s="35">
        <v>32393.875</v>
      </c>
      <c r="AD637" s="35">
        <v>43569.875</v>
      </c>
      <c r="AE637" s="35"/>
      <c r="AF637" s="35">
        <v>43569.875</v>
      </c>
      <c r="AG637" s="34"/>
      <c r="AH637" s="34">
        <v>0</v>
      </c>
      <c r="AI637" s="34">
        <v>0</v>
      </c>
      <c r="AJ637" s="34">
        <v>0</v>
      </c>
      <c r="AK637" s="34">
        <v>0</v>
      </c>
      <c r="AL637" s="34">
        <v>0</v>
      </c>
      <c r="AM637" s="34">
        <v>0</v>
      </c>
      <c r="AN637" s="34" t="s">
        <v>389</v>
      </c>
      <c r="AO637" s="34">
        <v>38</v>
      </c>
      <c r="AP637" s="34" t="s">
        <v>478</v>
      </c>
      <c r="AQ637" s="34">
        <v>151077</v>
      </c>
      <c r="AR637" s="34">
        <v>1510.77</v>
      </c>
      <c r="AS637" s="34" t="s">
        <v>408</v>
      </c>
      <c r="AT637" t="str">
        <f t="shared" si="29"/>
        <v>751881660JXXX PXULX LXXL DX XNTX1253.93SIMSIMSIM2780120762444761.875SINDSIME -SINDICATO DOS EMPREENDEDORES INDIVIDUAIS044761.87532393.87543569.87543569.875000000AMIL38AMIL 400 QC NACIONAL COPART1510771510.77ATIVO</v>
      </c>
      <c r="AU637">
        <f t="shared" si="30"/>
        <v>1</v>
      </c>
      <c r="AV637">
        <f t="shared" si="31"/>
        <v>1</v>
      </c>
      <c r="AW637">
        <f>COUNTIF(Erros!$J$2:$J$1060,H637)</f>
        <v>3</v>
      </c>
      <c r="AX637">
        <f>COUNTIF(Discrepante!$J$2:$J$86,H637)</f>
        <v>0</v>
      </c>
      <c r="AY637">
        <f>COUNTIF(Acertos!$J$2:$J$37,H637)</f>
        <v>0</v>
      </c>
    </row>
    <row r="638" spans="1:51">
      <c r="A638" s="33"/>
      <c r="B638" s="33"/>
      <c r="C638" s="33"/>
      <c r="D638" s="36"/>
      <c r="E638" s="33"/>
      <c r="F638" s="33"/>
      <c r="G638" s="33"/>
      <c r="H638" s="36">
        <v>75188166</v>
      </c>
      <c r="I638" s="30">
        <v>0</v>
      </c>
      <c r="J638" s="36" t="s">
        <v>951</v>
      </c>
      <c r="K638" s="33"/>
      <c r="L638" s="33"/>
      <c r="M638" s="33"/>
      <c r="N638" s="33"/>
      <c r="O638" s="33"/>
      <c r="P638" s="36">
        <v>1253.93</v>
      </c>
      <c r="Q638" s="36" t="s">
        <v>404</v>
      </c>
      <c r="R638" s="36" t="s">
        <v>404</v>
      </c>
      <c r="S638" s="36" t="s">
        <v>404</v>
      </c>
      <c r="T638" s="36">
        <v>278</v>
      </c>
      <c r="U638" s="36">
        <v>0</v>
      </c>
      <c r="V638" s="36">
        <v>1</v>
      </c>
      <c r="W638" s="36">
        <v>207624</v>
      </c>
      <c r="X638" s="37">
        <v>44761.875</v>
      </c>
      <c r="Y638" s="36" t="s">
        <v>396</v>
      </c>
      <c r="Z638" s="36">
        <v>0</v>
      </c>
      <c r="AA638" s="37"/>
      <c r="AB638" s="37">
        <v>44761.875</v>
      </c>
      <c r="AC638" s="37">
        <v>32393.875</v>
      </c>
      <c r="AD638" s="37">
        <v>43569.875</v>
      </c>
      <c r="AE638" s="37"/>
      <c r="AF638" s="37">
        <v>43569.875</v>
      </c>
      <c r="AG638" s="36"/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36" t="s">
        <v>389</v>
      </c>
      <c r="AO638" s="36">
        <v>38</v>
      </c>
      <c r="AP638" s="36" t="s">
        <v>478</v>
      </c>
      <c r="AQ638" s="36">
        <v>151077</v>
      </c>
      <c r="AR638" s="36">
        <v>1510.77</v>
      </c>
      <c r="AS638" s="36" t="s">
        <v>408</v>
      </c>
      <c r="AT638" t="str">
        <f t="shared" si="29"/>
        <v>751881660JXXX PXULX LXXL DX XNTX1253.93SIMSIMSIM2780120762444761.875SINDSIME -SINDICATO DOS EMPREENDEDORES INDIVIDUAIS044761.87532393.87543569.87543569.875000000AMIL38AMIL 400 QC NACIONAL COPART1510771510.77ATIVO</v>
      </c>
      <c r="AU638">
        <f t="shared" si="30"/>
        <v>1</v>
      </c>
      <c r="AV638">
        <f t="shared" si="31"/>
        <v>1</v>
      </c>
      <c r="AW638">
        <f>COUNTIF(Erros!$J$2:$J$1060,H638)</f>
        <v>3</v>
      </c>
      <c r="AX638">
        <f>COUNTIF(Discrepante!$J$2:$J$86,H638)</f>
        <v>0</v>
      </c>
      <c r="AY638">
        <f>COUNTIF(Acertos!$J$2:$J$37,H638)</f>
        <v>0</v>
      </c>
    </row>
    <row r="639" spans="1:51">
      <c r="A639" s="33"/>
      <c r="B639" s="33"/>
      <c r="C639" s="33"/>
      <c r="D639" s="34"/>
      <c r="E639" s="33"/>
      <c r="F639" s="33"/>
      <c r="G639" s="33"/>
      <c r="H639" s="34">
        <v>75188267</v>
      </c>
      <c r="I639" s="29">
        <v>0</v>
      </c>
      <c r="J639" s="34" t="s">
        <v>954</v>
      </c>
      <c r="K639" s="33"/>
      <c r="L639" s="33"/>
      <c r="M639" s="33"/>
      <c r="N639" s="33"/>
      <c r="O639" s="33"/>
      <c r="P639" s="34">
        <v>1287.56</v>
      </c>
      <c r="Q639" s="34" t="s">
        <v>404</v>
      </c>
      <c r="R639" s="34" t="s">
        <v>404</v>
      </c>
      <c r="S639" s="34" t="s">
        <v>404</v>
      </c>
      <c r="T639" s="34">
        <v>19</v>
      </c>
      <c r="U639" s="34">
        <v>0</v>
      </c>
      <c r="V639" s="34">
        <v>1</v>
      </c>
      <c r="W639" s="34">
        <v>207673</v>
      </c>
      <c r="X639" s="35">
        <v>44761.875</v>
      </c>
      <c r="Y639" s="34" t="s">
        <v>387</v>
      </c>
      <c r="Z639" s="34">
        <v>0</v>
      </c>
      <c r="AA639" s="35"/>
      <c r="AB639" s="35">
        <v>44761.875</v>
      </c>
      <c r="AC639" s="35">
        <v>41985.916666666664</v>
      </c>
      <c r="AD639" s="35">
        <v>43569.875</v>
      </c>
      <c r="AE639" s="35"/>
      <c r="AF639" s="35">
        <v>43569.875</v>
      </c>
      <c r="AG639" s="34"/>
      <c r="AH639" s="34">
        <v>0</v>
      </c>
      <c r="AI639" s="34">
        <v>0</v>
      </c>
      <c r="AJ639" s="34">
        <v>0</v>
      </c>
      <c r="AK639" s="34">
        <v>0</v>
      </c>
      <c r="AL639" s="34">
        <v>0</v>
      </c>
      <c r="AM639" s="34">
        <v>0</v>
      </c>
      <c r="AN639" s="34" t="s">
        <v>389</v>
      </c>
      <c r="AO639" s="34">
        <v>38</v>
      </c>
      <c r="AP639" s="34" t="s">
        <v>398</v>
      </c>
      <c r="AQ639" s="34">
        <v>153282</v>
      </c>
      <c r="AR639" s="34">
        <v>1532.82</v>
      </c>
      <c r="AS639" s="34" t="s">
        <v>408</v>
      </c>
      <c r="AT639" t="str">
        <f t="shared" si="29"/>
        <v>751882670JXXX PXRXLVX MXRQUX1287.56SIMSIMSIM190120767344761.875FNEL044761.87541985.916666666743569.87543569.875000000AMIL38AMIL 500 QP NACIONAL1532821532.82ATIVO</v>
      </c>
      <c r="AU639">
        <f t="shared" si="30"/>
        <v>0</v>
      </c>
      <c r="AV639">
        <f t="shared" si="31"/>
        <v>0</v>
      </c>
      <c r="AW639">
        <f>COUNTIF(Erros!$J$2:$J$1060,H639)</f>
        <v>3</v>
      </c>
      <c r="AX639">
        <f>COUNTIF(Discrepante!$J$2:$J$86,H639)</f>
        <v>0</v>
      </c>
      <c r="AY639">
        <f>COUNTIF(Acertos!$J$2:$J$37,H639)</f>
        <v>0</v>
      </c>
    </row>
    <row r="640" spans="1:51">
      <c r="A640" s="33"/>
      <c r="B640" s="33"/>
      <c r="C640" s="33"/>
      <c r="D640" s="36"/>
      <c r="E640" s="33"/>
      <c r="F640" s="33"/>
      <c r="G640" s="33"/>
      <c r="H640" s="36">
        <v>75188267</v>
      </c>
      <c r="I640" s="30">
        <v>0</v>
      </c>
      <c r="J640" s="36" t="s">
        <v>954</v>
      </c>
      <c r="K640" s="33"/>
      <c r="L640" s="33"/>
      <c r="M640" s="33"/>
      <c r="N640" s="33"/>
      <c r="O640" s="33"/>
      <c r="P640" s="36">
        <v>1287.56</v>
      </c>
      <c r="Q640" s="36" t="s">
        <v>404</v>
      </c>
      <c r="R640" s="36" t="s">
        <v>404</v>
      </c>
      <c r="S640" s="36" t="s">
        <v>404</v>
      </c>
      <c r="T640" s="36">
        <v>19</v>
      </c>
      <c r="U640" s="36">
        <v>0</v>
      </c>
      <c r="V640" s="36">
        <v>1</v>
      </c>
      <c r="W640" s="36">
        <v>207673</v>
      </c>
      <c r="X640" s="37">
        <v>44761.875</v>
      </c>
      <c r="Y640" s="36" t="s">
        <v>387</v>
      </c>
      <c r="Z640" s="36">
        <v>0</v>
      </c>
      <c r="AA640" s="37"/>
      <c r="AB640" s="37">
        <v>44761.875</v>
      </c>
      <c r="AC640" s="37">
        <v>41985.916666666664</v>
      </c>
      <c r="AD640" s="37">
        <v>43569.875</v>
      </c>
      <c r="AE640" s="37"/>
      <c r="AF640" s="37">
        <v>43569.875</v>
      </c>
      <c r="AG640" s="36"/>
      <c r="AH640" s="36">
        <v>0</v>
      </c>
      <c r="AI640" s="36">
        <v>0</v>
      </c>
      <c r="AJ640" s="36">
        <v>0</v>
      </c>
      <c r="AK640" s="36">
        <v>0</v>
      </c>
      <c r="AL640" s="36">
        <v>0</v>
      </c>
      <c r="AM640" s="36">
        <v>0</v>
      </c>
      <c r="AN640" s="36" t="s">
        <v>389</v>
      </c>
      <c r="AO640" s="36">
        <v>38</v>
      </c>
      <c r="AP640" s="36" t="s">
        <v>398</v>
      </c>
      <c r="AQ640" s="36">
        <v>153282</v>
      </c>
      <c r="AR640" s="36">
        <v>1532.82</v>
      </c>
      <c r="AS640" s="36" t="s">
        <v>408</v>
      </c>
      <c r="AT640" t="str">
        <f t="shared" si="29"/>
        <v>751882670JXXX PXRXLVX MXRQUX1287.56SIMSIMSIM190120767344761.875FNEL044761.87541985.916666666743569.87543569.875000000AMIL38AMIL 500 QP NACIONAL1532821532.82ATIVO</v>
      </c>
      <c r="AU640">
        <f t="shared" si="30"/>
        <v>1</v>
      </c>
      <c r="AV640">
        <f t="shared" si="31"/>
        <v>1</v>
      </c>
      <c r="AW640">
        <f>COUNTIF(Erros!$J$2:$J$1060,H640)</f>
        <v>3</v>
      </c>
      <c r="AX640">
        <f>COUNTIF(Discrepante!$J$2:$J$86,H640)</f>
        <v>0</v>
      </c>
      <c r="AY640">
        <f>COUNTIF(Acertos!$J$2:$J$37,H640)</f>
        <v>0</v>
      </c>
    </row>
    <row r="641" spans="1:51">
      <c r="A641" s="33"/>
      <c r="B641" s="33"/>
      <c r="C641" s="33"/>
      <c r="D641" s="34"/>
      <c r="E641" s="33"/>
      <c r="F641" s="33"/>
      <c r="G641" s="33"/>
      <c r="H641" s="34">
        <v>75188267</v>
      </c>
      <c r="I641" s="29">
        <v>0</v>
      </c>
      <c r="J641" s="34" t="s">
        <v>954</v>
      </c>
      <c r="K641" s="33"/>
      <c r="L641" s="33"/>
      <c r="M641" s="33"/>
      <c r="N641" s="33"/>
      <c r="O641" s="33"/>
      <c r="P641" s="34">
        <v>1287.56</v>
      </c>
      <c r="Q641" s="34" t="s">
        <v>404</v>
      </c>
      <c r="R641" s="34" t="s">
        <v>404</v>
      </c>
      <c r="S641" s="34" t="s">
        <v>404</v>
      </c>
      <c r="T641" s="34">
        <v>19</v>
      </c>
      <c r="U641" s="34">
        <v>0</v>
      </c>
      <c r="V641" s="34">
        <v>1</v>
      </c>
      <c r="W641" s="34">
        <v>207673</v>
      </c>
      <c r="X641" s="35">
        <v>44761.875</v>
      </c>
      <c r="Y641" s="34" t="s">
        <v>387</v>
      </c>
      <c r="Z641" s="34">
        <v>0</v>
      </c>
      <c r="AA641" s="35"/>
      <c r="AB641" s="35">
        <v>44761.875</v>
      </c>
      <c r="AC641" s="35">
        <v>41985.916666666664</v>
      </c>
      <c r="AD641" s="35">
        <v>43569.875</v>
      </c>
      <c r="AE641" s="35"/>
      <c r="AF641" s="35">
        <v>43569.875</v>
      </c>
      <c r="AG641" s="34"/>
      <c r="AH641" s="34">
        <v>0</v>
      </c>
      <c r="AI641" s="34">
        <v>0</v>
      </c>
      <c r="AJ641" s="34">
        <v>0</v>
      </c>
      <c r="AK641" s="34">
        <v>0</v>
      </c>
      <c r="AL641" s="34">
        <v>0</v>
      </c>
      <c r="AM641" s="34">
        <v>0</v>
      </c>
      <c r="AN641" s="34" t="s">
        <v>389</v>
      </c>
      <c r="AO641" s="34">
        <v>38</v>
      </c>
      <c r="AP641" s="34" t="s">
        <v>398</v>
      </c>
      <c r="AQ641" s="34">
        <v>153282</v>
      </c>
      <c r="AR641" s="34">
        <v>1532.82</v>
      </c>
      <c r="AS641" s="34" t="s">
        <v>408</v>
      </c>
      <c r="AT641" t="str">
        <f t="shared" si="29"/>
        <v>751882670JXXX PXRXLVX MXRQUX1287.56SIMSIMSIM190120767344761.875FNEL044761.87541985.916666666743569.87543569.875000000AMIL38AMIL 500 QP NACIONAL1532821532.82ATIVO</v>
      </c>
      <c r="AU641">
        <f t="shared" si="30"/>
        <v>1</v>
      </c>
      <c r="AV641">
        <f t="shared" si="31"/>
        <v>1</v>
      </c>
      <c r="AW641">
        <f>COUNTIF(Erros!$J$2:$J$1060,H641)</f>
        <v>3</v>
      </c>
      <c r="AX641">
        <f>COUNTIF(Discrepante!$J$2:$J$86,H641)</f>
        <v>0</v>
      </c>
      <c r="AY641">
        <f>COUNTIF(Acertos!$J$2:$J$37,H641)</f>
        <v>0</v>
      </c>
    </row>
    <row r="642" spans="1:51">
      <c r="A642" s="33"/>
      <c r="B642" s="33"/>
      <c r="C642" s="33"/>
      <c r="D642" s="36"/>
      <c r="E642" s="33"/>
      <c r="F642" s="33"/>
      <c r="G642" s="33"/>
      <c r="H642" s="36">
        <v>75188700</v>
      </c>
      <c r="I642" s="30">
        <v>0</v>
      </c>
      <c r="J642" s="36" t="s">
        <v>957</v>
      </c>
      <c r="K642" s="33"/>
      <c r="L642" s="33"/>
      <c r="M642" s="33"/>
      <c r="N642" s="33"/>
      <c r="O642" s="33"/>
      <c r="P642" s="36">
        <v>406.85</v>
      </c>
      <c r="Q642" s="36" t="s">
        <v>404</v>
      </c>
      <c r="R642" s="36" t="s">
        <v>404</v>
      </c>
      <c r="S642" s="36" t="s">
        <v>404</v>
      </c>
      <c r="T642" s="36">
        <v>19</v>
      </c>
      <c r="U642" s="36">
        <v>0</v>
      </c>
      <c r="V642" s="36">
        <v>1</v>
      </c>
      <c r="W642" s="36">
        <v>208358</v>
      </c>
      <c r="X642" s="37">
        <v>44761.875</v>
      </c>
      <c r="Y642" s="36" t="s">
        <v>387</v>
      </c>
      <c r="Z642" s="36">
        <v>0</v>
      </c>
      <c r="AA642" s="37"/>
      <c r="AB642" s="37">
        <v>44761.875</v>
      </c>
      <c r="AC642" s="37">
        <v>39952.875</v>
      </c>
      <c r="AD642" s="37">
        <v>44627.875</v>
      </c>
      <c r="AE642" s="37">
        <v>44605.875</v>
      </c>
      <c r="AF642" s="37">
        <v>43569.875</v>
      </c>
      <c r="AG642" s="36">
        <v>75188701</v>
      </c>
      <c r="AH642" s="36">
        <v>3882</v>
      </c>
      <c r="AI642" s="36">
        <v>3188</v>
      </c>
      <c r="AJ642" s="36">
        <v>31.88</v>
      </c>
      <c r="AK642" s="36">
        <v>3188</v>
      </c>
      <c r="AL642" s="36">
        <v>38.82</v>
      </c>
      <c r="AM642" s="36">
        <v>3882</v>
      </c>
      <c r="AN642" s="36" t="s">
        <v>389</v>
      </c>
      <c r="AO642" s="36">
        <v>38</v>
      </c>
      <c r="AP642" s="36" t="s">
        <v>394</v>
      </c>
      <c r="AQ642" s="36">
        <v>48439</v>
      </c>
      <c r="AR642" s="36">
        <v>484.39</v>
      </c>
      <c r="AS642" s="36" t="s">
        <v>408</v>
      </c>
      <c r="AT642" t="str">
        <f t="shared" ref="AT642:AT705" si="32">CONCATENATE(A642,B642,C642,D642,E642,F642,G642,H642,I642,J642,K642,L642,M642,N642,O642,P642,Q642,R642,S642,T642,U642,V642,W642,X642,Y642,Z642,AA642,AB642,AC642,AD642,AE642,AF642,AG642,AH642,AI642,AJ642,AK642,AL642,AM642,AN642,AO642,AP642,AQ642,AR642,AS642)</f>
        <v>751887000WXUX FXLLXPX PXRX XXRX XFXNX406.85SIMSIMSIM190120835844761.875FNEL044761.87539952.87544627.87544605.87543569.875751887013882318831.88318838.823882AMIL38NEXT PLUS RM RJ48439484.39ATIVO</v>
      </c>
      <c r="AU642">
        <f t="shared" ref="AU642:AU705" si="33">IF(AT642=AT641,1,0)</f>
        <v>0</v>
      </c>
      <c r="AV642">
        <f t="shared" si="31"/>
        <v>0</v>
      </c>
      <c r="AW642">
        <f>COUNTIF(Erros!$J$2:$J$1060,H642)</f>
        <v>3</v>
      </c>
      <c r="AX642">
        <f>COUNTIF(Discrepante!$J$2:$J$86,H642)</f>
        <v>0</v>
      </c>
      <c r="AY642">
        <f>COUNTIF(Acertos!$J$2:$J$37,H642)</f>
        <v>0</v>
      </c>
    </row>
    <row r="643" spans="1:51">
      <c r="A643" s="33"/>
      <c r="B643" s="33"/>
      <c r="C643" s="33"/>
      <c r="D643" s="34"/>
      <c r="E643" s="33"/>
      <c r="F643" s="33"/>
      <c r="G643" s="33"/>
      <c r="H643" s="34">
        <v>75188700</v>
      </c>
      <c r="I643" s="29">
        <v>0</v>
      </c>
      <c r="J643" s="34" t="s">
        <v>957</v>
      </c>
      <c r="K643" s="33"/>
      <c r="L643" s="33"/>
      <c r="M643" s="33"/>
      <c r="N643" s="33"/>
      <c r="O643" s="33"/>
      <c r="P643" s="34">
        <v>406.85</v>
      </c>
      <c r="Q643" s="34" t="s">
        <v>404</v>
      </c>
      <c r="R643" s="34" t="s">
        <v>404</v>
      </c>
      <c r="S643" s="34" t="s">
        <v>404</v>
      </c>
      <c r="T643" s="34">
        <v>19</v>
      </c>
      <c r="U643" s="34">
        <v>0</v>
      </c>
      <c r="V643" s="34">
        <v>1</v>
      </c>
      <c r="W643" s="34">
        <v>208358</v>
      </c>
      <c r="X643" s="35">
        <v>44761.875</v>
      </c>
      <c r="Y643" s="34" t="s">
        <v>387</v>
      </c>
      <c r="Z643" s="34">
        <v>0</v>
      </c>
      <c r="AA643" s="35"/>
      <c r="AB643" s="35">
        <v>44761.875</v>
      </c>
      <c r="AC643" s="35">
        <v>39952.875</v>
      </c>
      <c r="AD643" s="35">
        <v>44627.875</v>
      </c>
      <c r="AE643" s="35">
        <v>44605.875</v>
      </c>
      <c r="AF643" s="35">
        <v>43569.875</v>
      </c>
      <c r="AG643" s="34">
        <v>75188701</v>
      </c>
      <c r="AH643" s="34">
        <v>3882</v>
      </c>
      <c r="AI643" s="34">
        <v>3188</v>
      </c>
      <c r="AJ643" s="34">
        <v>31.88</v>
      </c>
      <c r="AK643" s="34">
        <v>3188</v>
      </c>
      <c r="AL643" s="34">
        <v>38.82</v>
      </c>
      <c r="AM643" s="34">
        <v>3882</v>
      </c>
      <c r="AN643" s="34" t="s">
        <v>389</v>
      </c>
      <c r="AO643" s="34">
        <v>38</v>
      </c>
      <c r="AP643" s="34" t="s">
        <v>394</v>
      </c>
      <c r="AQ643" s="34">
        <v>48439</v>
      </c>
      <c r="AR643" s="34">
        <v>484.39</v>
      </c>
      <c r="AS643" s="34" t="s">
        <v>408</v>
      </c>
      <c r="AT643" t="str">
        <f t="shared" si="32"/>
        <v>751887000WXUX FXLLXPX PXRX XXRX XFXNX406.85SIMSIMSIM190120835844761.875FNEL044761.87539952.87544627.87544605.87543569.875751887013882318831.88318838.823882AMIL38NEXT PLUS RM RJ48439484.39ATIVO</v>
      </c>
      <c r="AU643">
        <f t="shared" si="33"/>
        <v>1</v>
      </c>
      <c r="AV643">
        <f t="shared" ref="AV643:AV706" si="34">IF(H643=H642,1,0)</f>
        <v>1</v>
      </c>
      <c r="AW643">
        <f>COUNTIF(Erros!$J$2:$J$1060,H643)</f>
        <v>3</v>
      </c>
      <c r="AX643">
        <f>COUNTIF(Discrepante!$J$2:$J$86,H643)</f>
        <v>0</v>
      </c>
      <c r="AY643">
        <f>COUNTIF(Acertos!$J$2:$J$37,H643)</f>
        <v>0</v>
      </c>
    </row>
    <row r="644" spans="1:51">
      <c r="A644" s="33"/>
      <c r="B644" s="33"/>
      <c r="C644" s="33"/>
      <c r="D644" s="36"/>
      <c r="E644" s="33"/>
      <c r="F644" s="33"/>
      <c r="G644" s="33"/>
      <c r="H644" s="36">
        <v>75188700</v>
      </c>
      <c r="I644" s="30">
        <v>0</v>
      </c>
      <c r="J644" s="36" t="s">
        <v>957</v>
      </c>
      <c r="K644" s="33"/>
      <c r="L644" s="33"/>
      <c r="M644" s="33"/>
      <c r="N644" s="33"/>
      <c r="O644" s="33"/>
      <c r="P644" s="36">
        <v>406.85</v>
      </c>
      <c r="Q644" s="36" t="s">
        <v>404</v>
      </c>
      <c r="R644" s="36" t="s">
        <v>404</v>
      </c>
      <c r="S644" s="36" t="s">
        <v>404</v>
      </c>
      <c r="T644" s="36">
        <v>19</v>
      </c>
      <c r="U644" s="36">
        <v>0</v>
      </c>
      <c r="V644" s="36">
        <v>1</v>
      </c>
      <c r="W644" s="36">
        <v>208358</v>
      </c>
      <c r="X644" s="37">
        <v>44761.875</v>
      </c>
      <c r="Y644" s="36" t="s">
        <v>387</v>
      </c>
      <c r="Z644" s="36">
        <v>0</v>
      </c>
      <c r="AA644" s="37"/>
      <c r="AB644" s="37">
        <v>44761.875</v>
      </c>
      <c r="AC644" s="37">
        <v>39952.875</v>
      </c>
      <c r="AD644" s="37">
        <v>44627.875</v>
      </c>
      <c r="AE644" s="37">
        <v>44605.875</v>
      </c>
      <c r="AF644" s="37">
        <v>43569.875</v>
      </c>
      <c r="AG644" s="36">
        <v>75188701</v>
      </c>
      <c r="AH644" s="36">
        <v>3882</v>
      </c>
      <c r="AI644" s="36">
        <v>3188</v>
      </c>
      <c r="AJ644" s="36">
        <v>31.88</v>
      </c>
      <c r="AK644" s="36">
        <v>3188</v>
      </c>
      <c r="AL644" s="36">
        <v>38.82</v>
      </c>
      <c r="AM644" s="36">
        <v>3882</v>
      </c>
      <c r="AN644" s="36" t="s">
        <v>389</v>
      </c>
      <c r="AO644" s="36">
        <v>38</v>
      </c>
      <c r="AP644" s="36" t="s">
        <v>394</v>
      </c>
      <c r="AQ644" s="36">
        <v>48439</v>
      </c>
      <c r="AR644" s="36">
        <v>484.39</v>
      </c>
      <c r="AS644" s="36" t="s">
        <v>408</v>
      </c>
      <c r="AT644" t="str">
        <f t="shared" si="32"/>
        <v>751887000WXUX FXLLXPX PXRX XXRX XFXNX406.85SIMSIMSIM190120835844761.875FNEL044761.87539952.87544627.87544605.87543569.875751887013882318831.88318838.823882AMIL38NEXT PLUS RM RJ48439484.39ATIVO</v>
      </c>
      <c r="AU644">
        <f t="shared" si="33"/>
        <v>1</v>
      </c>
      <c r="AV644">
        <f t="shared" si="34"/>
        <v>1</v>
      </c>
      <c r="AW644">
        <f>COUNTIF(Erros!$J$2:$J$1060,H644)</f>
        <v>3</v>
      </c>
      <c r="AX644">
        <f>COUNTIF(Discrepante!$J$2:$J$86,H644)</f>
        <v>0</v>
      </c>
      <c r="AY644">
        <f>COUNTIF(Acertos!$J$2:$J$37,H644)</f>
        <v>0</v>
      </c>
    </row>
    <row r="645" spans="1:51">
      <c r="A645" s="31" t="s">
        <v>227</v>
      </c>
      <c r="B645" s="31" t="s">
        <v>19</v>
      </c>
      <c r="C645" s="31" t="s">
        <v>18</v>
      </c>
      <c r="D645" s="27">
        <v>1198444000</v>
      </c>
      <c r="E645" s="27" t="s">
        <v>1060</v>
      </c>
      <c r="F645" s="27" t="s">
        <v>20</v>
      </c>
      <c r="G645" s="32">
        <v>43569.875</v>
      </c>
      <c r="H645" s="31">
        <v>75188813</v>
      </c>
      <c r="I645" s="27">
        <v>3</v>
      </c>
      <c r="J645" s="31" t="s">
        <v>228</v>
      </c>
      <c r="K645" s="31">
        <v>0</v>
      </c>
      <c r="L645" s="31">
        <v>0</v>
      </c>
      <c r="M645" s="31" t="s">
        <v>201</v>
      </c>
      <c r="N645" s="31" t="s">
        <v>77</v>
      </c>
      <c r="O645" s="31" t="s">
        <v>78</v>
      </c>
      <c r="P645" s="31">
        <v>13.45</v>
      </c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 t="str">
        <f>M645</f>
        <v>NEXT MUN SÃO PAULO QC PJCA</v>
      </c>
      <c r="AQ645" s="33"/>
      <c r="AR645" s="33"/>
      <c r="AS645" s="33"/>
      <c r="AT645" t="str">
        <f t="shared" si="32"/>
        <v>6302b525171b4e38d1b83f156302b4ad7d8f3341632e5b086302b525171b4e38d1b83f0711984440006302b4ad7d8f3341632e5b081198444000D43569.875751888133XRTHUR FXRNXNDX DX NXWIMXNTX FRXITX00NEXT MUN SÃO PAULO QC PJCAMens. Titular Faixa Etária Implant.T13.45NEXT MUN SÃO PAULO QC PJCA</v>
      </c>
      <c r="AU645">
        <f t="shared" si="33"/>
        <v>0</v>
      </c>
      <c r="AV645">
        <f t="shared" si="34"/>
        <v>0</v>
      </c>
      <c r="AW645">
        <f>COUNTIF(Erros!$J$2:$J$1060,H645)</f>
        <v>0</v>
      </c>
      <c r="AX645">
        <f>COUNTIF(Discrepante!$J$2:$J$86,H645)</f>
        <v>4</v>
      </c>
      <c r="AY645">
        <f>COUNTIF(Acertos!$J$2:$J$37,H645)</f>
        <v>0</v>
      </c>
    </row>
    <row r="646" spans="1:51">
      <c r="A646" s="33"/>
      <c r="B646" s="33"/>
      <c r="C646" s="33"/>
      <c r="D646" s="34"/>
      <c r="E646" s="33"/>
      <c r="F646" s="33"/>
      <c r="G646" s="33"/>
      <c r="H646" s="34">
        <v>75188813</v>
      </c>
      <c r="I646" s="29">
        <v>1</v>
      </c>
      <c r="J646" s="34" t="s">
        <v>958</v>
      </c>
      <c r="K646" s="33"/>
      <c r="L646" s="33"/>
      <c r="M646" s="33"/>
      <c r="N646" s="33"/>
      <c r="O646" s="33"/>
      <c r="P646" s="34">
        <v>416.82</v>
      </c>
      <c r="Q646" s="34" t="s">
        <v>404</v>
      </c>
      <c r="R646" s="34" t="s">
        <v>404</v>
      </c>
      <c r="S646" s="34" t="s">
        <v>404</v>
      </c>
      <c r="T646" s="34">
        <v>19</v>
      </c>
      <c r="U646" s="34">
        <v>0</v>
      </c>
      <c r="V646" s="34">
        <v>1</v>
      </c>
      <c r="W646" s="34">
        <v>208393</v>
      </c>
      <c r="X646" s="35">
        <v>44761.875</v>
      </c>
      <c r="Y646" s="34" t="s">
        <v>387</v>
      </c>
      <c r="Z646" s="34">
        <v>0</v>
      </c>
      <c r="AA646" s="35">
        <v>44754.875</v>
      </c>
      <c r="AB646" s="35">
        <v>44761.875</v>
      </c>
      <c r="AC646" s="35">
        <v>42875.875</v>
      </c>
      <c r="AD646" s="35">
        <v>44754.875</v>
      </c>
      <c r="AE646" s="35"/>
      <c r="AF646" s="35">
        <v>43569.875</v>
      </c>
      <c r="AG646" s="34"/>
      <c r="AH646" s="34">
        <v>0</v>
      </c>
      <c r="AI646" s="34">
        <v>0</v>
      </c>
      <c r="AJ646" s="34">
        <v>0</v>
      </c>
      <c r="AK646" s="34">
        <v>0</v>
      </c>
      <c r="AL646" s="34">
        <v>0</v>
      </c>
      <c r="AM646" s="34">
        <v>0</v>
      </c>
      <c r="AN646" s="34" t="s">
        <v>389</v>
      </c>
      <c r="AO646" s="34">
        <v>38</v>
      </c>
      <c r="AP646" s="34" t="s">
        <v>400</v>
      </c>
      <c r="AQ646" s="34">
        <v>49621</v>
      </c>
      <c r="AR646" s="34">
        <v>496.21</v>
      </c>
      <c r="AS646" s="34" t="s">
        <v>391</v>
      </c>
      <c r="AT646" t="str">
        <f t="shared" si="32"/>
        <v>751888131XRTHUR FXRNXNDX DX NXWXMXNTX FRXXTX416.82SIMSIMSIM190120839344761.875FNEL044754.87544761.87542875.87544754.87543569.875000000AMIL38NEXT MUNICIPAL SÃO PAULO49621496.21INATIVO</v>
      </c>
      <c r="AU646">
        <f t="shared" si="33"/>
        <v>0</v>
      </c>
      <c r="AV646">
        <f t="shared" si="34"/>
        <v>1</v>
      </c>
      <c r="AW646">
        <f>COUNTIF(Erros!$J$2:$J$1060,H646)</f>
        <v>0</v>
      </c>
      <c r="AX646">
        <f>COUNTIF(Discrepante!$J$2:$J$86,H646)</f>
        <v>4</v>
      </c>
      <c r="AY646">
        <f>COUNTIF(Acertos!$J$2:$J$37,H646)</f>
        <v>0</v>
      </c>
    </row>
    <row r="647" spans="1:51">
      <c r="A647" s="33"/>
      <c r="B647" s="33"/>
      <c r="C647" s="33"/>
      <c r="D647" s="36"/>
      <c r="E647" s="33"/>
      <c r="F647" s="33"/>
      <c r="G647" s="33"/>
      <c r="H647" s="36">
        <v>75188813</v>
      </c>
      <c r="I647" s="30">
        <v>1</v>
      </c>
      <c r="J647" s="36" t="s">
        <v>958</v>
      </c>
      <c r="K647" s="33"/>
      <c r="L647" s="33"/>
      <c r="M647" s="33"/>
      <c r="N647" s="33"/>
      <c r="O647" s="33"/>
      <c r="P647" s="36">
        <v>416.82</v>
      </c>
      <c r="Q647" s="36" t="s">
        <v>404</v>
      </c>
      <c r="R647" s="36" t="s">
        <v>404</v>
      </c>
      <c r="S647" s="36" t="s">
        <v>404</v>
      </c>
      <c r="T647" s="36">
        <v>19</v>
      </c>
      <c r="U647" s="36">
        <v>0</v>
      </c>
      <c r="V647" s="36">
        <v>1</v>
      </c>
      <c r="W647" s="36">
        <v>208393</v>
      </c>
      <c r="X647" s="37">
        <v>44761.875</v>
      </c>
      <c r="Y647" s="36" t="s">
        <v>387</v>
      </c>
      <c r="Z647" s="36">
        <v>0</v>
      </c>
      <c r="AA647" s="37">
        <v>44754.875</v>
      </c>
      <c r="AB647" s="37">
        <v>44761.875</v>
      </c>
      <c r="AC647" s="37">
        <v>42875.875</v>
      </c>
      <c r="AD647" s="37">
        <v>44754.875</v>
      </c>
      <c r="AE647" s="37"/>
      <c r="AF647" s="37">
        <v>43569.875</v>
      </c>
      <c r="AG647" s="36"/>
      <c r="AH647" s="36">
        <v>0</v>
      </c>
      <c r="AI647" s="36">
        <v>0</v>
      </c>
      <c r="AJ647" s="36">
        <v>0</v>
      </c>
      <c r="AK647" s="36">
        <v>0</v>
      </c>
      <c r="AL647" s="36">
        <v>0</v>
      </c>
      <c r="AM647" s="36">
        <v>0</v>
      </c>
      <c r="AN647" s="36" t="s">
        <v>389</v>
      </c>
      <c r="AO647" s="36">
        <v>38</v>
      </c>
      <c r="AP647" s="36" t="s">
        <v>400</v>
      </c>
      <c r="AQ647" s="36">
        <v>49621</v>
      </c>
      <c r="AR647" s="36">
        <v>496.21</v>
      </c>
      <c r="AS647" s="36" t="s">
        <v>391</v>
      </c>
      <c r="AT647" t="str">
        <f t="shared" si="32"/>
        <v>751888131XRTHUR FXRNXNDX DX NXWXMXNTX FRXXTX416.82SIMSIMSIM190120839344761.875FNEL044754.87544761.87542875.87544754.87543569.875000000AMIL38NEXT MUNICIPAL SÃO PAULO49621496.21INATIVO</v>
      </c>
      <c r="AU647">
        <f t="shared" si="33"/>
        <v>1</v>
      </c>
      <c r="AV647">
        <f t="shared" si="34"/>
        <v>1</v>
      </c>
      <c r="AW647">
        <f>COUNTIF(Erros!$J$2:$J$1060,H647)</f>
        <v>0</v>
      </c>
      <c r="AX647">
        <f>COUNTIF(Discrepante!$J$2:$J$86,H647)</f>
        <v>4</v>
      </c>
      <c r="AY647">
        <f>COUNTIF(Acertos!$J$2:$J$37,H647)</f>
        <v>0</v>
      </c>
    </row>
    <row r="648" spans="1:51">
      <c r="A648" s="33"/>
      <c r="B648" s="33"/>
      <c r="C648" s="33"/>
      <c r="D648" s="34"/>
      <c r="E648" s="33"/>
      <c r="F648" s="33"/>
      <c r="G648" s="33"/>
      <c r="H648" s="34">
        <v>75188813</v>
      </c>
      <c r="I648" s="29">
        <v>1</v>
      </c>
      <c r="J648" s="34" t="s">
        <v>958</v>
      </c>
      <c r="K648" s="33"/>
      <c r="L648" s="33"/>
      <c r="M648" s="33"/>
      <c r="N648" s="33"/>
      <c r="O648" s="33"/>
      <c r="P648" s="34">
        <v>416.82</v>
      </c>
      <c r="Q648" s="34" t="s">
        <v>404</v>
      </c>
      <c r="R648" s="34" t="s">
        <v>404</v>
      </c>
      <c r="S648" s="34" t="s">
        <v>404</v>
      </c>
      <c r="T648" s="34">
        <v>19</v>
      </c>
      <c r="U648" s="34">
        <v>0</v>
      </c>
      <c r="V648" s="34">
        <v>1</v>
      </c>
      <c r="W648" s="34">
        <v>208393</v>
      </c>
      <c r="X648" s="35">
        <v>44761.875</v>
      </c>
      <c r="Y648" s="34" t="s">
        <v>387</v>
      </c>
      <c r="Z648" s="34">
        <v>0</v>
      </c>
      <c r="AA648" s="35">
        <v>44754.875</v>
      </c>
      <c r="AB648" s="35">
        <v>44761.875</v>
      </c>
      <c r="AC648" s="35">
        <v>42875.875</v>
      </c>
      <c r="AD648" s="35">
        <v>44754.875</v>
      </c>
      <c r="AE648" s="35"/>
      <c r="AF648" s="35">
        <v>43569.875</v>
      </c>
      <c r="AG648" s="34"/>
      <c r="AH648" s="34">
        <v>0</v>
      </c>
      <c r="AI648" s="34">
        <v>0</v>
      </c>
      <c r="AJ648" s="34">
        <v>0</v>
      </c>
      <c r="AK648" s="34">
        <v>0</v>
      </c>
      <c r="AL648" s="34">
        <v>0</v>
      </c>
      <c r="AM648" s="34">
        <v>0</v>
      </c>
      <c r="AN648" s="34" t="s">
        <v>389</v>
      </c>
      <c r="AO648" s="34">
        <v>38</v>
      </c>
      <c r="AP648" s="34" t="s">
        <v>400</v>
      </c>
      <c r="AQ648" s="34">
        <v>49621</v>
      </c>
      <c r="AR648" s="34">
        <v>496.21</v>
      </c>
      <c r="AS648" s="34" t="s">
        <v>391</v>
      </c>
      <c r="AT648" t="str">
        <f t="shared" si="32"/>
        <v>751888131XRTHUR FXRNXNDX DX NXWXMXNTX FRXXTX416.82SIMSIMSIM190120839344761.875FNEL044754.87544761.87542875.87544754.87543569.875000000AMIL38NEXT MUNICIPAL SÃO PAULO49621496.21INATIVO</v>
      </c>
      <c r="AU648">
        <f t="shared" si="33"/>
        <v>1</v>
      </c>
      <c r="AV648">
        <f t="shared" si="34"/>
        <v>1</v>
      </c>
      <c r="AW648">
        <f>COUNTIF(Erros!$J$2:$J$1060,H648)</f>
        <v>0</v>
      </c>
      <c r="AX648">
        <f>COUNTIF(Discrepante!$J$2:$J$86,H648)</f>
        <v>4</v>
      </c>
      <c r="AY648">
        <f>COUNTIF(Acertos!$J$2:$J$37,H648)</f>
        <v>0</v>
      </c>
    </row>
    <row r="649" spans="1:51">
      <c r="A649" s="33"/>
      <c r="B649" s="33"/>
      <c r="C649" s="33"/>
      <c r="D649" s="36"/>
      <c r="E649" s="33"/>
      <c r="F649" s="33"/>
      <c r="G649" s="33"/>
      <c r="H649" s="36">
        <v>75195110</v>
      </c>
      <c r="I649" s="30">
        <v>0</v>
      </c>
      <c r="J649" s="36" t="s">
        <v>959</v>
      </c>
      <c r="K649" s="33"/>
      <c r="L649" s="33"/>
      <c r="M649" s="33"/>
      <c r="N649" s="33"/>
      <c r="O649" s="33"/>
      <c r="P649" s="36">
        <v>406.85</v>
      </c>
      <c r="Q649" s="36" t="s">
        <v>404</v>
      </c>
      <c r="R649" s="36" t="s">
        <v>404</v>
      </c>
      <c r="S649" s="36" t="s">
        <v>404</v>
      </c>
      <c r="T649" s="36">
        <v>19</v>
      </c>
      <c r="U649" s="36">
        <v>0</v>
      </c>
      <c r="V649" s="36">
        <v>1</v>
      </c>
      <c r="W649" s="36">
        <v>208450</v>
      </c>
      <c r="X649" s="37">
        <v>44761.875</v>
      </c>
      <c r="Y649" s="36" t="s">
        <v>387</v>
      </c>
      <c r="Z649" s="36">
        <v>0</v>
      </c>
      <c r="AA649" s="37"/>
      <c r="AB649" s="37">
        <v>44761.875</v>
      </c>
      <c r="AC649" s="37">
        <v>41547.875</v>
      </c>
      <c r="AD649" s="37">
        <v>43576.875</v>
      </c>
      <c r="AE649" s="37"/>
      <c r="AF649" s="37">
        <v>43569.875</v>
      </c>
      <c r="AG649" s="36"/>
      <c r="AH649" s="36">
        <v>0</v>
      </c>
      <c r="AI649" s="36">
        <v>0</v>
      </c>
      <c r="AJ649" s="36">
        <v>0</v>
      </c>
      <c r="AK649" s="36">
        <v>0</v>
      </c>
      <c r="AL649" s="36">
        <v>0</v>
      </c>
      <c r="AM649" s="36">
        <v>0</v>
      </c>
      <c r="AN649" s="36" t="s">
        <v>389</v>
      </c>
      <c r="AO649" s="36">
        <v>38</v>
      </c>
      <c r="AP649" s="36" t="s">
        <v>394</v>
      </c>
      <c r="AQ649" s="36">
        <v>48439</v>
      </c>
      <c r="AR649" s="36">
        <v>484.39</v>
      </c>
      <c r="AS649" s="36" t="s">
        <v>408</v>
      </c>
      <c r="AT649" t="str">
        <f t="shared" si="32"/>
        <v>751951100XXBXLX DX FRXNWX BXRRXTX XLXVXXRX406.85SIMSIMSIM190120845044761.875FNEL044761.87541547.87543576.87543569.875000000AMIL38NEXT PLUS RM RJ48439484.39ATIVO</v>
      </c>
      <c r="AU649">
        <f t="shared" si="33"/>
        <v>0</v>
      </c>
      <c r="AV649">
        <f t="shared" si="34"/>
        <v>0</v>
      </c>
      <c r="AW649">
        <f>COUNTIF(Erros!$J$2:$J$1060,H649)</f>
        <v>3</v>
      </c>
      <c r="AX649">
        <f>COUNTIF(Discrepante!$J$2:$J$86,H649)</f>
        <v>0</v>
      </c>
      <c r="AY649">
        <f>COUNTIF(Acertos!$J$2:$J$37,H649)</f>
        <v>0</v>
      </c>
    </row>
    <row r="650" spans="1:51">
      <c r="A650" s="33"/>
      <c r="B650" s="33"/>
      <c r="C650" s="33"/>
      <c r="D650" s="34"/>
      <c r="E650" s="33"/>
      <c r="F650" s="33"/>
      <c r="G650" s="33"/>
      <c r="H650" s="34">
        <v>75195110</v>
      </c>
      <c r="I650" s="29">
        <v>0</v>
      </c>
      <c r="J650" s="34" t="s">
        <v>959</v>
      </c>
      <c r="K650" s="33"/>
      <c r="L650" s="33"/>
      <c r="M650" s="33"/>
      <c r="N650" s="33"/>
      <c r="O650" s="33"/>
      <c r="P650" s="34">
        <v>406.85</v>
      </c>
      <c r="Q650" s="34" t="s">
        <v>404</v>
      </c>
      <c r="R650" s="34" t="s">
        <v>404</v>
      </c>
      <c r="S650" s="34" t="s">
        <v>404</v>
      </c>
      <c r="T650" s="34">
        <v>19</v>
      </c>
      <c r="U650" s="34">
        <v>0</v>
      </c>
      <c r="V650" s="34">
        <v>1</v>
      </c>
      <c r="W650" s="34">
        <v>208450</v>
      </c>
      <c r="X650" s="35">
        <v>44761.875</v>
      </c>
      <c r="Y650" s="34" t="s">
        <v>387</v>
      </c>
      <c r="Z650" s="34">
        <v>0</v>
      </c>
      <c r="AA650" s="35"/>
      <c r="AB650" s="35">
        <v>44761.875</v>
      </c>
      <c r="AC650" s="35">
        <v>41547.875</v>
      </c>
      <c r="AD650" s="35">
        <v>43576.875</v>
      </c>
      <c r="AE650" s="35"/>
      <c r="AF650" s="35">
        <v>43569.875</v>
      </c>
      <c r="AG650" s="34"/>
      <c r="AH650" s="34">
        <v>0</v>
      </c>
      <c r="AI650" s="34">
        <v>0</v>
      </c>
      <c r="AJ650" s="34">
        <v>0</v>
      </c>
      <c r="AK650" s="34">
        <v>0</v>
      </c>
      <c r="AL650" s="34">
        <v>0</v>
      </c>
      <c r="AM650" s="34">
        <v>0</v>
      </c>
      <c r="AN650" s="34" t="s">
        <v>389</v>
      </c>
      <c r="AO650" s="34">
        <v>38</v>
      </c>
      <c r="AP650" s="34" t="s">
        <v>394</v>
      </c>
      <c r="AQ650" s="34">
        <v>48439</v>
      </c>
      <c r="AR650" s="34">
        <v>484.39</v>
      </c>
      <c r="AS650" s="34" t="s">
        <v>408</v>
      </c>
      <c r="AT650" t="str">
        <f t="shared" si="32"/>
        <v>751951100XXBXLX DX FRXNWX BXRRXTX XLXVXXRX406.85SIMSIMSIM190120845044761.875FNEL044761.87541547.87543576.87543569.875000000AMIL38NEXT PLUS RM RJ48439484.39ATIVO</v>
      </c>
      <c r="AU650">
        <f t="shared" si="33"/>
        <v>1</v>
      </c>
      <c r="AV650">
        <f t="shared" si="34"/>
        <v>1</v>
      </c>
      <c r="AW650">
        <f>COUNTIF(Erros!$J$2:$J$1060,H650)</f>
        <v>3</v>
      </c>
      <c r="AX650">
        <f>COUNTIF(Discrepante!$J$2:$J$86,H650)</f>
        <v>0</v>
      </c>
      <c r="AY650">
        <f>COUNTIF(Acertos!$J$2:$J$37,H650)</f>
        <v>0</v>
      </c>
    </row>
    <row r="651" spans="1:51">
      <c r="A651" s="33"/>
      <c r="B651" s="33"/>
      <c r="C651" s="33"/>
      <c r="D651" s="36"/>
      <c r="E651" s="33"/>
      <c r="F651" s="33"/>
      <c r="G651" s="33"/>
      <c r="H651" s="36">
        <v>75195110</v>
      </c>
      <c r="I651" s="30">
        <v>0</v>
      </c>
      <c r="J651" s="36" t="s">
        <v>959</v>
      </c>
      <c r="K651" s="33"/>
      <c r="L651" s="33"/>
      <c r="M651" s="33"/>
      <c r="N651" s="33"/>
      <c r="O651" s="33"/>
      <c r="P651" s="36">
        <v>406.85</v>
      </c>
      <c r="Q651" s="36" t="s">
        <v>404</v>
      </c>
      <c r="R651" s="36" t="s">
        <v>404</v>
      </c>
      <c r="S651" s="36" t="s">
        <v>404</v>
      </c>
      <c r="T651" s="36">
        <v>19</v>
      </c>
      <c r="U651" s="36">
        <v>0</v>
      </c>
      <c r="V651" s="36">
        <v>1</v>
      </c>
      <c r="W651" s="36">
        <v>208450</v>
      </c>
      <c r="X651" s="37">
        <v>44761.875</v>
      </c>
      <c r="Y651" s="36" t="s">
        <v>387</v>
      </c>
      <c r="Z651" s="36">
        <v>0</v>
      </c>
      <c r="AA651" s="37"/>
      <c r="AB651" s="37">
        <v>44761.875</v>
      </c>
      <c r="AC651" s="37">
        <v>41547.875</v>
      </c>
      <c r="AD651" s="37">
        <v>43576.875</v>
      </c>
      <c r="AE651" s="37"/>
      <c r="AF651" s="37">
        <v>43569.875</v>
      </c>
      <c r="AG651" s="36"/>
      <c r="AH651" s="36">
        <v>0</v>
      </c>
      <c r="AI651" s="36">
        <v>0</v>
      </c>
      <c r="AJ651" s="36">
        <v>0</v>
      </c>
      <c r="AK651" s="36">
        <v>0</v>
      </c>
      <c r="AL651" s="36">
        <v>0</v>
      </c>
      <c r="AM651" s="36">
        <v>0</v>
      </c>
      <c r="AN651" s="36" t="s">
        <v>389</v>
      </c>
      <c r="AO651" s="36">
        <v>38</v>
      </c>
      <c r="AP651" s="36" t="s">
        <v>394</v>
      </c>
      <c r="AQ651" s="36">
        <v>48439</v>
      </c>
      <c r="AR651" s="36">
        <v>484.39</v>
      </c>
      <c r="AS651" s="36" t="s">
        <v>408</v>
      </c>
      <c r="AT651" t="str">
        <f t="shared" si="32"/>
        <v>751951100XXBXLX DX FRXNWX BXRRXTX XLXVXXRX406.85SIMSIMSIM190120845044761.875FNEL044761.87541547.87543576.87543569.875000000AMIL38NEXT PLUS RM RJ48439484.39ATIVO</v>
      </c>
      <c r="AU651">
        <f t="shared" si="33"/>
        <v>1</v>
      </c>
      <c r="AV651">
        <f t="shared" si="34"/>
        <v>1</v>
      </c>
      <c r="AW651">
        <f>COUNTIF(Erros!$J$2:$J$1060,H651)</f>
        <v>3</v>
      </c>
      <c r="AX651">
        <f>COUNTIF(Discrepante!$J$2:$J$86,H651)</f>
        <v>0</v>
      </c>
      <c r="AY651">
        <f>COUNTIF(Acertos!$J$2:$J$37,H651)</f>
        <v>0</v>
      </c>
    </row>
    <row r="652" spans="1:51">
      <c r="A652" s="33"/>
      <c r="B652" s="33"/>
      <c r="C652" s="33"/>
      <c r="D652" s="34"/>
      <c r="E652" s="33"/>
      <c r="F652" s="33"/>
      <c r="G652" s="33"/>
      <c r="H652" s="34">
        <v>76019932</v>
      </c>
      <c r="I652" s="29">
        <v>0</v>
      </c>
      <c r="J652" s="34" t="s">
        <v>596</v>
      </c>
      <c r="K652" s="33"/>
      <c r="L652" s="33"/>
      <c r="M652" s="33"/>
      <c r="N652" s="33"/>
      <c r="O652" s="33"/>
      <c r="P652" s="34">
        <v>1937.21</v>
      </c>
      <c r="Q652" s="34" t="s">
        <v>404</v>
      </c>
      <c r="R652" s="34" t="s">
        <v>404</v>
      </c>
      <c r="S652" s="34" t="s">
        <v>404</v>
      </c>
      <c r="T652" s="34">
        <v>278</v>
      </c>
      <c r="U652" s="34">
        <v>0</v>
      </c>
      <c r="V652" s="34">
        <v>1</v>
      </c>
      <c r="W652" s="34">
        <v>209074</v>
      </c>
      <c r="X652" s="35">
        <v>44777.875</v>
      </c>
      <c r="Y652" s="34" t="s">
        <v>396</v>
      </c>
      <c r="Z652" s="34">
        <v>0</v>
      </c>
      <c r="AA652" s="35"/>
      <c r="AB652" s="35">
        <v>44777.875</v>
      </c>
      <c r="AC652" s="35">
        <v>29582.916666666668</v>
      </c>
      <c r="AD652" s="35">
        <v>43867.875</v>
      </c>
      <c r="AE652" s="35">
        <v>43859.875</v>
      </c>
      <c r="AF652" s="35">
        <v>43585.875</v>
      </c>
      <c r="AG652" s="34"/>
      <c r="AH652" s="34">
        <v>0</v>
      </c>
      <c r="AI652" s="34">
        <v>0</v>
      </c>
      <c r="AJ652" s="34">
        <v>0</v>
      </c>
      <c r="AK652" s="34">
        <v>0</v>
      </c>
      <c r="AL652" s="34">
        <v>0</v>
      </c>
      <c r="AM652" s="34">
        <v>0</v>
      </c>
      <c r="AN652" s="34" t="s">
        <v>389</v>
      </c>
      <c r="AO652" s="34">
        <v>38</v>
      </c>
      <c r="AP652" s="34" t="s">
        <v>390</v>
      </c>
      <c r="AQ652" s="34">
        <v>233396</v>
      </c>
      <c r="AR652" s="34">
        <v>2333.96</v>
      </c>
      <c r="AS652" s="34" t="s">
        <v>408</v>
      </c>
      <c r="AT652" t="str">
        <f t="shared" si="32"/>
        <v>760199320XNX WXRXLXNX MXRTXN DX XUZX1937.21SIMSIMSIM2780120907444777.875SINDSIME -SINDICATO DOS EMPREENDEDORES INDIVIDUAIS044777.87529582.916666666743867.87543859.87543585.875000000AMIL38AMIL 400 QP NACIONAL2333962333.96ATIVO</v>
      </c>
      <c r="AU652">
        <f t="shared" si="33"/>
        <v>0</v>
      </c>
      <c r="AV652">
        <f t="shared" si="34"/>
        <v>0</v>
      </c>
      <c r="AW652">
        <f>COUNTIF(Erros!$J$2:$J$1060,H652)</f>
        <v>1</v>
      </c>
      <c r="AX652">
        <f>COUNTIF(Discrepante!$J$2:$J$86,H652)</f>
        <v>0</v>
      </c>
      <c r="AY652">
        <f>COUNTIF(Acertos!$J$2:$J$37,H652)</f>
        <v>0</v>
      </c>
    </row>
    <row r="653" spans="1:51">
      <c r="A653" s="33"/>
      <c r="B653" s="33"/>
      <c r="C653" s="33"/>
      <c r="D653" s="36">
        <v>1189435000</v>
      </c>
      <c r="E653" s="33"/>
      <c r="F653" s="33"/>
      <c r="G653" s="33"/>
      <c r="H653" s="36">
        <v>76020193</v>
      </c>
      <c r="I653" s="30">
        <v>0</v>
      </c>
      <c r="J653" s="36" t="s">
        <v>597</v>
      </c>
      <c r="K653" s="33"/>
      <c r="L653" s="33"/>
      <c r="M653" s="33"/>
      <c r="N653" s="33"/>
      <c r="O653" s="33"/>
      <c r="P653" s="36">
        <v>3842.82</v>
      </c>
      <c r="Q653" s="36" t="s">
        <v>404</v>
      </c>
      <c r="R653" s="36" t="s">
        <v>404</v>
      </c>
      <c r="S653" s="36" t="s">
        <v>404</v>
      </c>
      <c r="T653" s="36">
        <v>57</v>
      </c>
      <c r="U653" s="36">
        <v>0</v>
      </c>
      <c r="V653" s="36">
        <v>1</v>
      </c>
      <c r="W653" s="36">
        <v>209164</v>
      </c>
      <c r="X653" s="37">
        <v>44777.875</v>
      </c>
      <c r="Y653" s="36" t="s">
        <v>392</v>
      </c>
      <c r="Z653" s="36">
        <v>0</v>
      </c>
      <c r="AA653" s="37"/>
      <c r="AB653" s="37">
        <v>44777.875</v>
      </c>
      <c r="AC653" s="37">
        <v>30389.875</v>
      </c>
      <c r="AD653" s="37">
        <v>44339.875</v>
      </c>
      <c r="AE653" s="37">
        <v>44315.875</v>
      </c>
      <c r="AF653" s="37">
        <v>43585.875</v>
      </c>
      <c r="AG653" s="36"/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36" t="s">
        <v>389</v>
      </c>
      <c r="AO653" s="36">
        <v>38</v>
      </c>
      <c r="AP653" s="36" t="s">
        <v>598</v>
      </c>
      <c r="AQ653" s="36">
        <v>457479</v>
      </c>
      <c r="AR653" s="36">
        <v>4574.79</v>
      </c>
      <c r="AS653" s="36" t="s">
        <v>408</v>
      </c>
      <c r="AT653" t="str">
        <f t="shared" si="32"/>
        <v>1189435000760201930FXBRXWXX MXWXDX BRXTX3842.82SIMSIMSIM570120916444777.875ANMEP044777.87530389.87544339.87544315.87543585.875000000AMIL38ONE LINCX LT3 NACIONAL QP4574794574.79ATIVO</v>
      </c>
      <c r="AU653">
        <f t="shared" si="33"/>
        <v>0</v>
      </c>
      <c r="AV653">
        <f t="shared" si="34"/>
        <v>0</v>
      </c>
      <c r="AW653">
        <f>COUNTIF(Erros!$J$2:$J$1060,H653)</f>
        <v>1</v>
      </c>
      <c r="AX653">
        <f>COUNTIF(Discrepante!$J$2:$J$86,H653)</f>
        <v>0</v>
      </c>
      <c r="AY653">
        <f>COUNTIF(Acertos!$J$2:$J$37,H653)</f>
        <v>0</v>
      </c>
    </row>
    <row r="654" spans="1:51">
      <c r="A654" s="33"/>
      <c r="B654" s="33"/>
      <c r="C654" s="33"/>
      <c r="D654" s="34">
        <v>1189449000</v>
      </c>
      <c r="E654" s="33"/>
      <c r="F654" s="33"/>
      <c r="G654" s="33"/>
      <c r="H654" s="34">
        <v>76020198</v>
      </c>
      <c r="I654" s="29">
        <v>0</v>
      </c>
      <c r="J654" s="34" t="s">
        <v>599</v>
      </c>
      <c r="K654" s="33"/>
      <c r="L654" s="33"/>
      <c r="M654" s="33"/>
      <c r="N654" s="33"/>
      <c r="O654" s="33"/>
      <c r="P654" s="34">
        <v>260.83999999999997</v>
      </c>
      <c r="Q654" s="34" t="s">
        <v>386</v>
      </c>
      <c r="R654" s="34" t="s">
        <v>386</v>
      </c>
      <c r="S654" s="34" t="s">
        <v>386</v>
      </c>
      <c r="T654" s="34">
        <v>19</v>
      </c>
      <c r="U654" s="34">
        <v>0</v>
      </c>
      <c r="V654" s="34">
        <v>1</v>
      </c>
      <c r="W654" s="34">
        <v>209169</v>
      </c>
      <c r="X654" s="35">
        <v>44777.875</v>
      </c>
      <c r="Y654" s="34" t="s">
        <v>387</v>
      </c>
      <c r="Z654" s="34">
        <v>0</v>
      </c>
      <c r="AA654" s="35">
        <v>44711.875</v>
      </c>
      <c r="AB654" s="35">
        <v>44777.875</v>
      </c>
      <c r="AC654" s="35">
        <v>39688.875</v>
      </c>
      <c r="AD654" s="35">
        <v>44711.875</v>
      </c>
      <c r="AE654" s="35">
        <v>44679.875</v>
      </c>
      <c r="AF654" s="35">
        <v>43585.875</v>
      </c>
      <c r="AG654" s="34"/>
      <c r="AH654" s="34">
        <v>0</v>
      </c>
      <c r="AI654" s="34">
        <v>0</v>
      </c>
      <c r="AJ654" s="34">
        <v>0</v>
      </c>
      <c r="AK654" s="34">
        <v>0</v>
      </c>
      <c r="AL654" s="34">
        <v>0</v>
      </c>
      <c r="AM654" s="34">
        <v>0</v>
      </c>
      <c r="AN654" s="34" t="s">
        <v>389</v>
      </c>
      <c r="AO654" s="34"/>
      <c r="AP654" s="34" t="s">
        <v>400</v>
      </c>
      <c r="AQ654" s="34">
        <v>31052</v>
      </c>
      <c r="AR654" s="34">
        <v>310.52</v>
      </c>
      <c r="AS654" s="34" t="s">
        <v>391</v>
      </c>
      <c r="AT654" t="str">
        <f t="shared" si="32"/>
        <v>1189449000760201980NXWXLX FXM GXMX260.84NÃONÃONÃO190120916944777.875FNEL044711.87544777.87539688.87544711.87544679.87543585.875000000AMILNEXT MUNICIPAL SÃO PAULO31052310.52INATIVO</v>
      </c>
      <c r="AU654">
        <f t="shared" si="33"/>
        <v>0</v>
      </c>
      <c r="AV654">
        <f t="shared" si="34"/>
        <v>0</v>
      </c>
      <c r="AW654">
        <f>COUNTIF(Erros!$J$2:$J$1060,H654)</f>
        <v>1</v>
      </c>
      <c r="AX654">
        <f>COUNTIF(Discrepante!$J$2:$J$86,H654)</f>
        <v>0</v>
      </c>
      <c r="AY654">
        <f>COUNTIF(Acertos!$J$2:$J$37,H654)</f>
        <v>0</v>
      </c>
    </row>
    <row r="655" spans="1:51">
      <c r="A655" s="33"/>
      <c r="B655" s="33"/>
      <c r="C655" s="33"/>
      <c r="D655" s="36">
        <v>1189435000</v>
      </c>
      <c r="E655" s="33"/>
      <c r="F655" s="33"/>
      <c r="G655" s="33"/>
      <c r="H655" s="36">
        <v>76020287</v>
      </c>
      <c r="I655" s="30">
        <v>0</v>
      </c>
      <c r="J655" s="36" t="s">
        <v>600</v>
      </c>
      <c r="K655" s="33"/>
      <c r="L655" s="33"/>
      <c r="M655" s="33"/>
      <c r="N655" s="33"/>
      <c r="O655" s="33"/>
      <c r="P655" s="36">
        <v>415.83</v>
      </c>
      <c r="Q655" s="36" t="s">
        <v>404</v>
      </c>
      <c r="R655" s="36" t="s">
        <v>386</v>
      </c>
      <c r="S655" s="36" t="s">
        <v>386</v>
      </c>
      <c r="T655" s="36">
        <v>57</v>
      </c>
      <c r="U655" s="36">
        <v>0</v>
      </c>
      <c r="V655" s="36">
        <v>1</v>
      </c>
      <c r="W655" s="36">
        <v>211790</v>
      </c>
      <c r="X655" s="37">
        <v>44777.875</v>
      </c>
      <c r="Y655" s="36" t="s">
        <v>392</v>
      </c>
      <c r="Z655" s="36">
        <v>0</v>
      </c>
      <c r="AA655" s="37">
        <v>44727.875</v>
      </c>
      <c r="AB655" s="37">
        <v>44777.875</v>
      </c>
      <c r="AC655" s="37">
        <v>30970.875</v>
      </c>
      <c r="AD655" s="37">
        <v>44727.875</v>
      </c>
      <c r="AE655" s="37">
        <v>44711.875</v>
      </c>
      <c r="AF655" s="37">
        <v>43585.875</v>
      </c>
      <c r="AG655" s="36">
        <v>76128071</v>
      </c>
      <c r="AH655" s="36">
        <v>368</v>
      </c>
      <c r="AI655" s="36">
        <v>3022</v>
      </c>
      <c r="AJ655" s="36">
        <v>30.22</v>
      </c>
      <c r="AK655" s="36">
        <v>3022</v>
      </c>
      <c r="AL655" s="36">
        <v>36.799999999999997</v>
      </c>
      <c r="AM655" s="36">
        <v>3680</v>
      </c>
      <c r="AN655" s="36" t="s">
        <v>389</v>
      </c>
      <c r="AO655" s="36">
        <v>38</v>
      </c>
      <c r="AP655" s="36" t="s">
        <v>601</v>
      </c>
      <c r="AQ655" s="36">
        <v>49503</v>
      </c>
      <c r="AR655" s="36">
        <v>495.03</v>
      </c>
      <c r="AS655" s="36" t="s">
        <v>391</v>
      </c>
      <c r="AT655" t="str">
        <f t="shared" si="32"/>
        <v>1189435000760202870RXNXN WXTXLDXLX MXRQUX XNTX415.83SIMNÃONÃO570121179044777.875ANMEP044727.87544777.87530970.87544727.87544711.87543585.87576128071368302230.22302236.83680AMIL38NEXT ABC 2049503495.03INATIVO</v>
      </c>
      <c r="AU655">
        <f t="shared" si="33"/>
        <v>0</v>
      </c>
      <c r="AV655">
        <f t="shared" si="34"/>
        <v>0</v>
      </c>
      <c r="AW655">
        <f>COUNTIF(Erros!$J$2:$J$1060,H655)</f>
        <v>1</v>
      </c>
      <c r="AX655">
        <f>COUNTIF(Discrepante!$J$2:$J$86,H655)</f>
        <v>0</v>
      </c>
      <c r="AY655">
        <f>COUNTIF(Acertos!$J$2:$J$37,H655)</f>
        <v>0</v>
      </c>
    </row>
    <row r="656" spans="1:51">
      <c r="A656" s="33"/>
      <c r="B656" s="33"/>
      <c r="C656" s="33"/>
      <c r="D656" s="34">
        <v>336362000</v>
      </c>
      <c r="E656" s="33"/>
      <c r="F656" s="33"/>
      <c r="G656" s="33"/>
      <c r="H656" s="34">
        <v>76050899</v>
      </c>
      <c r="I656" s="29">
        <v>0</v>
      </c>
      <c r="J656" s="34" t="s">
        <v>433</v>
      </c>
      <c r="K656" s="33"/>
      <c r="L656" s="33"/>
      <c r="M656" s="33"/>
      <c r="N656" s="33"/>
      <c r="O656" s="33"/>
      <c r="P656" s="34">
        <v>1272.8900000000001</v>
      </c>
      <c r="Q656" s="34" t="s">
        <v>404</v>
      </c>
      <c r="R656" s="34" t="s">
        <v>404</v>
      </c>
      <c r="S656" s="34" t="s">
        <v>404</v>
      </c>
      <c r="T656" s="34">
        <v>130</v>
      </c>
      <c r="U656" s="34">
        <v>26649007</v>
      </c>
      <c r="V656" s="34">
        <v>1</v>
      </c>
      <c r="W656" s="34">
        <v>63735</v>
      </c>
      <c r="X656" s="35">
        <v>44777.875</v>
      </c>
      <c r="Y656" s="34" t="s">
        <v>431</v>
      </c>
      <c r="Z656" s="34">
        <v>1</v>
      </c>
      <c r="AA656" s="35">
        <v>44752.875</v>
      </c>
      <c r="AB656" s="35">
        <v>44777.875</v>
      </c>
      <c r="AC656" s="35">
        <v>43558.875</v>
      </c>
      <c r="AD656" s="35">
        <v>44752.875</v>
      </c>
      <c r="AE656" s="35"/>
      <c r="AF656" s="35">
        <v>43587.875</v>
      </c>
      <c r="AG656" s="34"/>
      <c r="AH656" s="34">
        <v>0</v>
      </c>
      <c r="AI656" s="34">
        <v>0</v>
      </c>
      <c r="AJ656" s="34">
        <v>0</v>
      </c>
      <c r="AK656" s="34">
        <v>0</v>
      </c>
      <c r="AL656" s="34">
        <v>0</v>
      </c>
      <c r="AM656" s="34">
        <v>0</v>
      </c>
      <c r="AN656" s="34" t="s">
        <v>389</v>
      </c>
      <c r="AO656" s="34">
        <v>92</v>
      </c>
      <c r="AP656" s="34" t="s">
        <v>430</v>
      </c>
      <c r="AQ656" s="34">
        <v>143833</v>
      </c>
      <c r="AR656" s="34">
        <v>1438.33</v>
      </c>
      <c r="AS656" s="34" t="s">
        <v>391</v>
      </c>
      <c r="AT656" t="str">
        <f t="shared" si="32"/>
        <v>336362000760508990HXLXNX MXRXNHX RXXNX DX HXLXNDX X1272.89SIMSIMSIM1302664900716373544777.875GP3 - FETASP/PB - FEDERACAO DOS TRABALHA EM SERV P144752.87544777.87543558.87544752.87543587.875000000AMIL92GP3 - BLUE PLUS 300 QC1438331438.33INATIVO</v>
      </c>
      <c r="AU656">
        <f t="shared" si="33"/>
        <v>0</v>
      </c>
      <c r="AV656">
        <f t="shared" si="34"/>
        <v>0</v>
      </c>
      <c r="AW656">
        <f>COUNTIF(Erros!$J$2:$J$1060,H656)</f>
        <v>1</v>
      </c>
      <c r="AX656">
        <f>COUNTIF(Discrepante!$J$2:$J$86,H656)</f>
        <v>0</v>
      </c>
      <c r="AY656">
        <f>COUNTIF(Acertos!$J$2:$J$37,H656)</f>
        <v>0</v>
      </c>
    </row>
    <row r="657" spans="1:51">
      <c r="A657" s="33"/>
      <c r="B657" s="33"/>
      <c r="C657" s="33"/>
      <c r="D657" s="36"/>
      <c r="E657" s="33"/>
      <c r="F657" s="33"/>
      <c r="G657" s="33"/>
      <c r="H657" s="36">
        <v>76090654</v>
      </c>
      <c r="I657" s="30">
        <v>0</v>
      </c>
      <c r="J657" s="36" t="s">
        <v>740</v>
      </c>
      <c r="K657" s="33"/>
      <c r="L657" s="33"/>
      <c r="M657" s="33"/>
      <c r="N657" s="33"/>
      <c r="O657" s="33"/>
      <c r="P657" s="36">
        <v>318.26</v>
      </c>
      <c r="Q657" s="36" t="s">
        <v>386</v>
      </c>
      <c r="R657" s="36" t="s">
        <v>386</v>
      </c>
      <c r="S657" s="36" t="s">
        <v>386</v>
      </c>
      <c r="T657" s="36">
        <v>19</v>
      </c>
      <c r="U657" s="36">
        <v>0</v>
      </c>
      <c r="V657" s="36">
        <v>1</v>
      </c>
      <c r="W657" s="36">
        <v>212926</v>
      </c>
      <c r="X657" s="37">
        <v>44761.875</v>
      </c>
      <c r="Y657" s="36" t="s">
        <v>387</v>
      </c>
      <c r="Z657" s="36">
        <v>0</v>
      </c>
      <c r="AA657" s="37">
        <v>44693.875</v>
      </c>
      <c r="AB657" s="37">
        <v>44761.875</v>
      </c>
      <c r="AC657" s="37">
        <v>37426.875</v>
      </c>
      <c r="AD657" s="37">
        <v>44693.875</v>
      </c>
      <c r="AE657" s="37">
        <v>44664.875</v>
      </c>
      <c r="AF657" s="37">
        <v>43599.875</v>
      </c>
      <c r="AG657" s="36"/>
      <c r="AH657" s="36">
        <v>0</v>
      </c>
      <c r="AI657" s="36">
        <v>0</v>
      </c>
      <c r="AJ657" s="36">
        <v>0</v>
      </c>
      <c r="AK657" s="36">
        <v>0</v>
      </c>
      <c r="AL657" s="36">
        <v>0</v>
      </c>
      <c r="AM657" s="36">
        <v>0</v>
      </c>
      <c r="AN657" s="36" t="s">
        <v>389</v>
      </c>
      <c r="AO657" s="36"/>
      <c r="AP657" s="36" t="s">
        <v>394</v>
      </c>
      <c r="AQ657" s="36">
        <v>37889</v>
      </c>
      <c r="AR657" s="36">
        <v>378.89</v>
      </c>
      <c r="AS657" s="36" t="s">
        <v>391</v>
      </c>
      <c r="AT657" t="str">
        <f t="shared" si="32"/>
        <v>760906540RXNNXN DX XLVX PXXVX318.26NÃONÃONÃO190121292644761.875FNEL044693.87544761.87537426.87544693.87544664.87543599.875000000AMILNEXT PLUS RM RJ37889378.89INATIVO</v>
      </c>
      <c r="AU657">
        <f t="shared" si="33"/>
        <v>0</v>
      </c>
      <c r="AV657">
        <f t="shared" si="34"/>
        <v>0</v>
      </c>
      <c r="AW657">
        <f>COUNTIF(Erros!$J$2:$J$1060,H657)</f>
        <v>3</v>
      </c>
      <c r="AX657">
        <f>COUNTIF(Discrepante!$J$2:$J$86,H657)</f>
        <v>0</v>
      </c>
      <c r="AY657">
        <f>COUNTIF(Acertos!$J$2:$J$37,H657)</f>
        <v>0</v>
      </c>
    </row>
    <row r="658" spans="1:51">
      <c r="A658" s="33"/>
      <c r="B658" s="33"/>
      <c r="C658" s="33"/>
      <c r="D658" s="34"/>
      <c r="E658" s="33"/>
      <c r="F658" s="33"/>
      <c r="G658" s="33"/>
      <c r="H658" s="34">
        <v>76090654</v>
      </c>
      <c r="I658" s="29">
        <v>0</v>
      </c>
      <c r="J658" s="34" t="s">
        <v>740</v>
      </c>
      <c r="K658" s="33"/>
      <c r="L658" s="33"/>
      <c r="M658" s="33"/>
      <c r="N658" s="33"/>
      <c r="O658" s="33"/>
      <c r="P658" s="34">
        <v>318.26</v>
      </c>
      <c r="Q658" s="34" t="s">
        <v>386</v>
      </c>
      <c r="R658" s="34" t="s">
        <v>386</v>
      </c>
      <c r="S658" s="34" t="s">
        <v>386</v>
      </c>
      <c r="T658" s="34">
        <v>19</v>
      </c>
      <c r="U658" s="34">
        <v>0</v>
      </c>
      <c r="V658" s="34">
        <v>1</v>
      </c>
      <c r="W658" s="34">
        <v>212926</v>
      </c>
      <c r="X658" s="35">
        <v>44761.875</v>
      </c>
      <c r="Y658" s="34" t="s">
        <v>387</v>
      </c>
      <c r="Z658" s="34">
        <v>0</v>
      </c>
      <c r="AA658" s="35">
        <v>44693.875</v>
      </c>
      <c r="AB658" s="35">
        <v>44761.875</v>
      </c>
      <c r="AC658" s="35">
        <v>37426.875</v>
      </c>
      <c r="AD658" s="35">
        <v>44693.875</v>
      </c>
      <c r="AE658" s="35">
        <v>44664.875</v>
      </c>
      <c r="AF658" s="35">
        <v>43599.875</v>
      </c>
      <c r="AG658" s="34"/>
      <c r="AH658" s="34">
        <v>0</v>
      </c>
      <c r="AI658" s="34">
        <v>0</v>
      </c>
      <c r="AJ658" s="34">
        <v>0</v>
      </c>
      <c r="AK658" s="34">
        <v>0</v>
      </c>
      <c r="AL658" s="34">
        <v>0</v>
      </c>
      <c r="AM658" s="34">
        <v>0</v>
      </c>
      <c r="AN658" s="34" t="s">
        <v>389</v>
      </c>
      <c r="AO658" s="34"/>
      <c r="AP658" s="34" t="s">
        <v>394</v>
      </c>
      <c r="AQ658" s="34">
        <v>37889</v>
      </c>
      <c r="AR658" s="34">
        <v>378.89</v>
      </c>
      <c r="AS658" s="34" t="s">
        <v>391</v>
      </c>
      <c r="AT658" t="str">
        <f t="shared" si="32"/>
        <v>760906540RXNNXN DX XLVX PXXVX318.26NÃONÃONÃO190121292644761.875FNEL044693.87544761.87537426.87544693.87544664.87543599.875000000AMILNEXT PLUS RM RJ37889378.89INATIVO</v>
      </c>
      <c r="AU658">
        <f t="shared" si="33"/>
        <v>1</v>
      </c>
      <c r="AV658">
        <f t="shared" si="34"/>
        <v>1</v>
      </c>
      <c r="AW658">
        <f>COUNTIF(Erros!$J$2:$J$1060,H658)</f>
        <v>3</v>
      </c>
      <c r="AX658">
        <f>COUNTIF(Discrepante!$J$2:$J$86,H658)</f>
        <v>0</v>
      </c>
      <c r="AY658">
        <f>COUNTIF(Acertos!$J$2:$J$37,H658)</f>
        <v>0</v>
      </c>
    </row>
    <row r="659" spans="1:51">
      <c r="A659" s="33"/>
      <c r="B659" s="33"/>
      <c r="C659" s="33"/>
      <c r="D659" s="34"/>
      <c r="E659" s="33"/>
      <c r="F659" s="33"/>
      <c r="G659" s="33"/>
      <c r="H659" s="34">
        <v>76090654</v>
      </c>
      <c r="I659" s="29">
        <v>0</v>
      </c>
      <c r="J659" s="34" t="s">
        <v>740</v>
      </c>
      <c r="K659" s="33"/>
      <c r="L659" s="33"/>
      <c r="M659" s="33"/>
      <c r="N659" s="33"/>
      <c r="O659" s="33"/>
      <c r="P659" s="34">
        <v>318.26</v>
      </c>
      <c r="Q659" s="34" t="s">
        <v>386</v>
      </c>
      <c r="R659" s="34" t="s">
        <v>386</v>
      </c>
      <c r="S659" s="34" t="s">
        <v>386</v>
      </c>
      <c r="T659" s="34">
        <v>19</v>
      </c>
      <c r="U659" s="34">
        <v>0</v>
      </c>
      <c r="V659" s="34">
        <v>1</v>
      </c>
      <c r="W659" s="34">
        <v>212926</v>
      </c>
      <c r="X659" s="35">
        <v>44761.875</v>
      </c>
      <c r="Y659" s="34" t="s">
        <v>387</v>
      </c>
      <c r="Z659" s="34">
        <v>0</v>
      </c>
      <c r="AA659" s="35">
        <v>44693.875</v>
      </c>
      <c r="AB659" s="35">
        <v>44761.875</v>
      </c>
      <c r="AC659" s="35">
        <v>37426.875</v>
      </c>
      <c r="AD659" s="35">
        <v>44693.875</v>
      </c>
      <c r="AE659" s="35">
        <v>44664.875</v>
      </c>
      <c r="AF659" s="35">
        <v>43599.875</v>
      </c>
      <c r="AG659" s="34"/>
      <c r="AH659" s="34">
        <v>0</v>
      </c>
      <c r="AI659" s="34">
        <v>0</v>
      </c>
      <c r="AJ659" s="34">
        <v>0</v>
      </c>
      <c r="AK659" s="34">
        <v>0</v>
      </c>
      <c r="AL659" s="34">
        <v>0</v>
      </c>
      <c r="AM659" s="34">
        <v>0</v>
      </c>
      <c r="AN659" s="34" t="s">
        <v>389</v>
      </c>
      <c r="AO659" s="34"/>
      <c r="AP659" s="34" t="s">
        <v>394</v>
      </c>
      <c r="AQ659" s="34">
        <v>37889</v>
      </c>
      <c r="AR659" s="34">
        <v>378.89</v>
      </c>
      <c r="AS659" s="34" t="s">
        <v>391</v>
      </c>
      <c r="AT659" t="str">
        <f t="shared" si="32"/>
        <v>760906540RXNNXN DX XLVX PXXVX318.26NÃONÃONÃO190121292644761.875FNEL044693.87544761.87537426.87544693.87544664.87543599.875000000AMILNEXT PLUS RM RJ37889378.89INATIVO</v>
      </c>
      <c r="AU659">
        <f t="shared" si="33"/>
        <v>1</v>
      </c>
      <c r="AV659">
        <f t="shared" si="34"/>
        <v>1</v>
      </c>
      <c r="AW659">
        <f>COUNTIF(Erros!$J$2:$J$1060,H659)</f>
        <v>3</v>
      </c>
      <c r="AX659">
        <f>COUNTIF(Discrepante!$J$2:$J$86,H659)</f>
        <v>0</v>
      </c>
      <c r="AY659">
        <f>COUNTIF(Acertos!$J$2:$J$37,H659)</f>
        <v>0</v>
      </c>
    </row>
    <row r="660" spans="1:51">
      <c r="A660" s="38" t="s">
        <v>229</v>
      </c>
      <c r="B660" s="38" t="s">
        <v>19</v>
      </c>
      <c r="C660" s="38" t="s">
        <v>18</v>
      </c>
      <c r="D660" s="28">
        <v>1198444000</v>
      </c>
      <c r="E660" s="28" t="s">
        <v>1060</v>
      </c>
      <c r="F660" s="28" t="s">
        <v>20</v>
      </c>
      <c r="G660" s="39">
        <v>43599.875</v>
      </c>
      <c r="H660" s="38">
        <v>76090758</v>
      </c>
      <c r="I660" s="28">
        <v>0</v>
      </c>
      <c r="J660" s="38" t="s">
        <v>230</v>
      </c>
      <c r="K660" s="38">
        <v>0</v>
      </c>
      <c r="L660" s="38">
        <v>0</v>
      </c>
      <c r="M660" s="38" t="s">
        <v>201</v>
      </c>
      <c r="N660" s="38" t="s">
        <v>77</v>
      </c>
      <c r="O660" s="38" t="s">
        <v>78</v>
      </c>
      <c r="P660" s="38">
        <v>416.82</v>
      </c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 t="str">
        <f t="shared" ref="AP660:AP661" si="35">M660</f>
        <v>NEXT MUN SÃO PAULO QC PJCA</v>
      </c>
      <c r="AQ660" s="33"/>
      <c r="AR660" s="33"/>
      <c r="AS660" s="33"/>
      <c r="AT660" t="str">
        <f t="shared" si="32"/>
        <v>6302b525171b4e38d1b83f166302b4ad7d8f3341632e5b086302b525171b4e38d1b83f0711984440006302b4ad7d8f3341632e5b081198444000D43599.875760907580MXLIX XLTXFIM XLWXNTXRX00NEXT MUN SÃO PAULO QC PJCAMens. Titular Faixa Etária Implant.T416.82NEXT MUN SÃO PAULO QC PJCA</v>
      </c>
      <c r="AU660">
        <f t="shared" si="33"/>
        <v>0</v>
      </c>
      <c r="AV660">
        <f t="shared" si="34"/>
        <v>0</v>
      </c>
      <c r="AW660">
        <f>COUNTIF(Erros!$J$2:$J$1060,H660)</f>
        <v>1</v>
      </c>
      <c r="AX660">
        <f>COUNTIF(Discrepante!$J$2:$J$86,H660)</f>
        <v>0</v>
      </c>
      <c r="AY660">
        <f>COUNTIF(Acertos!$J$2:$J$37,H660)</f>
        <v>0</v>
      </c>
    </row>
    <row r="661" spans="1:51">
      <c r="A661" s="31" t="s">
        <v>231</v>
      </c>
      <c r="B661" s="31" t="s">
        <v>19</v>
      </c>
      <c r="C661" s="31" t="s">
        <v>18</v>
      </c>
      <c r="D661" s="27">
        <v>1198444000</v>
      </c>
      <c r="E661" s="27" t="s">
        <v>1060</v>
      </c>
      <c r="F661" s="27" t="s">
        <v>20</v>
      </c>
      <c r="G661" s="32">
        <v>43599.875</v>
      </c>
      <c r="H661" s="31">
        <v>76090759</v>
      </c>
      <c r="I661" s="27">
        <v>0</v>
      </c>
      <c r="J661" s="31" t="s">
        <v>232</v>
      </c>
      <c r="K661" s="31">
        <v>0</v>
      </c>
      <c r="L661" s="31">
        <v>0</v>
      </c>
      <c r="M661" s="31" t="s">
        <v>201</v>
      </c>
      <c r="N661" s="31" t="s">
        <v>110</v>
      </c>
      <c r="O661" s="31" t="s">
        <v>20</v>
      </c>
      <c r="P661" s="31">
        <v>416.82</v>
      </c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 t="str">
        <f t="shared" si="35"/>
        <v>NEXT MUN SÃO PAULO QC PJCA</v>
      </c>
      <c r="AQ661" s="33"/>
      <c r="AR661" s="33"/>
      <c r="AS661" s="33"/>
      <c r="AT661" t="str">
        <f t="shared" si="32"/>
        <v>6302b525171b4e38d1b83f176302b4ad7d8f3341632e5b086302b525171b4e38d1b83f0711984440006302b4ad7d8f3341632e5b081198444000D43599.875760907590MIGUXL XLTXFIM XLWXNTXRX00NEXT MUN SÃO PAULO QC PJCAMens. Depend. Faixa Etária Implant.D416.82NEXT MUN SÃO PAULO QC PJCA</v>
      </c>
      <c r="AU661">
        <f t="shared" si="33"/>
        <v>0</v>
      </c>
      <c r="AV661">
        <f t="shared" si="34"/>
        <v>0</v>
      </c>
      <c r="AW661">
        <f>COUNTIF(Erros!$J$2:$J$1060,H661)</f>
        <v>1</v>
      </c>
      <c r="AX661">
        <f>COUNTIF(Discrepante!$J$2:$J$86,H661)</f>
        <v>0</v>
      </c>
      <c r="AY661">
        <f>COUNTIF(Acertos!$J$2:$J$37,H661)</f>
        <v>0</v>
      </c>
    </row>
    <row r="662" spans="1:51">
      <c r="A662" s="33"/>
      <c r="B662" s="33"/>
      <c r="C662" s="33"/>
      <c r="D662" s="34"/>
      <c r="E662" s="33"/>
      <c r="F662" s="33"/>
      <c r="G662" s="33"/>
      <c r="H662" s="34">
        <v>76091314</v>
      </c>
      <c r="I662" s="29">
        <v>0</v>
      </c>
      <c r="J662" s="34" t="s">
        <v>960</v>
      </c>
      <c r="K662" s="33"/>
      <c r="L662" s="33"/>
      <c r="M662" s="33"/>
      <c r="N662" s="33"/>
      <c r="O662" s="33"/>
      <c r="P662" s="34">
        <v>1212.27</v>
      </c>
      <c r="Q662" s="34" t="s">
        <v>404</v>
      </c>
      <c r="R662" s="34" t="s">
        <v>404</v>
      </c>
      <c r="S662" s="34" t="s">
        <v>386</v>
      </c>
      <c r="T662" s="34">
        <v>232</v>
      </c>
      <c r="U662" s="34">
        <v>0</v>
      </c>
      <c r="V662" s="34">
        <v>1</v>
      </c>
      <c r="W662" s="34">
        <v>213031</v>
      </c>
      <c r="X662" s="35">
        <v>44761.875</v>
      </c>
      <c r="Y662" s="34" t="s">
        <v>499</v>
      </c>
      <c r="Z662" s="34">
        <v>0</v>
      </c>
      <c r="AA662" s="35">
        <v>44709.875</v>
      </c>
      <c r="AB662" s="35">
        <v>44761.875</v>
      </c>
      <c r="AC662" s="35">
        <v>29737.875</v>
      </c>
      <c r="AD662" s="35">
        <v>44709.875</v>
      </c>
      <c r="AE662" s="35"/>
      <c r="AF662" s="35">
        <v>43599.875</v>
      </c>
      <c r="AG662" s="34"/>
      <c r="AH662" s="34">
        <v>0</v>
      </c>
      <c r="AI662" s="34">
        <v>0</v>
      </c>
      <c r="AJ662" s="34">
        <v>0</v>
      </c>
      <c r="AK662" s="34">
        <v>0</v>
      </c>
      <c r="AL662" s="34">
        <v>0</v>
      </c>
      <c r="AM662" s="34">
        <v>0</v>
      </c>
      <c r="AN662" s="34" t="s">
        <v>389</v>
      </c>
      <c r="AO662" s="34">
        <v>37</v>
      </c>
      <c r="AP662" s="34" t="s">
        <v>390</v>
      </c>
      <c r="AQ662" s="34">
        <v>146055</v>
      </c>
      <c r="AR662" s="34">
        <v>1460.55</v>
      </c>
      <c r="AS662" s="34" t="s">
        <v>391</v>
      </c>
      <c r="AT662" t="str">
        <f t="shared" si="32"/>
        <v>760913140RXBXRTX DX XLVX BXRRXTX1212.27SIMSIMNÃO2320121303144761.875SEEB - BA044709.87544761.87529737.87544709.87543599.875000000AMIL37AMIL 400 QP NACIONAL1460551460.55INATIVO</v>
      </c>
      <c r="AU662">
        <f t="shared" si="33"/>
        <v>0</v>
      </c>
      <c r="AV662">
        <f t="shared" si="34"/>
        <v>0</v>
      </c>
      <c r="AW662">
        <f>COUNTIF(Erros!$J$2:$J$1060,H662)</f>
        <v>3</v>
      </c>
      <c r="AX662">
        <f>COUNTIF(Discrepante!$J$2:$J$86,H662)</f>
        <v>0</v>
      </c>
      <c r="AY662">
        <f>COUNTIF(Acertos!$J$2:$J$37,H662)</f>
        <v>0</v>
      </c>
    </row>
    <row r="663" spans="1:51">
      <c r="A663" s="33"/>
      <c r="B663" s="33"/>
      <c r="C663" s="33"/>
      <c r="D663" s="36"/>
      <c r="E663" s="33"/>
      <c r="F663" s="33"/>
      <c r="G663" s="33"/>
      <c r="H663" s="36">
        <v>76091314</v>
      </c>
      <c r="I663" s="30">
        <v>0</v>
      </c>
      <c r="J663" s="36" t="s">
        <v>960</v>
      </c>
      <c r="K663" s="33"/>
      <c r="L663" s="33"/>
      <c r="M663" s="33"/>
      <c r="N663" s="33"/>
      <c r="O663" s="33"/>
      <c r="P663" s="36">
        <v>1212.27</v>
      </c>
      <c r="Q663" s="36" t="s">
        <v>404</v>
      </c>
      <c r="R663" s="36" t="s">
        <v>404</v>
      </c>
      <c r="S663" s="36" t="s">
        <v>386</v>
      </c>
      <c r="T663" s="36">
        <v>232</v>
      </c>
      <c r="U663" s="36">
        <v>0</v>
      </c>
      <c r="V663" s="36">
        <v>1</v>
      </c>
      <c r="W663" s="36">
        <v>213031</v>
      </c>
      <c r="X663" s="37">
        <v>44761.875</v>
      </c>
      <c r="Y663" s="36" t="s">
        <v>499</v>
      </c>
      <c r="Z663" s="36">
        <v>0</v>
      </c>
      <c r="AA663" s="37">
        <v>44709.875</v>
      </c>
      <c r="AB663" s="37">
        <v>44761.875</v>
      </c>
      <c r="AC663" s="37">
        <v>29737.875</v>
      </c>
      <c r="AD663" s="37">
        <v>44709.875</v>
      </c>
      <c r="AE663" s="37"/>
      <c r="AF663" s="37">
        <v>43599.875</v>
      </c>
      <c r="AG663" s="36"/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36" t="s">
        <v>389</v>
      </c>
      <c r="AO663" s="36">
        <v>37</v>
      </c>
      <c r="AP663" s="36" t="s">
        <v>390</v>
      </c>
      <c r="AQ663" s="36">
        <v>146055</v>
      </c>
      <c r="AR663" s="36">
        <v>1460.55</v>
      </c>
      <c r="AS663" s="36" t="s">
        <v>391</v>
      </c>
      <c r="AT663" t="str">
        <f t="shared" si="32"/>
        <v>760913140RXBXRTX DX XLVX BXRRXTX1212.27SIMSIMNÃO2320121303144761.875SEEB - BA044709.87544761.87529737.87544709.87543599.875000000AMIL37AMIL 400 QP NACIONAL1460551460.55INATIVO</v>
      </c>
      <c r="AU663">
        <f t="shared" si="33"/>
        <v>1</v>
      </c>
      <c r="AV663">
        <f t="shared" si="34"/>
        <v>1</v>
      </c>
      <c r="AW663">
        <f>COUNTIF(Erros!$J$2:$J$1060,H663)</f>
        <v>3</v>
      </c>
      <c r="AX663">
        <f>COUNTIF(Discrepante!$J$2:$J$86,H663)</f>
        <v>0</v>
      </c>
      <c r="AY663">
        <f>COUNTIF(Acertos!$J$2:$J$37,H663)</f>
        <v>0</v>
      </c>
    </row>
    <row r="664" spans="1:51">
      <c r="A664" s="33"/>
      <c r="B664" s="33"/>
      <c r="C664" s="33"/>
      <c r="D664" s="34"/>
      <c r="E664" s="33"/>
      <c r="F664" s="33"/>
      <c r="G664" s="33"/>
      <c r="H664" s="34">
        <v>76091314</v>
      </c>
      <c r="I664" s="29">
        <v>0</v>
      </c>
      <c r="J664" s="34" t="s">
        <v>960</v>
      </c>
      <c r="K664" s="33"/>
      <c r="L664" s="33"/>
      <c r="M664" s="33"/>
      <c r="N664" s="33"/>
      <c r="O664" s="33"/>
      <c r="P664" s="34">
        <v>1212.27</v>
      </c>
      <c r="Q664" s="34" t="s">
        <v>404</v>
      </c>
      <c r="R664" s="34" t="s">
        <v>404</v>
      </c>
      <c r="S664" s="34" t="s">
        <v>386</v>
      </c>
      <c r="T664" s="34">
        <v>232</v>
      </c>
      <c r="U664" s="34">
        <v>0</v>
      </c>
      <c r="V664" s="34">
        <v>1</v>
      </c>
      <c r="W664" s="34">
        <v>213031</v>
      </c>
      <c r="X664" s="35">
        <v>44761.875</v>
      </c>
      <c r="Y664" s="34" t="s">
        <v>499</v>
      </c>
      <c r="Z664" s="34">
        <v>0</v>
      </c>
      <c r="AA664" s="35">
        <v>44709.875</v>
      </c>
      <c r="AB664" s="35">
        <v>44761.875</v>
      </c>
      <c r="AC664" s="35">
        <v>29737.875</v>
      </c>
      <c r="AD664" s="35">
        <v>44709.875</v>
      </c>
      <c r="AE664" s="35"/>
      <c r="AF664" s="35">
        <v>43599.875</v>
      </c>
      <c r="AG664" s="34"/>
      <c r="AH664" s="34">
        <v>0</v>
      </c>
      <c r="AI664" s="34">
        <v>0</v>
      </c>
      <c r="AJ664" s="34">
        <v>0</v>
      </c>
      <c r="AK664" s="34">
        <v>0</v>
      </c>
      <c r="AL664" s="34">
        <v>0</v>
      </c>
      <c r="AM664" s="34">
        <v>0</v>
      </c>
      <c r="AN664" s="34" t="s">
        <v>389</v>
      </c>
      <c r="AO664" s="34">
        <v>37</v>
      </c>
      <c r="AP664" s="34" t="s">
        <v>390</v>
      </c>
      <c r="AQ664" s="34">
        <v>146055</v>
      </c>
      <c r="AR664" s="34">
        <v>1460.55</v>
      </c>
      <c r="AS664" s="34" t="s">
        <v>391</v>
      </c>
      <c r="AT664" t="str">
        <f t="shared" si="32"/>
        <v>760913140RXBXRTX DX XLVX BXRRXTX1212.27SIMSIMNÃO2320121303144761.875SEEB - BA044709.87544761.87529737.87544709.87543599.875000000AMIL37AMIL 400 QP NACIONAL1460551460.55INATIVO</v>
      </c>
      <c r="AU664">
        <f t="shared" si="33"/>
        <v>1</v>
      </c>
      <c r="AV664">
        <f t="shared" si="34"/>
        <v>1</v>
      </c>
      <c r="AW664">
        <f>COUNTIF(Erros!$J$2:$J$1060,H664)</f>
        <v>3</v>
      </c>
      <c r="AX664">
        <f>COUNTIF(Discrepante!$J$2:$J$86,H664)</f>
        <v>0</v>
      </c>
      <c r="AY664">
        <f>COUNTIF(Acertos!$J$2:$J$37,H664)</f>
        <v>0</v>
      </c>
    </row>
    <row r="665" spans="1:51">
      <c r="A665" s="33"/>
      <c r="B665" s="33"/>
      <c r="C665" s="33"/>
      <c r="D665" s="34"/>
      <c r="E665" s="33"/>
      <c r="F665" s="33"/>
      <c r="G665" s="33"/>
      <c r="H665" s="34">
        <v>76091317</v>
      </c>
      <c r="I665" s="29">
        <v>0</v>
      </c>
      <c r="J665" s="34" t="s">
        <v>962</v>
      </c>
      <c r="K665" s="33"/>
      <c r="L665" s="33"/>
      <c r="M665" s="33"/>
      <c r="N665" s="33"/>
      <c r="O665" s="33"/>
      <c r="P665" s="34">
        <v>1287.56</v>
      </c>
      <c r="Q665" s="34" t="s">
        <v>404</v>
      </c>
      <c r="R665" s="34" t="s">
        <v>404</v>
      </c>
      <c r="S665" s="34" t="s">
        <v>404</v>
      </c>
      <c r="T665" s="34">
        <v>19</v>
      </c>
      <c r="U665" s="34">
        <v>0</v>
      </c>
      <c r="V665" s="34">
        <v>1</v>
      </c>
      <c r="W665" s="34">
        <v>213059</v>
      </c>
      <c r="X665" s="35">
        <v>44761.875</v>
      </c>
      <c r="Y665" s="34" t="s">
        <v>387</v>
      </c>
      <c r="Z665" s="34">
        <v>0</v>
      </c>
      <c r="AA665" s="35"/>
      <c r="AB665" s="35">
        <v>44761.875</v>
      </c>
      <c r="AC665" s="35">
        <v>38905.875</v>
      </c>
      <c r="AD665" s="35">
        <v>43674.875</v>
      </c>
      <c r="AE665" s="35">
        <v>43657.875</v>
      </c>
      <c r="AF665" s="35">
        <v>43599.875</v>
      </c>
      <c r="AG665" s="34"/>
      <c r="AH665" s="34">
        <v>0</v>
      </c>
      <c r="AI665" s="34">
        <v>0</v>
      </c>
      <c r="AJ665" s="34">
        <v>0</v>
      </c>
      <c r="AK665" s="34">
        <v>0</v>
      </c>
      <c r="AL665" s="34">
        <v>0</v>
      </c>
      <c r="AM665" s="34">
        <v>0</v>
      </c>
      <c r="AN665" s="34" t="s">
        <v>389</v>
      </c>
      <c r="AO665" s="34">
        <v>37</v>
      </c>
      <c r="AP665" s="34" t="s">
        <v>398</v>
      </c>
      <c r="AQ665" s="34">
        <v>153282</v>
      </c>
      <c r="AR665" s="34">
        <v>1532.82</v>
      </c>
      <c r="AS665" s="34" t="s">
        <v>408</v>
      </c>
      <c r="AT665" t="str">
        <f t="shared" si="32"/>
        <v>760913170MXRXX XDUXRDX PXRXXRX DX MXRXX1287.56SIMSIMSIM190121305944761.875FNEL044761.87538905.87543674.87543657.87543599.875000000AMIL37AMIL 500 QP NACIONAL1532821532.82ATIVO</v>
      </c>
      <c r="AU665">
        <f t="shared" si="33"/>
        <v>0</v>
      </c>
      <c r="AV665">
        <f t="shared" si="34"/>
        <v>0</v>
      </c>
      <c r="AW665">
        <f>COUNTIF(Erros!$J$2:$J$1060,H665)</f>
        <v>3</v>
      </c>
      <c r="AX665">
        <f>COUNTIF(Discrepante!$J$2:$J$86,H665)</f>
        <v>0</v>
      </c>
      <c r="AY665">
        <f>COUNTIF(Acertos!$J$2:$J$37,H665)</f>
        <v>0</v>
      </c>
    </row>
    <row r="666" spans="1:51">
      <c r="A666" s="33"/>
      <c r="B666" s="33"/>
      <c r="C666" s="33"/>
      <c r="D666" s="36"/>
      <c r="E666" s="33"/>
      <c r="F666" s="33"/>
      <c r="G666" s="33"/>
      <c r="H666" s="36">
        <v>76091317</v>
      </c>
      <c r="I666" s="30">
        <v>0</v>
      </c>
      <c r="J666" s="36" t="s">
        <v>962</v>
      </c>
      <c r="K666" s="33"/>
      <c r="L666" s="33"/>
      <c r="M666" s="33"/>
      <c r="N666" s="33"/>
      <c r="O666" s="33"/>
      <c r="P666" s="36">
        <v>1287.56</v>
      </c>
      <c r="Q666" s="36" t="s">
        <v>404</v>
      </c>
      <c r="R666" s="36" t="s">
        <v>404</v>
      </c>
      <c r="S666" s="36" t="s">
        <v>404</v>
      </c>
      <c r="T666" s="36">
        <v>19</v>
      </c>
      <c r="U666" s="36">
        <v>0</v>
      </c>
      <c r="V666" s="36">
        <v>1</v>
      </c>
      <c r="W666" s="36">
        <v>213059</v>
      </c>
      <c r="X666" s="37">
        <v>44761.875</v>
      </c>
      <c r="Y666" s="36" t="s">
        <v>387</v>
      </c>
      <c r="Z666" s="36">
        <v>0</v>
      </c>
      <c r="AA666" s="37"/>
      <c r="AB666" s="37">
        <v>44761.875</v>
      </c>
      <c r="AC666" s="37">
        <v>38905.875</v>
      </c>
      <c r="AD666" s="37">
        <v>43674.875</v>
      </c>
      <c r="AE666" s="37">
        <v>43657.875</v>
      </c>
      <c r="AF666" s="37">
        <v>43599.875</v>
      </c>
      <c r="AG666" s="36"/>
      <c r="AH666" s="36">
        <v>0</v>
      </c>
      <c r="AI666" s="36">
        <v>0</v>
      </c>
      <c r="AJ666" s="36">
        <v>0</v>
      </c>
      <c r="AK666" s="36">
        <v>0</v>
      </c>
      <c r="AL666" s="36">
        <v>0</v>
      </c>
      <c r="AM666" s="36">
        <v>0</v>
      </c>
      <c r="AN666" s="36" t="s">
        <v>389</v>
      </c>
      <c r="AO666" s="36">
        <v>37</v>
      </c>
      <c r="AP666" s="36" t="s">
        <v>398</v>
      </c>
      <c r="AQ666" s="36">
        <v>153282</v>
      </c>
      <c r="AR666" s="36">
        <v>1532.82</v>
      </c>
      <c r="AS666" s="36" t="s">
        <v>408</v>
      </c>
      <c r="AT666" t="str">
        <f t="shared" si="32"/>
        <v>760913170MXRXX XDUXRDX PXRXXRX DX MXRXX1287.56SIMSIMSIM190121305944761.875FNEL044761.87538905.87543674.87543657.87543599.875000000AMIL37AMIL 500 QP NACIONAL1532821532.82ATIVO</v>
      </c>
      <c r="AU666">
        <f t="shared" si="33"/>
        <v>1</v>
      </c>
      <c r="AV666">
        <f t="shared" si="34"/>
        <v>1</v>
      </c>
      <c r="AW666">
        <f>COUNTIF(Erros!$J$2:$J$1060,H666)</f>
        <v>3</v>
      </c>
      <c r="AX666">
        <f>COUNTIF(Discrepante!$J$2:$J$86,H666)</f>
        <v>0</v>
      </c>
      <c r="AY666">
        <f>COUNTIF(Acertos!$J$2:$J$37,H666)</f>
        <v>0</v>
      </c>
    </row>
    <row r="667" spans="1:51">
      <c r="A667" s="33"/>
      <c r="B667" s="33"/>
      <c r="C667" s="33"/>
      <c r="D667" s="34"/>
      <c r="E667" s="33"/>
      <c r="F667" s="33"/>
      <c r="G667" s="33"/>
      <c r="H667" s="34">
        <v>76091317</v>
      </c>
      <c r="I667" s="29">
        <v>0</v>
      </c>
      <c r="J667" s="34" t="s">
        <v>962</v>
      </c>
      <c r="K667" s="33"/>
      <c r="L667" s="33"/>
      <c r="M667" s="33"/>
      <c r="N667" s="33"/>
      <c r="O667" s="33"/>
      <c r="P667" s="34">
        <v>1287.56</v>
      </c>
      <c r="Q667" s="34" t="s">
        <v>404</v>
      </c>
      <c r="R667" s="34" t="s">
        <v>404</v>
      </c>
      <c r="S667" s="34" t="s">
        <v>404</v>
      </c>
      <c r="T667" s="34">
        <v>19</v>
      </c>
      <c r="U667" s="34">
        <v>0</v>
      </c>
      <c r="V667" s="34">
        <v>1</v>
      </c>
      <c r="W667" s="34">
        <v>213059</v>
      </c>
      <c r="X667" s="35">
        <v>44761.875</v>
      </c>
      <c r="Y667" s="34" t="s">
        <v>387</v>
      </c>
      <c r="Z667" s="34">
        <v>0</v>
      </c>
      <c r="AA667" s="35"/>
      <c r="AB667" s="35">
        <v>44761.875</v>
      </c>
      <c r="AC667" s="35">
        <v>38905.875</v>
      </c>
      <c r="AD667" s="35">
        <v>43674.875</v>
      </c>
      <c r="AE667" s="35">
        <v>43657.875</v>
      </c>
      <c r="AF667" s="35">
        <v>43599.875</v>
      </c>
      <c r="AG667" s="34"/>
      <c r="AH667" s="34">
        <v>0</v>
      </c>
      <c r="AI667" s="34">
        <v>0</v>
      </c>
      <c r="AJ667" s="34">
        <v>0</v>
      </c>
      <c r="AK667" s="34">
        <v>0</v>
      </c>
      <c r="AL667" s="34">
        <v>0</v>
      </c>
      <c r="AM667" s="34">
        <v>0</v>
      </c>
      <c r="AN667" s="34" t="s">
        <v>389</v>
      </c>
      <c r="AO667" s="34">
        <v>37</v>
      </c>
      <c r="AP667" s="34" t="s">
        <v>398</v>
      </c>
      <c r="AQ667" s="34">
        <v>153282</v>
      </c>
      <c r="AR667" s="34">
        <v>1532.82</v>
      </c>
      <c r="AS667" s="34" t="s">
        <v>408</v>
      </c>
      <c r="AT667" t="str">
        <f t="shared" si="32"/>
        <v>760913170MXRXX XDUXRDX PXRXXRX DX MXRXX1287.56SIMSIMSIM190121305944761.875FNEL044761.87538905.87543674.87543657.87543599.875000000AMIL37AMIL 500 QP NACIONAL1532821532.82ATIVO</v>
      </c>
      <c r="AU667">
        <f t="shared" si="33"/>
        <v>1</v>
      </c>
      <c r="AV667">
        <f t="shared" si="34"/>
        <v>1</v>
      </c>
      <c r="AW667">
        <f>COUNTIF(Erros!$J$2:$J$1060,H667)</f>
        <v>3</v>
      </c>
      <c r="AX667">
        <f>COUNTIF(Discrepante!$J$2:$J$86,H667)</f>
        <v>0</v>
      </c>
      <c r="AY667">
        <f>COUNTIF(Acertos!$J$2:$J$37,H667)</f>
        <v>0</v>
      </c>
    </row>
    <row r="668" spans="1:51">
      <c r="A668" s="33"/>
      <c r="B668" s="33"/>
      <c r="C668" s="33"/>
      <c r="D668" s="34"/>
      <c r="E668" s="33"/>
      <c r="F668" s="33"/>
      <c r="G668" s="33"/>
      <c r="H668" s="34">
        <v>76091321</v>
      </c>
      <c r="I668" s="29">
        <v>0</v>
      </c>
      <c r="J668" s="34" t="s">
        <v>968</v>
      </c>
      <c r="K668" s="33"/>
      <c r="L668" s="33"/>
      <c r="M668" s="33"/>
      <c r="N668" s="33"/>
      <c r="O668" s="33"/>
      <c r="P668" s="34">
        <v>1475.23</v>
      </c>
      <c r="Q668" s="34" t="s">
        <v>404</v>
      </c>
      <c r="R668" s="34" t="s">
        <v>404</v>
      </c>
      <c r="S668" s="34" t="s">
        <v>404</v>
      </c>
      <c r="T668" s="34">
        <v>278</v>
      </c>
      <c r="U668" s="34">
        <v>0</v>
      </c>
      <c r="V668" s="34">
        <v>1</v>
      </c>
      <c r="W668" s="34">
        <v>213934</v>
      </c>
      <c r="X668" s="35">
        <v>44761.875</v>
      </c>
      <c r="Y668" s="34" t="s">
        <v>396</v>
      </c>
      <c r="Z668" s="34">
        <v>0</v>
      </c>
      <c r="AA668" s="35"/>
      <c r="AB668" s="35">
        <v>44761.875</v>
      </c>
      <c r="AC668" s="35">
        <v>32691.875</v>
      </c>
      <c r="AD668" s="35">
        <v>43661.875</v>
      </c>
      <c r="AE668" s="35">
        <v>43657.875</v>
      </c>
      <c r="AF668" s="35">
        <v>43599.875</v>
      </c>
      <c r="AG668" s="34"/>
      <c r="AH668" s="34">
        <v>0</v>
      </c>
      <c r="AI668" s="34">
        <v>0</v>
      </c>
      <c r="AJ668" s="34">
        <v>0</v>
      </c>
      <c r="AK668" s="34">
        <v>0</v>
      </c>
      <c r="AL668" s="34">
        <v>0</v>
      </c>
      <c r="AM668" s="34">
        <v>0</v>
      </c>
      <c r="AN668" s="34" t="s">
        <v>389</v>
      </c>
      <c r="AO668" s="34">
        <v>37</v>
      </c>
      <c r="AP668" s="34" t="s">
        <v>476</v>
      </c>
      <c r="AQ668" s="34">
        <v>177736</v>
      </c>
      <c r="AR668" s="34">
        <v>1777.36</v>
      </c>
      <c r="AS668" s="34" t="s">
        <v>408</v>
      </c>
      <c r="AT668" t="str">
        <f t="shared" si="32"/>
        <v>760913210MXTHXU MXRTXN XNTX XLMXXDX1475.23SIMSIMSIM2780121393444761.875SINDSIME -SINDICATO DOS EMPREENDEDORES INDIVIDUAIS044761.87532691.87543661.87543657.87543599.875000000AMIL37AMIL 400 QC NACIONAL1777361777.36ATIVO</v>
      </c>
      <c r="AU668">
        <f t="shared" si="33"/>
        <v>0</v>
      </c>
      <c r="AV668">
        <f t="shared" si="34"/>
        <v>0</v>
      </c>
      <c r="AW668">
        <f>COUNTIF(Erros!$J$2:$J$1060,H668)</f>
        <v>3</v>
      </c>
      <c r="AX668">
        <f>COUNTIF(Discrepante!$J$2:$J$86,H668)</f>
        <v>0</v>
      </c>
      <c r="AY668">
        <f>COUNTIF(Acertos!$J$2:$J$37,H668)</f>
        <v>0</v>
      </c>
    </row>
    <row r="669" spans="1:51">
      <c r="A669" s="33"/>
      <c r="B669" s="33"/>
      <c r="C669" s="33"/>
      <c r="D669" s="36"/>
      <c r="E669" s="33"/>
      <c r="F669" s="33"/>
      <c r="G669" s="33"/>
      <c r="H669" s="36">
        <v>76091321</v>
      </c>
      <c r="I669" s="30">
        <v>0</v>
      </c>
      <c r="J669" s="36" t="s">
        <v>968</v>
      </c>
      <c r="K669" s="33"/>
      <c r="L669" s="33"/>
      <c r="M669" s="33"/>
      <c r="N669" s="33"/>
      <c r="O669" s="33"/>
      <c r="P669" s="36">
        <v>1475.23</v>
      </c>
      <c r="Q669" s="36" t="s">
        <v>404</v>
      </c>
      <c r="R669" s="36" t="s">
        <v>404</v>
      </c>
      <c r="S669" s="36" t="s">
        <v>404</v>
      </c>
      <c r="T669" s="36">
        <v>278</v>
      </c>
      <c r="U669" s="36">
        <v>0</v>
      </c>
      <c r="V669" s="36">
        <v>1</v>
      </c>
      <c r="W669" s="36">
        <v>213934</v>
      </c>
      <c r="X669" s="37">
        <v>44761.875</v>
      </c>
      <c r="Y669" s="36" t="s">
        <v>396</v>
      </c>
      <c r="Z669" s="36">
        <v>0</v>
      </c>
      <c r="AA669" s="37"/>
      <c r="AB669" s="37">
        <v>44761.875</v>
      </c>
      <c r="AC669" s="37">
        <v>32691.875</v>
      </c>
      <c r="AD669" s="37">
        <v>43661.875</v>
      </c>
      <c r="AE669" s="37">
        <v>43657.875</v>
      </c>
      <c r="AF669" s="37">
        <v>43599.875</v>
      </c>
      <c r="AG669" s="36"/>
      <c r="AH669" s="36">
        <v>0</v>
      </c>
      <c r="AI669" s="36">
        <v>0</v>
      </c>
      <c r="AJ669" s="36">
        <v>0</v>
      </c>
      <c r="AK669" s="36">
        <v>0</v>
      </c>
      <c r="AL669" s="36">
        <v>0</v>
      </c>
      <c r="AM669" s="36">
        <v>0</v>
      </c>
      <c r="AN669" s="36" t="s">
        <v>389</v>
      </c>
      <c r="AO669" s="36">
        <v>37</v>
      </c>
      <c r="AP669" s="36" t="s">
        <v>476</v>
      </c>
      <c r="AQ669" s="36">
        <v>177736</v>
      </c>
      <c r="AR669" s="36">
        <v>1777.36</v>
      </c>
      <c r="AS669" s="36" t="s">
        <v>408</v>
      </c>
      <c r="AT669" t="str">
        <f t="shared" si="32"/>
        <v>760913210MXTHXU MXRTXN XNTX XLMXXDX1475.23SIMSIMSIM2780121393444761.875SINDSIME -SINDICATO DOS EMPREENDEDORES INDIVIDUAIS044761.87532691.87543661.87543657.87543599.875000000AMIL37AMIL 400 QC NACIONAL1777361777.36ATIVO</v>
      </c>
      <c r="AU669">
        <f t="shared" si="33"/>
        <v>1</v>
      </c>
      <c r="AV669">
        <f t="shared" si="34"/>
        <v>1</v>
      </c>
      <c r="AW669">
        <f>COUNTIF(Erros!$J$2:$J$1060,H669)</f>
        <v>3</v>
      </c>
      <c r="AX669">
        <f>COUNTIF(Discrepante!$J$2:$J$86,H669)</f>
        <v>0</v>
      </c>
      <c r="AY669">
        <f>COUNTIF(Acertos!$J$2:$J$37,H669)</f>
        <v>0</v>
      </c>
    </row>
    <row r="670" spans="1:51">
      <c r="A670" s="33"/>
      <c r="B670" s="33"/>
      <c r="C670" s="33"/>
      <c r="D670" s="34"/>
      <c r="E670" s="33"/>
      <c r="F670" s="33"/>
      <c r="G670" s="33"/>
      <c r="H670" s="34">
        <v>76091321</v>
      </c>
      <c r="I670" s="29">
        <v>0</v>
      </c>
      <c r="J670" s="34" t="s">
        <v>968</v>
      </c>
      <c r="K670" s="33"/>
      <c r="L670" s="33"/>
      <c r="M670" s="33"/>
      <c r="N670" s="33"/>
      <c r="O670" s="33"/>
      <c r="P670" s="34">
        <v>1475.23</v>
      </c>
      <c r="Q670" s="34" t="s">
        <v>404</v>
      </c>
      <c r="R670" s="34" t="s">
        <v>404</v>
      </c>
      <c r="S670" s="34" t="s">
        <v>404</v>
      </c>
      <c r="T670" s="34">
        <v>278</v>
      </c>
      <c r="U670" s="34">
        <v>0</v>
      </c>
      <c r="V670" s="34">
        <v>1</v>
      </c>
      <c r="W670" s="34">
        <v>213934</v>
      </c>
      <c r="X670" s="35">
        <v>44761.875</v>
      </c>
      <c r="Y670" s="34" t="s">
        <v>396</v>
      </c>
      <c r="Z670" s="34">
        <v>0</v>
      </c>
      <c r="AA670" s="35"/>
      <c r="AB670" s="35">
        <v>44761.875</v>
      </c>
      <c r="AC670" s="35">
        <v>32691.875</v>
      </c>
      <c r="AD670" s="35">
        <v>43661.875</v>
      </c>
      <c r="AE670" s="35">
        <v>43657.875</v>
      </c>
      <c r="AF670" s="35">
        <v>43599.875</v>
      </c>
      <c r="AG670" s="34"/>
      <c r="AH670" s="34">
        <v>0</v>
      </c>
      <c r="AI670" s="34">
        <v>0</v>
      </c>
      <c r="AJ670" s="34">
        <v>0</v>
      </c>
      <c r="AK670" s="34">
        <v>0</v>
      </c>
      <c r="AL670" s="34">
        <v>0</v>
      </c>
      <c r="AM670" s="34">
        <v>0</v>
      </c>
      <c r="AN670" s="34" t="s">
        <v>389</v>
      </c>
      <c r="AO670" s="34">
        <v>37</v>
      </c>
      <c r="AP670" s="34" t="s">
        <v>476</v>
      </c>
      <c r="AQ670" s="34">
        <v>177736</v>
      </c>
      <c r="AR670" s="34">
        <v>1777.36</v>
      </c>
      <c r="AS670" s="34" t="s">
        <v>408</v>
      </c>
      <c r="AT670" t="str">
        <f t="shared" si="32"/>
        <v>760913210MXTHXU MXRTXN XNTX XLMXXDX1475.23SIMSIMSIM2780121393444761.875SINDSIME -SINDICATO DOS EMPREENDEDORES INDIVIDUAIS044761.87532691.87543661.87543657.87543599.875000000AMIL37AMIL 400 QC NACIONAL1777361777.36ATIVO</v>
      </c>
      <c r="AU670">
        <f t="shared" si="33"/>
        <v>1</v>
      </c>
      <c r="AV670">
        <f t="shared" si="34"/>
        <v>1</v>
      </c>
      <c r="AW670">
        <f>COUNTIF(Erros!$J$2:$J$1060,H670)</f>
        <v>3</v>
      </c>
      <c r="AX670">
        <f>COUNTIF(Discrepante!$J$2:$J$86,H670)</f>
        <v>0</v>
      </c>
      <c r="AY670">
        <f>COUNTIF(Acertos!$J$2:$J$37,H670)</f>
        <v>0</v>
      </c>
    </row>
    <row r="671" spans="1:51">
      <c r="A671" s="38" t="s">
        <v>233</v>
      </c>
      <c r="B671" s="38" t="s">
        <v>19</v>
      </c>
      <c r="C671" s="38" t="s">
        <v>18</v>
      </c>
      <c r="D671" s="28">
        <v>1198444000</v>
      </c>
      <c r="E671" s="28" t="s">
        <v>1060</v>
      </c>
      <c r="F671" s="28" t="s">
        <v>20</v>
      </c>
      <c r="G671" s="39">
        <v>43599.875</v>
      </c>
      <c r="H671" s="38">
        <v>76100313</v>
      </c>
      <c r="I671" s="28">
        <v>3</v>
      </c>
      <c r="J671" s="38" t="s">
        <v>234</v>
      </c>
      <c r="K671" s="38">
        <v>0</v>
      </c>
      <c r="L671" s="38">
        <v>0</v>
      </c>
      <c r="M671" s="38" t="s">
        <v>201</v>
      </c>
      <c r="N671" s="38" t="s">
        <v>77</v>
      </c>
      <c r="O671" s="38" t="s">
        <v>78</v>
      </c>
      <c r="P671" s="38">
        <v>416.82</v>
      </c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 t="str">
        <f>M671</f>
        <v>NEXT MUN SÃO PAULO QC PJCA</v>
      </c>
      <c r="AQ671" s="33"/>
      <c r="AR671" s="33"/>
      <c r="AS671" s="33"/>
      <c r="AT671" t="str">
        <f t="shared" si="32"/>
        <v>6302b525171b4e38d1b83f186302b4ad7d8f3341632e5b086302b525171b4e38d1b83f0711984440006302b4ad7d8f3341632e5b081198444000D43599.875761003133JULIX XNTXNIX FXITXX DX LIMX00NEXT MUN SÃO PAULO QC PJCAMens. Titular Faixa Etária Implant.T416.82NEXT MUN SÃO PAULO QC PJCA</v>
      </c>
      <c r="AU671">
        <f t="shared" si="33"/>
        <v>0</v>
      </c>
      <c r="AV671">
        <f t="shared" si="34"/>
        <v>0</v>
      </c>
      <c r="AW671">
        <f>COUNTIF(Erros!$J$2:$J$1060,H671)</f>
        <v>0</v>
      </c>
      <c r="AX671">
        <f>COUNTIF(Discrepante!$J$2:$J$86,H671)</f>
        <v>2</v>
      </c>
      <c r="AY671">
        <f>COUNTIF(Acertos!$J$2:$J$37,H671)</f>
        <v>1</v>
      </c>
    </row>
    <row r="672" spans="1:51">
      <c r="A672" s="33"/>
      <c r="B672" s="33"/>
      <c r="C672" s="33"/>
      <c r="D672" s="36"/>
      <c r="E672" s="33"/>
      <c r="F672" s="33"/>
      <c r="G672" s="33"/>
      <c r="H672" s="36">
        <v>76100313</v>
      </c>
      <c r="I672" s="30">
        <v>1</v>
      </c>
      <c r="J672" s="36" t="s">
        <v>965</v>
      </c>
      <c r="K672" s="33"/>
      <c r="L672" s="33"/>
      <c r="M672" s="33"/>
      <c r="N672" s="33"/>
      <c r="O672" s="33"/>
      <c r="P672" s="36">
        <v>416.82</v>
      </c>
      <c r="Q672" s="36" t="s">
        <v>404</v>
      </c>
      <c r="R672" s="36" t="s">
        <v>404</v>
      </c>
      <c r="S672" s="36" t="s">
        <v>404</v>
      </c>
      <c r="T672" s="36">
        <v>19</v>
      </c>
      <c r="U672" s="36">
        <v>0</v>
      </c>
      <c r="V672" s="36">
        <v>1</v>
      </c>
      <c r="W672" s="36">
        <v>213069</v>
      </c>
      <c r="X672" s="37">
        <v>44761.875</v>
      </c>
      <c r="Y672" s="36" t="s">
        <v>387</v>
      </c>
      <c r="Z672" s="36">
        <v>0</v>
      </c>
      <c r="AA672" s="37"/>
      <c r="AB672" s="37">
        <v>44761.875</v>
      </c>
      <c r="AC672" s="37">
        <v>41924.875</v>
      </c>
      <c r="AD672" s="37">
        <v>43599.875</v>
      </c>
      <c r="AE672" s="37"/>
      <c r="AF672" s="37">
        <v>43599.875</v>
      </c>
      <c r="AG672" s="36"/>
      <c r="AH672" s="36">
        <v>0</v>
      </c>
      <c r="AI672" s="36">
        <v>0</v>
      </c>
      <c r="AJ672" s="36">
        <v>0</v>
      </c>
      <c r="AK672" s="36">
        <v>0</v>
      </c>
      <c r="AL672" s="36">
        <v>0</v>
      </c>
      <c r="AM672" s="36">
        <v>0</v>
      </c>
      <c r="AN672" s="36" t="s">
        <v>389</v>
      </c>
      <c r="AO672" s="36">
        <v>37</v>
      </c>
      <c r="AP672" s="36" t="s">
        <v>400</v>
      </c>
      <c r="AQ672" s="36">
        <v>49621</v>
      </c>
      <c r="AR672" s="36">
        <v>496.21</v>
      </c>
      <c r="AS672" s="36" t="s">
        <v>408</v>
      </c>
      <c r="AT672" t="str">
        <f t="shared" si="32"/>
        <v>761003131JULXX XNTXNXX FXXTXX DX LXMX416.82SIMSIMSIM190121306944761.875FNEL044761.87541924.87543599.87543599.875000000AMIL37NEXT MUNICIPAL SÃO PAULO49621496.21ATIVO</v>
      </c>
      <c r="AU672">
        <f t="shared" si="33"/>
        <v>0</v>
      </c>
      <c r="AV672">
        <f t="shared" si="34"/>
        <v>1</v>
      </c>
      <c r="AW672">
        <f>COUNTIF(Erros!$J$2:$J$1060,H672)</f>
        <v>0</v>
      </c>
      <c r="AX672">
        <f>COUNTIF(Discrepante!$J$2:$J$86,H672)</f>
        <v>2</v>
      </c>
      <c r="AY672">
        <f>COUNTIF(Acertos!$J$2:$J$37,H672)</f>
        <v>1</v>
      </c>
    </row>
    <row r="673" spans="1:51">
      <c r="A673" s="33"/>
      <c r="B673" s="33"/>
      <c r="C673" s="33"/>
      <c r="D673" s="34"/>
      <c r="E673" s="33"/>
      <c r="F673" s="33"/>
      <c r="G673" s="33"/>
      <c r="H673" s="34">
        <v>76100313</v>
      </c>
      <c r="I673" s="29">
        <v>1</v>
      </c>
      <c r="J673" s="34" t="s">
        <v>965</v>
      </c>
      <c r="K673" s="33"/>
      <c r="L673" s="33"/>
      <c r="M673" s="33"/>
      <c r="N673" s="33"/>
      <c r="O673" s="33"/>
      <c r="P673" s="34">
        <v>416.82</v>
      </c>
      <c r="Q673" s="34" t="s">
        <v>404</v>
      </c>
      <c r="R673" s="34" t="s">
        <v>404</v>
      </c>
      <c r="S673" s="34" t="s">
        <v>404</v>
      </c>
      <c r="T673" s="34">
        <v>19</v>
      </c>
      <c r="U673" s="34">
        <v>0</v>
      </c>
      <c r="V673" s="34">
        <v>1</v>
      </c>
      <c r="W673" s="34">
        <v>213069</v>
      </c>
      <c r="X673" s="35">
        <v>44761.875</v>
      </c>
      <c r="Y673" s="34" t="s">
        <v>387</v>
      </c>
      <c r="Z673" s="34">
        <v>0</v>
      </c>
      <c r="AA673" s="35"/>
      <c r="AB673" s="35">
        <v>44761.875</v>
      </c>
      <c r="AC673" s="35">
        <v>41924.875</v>
      </c>
      <c r="AD673" s="35">
        <v>43599.875</v>
      </c>
      <c r="AE673" s="35"/>
      <c r="AF673" s="35">
        <v>43599.875</v>
      </c>
      <c r="AG673" s="34"/>
      <c r="AH673" s="34">
        <v>0</v>
      </c>
      <c r="AI673" s="34">
        <v>0</v>
      </c>
      <c r="AJ673" s="34">
        <v>0</v>
      </c>
      <c r="AK673" s="34">
        <v>0</v>
      </c>
      <c r="AL673" s="34">
        <v>0</v>
      </c>
      <c r="AM673" s="34">
        <v>0</v>
      </c>
      <c r="AN673" s="34" t="s">
        <v>389</v>
      </c>
      <c r="AO673" s="34">
        <v>37</v>
      </c>
      <c r="AP673" s="34" t="s">
        <v>400</v>
      </c>
      <c r="AQ673" s="34">
        <v>49621</v>
      </c>
      <c r="AR673" s="34">
        <v>496.21</v>
      </c>
      <c r="AS673" s="34" t="s">
        <v>408</v>
      </c>
      <c r="AT673" t="str">
        <f t="shared" si="32"/>
        <v>761003131JULXX XNTXNXX FXXTXX DX LXMX416.82SIMSIMSIM190121306944761.875FNEL044761.87541924.87543599.87543599.875000000AMIL37NEXT MUNICIPAL SÃO PAULO49621496.21ATIVO</v>
      </c>
      <c r="AU673">
        <f t="shared" si="33"/>
        <v>1</v>
      </c>
      <c r="AV673">
        <f t="shared" si="34"/>
        <v>1</v>
      </c>
      <c r="AW673">
        <f>COUNTIF(Erros!$J$2:$J$1060,H673)</f>
        <v>0</v>
      </c>
      <c r="AX673">
        <f>COUNTIF(Discrepante!$J$2:$J$86,H673)</f>
        <v>2</v>
      </c>
      <c r="AY673">
        <f>COUNTIF(Acertos!$J$2:$J$37,H673)</f>
        <v>1</v>
      </c>
    </row>
    <row r="674" spans="1:51">
      <c r="A674" s="33"/>
      <c r="B674" s="33"/>
      <c r="C674" s="33"/>
      <c r="D674" s="36"/>
      <c r="E674" s="33"/>
      <c r="F674" s="33"/>
      <c r="G674" s="33"/>
      <c r="H674" s="36">
        <v>76100313</v>
      </c>
      <c r="I674" s="30">
        <v>1</v>
      </c>
      <c r="J674" s="36" t="s">
        <v>965</v>
      </c>
      <c r="K674" s="33"/>
      <c r="L674" s="33"/>
      <c r="M674" s="33"/>
      <c r="N674" s="33"/>
      <c r="O674" s="33"/>
      <c r="P674" s="36">
        <v>416.82</v>
      </c>
      <c r="Q674" s="36" t="s">
        <v>404</v>
      </c>
      <c r="R674" s="36" t="s">
        <v>404</v>
      </c>
      <c r="S674" s="36" t="s">
        <v>404</v>
      </c>
      <c r="T674" s="36">
        <v>19</v>
      </c>
      <c r="U674" s="36">
        <v>0</v>
      </c>
      <c r="V674" s="36">
        <v>1</v>
      </c>
      <c r="W674" s="36">
        <v>213069</v>
      </c>
      <c r="X674" s="37">
        <v>44761.875</v>
      </c>
      <c r="Y674" s="36" t="s">
        <v>387</v>
      </c>
      <c r="Z674" s="36">
        <v>0</v>
      </c>
      <c r="AA674" s="37"/>
      <c r="AB674" s="37">
        <v>44761.875</v>
      </c>
      <c r="AC674" s="37">
        <v>41924.875</v>
      </c>
      <c r="AD674" s="37">
        <v>43599.875</v>
      </c>
      <c r="AE674" s="37"/>
      <c r="AF674" s="37">
        <v>43599.875</v>
      </c>
      <c r="AG674" s="36"/>
      <c r="AH674" s="36">
        <v>0</v>
      </c>
      <c r="AI674" s="36">
        <v>0</v>
      </c>
      <c r="AJ674" s="36">
        <v>0</v>
      </c>
      <c r="AK674" s="36">
        <v>0</v>
      </c>
      <c r="AL674" s="36">
        <v>0</v>
      </c>
      <c r="AM674" s="36">
        <v>0</v>
      </c>
      <c r="AN674" s="36" t="s">
        <v>389</v>
      </c>
      <c r="AO674" s="36">
        <v>37</v>
      </c>
      <c r="AP674" s="36" t="s">
        <v>400</v>
      </c>
      <c r="AQ674" s="36">
        <v>49621</v>
      </c>
      <c r="AR674" s="36">
        <v>496.21</v>
      </c>
      <c r="AS674" s="36" t="s">
        <v>408</v>
      </c>
      <c r="AT674" t="str">
        <f t="shared" si="32"/>
        <v>761003131JULXX XNTXNXX FXXTXX DX LXMX416.82SIMSIMSIM190121306944761.875FNEL044761.87541924.87543599.87543599.875000000AMIL37NEXT MUNICIPAL SÃO PAULO49621496.21ATIVO</v>
      </c>
      <c r="AU674">
        <f t="shared" si="33"/>
        <v>1</v>
      </c>
      <c r="AV674">
        <f t="shared" si="34"/>
        <v>1</v>
      </c>
      <c r="AW674">
        <f>COUNTIF(Erros!$J$2:$J$1060,H674)</f>
        <v>0</v>
      </c>
      <c r="AX674">
        <f>COUNTIF(Discrepante!$J$2:$J$86,H674)</f>
        <v>2</v>
      </c>
      <c r="AY674">
        <f>COUNTIF(Acertos!$J$2:$J$37,H674)</f>
        <v>1</v>
      </c>
    </row>
    <row r="675" spans="1:51">
      <c r="A675" s="31" t="s">
        <v>235</v>
      </c>
      <c r="B675" s="31" t="s">
        <v>19</v>
      </c>
      <c r="C675" s="31" t="s">
        <v>18</v>
      </c>
      <c r="D675" s="27">
        <v>1198444000</v>
      </c>
      <c r="E675" s="27" t="s">
        <v>1060</v>
      </c>
      <c r="F675" s="27" t="s">
        <v>20</v>
      </c>
      <c r="G675" s="32">
        <v>43599.875</v>
      </c>
      <c r="H675" s="31">
        <v>76100317</v>
      </c>
      <c r="I675" s="27">
        <v>3</v>
      </c>
      <c r="J675" s="31" t="s">
        <v>236</v>
      </c>
      <c r="K675" s="31">
        <v>0</v>
      </c>
      <c r="L675" s="31">
        <v>0</v>
      </c>
      <c r="M675" s="31" t="s">
        <v>201</v>
      </c>
      <c r="N675" s="31" t="s">
        <v>99</v>
      </c>
      <c r="O675" s="31" t="s">
        <v>78</v>
      </c>
      <c r="P675" s="31">
        <v>-62.2</v>
      </c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 t="str">
        <f>M675</f>
        <v>NEXT MUN SÃO PAULO QC PJCA</v>
      </c>
      <c r="AQ675" s="33"/>
      <c r="AR675" s="33"/>
      <c r="AS675" s="33"/>
      <c r="AT675" t="str">
        <f t="shared" si="32"/>
        <v>6302b525171b4e38d1b83f196302b4ad7d8f3341632e5b086302b525171b4e38d1b83f0711984440006302b4ad7d8f3341632e5b081198444000D43599.875761003173XRTHUR FURINI DX XLIVXIRX00NEXT MUN SÃO PAULO QC PJCADevolução Exclusão RetroativaT-62.2NEXT MUN SÃO PAULO QC PJCA</v>
      </c>
      <c r="AU675">
        <f t="shared" si="33"/>
        <v>0</v>
      </c>
      <c r="AV675">
        <f t="shared" si="34"/>
        <v>0</v>
      </c>
      <c r="AW675">
        <f>COUNTIF(Erros!$J$2:$J$1060,H675)</f>
        <v>0</v>
      </c>
      <c r="AX675">
        <f>COUNTIF(Discrepante!$J$2:$J$86,H675)</f>
        <v>4</v>
      </c>
      <c r="AY675">
        <f>COUNTIF(Acertos!$J$2:$J$37,H675)</f>
        <v>0</v>
      </c>
    </row>
    <row r="676" spans="1:51">
      <c r="A676" s="33"/>
      <c r="B676" s="33"/>
      <c r="C676" s="33"/>
      <c r="D676" s="34"/>
      <c r="E676" s="33"/>
      <c r="F676" s="33"/>
      <c r="G676" s="33"/>
      <c r="H676" s="34">
        <v>76100317</v>
      </c>
      <c r="I676" s="29">
        <v>1</v>
      </c>
      <c r="J676" s="34" t="s">
        <v>966</v>
      </c>
      <c r="K676" s="33"/>
      <c r="L676" s="33"/>
      <c r="M676" s="33"/>
      <c r="N676" s="33"/>
      <c r="O676" s="33"/>
      <c r="P676" s="34">
        <v>416.82</v>
      </c>
      <c r="Q676" s="34" t="s">
        <v>404</v>
      </c>
      <c r="R676" s="34" t="s">
        <v>404</v>
      </c>
      <c r="S676" s="34" t="s">
        <v>404</v>
      </c>
      <c r="T676" s="34">
        <v>19</v>
      </c>
      <c r="U676" s="34">
        <v>0</v>
      </c>
      <c r="V676" s="34">
        <v>1</v>
      </c>
      <c r="W676" s="34">
        <v>213073</v>
      </c>
      <c r="X676" s="35">
        <v>44761.875</v>
      </c>
      <c r="Y676" s="34" t="s">
        <v>387</v>
      </c>
      <c r="Z676" s="34">
        <v>0</v>
      </c>
      <c r="AA676" s="35">
        <v>44747.875</v>
      </c>
      <c r="AB676" s="35">
        <v>44761.875</v>
      </c>
      <c r="AC676" s="35">
        <v>41578.916666666664</v>
      </c>
      <c r="AD676" s="35">
        <v>44747.875</v>
      </c>
      <c r="AE676" s="35"/>
      <c r="AF676" s="35">
        <v>43599.875</v>
      </c>
      <c r="AG676" s="34"/>
      <c r="AH676" s="34">
        <v>0</v>
      </c>
      <c r="AI676" s="34">
        <v>0</v>
      </c>
      <c r="AJ676" s="34">
        <v>0</v>
      </c>
      <c r="AK676" s="34">
        <v>0</v>
      </c>
      <c r="AL676" s="34">
        <v>0</v>
      </c>
      <c r="AM676" s="34">
        <v>0</v>
      </c>
      <c r="AN676" s="34" t="s">
        <v>389</v>
      </c>
      <c r="AO676" s="34">
        <v>37</v>
      </c>
      <c r="AP676" s="34" t="s">
        <v>400</v>
      </c>
      <c r="AQ676" s="34">
        <v>49621</v>
      </c>
      <c r="AR676" s="34">
        <v>496.21</v>
      </c>
      <c r="AS676" s="34" t="s">
        <v>391</v>
      </c>
      <c r="AT676" t="str">
        <f t="shared" si="32"/>
        <v>761003171XRTHUR FURXNX DX XLXVXXRX416.82SIMSIMSIM190121307344761.875FNEL044747.87544761.87541578.916666666744747.87543599.875000000AMIL37NEXT MUNICIPAL SÃO PAULO49621496.21INATIVO</v>
      </c>
      <c r="AU676">
        <f t="shared" si="33"/>
        <v>0</v>
      </c>
      <c r="AV676">
        <f t="shared" si="34"/>
        <v>1</v>
      </c>
      <c r="AW676">
        <f>COUNTIF(Erros!$J$2:$J$1060,H676)</f>
        <v>0</v>
      </c>
      <c r="AX676">
        <f>COUNTIF(Discrepante!$J$2:$J$86,H676)</f>
        <v>4</v>
      </c>
      <c r="AY676">
        <f>COUNTIF(Acertos!$J$2:$J$37,H676)</f>
        <v>0</v>
      </c>
    </row>
    <row r="677" spans="1:51">
      <c r="A677" s="33"/>
      <c r="B677" s="33"/>
      <c r="C677" s="33"/>
      <c r="D677" s="36"/>
      <c r="E677" s="33"/>
      <c r="F677" s="33"/>
      <c r="G677" s="33"/>
      <c r="H677" s="36">
        <v>76100317</v>
      </c>
      <c r="I677" s="30">
        <v>1</v>
      </c>
      <c r="J677" s="36" t="s">
        <v>966</v>
      </c>
      <c r="K677" s="33"/>
      <c r="L677" s="33"/>
      <c r="M677" s="33"/>
      <c r="N677" s="33"/>
      <c r="O677" s="33"/>
      <c r="P677" s="36">
        <v>416.82</v>
      </c>
      <c r="Q677" s="36" t="s">
        <v>404</v>
      </c>
      <c r="R677" s="36" t="s">
        <v>404</v>
      </c>
      <c r="S677" s="36" t="s">
        <v>404</v>
      </c>
      <c r="T677" s="36">
        <v>19</v>
      </c>
      <c r="U677" s="36">
        <v>0</v>
      </c>
      <c r="V677" s="36">
        <v>1</v>
      </c>
      <c r="W677" s="36">
        <v>213073</v>
      </c>
      <c r="X677" s="37">
        <v>44761.875</v>
      </c>
      <c r="Y677" s="36" t="s">
        <v>387</v>
      </c>
      <c r="Z677" s="36">
        <v>0</v>
      </c>
      <c r="AA677" s="37">
        <v>44747.875</v>
      </c>
      <c r="AB677" s="37">
        <v>44761.875</v>
      </c>
      <c r="AC677" s="37">
        <v>41578.916666666664</v>
      </c>
      <c r="AD677" s="37">
        <v>44747.875</v>
      </c>
      <c r="AE677" s="37"/>
      <c r="AF677" s="37">
        <v>43599.875</v>
      </c>
      <c r="AG677" s="36"/>
      <c r="AH677" s="36">
        <v>0</v>
      </c>
      <c r="AI677" s="36">
        <v>0</v>
      </c>
      <c r="AJ677" s="36">
        <v>0</v>
      </c>
      <c r="AK677" s="36">
        <v>0</v>
      </c>
      <c r="AL677" s="36">
        <v>0</v>
      </c>
      <c r="AM677" s="36">
        <v>0</v>
      </c>
      <c r="AN677" s="36" t="s">
        <v>389</v>
      </c>
      <c r="AO677" s="36">
        <v>37</v>
      </c>
      <c r="AP677" s="36" t="s">
        <v>400</v>
      </c>
      <c r="AQ677" s="36">
        <v>49621</v>
      </c>
      <c r="AR677" s="36">
        <v>496.21</v>
      </c>
      <c r="AS677" s="36" t="s">
        <v>391</v>
      </c>
      <c r="AT677" t="str">
        <f t="shared" si="32"/>
        <v>761003171XRTHUR FURXNX DX XLXVXXRX416.82SIMSIMSIM190121307344761.875FNEL044747.87544761.87541578.916666666744747.87543599.875000000AMIL37NEXT MUNICIPAL SÃO PAULO49621496.21INATIVO</v>
      </c>
      <c r="AU677">
        <f t="shared" si="33"/>
        <v>1</v>
      </c>
      <c r="AV677">
        <f t="shared" si="34"/>
        <v>1</v>
      </c>
      <c r="AW677">
        <f>COUNTIF(Erros!$J$2:$J$1060,H677)</f>
        <v>0</v>
      </c>
      <c r="AX677">
        <f>COUNTIF(Discrepante!$J$2:$J$86,H677)</f>
        <v>4</v>
      </c>
      <c r="AY677">
        <f>COUNTIF(Acertos!$J$2:$J$37,H677)</f>
        <v>0</v>
      </c>
    </row>
    <row r="678" spans="1:51">
      <c r="A678" s="33"/>
      <c r="B678" s="33"/>
      <c r="C678" s="33"/>
      <c r="D678" s="34"/>
      <c r="E678" s="33"/>
      <c r="F678" s="33"/>
      <c r="G678" s="33"/>
      <c r="H678" s="34">
        <v>76100317</v>
      </c>
      <c r="I678" s="29">
        <v>1</v>
      </c>
      <c r="J678" s="34" t="s">
        <v>966</v>
      </c>
      <c r="K678" s="33"/>
      <c r="L678" s="33"/>
      <c r="M678" s="33"/>
      <c r="N678" s="33"/>
      <c r="O678" s="33"/>
      <c r="P678" s="34">
        <v>416.82</v>
      </c>
      <c r="Q678" s="34" t="s">
        <v>404</v>
      </c>
      <c r="R678" s="34" t="s">
        <v>404</v>
      </c>
      <c r="S678" s="34" t="s">
        <v>404</v>
      </c>
      <c r="T678" s="34">
        <v>19</v>
      </c>
      <c r="U678" s="34">
        <v>0</v>
      </c>
      <c r="V678" s="34">
        <v>1</v>
      </c>
      <c r="W678" s="34">
        <v>213073</v>
      </c>
      <c r="X678" s="35">
        <v>44761.875</v>
      </c>
      <c r="Y678" s="34" t="s">
        <v>387</v>
      </c>
      <c r="Z678" s="34">
        <v>0</v>
      </c>
      <c r="AA678" s="35">
        <v>44747.875</v>
      </c>
      <c r="AB678" s="35">
        <v>44761.875</v>
      </c>
      <c r="AC678" s="35">
        <v>41578.916666666664</v>
      </c>
      <c r="AD678" s="35">
        <v>44747.875</v>
      </c>
      <c r="AE678" s="35"/>
      <c r="AF678" s="35">
        <v>43599.875</v>
      </c>
      <c r="AG678" s="34"/>
      <c r="AH678" s="34">
        <v>0</v>
      </c>
      <c r="AI678" s="34">
        <v>0</v>
      </c>
      <c r="AJ678" s="34">
        <v>0</v>
      </c>
      <c r="AK678" s="34">
        <v>0</v>
      </c>
      <c r="AL678" s="34">
        <v>0</v>
      </c>
      <c r="AM678" s="34">
        <v>0</v>
      </c>
      <c r="AN678" s="34" t="s">
        <v>389</v>
      </c>
      <c r="AO678" s="34">
        <v>37</v>
      </c>
      <c r="AP678" s="34" t="s">
        <v>400</v>
      </c>
      <c r="AQ678" s="34">
        <v>49621</v>
      </c>
      <c r="AR678" s="34">
        <v>496.21</v>
      </c>
      <c r="AS678" s="34" t="s">
        <v>391</v>
      </c>
      <c r="AT678" t="str">
        <f t="shared" si="32"/>
        <v>761003171XRTHUR FURXNX DX XLXVXXRX416.82SIMSIMSIM190121307344761.875FNEL044747.87544761.87541578.916666666744747.87543599.875000000AMIL37NEXT MUNICIPAL SÃO PAULO49621496.21INATIVO</v>
      </c>
      <c r="AU678">
        <f t="shared" si="33"/>
        <v>1</v>
      </c>
      <c r="AV678">
        <f t="shared" si="34"/>
        <v>1</v>
      </c>
      <c r="AW678">
        <f>COUNTIF(Erros!$J$2:$J$1060,H678)</f>
        <v>0</v>
      </c>
      <c r="AX678">
        <f>COUNTIF(Discrepante!$J$2:$J$86,H678)</f>
        <v>4</v>
      </c>
      <c r="AY678">
        <f>COUNTIF(Acertos!$J$2:$J$37,H678)</f>
        <v>0</v>
      </c>
    </row>
    <row r="679" spans="1:51">
      <c r="A679" s="38" t="s">
        <v>237</v>
      </c>
      <c r="B679" s="38" t="s">
        <v>19</v>
      </c>
      <c r="C679" s="38" t="s">
        <v>18</v>
      </c>
      <c r="D679" s="28">
        <v>1198444000</v>
      </c>
      <c r="E679" s="28" t="s">
        <v>1060</v>
      </c>
      <c r="F679" s="28" t="s">
        <v>20</v>
      </c>
      <c r="G679" s="39">
        <v>43599.875</v>
      </c>
      <c r="H679" s="38">
        <v>76100372</v>
      </c>
      <c r="I679" s="28">
        <v>3</v>
      </c>
      <c r="J679" s="38" t="s">
        <v>238</v>
      </c>
      <c r="K679" s="38">
        <v>0</v>
      </c>
      <c r="L679" s="38">
        <v>0</v>
      </c>
      <c r="M679" s="38" t="s">
        <v>201</v>
      </c>
      <c r="N679" s="38" t="s">
        <v>77</v>
      </c>
      <c r="O679" s="38" t="s">
        <v>78</v>
      </c>
      <c r="P679" s="38">
        <v>416.82</v>
      </c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 t="str">
        <f t="shared" ref="AP679:AP680" si="36">M679</f>
        <v>NEXT MUN SÃO PAULO QC PJCA</v>
      </c>
      <c r="AQ679" s="33"/>
      <c r="AR679" s="33"/>
      <c r="AS679" s="33"/>
      <c r="AT679" t="str">
        <f t="shared" si="32"/>
        <v>6302b525171b4e38d1b83f1a6302b4ad7d8f3341632e5b086302b525171b4e38d1b83f0711984440006302b4ad7d8f3341632e5b081198444000D43599.875761003723XLXX XUGUTX GXUVXIX TXIXXIRX00NEXT MUN SÃO PAULO QC PJCAMens. Titular Faixa Etária Implant.T416.82NEXT MUN SÃO PAULO QC PJCA</v>
      </c>
      <c r="AU679">
        <f t="shared" si="33"/>
        <v>0</v>
      </c>
      <c r="AV679">
        <f t="shared" si="34"/>
        <v>0</v>
      </c>
      <c r="AW679">
        <f>COUNTIF(Erros!$J$2:$J$1060,H679)</f>
        <v>0</v>
      </c>
      <c r="AX679">
        <f>COUNTIF(Discrepante!$J$2:$J$86,H679)</f>
        <v>3</v>
      </c>
      <c r="AY679">
        <f>COUNTIF(Acertos!$J$2:$J$37,H679)</f>
        <v>1</v>
      </c>
    </row>
    <row r="680" spans="1:51">
      <c r="A680" s="31" t="s">
        <v>239</v>
      </c>
      <c r="B680" s="31" t="s">
        <v>19</v>
      </c>
      <c r="C680" s="31" t="s">
        <v>18</v>
      </c>
      <c r="D680" s="27">
        <v>1198444000</v>
      </c>
      <c r="E680" s="27" t="s">
        <v>1060</v>
      </c>
      <c r="F680" s="27" t="s">
        <v>20</v>
      </c>
      <c r="G680" s="32">
        <v>43599.875</v>
      </c>
      <c r="H680" s="31">
        <v>76100372</v>
      </c>
      <c r="I680" s="27">
        <v>3</v>
      </c>
      <c r="J680" s="31" t="s">
        <v>238</v>
      </c>
      <c r="K680" s="31">
        <v>26084</v>
      </c>
      <c r="L680" s="31">
        <v>260.83999999999997</v>
      </c>
      <c r="M680" s="31" t="s">
        <v>201</v>
      </c>
      <c r="N680" s="31" t="s">
        <v>240</v>
      </c>
      <c r="O680" s="31" t="s">
        <v>78</v>
      </c>
      <c r="P680" s="31">
        <v>0</v>
      </c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 t="str">
        <f t="shared" si="36"/>
        <v>NEXT MUN SÃO PAULO QC PJCA</v>
      </c>
      <c r="AQ680" s="33"/>
      <c r="AR680" s="33"/>
      <c r="AS680" s="33"/>
      <c r="AT680" t="str">
        <f t="shared" si="32"/>
        <v>6302b525171b4e38d1b83f1b6302b4ad7d8f3341632e5b086302b525171b4e38d1b83f0711984440006302b4ad7d8f3341632e5b081198444000D43599.875761003723XLXX XUGUTX GXUVXIX TXIXXIRX26084260.84NEXT MUN SÃO PAULO QC PJCACobrança Inclusão RetroativaT0NEXT MUN SÃO PAULO QC PJCA</v>
      </c>
      <c r="AU680">
        <f t="shared" si="33"/>
        <v>0</v>
      </c>
      <c r="AV680">
        <f t="shared" si="34"/>
        <v>1</v>
      </c>
      <c r="AW680">
        <f>COUNTIF(Erros!$J$2:$J$1060,H680)</f>
        <v>0</v>
      </c>
      <c r="AX680">
        <f>COUNTIF(Discrepante!$J$2:$J$86,H680)</f>
        <v>3</v>
      </c>
      <c r="AY680">
        <f>COUNTIF(Acertos!$J$2:$J$37,H680)</f>
        <v>1</v>
      </c>
    </row>
    <row r="681" spans="1:51">
      <c r="A681" s="33"/>
      <c r="B681" s="33"/>
      <c r="C681" s="33"/>
      <c r="D681" s="36"/>
      <c r="E681" s="33"/>
      <c r="F681" s="33"/>
      <c r="G681" s="33"/>
      <c r="H681" s="36">
        <v>76100372</v>
      </c>
      <c r="I681" s="30">
        <v>2</v>
      </c>
      <c r="J681" s="36" t="s">
        <v>963</v>
      </c>
      <c r="K681" s="33"/>
      <c r="L681" s="33"/>
      <c r="M681" s="33"/>
      <c r="N681" s="33"/>
      <c r="O681" s="33"/>
      <c r="P681" s="36">
        <v>416.82</v>
      </c>
      <c r="Q681" s="36" t="s">
        <v>404</v>
      </c>
      <c r="R681" s="36" t="s">
        <v>404</v>
      </c>
      <c r="S681" s="36" t="s">
        <v>404</v>
      </c>
      <c r="T681" s="36">
        <v>19</v>
      </c>
      <c r="U681" s="36">
        <v>0</v>
      </c>
      <c r="V681" s="36">
        <v>1</v>
      </c>
      <c r="W681" s="36">
        <v>213065</v>
      </c>
      <c r="X681" s="37">
        <v>44761.875</v>
      </c>
      <c r="Y681" s="36" t="s">
        <v>387</v>
      </c>
      <c r="Z681" s="36">
        <v>0</v>
      </c>
      <c r="AA681" s="37"/>
      <c r="AB681" s="37">
        <v>44761.875</v>
      </c>
      <c r="AC681" s="37">
        <v>38129.875</v>
      </c>
      <c r="AD681" s="37">
        <v>44749.875</v>
      </c>
      <c r="AE681" s="37">
        <v>44725.875</v>
      </c>
      <c r="AF681" s="37">
        <v>43599.875</v>
      </c>
      <c r="AG681" s="36"/>
      <c r="AH681" s="36">
        <v>0</v>
      </c>
      <c r="AI681" s="36">
        <v>0</v>
      </c>
      <c r="AJ681" s="36">
        <v>0</v>
      </c>
      <c r="AK681" s="36">
        <v>0</v>
      </c>
      <c r="AL681" s="36">
        <v>0</v>
      </c>
      <c r="AM681" s="36">
        <v>0</v>
      </c>
      <c r="AN681" s="36" t="s">
        <v>389</v>
      </c>
      <c r="AO681" s="36">
        <v>37</v>
      </c>
      <c r="AP681" s="36" t="s">
        <v>400</v>
      </c>
      <c r="AQ681" s="36">
        <v>49621</v>
      </c>
      <c r="AR681" s="36">
        <v>496.21</v>
      </c>
      <c r="AS681" s="36" t="s">
        <v>408</v>
      </c>
      <c r="AT681" t="str">
        <f t="shared" si="32"/>
        <v>761003722XLXX XUGUTX GXUVXXX TXXXXXRX416.82SIMSIMSIM190121306544761.875FNEL044761.87538129.87544749.87544725.87543599.875000000AMIL37NEXT MUNICIPAL SÃO PAULO49621496.21ATIVO</v>
      </c>
      <c r="AU681">
        <f t="shared" si="33"/>
        <v>0</v>
      </c>
      <c r="AV681">
        <f t="shared" si="34"/>
        <v>1</v>
      </c>
      <c r="AW681">
        <f>COUNTIF(Erros!$J$2:$J$1060,H681)</f>
        <v>0</v>
      </c>
      <c r="AX681">
        <f>COUNTIF(Discrepante!$J$2:$J$86,H681)</f>
        <v>3</v>
      </c>
      <c r="AY681">
        <f>COUNTIF(Acertos!$J$2:$J$37,H681)</f>
        <v>1</v>
      </c>
    </row>
    <row r="682" spans="1:51">
      <c r="A682" s="33"/>
      <c r="B682" s="33"/>
      <c r="C682" s="33"/>
      <c r="D682" s="34"/>
      <c r="E682" s="33"/>
      <c r="F682" s="33"/>
      <c r="G682" s="33"/>
      <c r="H682" s="34">
        <v>76100372</v>
      </c>
      <c r="I682" s="29">
        <v>2</v>
      </c>
      <c r="J682" s="34" t="s">
        <v>963</v>
      </c>
      <c r="K682" s="33"/>
      <c r="L682" s="33"/>
      <c r="M682" s="33"/>
      <c r="N682" s="33"/>
      <c r="O682" s="33"/>
      <c r="P682" s="34">
        <v>416.82</v>
      </c>
      <c r="Q682" s="34" t="s">
        <v>404</v>
      </c>
      <c r="R682" s="34" t="s">
        <v>404</v>
      </c>
      <c r="S682" s="34" t="s">
        <v>404</v>
      </c>
      <c r="T682" s="34">
        <v>19</v>
      </c>
      <c r="U682" s="34">
        <v>0</v>
      </c>
      <c r="V682" s="34">
        <v>1</v>
      </c>
      <c r="W682" s="34">
        <v>213065</v>
      </c>
      <c r="X682" s="35">
        <v>44761.875</v>
      </c>
      <c r="Y682" s="34" t="s">
        <v>387</v>
      </c>
      <c r="Z682" s="34">
        <v>0</v>
      </c>
      <c r="AA682" s="35"/>
      <c r="AB682" s="35">
        <v>44761.875</v>
      </c>
      <c r="AC682" s="35">
        <v>38129.875</v>
      </c>
      <c r="AD682" s="35">
        <v>44749.875</v>
      </c>
      <c r="AE682" s="35">
        <v>44725.875</v>
      </c>
      <c r="AF682" s="35">
        <v>43599.875</v>
      </c>
      <c r="AG682" s="34"/>
      <c r="AH682" s="34">
        <v>0</v>
      </c>
      <c r="AI682" s="34">
        <v>0</v>
      </c>
      <c r="AJ682" s="34">
        <v>0</v>
      </c>
      <c r="AK682" s="34">
        <v>0</v>
      </c>
      <c r="AL682" s="34">
        <v>0</v>
      </c>
      <c r="AM682" s="34">
        <v>0</v>
      </c>
      <c r="AN682" s="34" t="s">
        <v>389</v>
      </c>
      <c r="AO682" s="34">
        <v>37</v>
      </c>
      <c r="AP682" s="34" t="s">
        <v>400</v>
      </c>
      <c r="AQ682" s="34">
        <v>49621</v>
      </c>
      <c r="AR682" s="34">
        <v>496.21</v>
      </c>
      <c r="AS682" s="34" t="s">
        <v>408</v>
      </c>
      <c r="AT682" t="str">
        <f t="shared" si="32"/>
        <v>761003722XLXX XUGUTX GXUVXXX TXXXXXRX416.82SIMSIMSIM190121306544761.875FNEL044761.87538129.87544749.87544725.87543599.875000000AMIL37NEXT MUNICIPAL SÃO PAULO49621496.21ATIVO</v>
      </c>
      <c r="AU682">
        <f t="shared" si="33"/>
        <v>1</v>
      </c>
      <c r="AV682">
        <f t="shared" si="34"/>
        <v>1</v>
      </c>
      <c r="AW682">
        <f>COUNTIF(Erros!$J$2:$J$1060,H682)</f>
        <v>0</v>
      </c>
      <c r="AX682">
        <f>COUNTIF(Discrepante!$J$2:$J$86,H682)</f>
        <v>3</v>
      </c>
      <c r="AY682">
        <f>COUNTIF(Acertos!$J$2:$J$37,H682)</f>
        <v>1</v>
      </c>
    </row>
    <row r="683" spans="1:51">
      <c r="A683" s="33"/>
      <c r="B683" s="33"/>
      <c r="C683" s="33"/>
      <c r="D683" s="36"/>
      <c r="E683" s="33"/>
      <c r="F683" s="33"/>
      <c r="G683" s="33"/>
      <c r="H683" s="36">
        <v>76100372</v>
      </c>
      <c r="I683" s="30">
        <v>2</v>
      </c>
      <c r="J683" s="36" t="s">
        <v>963</v>
      </c>
      <c r="K683" s="33"/>
      <c r="L683" s="33"/>
      <c r="M683" s="33"/>
      <c r="N683" s="33"/>
      <c r="O683" s="33"/>
      <c r="P683" s="36">
        <v>416.82</v>
      </c>
      <c r="Q683" s="36" t="s">
        <v>404</v>
      </c>
      <c r="R683" s="36" t="s">
        <v>404</v>
      </c>
      <c r="S683" s="36" t="s">
        <v>404</v>
      </c>
      <c r="T683" s="36">
        <v>19</v>
      </c>
      <c r="U683" s="36">
        <v>0</v>
      </c>
      <c r="V683" s="36">
        <v>1</v>
      </c>
      <c r="W683" s="36">
        <v>213065</v>
      </c>
      <c r="X683" s="37">
        <v>44761.875</v>
      </c>
      <c r="Y683" s="36" t="s">
        <v>387</v>
      </c>
      <c r="Z683" s="36">
        <v>0</v>
      </c>
      <c r="AA683" s="37"/>
      <c r="AB683" s="37">
        <v>44761.875</v>
      </c>
      <c r="AC683" s="37">
        <v>38129.875</v>
      </c>
      <c r="AD683" s="37">
        <v>44749.875</v>
      </c>
      <c r="AE683" s="37">
        <v>44725.875</v>
      </c>
      <c r="AF683" s="37">
        <v>43599.875</v>
      </c>
      <c r="AG683" s="36"/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36" t="s">
        <v>389</v>
      </c>
      <c r="AO683" s="36">
        <v>37</v>
      </c>
      <c r="AP683" s="36" t="s">
        <v>400</v>
      </c>
      <c r="AQ683" s="36">
        <v>49621</v>
      </c>
      <c r="AR683" s="36">
        <v>496.21</v>
      </c>
      <c r="AS683" s="36" t="s">
        <v>408</v>
      </c>
      <c r="AT683" t="str">
        <f t="shared" si="32"/>
        <v>761003722XLXX XUGUTX GXUVXXX TXXXXXRX416.82SIMSIMSIM190121306544761.875FNEL044761.87538129.87544749.87544725.87543599.875000000AMIL37NEXT MUNICIPAL SÃO PAULO49621496.21ATIVO</v>
      </c>
      <c r="AU683">
        <f t="shared" si="33"/>
        <v>1</v>
      </c>
      <c r="AV683">
        <f t="shared" si="34"/>
        <v>1</v>
      </c>
      <c r="AW683">
        <f>COUNTIF(Erros!$J$2:$J$1060,H683)</f>
        <v>0</v>
      </c>
      <c r="AX683">
        <f>COUNTIF(Discrepante!$J$2:$J$86,H683)</f>
        <v>3</v>
      </c>
      <c r="AY683">
        <f>COUNTIF(Acertos!$J$2:$J$37,H683)</f>
        <v>1</v>
      </c>
    </row>
    <row r="684" spans="1:51">
      <c r="A684" s="38" t="s">
        <v>241</v>
      </c>
      <c r="B684" s="38" t="s">
        <v>19</v>
      </c>
      <c r="C684" s="38" t="s">
        <v>18</v>
      </c>
      <c r="D684" s="28">
        <v>1198444000</v>
      </c>
      <c r="E684" s="28" t="s">
        <v>1060</v>
      </c>
      <c r="F684" s="28" t="s">
        <v>20</v>
      </c>
      <c r="G684" s="39">
        <v>43599.875</v>
      </c>
      <c r="H684" s="38">
        <v>76100373</v>
      </c>
      <c r="I684" s="28">
        <v>3</v>
      </c>
      <c r="J684" s="38" t="s">
        <v>242</v>
      </c>
      <c r="K684" s="38">
        <v>0</v>
      </c>
      <c r="L684" s="38">
        <v>0</v>
      </c>
      <c r="M684" s="38" t="s">
        <v>201</v>
      </c>
      <c r="N684" s="38" t="s">
        <v>110</v>
      </c>
      <c r="O684" s="38" t="s">
        <v>20</v>
      </c>
      <c r="P684" s="38">
        <v>1223.8900000000001</v>
      </c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 t="str">
        <f t="shared" ref="AP684:AP685" si="37">M684</f>
        <v>NEXT MUN SÃO PAULO QC PJCA</v>
      </c>
      <c r="AQ684" s="33"/>
      <c r="AR684" s="33"/>
      <c r="AS684" s="33"/>
      <c r="AT684" t="str">
        <f t="shared" si="32"/>
        <v>6302b525171b4e38d1b83f1c6302b4ad7d8f3341632e5b086302b525171b4e38d1b83f0711984440006302b4ad7d8f3341632e5b081198444000D43599.875761003733XNDRXX GXUVXIX RIBXIRX TXIXXIRX00NEXT MUN SÃO PAULO QC PJCAMens. Depend. Faixa Etária Implant.D1223.89NEXT MUN SÃO PAULO QC PJCA</v>
      </c>
      <c r="AU684">
        <f t="shared" si="33"/>
        <v>0</v>
      </c>
      <c r="AV684">
        <f t="shared" si="34"/>
        <v>0</v>
      </c>
      <c r="AW684">
        <f>COUNTIF(Erros!$J$2:$J$1060,H684)</f>
        <v>0</v>
      </c>
      <c r="AX684">
        <f>COUNTIF(Discrepante!$J$2:$J$86,H684)</f>
        <v>3</v>
      </c>
      <c r="AY684">
        <f>COUNTIF(Acertos!$J$2:$J$37,H684)</f>
        <v>1</v>
      </c>
    </row>
    <row r="685" spans="1:51">
      <c r="A685" s="31" t="s">
        <v>243</v>
      </c>
      <c r="B685" s="31" t="s">
        <v>19</v>
      </c>
      <c r="C685" s="31" t="s">
        <v>18</v>
      </c>
      <c r="D685" s="27">
        <v>1198444000</v>
      </c>
      <c r="E685" s="27" t="s">
        <v>1060</v>
      </c>
      <c r="F685" s="27" t="s">
        <v>20</v>
      </c>
      <c r="G685" s="32">
        <v>43599.875</v>
      </c>
      <c r="H685" s="31">
        <v>76100373</v>
      </c>
      <c r="I685" s="27">
        <v>3</v>
      </c>
      <c r="J685" s="31" t="s">
        <v>242</v>
      </c>
      <c r="K685" s="31">
        <v>64145</v>
      </c>
      <c r="L685" s="31">
        <v>641.45000000000005</v>
      </c>
      <c r="M685" s="31" t="s">
        <v>201</v>
      </c>
      <c r="N685" s="31" t="s">
        <v>240</v>
      </c>
      <c r="O685" s="31" t="s">
        <v>20</v>
      </c>
      <c r="P685" s="31">
        <v>0</v>
      </c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 t="str">
        <f t="shared" si="37"/>
        <v>NEXT MUN SÃO PAULO QC PJCA</v>
      </c>
      <c r="AQ685" s="33"/>
      <c r="AR685" s="33"/>
      <c r="AS685" s="33"/>
      <c r="AT685" t="str">
        <f t="shared" si="32"/>
        <v>6302b525171b4e38d1b83f1d6302b4ad7d8f3341632e5b086302b525171b4e38d1b83f0711984440006302b4ad7d8f3341632e5b081198444000D43599.875761003733XNDRXX GXUVXIX RIBXIRX TXIXXIRX64145641.45NEXT MUN SÃO PAULO QC PJCACobrança Inclusão RetroativaD0NEXT MUN SÃO PAULO QC PJCA</v>
      </c>
      <c r="AU685">
        <f t="shared" si="33"/>
        <v>0</v>
      </c>
      <c r="AV685">
        <f t="shared" si="34"/>
        <v>1</v>
      </c>
      <c r="AW685">
        <f>COUNTIF(Erros!$J$2:$J$1060,H685)</f>
        <v>0</v>
      </c>
      <c r="AX685">
        <f>COUNTIF(Discrepante!$J$2:$J$86,H685)</f>
        <v>3</v>
      </c>
      <c r="AY685">
        <f>COUNTIF(Acertos!$J$2:$J$37,H685)</f>
        <v>1</v>
      </c>
    </row>
    <row r="686" spans="1:51">
      <c r="A686" s="33"/>
      <c r="B686" s="33"/>
      <c r="C686" s="33"/>
      <c r="D686" s="34"/>
      <c r="E686" s="33"/>
      <c r="F686" s="33"/>
      <c r="G686" s="33"/>
      <c r="H686" s="34">
        <v>76100373</v>
      </c>
      <c r="I686" s="29">
        <v>2</v>
      </c>
      <c r="J686" s="34" t="s">
        <v>964</v>
      </c>
      <c r="K686" s="33"/>
      <c r="L686" s="33"/>
      <c r="M686" s="33"/>
      <c r="N686" s="33"/>
      <c r="O686" s="33"/>
      <c r="P686" s="34">
        <v>1223.8900000000001</v>
      </c>
      <c r="Q686" s="34" t="s">
        <v>404</v>
      </c>
      <c r="R686" s="34" t="s">
        <v>404</v>
      </c>
      <c r="S686" s="34" t="s">
        <v>404</v>
      </c>
      <c r="T686" s="34">
        <v>19</v>
      </c>
      <c r="U686" s="34">
        <v>0</v>
      </c>
      <c r="V686" s="34">
        <v>1</v>
      </c>
      <c r="W686" s="34">
        <v>213065</v>
      </c>
      <c r="X686" s="35">
        <v>44761.875</v>
      </c>
      <c r="Y686" s="34" t="s">
        <v>387</v>
      </c>
      <c r="Z686" s="34">
        <v>1</v>
      </c>
      <c r="AA686" s="35"/>
      <c r="AB686" s="35">
        <v>44761.875</v>
      </c>
      <c r="AC686" s="35">
        <v>26829.875</v>
      </c>
      <c r="AD686" s="35">
        <v>44749.875</v>
      </c>
      <c r="AE686" s="35"/>
      <c r="AF686" s="35">
        <v>43599.875</v>
      </c>
      <c r="AG686" s="34"/>
      <c r="AH686" s="34">
        <v>0</v>
      </c>
      <c r="AI686" s="34">
        <v>0</v>
      </c>
      <c r="AJ686" s="34">
        <v>0</v>
      </c>
      <c r="AK686" s="34">
        <v>0</v>
      </c>
      <c r="AL686" s="34">
        <v>0</v>
      </c>
      <c r="AM686" s="34">
        <v>0</v>
      </c>
      <c r="AN686" s="34" t="s">
        <v>389</v>
      </c>
      <c r="AO686" s="34">
        <v>37</v>
      </c>
      <c r="AP686" s="34" t="s">
        <v>400</v>
      </c>
      <c r="AQ686" s="34">
        <v>145704</v>
      </c>
      <c r="AR686" s="34">
        <v>1457.04</v>
      </c>
      <c r="AS686" s="34" t="s">
        <v>408</v>
      </c>
      <c r="AT686" t="str">
        <f t="shared" si="32"/>
        <v>761003732XNDRXX GXUVXXX RXBXXRX TXXXXXRX1223.89SIMSIMSIM190121306544761.875FNEL144761.87526829.87544749.87543599.875000000AMIL37NEXT MUNICIPAL SÃO PAULO1457041457.04ATIVO</v>
      </c>
      <c r="AU686">
        <f t="shared" si="33"/>
        <v>0</v>
      </c>
      <c r="AV686">
        <f t="shared" si="34"/>
        <v>1</v>
      </c>
      <c r="AW686">
        <f>COUNTIF(Erros!$J$2:$J$1060,H686)</f>
        <v>0</v>
      </c>
      <c r="AX686">
        <f>COUNTIF(Discrepante!$J$2:$J$86,H686)</f>
        <v>3</v>
      </c>
      <c r="AY686">
        <f>COUNTIF(Acertos!$J$2:$J$37,H686)</f>
        <v>1</v>
      </c>
    </row>
    <row r="687" spans="1:51">
      <c r="A687" s="33"/>
      <c r="B687" s="33"/>
      <c r="C687" s="33"/>
      <c r="D687" s="36"/>
      <c r="E687" s="33"/>
      <c r="F687" s="33"/>
      <c r="G687" s="33"/>
      <c r="H687" s="36">
        <v>76100373</v>
      </c>
      <c r="I687" s="30">
        <v>2</v>
      </c>
      <c r="J687" s="36" t="s">
        <v>964</v>
      </c>
      <c r="K687" s="33"/>
      <c r="L687" s="33"/>
      <c r="M687" s="33"/>
      <c r="N687" s="33"/>
      <c r="O687" s="33"/>
      <c r="P687" s="36">
        <v>1223.8900000000001</v>
      </c>
      <c r="Q687" s="36" t="s">
        <v>404</v>
      </c>
      <c r="R687" s="36" t="s">
        <v>404</v>
      </c>
      <c r="S687" s="36" t="s">
        <v>404</v>
      </c>
      <c r="T687" s="36">
        <v>19</v>
      </c>
      <c r="U687" s="36">
        <v>0</v>
      </c>
      <c r="V687" s="36">
        <v>1</v>
      </c>
      <c r="W687" s="36">
        <v>213065</v>
      </c>
      <c r="X687" s="37">
        <v>44761.875</v>
      </c>
      <c r="Y687" s="36" t="s">
        <v>387</v>
      </c>
      <c r="Z687" s="36">
        <v>1</v>
      </c>
      <c r="AA687" s="37"/>
      <c r="AB687" s="37">
        <v>44761.875</v>
      </c>
      <c r="AC687" s="37">
        <v>26829.875</v>
      </c>
      <c r="AD687" s="37">
        <v>44749.875</v>
      </c>
      <c r="AE687" s="37"/>
      <c r="AF687" s="37">
        <v>43599.875</v>
      </c>
      <c r="AG687" s="36"/>
      <c r="AH687" s="36">
        <v>0</v>
      </c>
      <c r="AI687" s="36">
        <v>0</v>
      </c>
      <c r="AJ687" s="36">
        <v>0</v>
      </c>
      <c r="AK687" s="36">
        <v>0</v>
      </c>
      <c r="AL687" s="36">
        <v>0</v>
      </c>
      <c r="AM687" s="36">
        <v>0</v>
      </c>
      <c r="AN687" s="36" t="s">
        <v>389</v>
      </c>
      <c r="AO687" s="36">
        <v>37</v>
      </c>
      <c r="AP687" s="36" t="s">
        <v>400</v>
      </c>
      <c r="AQ687" s="36">
        <v>145704</v>
      </c>
      <c r="AR687" s="36">
        <v>1457.04</v>
      </c>
      <c r="AS687" s="36" t="s">
        <v>408</v>
      </c>
      <c r="AT687" t="str">
        <f t="shared" si="32"/>
        <v>761003732XNDRXX GXUVXXX RXBXXRX TXXXXXRX1223.89SIMSIMSIM190121306544761.875FNEL144761.87526829.87544749.87543599.875000000AMIL37NEXT MUNICIPAL SÃO PAULO1457041457.04ATIVO</v>
      </c>
      <c r="AU687">
        <f t="shared" si="33"/>
        <v>1</v>
      </c>
      <c r="AV687">
        <f t="shared" si="34"/>
        <v>1</v>
      </c>
      <c r="AW687">
        <f>COUNTIF(Erros!$J$2:$J$1060,H687)</f>
        <v>0</v>
      </c>
      <c r="AX687">
        <f>COUNTIF(Discrepante!$J$2:$J$86,H687)</f>
        <v>3</v>
      </c>
      <c r="AY687">
        <f>COUNTIF(Acertos!$J$2:$J$37,H687)</f>
        <v>1</v>
      </c>
    </row>
    <row r="688" spans="1:51">
      <c r="A688" s="33"/>
      <c r="B688" s="33"/>
      <c r="C688" s="33"/>
      <c r="D688" s="34"/>
      <c r="E688" s="33"/>
      <c r="F688" s="33"/>
      <c r="G688" s="33"/>
      <c r="H688" s="34">
        <v>76100373</v>
      </c>
      <c r="I688" s="29">
        <v>2</v>
      </c>
      <c r="J688" s="34" t="s">
        <v>964</v>
      </c>
      <c r="K688" s="33"/>
      <c r="L688" s="33"/>
      <c r="M688" s="33"/>
      <c r="N688" s="33"/>
      <c r="O688" s="33"/>
      <c r="P688" s="34">
        <v>1223.8900000000001</v>
      </c>
      <c r="Q688" s="34" t="s">
        <v>404</v>
      </c>
      <c r="R688" s="34" t="s">
        <v>404</v>
      </c>
      <c r="S688" s="34" t="s">
        <v>404</v>
      </c>
      <c r="T688" s="34">
        <v>19</v>
      </c>
      <c r="U688" s="34">
        <v>0</v>
      </c>
      <c r="V688" s="34">
        <v>1</v>
      </c>
      <c r="W688" s="34">
        <v>213065</v>
      </c>
      <c r="X688" s="35">
        <v>44761.875</v>
      </c>
      <c r="Y688" s="34" t="s">
        <v>387</v>
      </c>
      <c r="Z688" s="34">
        <v>1</v>
      </c>
      <c r="AA688" s="35"/>
      <c r="AB688" s="35">
        <v>44761.875</v>
      </c>
      <c r="AC688" s="35">
        <v>26829.875</v>
      </c>
      <c r="AD688" s="35">
        <v>44749.875</v>
      </c>
      <c r="AE688" s="35"/>
      <c r="AF688" s="35">
        <v>43599.875</v>
      </c>
      <c r="AG688" s="34"/>
      <c r="AH688" s="34">
        <v>0</v>
      </c>
      <c r="AI688" s="34">
        <v>0</v>
      </c>
      <c r="AJ688" s="34">
        <v>0</v>
      </c>
      <c r="AK688" s="34">
        <v>0</v>
      </c>
      <c r="AL688" s="34">
        <v>0</v>
      </c>
      <c r="AM688" s="34">
        <v>0</v>
      </c>
      <c r="AN688" s="34" t="s">
        <v>389</v>
      </c>
      <c r="AO688" s="34">
        <v>37</v>
      </c>
      <c r="AP688" s="34" t="s">
        <v>400</v>
      </c>
      <c r="AQ688" s="34">
        <v>145704</v>
      </c>
      <c r="AR688" s="34">
        <v>1457.04</v>
      </c>
      <c r="AS688" s="34" t="s">
        <v>408</v>
      </c>
      <c r="AT688" t="str">
        <f t="shared" si="32"/>
        <v>761003732XNDRXX GXUVXXX RXBXXRX TXXXXXRX1223.89SIMSIMSIM190121306544761.875FNEL144761.87526829.87544749.87543599.875000000AMIL37NEXT MUNICIPAL SÃO PAULO1457041457.04ATIVO</v>
      </c>
      <c r="AU688">
        <f t="shared" si="33"/>
        <v>1</v>
      </c>
      <c r="AV688">
        <f t="shared" si="34"/>
        <v>1</v>
      </c>
      <c r="AW688">
        <f>COUNTIF(Erros!$J$2:$J$1060,H688)</f>
        <v>0</v>
      </c>
      <c r="AX688">
        <f>COUNTIF(Discrepante!$J$2:$J$86,H688)</f>
        <v>3</v>
      </c>
      <c r="AY688">
        <f>COUNTIF(Acertos!$J$2:$J$37,H688)</f>
        <v>1</v>
      </c>
    </row>
    <row r="689" spans="1:51">
      <c r="A689" s="33"/>
      <c r="B689" s="33"/>
      <c r="C689" s="33"/>
      <c r="D689" s="36"/>
      <c r="E689" s="33"/>
      <c r="F689" s="33"/>
      <c r="G689" s="33"/>
      <c r="H689" s="36">
        <v>76100902</v>
      </c>
      <c r="I689" s="30">
        <v>0</v>
      </c>
      <c r="J689" s="36" t="s">
        <v>961</v>
      </c>
      <c r="K689" s="33"/>
      <c r="L689" s="33"/>
      <c r="M689" s="33"/>
      <c r="N689" s="33"/>
      <c r="O689" s="33"/>
      <c r="P689" s="36">
        <v>1287.56</v>
      </c>
      <c r="Q689" s="36" t="s">
        <v>404</v>
      </c>
      <c r="R689" s="36" t="s">
        <v>404</v>
      </c>
      <c r="S689" s="36" t="s">
        <v>404</v>
      </c>
      <c r="T689" s="36">
        <v>19</v>
      </c>
      <c r="U689" s="36">
        <v>0</v>
      </c>
      <c r="V689" s="36">
        <v>1</v>
      </c>
      <c r="W689" s="36">
        <v>213047</v>
      </c>
      <c r="X689" s="37">
        <v>44761.875</v>
      </c>
      <c r="Y689" s="36" t="s">
        <v>387</v>
      </c>
      <c r="Z689" s="36">
        <v>0</v>
      </c>
      <c r="AA689" s="37"/>
      <c r="AB689" s="37">
        <v>44761.875</v>
      </c>
      <c r="AC689" s="37">
        <v>41720.875</v>
      </c>
      <c r="AD689" s="37">
        <v>43599.875</v>
      </c>
      <c r="AE689" s="37"/>
      <c r="AF689" s="37">
        <v>43599.875</v>
      </c>
      <c r="AG689" s="36"/>
      <c r="AH689" s="36">
        <v>0</v>
      </c>
      <c r="AI689" s="36">
        <v>0</v>
      </c>
      <c r="AJ689" s="36">
        <v>0</v>
      </c>
      <c r="AK689" s="36">
        <v>0</v>
      </c>
      <c r="AL689" s="36">
        <v>0</v>
      </c>
      <c r="AM689" s="36">
        <v>0</v>
      </c>
      <c r="AN689" s="36" t="s">
        <v>389</v>
      </c>
      <c r="AO689" s="36">
        <v>37</v>
      </c>
      <c r="AP689" s="36" t="s">
        <v>398</v>
      </c>
      <c r="AQ689" s="36">
        <v>153282</v>
      </c>
      <c r="AR689" s="36">
        <v>1532.82</v>
      </c>
      <c r="AS689" s="36" t="s">
        <v>408</v>
      </c>
      <c r="AT689" t="str">
        <f t="shared" si="32"/>
        <v>761009020DXVX BXRHXND XBUD1287.56SIMSIMSIM190121304744761.875FNEL044761.87541720.87543599.87543599.875000000AMIL37AMIL 500 QP NACIONAL1532821532.82ATIVO</v>
      </c>
      <c r="AU689">
        <f t="shared" si="33"/>
        <v>0</v>
      </c>
      <c r="AV689">
        <f t="shared" si="34"/>
        <v>0</v>
      </c>
      <c r="AW689">
        <f>COUNTIF(Erros!$J$2:$J$1060,H689)</f>
        <v>3</v>
      </c>
      <c r="AX689">
        <f>COUNTIF(Discrepante!$J$2:$J$86,H689)</f>
        <v>0</v>
      </c>
      <c r="AY689">
        <f>COUNTIF(Acertos!$J$2:$J$37,H689)</f>
        <v>0</v>
      </c>
    </row>
    <row r="690" spans="1:51">
      <c r="A690" s="33"/>
      <c r="B690" s="33"/>
      <c r="C690" s="33"/>
      <c r="D690" s="34"/>
      <c r="E690" s="33"/>
      <c r="F690" s="33"/>
      <c r="G690" s="33"/>
      <c r="H690" s="34">
        <v>76100902</v>
      </c>
      <c r="I690" s="29">
        <v>0</v>
      </c>
      <c r="J690" s="34" t="s">
        <v>961</v>
      </c>
      <c r="K690" s="33"/>
      <c r="L690" s="33"/>
      <c r="M690" s="33"/>
      <c r="N690" s="33"/>
      <c r="O690" s="33"/>
      <c r="P690" s="34">
        <v>1287.56</v>
      </c>
      <c r="Q690" s="34" t="s">
        <v>404</v>
      </c>
      <c r="R690" s="34" t="s">
        <v>404</v>
      </c>
      <c r="S690" s="34" t="s">
        <v>404</v>
      </c>
      <c r="T690" s="34">
        <v>19</v>
      </c>
      <c r="U690" s="34">
        <v>0</v>
      </c>
      <c r="V690" s="34">
        <v>1</v>
      </c>
      <c r="W690" s="34">
        <v>213047</v>
      </c>
      <c r="X690" s="35">
        <v>44761.875</v>
      </c>
      <c r="Y690" s="34" t="s">
        <v>387</v>
      </c>
      <c r="Z690" s="34">
        <v>0</v>
      </c>
      <c r="AA690" s="35"/>
      <c r="AB690" s="35">
        <v>44761.875</v>
      </c>
      <c r="AC690" s="35">
        <v>41720.875</v>
      </c>
      <c r="AD690" s="35">
        <v>43599.875</v>
      </c>
      <c r="AE690" s="35"/>
      <c r="AF690" s="35">
        <v>43599.875</v>
      </c>
      <c r="AG690" s="34"/>
      <c r="AH690" s="34">
        <v>0</v>
      </c>
      <c r="AI690" s="34">
        <v>0</v>
      </c>
      <c r="AJ690" s="34">
        <v>0</v>
      </c>
      <c r="AK690" s="34">
        <v>0</v>
      </c>
      <c r="AL690" s="34">
        <v>0</v>
      </c>
      <c r="AM690" s="34">
        <v>0</v>
      </c>
      <c r="AN690" s="34" t="s">
        <v>389</v>
      </c>
      <c r="AO690" s="34">
        <v>37</v>
      </c>
      <c r="AP690" s="34" t="s">
        <v>398</v>
      </c>
      <c r="AQ690" s="34">
        <v>153282</v>
      </c>
      <c r="AR690" s="34">
        <v>1532.82</v>
      </c>
      <c r="AS690" s="34" t="s">
        <v>408</v>
      </c>
      <c r="AT690" t="str">
        <f t="shared" si="32"/>
        <v>761009020DXVX BXRHXND XBUD1287.56SIMSIMSIM190121304744761.875FNEL044761.87541720.87543599.87543599.875000000AMIL37AMIL 500 QP NACIONAL1532821532.82ATIVO</v>
      </c>
      <c r="AU690">
        <f t="shared" si="33"/>
        <v>1</v>
      </c>
      <c r="AV690">
        <f t="shared" si="34"/>
        <v>1</v>
      </c>
      <c r="AW690">
        <f>COUNTIF(Erros!$J$2:$J$1060,H690)</f>
        <v>3</v>
      </c>
      <c r="AX690">
        <f>COUNTIF(Discrepante!$J$2:$J$86,H690)</f>
        <v>0</v>
      </c>
      <c r="AY690">
        <f>COUNTIF(Acertos!$J$2:$J$37,H690)</f>
        <v>0</v>
      </c>
    </row>
    <row r="691" spans="1:51">
      <c r="A691" s="33"/>
      <c r="B691" s="33"/>
      <c r="C691" s="33"/>
      <c r="D691" s="36"/>
      <c r="E691" s="33"/>
      <c r="F691" s="33"/>
      <c r="G691" s="33"/>
      <c r="H691" s="36">
        <v>76100902</v>
      </c>
      <c r="I691" s="30">
        <v>0</v>
      </c>
      <c r="J691" s="36" t="s">
        <v>961</v>
      </c>
      <c r="K691" s="33"/>
      <c r="L691" s="33"/>
      <c r="M691" s="33"/>
      <c r="N691" s="33"/>
      <c r="O691" s="33"/>
      <c r="P691" s="36">
        <v>1287.56</v>
      </c>
      <c r="Q691" s="36" t="s">
        <v>404</v>
      </c>
      <c r="R691" s="36" t="s">
        <v>404</v>
      </c>
      <c r="S691" s="36" t="s">
        <v>404</v>
      </c>
      <c r="T691" s="36">
        <v>19</v>
      </c>
      <c r="U691" s="36">
        <v>0</v>
      </c>
      <c r="V691" s="36">
        <v>1</v>
      </c>
      <c r="W691" s="36">
        <v>213047</v>
      </c>
      <c r="X691" s="37">
        <v>44761.875</v>
      </c>
      <c r="Y691" s="36" t="s">
        <v>387</v>
      </c>
      <c r="Z691" s="36">
        <v>0</v>
      </c>
      <c r="AA691" s="37"/>
      <c r="AB691" s="37">
        <v>44761.875</v>
      </c>
      <c r="AC691" s="37">
        <v>41720.875</v>
      </c>
      <c r="AD691" s="37">
        <v>43599.875</v>
      </c>
      <c r="AE691" s="37"/>
      <c r="AF691" s="37">
        <v>43599.875</v>
      </c>
      <c r="AG691" s="36"/>
      <c r="AH691" s="36">
        <v>0</v>
      </c>
      <c r="AI691" s="36">
        <v>0</v>
      </c>
      <c r="AJ691" s="36">
        <v>0</v>
      </c>
      <c r="AK691" s="36">
        <v>0</v>
      </c>
      <c r="AL691" s="36">
        <v>0</v>
      </c>
      <c r="AM691" s="36">
        <v>0</v>
      </c>
      <c r="AN691" s="36" t="s">
        <v>389</v>
      </c>
      <c r="AO691" s="36">
        <v>37</v>
      </c>
      <c r="AP691" s="36" t="s">
        <v>398</v>
      </c>
      <c r="AQ691" s="36">
        <v>153282</v>
      </c>
      <c r="AR691" s="36">
        <v>1532.82</v>
      </c>
      <c r="AS691" s="36" t="s">
        <v>408</v>
      </c>
      <c r="AT691" t="str">
        <f t="shared" si="32"/>
        <v>761009020DXVX BXRHXND XBUD1287.56SIMSIMSIM190121304744761.875FNEL044761.87541720.87543599.87543599.875000000AMIL37AMIL 500 QP NACIONAL1532821532.82ATIVO</v>
      </c>
      <c r="AU691">
        <f t="shared" si="33"/>
        <v>1</v>
      </c>
      <c r="AV691">
        <f t="shared" si="34"/>
        <v>1</v>
      </c>
      <c r="AW691">
        <f>COUNTIF(Erros!$J$2:$J$1060,H691)</f>
        <v>3</v>
      </c>
      <c r="AX691">
        <f>COUNTIF(Discrepante!$J$2:$J$86,H691)</f>
        <v>0</v>
      </c>
      <c r="AY691">
        <f>COUNTIF(Acertos!$J$2:$J$37,H691)</f>
        <v>0</v>
      </c>
    </row>
    <row r="692" spans="1:51">
      <c r="A692" s="33"/>
      <c r="B692" s="33"/>
      <c r="C692" s="33"/>
      <c r="D692" s="34"/>
      <c r="E692" s="33"/>
      <c r="F692" s="33"/>
      <c r="G692" s="33"/>
      <c r="H692" s="34">
        <v>76100906</v>
      </c>
      <c r="I692" s="29">
        <v>0</v>
      </c>
      <c r="J692" s="34" t="s">
        <v>972</v>
      </c>
      <c r="K692" s="33"/>
      <c r="L692" s="33"/>
      <c r="M692" s="33"/>
      <c r="N692" s="33"/>
      <c r="O692" s="33"/>
      <c r="P692" s="34">
        <v>1038.1099999999999</v>
      </c>
      <c r="Q692" s="34" t="s">
        <v>404</v>
      </c>
      <c r="R692" s="34" t="s">
        <v>404</v>
      </c>
      <c r="S692" s="34" t="s">
        <v>404</v>
      </c>
      <c r="T692" s="34">
        <v>19</v>
      </c>
      <c r="U692" s="34">
        <v>0</v>
      </c>
      <c r="V692" s="34">
        <v>1</v>
      </c>
      <c r="W692" s="34">
        <v>214022</v>
      </c>
      <c r="X692" s="35">
        <v>44761.875</v>
      </c>
      <c r="Y692" s="34" t="s">
        <v>387</v>
      </c>
      <c r="Z692" s="34">
        <v>0</v>
      </c>
      <c r="AA692" s="35"/>
      <c r="AB692" s="35">
        <v>44761.875</v>
      </c>
      <c r="AC692" s="35">
        <v>38522.875</v>
      </c>
      <c r="AD692" s="35">
        <v>43599.875</v>
      </c>
      <c r="AE692" s="35"/>
      <c r="AF692" s="35">
        <v>43599.875</v>
      </c>
      <c r="AG692" s="34"/>
      <c r="AH692" s="34">
        <v>0</v>
      </c>
      <c r="AI692" s="34">
        <v>0</v>
      </c>
      <c r="AJ692" s="34">
        <v>0</v>
      </c>
      <c r="AK692" s="34">
        <v>0</v>
      </c>
      <c r="AL692" s="34">
        <v>0</v>
      </c>
      <c r="AM692" s="34">
        <v>0</v>
      </c>
      <c r="AN692" s="34" t="s">
        <v>389</v>
      </c>
      <c r="AO692" s="34">
        <v>37</v>
      </c>
      <c r="AP692" s="34" t="s">
        <v>476</v>
      </c>
      <c r="AQ692" s="34">
        <v>123586</v>
      </c>
      <c r="AR692" s="34">
        <v>1235.8599999999999</v>
      </c>
      <c r="AS692" s="34" t="s">
        <v>408</v>
      </c>
      <c r="AT692" t="str">
        <f t="shared" si="32"/>
        <v>761009060MXRXX LUXZX MXRXX LXMX1038.11SIMSIMSIM190121402244761.875FNEL044761.87538522.87543599.87543599.875000000AMIL37AMIL 400 QC NACIONAL1235861235.86ATIVO</v>
      </c>
      <c r="AU692">
        <f t="shared" si="33"/>
        <v>0</v>
      </c>
      <c r="AV692">
        <f t="shared" si="34"/>
        <v>0</v>
      </c>
      <c r="AW692">
        <f>COUNTIF(Erros!$J$2:$J$1060,H692)</f>
        <v>3</v>
      </c>
      <c r="AX692">
        <f>COUNTIF(Discrepante!$J$2:$J$86,H692)</f>
        <v>0</v>
      </c>
      <c r="AY692">
        <f>COUNTIF(Acertos!$J$2:$J$37,H692)</f>
        <v>0</v>
      </c>
    </row>
    <row r="693" spans="1:51">
      <c r="A693" s="33"/>
      <c r="B693" s="33"/>
      <c r="C693" s="33"/>
      <c r="D693" s="36"/>
      <c r="E693" s="33"/>
      <c r="F693" s="33"/>
      <c r="G693" s="33"/>
      <c r="H693" s="36">
        <v>76100906</v>
      </c>
      <c r="I693" s="30">
        <v>0</v>
      </c>
      <c r="J693" s="36" t="s">
        <v>972</v>
      </c>
      <c r="K693" s="33"/>
      <c r="L693" s="33"/>
      <c r="M693" s="33"/>
      <c r="N693" s="33"/>
      <c r="O693" s="33"/>
      <c r="P693" s="36">
        <v>1038.1099999999999</v>
      </c>
      <c r="Q693" s="36" t="s">
        <v>404</v>
      </c>
      <c r="R693" s="36" t="s">
        <v>404</v>
      </c>
      <c r="S693" s="36" t="s">
        <v>404</v>
      </c>
      <c r="T693" s="36">
        <v>19</v>
      </c>
      <c r="U693" s="36">
        <v>0</v>
      </c>
      <c r="V693" s="36">
        <v>1</v>
      </c>
      <c r="W693" s="36">
        <v>214022</v>
      </c>
      <c r="X693" s="37">
        <v>44761.875</v>
      </c>
      <c r="Y693" s="36" t="s">
        <v>387</v>
      </c>
      <c r="Z693" s="36">
        <v>0</v>
      </c>
      <c r="AA693" s="37"/>
      <c r="AB693" s="37">
        <v>44761.875</v>
      </c>
      <c r="AC693" s="37">
        <v>38522.875</v>
      </c>
      <c r="AD693" s="37">
        <v>43599.875</v>
      </c>
      <c r="AE693" s="37"/>
      <c r="AF693" s="37">
        <v>43599.875</v>
      </c>
      <c r="AG693" s="36"/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36" t="s">
        <v>389</v>
      </c>
      <c r="AO693" s="36">
        <v>37</v>
      </c>
      <c r="AP693" s="36" t="s">
        <v>476</v>
      </c>
      <c r="AQ693" s="36">
        <v>123586</v>
      </c>
      <c r="AR693" s="36">
        <v>1235.8599999999999</v>
      </c>
      <c r="AS693" s="36" t="s">
        <v>408</v>
      </c>
      <c r="AT693" t="str">
        <f t="shared" si="32"/>
        <v>761009060MXRXX LUXZX MXRXX LXMX1038.11SIMSIMSIM190121402244761.875FNEL044761.87538522.87543599.87543599.875000000AMIL37AMIL 400 QC NACIONAL1235861235.86ATIVO</v>
      </c>
      <c r="AU693">
        <f t="shared" si="33"/>
        <v>1</v>
      </c>
      <c r="AV693">
        <f t="shared" si="34"/>
        <v>1</v>
      </c>
      <c r="AW693">
        <f>COUNTIF(Erros!$J$2:$J$1060,H693)</f>
        <v>3</v>
      </c>
      <c r="AX693">
        <f>COUNTIF(Discrepante!$J$2:$J$86,H693)</f>
        <v>0</v>
      </c>
      <c r="AY693">
        <f>COUNTIF(Acertos!$J$2:$J$37,H693)</f>
        <v>0</v>
      </c>
    </row>
    <row r="694" spans="1:51">
      <c r="A694" s="33"/>
      <c r="B694" s="33"/>
      <c r="C694" s="33"/>
      <c r="D694" s="34"/>
      <c r="E694" s="33"/>
      <c r="F694" s="33"/>
      <c r="G694" s="33"/>
      <c r="H694" s="34">
        <v>76100906</v>
      </c>
      <c r="I694" s="29">
        <v>0</v>
      </c>
      <c r="J694" s="34" t="s">
        <v>972</v>
      </c>
      <c r="K694" s="33"/>
      <c r="L694" s="33"/>
      <c r="M694" s="33"/>
      <c r="N694" s="33"/>
      <c r="O694" s="33"/>
      <c r="P694" s="34">
        <v>1038.1099999999999</v>
      </c>
      <c r="Q694" s="34" t="s">
        <v>404</v>
      </c>
      <c r="R694" s="34" t="s">
        <v>404</v>
      </c>
      <c r="S694" s="34" t="s">
        <v>404</v>
      </c>
      <c r="T694" s="34">
        <v>19</v>
      </c>
      <c r="U694" s="34">
        <v>0</v>
      </c>
      <c r="V694" s="34">
        <v>1</v>
      </c>
      <c r="W694" s="34">
        <v>214022</v>
      </c>
      <c r="X694" s="35">
        <v>44761.875</v>
      </c>
      <c r="Y694" s="34" t="s">
        <v>387</v>
      </c>
      <c r="Z694" s="34">
        <v>0</v>
      </c>
      <c r="AA694" s="35"/>
      <c r="AB694" s="35">
        <v>44761.875</v>
      </c>
      <c r="AC694" s="35">
        <v>38522.875</v>
      </c>
      <c r="AD694" s="35">
        <v>43599.875</v>
      </c>
      <c r="AE694" s="35"/>
      <c r="AF694" s="35">
        <v>43599.875</v>
      </c>
      <c r="AG694" s="34"/>
      <c r="AH694" s="34">
        <v>0</v>
      </c>
      <c r="AI694" s="34">
        <v>0</v>
      </c>
      <c r="AJ694" s="34">
        <v>0</v>
      </c>
      <c r="AK694" s="34">
        <v>0</v>
      </c>
      <c r="AL694" s="34">
        <v>0</v>
      </c>
      <c r="AM694" s="34">
        <v>0</v>
      </c>
      <c r="AN694" s="34" t="s">
        <v>389</v>
      </c>
      <c r="AO694" s="34">
        <v>37</v>
      </c>
      <c r="AP694" s="34" t="s">
        <v>476</v>
      </c>
      <c r="AQ694" s="34">
        <v>123586</v>
      </c>
      <c r="AR694" s="34">
        <v>1235.8599999999999</v>
      </c>
      <c r="AS694" s="34" t="s">
        <v>408</v>
      </c>
      <c r="AT694" t="str">
        <f t="shared" si="32"/>
        <v>761009060MXRXX LUXZX MXRXX LXMX1038.11SIMSIMSIM190121402244761.875FNEL044761.87538522.87543599.87543599.875000000AMIL37AMIL 400 QC NACIONAL1235861235.86ATIVO</v>
      </c>
      <c r="AU694">
        <f t="shared" si="33"/>
        <v>1</v>
      </c>
      <c r="AV694">
        <f t="shared" si="34"/>
        <v>1</v>
      </c>
      <c r="AW694">
        <f>COUNTIF(Erros!$J$2:$J$1060,H694)</f>
        <v>3</v>
      </c>
      <c r="AX694">
        <f>COUNTIF(Discrepante!$J$2:$J$86,H694)</f>
        <v>0</v>
      </c>
      <c r="AY694">
        <f>COUNTIF(Acertos!$J$2:$J$37,H694)</f>
        <v>0</v>
      </c>
    </row>
    <row r="695" spans="1:51">
      <c r="A695" s="33"/>
      <c r="B695" s="33"/>
      <c r="C695" s="33"/>
      <c r="D695" s="36"/>
      <c r="E695" s="33"/>
      <c r="F695" s="33"/>
      <c r="G695" s="33"/>
      <c r="H695" s="36">
        <v>76100956</v>
      </c>
      <c r="I695" s="30">
        <v>0</v>
      </c>
      <c r="J695" s="36" t="s">
        <v>967</v>
      </c>
      <c r="K695" s="33"/>
      <c r="L695" s="33"/>
      <c r="M695" s="33"/>
      <c r="N695" s="33"/>
      <c r="O695" s="33"/>
      <c r="P695" s="36">
        <v>1316.66</v>
      </c>
      <c r="Q695" s="36" t="s">
        <v>404</v>
      </c>
      <c r="R695" s="36" t="s">
        <v>404</v>
      </c>
      <c r="S695" s="36" t="s">
        <v>404</v>
      </c>
      <c r="T695" s="36">
        <v>278</v>
      </c>
      <c r="U695" s="36">
        <v>0</v>
      </c>
      <c r="V695" s="36">
        <v>1</v>
      </c>
      <c r="W695" s="36">
        <v>213914</v>
      </c>
      <c r="X695" s="37">
        <v>44761.875</v>
      </c>
      <c r="Y695" s="36" t="s">
        <v>396</v>
      </c>
      <c r="Z695" s="36">
        <v>0</v>
      </c>
      <c r="AA695" s="37"/>
      <c r="AB695" s="37">
        <v>44761.875</v>
      </c>
      <c r="AC695" s="37">
        <v>31666.875</v>
      </c>
      <c r="AD695" s="37">
        <v>44725.875</v>
      </c>
      <c r="AE695" s="37">
        <v>44725.875</v>
      </c>
      <c r="AF695" s="37">
        <v>43599.875</v>
      </c>
      <c r="AG695" s="36"/>
      <c r="AH695" s="36">
        <v>0</v>
      </c>
      <c r="AI695" s="36">
        <v>0</v>
      </c>
      <c r="AJ695" s="36">
        <v>0</v>
      </c>
      <c r="AK695" s="36">
        <v>0</v>
      </c>
      <c r="AL695" s="36">
        <v>0</v>
      </c>
      <c r="AM695" s="36">
        <v>0</v>
      </c>
      <c r="AN695" s="36" t="s">
        <v>389</v>
      </c>
      <c r="AO695" s="36">
        <v>37</v>
      </c>
      <c r="AP695" s="36" t="s">
        <v>478</v>
      </c>
      <c r="AQ695" s="36">
        <v>158637</v>
      </c>
      <c r="AR695" s="36">
        <v>1586.37</v>
      </c>
      <c r="AS695" s="36" t="s">
        <v>408</v>
      </c>
      <c r="AT695" t="str">
        <f t="shared" si="32"/>
        <v>761009560TXLXNX WXRXLXNX LXX RXXX1316.66SIMSIMSIM2780121391444761.875SINDSIME -SINDICATO DOS EMPREENDEDORES INDIVIDUAIS044761.87531666.87544725.87544725.87543599.875000000AMIL37AMIL 400 QC NACIONAL COPART1586371586.37ATIVO</v>
      </c>
      <c r="AU695">
        <f t="shared" si="33"/>
        <v>0</v>
      </c>
      <c r="AV695">
        <f t="shared" si="34"/>
        <v>0</v>
      </c>
      <c r="AW695">
        <f>COUNTIF(Erros!$J$2:$J$1060,H695)</f>
        <v>3</v>
      </c>
      <c r="AX695">
        <f>COUNTIF(Discrepante!$J$2:$J$86,H695)</f>
        <v>0</v>
      </c>
      <c r="AY695">
        <f>COUNTIF(Acertos!$J$2:$J$37,H695)</f>
        <v>0</v>
      </c>
    </row>
    <row r="696" spans="1:51">
      <c r="A696" s="33"/>
      <c r="B696" s="33"/>
      <c r="C696" s="33"/>
      <c r="D696" s="34"/>
      <c r="E696" s="33"/>
      <c r="F696" s="33"/>
      <c r="G696" s="33"/>
      <c r="H696" s="34">
        <v>76100956</v>
      </c>
      <c r="I696" s="29">
        <v>0</v>
      </c>
      <c r="J696" s="34" t="s">
        <v>967</v>
      </c>
      <c r="K696" s="33"/>
      <c r="L696" s="33"/>
      <c r="M696" s="33"/>
      <c r="N696" s="33"/>
      <c r="O696" s="33"/>
      <c r="P696" s="34">
        <v>1316.66</v>
      </c>
      <c r="Q696" s="34" t="s">
        <v>404</v>
      </c>
      <c r="R696" s="34" t="s">
        <v>404</v>
      </c>
      <c r="S696" s="34" t="s">
        <v>404</v>
      </c>
      <c r="T696" s="34">
        <v>278</v>
      </c>
      <c r="U696" s="34">
        <v>0</v>
      </c>
      <c r="V696" s="34">
        <v>1</v>
      </c>
      <c r="W696" s="34">
        <v>213914</v>
      </c>
      <c r="X696" s="35">
        <v>44761.875</v>
      </c>
      <c r="Y696" s="34" t="s">
        <v>396</v>
      </c>
      <c r="Z696" s="34">
        <v>0</v>
      </c>
      <c r="AA696" s="35"/>
      <c r="AB696" s="35">
        <v>44761.875</v>
      </c>
      <c r="AC696" s="35">
        <v>31666.875</v>
      </c>
      <c r="AD696" s="35">
        <v>44725.875</v>
      </c>
      <c r="AE696" s="35">
        <v>44725.875</v>
      </c>
      <c r="AF696" s="35">
        <v>43599.875</v>
      </c>
      <c r="AG696" s="34"/>
      <c r="AH696" s="34">
        <v>0</v>
      </c>
      <c r="AI696" s="34">
        <v>0</v>
      </c>
      <c r="AJ696" s="34">
        <v>0</v>
      </c>
      <c r="AK696" s="34">
        <v>0</v>
      </c>
      <c r="AL696" s="34">
        <v>0</v>
      </c>
      <c r="AM696" s="34">
        <v>0</v>
      </c>
      <c r="AN696" s="34" t="s">
        <v>389</v>
      </c>
      <c r="AO696" s="34">
        <v>37</v>
      </c>
      <c r="AP696" s="34" t="s">
        <v>478</v>
      </c>
      <c r="AQ696" s="34">
        <v>158637</v>
      </c>
      <c r="AR696" s="34">
        <v>1586.37</v>
      </c>
      <c r="AS696" s="34" t="s">
        <v>408</v>
      </c>
      <c r="AT696" t="str">
        <f t="shared" si="32"/>
        <v>761009560TXLXNX WXRXLXNX LXX RXXX1316.66SIMSIMSIM2780121391444761.875SINDSIME -SINDICATO DOS EMPREENDEDORES INDIVIDUAIS044761.87531666.87544725.87544725.87543599.875000000AMIL37AMIL 400 QC NACIONAL COPART1586371586.37ATIVO</v>
      </c>
      <c r="AU696">
        <f t="shared" si="33"/>
        <v>1</v>
      </c>
      <c r="AV696">
        <f t="shared" si="34"/>
        <v>1</v>
      </c>
      <c r="AW696">
        <f>COUNTIF(Erros!$J$2:$J$1060,H696)</f>
        <v>3</v>
      </c>
      <c r="AX696">
        <f>COUNTIF(Discrepante!$J$2:$J$86,H696)</f>
        <v>0</v>
      </c>
      <c r="AY696">
        <f>COUNTIF(Acertos!$J$2:$J$37,H696)</f>
        <v>0</v>
      </c>
    </row>
    <row r="697" spans="1:51">
      <c r="A697" s="33"/>
      <c r="B697" s="33"/>
      <c r="C697" s="33"/>
      <c r="D697" s="36"/>
      <c r="E697" s="33"/>
      <c r="F697" s="33"/>
      <c r="G697" s="33"/>
      <c r="H697" s="36">
        <v>76100956</v>
      </c>
      <c r="I697" s="30">
        <v>0</v>
      </c>
      <c r="J697" s="36" t="s">
        <v>967</v>
      </c>
      <c r="K697" s="33"/>
      <c r="L697" s="33"/>
      <c r="M697" s="33"/>
      <c r="N697" s="33"/>
      <c r="O697" s="33"/>
      <c r="P697" s="36">
        <v>1316.66</v>
      </c>
      <c r="Q697" s="36" t="s">
        <v>404</v>
      </c>
      <c r="R697" s="36" t="s">
        <v>404</v>
      </c>
      <c r="S697" s="36" t="s">
        <v>404</v>
      </c>
      <c r="T697" s="36">
        <v>278</v>
      </c>
      <c r="U697" s="36">
        <v>0</v>
      </c>
      <c r="V697" s="36">
        <v>1</v>
      </c>
      <c r="W697" s="36">
        <v>213914</v>
      </c>
      <c r="X697" s="37">
        <v>44761.875</v>
      </c>
      <c r="Y697" s="36" t="s">
        <v>396</v>
      </c>
      <c r="Z697" s="36">
        <v>0</v>
      </c>
      <c r="AA697" s="37"/>
      <c r="AB697" s="37">
        <v>44761.875</v>
      </c>
      <c r="AC697" s="37">
        <v>31666.875</v>
      </c>
      <c r="AD697" s="37">
        <v>44725.875</v>
      </c>
      <c r="AE697" s="37">
        <v>44725.875</v>
      </c>
      <c r="AF697" s="37">
        <v>43599.875</v>
      </c>
      <c r="AG697" s="36"/>
      <c r="AH697" s="36">
        <v>0</v>
      </c>
      <c r="AI697" s="36">
        <v>0</v>
      </c>
      <c r="AJ697" s="36">
        <v>0</v>
      </c>
      <c r="AK697" s="36">
        <v>0</v>
      </c>
      <c r="AL697" s="36">
        <v>0</v>
      </c>
      <c r="AM697" s="36">
        <v>0</v>
      </c>
      <c r="AN697" s="36" t="s">
        <v>389</v>
      </c>
      <c r="AO697" s="36">
        <v>37</v>
      </c>
      <c r="AP697" s="36" t="s">
        <v>478</v>
      </c>
      <c r="AQ697" s="36">
        <v>158637</v>
      </c>
      <c r="AR697" s="36">
        <v>1586.37</v>
      </c>
      <c r="AS697" s="36" t="s">
        <v>408</v>
      </c>
      <c r="AT697" t="str">
        <f t="shared" si="32"/>
        <v>761009560TXLXNX WXRXLXNX LXX RXXX1316.66SIMSIMSIM2780121391444761.875SINDSIME -SINDICATO DOS EMPREENDEDORES INDIVIDUAIS044761.87531666.87544725.87544725.87543599.875000000AMIL37AMIL 400 QC NACIONAL COPART1586371586.37ATIVO</v>
      </c>
      <c r="AU697">
        <f t="shared" si="33"/>
        <v>1</v>
      </c>
      <c r="AV697">
        <f t="shared" si="34"/>
        <v>1</v>
      </c>
      <c r="AW697">
        <f>COUNTIF(Erros!$J$2:$J$1060,H697)</f>
        <v>3</v>
      </c>
      <c r="AX697">
        <f>COUNTIF(Discrepante!$J$2:$J$86,H697)</f>
        <v>0</v>
      </c>
      <c r="AY697">
        <f>COUNTIF(Acertos!$J$2:$J$37,H697)</f>
        <v>0</v>
      </c>
    </row>
    <row r="698" spans="1:51">
      <c r="A698" s="31" t="s">
        <v>280</v>
      </c>
      <c r="B698" s="31" t="s">
        <v>28</v>
      </c>
      <c r="C698" s="31" t="s">
        <v>27</v>
      </c>
      <c r="D698" s="27">
        <v>1197783000</v>
      </c>
      <c r="E698" s="27" t="s">
        <v>1063</v>
      </c>
      <c r="F698" s="27" t="s">
        <v>29</v>
      </c>
      <c r="G698" s="32">
        <v>43599.875</v>
      </c>
      <c r="H698" s="31">
        <v>76100983</v>
      </c>
      <c r="I698" s="27">
        <v>3</v>
      </c>
      <c r="J698" s="31" t="s">
        <v>281</v>
      </c>
      <c r="K698" s="31">
        <v>0</v>
      </c>
      <c r="L698" s="31">
        <v>0</v>
      </c>
      <c r="M698" s="31" t="s">
        <v>282</v>
      </c>
      <c r="N698" s="31" t="s">
        <v>77</v>
      </c>
      <c r="O698" s="31" t="s">
        <v>78</v>
      </c>
      <c r="P698" s="31">
        <v>481.83</v>
      </c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 t="str">
        <f>M698</f>
        <v>AMIL 500 QP NACIONAL R COPART PJCA</v>
      </c>
      <c r="AQ698" s="33"/>
      <c r="AR698" s="33"/>
      <c r="AS698" s="33"/>
      <c r="AT698" t="str">
        <f t="shared" si="32"/>
        <v>6302c98be6d23a778ec37aa46302b4addc280495f5f061336302c98be6d23a778ec37aa211977830006302b4addc280495f5f061331197783000G43599.875761009833MXRIX WXWILIX DX ILVXIRX PIRX00AMIL 500 QP NACIONAL R COPART PJCAMens. Titular Faixa Etária Implant.T481.83AMIL 500 QP NACIONAL R COPART PJCA</v>
      </c>
      <c r="AU698">
        <f t="shared" si="33"/>
        <v>0</v>
      </c>
      <c r="AV698">
        <f t="shared" si="34"/>
        <v>0</v>
      </c>
      <c r="AW698">
        <f>COUNTIF(Erros!$J$2:$J$1060,H698)</f>
        <v>0</v>
      </c>
      <c r="AX698">
        <f>COUNTIF(Discrepante!$J$2:$J$86,H698)</f>
        <v>4</v>
      </c>
      <c r="AY698">
        <f>COUNTIF(Acertos!$J$2:$J$37,H698)</f>
        <v>0</v>
      </c>
    </row>
    <row r="699" spans="1:51">
      <c r="A699" s="33"/>
      <c r="B699" s="33"/>
      <c r="C699" s="33"/>
      <c r="D699" s="36"/>
      <c r="E699" s="33"/>
      <c r="F699" s="33"/>
      <c r="G699" s="33"/>
      <c r="H699" s="36">
        <v>76100983</v>
      </c>
      <c r="I699" s="30">
        <v>1</v>
      </c>
      <c r="J699" s="36" t="s">
        <v>971</v>
      </c>
      <c r="K699" s="33"/>
      <c r="L699" s="33"/>
      <c r="M699" s="33"/>
      <c r="N699" s="33"/>
      <c r="O699" s="33"/>
      <c r="P699" s="36">
        <v>3734.22</v>
      </c>
      <c r="Q699" s="36" t="s">
        <v>404</v>
      </c>
      <c r="R699" s="36" t="s">
        <v>404</v>
      </c>
      <c r="S699" s="36" t="s">
        <v>404</v>
      </c>
      <c r="T699" s="36">
        <v>220</v>
      </c>
      <c r="U699" s="36">
        <v>0</v>
      </c>
      <c r="V699" s="36">
        <v>1</v>
      </c>
      <c r="W699" s="36">
        <v>213980</v>
      </c>
      <c r="X699" s="37">
        <v>44761.875</v>
      </c>
      <c r="Y699" s="36" t="s">
        <v>473</v>
      </c>
      <c r="Z699" s="36">
        <v>0</v>
      </c>
      <c r="AA699" s="37">
        <v>44756.875</v>
      </c>
      <c r="AB699" s="37">
        <v>44761.875</v>
      </c>
      <c r="AC699" s="37">
        <v>23355.916666666668</v>
      </c>
      <c r="AD699" s="37">
        <v>44756.875</v>
      </c>
      <c r="AE699" s="37"/>
      <c r="AF699" s="37">
        <v>43599.875</v>
      </c>
      <c r="AG699" s="36"/>
      <c r="AH699" s="36">
        <v>0</v>
      </c>
      <c r="AI699" s="36">
        <v>0</v>
      </c>
      <c r="AJ699" s="36">
        <v>0</v>
      </c>
      <c r="AK699" s="36">
        <v>0</v>
      </c>
      <c r="AL699" s="36">
        <v>0</v>
      </c>
      <c r="AM699" s="36">
        <v>0</v>
      </c>
      <c r="AN699" s="36" t="s">
        <v>389</v>
      </c>
      <c r="AO699" s="36">
        <v>37</v>
      </c>
      <c r="AP699" s="36" t="s">
        <v>581</v>
      </c>
      <c r="AQ699" s="36">
        <v>444551</v>
      </c>
      <c r="AR699" s="36">
        <v>4445.51</v>
      </c>
      <c r="AS699" s="36" t="s">
        <v>391</v>
      </c>
      <c r="AT699" t="str">
        <f t="shared" si="32"/>
        <v>761009831MXRXX WXWXLXX DX XLVXXRX PXRX3734.22SIMSIMSIM2200121398044761.875ABREC044756.87544761.87523355.916666666744756.87543599.875000000AMIL37AMIL 500 QP NACIONAL COPART4445514445.51INATIVO</v>
      </c>
      <c r="AU699">
        <f t="shared" si="33"/>
        <v>0</v>
      </c>
      <c r="AV699">
        <f t="shared" si="34"/>
        <v>1</v>
      </c>
      <c r="AW699">
        <f>COUNTIF(Erros!$J$2:$J$1060,H699)</f>
        <v>0</v>
      </c>
      <c r="AX699">
        <f>COUNTIF(Discrepante!$J$2:$J$86,H699)</f>
        <v>4</v>
      </c>
      <c r="AY699">
        <f>COUNTIF(Acertos!$J$2:$J$37,H699)</f>
        <v>0</v>
      </c>
    </row>
    <row r="700" spans="1:51">
      <c r="A700" s="33"/>
      <c r="B700" s="33"/>
      <c r="C700" s="33"/>
      <c r="D700" s="34"/>
      <c r="E700" s="33"/>
      <c r="F700" s="33"/>
      <c r="G700" s="33"/>
      <c r="H700" s="34">
        <v>76100983</v>
      </c>
      <c r="I700" s="29">
        <v>1</v>
      </c>
      <c r="J700" s="34" t="s">
        <v>971</v>
      </c>
      <c r="K700" s="33"/>
      <c r="L700" s="33"/>
      <c r="M700" s="33"/>
      <c r="N700" s="33"/>
      <c r="O700" s="33"/>
      <c r="P700" s="34">
        <v>3734.22</v>
      </c>
      <c r="Q700" s="34" t="s">
        <v>404</v>
      </c>
      <c r="R700" s="34" t="s">
        <v>404</v>
      </c>
      <c r="S700" s="34" t="s">
        <v>404</v>
      </c>
      <c r="T700" s="34">
        <v>220</v>
      </c>
      <c r="U700" s="34">
        <v>0</v>
      </c>
      <c r="V700" s="34">
        <v>1</v>
      </c>
      <c r="W700" s="34">
        <v>213980</v>
      </c>
      <c r="X700" s="35">
        <v>44761.875</v>
      </c>
      <c r="Y700" s="34" t="s">
        <v>473</v>
      </c>
      <c r="Z700" s="34">
        <v>0</v>
      </c>
      <c r="AA700" s="35">
        <v>44756.875</v>
      </c>
      <c r="AB700" s="35">
        <v>44761.875</v>
      </c>
      <c r="AC700" s="35">
        <v>23355.916666666668</v>
      </c>
      <c r="AD700" s="35">
        <v>44756.875</v>
      </c>
      <c r="AE700" s="35"/>
      <c r="AF700" s="35">
        <v>43599.875</v>
      </c>
      <c r="AG700" s="34"/>
      <c r="AH700" s="34">
        <v>0</v>
      </c>
      <c r="AI700" s="34">
        <v>0</v>
      </c>
      <c r="AJ700" s="34">
        <v>0</v>
      </c>
      <c r="AK700" s="34">
        <v>0</v>
      </c>
      <c r="AL700" s="34">
        <v>0</v>
      </c>
      <c r="AM700" s="34">
        <v>0</v>
      </c>
      <c r="AN700" s="34" t="s">
        <v>389</v>
      </c>
      <c r="AO700" s="34">
        <v>37</v>
      </c>
      <c r="AP700" s="34" t="s">
        <v>581</v>
      </c>
      <c r="AQ700" s="34">
        <v>444551</v>
      </c>
      <c r="AR700" s="34">
        <v>4445.51</v>
      </c>
      <c r="AS700" s="34" t="s">
        <v>391</v>
      </c>
      <c r="AT700" t="str">
        <f t="shared" si="32"/>
        <v>761009831MXRXX WXWXLXX DX XLVXXRX PXRX3734.22SIMSIMSIM2200121398044761.875ABREC044756.87544761.87523355.916666666744756.87543599.875000000AMIL37AMIL 500 QP NACIONAL COPART4445514445.51INATIVO</v>
      </c>
      <c r="AU700">
        <f t="shared" si="33"/>
        <v>1</v>
      </c>
      <c r="AV700">
        <f t="shared" si="34"/>
        <v>1</v>
      </c>
      <c r="AW700">
        <f>COUNTIF(Erros!$J$2:$J$1060,H700)</f>
        <v>0</v>
      </c>
      <c r="AX700">
        <f>COUNTIF(Discrepante!$J$2:$J$86,H700)</f>
        <v>4</v>
      </c>
      <c r="AY700">
        <f>COUNTIF(Acertos!$J$2:$J$37,H700)</f>
        <v>0</v>
      </c>
    </row>
    <row r="701" spans="1:51">
      <c r="A701" s="33"/>
      <c r="B701" s="33"/>
      <c r="C701" s="33"/>
      <c r="D701" s="36"/>
      <c r="E701" s="33"/>
      <c r="F701" s="33"/>
      <c r="G701" s="33"/>
      <c r="H701" s="36">
        <v>76100983</v>
      </c>
      <c r="I701" s="30">
        <v>1</v>
      </c>
      <c r="J701" s="36" t="s">
        <v>971</v>
      </c>
      <c r="K701" s="33"/>
      <c r="L701" s="33"/>
      <c r="M701" s="33"/>
      <c r="N701" s="33"/>
      <c r="O701" s="33"/>
      <c r="P701" s="36">
        <v>3734.22</v>
      </c>
      <c r="Q701" s="36" t="s">
        <v>404</v>
      </c>
      <c r="R701" s="36" t="s">
        <v>404</v>
      </c>
      <c r="S701" s="36" t="s">
        <v>404</v>
      </c>
      <c r="T701" s="36">
        <v>220</v>
      </c>
      <c r="U701" s="36">
        <v>0</v>
      </c>
      <c r="V701" s="36">
        <v>1</v>
      </c>
      <c r="W701" s="36">
        <v>213980</v>
      </c>
      <c r="X701" s="37">
        <v>44761.875</v>
      </c>
      <c r="Y701" s="36" t="s">
        <v>473</v>
      </c>
      <c r="Z701" s="36">
        <v>0</v>
      </c>
      <c r="AA701" s="37">
        <v>44756.875</v>
      </c>
      <c r="AB701" s="37">
        <v>44761.875</v>
      </c>
      <c r="AC701" s="37">
        <v>23355.916666666668</v>
      </c>
      <c r="AD701" s="37">
        <v>44756.875</v>
      </c>
      <c r="AE701" s="37"/>
      <c r="AF701" s="37">
        <v>43599.875</v>
      </c>
      <c r="AG701" s="36"/>
      <c r="AH701" s="36">
        <v>0</v>
      </c>
      <c r="AI701" s="36">
        <v>0</v>
      </c>
      <c r="AJ701" s="36">
        <v>0</v>
      </c>
      <c r="AK701" s="36">
        <v>0</v>
      </c>
      <c r="AL701" s="36">
        <v>0</v>
      </c>
      <c r="AM701" s="36">
        <v>0</v>
      </c>
      <c r="AN701" s="36" t="s">
        <v>389</v>
      </c>
      <c r="AO701" s="36">
        <v>37</v>
      </c>
      <c r="AP701" s="36" t="s">
        <v>581</v>
      </c>
      <c r="AQ701" s="36">
        <v>444551</v>
      </c>
      <c r="AR701" s="36">
        <v>4445.51</v>
      </c>
      <c r="AS701" s="36" t="s">
        <v>391</v>
      </c>
      <c r="AT701" t="str">
        <f t="shared" si="32"/>
        <v>761009831MXRXX WXWXLXX DX XLVXXRX PXRX3734.22SIMSIMSIM2200121398044761.875ABREC044756.87544761.87523355.916666666744756.87543599.875000000AMIL37AMIL 500 QP NACIONAL COPART4445514445.51INATIVO</v>
      </c>
      <c r="AU701">
        <f t="shared" si="33"/>
        <v>1</v>
      </c>
      <c r="AV701">
        <f t="shared" si="34"/>
        <v>1</v>
      </c>
      <c r="AW701">
        <f>COUNTIF(Erros!$J$2:$J$1060,H701)</f>
        <v>0</v>
      </c>
      <c r="AX701">
        <f>COUNTIF(Discrepante!$J$2:$J$86,H701)</f>
        <v>4</v>
      </c>
      <c r="AY701">
        <f>COUNTIF(Acertos!$J$2:$J$37,H701)</f>
        <v>0</v>
      </c>
    </row>
    <row r="702" spans="1:51">
      <c r="A702" s="33"/>
      <c r="B702" s="33"/>
      <c r="C702" s="33"/>
      <c r="D702" s="36">
        <v>0</v>
      </c>
      <c r="E702" s="33"/>
      <c r="F702" s="33"/>
      <c r="G702" s="33"/>
      <c r="H702" s="36">
        <v>76100993</v>
      </c>
      <c r="I702" s="30">
        <v>0</v>
      </c>
      <c r="J702" s="36" t="s">
        <v>973</v>
      </c>
      <c r="K702" s="33"/>
      <c r="L702" s="33"/>
      <c r="M702" s="33"/>
      <c r="N702" s="33"/>
      <c r="O702" s="33"/>
      <c r="P702" s="36">
        <v>1592.45</v>
      </c>
      <c r="Q702" s="36" t="s">
        <v>404</v>
      </c>
      <c r="R702" s="36" t="s">
        <v>404</v>
      </c>
      <c r="S702" s="36" t="s">
        <v>404</v>
      </c>
      <c r="T702" s="36">
        <v>57</v>
      </c>
      <c r="U702" s="36">
        <v>0</v>
      </c>
      <c r="V702" s="36">
        <v>1</v>
      </c>
      <c r="W702" s="36">
        <v>214276</v>
      </c>
      <c r="X702" s="37">
        <v>44761.875</v>
      </c>
      <c r="Y702" s="36" t="s">
        <v>392</v>
      </c>
      <c r="Z702" s="36">
        <v>0</v>
      </c>
      <c r="AA702" s="37">
        <v>44755.875</v>
      </c>
      <c r="AB702" s="37">
        <v>44761.875</v>
      </c>
      <c r="AC702" s="37">
        <v>31804.916666666668</v>
      </c>
      <c r="AD702" s="37">
        <v>44755.875</v>
      </c>
      <c r="AE702" s="37"/>
      <c r="AF702" s="37">
        <v>43599.875</v>
      </c>
      <c r="AG702" s="36"/>
      <c r="AH702" s="36">
        <v>0</v>
      </c>
      <c r="AI702" s="36">
        <v>0</v>
      </c>
      <c r="AJ702" s="36">
        <v>0</v>
      </c>
      <c r="AK702" s="36">
        <v>0</v>
      </c>
      <c r="AL702" s="36">
        <v>0</v>
      </c>
      <c r="AM702" s="36">
        <v>0</v>
      </c>
      <c r="AN702" s="36" t="s">
        <v>389</v>
      </c>
      <c r="AO702" s="36">
        <v>37</v>
      </c>
      <c r="AP702" s="36" t="s">
        <v>478</v>
      </c>
      <c r="AQ702" s="36">
        <v>18958</v>
      </c>
      <c r="AR702" s="36">
        <v>1895.8</v>
      </c>
      <c r="AS702" s="36" t="s">
        <v>391</v>
      </c>
      <c r="AT702" t="str">
        <f t="shared" si="32"/>
        <v>0761009930FXRNXNDX WXXR GUXNDXLXNX1592.45SIMSIMSIM570121427644761.875ANMEP044755.87544761.87531804.916666666744755.87543599.875000000AMIL37AMIL 400 QC NACIONAL COPART189581895.8INATIVO</v>
      </c>
      <c r="AU702">
        <f t="shared" si="33"/>
        <v>0</v>
      </c>
      <c r="AV702">
        <f t="shared" si="34"/>
        <v>0</v>
      </c>
      <c r="AW702">
        <f>COUNTIF(Erros!$J$2:$J$1060,H702)</f>
        <v>3</v>
      </c>
      <c r="AX702">
        <f>COUNTIF(Discrepante!$J$2:$J$86,H702)</f>
        <v>0</v>
      </c>
      <c r="AY702">
        <f>COUNTIF(Acertos!$J$2:$J$37,H702)</f>
        <v>0</v>
      </c>
    </row>
    <row r="703" spans="1:51">
      <c r="A703" s="33"/>
      <c r="B703" s="33"/>
      <c r="C703" s="33"/>
      <c r="D703" s="34">
        <v>0</v>
      </c>
      <c r="E703" s="33"/>
      <c r="F703" s="33"/>
      <c r="G703" s="33"/>
      <c r="H703" s="34">
        <v>76100993</v>
      </c>
      <c r="I703" s="29">
        <v>0</v>
      </c>
      <c r="J703" s="34" t="s">
        <v>973</v>
      </c>
      <c r="K703" s="33"/>
      <c r="L703" s="33"/>
      <c r="M703" s="33"/>
      <c r="N703" s="33"/>
      <c r="O703" s="33"/>
      <c r="P703" s="34">
        <v>1592.45</v>
      </c>
      <c r="Q703" s="34" t="s">
        <v>404</v>
      </c>
      <c r="R703" s="34" t="s">
        <v>404</v>
      </c>
      <c r="S703" s="34" t="s">
        <v>404</v>
      </c>
      <c r="T703" s="34">
        <v>57</v>
      </c>
      <c r="U703" s="34">
        <v>0</v>
      </c>
      <c r="V703" s="34">
        <v>1</v>
      </c>
      <c r="W703" s="34">
        <v>214276</v>
      </c>
      <c r="X703" s="35">
        <v>44761.875</v>
      </c>
      <c r="Y703" s="34" t="s">
        <v>392</v>
      </c>
      <c r="Z703" s="34">
        <v>0</v>
      </c>
      <c r="AA703" s="35">
        <v>44755.875</v>
      </c>
      <c r="AB703" s="35">
        <v>44761.875</v>
      </c>
      <c r="AC703" s="35">
        <v>31804.916666666668</v>
      </c>
      <c r="AD703" s="35">
        <v>44755.875</v>
      </c>
      <c r="AE703" s="35"/>
      <c r="AF703" s="35">
        <v>43599.875</v>
      </c>
      <c r="AG703" s="34"/>
      <c r="AH703" s="34">
        <v>0</v>
      </c>
      <c r="AI703" s="34">
        <v>0</v>
      </c>
      <c r="AJ703" s="34">
        <v>0</v>
      </c>
      <c r="AK703" s="34">
        <v>0</v>
      </c>
      <c r="AL703" s="34">
        <v>0</v>
      </c>
      <c r="AM703" s="34">
        <v>0</v>
      </c>
      <c r="AN703" s="34" t="s">
        <v>389</v>
      </c>
      <c r="AO703" s="34">
        <v>37</v>
      </c>
      <c r="AP703" s="34" t="s">
        <v>478</v>
      </c>
      <c r="AQ703" s="34">
        <v>18958</v>
      </c>
      <c r="AR703" s="34">
        <v>1895.8</v>
      </c>
      <c r="AS703" s="34" t="s">
        <v>391</v>
      </c>
      <c r="AT703" t="str">
        <f t="shared" si="32"/>
        <v>0761009930FXRNXNDX WXXR GUXNDXLXNX1592.45SIMSIMSIM570121427644761.875ANMEP044755.87544761.87531804.916666666744755.87543599.875000000AMIL37AMIL 400 QC NACIONAL COPART189581895.8INATIVO</v>
      </c>
      <c r="AU703">
        <f t="shared" si="33"/>
        <v>1</v>
      </c>
      <c r="AV703">
        <f t="shared" si="34"/>
        <v>1</v>
      </c>
      <c r="AW703">
        <f>COUNTIF(Erros!$J$2:$J$1060,H703)</f>
        <v>3</v>
      </c>
      <c r="AX703">
        <f>COUNTIF(Discrepante!$J$2:$J$86,H703)</f>
        <v>0</v>
      </c>
      <c r="AY703">
        <f>COUNTIF(Acertos!$J$2:$J$37,H703)</f>
        <v>0</v>
      </c>
    </row>
    <row r="704" spans="1:51">
      <c r="A704" s="33"/>
      <c r="B704" s="33"/>
      <c r="C704" s="33"/>
      <c r="D704" s="36">
        <v>0</v>
      </c>
      <c r="E704" s="33"/>
      <c r="F704" s="33"/>
      <c r="G704" s="33"/>
      <c r="H704" s="36">
        <v>76100993</v>
      </c>
      <c r="I704" s="30">
        <v>0</v>
      </c>
      <c r="J704" s="36" t="s">
        <v>973</v>
      </c>
      <c r="K704" s="33"/>
      <c r="L704" s="33"/>
      <c r="M704" s="33"/>
      <c r="N704" s="33"/>
      <c r="O704" s="33"/>
      <c r="P704" s="36">
        <v>1592.45</v>
      </c>
      <c r="Q704" s="36" t="s">
        <v>404</v>
      </c>
      <c r="R704" s="36" t="s">
        <v>404</v>
      </c>
      <c r="S704" s="36" t="s">
        <v>404</v>
      </c>
      <c r="T704" s="36">
        <v>57</v>
      </c>
      <c r="U704" s="36">
        <v>0</v>
      </c>
      <c r="V704" s="36">
        <v>1</v>
      </c>
      <c r="W704" s="36">
        <v>214276</v>
      </c>
      <c r="X704" s="37">
        <v>44761.875</v>
      </c>
      <c r="Y704" s="36" t="s">
        <v>392</v>
      </c>
      <c r="Z704" s="36">
        <v>0</v>
      </c>
      <c r="AA704" s="37">
        <v>44755.875</v>
      </c>
      <c r="AB704" s="37">
        <v>44761.875</v>
      </c>
      <c r="AC704" s="37">
        <v>31804.916666666668</v>
      </c>
      <c r="AD704" s="37">
        <v>44755.875</v>
      </c>
      <c r="AE704" s="37"/>
      <c r="AF704" s="37">
        <v>43599.875</v>
      </c>
      <c r="AG704" s="36"/>
      <c r="AH704" s="36">
        <v>0</v>
      </c>
      <c r="AI704" s="36">
        <v>0</v>
      </c>
      <c r="AJ704" s="36">
        <v>0</v>
      </c>
      <c r="AK704" s="36">
        <v>0</v>
      </c>
      <c r="AL704" s="36">
        <v>0</v>
      </c>
      <c r="AM704" s="36">
        <v>0</v>
      </c>
      <c r="AN704" s="36" t="s">
        <v>389</v>
      </c>
      <c r="AO704" s="36">
        <v>37</v>
      </c>
      <c r="AP704" s="36" t="s">
        <v>478</v>
      </c>
      <c r="AQ704" s="36">
        <v>18958</v>
      </c>
      <c r="AR704" s="36">
        <v>1895.8</v>
      </c>
      <c r="AS704" s="36" t="s">
        <v>391</v>
      </c>
      <c r="AT704" t="str">
        <f t="shared" si="32"/>
        <v>0761009930FXRNXNDX WXXR GUXNDXLXNX1592.45SIMSIMSIM570121427644761.875ANMEP044755.87544761.87531804.916666666744755.87543599.875000000AMIL37AMIL 400 QC NACIONAL COPART189581895.8INATIVO</v>
      </c>
      <c r="AU704">
        <f t="shared" si="33"/>
        <v>1</v>
      </c>
      <c r="AV704">
        <f t="shared" si="34"/>
        <v>1</v>
      </c>
      <c r="AW704">
        <f>COUNTIF(Erros!$J$2:$J$1060,H704)</f>
        <v>3</v>
      </c>
      <c r="AX704">
        <f>COUNTIF(Discrepante!$J$2:$J$86,H704)</f>
        <v>0</v>
      </c>
      <c r="AY704">
        <f>COUNTIF(Acertos!$J$2:$J$37,H704)</f>
        <v>0</v>
      </c>
    </row>
    <row r="705" spans="1:51">
      <c r="A705" s="33"/>
      <c r="B705" s="33"/>
      <c r="C705" s="33"/>
      <c r="D705" s="34"/>
      <c r="E705" s="33"/>
      <c r="F705" s="33"/>
      <c r="G705" s="33"/>
      <c r="H705" s="34">
        <v>76190276</v>
      </c>
      <c r="I705" s="29">
        <v>0</v>
      </c>
      <c r="J705" s="34" t="s">
        <v>970</v>
      </c>
      <c r="K705" s="33"/>
      <c r="L705" s="33"/>
      <c r="M705" s="33"/>
      <c r="N705" s="33"/>
      <c r="O705" s="33"/>
      <c r="P705" s="34">
        <v>1609.46</v>
      </c>
      <c r="Q705" s="34" t="s">
        <v>404</v>
      </c>
      <c r="R705" s="34" t="s">
        <v>404</v>
      </c>
      <c r="S705" s="34" t="s">
        <v>404</v>
      </c>
      <c r="T705" s="34">
        <v>19</v>
      </c>
      <c r="U705" s="34">
        <v>0</v>
      </c>
      <c r="V705" s="34">
        <v>1</v>
      </c>
      <c r="W705" s="34">
        <v>213969</v>
      </c>
      <c r="X705" s="35">
        <v>44761.875</v>
      </c>
      <c r="Y705" s="34" t="s">
        <v>387</v>
      </c>
      <c r="Z705" s="34">
        <v>0</v>
      </c>
      <c r="AA705" s="35">
        <v>44752.875</v>
      </c>
      <c r="AB705" s="35">
        <v>44761.875</v>
      </c>
      <c r="AC705" s="35">
        <v>37270.916666666664</v>
      </c>
      <c r="AD705" s="35">
        <v>44752.875</v>
      </c>
      <c r="AE705" s="35"/>
      <c r="AF705" s="35">
        <v>43599.875</v>
      </c>
      <c r="AG705" s="34"/>
      <c r="AH705" s="34">
        <v>0</v>
      </c>
      <c r="AI705" s="34">
        <v>0</v>
      </c>
      <c r="AJ705" s="34">
        <v>0</v>
      </c>
      <c r="AK705" s="34">
        <v>0</v>
      </c>
      <c r="AL705" s="34">
        <v>0</v>
      </c>
      <c r="AM705" s="34">
        <v>0</v>
      </c>
      <c r="AN705" s="34" t="s">
        <v>389</v>
      </c>
      <c r="AO705" s="34">
        <v>37</v>
      </c>
      <c r="AP705" s="34" t="s">
        <v>398</v>
      </c>
      <c r="AQ705" s="34">
        <v>191602</v>
      </c>
      <c r="AR705" s="34">
        <v>1916.02</v>
      </c>
      <c r="AS705" s="34" t="s">
        <v>391</v>
      </c>
      <c r="AT705" t="str">
        <f t="shared" si="32"/>
        <v>761902760BRUNX RXBXXRX DX XUZX1609.46SIMSIMSIM190121396944761.875FNEL044752.87544761.87537270.916666666744752.87543599.875000000AMIL37AMIL 500 QP NACIONAL1916021916.02INATIVO</v>
      </c>
      <c r="AU705">
        <f t="shared" si="33"/>
        <v>0</v>
      </c>
      <c r="AV705">
        <f t="shared" si="34"/>
        <v>0</v>
      </c>
      <c r="AW705">
        <f>COUNTIF(Erros!$J$2:$J$1060,H705)</f>
        <v>3</v>
      </c>
      <c r="AX705">
        <f>COUNTIF(Discrepante!$J$2:$J$86,H705)</f>
        <v>0</v>
      </c>
      <c r="AY705">
        <f>COUNTIF(Acertos!$J$2:$J$37,H705)</f>
        <v>0</v>
      </c>
    </row>
    <row r="706" spans="1:51">
      <c r="A706" s="33"/>
      <c r="B706" s="33"/>
      <c r="C706" s="33"/>
      <c r="D706" s="36"/>
      <c r="E706" s="33"/>
      <c r="F706" s="33"/>
      <c r="G706" s="33"/>
      <c r="H706" s="36">
        <v>76190276</v>
      </c>
      <c r="I706" s="30">
        <v>0</v>
      </c>
      <c r="J706" s="36" t="s">
        <v>970</v>
      </c>
      <c r="K706" s="33"/>
      <c r="L706" s="33"/>
      <c r="M706" s="33"/>
      <c r="N706" s="33"/>
      <c r="O706" s="33"/>
      <c r="P706" s="36">
        <v>1609.46</v>
      </c>
      <c r="Q706" s="36" t="s">
        <v>404</v>
      </c>
      <c r="R706" s="36" t="s">
        <v>404</v>
      </c>
      <c r="S706" s="36" t="s">
        <v>404</v>
      </c>
      <c r="T706" s="36">
        <v>19</v>
      </c>
      <c r="U706" s="36">
        <v>0</v>
      </c>
      <c r="V706" s="36">
        <v>1</v>
      </c>
      <c r="W706" s="36">
        <v>213969</v>
      </c>
      <c r="X706" s="37">
        <v>44761.875</v>
      </c>
      <c r="Y706" s="36" t="s">
        <v>387</v>
      </c>
      <c r="Z706" s="36">
        <v>0</v>
      </c>
      <c r="AA706" s="37">
        <v>44752.875</v>
      </c>
      <c r="AB706" s="37">
        <v>44761.875</v>
      </c>
      <c r="AC706" s="37">
        <v>37270.916666666664</v>
      </c>
      <c r="AD706" s="37">
        <v>44752.875</v>
      </c>
      <c r="AE706" s="37"/>
      <c r="AF706" s="37">
        <v>43599.875</v>
      </c>
      <c r="AG706" s="36"/>
      <c r="AH706" s="36">
        <v>0</v>
      </c>
      <c r="AI706" s="36">
        <v>0</v>
      </c>
      <c r="AJ706" s="36">
        <v>0</v>
      </c>
      <c r="AK706" s="36">
        <v>0</v>
      </c>
      <c r="AL706" s="36">
        <v>0</v>
      </c>
      <c r="AM706" s="36">
        <v>0</v>
      </c>
      <c r="AN706" s="36" t="s">
        <v>389</v>
      </c>
      <c r="AO706" s="36">
        <v>37</v>
      </c>
      <c r="AP706" s="36" t="s">
        <v>398</v>
      </c>
      <c r="AQ706" s="36">
        <v>191602</v>
      </c>
      <c r="AR706" s="36">
        <v>1916.02</v>
      </c>
      <c r="AS706" s="36" t="s">
        <v>391</v>
      </c>
      <c r="AT706" t="str">
        <f t="shared" ref="AT706:AT769" si="38">CONCATENATE(A706,B706,C706,D706,E706,F706,G706,H706,I706,J706,K706,L706,M706,N706,O706,P706,Q706,R706,S706,T706,U706,V706,W706,X706,Y706,Z706,AA706,AB706,AC706,AD706,AE706,AF706,AG706,AH706,AI706,AJ706,AK706,AL706,AM706,AN706,AO706,AP706,AQ706,AR706,AS706)</f>
        <v>761902760BRUNX RXBXXRX DX XUZX1609.46SIMSIMSIM190121396944761.875FNEL044752.87544761.87537270.916666666744752.87543599.875000000AMIL37AMIL 500 QP NACIONAL1916021916.02INATIVO</v>
      </c>
      <c r="AU706">
        <f t="shared" ref="AU706:AU769" si="39">IF(AT706=AT705,1,0)</f>
        <v>1</v>
      </c>
      <c r="AV706">
        <f t="shared" si="34"/>
        <v>1</v>
      </c>
      <c r="AW706">
        <f>COUNTIF(Erros!$J$2:$J$1060,H706)</f>
        <v>3</v>
      </c>
      <c r="AX706">
        <f>COUNTIF(Discrepante!$J$2:$J$86,H706)</f>
        <v>0</v>
      </c>
      <c r="AY706">
        <f>COUNTIF(Acertos!$J$2:$J$37,H706)</f>
        <v>0</v>
      </c>
    </row>
    <row r="707" spans="1:51">
      <c r="A707" s="33"/>
      <c r="B707" s="33"/>
      <c r="C707" s="33"/>
      <c r="D707" s="34"/>
      <c r="E707" s="33"/>
      <c r="F707" s="33"/>
      <c r="G707" s="33"/>
      <c r="H707" s="34">
        <v>76190276</v>
      </c>
      <c r="I707" s="29">
        <v>0</v>
      </c>
      <c r="J707" s="34" t="s">
        <v>970</v>
      </c>
      <c r="K707" s="33"/>
      <c r="L707" s="33"/>
      <c r="M707" s="33"/>
      <c r="N707" s="33"/>
      <c r="O707" s="33"/>
      <c r="P707" s="34">
        <v>1609.46</v>
      </c>
      <c r="Q707" s="34" t="s">
        <v>404</v>
      </c>
      <c r="R707" s="34" t="s">
        <v>404</v>
      </c>
      <c r="S707" s="34" t="s">
        <v>404</v>
      </c>
      <c r="T707" s="34">
        <v>19</v>
      </c>
      <c r="U707" s="34">
        <v>0</v>
      </c>
      <c r="V707" s="34">
        <v>1</v>
      </c>
      <c r="W707" s="34">
        <v>213969</v>
      </c>
      <c r="X707" s="35">
        <v>44761.875</v>
      </c>
      <c r="Y707" s="34" t="s">
        <v>387</v>
      </c>
      <c r="Z707" s="34">
        <v>0</v>
      </c>
      <c r="AA707" s="35">
        <v>44752.875</v>
      </c>
      <c r="AB707" s="35">
        <v>44761.875</v>
      </c>
      <c r="AC707" s="35">
        <v>37270.916666666664</v>
      </c>
      <c r="AD707" s="35">
        <v>44752.875</v>
      </c>
      <c r="AE707" s="35"/>
      <c r="AF707" s="35">
        <v>43599.875</v>
      </c>
      <c r="AG707" s="34"/>
      <c r="AH707" s="34">
        <v>0</v>
      </c>
      <c r="AI707" s="34">
        <v>0</v>
      </c>
      <c r="AJ707" s="34">
        <v>0</v>
      </c>
      <c r="AK707" s="34">
        <v>0</v>
      </c>
      <c r="AL707" s="34">
        <v>0</v>
      </c>
      <c r="AM707" s="34">
        <v>0</v>
      </c>
      <c r="AN707" s="34" t="s">
        <v>389</v>
      </c>
      <c r="AO707" s="34">
        <v>37</v>
      </c>
      <c r="AP707" s="34" t="s">
        <v>398</v>
      </c>
      <c r="AQ707" s="34">
        <v>191602</v>
      </c>
      <c r="AR707" s="34">
        <v>1916.02</v>
      </c>
      <c r="AS707" s="34" t="s">
        <v>391</v>
      </c>
      <c r="AT707" t="str">
        <f t="shared" si="38"/>
        <v>761902760BRUNX RXBXXRX DX XUZX1609.46SIMSIMSIM190121396944761.875FNEL044752.87544761.87537270.916666666744752.87543599.875000000AMIL37AMIL 500 QP NACIONAL1916021916.02INATIVO</v>
      </c>
      <c r="AU707">
        <f t="shared" si="39"/>
        <v>1</v>
      </c>
      <c r="AV707">
        <f t="shared" ref="AV707:AV770" si="40">IF(H707=H706,1,0)</f>
        <v>1</v>
      </c>
      <c r="AW707">
        <f>COUNTIF(Erros!$J$2:$J$1060,H707)</f>
        <v>3</v>
      </c>
      <c r="AX707">
        <f>COUNTIF(Discrepante!$J$2:$J$86,H707)</f>
        <v>0</v>
      </c>
      <c r="AY707">
        <f>COUNTIF(Acertos!$J$2:$J$37,H707)</f>
        <v>0</v>
      </c>
    </row>
    <row r="708" spans="1:51">
      <c r="A708" s="33"/>
      <c r="B708" s="33"/>
      <c r="C708" s="33"/>
      <c r="D708" s="36">
        <v>1191011000</v>
      </c>
      <c r="E708" s="33"/>
      <c r="F708" s="33"/>
      <c r="G708" s="33"/>
      <c r="H708" s="36">
        <v>76210651</v>
      </c>
      <c r="I708" s="30">
        <v>0</v>
      </c>
      <c r="J708" s="36" t="s">
        <v>603</v>
      </c>
      <c r="K708" s="33"/>
      <c r="L708" s="33"/>
      <c r="M708" s="33"/>
      <c r="N708" s="33"/>
      <c r="O708" s="33"/>
      <c r="P708" s="36">
        <v>2987.38</v>
      </c>
      <c r="Q708" s="36" t="s">
        <v>404</v>
      </c>
      <c r="R708" s="36" t="s">
        <v>404</v>
      </c>
      <c r="S708" s="36" t="s">
        <v>404</v>
      </c>
      <c r="T708" s="36">
        <v>220</v>
      </c>
      <c r="U708" s="36">
        <v>0</v>
      </c>
      <c r="V708" s="36">
        <v>1</v>
      </c>
      <c r="W708" s="36">
        <v>216850</v>
      </c>
      <c r="X708" s="37">
        <v>44777.875</v>
      </c>
      <c r="Y708" s="36" t="s">
        <v>473</v>
      </c>
      <c r="Z708" s="36">
        <v>0</v>
      </c>
      <c r="AA708" s="37">
        <v>44769.875</v>
      </c>
      <c r="AB708" s="37">
        <v>44777.875</v>
      </c>
      <c r="AC708" s="37">
        <v>25033.875</v>
      </c>
      <c r="AD708" s="37">
        <v>44769.875</v>
      </c>
      <c r="AE708" s="37"/>
      <c r="AF708" s="37">
        <v>43616.875</v>
      </c>
      <c r="AG708" s="36"/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36" t="s">
        <v>389</v>
      </c>
      <c r="AO708" s="36">
        <v>37</v>
      </c>
      <c r="AP708" s="36" t="s">
        <v>581</v>
      </c>
      <c r="AQ708" s="36">
        <v>355638</v>
      </c>
      <c r="AR708" s="36">
        <v>3556.38</v>
      </c>
      <c r="AS708" s="36" t="s">
        <v>391</v>
      </c>
      <c r="AT708" t="str">
        <f t="shared" si="38"/>
        <v>1191011000762106510MXRWXX XUGUTX DX XUZX RXBXXRX2987.38SIMSIMSIM2200121685044777.875ABREC044769.87544777.87525033.87544769.87543616.875000000AMIL37AMIL 500 QP NACIONAL COPART3556383556.38INATIVO</v>
      </c>
      <c r="AU708">
        <f t="shared" si="39"/>
        <v>0</v>
      </c>
      <c r="AV708">
        <f t="shared" si="40"/>
        <v>0</v>
      </c>
      <c r="AW708">
        <f>COUNTIF(Erros!$J$2:$J$1060,H708)</f>
        <v>1</v>
      </c>
      <c r="AX708">
        <f>COUNTIF(Discrepante!$J$2:$J$86,H708)</f>
        <v>0</v>
      </c>
      <c r="AY708">
        <f>COUNTIF(Acertos!$J$2:$J$37,H708)</f>
        <v>0</v>
      </c>
    </row>
    <row r="709" spans="1:51">
      <c r="A709" s="33"/>
      <c r="B709" s="33"/>
      <c r="C709" s="33"/>
      <c r="D709" s="34">
        <v>1189455000</v>
      </c>
      <c r="E709" s="33"/>
      <c r="F709" s="33"/>
      <c r="G709" s="33"/>
      <c r="H709" s="34">
        <v>76210654</v>
      </c>
      <c r="I709" s="29">
        <v>0</v>
      </c>
      <c r="J709" s="34" t="s">
        <v>604</v>
      </c>
      <c r="K709" s="33"/>
      <c r="L709" s="33"/>
      <c r="M709" s="33"/>
      <c r="N709" s="33"/>
      <c r="O709" s="33"/>
      <c r="P709" s="34">
        <v>1180.28</v>
      </c>
      <c r="Q709" s="34" t="s">
        <v>404</v>
      </c>
      <c r="R709" s="34" t="s">
        <v>404</v>
      </c>
      <c r="S709" s="34" t="s">
        <v>404</v>
      </c>
      <c r="T709" s="34">
        <v>19</v>
      </c>
      <c r="U709" s="34">
        <v>0</v>
      </c>
      <c r="V709" s="34">
        <v>1</v>
      </c>
      <c r="W709" s="34">
        <v>216929</v>
      </c>
      <c r="X709" s="35">
        <v>44777.875</v>
      </c>
      <c r="Y709" s="34" t="s">
        <v>387</v>
      </c>
      <c r="Z709" s="34">
        <v>0</v>
      </c>
      <c r="AA709" s="35">
        <v>44770.875</v>
      </c>
      <c r="AB709" s="35">
        <v>44777.875</v>
      </c>
      <c r="AC709" s="35">
        <v>38487.875</v>
      </c>
      <c r="AD709" s="35">
        <v>44770.875</v>
      </c>
      <c r="AE709" s="35"/>
      <c r="AF709" s="35">
        <v>43616.875</v>
      </c>
      <c r="AG709" s="34"/>
      <c r="AH709" s="34">
        <v>0</v>
      </c>
      <c r="AI709" s="34">
        <v>0</v>
      </c>
      <c r="AJ709" s="34">
        <v>0</v>
      </c>
      <c r="AK709" s="34">
        <v>0</v>
      </c>
      <c r="AL709" s="34">
        <v>0</v>
      </c>
      <c r="AM709" s="34">
        <v>0</v>
      </c>
      <c r="AN709" s="34" t="s">
        <v>389</v>
      </c>
      <c r="AO709" s="34">
        <v>37</v>
      </c>
      <c r="AP709" s="34" t="s">
        <v>390</v>
      </c>
      <c r="AQ709" s="34">
        <v>140509</v>
      </c>
      <c r="AR709" s="34">
        <v>1405.09</v>
      </c>
      <c r="AS709" s="34" t="s">
        <v>391</v>
      </c>
      <c r="AT709" t="str">
        <f t="shared" si="38"/>
        <v>1189455000762106540JXXX VXTXR XPXTXLX NUNX1180.28SIMSIMSIM190121692944777.875FNEL044770.87544777.87538487.87544770.87543616.875000000AMIL37AMIL 400 QP NACIONAL1405091405.09INATIVO</v>
      </c>
      <c r="AU709">
        <f t="shared" si="39"/>
        <v>0</v>
      </c>
      <c r="AV709">
        <f t="shared" si="40"/>
        <v>0</v>
      </c>
      <c r="AW709">
        <f>COUNTIF(Erros!$J$2:$J$1060,H709)</f>
        <v>1</v>
      </c>
      <c r="AX709">
        <f>COUNTIF(Discrepante!$J$2:$J$86,H709)</f>
        <v>0</v>
      </c>
      <c r="AY709">
        <f>COUNTIF(Acertos!$J$2:$J$37,H709)</f>
        <v>0</v>
      </c>
    </row>
    <row r="710" spans="1:51">
      <c r="A710" s="33"/>
      <c r="B710" s="33"/>
      <c r="C710" s="33"/>
      <c r="D710" s="34">
        <v>1189449000</v>
      </c>
      <c r="E710" s="33"/>
      <c r="F710" s="33"/>
      <c r="G710" s="33"/>
      <c r="H710" s="34">
        <v>76213041</v>
      </c>
      <c r="I710" s="29">
        <v>0</v>
      </c>
      <c r="J710" s="34" t="s">
        <v>399</v>
      </c>
      <c r="K710" s="33"/>
      <c r="L710" s="33"/>
      <c r="M710" s="33"/>
      <c r="N710" s="33"/>
      <c r="O710" s="33"/>
      <c r="P710" s="34">
        <v>260.83999999999997</v>
      </c>
      <c r="Q710" s="34" t="s">
        <v>386</v>
      </c>
      <c r="R710" s="34" t="s">
        <v>386</v>
      </c>
      <c r="S710" s="34" t="s">
        <v>386</v>
      </c>
      <c r="T710" s="34">
        <v>19</v>
      </c>
      <c r="U710" s="34">
        <v>0</v>
      </c>
      <c r="V710" s="34">
        <v>1</v>
      </c>
      <c r="W710" s="34">
        <v>214512</v>
      </c>
      <c r="X710" s="35">
        <v>44777.875</v>
      </c>
      <c r="Y710" s="34" t="s">
        <v>387</v>
      </c>
      <c r="Z710" s="34">
        <v>0</v>
      </c>
      <c r="AA710" s="35">
        <v>44711.875</v>
      </c>
      <c r="AB710" s="35">
        <v>44777.875</v>
      </c>
      <c r="AC710" s="35">
        <v>41007.875</v>
      </c>
      <c r="AD710" s="35">
        <v>44711.875</v>
      </c>
      <c r="AE710" s="35">
        <v>44711.875</v>
      </c>
      <c r="AF710" s="35">
        <v>43616.875</v>
      </c>
      <c r="AG710" s="34"/>
      <c r="AH710" s="34">
        <v>0</v>
      </c>
      <c r="AI710" s="34">
        <v>0</v>
      </c>
      <c r="AJ710" s="34">
        <v>0</v>
      </c>
      <c r="AK710" s="34">
        <v>0</v>
      </c>
      <c r="AL710" s="34">
        <v>0</v>
      </c>
      <c r="AM710" s="34">
        <v>0</v>
      </c>
      <c r="AN710" s="34" t="s">
        <v>389</v>
      </c>
      <c r="AO710" s="34"/>
      <c r="AP710" s="34" t="s">
        <v>400</v>
      </c>
      <c r="AQ710" s="34">
        <v>31052</v>
      </c>
      <c r="AR710" s="34">
        <v>310.52</v>
      </c>
      <c r="AS710" s="34" t="s">
        <v>391</v>
      </c>
      <c r="AT710" t="str">
        <f t="shared" si="38"/>
        <v>1189449000762130410XLVXNX BXNFXM DX XLVX260.84NÃONÃONÃO190121451244777.875FNEL044711.87544777.87541007.87544711.87544711.87543616.875000000AMILNEXT MUNICIPAL SÃO PAULO31052310.52INATIVO</v>
      </c>
      <c r="AU710">
        <f t="shared" si="39"/>
        <v>0</v>
      </c>
      <c r="AV710">
        <f t="shared" si="40"/>
        <v>0</v>
      </c>
      <c r="AW710">
        <f>COUNTIF(Erros!$J$2:$J$1060,H710)</f>
        <v>1</v>
      </c>
      <c r="AX710">
        <f>COUNTIF(Discrepante!$J$2:$J$86,H710)</f>
        <v>0</v>
      </c>
      <c r="AY710">
        <f>COUNTIF(Acertos!$J$2:$J$37,H710)</f>
        <v>0</v>
      </c>
    </row>
    <row r="711" spans="1:51">
      <c r="A711" s="33"/>
      <c r="B711" s="33"/>
      <c r="C711" s="33"/>
      <c r="D711" s="34"/>
      <c r="E711" s="33"/>
      <c r="F711" s="33"/>
      <c r="G711" s="33"/>
      <c r="H711" s="34">
        <v>76222817</v>
      </c>
      <c r="I711" s="29">
        <v>0</v>
      </c>
      <c r="J711" s="34" t="s">
        <v>602</v>
      </c>
      <c r="K711" s="33"/>
      <c r="L711" s="33"/>
      <c r="M711" s="33"/>
      <c r="N711" s="33"/>
      <c r="O711" s="33"/>
      <c r="P711" s="34">
        <v>1937.21</v>
      </c>
      <c r="Q711" s="34" t="s">
        <v>404</v>
      </c>
      <c r="R711" s="34" t="s">
        <v>404</v>
      </c>
      <c r="S711" s="34" t="s">
        <v>404</v>
      </c>
      <c r="T711" s="34">
        <v>35</v>
      </c>
      <c r="U711" s="34">
        <v>0</v>
      </c>
      <c r="V711" s="34">
        <v>1</v>
      </c>
      <c r="W711" s="34">
        <v>215664</v>
      </c>
      <c r="X711" s="35">
        <v>44777.875</v>
      </c>
      <c r="Y711" s="34" t="s">
        <v>557</v>
      </c>
      <c r="Z711" s="34">
        <v>0</v>
      </c>
      <c r="AA711" s="35">
        <v>44773.875</v>
      </c>
      <c r="AB711" s="35">
        <v>44777.875</v>
      </c>
      <c r="AC711" s="35">
        <v>30052.875</v>
      </c>
      <c r="AD711" s="35">
        <v>44773.875</v>
      </c>
      <c r="AE711" s="35"/>
      <c r="AF711" s="35">
        <v>43616.875</v>
      </c>
      <c r="AG711" s="34"/>
      <c r="AH711" s="34">
        <v>0</v>
      </c>
      <c r="AI711" s="34">
        <v>0</v>
      </c>
      <c r="AJ711" s="34">
        <v>0</v>
      </c>
      <c r="AK711" s="34">
        <v>0</v>
      </c>
      <c r="AL711" s="34">
        <v>0</v>
      </c>
      <c r="AM711" s="34">
        <v>0</v>
      </c>
      <c r="AN711" s="34" t="s">
        <v>389</v>
      </c>
      <c r="AO711" s="34">
        <v>37</v>
      </c>
      <c r="AP711" s="34" t="s">
        <v>390</v>
      </c>
      <c r="AQ711" s="34">
        <v>233396</v>
      </c>
      <c r="AR711" s="34">
        <v>2333.96</v>
      </c>
      <c r="AS711" s="34" t="s">
        <v>391</v>
      </c>
      <c r="AT711" t="str">
        <f t="shared" si="38"/>
        <v>762228170XNX KXTXRXNX MXDXXRX WXRDXX1937.21SIMSIMSIM350121566444777.875CLUBE ASSBRA BENEFICIOS044773.87544777.87530052.87544773.87543616.875000000AMIL37AMIL 400 QP NACIONAL2333962333.96INATIVO</v>
      </c>
      <c r="AU711">
        <f t="shared" si="39"/>
        <v>0</v>
      </c>
      <c r="AV711">
        <f t="shared" si="40"/>
        <v>0</v>
      </c>
      <c r="AW711">
        <f>COUNTIF(Erros!$J$2:$J$1060,H711)</f>
        <v>1</v>
      </c>
      <c r="AX711">
        <f>COUNTIF(Discrepante!$J$2:$J$86,H711)</f>
        <v>0</v>
      </c>
      <c r="AY711">
        <f>COUNTIF(Acertos!$J$2:$J$37,H711)</f>
        <v>0</v>
      </c>
    </row>
    <row r="712" spans="1:51">
      <c r="A712" s="33"/>
      <c r="B712" s="33"/>
      <c r="C712" s="33"/>
      <c r="D712" s="36"/>
      <c r="E712" s="33"/>
      <c r="F712" s="33"/>
      <c r="G712" s="33"/>
      <c r="H712" s="36">
        <v>76224042</v>
      </c>
      <c r="I712" s="30">
        <v>0</v>
      </c>
      <c r="J712" s="36" t="s">
        <v>605</v>
      </c>
      <c r="K712" s="33"/>
      <c r="L712" s="33"/>
      <c r="M712" s="33"/>
      <c r="N712" s="33"/>
      <c r="O712" s="33"/>
      <c r="P712" s="36">
        <v>1341.09</v>
      </c>
      <c r="Q712" s="36" t="s">
        <v>404</v>
      </c>
      <c r="R712" s="36" t="s">
        <v>404</v>
      </c>
      <c r="S712" s="36" t="s">
        <v>404</v>
      </c>
      <c r="T712" s="36">
        <v>278</v>
      </c>
      <c r="U712" s="36">
        <v>0</v>
      </c>
      <c r="V712" s="36">
        <v>1</v>
      </c>
      <c r="W712" s="36">
        <v>218310</v>
      </c>
      <c r="X712" s="37">
        <v>44777.875</v>
      </c>
      <c r="Y712" s="36" t="s">
        <v>396</v>
      </c>
      <c r="Z712" s="36">
        <v>0</v>
      </c>
      <c r="AA712" s="37"/>
      <c r="AB712" s="37">
        <v>44777.875</v>
      </c>
      <c r="AC712" s="37">
        <v>34374.916666666664</v>
      </c>
      <c r="AD712" s="37">
        <v>43844.875</v>
      </c>
      <c r="AE712" s="37">
        <v>43828.875</v>
      </c>
      <c r="AF712" s="37">
        <v>43616.875</v>
      </c>
      <c r="AG712" s="36"/>
      <c r="AH712" s="36">
        <v>0</v>
      </c>
      <c r="AI712" s="36">
        <v>0</v>
      </c>
      <c r="AJ712" s="36">
        <v>0</v>
      </c>
      <c r="AK712" s="36">
        <v>0</v>
      </c>
      <c r="AL712" s="36">
        <v>0</v>
      </c>
      <c r="AM712" s="36">
        <v>0</v>
      </c>
      <c r="AN712" s="36" t="s">
        <v>389</v>
      </c>
      <c r="AO712" s="36">
        <v>37</v>
      </c>
      <c r="AP712" s="36" t="s">
        <v>476</v>
      </c>
      <c r="AQ712" s="36">
        <v>161582</v>
      </c>
      <c r="AR712" s="36">
        <v>1615.82</v>
      </c>
      <c r="AS712" s="36" t="s">
        <v>408</v>
      </c>
      <c r="AT712" t="str">
        <f t="shared" si="38"/>
        <v>762240420WXRXLXNX NXVXX XNTX1341.09SIMSIMSIM2780121831044777.875SINDSIME -SINDICATO DOS EMPREENDEDORES INDIVIDUAIS044777.87534374.916666666743844.87543828.87543616.875000000AMIL37AMIL 400 QC NACIONAL1615821615.82ATIVO</v>
      </c>
      <c r="AU712">
        <f t="shared" si="39"/>
        <v>0</v>
      </c>
      <c r="AV712">
        <f t="shared" si="40"/>
        <v>0</v>
      </c>
      <c r="AW712">
        <f>COUNTIF(Erros!$J$2:$J$1060,H712)</f>
        <v>1</v>
      </c>
      <c r="AX712">
        <f>COUNTIF(Discrepante!$J$2:$J$86,H712)</f>
        <v>0</v>
      </c>
      <c r="AY712">
        <f>COUNTIF(Acertos!$J$2:$J$37,H712)</f>
        <v>0</v>
      </c>
    </row>
    <row r="713" spans="1:51">
      <c r="A713" s="33"/>
      <c r="B713" s="33"/>
      <c r="C713" s="33"/>
      <c r="D713" s="34"/>
      <c r="E713" s="33"/>
      <c r="F713" s="33"/>
      <c r="G713" s="33"/>
      <c r="H713" s="34">
        <v>76290640</v>
      </c>
      <c r="I713" s="29">
        <v>0</v>
      </c>
      <c r="J713" s="34" t="s">
        <v>978</v>
      </c>
      <c r="K713" s="33"/>
      <c r="L713" s="33"/>
      <c r="M713" s="33"/>
      <c r="N713" s="33"/>
      <c r="O713" s="33"/>
      <c r="P713" s="34">
        <v>2786</v>
      </c>
      <c r="Q713" s="34" t="s">
        <v>404</v>
      </c>
      <c r="R713" s="34" t="s">
        <v>404</v>
      </c>
      <c r="S713" s="34" t="s">
        <v>404</v>
      </c>
      <c r="T713" s="34">
        <v>57</v>
      </c>
      <c r="U713" s="34">
        <v>0</v>
      </c>
      <c r="V713" s="34">
        <v>1</v>
      </c>
      <c r="W713" s="34">
        <v>218841</v>
      </c>
      <c r="X713" s="35">
        <v>44761.875</v>
      </c>
      <c r="Y713" s="34" t="s">
        <v>392</v>
      </c>
      <c r="Z713" s="34">
        <v>0</v>
      </c>
      <c r="AA713" s="35">
        <v>44755.875</v>
      </c>
      <c r="AB713" s="35">
        <v>44761.875</v>
      </c>
      <c r="AC713" s="35">
        <v>32376.875</v>
      </c>
      <c r="AD713" s="35">
        <v>44755.875</v>
      </c>
      <c r="AE713" s="35"/>
      <c r="AF713" s="35">
        <v>43630.875</v>
      </c>
      <c r="AG713" s="34"/>
      <c r="AH713" s="34">
        <v>0</v>
      </c>
      <c r="AI713" s="34">
        <v>0</v>
      </c>
      <c r="AJ713" s="34">
        <v>0</v>
      </c>
      <c r="AK713" s="34">
        <v>0</v>
      </c>
      <c r="AL713" s="34">
        <v>0</v>
      </c>
      <c r="AM713" s="34">
        <v>0</v>
      </c>
      <c r="AN713" s="34" t="s">
        <v>389</v>
      </c>
      <c r="AO713" s="34">
        <v>36</v>
      </c>
      <c r="AP713" s="34" t="s">
        <v>483</v>
      </c>
      <c r="AQ713" s="34">
        <v>331666</v>
      </c>
      <c r="AR713" s="34">
        <v>3316.66</v>
      </c>
      <c r="AS713" s="34" t="s">
        <v>391</v>
      </c>
      <c r="AT713" t="str">
        <f t="shared" si="38"/>
        <v>762906400JXX RXBXRTX GRXZXXNX MXWHXDX2786SIMSIMSIM570121884144761.875ANMEP044755.87544761.87532376.87544755.87543630.875000000AMIL36AMIL 700 QP NACIONAL3316663316.66INATIVO</v>
      </c>
      <c r="AU713">
        <f t="shared" si="39"/>
        <v>0</v>
      </c>
      <c r="AV713">
        <f t="shared" si="40"/>
        <v>0</v>
      </c>
      <c r="AW713">
        <f>COUNTIF(Erros!$J$2:$J$1060,H713)</f>
        <v>3</v>
      </c>
      <c r="AX713">
        <f>COUNTIF(Discrepante!$J$2:$J$86,H713)</f>
        <v>0</v>
      </c>
      <c r="AY713">
        <f>COUNTIF(Acertos!$J$2:$J$37,H713)</f>
        <v>0</v>
      </c>
    </row>
    <row r="714" spans="1:51">
      <c r="A714" s="33"/>
      <c r="B714" s="33"/>
      <c r="C714" s="33"/>
      <c r="D714" s="36"/>
      <c r="E714" s="33"/>
      <c r="F714" s="33"/>
      <c r="G714" s="33"/>
      <c r="H714" s="36">
        <v>76290640</v>
      </c>
      <c r="I714" s="30">
        <v>0</v>
      </c>
      <c r="J714" s="36" t="s">
        <v>978</v>
      </c>
      <c r="K714" s="33"/>
      <c r="L714" s="33"/>
      <c r="M714" s="33"/>
      <c r="N714" s="33"/>
      <c r="O714" s="33"/>
      <c r="P714" s="36">
        <v>2786</v>
      </c>
      <c r="Q714" s="36" t="s">
        <v>404</v>
      </c>
      <c r="R714" s="36" t="s">
        <v>404</v>
      </c>
      <c r="S714" s="36" t="s">
        <v>404</v>
      </c>
      <c r="T714" s="36">
        <v>57</v>
      </c>
      <c r="U714" s="36">
        <v>0</v>
      </c>
      <c r="V714" s="36">
        <v>1</v>
      </c>
      <c r="W714" s="36">
        <v>218841</v>
      </c>
      <c r="X714" s="37">
        <v>44761.875</v>
      </c>
      <c r="Y714" s="36" t="s">
        <v>392</v>
      </c>
      <c r="Z714" s="36">
        <v>0</v>
      </c>
      <c r="AA714" s="37">
        <v>44755.875</v>
      </c>
      <c r="AB714" s="37">
        <v>44761.875</v>
      </c>
      <c r="AC714" s="37">
        <v>32376.875</v>
      </c>
      <c r="AD714" s="37">
        <v>44755.875</v>
      </c>
      <c r="AE714" s="37"/>
      <c r="AF714" s="37">
        <v>43630.875</v>
      </c>
      <c r="AG714" s="36"/>
      <c r="AH714" s="36">
        <v>0</v>
      </c>
      <c r="AI714" s="36">
        <v>0</v>
      </c>
      <c r="AJ714" s="36">
        <v>0</v>
      </c>
      <c r="AK714" s="36">
        <v>0</v>
      </c>
      <c r="AL714" s="36">
        <v>0</v>
      </c>
      <c r="AM714" s="36">
        <v>0</v>
      </c>
      <c r="AN714" s="36" t="s">
        <v>389</v>
      </c>
      <c r="AO714" s="36">
        <v>36</v>
      </c>
      <c r="AP714" s="36" t="s">
        <v>483</v>
      </c>
      <c r="AQ714" s="36">
        <v>331666</v>
      </c>
      <c r="AR714" s="36">
        <v>3316.66</v>
      </c>
      <c r="AS714" s="36" t="s">
        <v>391</v>
      </c>
      <c r="AT714" t="str">
        <f t="shared" si="38"/>
        <v>762906400JXX RXBXRTX GRXZXXNX MXWHXDX2786SIMSIMSIM570121884144761.875ANMEP044755.87544761.87532376.87544755.87543630.875000000AMIL36AMIL 700 QP NACIONAL3316663316.66INATIVO</v>
      </c>
      <c r="AU714">
        <f t="shared" si="39"/>
        <v>1</v>
      </c>
      <c r="AV714">
        <f t="shared" si="40"/>
        <v>1</v>
      </c>
      <c r="AW714">
        <f>COUNTIF(Erros!$J$2:$J$1060,H714)</f>
        <v>3</v>
      </c>
      <c r="AX714">
        <f>COUNTIF(Discrepante!$J$2:$J$86,H714)</f>
        <v>0</v>
      </c>
      <c r="AY714">
        <f>COUNTIF(Acertos!$J$2:$J$37,H714)</f>
        <v>0</v>
      </c>
    </row>
    <row r="715" spans="1:51">
      <c r="A715" s="33"/>
      <c r="B715" s="33"/>
      <c r="C715" s="33"/>
      <c r="D715" s="34"/>
      <c r="E715" s="33"/>
      <c r="F715" s="33"/>
      <c r="G715" s="33"/>
      <c r="H715" s="34">
        <v>76290640</v>
      </c>
      <c r="I715" s="29">
        <v>0</v>
      </c>
      <c r="J715" s="34" t="s">
        <v>978</v>
      </c>
      <c r="K715" s="33"/>
      <c r="L715" s="33"/>
      <c r="M715" s="33"/>
      <c r="N715" s="33"/>
      <c r="O715" s="33"/>
      <c r="P715" s="34">
        <v>2786</v>
      </c>
      <c r="Q715" s="34" t="s">
        <v>404</v>
      </c>
      <c r="R715" s="34" t="s">
        <v>404</v>
      </c>
      <c r="S715" s="34" t="s">
        <v>404</v>
      </c>
      <c r="T715" s="34">
        <v>57</v>
      </c>
      <c r="U715" s="34">
        <v>0</v>
      </c>
      <c r="V715" s="34">
        <v>1</v>
      </c>
      <c r="W715" s="34">
        <v>218841</v>
      </c>
      <c r="X715" s="35">
        <v>44761.875</v>
      </c>
      <c r="Y715" s="34" t="s">
        <v>392</v>
      </c>
      <c r="Z715" s="34">
        <v>0</v>
      </c>
      <c r="AA715" s="35">
        <v>44755.875</v>
      </c>
      <c r="AB715" s="35">
        <v>44761.875</v>
      </c>
      <c r="AC715" s="35">
        <v>32376.875</v>
      </c>
      <c r="AD715" s="35">
        <v>44755.875</v>
      </c>
      <c r="AE715" s="35"/>
      <c r="AF715" s="35">
        <v>43630.875</v>
      </c>
      <c r="AG715" s="34"/>
      <c r="AH715" s="34">
        <v>0</v>
      </c>
      <c r="AI715" s="34">
        <v>0</v>
      </c>
      <c r="AJ715" s="34">
        <v>0</v>
      </c>
      <c r="AK715" s="34">
        <v>0</v>
      </c>
      <c r="AL715" s="34">
        <v>0</v>
      </c>
      <c r="AM715" s="34">
        <v>0</v>
      </c>
      <c r="AN715" s="34" t="s">
        <v>389</v>
      </c>
      <c r="AO715" s="34">
        <v>36</v>
      </c>
      <c r="AP715" s="34" t="s">
        <v>483</v>
      </c>
      <c r="AQ715" s="34">
        <v>331666</v>
      </c>
      <c r="AR715" s="34">
        <v>3316.66</v>
      </c>
      <c r="AS715" s="34" t="s">
        <v>391</v>
      </c>
      <c r="AT715" t="str">
        <f t="shared" si="38"/>
        <v>762906400JXX RXBXRTX GRXZXXNX MXWHXDX2786SIMSIMSIM570121884144761.875ANMEP044755.87544761.87532376.87544755.87543630.875000000AMIL36AMIL 700 QP NACIONAL3316663316.66INATIVO</v>
      </c>
      <c r="AU715">
        <f t="shared" si="39"/>
        <v>1</v>
      </c>
      <c r="AV715">
        <f t="shared" si="40"/>
        <v>1</v>
      </c>
      <c r="AW715">
        <f>COUNTIF(Erros!$J$2:$J$1060,H715)</f>
        <v>3</v>
      </c>
      <c r="AX715">
        <f>COUNTIF(Discrepante!$J$2:$J$86,H715)</f>
        <v>0</v>
      </c>
      <c r="AY715">
        <f>COUNTIF(Acertos!$J$2:$J$37,H715)</f>
        <v>0</v>
      </c>
    </row>
    <row r="716" spans="1:51">
      <c r="A716" s="33"/>
      <c r="B716" s="33"/>
      <c r="C716" s="33"/>
      <c r="D716" s="34"/>
      <c r="E716" s="33"/>
      <c r="F716" s="33"/>
      <c r="G716" s="33"/>
      <c r="H716" s="34">
        <v>76290909</v>
      </c>
      <c r="I716" s="29">
        <v>0</v>
      </c>
      <c r="J716" s="34" t="s">
        <v>974</v>
      </c>
      <c r="K716" s="33"/>
      <c r="L716" s="33"/>
      <c r="M716" s="33"/>
      <c r="N716" s="33"/>
      <c r="O716" s="33"/>
      <c r="P716" s="34">
        <v>2011.8</v>
      </c>
      <c r="Q716" s="34" t="s">
        <v>404</v>
      </c>
      <c r="R716" s="34" t="s">
        <v>404</v>
      </c>
      <c r="S716" s="34" t="s">
        <v>404</v>
      </c>
      <c r="T716" s="34">
        <v>19</v>
      </c>
      <c r="U716" s="34">
        <v>0</v>
      </c>
      <c r="V716" s="34">
        <v>1</v>
      </c>
      <c r="W716" s="34">
        <v>218427</v>
      </c>
      <c r="X716" s="35">
        <v>44761.875</v>
      </c>
      <c r="Y716" s="34" t="s">
        <v>387</v>
      </c>
      <c r="Z716" s="34">
        <v>0</v>
      </c>
      <c r="AA716" s="35"/>
      <c r="AB716" s="35">
        <v>44761.875</v>
      </c>
      <c r="AC716" s="35">
        <v>35674.875</v>
      </c>
      <c r="AD716" s="35">
        <v>43629.875</v>
      </c>
      <c r="AE716" s="35"/>
      <c r="AF716" s="35">
        <v>43630.875</v>
      </c>
      <c r="AG716" s="34"/>
      <c r="AH716" s="34">
        <v>0</v>
      </c>
      <c r="AI716" s="34">
        <v>0</v>
      </c>
      <c r="AJ716" s="34">
        <v>0</v>
      </c>
      <c r="AK716" s="34">
        <v>0</v>
      </c>
      <c r="AL716" s="34">
        <v>0</v>
      </c>
      <c r="AM716" s="34">
        <v>0</v>
      </c>
      <c r="AN716" s="34" t="s">
        <v>389</v>
      </c>
      <c r="AO716" s="34">
        <v>36</v>
      </c>
      <c r="AP716" s="34" t="s">
        <v>398</v>
      </c>
      <c r="AQ716" s="34">
        <v>239502</v>
      </c>
      <c r="AR716" s="34">
        <v>2395.02</v>
      </c>
      <c r="AS716" s="34" t="s">
        <v>408</v>
      </c>
      <c r="AT716" t="str">
        <f t="shared" si="38"/>
        <v>762909090MXTXU DX LXGX GXNWXLVX2011.8SIMSIMSIM190121842744761.875FNEL044761.87535674.87543629.87543630.875000000AMIL36AMIL 500 QP NACIONAL2395022395.02ATIVO</v>
      </c>
      <c r="AU716">
        <f t="shared" si="39"/>
        <v>0</v>
      </c>
      <c r="AV716">
        <f t="shared" si="40"/>
        <v>0</v>
      </c>
      <c r="AW716">
        <f>COUNTIF(Erros!$J$2:$J$1060,H716)</f>
        <v>3</v>
      </c>
      <c r="AX716">
        <f>COUNTIF(Discrepante!$J$2:$J$86,H716)</f>
        <v>0</v>
      </c>
      <c r="AY716">
        <f>COUNTIF(Acertos!$J$2:$J$37,H716)</f>
        <v>0</v>
      </c>
    </row>
    <row r="717" spans="1:51">
      <c r="A717" s="33"/>
      <c r="B717" s="33"/>
      <c r="C717" s="33"/>
      <c r="D717" s="36"/>
      <c r="E717" s="33"/>
      <c r="F717" s="33"/>
      <c r="G717" s="33"/>
      <c r="H717" s="36">
        <v>76290909</v>
      </c>
      <c r="I717" s="30">
        <v>0</v>
      </c>
      <c r="J717" s="36" t="s">
        <v>974</v>
      </c>
      <c r="K717" s="33"/>
      <c r="L717" s="33"/>
      <c r="M717" s="33"/>
      <c r="N717" s="33"/>
      <c r="O717" s="33"/>
      <c r="P717" s="36">
        <v>2011.8</v>
      </c>
      <c r="Q717" s="36" t="s">
        <v>404</v>
      </c>
      <c r="R717" s="36" t="s">
        <v>404</v>
      </c>
      <c r="S717" s="36" t="s">
        <v>404</v>
      </c>
      <c r="T717" s="36">
        <v>19</v>
      </c>
      <c r="U717" s="36">
        <v>0</v>
      </c>
      <c r="V717" s="36">
        <v>1</v>
      </c>
      <c r="W717" s="36">
        <v>218427</v>
      </c>
      <c r="X717" s="37">
        <v>44761.875</v>
      </c>
      <c r="Y717" s="36" t="s">
        <v>387</v>
      </c>
      <c r="Z717" s="36">
        <v>0</v>
      </c>
      <c r="AA717" s="37"/>
      <c r="AB717" s="37">
        <v>44761.875</v>
      </c>
      <c r="AC717" s="37">
        <v>35674.875</v>
      </c>
      <c r="AD717" s="37">
        <v>43629.875</v>
      </c>
      <c r="AE717" s="37"/>
      <c r="AF717" s="37">
        <v>43630.875</v>
      </c>
      <c r="AG717" s="36"/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 t="s">
        <v>389</v>
      </c>
      <c r="AO717" s="36">
        <v>36</v>
      </c>
      <c r="AP717" s="36" t="s">
        <v>398</v>
      </c>
      <c r="AQ717" s="36">
        <v>239502</v>
      </c>
      <c r="AR717" s="36">
        <v>2395.02</v>
      </c>
      <c r="AS717" s="36" t="s">
        <v>408</v>
      </c>
      <c r="AT717" t="str">
        <f t="shared" si="38"/>
        <v>762909090MXTXU DX LXGX GXNWXLVX2011.8SIMSIMSIM190121842744761.875FNEL044761.87535674.87543629.87543630.875000000AMIL36AMIL 500 QP NACIONAL2395022395.02ATIVO</v>
      </c>
      <c r="AU717">
        <f t="shared" si="39"/>
        <v>1</v>
      </c>
      <c r="AV717">
        <f t="shared" si="40"/>
        <v>1</v>
      </c>
      <c r="AW717">
        <f>COUNTIF(Erros!$J$2:$J$1060,H717)</f>
        <v>3</v>
      </c>
      <c r="AX717">
        <f>COUNTIF(Discrepante!$J$2:$J$86,H717)</f>
        <v>0</v>
      </c>
      <c r="AY717">
        <f>COUNTIF(Acertos!$J$2:$J$37,H717)</f>
        <v>0</v>
      </c>
    </row>
    <row r="718" spans="1:51">
      <c r="A718" s="33"/>
      <c r="B718" s="33"/>
      <c r="C718" s="33"/>
      <c r="D718" s="34"/>
      <c r="E718" s="33"/>
      <c r="F718" s="33"/>
      <c r="G718" s="33"/>
      <c r="H718" s="34">
        <v>76290909</v>
      </c>
      <c r="I718" s="29">
        <v>0</v>
      </c>
      <c r="J718" s="34" t="s">
        <v>974</v>
      </c>
      <c r="K718" s="33"/>
      <c r="L718" s="33"/>
      <c r="M718" s="33"/>
      <c r="N718" s="33"/>
      <c r="O718" s="33"/>
      <c r="P718" s="34">
        <v>2011.8</v>
      </c>
      <c r="Q718" s="34" t="s">
        <v>404</v>
      </c>
      <c r="R718" s="34" t="s">
        <v>404</v>
      </c>
      <c r="S718" s="34" t="s">
        <v>404</v>
      </c>
      <c r="T718" s="34">
        <v>19</v>
      </c>
      <c r="U718" s="34">
        <v>0</v>
      </c>
      <c r="V718" s="34">
        <v>1</v>
      </c>
      <c r="W718" s="34">
        <v>218427</v>
      </c>
      <c r="X718" s="35">
        <v>44761.875</v>
      </c>
      <c r="Y718" s="34" t="s">
        <v>387</v>
      </c>
      <c r="Z718" s="34">
        <v>0</v>
      </c>
      <c r="AA718" s="35"/>
      <c r="AB718" s="35">
        <v>44761.875</v>
      </c>
      <c r="AC718" s="35">
        <v>35674.875</v>
      </c>
      <c r="AD718" s="35">
        <v>43629.875</v>
      </c>
      <c r="AE718" s="35"/>
      <c r="AF718" s="35">
        <v>43630.875</v>
      </c>
      <c r="AG718" s="34"/>
      <c r="AH718" s="34">
        <v>0</v>
      </c>
      <c r="AI718" s="34">
        <v>0</v>
      </c>
      <c r="AJ718" s="34">
        <v>0</v>
      </c>
      <c r="AK718" s="34">
        <v>0</v>
      </c>
      <c r="AL718" s="34">
        <v>0</v>
      </c>
      <c r="AM718" s="34">
        <v>0</v>
      </c>
      <c r="AN718" s="34" t="s">
        <v>389</v>
      </c>
      <c r="AO718" s="34">
        <v>36</v>
      </c>
      <c r="AP718" s="34" t="s">
        <v>398</v>
      </c>
      <c r="AQ718" s="34">
        <v>239502</v>
      </c>
      <c r="AR718" s="34">
        <v>2395.02</v>
      </c>
      <c r="AS718" s="34" t="s">
        <v>408</v>
      </c>
      <c r="AT718" t="str">
        <f t="shared" si="38"/>
        <v>762909090MXTXU DX LXGX GXNWXLVX2011.8SIMSIMSIM190121842744761.875FNEL044761.87535674.87543629.87543630.875000000AMIL36AMIL 500 QP NACIONAL2395022395.02ATIVO</v>
      </c>
      <c r="AU718">
        <f t="shared" si="39"/>
        <v>1</v>
      </c>
      <c r="AV718">
        <f t="shared" si="40"/>
        <v>1</v>
      </c>
      <c r="AW718">
        <f>COUNTIF(Erros!$J$2:$J$1060,H718)</f>
        <v>3</v>
      </c>
      <c r="AX718">
        <f>COUNTIF(Discrepante!$J$2:$J$86,H718)</f>
        <v>0</v>
      </c>
      <c r="AY718">
        <f>COUNTIF(Acertos!$J$2:$J$37,H718)</f>
        <v>0</v>
      </c>
    </row>
    <row r="719" spans="1:51">
      <c r="A719" s="38" t="s">
        <v>274</v>
      </c>
      <c r="B719" s="38" t="s">
        <v>25</v>
      </c>
      <c r="C719" s="38" t="s">
        <v>24</v>
      </c>
      <c r="D719" s="28">
        <v>1198447000</v>
      </c>
      <c r="E719" s="28" t="s">
        <v>1057</v>
      </c>
      <c r="F719" s="28" t="s">
        <v>26</v>
      </c>
      <c r="G719" s="39">
        <v>43630.875</v>
      </c>
      <c r="H719" s="38">
        <v>76290913</v>
      </c>
      <c r="I719" s="28">
        <v>3</v>
      </c>
      <c r="J719" s="38" t="s">
        <v>275</v>
      </c>
      <c r="K719" s="38">
        <v>0</v>
      </c>
      <c r="L719" s="38">
        <v>0</v>
      </c>
      <c r="M719" s="38" t="s">
        <v>260</v>
      </c>
      <c r="N719" s="38" t="s">
        <v>77</v>
      </c>
      <c r="O719" s="38" t="s">
        <v>78</v>
      </c>
      <c r="P719" s="38">
        <v>1297.6600000000001</v>
      </c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 t="str">
        <f>M719</f>
        <v>AMIL 400 QC NACIONAL R PJCA</v>
      </c>
      <c r="AQ719" s="33"/>
      <c r="AR719" s="33"/>
      <c r="AS719" s="33"/>
      <c r="AT719" t="str">
        <f t="shared" si="38"/>
        <v>6302c877dc774878504ce9c46302b4ad8382b804d9a3ac356302c877dc774878504ce9bc11984470006302b4ad8382b804d9a3ac351198447000F43630.875762909133ZXRX XLMXIDX RIBXIRX00AMIL 400 QC NACIONAL R PJCAMens. Titular Faixa Etária Implant.T1297.66AMIL 400 QC NACIONAL R PJCA</v>
      </c>
      <c r="AU719">
        <f t="shared" si="39"/>
        <v>0</v>
      </c>
      <c r="AV719">
        <f t="shared" si="40"/>
        <v>0</v>
      </c>
      <c r="AW719">
        <f>COUNTIF(Erros!$J$2:$J$1060,H719)</f>
        <v>0</v>
      </c>
      <c r="AX719">
        <f>COUNTIF(Discrepante!$J$2:$J$86,H719)</f>
        <v>2</v>
      </c>
      <c r="AY719">
        <f>COUNTIF(Acertos!$J$2:$J$37,H719)</f>
        <v>1</v>
      </c>
    </row>
    <row r="720" spans="1:51">
      <c r="A720" s="33"/>
      <c r="B720" s="33"/>
      <c r="C720" s="33"/>
      <c r="D720" s="36"/>
      <c r="E720" s="33"/>
      <c r="F720" s="33"/>
      <c r="G720" s="33"/>
      <c r="H720" s="36">
        <v>76290913</v>
      </c>
      <c r="I720" s="30">
        <v>1</v>
      </c>
      <c r="J720" s="36" t="s">
        <v>977</v>
      </c>
      <c r="K720" s="33"/>
      <c r="L720" s="33"/>
      <c r="M720" s="33"/>
      <c r="N720" s="33"/>
      <c r="O720" s="33"/>
      <c r="P720" s="36">
        <v>1297.6600000000001</v>
      </c>
      <c r="Q720" s="36" t="s">
        <v>404</v>
      </c>
      <c r="R720" s="36" t="s">
        <v>404</v>
      </c>
      <c r="S720" s="36" t="s">
        <v>404</v>
      </c>
      <c r="T720" s="36">
        <v>220</v>
      </c>
      <c r="U720" s="36">
        <v>0</v>
      </c>
      <c r="V720" s="36">
        <v>1</v>
      </c>
      <c r="W720" s="36">
        <v>218661</v>
      </c>
      <c r="X720" s="37">
        <v>44761.875</v>
      </c>
      <c r="Y720" s="36" t="s">
        <v>473</v>
      </c>
      <c r="Z720" s="36">
        <v>0</v>
      </c>
      <c r="AA720" s="37"/>
      <c r="AB720" s="37">
        <v>44761.875</v>
      </c>
      <c r="AC720" s="37">
        <v>36746.875</v>
      </c>
      <c r="AD720" s="37">
        <v>43629.875</v>
      </c>
      <c r="AE720" s="37"/>
      <c r="AF720" s="37">
        <v>43630.875</v>
      </c>
      <c r="AG720" s="36"/>
      <c r="AH720" s="36">
        <v>0</v>
      </c>
      <c r="AI720" s="36">
        <v>0</v>
      </c>
      <c r="AJ720" s="36">
        <v>0</v>
      </c>
      <c r="AK720" s="36">
        <v>0</v>
      </c>
      <c r="AL720" s="36">
        <v>0</v>
      </c>
      <c r="AM720" s="36">
        <v>0</v>
      </c>
      <c r="AN720" s="36" t="s">
        <v>389</v>
      </c>
      <c r="AO720" s="36">
        <v>36</v>
      </c>
      <c r="AP720" s="36" t="s">
        <v>476</v>
      </c>
      <c r="AQ720" s="36">
        <v>154477</v>
      </c>
      <c r="AR720" s="36">
        <v>1544.77</v>
      </c>
      <c r="AS720" s="36" t="s">
        <v>408</v>
      </c>
      <c r="AT720" t="str">
        <f t="shared" si="38"/>
        <v>762909131ZXRX XLMXXDX RXBXXRX1297.66SIMSIMSIM2200121866144761.875ABREC044761.87536746.87543629.87543630.875000000AMIL36AMIL 400 QC NACIONAL1544771544.77ATIVO</v>
      </c>
      <c r="AU720">
        <f t="shared" si="39"/>
        <v>0</v>
      </c>
      <c r="AV720">
        <f t="shared" si="40"/>
        <v>1</v>
      </c>
      <c r="AW720">
        <f>COUNTIF(Erros!$J$2:$J$1060,H720)</f>
        <v>0</v>
      </c>
      <c r="AX720">
        <f>COUNTIF(Discrepante!$J$2:$J$86,H720)</f>
        <v>2</v>
      </c>
      <c r="AY720">
        <f>COUNTIF(Acertos!$J$2:$J$37,H720)</f>
        <v>1</v>
      </c>
    </row>
    <row r="721" spans="1:51">
      <c r="A721" s="33"/>
      <c r="B721" s="33"/>
      <c r="C721" s="33"/>
      <c r="D721" s="34"/>
      <c r="E721" s="33"/>
      <c r="F721" s="33"/>
      <c r="G721" s="33"/>
      <c r="H721" s="34">
        <v>76290913</v>
      </c>
      <c r="I721" s="29">
        <v>1</v>
      </c>
      <c r="J721" s="34" t="s">
        <v>977</v>
      </c>
      <c r="K721" s="33"/>
      <c r="L721" s="33"/>
      <c r="M721" s="33"/>
      <c r="N721" s="33"/>
      <c r="O721" s="33"/>
      <c r="P721" s="34">
        <v>1297.6600000000001</v>
      </c>
      <c r="Q721" s="34" t="s">
        <v>404</v>
      </c>
      <c r="R721" s="34" t="s">
        <v>404</v>
      </c>
      <c r="S721" s="34" t="s">
        <v>404</v>
      </c>
      <c r="T721" s="34">
        <v>220</v>
      </c>
      <c r="U721" s="34">
        <v>0</v>
      </c>
      <c r="V721" s="34">
        <v>1</v>
      </c>
      <c r="W721" s="34">
        <v>218661</v>
      </c>
      <c r="X721" s="35">
        <v>44761.875</v>
      </c>
      <c r="Y721" s="34" t="s">
        <v>473</v>
      </c>
      <c r="Z721" s="34">
        <v>0</v>
      </c>
      <c r="AA721" s="35"/>
      <c r="AB721" s="35">
        <v>44761.875</v>
      </c>
      <c r="AC721" s="35">
        <v>36746.875</v>
      </c>
      <c r="AD721" s="35">
        <v>43629.875</v>
      </c>
      <c r="AE721" s="35"/>
      <c r="AF721" s="35">
        <v>43630.875</v>
      </c>
      <c r="AG721" s="34"/>
      <c r="AH721" s="34">
        <v>0</v>
      </c>
      <c r="AI721" s="34">
        <v>0</v>
      </c>
      <c r="AJ721" s="34">
        <v>0</v>
      </c>
      <c r="AK721" s="34">
        <v>0</v>
      </c>
      <c r="AL721" s="34">
        <v>0</v>
      </c>
      <c r="AM721" s="34">
        <v>0</v>
      </c>
      <c r="AN721" s="34" t="s">
        <v>389</v>
      </c>
      <c r="AO721" s="34">
        <v>36</v>
      </c>
      <c r="AP721" s="34" t="s">
        <v>476</v>
      </c>
      <c r="AQ721" s="34">
        <v>154477</v>
      </c>
      <c r="AR721" s="34">
        <v>1544.77</v>
      </c>
      <c r="AS721" s="34" t="s">
        <v>408</v>
      </c>
      <c r="AT721" t="str">
        <f t="shared" si="38"/>
        <v>762909131ZXRX XLMXXDX RXBXXRX1297.66SIMSIMSIM2200121866144761.875ABREC044761.87536746.87543629.87543630.875000000AMIL36AMIL 400 QC NACIONAL1544771544.77ATIVO</v>
      </c>
      <c r="AU721">
        <f t="shared" si="39"/>
        <v>1</v>
      </c>
      <c r="AV721">
        <f t="shared" si="40"/>
        <v>1</v>
      </c>
      <c r="AW721">
        <f>COUNTIF(Erros!$J$2:$J$1060,H721)</f>
        <v>0</v>
      </c>
      <c r="AX721">
        <f>COUNTIF(Discrepante!$J$2:$J$86,H721)</f>
        <v>2</v>
      </c>
      <c r="AY721">
        <f>COUNTIF(Acertos!$J$2:$J$37,H721)</f>
        <v>1</v>
      </c>
    </row>
    <row r="722" spans="1:51">
      <c r="A722" s="33"/>
      <c r="B722" s="33"/>
      <c r="C722" s="33"/>
      <c r="D722" s="36"/>
      <c r="E722" s="33"/>
      <c r="F722" s="33"/>
      <c r="G722" s="33"/>
      <c r="H722" s="36">
        <v>76290913</v>
      </c>
      <c r="I722" s="30">
        <v>1</v>
      </c>
      <c r="J722" s="36" t="s">
        <v>977</v>
      </c>
      <c r="K722" s="33"/>
      <c r="L722" s="33"/>
      <c r="M722" s="33"/>
      <c r="N722" s="33"/>
      <c r="O722" s="33"/>
      <c r="P722" s="36">
        <v>1297.6600000000001</v>
      </c>
      <c r="Q722" s="36" t="s">
        <v>404</v>
      </c>
      <c r="R722" s="36" t="s">
        <v>404</v>
      </c>
      <c r="S722" s="36" t="s">
        <v>404</v>
      </c>
      <c r="T722" s="36">
        <v>220</v>
      </c>
      <c r="U722" s="36">
        <v>0</v>
      </c>
      <c r="V722" s="36">
        <v>1</v>
      </c>
      <c r="W722" s="36">
        <v>218661</v>
      </c>
      <c r="X722" s="37">
        <v>44761.875</v>
      </c>
      <c r="Y722" s="36" t="s">
        <v>473</v>
      </c>
      <c r="Z722" s="36">
        <v>0</v>
      </c>
      <c r="AA722" s="37"/>
      <c r="AB722" s="37">
        <v>44761.875</v>
      </c>
      <c r="AC722" s="37">
        <v>36746.875</v>
      </c>
      <c r="AD722" s="37">
        <v>43629.875</v>
      </c>
      <c r="AE722" s="37"/>
      <c r="AF722" s="37">
        <v>43630.875</v>
      </c>
      <c r="AG722" s="36"/>
      <c r="AH722" s="36">
        <v>0</v>
      </c>
      <c r="AI722" s="36">
        <v>0</v>
      </c>
      <c r="AJ722" s="36">
        <v>0</v>
      </c>
      <c r="AK722" s="36">
        <v>0</v>
      </c>
      <c r="AL722" s="36">
        <v>0</v>
      </c>
      <c r="AM722" s="36">
        <v>0</v>
      </c>
      <c r="AN722" s="36" t="s">
        <v>389</v>
      </c>
      <c r="AO722" s="36">
        <v>36</v>
      </c>
      <c r="AP722" s="36" t="s">
        <v>476</v>
      </c>
      <c r="AQ722" s="36">
        <v>154477</v>
      </c>
      <c r="AR722" s="36">
        <v>1544.77</v>
      </c>
      <c r="AS722" s="36" t="s">
        <v>408</v>
      </c>
      <c r="AT722" t="str">
        <f t="shared" si="38"/>
        <v>762909131ZXRX XLMXXDX RXBXXRX1297.66SIMSIMSIM2200121866144761.875ABREC044761.87536746.87543629.87543630.875000000AMIL36AMIL 400 QC NACIONAL1544771544.77ATIVO</v>
      </c>
      <c r="AU722">
        <f t="shared" si="39"/>
        <v>1</v>
      </c>
      <c r="AV722">
        <f t="shared" si="40"/>
        <v>1</v>
      </c>
      <c r="AW722">
        <f>COUNTIF(Erros!$J$2:$J$1060,H722)</f>
        <v>0</v>
      </c>
      <c r="AX722">
        <f>COUNTIF(Discrepante!$J$2:$J$86,H722)</f>
        <v>2</v>
      </c>
      <c r="AY722">
        <f>COUNTIF(Acertos!$J$2:$J$37,H722)</f>
        <v>1</v>
      </c>
    </row>
    <row r="723" spans="1:51">
      <c r="A723" s="33"/>
      <c r="B723" s="33"/>
      <c r="C723" s="33"/>
      <c r="D723" s="34"/>
      <c r="E723" s="33"/>
      <c r="F723" s="33"/>
      <c r="G723" s="33"/>
      <c r="H723" s="34">
        <v>76295862</v>
      </c>
      <c r="I723" s="29">
        <v>0</v>
      </c>
      <c r="J723" s="34" t="s">
        <v>980</v>
      </c>
      <c r="K723" s="33"/>
      <c r="L723" s="33"/>
      <c r="M723" s="33"/>
      <c r="N723" s="33"/>
      <c r="O723" s="33"/>
      <c r="P723" s="34">
        <v>406.85</v>
      </c>
      <c r="Q723" s="34" t="s">
        <v>404</v>
      </c>
      <c r="R723" s="34" t="s">
        <v>404</v>
      </c>
      <c r="S723" s="34" t="s">
        <v>404</v>
      </c>
      <c r="T723" s="34">
        <v>19</v>
      </c>
      <c r="U723" s="34">
        <v>0</v>
      </c>
      <c r="V723" s="34">
        <v>1</v>
      </c>
      <c r="W723" s="34">
        <v>219406</v>
      </c>
      <c r="X723" s="35">
        <v>44761.875</v>
      </c>
      <c r="Y723" s="34" t="s">
        <v>387</v>
      </c>
      <c r="Z723" s="34">
        <v>0</v>
      </c>
      <c r="AA723" s="35"/>
      <c r="AB723" s="35">
        <v>44761.875</v>
      </c>
      <c r="AC723" s="35">
        <v>38153.875</v>
      </c>
      <c r="AD723" s="35">
        <v>43629.875</v>
      </c>
      <c r="AE723" s="35"/>
      <c r="AF723" s="35">
        <v>43630.875</v>
      </c>
      <c r="AG723" s="34"/>
      <c r="AH723" s="34">
        <v>0</v>
      </c>
      <c r="AI723" s="34">
        <v>0</v>
      </c>
      <c r="AJ723" s="34">
        <v>0</v>
      </c>
      <c r="AK723" s="34">
        <v>0</v>
      </c>
      <c r="AL723" s="34">
        <v>0</v>
      </c>
      <c r="AM723" s="34">
        <v>0</v>
      </c>
      <c r="AN723" s="34" t="s">
        <v>389</v>
      </c>
      <c r="AO723" s="34">
        <v>36</v>
      </c>
      <c r="AP723" s="34" t="s">
        <v>394</v>
      </c>
      <c r="AQ723" s="34">
        <v>48439</v>
      </c>
      <c r="AR723" s="34">
        <v>484.39</v>
      </c>
      <c r="AS723" s="34" t="s">
        <v>408</v>
      </c>
      <c r="AT723" t="str">
        <f t="shared" si="38"/>
        <v>762958620YXMXN WRXTXNX XNTX DX XBRXU406.85SIMSIMSIM190121940644761.875FNEL044761.87538153.87543629.87543630.875000000AMIL36NEXT PLUS RM RJ48439484.39ATIVO</v>
      </c>
      <c r="AU723">
        <f t="shared" si="39"/>
        <v>0</v>
      </c>
      <c r="AV723">
        <f t="shared" si="40"/>
        <v>0</v>
      </c>
      <c r="AW723">
        <f>COUNTIF(Erros!$J$2:$J$1060,H723)</f>
        <v>3</v>
      </c>
      <c r="AX723">
        <f>COUNTIF(Discrepante!$J$2:$J$86,H723)</f>
        <v>0</v>
      </c>
      <c r="AY723">
        <f>COUNTIF(Acertos!$J$2:$J$37,H723)</f>
        <v>0</v>
      </c>
    </row>
    <row r="724" spans="1:51">
      <c r="A724" s="33"/>
      <c r="B724" s="33"/>
      <c r="C724" s="33"/>
      <c r="D724" s="36"/>
      <c r="E724" s="33"/>
      <c r="F724" s="33"/>
      <c r="G724" s="33"/>
      <c r="H724" s="36">
        <v>76295862</v>
      </c>
      <c r="I724" s="30">
        <v>0</v>
      </c>
      <c r="J724" s="36" t="s">
        <v>980</v>
      </c>
      <c r="K724" s="33"/>
      <c r="L724" s="33"/>
      <c r="M724" s="33"/>
      <c r="N724" s="33"/>
      <c r="O724" s="33"/>
      <c r="P724" s="36">
        <v>406.85</v>
      </c>
      <c r="Q724" s="36" t="s">
        <v>404</v>
      </c>
      <c r="R724" s="36" t="s">
        <v>404</v>
      </c>
      <c r="S724" s="36" t="s">
        <v>404</v>
      </c>
      <c r="T724" s="36">
        <v>19</v>
      </c>
      <c r="U724" s="36">
        <v>0</v>
      </c>
      <c r="V724" s="36">
        <v>1</v>
      </c>
      <c r="W724" s="36">
        <v>219406</v>
      </c>
      <c r="X724" s="37">
        <v>44761.875</v>
      </c>
      <c r="Y724" s="36" t="s">
        <v>387</v>
      </c>
      <c r="Z724" s="36">
        <v>0</v>
      </c>
      <c r="AA724" s="37"/>
      <c r="AB724" s="37">
        <v>44761.875</v>
      </c>
      <c r="AC724" s="37">
        <v>38153.875</v>
      </c>
      <c r="AD724" s="37">
        <v>43629.875</v>
      </c>
      <c r="AE724" s="37"/>
      <c r="AF724" s="37">
        <v>43630.875</v>
      </c>
      <c r="AG724" s="36"/>
      <c r="AH724" s="36">
        <v>0</v>
      </c>
      <c r="AI724" s="36">
        <v>0</v>
      </c>
      <c r="AJ724" s="36">
        <v>0</v>
      </c>
      <c r="AK724" s="36">
        <v>0</v>
      </c>
      <c r="AL724" s="36">
        <v>0</v>
      </c>
      <c r="AM724" s="36">
        <v>0</v>
      </c>
      <c r="AN724" s="36" t="s">
        <v>389</v>
      </c>
      <c r="AO724" s="36">
        <v>36</v>
      </c>
      <c r="AP724" s="36" t="s">
        <v>394</v>
      </c>
      <c r="AQ724" s="36">
        <v>48439</v>
      </c>
      <c r="AR724" s="36">
        <v>484.39</v>
      </c>
      <c r="AS724" s="36" t="s">
        <v>408</v>
      </c>
      <c r="AT724" t="str">
        <f t="shared" si="38"/>
        <v>762958620YXMXN WRXTXNX XNTX DX XBRXU406.85SIMSIMSIM190121940644761.875FNEL044761.87538153.87543629.87543630.875000000AMIL36NEXT PLUS RM RJ48439484.39ATIVO</v>
      </c>
      <c r="AU724">
        <f t="shared" si="39"/>
        <v>1</v>
      </c>
      <c r="AV724">
        <f t="shared" si="40"/>
        <v>1</v>
      </c>
      <c r="AW724">
        <f>COUNTIF(Erros!$J$2:$J$1060,H724)</f>
        <v>3</v>
      </c>
      <c r="AX724">
        <f>COUNTIF(Discrepante!$J$2:$J$86,H724)</f>
        <v>0</v>
      </c>
      <c r="AY724">
        <f>COUNTIF(Acertos!$J$2:$J$37,H724)</f>
        <v>0</v>
      </c>
    </row>
    <row r="725" spans="1:51">
      <c r="A725" s="33"/>
      <c r="B725" s="33"/>
      <c r="C725" s="33"/>
      <c r="D725" s="34"/>
      <c r="E725" s="33"/>
      <c r="F725" s="33"/>
      <c r="G725" s="33"/>
      <c r="H725" s="34">
        <v>76295862</v>
      </c>
      <c r="I725" s="29">
        <v>0</v>
      </c>
      <c r="J725" s="34" t="s">
        <v>980</v>
      </c>
      <c r="K725" s="33"/>
      <c r="L725" s="33"/>
      <c r="M725" s="33"/>
      <c r="N725" s="33"/>
      <c r="O725" s="33"/>
      <c r="P725" s="34">
        <v>406.85</v>
      </c>
      <c r="Q725" s="34" t="s">
        <v>404</v>
      </c>
      <c r="R725" s="34" t="s">
        <v>404</v>
      </c>
      <c r="S725" s="34" t="s">
        <v>404</v>
      </c>
      <c r="T725" s="34">
        <v>19</v>
      </c>
      <c r="U725" s="34">
        <v>0</v>
      </c>
      <c r="V725" s="34">
        <v>1</v>
      </c>
      <c r="W725" s="34">
        <v>219406</v>
      </c>
      <c r="X725" s="35">
        <v>44761.875</v>
      </c>
      <c r="Y725" s="34" t="s">
        <v>387</v>
      </c>
      <c r="Z725" s="34">
        <v>0</v>
      </c>
      <c r="AA725" s="35"/>
      <c r="AB725" s="35">
        <v>44761.875</v>
      </c>
      <c r="AC725" s="35">
        <v>38153.875</v>
      </c>
      <c r="AD725" s="35">
        <v>43629.875</v>
      </c>
      <c r="AE725" s="35"/>
      <c r="AF725" s="35">
        <v>43630.875</v>
      </c>
      <c r="AG725" s="34"/>
      <c r="AH725" s="34">
        <v>0</v>
      </c>
      <c r="AI725" s="34">
        <v>0</v>
      </c>
      <c r="AJ725" s="34">
        <v>0</v>
      </c>
      <c r="AK725" s="34">
        <v>0</v>
      </c>
      <c r="AL725" s="34">
        <v>0</v>
      </c>
      <c r="AM725" s="34">
        <v>0</v>
      </c>
      <c r="AN725" s="34" t="s">
        <v>389</v>
      </c>
      <c r="AO725" s="34">
        <v>36</v>
      </c>
      <c r="AP725" s="34" t="s">
        <v>394</v>
      </c>
      <c r="AQ725" s="34">
        <v>48439</v>
      </c>
      <c r="AR725" s="34">
        <v>484.39</v>
      </c>
      <c r="AS725" s="34" t="s">
        <v>408</v>
      </c>
      <c r="AT725" t="str">
        <f t="shared" si="38"/>
        <v>762958620YXMXN WRXTXNX XNTX DX XBRXU406.85SIMSIMSIM190121940644761.875FNEL044761.87538153.87543629.87543630.875000000AMIL36NEXT PLUS RM RJ48439484.39ATIVO</v>
      </c>
      <c r="AU725">
        <f t="shared" si="39"/>
        <v>1</v>
      </c>
      <c r="AV725">
        <f t="shared" si="40"/>
        <v>1</v>
      </c>
      <c r="AW725">
        <f>COUNTIF(Erros!$J$2:$J$1060,H725)</f>
        <v>3</v>
      </c>
      <c r="AX725">
        <f>COUNTIF(Discrepante!$J$2:$J$86,H725)</f>
        <v>0</v>
      </c>
      <c r="AY725">
        <f>COUNTIF(Acertos!$J$2:$J$37,H725)</f>
        <v>0</v>
      </c>
    </row>
    <row r="726" spans="1:51">
      <c r="A726" s="33"/>
      <c r="B726" s="33"/>
      <c r="C726" s="33"/>
      <c r="D726" s="36"/>
      <c r="E726" s="33"/>
      <c r="F726" s="33"/>
      <c r="G726" s="33"/>
      <c r="H726" s="36">
        <v>76295965</v>
      </c>
      <c r="I726" s="30">
        <v>0</v>
      </c>
      <c r="J726" s="36" t="s">
        <v>979</v>
      </c>
      <c r="K726" s="33"/>
      <c r="L726" s="33"/>
      <c r="M726" s="33"/>
      <c r="N726" s="33"/>
      <c r="O726" s="33"/>
      <c r="P726" s="36">
        <v>406.85</v>
      </c>
      <c r="Q726" s="36" t="s">
        <v>404</v>
      </c>
      <c r="R726" s="36" t="s">
        <v>404</v>
      </c>
      <c r="S726" s="36" t="s">
        <v>404</v>
      </c>
      <c r="T726" s="36">
        <v>19</v>
      </c>
      <c r="U726" s="36">
        <v>0</v>
      </c>
      <c r="V726" s="36">
        <v>1</v>
      </c>
      <c r="W726" s="36">
        <v>219393</v>
      </c>
      <c r="X726" s="37">
        <v>44761.875</v>
      </c>
      <c r="Y726" s="36" t="s">
        <v>387</v>
      </c>
      <c r="Z726" s="36">
        <v>0</v>
      </c>
      <c r="AA726" s="37">
        <v>44749.875</v>
      </c>
      <c r="AB726" s="37">
        <v>44761.875</v>
      </c>
      <c r="AC726" s="37">
        <v>40549.916666666664</v>
      </c>
      <c r="AD726" s="37">
        <v>44749.875</v>
      </c>
      <c r="AE726" s="37">
        <v>44178.875</v>
      </c>
      <c r="AF726" s="37">
        <v>43630.875</v>
      </c>
      <c r="AG726" s="36"/>
      <c r="AH726" s="36">
        <v>0</v>
      </c>
      <c r="AI726" s="36">
        <v>0</v>
      </c>
      <c r="AJ726" s="36">
        <v>0</v>
      </c>
      <c r="AK726" s="36">
        <v>0</v>
      </c>
      <c r="AL726" s="36">
        <v>0</v>
      </c>
      <c r="AM726" s="36">
        <v>0</v>
      </c>
      <c r="AN726" s="36" t="s">
        <v>389</v>
      </c>
      <c r="AO726" s="36">
        <v>36</v>
      </c>
      <c r="AP726" s="36" t="s">
        <v>394</v>
      </c>
      <c r="AQ726" s="36">
        <v>48439</v>
      </c>
      <c r="AR726" s="36">
        <v>484.39</v>
      </c>
      <c r="AS726" s="36" t="s">
        <v>391</v>
      </c>
      <c r="AT726" t="str">
        <f t="shared" si="38"/>
        <v>762959650XNX WXRXLXNX VXXXRX LXPX PXNTX406.85SIMSIMSIM190121939344761.875FNEL044749.87544761.87540549.916666666744749.87544178.87543630.875000000AMIL36NEXT PLUS RM RJ48439484.39INATIVO</v>
      </c>
      <c r="AU726">
        <f t="shared" si="39"/>
        <v>0</v>
      </c>
      <c r="AV726">
        <f t="shared" si="40"/>
        <v>0</v>
      </c>
      <c r="AW726">
        <f>COUNTIF(Erros!$J$2:$J$1060,H726)</f>
        <v>3</v>
      </c>
      <c r="AX726">
        <f>COUNTIF(Discrepante!$J$2:$J$86,H726)</f>
        <v>0</v>
      </c>
      <c r="AY726">
        <f>COUNTIF(Acertos!$J$2:$J$37,H726)</f>
        <v>0</v>
      </c>
    </row>
    <row r="727" spans="1:51">
      <c r="A727" s="33"/>
      <c r="B727" s="33"/>
      <c r="C727" s="33"/>
      <c r="D727" s="34"/>
      <c r="E727" s="33"/>
      <c r="F727" s="33"/>
      <c r="G727" s="33"/>
      <c r="H727" s="34">
        <v>76295965</v>
      </c>
      <c r="I727" s="29">
        <v>0</v>
      </c>
      <c r="J727" s="34" t="s">
        <v>979</v>
      </c>
      <c r="K727" s="33"/>
      <c r="L727" s="33"/>
      <c r="M727" s="33"/>
      <c r="N727" s="33"/>
      <c r="O727" s="33"/>
      <c r="P727" s="34">
        <v>406.85</v>
      </c>
      <c r="Q727" s="34" t="s">
        <v>404</v>
      </c>
      <c r="R727" s="34" t="s">
        <v>404</v>
      </c>
      <c r="S727" s="34" t="s">
        <v>404</v>
      </c>
      <c r="T727" s="34">
        <v>19</v>
      </c>
      <c r="U727" s="34">
        <v>0</v>
      </c>
      <c r="V727" s="34">
        <v>1</v>
      </c>
      <c r="W727" s="34">
        <v>219393</v>
      </c>
      <c r="X727" s="35">
        <v>44761.875</v>
      </c>
      <c r="Y727" s="34" t="s">
        <v>387</v>
      </c>
      <c r="Z727" s="34">
        <v>0</v>
      </c>
      <c r="AA727" s="35">
        <v>44749.875</v>
      </c>
      <c r="AB727" s="35">
        <v>44761.875</v>
      </c>
      <c r="AC727" s="35">
        <v>40549.916666666664</v>
      </c>
      <c r="AD727" s="35">
        <v>44749.875</v>
      </c>
      <c r="AE727" s="35">
        <v>44178.875</v>
      </c>
      <c r="AF727" s="35">
        <v>43630.875</v>
      </c>
      <c r="AG727" s="34"/>
      <c r="AH727" s="34">
        <v>0</v>
      </c>
      <c r="AI727" s="34">
        <v>0</v>
      </c>
      <c r="AJ727" s="34">
        <v>0</v>
      </c>
      <c r="AK727" s="34">
        <v>0</v>
      </c>
      <c r="AL727" s="34">
        <v>0</v>
      </c>
      <c r="AM727" s="34">
        <v>0</v>
      </c>
      <c r="AN727" s="34" t="s">
        <v>389</v>
      </c>
      <c r="AO727" s="34">
        <v>36</v>
      </c>
      <c r="AP727" s="34" t="s">
        <v>394</v>
      </c>
      <c r="AQ727" s="34">
        <v>48439</v>
      </c>
      <c r="AR727" s="34">
        <v>484.39</v>
      </c>
      <c r="AS727" s="34" t="s">
        <v>391</v>
      </c>
      <c r="AT727" t="str">
        <f t="shared" si="38"/>
        <v>762959650XNX WXRXLXNX VXXXRX LXPX PXNTX406.85SIMSIMSIM190121939344761.875FNEL044749.87544761.87540549.916666666744749.87544178.87543630.875000000AMIL36NEXT PLUS RM RJ48439484.39INATIVO</v>
      </c>
      <c r="AU727">
        <f t="shared" si="39"/>
        <v>1</v>
      </c>
      <c r="AV727">
        <f t="shared" si="40"/>
        <v>1</v>
      </c>
      <c r="AW727">
        <f>COUNTIF(Erros!$J$2:$J$1060,H727)</f>
        <v>3</v>
      </c>
      <c r="AX727">
        <f>COUNTIF(Discrepante!$J$2:$J$86,H727)</f>
        <v>0</v>
      </c>
      <c r="AY727">
        <f>COUNTIF(Acertos!$J$2:$J$37,H727)</f>
        <v>0</v>
      </c>
    </row>
    <row r="728" spans="1:51">
      <c r="A728" s="33"/>
      <c r="B728" s="33"/>
      <c r="C728" s="33"/>
      <c r="D728" s="36"/>
      <c r="E728" s="33"/>
      <c r="F728" s="33"/>
      <c r="G728" s="33"/>
      <c r="H728" s="36">
        <v>76295965</v>
      </c>
      <c r="I728" s="30">
        <v>0</v>
      </c>
      <c r="J728" s="36" t="s">
        <v>979</v>
      </c>
      <c r="K728" s="33"/>
      <c r="L728" s="33"/>
      <c r="M728" s="33"/>
      <c r="N728" s="33"/>
      <c r="O728" s="33"/>
      <c r="P728" s="36">
        <v>406.85</v>
      </c>
      <c r="Q728" s="36" t="s">
        <v>404</v>
      </c>
      <c r="R728" s="36" t="s">
        <v>404</v>
      </c>
      <c r="S728" s="36" t="s">
        <v>404</v>
      </c>
      <c r="T728" s="36">
        <v>19</v>
      </c>
      <c r="U728" s="36">
        <v>0</v>
      </c>
      <c r="V728" s="36">
        <v>1</v>
      </c>
      <c r="W728" s="36">
        <v>219393</v>
      </c>
      <c r="X728" s="37">
        <v>44761.875</v>
      </c>
      <c r="Y728" s="36" t="s">
        <v>387</v>
      </c>
      <c r="Z728" s="36">
        <v>0</v>
      </c>
      <c r="AA728" s="37">
        <v>44749.875</v>
      </c>
      <c r="AB728" s="37">
        <v>44761.875</v>
      </c>
      <c r="AC728" s="37">
        <v>40549.916666666664</v>
      </c>
      <c r="AD728" s="37">
        <v>44749.875</v>
      </c>
      <c r="AE728" s="37">
        <v>44178.875</v>
      </c>
      <c r="AF728" s="37">
        <v>43630.875</v>
      </c>
      <c r="AG728" s="36"/>
      <c r="AH728" s="36">
        <v>0</v>
      </c>
      <c r="AI728" s="36">
        <v>0</v>
      </c>
      <c r="AJ728" s="36">
        <v>0</v>
      </c>
      <c r="AK728" s="36">
        <v>0</v>
      </c>
      <c r="AL728" s="36">
        <v>0</v>
      </c>
      <c r="AM728" s="36">
        <v>0</v>
      </c>
      <c r="AN728" s="36" t="s">
        <v>389</v>
      </c>
      <c r="AO728" s="36">
        <v>36</v>
      </c>
      <c r="AP728" s="36" t="s">
        <v>394</v>
      </c>
      <c r="AQ728" s="36">
        <v>48439</v>
      </c>
      <c r="AR728" s="36">
        <v>484.39</v>
      </c>
      <c r="AS728" s="36" t="s">
        <v>391</v>
      </c>
      <c r="AT728" t="str">
        <f t="shared" si="38"/>
        <v>762959650XNX WXRXLXNX VXXXRX LXPX PXNTX406.85SIMSIMSIM190121939344761.875FNEL044749.87544761.87540549.916666666744749.87544178.87543630.875000000AMIL36NEXT PLUS RM RJ48439484.39INATIVO</v>
      </c>
      <c r="AU728">
        <f t="shared" si="39"/>
        <v>1</v>
      </c>
      <c r="AV728">
        <f t="shared" si="40"/>
        <v>1</v>
      </c>
      <c r="AW728">
        <f>COUNTIF(Erros!$J$2:$J$1060,H728)</f>
        <v>3</v>
      </c>
      <c r="AX728">
        <f>COUNTIF(Discrepante!$J$2:$J$86,H728)</f>
        <v>0</v>
      </c>
      <c r="AY728">
        <f>COUNTIF(Acertos!$J$2:$J$37,H728)</f>
        <v>0</v>
      </c>
    </row>
    <row r="729" spans="1:51">
      <c r="A729" s="33"/>
      <c r="B729" s="33"/>
      <c r="C729" s="33"/>
      <c r="D729" s="34"/>
      <c r="E729" s="33"/>
      <c r="F729" s="33"/>
      <c r="G729" s="33"/>
      <c r="H729" s="34">
        <v>76296273</v>
      </c>
      <c r="I729" s="29">
        <v>0</v>
      </c>
      <c r="J729" s="34" t="s">
        <v>976</v>
      </c>
      <c r="K729" s="33"/>
      <c r="L729" s="33"/>
      <c r="M729" s="33"/>
      <c r="N729" s="33"/>
      <c r="O729" s="33"/>
      <c r="P729" s="34">
        <v>1620.95</v>
      </c>
      <c r="Q729" s="34" t="s">
        <v>404</v>
      </c>
      <c r="R729" s="34" t="s">
        <v>404</v>
      </c>
      <c r="S729" s="34" t="s">
        <v>404</v>
      </c>
      <c r="T729" s="34">
        <v>19</v>
      </c>
      <c r="U729" s="34">
        <v>0</v>
      </c>
      <c r="V729" s="34">
        <v>1</v>
      </c>
      <c r="W729" s="34">
        <v>218551</v>
      </c>
      <c r="X729" s="35">
        <v>44761.875</v>
      </c>
      <c r="Y729" s="34" t="s">
        <v>387</v>
      </c>
      <c r="Z729" s="34">
        <v>0</v>
      </c>
      <c r="AA729" s="35">
        <v>44755.875</v>
      </c>
      <c r="AB729" s="35">
        <v>44761.875</v>
      </c>
      <c r="AC729" s="35">
        <v>42691.916666666664</v>
      </c>
      <c r="AD729" s="35">
        <v>44755.875</v>
      </c>
      <c r="AE729" s="35">
        <v>44755.875</v>
      </c>
      <c r="AF729" s="35">
        <v>43630.875</v>
      </c>
      <c r="AG729" s="34"/>
      <c r="AH729" s="34">
        <v>0</v>
      </c>
      <c r="AI729" s="34">
        <v>0</v>
      </c>
      <c r="AJ729" s="34">
        <v>0</v>
      </c>
      <c r="AK729" s="34">
        <v>0</v>
      </c>
      <c r="AL729" s="34">
        <v>0</v>
      </c>
      <c r="AM729" s="34">
        <v>0</v>
      </c>
      <c r="AN729" s="34" t="s">
        <v>389</v>
      </c>
      <c r="AO729" s="34">
        <v>36</v>
      </c>
      <c r="AP729" s="34" t="s">
        <v>483</v>
      </c>
      <c r="AQ729" s="34">
        <v>19297</v>
      </c>
      <c r="AR729" s="34">
        <v>1929.7</v>
      </c>
      <c r="AS729" s="34" t="s">
        <v>391</v>
      </c>
      <c r="AT729" t="str">
        <f t="shared" si="38"/>
        <v>762962730VXNXWXU WXRNXXRX DX XLXVXXRX1620.95SIMSIMSIM190121855144761.875FNEL044755.87544761.87542691.916666666744755.87544755.87543630.875000000AMIL36AMIL 700 QP NACIONAL192971929.7INATIVO</v>
      </c>
      <c r="AU729">
        <f t="shared" si="39"/>
        <v>0</v>
      </c>
      <c r="AV729">
        <f t="shared" si="40"/>
        <v>0</v>
      </c>
      <c r="AW729">
        <f>COUNTIF(Erros!$J$2:$J$1060,H729)</f>
        <v>3</v>
      </c>
      <c r="AX729">
        <f>COUNTIF(Discrepante!$J$2:$J$86,H729)</f>
        <v>0</v>
      </c>
      <c r="AY729">
        <f>COUNTIF(Acertos!$J$2:$J$37,H729)</f>
        <v>0</v>
      </c>
    </row>
    <row r="730" spans="1:51">
      <c r="A730" s="33"/>
      <c r="B730" s="33"/>
      <c r="C730" s="33"/>
      <c r="D730" s="36"/>
      <c r="E730" s="33"/>
      <c r="F730" s="33"/>
      <c r="G730" s="33"/>
      <c r="H730" s="36">
        <v>76296273</v>
      </c>
      <c r="I730" s="30">
        <v>0</v>
      </c>
      <c r="J730" s="36" t="s">
        <v>976</v>
      </c>
      <c r="K730" s="33"/>
      <c r="L730" s="33"/>
      <c r="M730" s="33"/>
      <c r="N730" s="33"/>
      <c r="O730" s="33"/>
      <c r="P730" s="36">
        <v>1620.95</v>
      </c>
      <c r="Q730" s="36" t="s">
        <v>404</v>
      </c>
      <c r="R730" s="36" t="s">
        <v>404</v>
      </c>
      <c r="S730" s="36" t="s">
        <v>404</v>
      </c>
      <c r="T730" s="36">
        <v>19</v>
      </c>
      <c r="U730" s="36">
        <v>0</v>
      </c>
      <c r="V730" s="36">
        <v>1</v>
      </c>
      <c r="W730" s="36">
        <v>218551</v>
      </c>
      <c r="X730" s="37">
        <v>44761.875</v>
      </c>
      <c r="Y730" s="36" t="s">
        <v>387</v>
      </c>
      <c r="Z730" s="36">
        <v>0</v>
      </c>
      <c r="AA730" s="37">
        <v>44755.875</v>
      </c>
      <c r="AB730" s="37">
        <v>44761.875</v>
      </c>
      <c r="AC730" s="37">
        <v>42691.916666666664</v>
      </c>
      <c r="AD730" s="37">
        <v>44755.875</v>
      </c>
      <c r="AE730" s="37">
        <v>44755.875</v>
      </c>
      <c r="AF730" s="37">
        <v>43630.875</v>
      </c>
      <c r="AG730" s="36"/>
      <c r="AH730" s="36">
        <v>0</v>
      </c>
      <c r="AI730" s="36">
        <v>0</v>
      </c>
      <c r="AJ730" s="36">
        <v>0</v>
      </c>
      <c r="AK730" s="36">
        <v>0</v>
      </c>
      <c r="AL730" s="36">
        <v>0</v>
      </c>
      <c r="AM730" s="36">
        <v>0</v>
      </c>
      <c r="AN730" s="36" t="s">
        <v>389</v>
      </c>
      <c r="AO730" s="36">
        <v>36</v>
      </c>
      <c r="AP730" s="36" t="s">
        <v>483</v>
      </c>
      <c r="AQ730" s="36">
        <v>19297</v>
      </c>
      <c r="AR730" s="36">
        <v>1929.7</v>
      </c>
      <c r="AS730" s="36" t="s">
        <v>391</v>
      </c>
      <c r="AT730" t="str">
        <f t="shared" si="38"/>
        <v>762962730VXNXWXU WXRNXXRX DX XLXVXXRX1620.95SIMSIMSIM190121855144761.875FNEL044755.87544761.87542691.916666666744755.87544755.87543630.875000000AMIL36AMIL 700 QP NACIONAL192971929.7INATIVO</v>
      </c>
      <c r="AU730">
        <f t="shared" si="39"/>
        <v>1</v>
      </c>
      <c r="AV730">
        <f t="shared" si="40"/>
        <v>1</v>
      </c>
      <c r="AW730">
        <f>COUNTIF(Erros!$J$2:$J$1060,H730)</f>
        <v>3</v>
      </c>
      <c r="AX730">
        <f>COUNTIF(Discrepante!$J$2:$J$86,H730)</f>
        <v>0</v>
      </c>
      <c r="AY730">
        <f>COUNTIF(Acertos!$J$2:$J$37,H730)</f>
        <v>0</v>
      </c>
    </row>
    <row r="731" spans="1:51">
      <c r="A731" s="33"/>
      <c r="B731" s="33"/>
      <c r="C731" s="33"/>
      <c r="D731" s="34"/>
      <c r="E731" s="33"/>
      <c r="F731" s="33"/>
      <c r="G731" s="33"/>
      <c r="H731" s="34">
        <v>76296273</v>
      </c>
      <c r="I731" s="29">
        <v>0</v>
      </c>
      <c r="J731" s="34" t="s">
        <v>976</v>
      </c>
      <c r="K731" s="33"/>
      <c r="L731" s="33"/>
      <c r="M731" s="33"/>
      <c r="N731" s="33"/>
      <c r="O731" s="33"/>
      <c r="P731" s="34">
        <v>1620.95</v>
      </c>
      <c r="Q731" s="34" t="s">
        <v>404</v>
      </c>
      <c r="R731" s="34" t="s">
        <v>404</v>
      </c>
      <c r="S731" s="34" t="s">
        <v>404</v>
      </c>
      <c r="T731" s="34">
        <v>19</v>
      </c>
      <c r="U731" s="34">
        <v>0</v>
      </c>
      <c r="V731" s="34">
        <v>1</v>
      </c>
      <c r="W731" s="34">
        <v>218551</v>
      </c>
      <c r="X731" s="35">
        <v>44761.875</v>
      </c>
      <c r="Y731" s="34" t="s">
        <v>387</v>
      </c>
      <c r="Z731" s="34">
        <v>0</v>
      </c>
      <c r="AA731" s="35">
        <v>44755.875</v>
      </c>
      <c r="AB731" s="35">
        <v>44761.875</v>
      </c>
      <c r="AC731" s="35">
        <v>42691.916666666664</v>
      </c>
      <c r="AD731" s="35">
        <v>44755.875</v>
      </c>
      <c r="AE731" s="35">
        <v>44755.875</v>
      </c>
      <c r="AF731" s="35">
        <v>43630.875</v>
      </c>
      <c r="AG731" s="34"/>
      <c r="AH731" s="34">
        <v>0</v>
      </c>
      <c r="AI731" s="34">
        <v>0</v>
      </c>
      <c r="AJ731" s="34">
        <v>0</v>
      </c>
      <c r="AK731" s="34">
        <v>0</v>
      </c>
      <c r="AL731" s="34">
        <v>0</v>
      </c>
      <c r="AM731" s="34">
        <v>0</v>
      </c>
      <c r="AN731" s="34" t="s">
        <v>389</v>
      </c>
      <c r="AO731" s="34">
        <v>36</v>
      </c>
      <c r="AP731" s="34" t="s">
        <v>483</v>
      </c>
      <c r="AQ731" s="34">
        <v>19297</v>
      </c>
      <c r="AR731" s="34">
        <v>1929.7</v>
      </c>
      <c r="AS731" s="34" t="s">
        <v>391</v>
      </c>
      <c r="AT731" t="str">
        <f t="shared" si="38"/>
        <v>762962730VXNXWXU WXRNXXRX DX XLXVXXRX1620.95SIMSIMSIM190121855144761.875FNEL044755.87544761.87542691.916666666744755.87544755.87543630.875000000AMIL36AMIL 700 QP NACIONAL192971929.7INATIVO</v>
      </c>
      <c r="AU731">
        <f t="shared" si="39"/>
        <v>1</v>
      </c>
      <c r="AV731">
        <f t="shared" si="40"/>
        <v>1</v>
      </c>
      <c r="AW731">
        <f>COUNTIF(Erros!$J$2:$J$1060,H731)</f>
        <v>3</v>
      </c>
      <c r="AX731">
        <f>COUNTIF(Discrepante!$J$2:$J$86,H731)</f>
        <v>0</v>
      </c>
      <c r="AY731">
        <f>COUNTIF(Acertos!$J$2:$J$37,H731)</f>
        <v>0</v>
      </c>
    </row>
    <row r="732" spans="1:51">
      <c r="A732" s="33"/>
      <c r="B732" s="33"/>
      <c r="C732" s="33"/>
      <c r="D732" s="36"/>
      <c r="E732" s="33"/>
      <c r="F732" s="33"/>
      <c r="G732" s="33"/>
      <c r="H732" s="36">
        <v>76296550</v>
      </c>
      <c r="I732" s="30">
        <v>0</v>
      </c>
      <c r="J732" s="36" t="s">
        <v>975</v>
      </c>
      <c r="K732" s="33"/>
      <c r="L732" s="33"/>
      <c r="M732" s="33"/>
      <c r="N732" s="33"/>
      <c r="O732" s="33"/>
      <c r="P732" s="36">
        <v>1620.95</v>
      </c>
      <c r="Q732" s="36" t="s">
        <v>404</v>
      </c>
      <c r="R732" s="36" t="s">
        <v>404</v>
      </c>
      <c r="S732" s="36" t="s">
        <v>404</v>
      </c>
      <c r="T732" s="36">
        <v>19</v>
      </c>
      <c r="U732" s="36">
        <v>0</v>
      </c>
      <c r="V732" s="36">
        <v>1</v>
      </c>
      <c r="W732" s="36">
        <v>218550</v>
      </c>
      <c r="X732" s="37">
        <v>44761.875</v>
      </c>
      <c r="Y732" s="36" t="s">
        <v>387</v>
      </c>
      <c r="Z732" s="36">
        <v>0</v>
      </c>
      <c r="AA732" s="37">
        <v>44755.875</v>
      </c>
      <c r="AB732" s="37">
        <v>44761.875</v>
      </c>
      <c r="AC732" s="37">
        <v>41238.916666666664</v>
      </c>
      <c r="AD732" s="37">
        <v>44755.875</v>
      </c>
      <c r="AE732" s="37">
        <v>43811.875</v>
      </c>
      <c r="AF732" s="37">
        <v>43630.875</v>
      </c>
      <c r="AG732" s="36"/>
      <c r="AH732" s="36">
        <v>0</v>
      </c>
      <c r="AI732" s="36">
        <v>0</v>
      </c>
      <c r="AJ732" s="36">
        <v>0</v>
      </c>
      <c r="AK732" s="36">
        <v>0</v>
      </c>
      <c r="AL732" s="36">
        <v>0</v>
      </c>
      <c r="AM732" s="36">
        <v>0</v>
      </c>
      <c r="AN732" s="36" t="s">
        <v>389</v>
      </c>
      <c r="AO732" s="36">
        <v>36</v>
      </c>
      <c r="AP732" s="36" t="s">
        <v>483</v>
      </c>
      <c r="AQ732" s="36">
        <v>19297</v>
      </c>
      <c r="AR732" s="36">
        <v>1929.7</v>
      </c>
      <c r="AS732" s="36" t="s">
        <v>391</v>
      </c>
      <c r="AT732" t="str">
        <f t="shared" si="38"/>
        <v>762965500VXWXNZX WXRNXXRX DX XLXVXXRX1620.95SIMSIMSIM190121855044761.875FNEL044755.87544761.87541238.916666666744755.87543811.87543630.875000000AMIL36AMIL 700 QP NACIONAL192971929.7INATIVO</v>
      </c>
      <c r="AU732">
        <f t="shared" si="39"/>
        <v>0</v>
      </c>
      <c r="AV732">
        <f t="shared" si="40"/>
        <v>0</v>
      </c>
      <c r="AW732">
        <f>COUNTIF(Erros!$J$2:$J$1060,H732)</f>
        <v>3</v>
      </c>
      <c r="AX732">
        <f>COUNTIF(Discrepante!$J$2:$J$86,H732)</f>
        <v>0</v>
      </c>
      <c r="AY732">
        <f>COUNTIF(Acertos!$J$2:$J$37,H732)</f>
        <v>0</v>
      </c>
    </row>
    <row r="733" spans="1:51">
      <c r="A733" s="33"/>
      <c r="B733" s="33"/>
      <c r="C733" s="33"/>
      <c r="D733" s="34"/>
      <c r="E733" s="33"/>
      <c r="F733" s="33"/>
      <c r="G733" s="33"/>
      <c r="H733" s="34">
        <v>76296550</v>
      </c>
      <c r="I733" s="29">
        <v>0</v>
      </c>
      <c r="J733" s="34" t="s">
        <v>975</v>
      </c>
      <c r="K733" s="33"/>
      <c r="L733" s="33"/>
      <c r="M733" s="33"/>
      <c r="N733" s="33"/>
      <c r="O733" s="33"/>
      <c r="P733" s="34">
        <v>1620.95</v>
      </c>
      <c r="Q733" s="34" t="s">
        <v>404</v>
      </c>
      <c r="R733" s="34" t="s">
        <v>404</v>
      </c>
      <c r="S733" s="34" t="s">
        <v>404</v>
      </c>
      <c r="T733" s="34">
        <v>19</v>
      </c>
      <c r="U733" s="34">
        <v>0</v>
      </c>
      <c r="V733" s="34">
        <v>1</v>
      </c>
      <c r="W733" s="34">
        <v>218550</v>
      </c>
      <c r="X733" s="35">
        <v>44761.875</v>
      </c>
      <c r="Y733" s="34" t="s">
        <v>387</v>
      </c>
      <c r="Z733" s="34">
        <v>0</v>
      </c>
      <c r="AA733" s="35">
        <v>44755.875</v>
      </c>
      <c r="AB733" s="35">
        <v>44761.875</v>
      </c>
      <c r="AC733" s="35">
        <v>41238.916666666664</v>
      </c>
      <c r="AD733" s="35">
        <v>44755.875</v>
      </c>
      <c r="AE733" s="35">
        <v>43811.875</v>
      </c>
      <c r="AF733" s="35">
        <v>43630.875</v>
      </c>
      <c r="AG733" s="34"/>
      <c r="AH733" s="34">
        <v>0</v>
      </c>
      <c r="AI733" s="34">
        <v>0</v>
      </c>
      <c r="AJ733" s="34">
        <v>0</v>
      </c>
      <c r="AK733" s="34">
        <v>0</v>
      </c>
      <c r="AL733" s="34">
        <v>0</v>
      </c>
      <c r="AM733" s="34">
        <v>0</v>
      </c>
      <c r="AN733" s="34" t="s">
        <v>389</v>
      </c>
      <c r="AO733" s="34">
        <v>36</v>
      </c>
      <c r="AP733" s="34" t="s">
        <v>483</v>
      </c>
      <c r="AQ733" s="34">
        <v>19297</v>
      </c>
      <c r="AR733" s="34">
        <v>1929.7</v>
      </c>
      <c r="AS733" s="34" t="s">
        <v>391</v>
      </c>
      <c r="AT733" t="str">
        <f t="shared" si="38"/>
        <v>762965500VXWXNZX WXRNXXRX DX XLXVXXRX1620.95SIMSIMSIM190121855044761.875FNEL044755.87544761.87541238.916666666744755.87543811.87543630.875000000AMIL36AMIL 700 QP NACIONAL192971929.7INATIVO</v>
      </c>
      <c r="AU733">
        <f t="shared" si="39"/>
        <v>1</v>
      </c>
      <c r="AV733">
        <f t="shared" si="40"/>
        <v>1</v>
      </c>
      <c r="AW733">
        <f>COUNTIF(Erros!$J$2:$J$1060,H733)</f>
        <v>3</v>
      </c>
      <c r="AX733">
        <f>COUNTIF(Discrepante!$J$2:$J$86,H733)</f>
        <v>0</v>
      </c>
      <c r="AY733">
        <f>COUNTIF(Acertos!$J$2:$J$37,H733)</f>
        <v>0</v>
      </c>
    </row>
    <row r="734" spans="1:51">
      <c r="A734" s="33"/>
      <c r="B734" s="33"/>
      <c r="C734" s="33"/>
      <c r="D734" s="36"/>
      <c r="E734" s="33"/>
      <c r="F734" s="33"/>
      <c r="G734" s="33"/>
      <c r="H734" s="36">
        <v>76296550</v>
      </c>
      <c r="I734" s="30">
        <v>0</v>
      </c>
      <c r="J734" s="36" t="s">
        <v>975</v>
      </c>
      <c r="K734" s="33"/>
      <c r="L734" s="33"/>
      <c r="M734" s="33"/>
      <c r="N734" s="33"/>
      <c r="O734" s="33"/>
      <c r="P734" s="36">
        <v>1620.95</v>
      </c>
      <c r="Q734" s="36" t="s">
        <v>404</v>
      </c>
      <c r="R734" s="36" t="s">
        <v>404</v>
      </c>
      <c r="S734" s="36" t="s">
        <v>404</v>
      </c>
      <c r="T734" s="36">
        <v>19</v>
      </c>
      <c r="U734" s="36">
        <v>0</v>
      </c>
      <c r="V734" s="36">
        <v>1</v>
      </c>
      <c r="W734" s="36">
        <v>218550</v>
      </c>
      <c r="X734" s="37">
        <v>44761.875</v>
      </c>
      <c r="Y734" s="36" t="s">
        <v>387</v>
      </c>
      <c r="Z734" s="36">
        <v>0</v>
      </c>
      <c r="AA734" s="37">
        <v>44755.875</v>
      </c>
      <c r="AB734" s="37">
        <v>44761.875</v>
      </c>
      <c r="AC734" s="37">
        <v>41238.916666666664</v>
      </c>
      <c r="AD734" s="37">
        <v>44755.875</v>
      </c>
      <c r="AE734" s="37">
        <v>43811.875</v>
      </c>
      <c r="AF734" s="37">
        <v>43630.875</v>
      </c>
      <c r="AG734" s="36"/>
      <c r="AH734" s="36">
        <v>0</v>
      </c>
      <c r="AI734" s="36">
        <v>0</v>
      </c>
      <c r="AJ734" s="36">
        <v>0</v>
      </c>
      <c r="AK734" s="36">
        <v>0</v>
      </c>
      <c r="AL734" s="36">
        <v>0</v>
      </c>
      <c r="AM734" s="36">
        <v>0</v>
      </c>
      <c r="AN734" s="36" t="s">
        <v>389</v>
      </c>
      <c r="AO734" s="36">
        <v>36</v>
      </c>
      <c r="AP734" s="36" t="s">
        <v>483</v>
      </c>
      <c r="AQ734" s="36">
        <v>19297</v>
      </c>
      <c r="AR734" s="36">
        <v>1929.7</v>
      </c>
      <c r="AS734" s="36" t="s">
        <v>391</v>
      </c>
      <c r="AT734" t="str">
        <f t="shared" si="38"/>
        <v>762965500VXWXNZX WXRNXXRX DX XLXVXXRX1620.95SIMSIMSIM190121855044761.875FNEL044755.87544761.87541238.916666666744755.87543811.87543630.875000000AMIL36AMIL 700 QP NACIONAL192971929.7INATIVO</v>
      </c>
      <c r="AU734">
        <f t="shared" si="39"/>
        <v>1</v>
      </c>
      <c r="AV734">
        <f t="shared" si="40"/>
        <v>1</v>
      </c>
      <c r="AW734">
        <f>COUNTIF(Erros!$J$2:$J$1060,H734)</f>
        <v>3</v>
      </c>
      <c r="AX734">
        <f>COUNTIF(Discrepante!$J$2:$J$86,H734)</f>
        <v>0</v>
      </c>
      <c r="AY734">
        <f>COUNTIF(Acertos!$J$2:$J$37,H734)</f>
        <v>0</v>
      </c>
    </row>
    <row r="735" spans="1:51">
      <c r="A735" s="33"/>
      <c r="B735" s="33"/>
      <c r="C735" s="33"/>
      <c r="D735" s="36"/>
      <c r="E735" s="33"/>
      <c r="F735" s="33"/>
      <c r="G735" s="33"/>
      <c r="H735" s="36">
        <v>76296565</v>
      </c>
      <c r="I735" s="30">
        <v>0</v>
      </c>
      <c r="J735" s="36" t="s">
        <v>981</v>
      </c>
      <c r="K735" s="33"/>
      <c r="L735" s="33"/>
      <c r="M735" s="33"/>
      <c r="N735" s="33"/>
      <c r="O735" s="33"/>
      <c r="P735" s="36">
        <v>1038.1099999999999</v>
      </c>
      <c r="Q735" s="36" t="s">
        <v>404</v>
      </c>
      <c r="R735" s="36" t="s">
        <v>404</v>
      </c>
      <c r="S735" s="36" t="s">
        <v>404</v>
      </c>
      <c r="T735" s="36">
        <v>19</v>
      </c>
      <c r="U735" s="36">
        <v>0</v>
      </c>
      <c r="V735" s="36">
        <v>1</v>
      </c>
      <c r="W735" s="36">
        <v>219425</v>
      </c>
      <c r="X735" s="37">
        <v>44761.875</v>
      </c>
      <c r="Y735" s="36" t="s">
        <v>387</v>
      </c>
      <c r="Z735" s="36">
        <v>0</v>
      </c>
      <c r="AA735" s="37"/>
      <c r="AB735" s="37">
        <v>44761.875</v>
      </c>
      <c r="AC735" s="37">
        <v>42153.875</v>
      </c>
      <c r="AD735" s="37">
        <v>43629.875</v>
      </c>
      <c r="AE735" s="37"/>
      <c r="AF735" s="37">
        <v>43630.875</v>
      </c>
      <c r="AG735" s="36"/>
      <c r="AH735" s="36">
        <v>0</v>
      </c>
      <c r="AI735" s="36">
        <v>0</v>
      </c>
      <c r="AJ735" s="36">
        <v>0</v>
      </c>
      <c r="AK735" s="36">
        <v>0</v>
      </c>
      <c r="AL735" s="36">
        <v>0</v>
      </c>
      <c r="AM735" s="36">
        <v>0</v>
      </c>
      <c r="AN735" s="36" t="s">
        <v>389</v>
      </c>
      <c r="AO735" s="36">
        <v>36</v>
      </c>
      <c r="AP735" s="36" t="s">
        <v>476</v>
      </c>
      <c r="AQ735" s="36">
        <v>123586</v>
      </c>
      <c r="AR735" s="36">
        <v>1235.8599999999999</v>
      </c>
      <c r="AS735" s="36" t="s">
        <v>408</v>
      </c>
      <c r="AT735" t="str">
        <f t="shared" si="38"/>
        <v>762965650XNZX GXBRXXL XLVX VXXNX1038.11SIMSIMSIM190121942544761.875FNEL044761.87542153.87543629.87543630.875000000AMIL36AMIL 400 QC NACIONAL1235861235.86ATIVO</v>
      </c>
      <c r="AU735">
        <f t="shared" si="39"/>
        <v>0</v>
      </c>
      <c r="AV735">
        <f t="shared" si="40"/>
        <v>0</v>
      </c>
      <c r="AW735">
        <f>COUNTIF(Erros!$J$2:$J$1060,H735)</f>
        <v>3</v>
      </c>
      <c r="AX735">
        <f>COUNTIF(Discrepante!$J$2:$J$86,H735)</f>
        <v>0</v>
      </c>
      <c r="AY735">
        <f>COUNTIF(Acertos!$J$2:$J$37,H735)</f>
        <v>0</v>
      </c>
    </row>
    <row r="736" spans="1:51">
      <c r="A736" s="33"/>
      <c r="B736" s="33"/>
      <c r="C736" s="33"/>
      <c r="D736" s="34"/>
      <c r="E736" s="33"/>
      <c r="F736" s="33"/>
      <c r="G736" s="33"/>
      <c r="H736" s="34">
        <v>76296565</v>
      </c>
      <c r="I736" s="29">
        <v>0</v>
      </c>
      <c r="J736" s="34" t="s">
        <v>981</v>
      </c>
      <c r="K736" s="33"/>
      <c r="L736" s="33"/>
      <c r="M736" s="33"/>
      <c r="N736" s="33"/>
      <c r="O736" s="33"/>
      <c r="P736" s="34">
        <v>1038.1099999999999</v>
      </c>
      <c r="Q736" s="34" t="s">
        <v>404</v>
      </c>
      <c r="R736" s="34" t="s">
        <v>404</v>
      </c>
      <c r="S736" s="34" t="s">
        <v>404</v>
      </c>
      <c r="T736" s="34">
        <v>19</v>
      </c>
      <c r="U736" s="34">
        <v>0</v>
      </c>
      <c r="V736" s="34">
        <v>1</v>
      </c>
      <c r="W736" s="34">
        <v>219425</v>
      </c>
      <c r="X736" s="35">
        <v>44761.875</v>
      </c>
      <c r="Y736" s="34" t="s">
        <v>387</v>
      </c>
      <c r="Z736" s="34">
        <v>0</v>
      </c>
      <c r="AA736" s="35"/>
      <c r="AB736" s="35">
        <v>44761.875</v>
      </c>
      <c r="AC736" s="35">
        <v>42153.875</v>
      </c>
      <c r="AD736" s="35">
        <v>43629.875</v>
      </c>
      <c r="AE736" s="35"/>
      <c r="AF736" s="35">
        <v>43630.875</v>
      </c>
      <c r="AG736" s="34"/>
      <c r="AH736" s="34">
        <v>0</v>
      </c>
      <c r="AI736" s="34">
        <v>0</v>
      </c>
      <c r="AJ736" s="34">
        <v>0</v>
      </c>
      <c r="AK736" s="34">
        <v>0</v>
      </c>
      <c r="AL736" s="34">
        <v>0</v>
      </c>
      <c r="AM736" s="34">
        <v>0</v>
      </c>
      <c r="AN736" s="34" t="s">
        <v>389</v>
      </c>
      <c r="AO736" s="34">
        <v>36</v>
      </c>
      <c r="AP736" s="34" t="s">
        <v>476</v>
      </c>
      <c r="AQ736" s="34">
        <v>123586</v>
      </c>
      <c r="AR736" s="34">
        <v>1235.8599999999999</v>
      </c>
      <c r="AS736" s="34" t="s">
        <v>408</v>
      </c>
      <c r="AT736" t="str">
        <f t="shared" si="38"/>
        <v>762965650XNZX GXBRXXL XLVX VXXNX1038.11SIMSIMSIM190121942544761.875FNEL044761.87542153.87543629.87543630.875000000AMIL36AMIL 400 QC NACIONAL1235861235.86ATIVO</v>
      </c>
      <c r="AU736">
        <f t="shared" si="39"/>
        <v>1</v>
      </c>
      <c r="AV736">
        <f t="shared" si="40"/>
        <v>1</v>
      </c>
      <c r="AW736">
        <f>COUNTIF(Erros!$J$2:$J$1060,H736)</f>
        <v>3</v>
      </c>
      <c r="AX736">
        <f>COUNTIF(Discrepante!$J$2:$J$86,H736)</f>
        <v>0</v>
      </c>
      <c r="AY736">
        <f>COUNTIF(Acertos!$J$2:$J$37,H736)</f>
        <v>0</v>
      </c>
    </row>
    <row r="737" spans="1:51">
      <c r="A737" s="33"/>
      <c r="B737" s="33"/>
      <c r="C737" s="33"/>
      <c r="D737" s="36"/>
      <c r="E737" s="33"/>
      <c r="F737" s="33"/>
      <c r="G737" s="33"/>
      <c r="H737" s="36">
        <v>76296565</v>
      </c>
      <c r="I737" s="30">
        <v>0</v>
      </c>
      <c r="J737" s="36" t="s">
        <v>981</v>
      </c>
      <c r="K737" s="33"/>
      <c r="L737" s="33"/>
      <c r="M737" s="33"/>
      <c r="N737" s="33"/>
      <c r="O737" s="33"/>
      <c r="P737" s="36">
        <v>1038.1099999999999</v>
      </c>
      <c r="Q737" s="36" t="s">
        <v>404</v>
      </c>
      <c r="R737" s="36" t="s">
        <v>404</v>
      </c>
      <c r="S737" s="36" t="s">
        <v>404</v>
      </c>
      <c r="T737" s="36">
        <v>19</v>
      </c>
      <c r="U737" s="36">
        <v>0</v>
      </c>
      <c r="V737" s="36">
        <v>1</v>
      </c>
      <c r="W737" s="36">
        <v>219425</v>
      </c>
      <c r="X737" s="37">
        <v>44761.875</v>
      </c>
      <c r="Y737" s="36" t="s">
        <v>387</v>
      </c>
      <c r="Z737" s="36">
        <v>0</v>
      </c>
      <c r="AA737" s="37"/>
      <c r="AB737" s="37">
        <v>44761.875</v>
      </c>
      <c r="AC737" s="37">
        <v>42153.875</v>
      </c>
      <c r="AD737" s="37">
        <v>43629.875</v>
      </c>
      <c r="AE737" s="37"/>
      <c r="AF737" s="37">
        <v>43630.875</v>
      </c>
      <c r="AG737" s="36"/>
      <c r="AH737" s="36">
        <v>0</v>
      </c>
      <c r="AI737" s="36">
        <v>0</v>
      </c>
      <c r="AJ737" s="36">
        <v>0</v>
      </c>
      <c r="AK737" s="36">
        <v>0</v>
      </c>
      <c r="AL737" s="36">
        <v>0</v>
      </c>
      <c r="AM737" s="36">
        <v>0</v>
      </c>
      <c r="AN737" s="36" t="s">
        <v>389</v>
      </c>
      <c r="AO737" s="36">
        <v>36</v>
      </c>
      <c r="AP737" s="36" t="s">
        <v>476</v>
      </c>
      <c r="AQ737" s="36">
        <v>123586</v>
      </c>
      <c r="AR737" s="36">
        <v>1235.8599999999999</v>
      </c>
      <c r="AS737" s="36" t="s">
        <v>408</v>
      </c>
      <c r="AT737" t="str">
        <f t="shared" si="38"/>
        <v>762965650XNZX GXBRXXL XLVX VXXNX1038.11SIMSIMSIM190121942544761.875FNEL044761.87542153.87543629.87543630.875000000AMIL36AMIL 400 QC NACIONAL1235861235.86ATIVO</v>
      </c>
      <c r="AU737">
        <f t="shared" si="39"/>
        <v>1</v>
      </c>
      <c r="AV737">
        <f t="shared" si="40"/>
        <v>1</v>
      </c>
      <c r="AW737">
        <f>COUNTIF(Erros!$J$2:$J$1060,H737)</f>
        <v>3</v>
      </c>
      <c r="AX737">
        <f>COUNTIF(Discrepante!$J$2:$J$86,H737)</f>
        <v>0</v>
      </c>
      <c r="AY737">
        <f>COUNTIF(Acertos!$J$2:$J$37,H737)</f>
        <v>0</v>
      </c>
    </row>
    <row r="738" spans="1:51">
      <c r="A738" s="33"/>
      <c r="B738" s="33"/>
      <c r="C738" s="33"/>
      <c r="D738" s="34"/>
      <c r="E738" s="33"/>
      <c r="F738" s="33"/>
      <c r="G738" s="33"/>
      <c r="H738" s="34">
        <v>76382102</v>
      </c>
      <c r="I738" s="29">
        <v>0</v>
      </c>
      <c r="J738" s="34" t="s">
        <v>606</v>
      </c>
      <c r="K738" s="33"/>
      <c r="L738" s="33"/>
      <c r="M738" s="33"/>
      <c r="N738" s="33"/>
      <c r="O738" s="33"/>
      <c r="P738" s="34">
        <v>406.85</v>
      </c>
      <c r="Q738" s="34" t="s">
        <v>404</v>
      </c>
      <c r="R738" s="34" t="s">
        <v>404</v>
      </c>
      <c r="S738" s="34" t="s">
        <v>404</v>
      </c>
      <c r="T738" s="34">
        <v>19</v>
      </c>
      <c r="U738" s="34">
        <v>0</v>
      </c>
      <c r="V738" s="34">
        <v>1</v>
      </c>
      <c r="W738" s="34">
        <v>222738</v>
      </c>
      <c r="X738" s="35">
        <v>44777.875</v>
      </c>
      <c r="Y738" s="34" t="s">
        <v>387</v>
      </c>
      <c r="Z738" s="34">
        <v>0</v>
      </c>
      <c r="AA738" s="35">
        <v>44752.875</v>
      </c>
      <c r="AB738" s="35">
        <v>44777.875</v>
      </c>
      <c r="AC738" s="35">
        <v>42455.875</v>
      </c>
      <c r="AD738" s="35">
        <v>44752.875</v>
      </c>
      <c r="AE738" s="35"/>
      <c r="AF738" s="35">
        <v>43646.875</v>
      </c>
      <c r="AG738" s="34"/>
      <c r="AH738" s="34">
        <v>0</v>
      </c>
      <c r="AI738" s="34">
        <v>0</v>
      </c>
      <c r="AJ738" s="34">
        <v>0</v>
      </c>
      <c r="AK738" s="34">
        <v>0</v>
      </c>
      <c r="AL738" s="34">
        <v>0</v>
      </c>
      <c r="AM738" s="34">
        <v>0</v>
      </c>
      <c r="AN738" s="34" t="s">
        <v>389</v>
      </c>
      <c r="AO738" s="34">
        <v>36</v>
      </c>
      <c r="AP738" s="34" t="s">
        <v>394</v>
      </c>
      <c r="AQ738" s="34">
        <v>48439</v>
      </c>
      <c r="AR738" s="34">
        <v>484.39</v>
      </c>
      <c r="AS738" s="34" t="s">
        <v>391</v>
      </c>
      <c r="AT738" t="str">
        <f t="shared" si="38"/>
        <v>763821020MXRXX XDUXRDX MXNDX FXBXXNX DX XUZX406.85SIMSIMSIM190122273844777.875FNEL044752.87544777.87542455.87544752.87543646.875000000AMIL36NEXT PLUS RM RJ48439484.39INATIVO</v>
      </c>
      <c r="AU738">
        <f t="shared" si="39"/>
        <v>0</v>
      </c>
      <c r="AV738">
        <f t="shared" si="40"/>
        <v>0</v>
      </c>
      <c r="AW738">
        <f>COUNTIF(Erros!$J$2:$J$1060,H738)</f>
        <v>1</v>
      </c>
      <c r="AX738">
        <f>COUNTIF(Discrepante!$J$2:$J$86,H738)</f>
        <v>0</v>
      </c>
      <c r="AY738">
        <f>COUNTIF(Acertos!$J$2:$J$37,H738)</f>
        <v>0</v>
      </c>
    </row>
    <row r="739" spans="1:51">
      <c r="A739" s="33"/>
      <c r="B739" s="33"/>
      <c r="C739" s="33"/>
      <c r="D739" s="34"/>
      <c r="E739" s="33"/>
      <c r="F739" s="33"/>
      <c r="G739" s="33"/>
      <c r="H739" s="34">
        <v>76453197</v>
      </c>
      <c r="I739" s="29">
        <v>0</v>
      </c>
      <c r="J739" s="34" t="s">
        <v>984</v>
      </c>
      <c r="K739" s="33"/>
      <c r="L739" s="33"/>
      <c r="M739" s="33"/>
      <c r="N739" s="33"/>
      <c r="O739" s="33"/>
      <c r="P739" s="34">
        <v>1341.09</v>
      </c>
      <c r="Q739" s="34" t="s">
        <v>404</v>
      </c>
      <c r="R739" s="34" t="s">
        <v>404</v>
      </c>
      <c r="S739" s="34" t="s">
        <v>404</v>
      </c>
      <c r="T739" s="34">
        <v>278</v>
      </c>
      <c r="U739" s="34">
        <v>0</v>
      </c>
      <c r="V739" s="34">
        <v>1</v>
      </c>
      <c r="W739" s="34">
        <v>223243</v>
      </c>
      <c r="X739" s="35">
        <v>44761.875</v>
      </c>
      <c r="Y739" s="34" t="s">
        <v>396</v>
      </c>
      <c r="Z739" s="34">
        <v>0</v>
      </c>
      <c r="AA739" s="35"/>
      <c r="AB739" s="35">
        <v>44761.875</v>
      </c>
      <c r="AC739" s="35">
        <v>35526.875</v>
      </c>
      <c r="AD739" s="35">
        <v>44755.875</v>
      </c>
      <c r="AE739" s="35">
        <v>44755.875</v>
      </c>
      <c r="AF739" s="35">
        <v>43660.875</v>
      </c>
      <c r="AG739" s="34"/>
      <c r="AH739" s="34">
        <v>0</v>
      </c>
      <c r="AI739" s="34">
        <v>0</v>
      </c>
      <c r="AJ739" s="34">
        <v>0</v>
      </c>
      <c r="AK739" s="34">
        <v>0</v>
      </c>
      <c r="AL739" s="34">
        <v>0</v>
      </c>
      <c r="AM739" s="34">
        <v>0</v>
      </c>
      <c r="AN739" s="34" t="s">
        <v>389</v>
      </c>
      <c r="AO739" s="34">
        <v>35</v>
      </c>
      <c r="AP739" s="34" t="s">
        <v>476</v>
      </c>
      <c r="AQ739" s="34">
        <v>161582</v>
      </c>
      <c r="AR739" s="34">
        <v>1615.82</v>
      </c>
      <c r="AS739" s="34" t="s">
        <v>480</v>
      </c>
      <c r="AT739" t="str">
        <f t="shared" si="38"/>
        <v>764531970VXWTXR FXGUXXRXX TRXWWXLX1341.09SIMSIMSIM2780122324344761.875SINDSIME -SINDICATO DOS EMPREENDEDORES INDIVIDUAIS044761.87535526.87544755.87544755.87543660.875000000AMIL35AMIL 400 QC NACIONAL1615821615.82SUSPENSÃO</v>
      </c>
      <c r="AU739">
        <f t="shared" si="39"/>
        <v>0</v>
      </c>
      <c r="AV739">
        <f t="shared" si="40"/>
        <v>0</v>
      </c>
      <c r="AW739">
        <f>COUNTIF(Erros!$J$2:$J$1060,H739)</f>
        <v>3</v>
      </c>
      <c r="AX739">
        <f>COUNTIF(Discrepante!$J$2:$J$86,H739)</f>
        <v>0</v>
      </c>
      <c r="AY739">
        <f>COUNTIF(Acertos!$J$2:$J$37,H739)</f>
        <v>0</v>
      </c>
    </row>
    <row r="740" spans="1:51">
      <c r="A740" s="33"/>
      <c r="B740" s="33"/>
      <c r="C740" s="33"/>
      <c r="D740" s="36"/>
      <c r="E740" s="33"/>
      <c r="F740" s="33"/>
      <c r="G740" s="33"/>
      <c r="H740" s="36">
        <v>76453197</v>
      </c>
      <c r="I740" s="30">
        <v>0</v>
      </c>
      <c r="J740" s="36" t="s">
        <v>984</v>
      </c>
      <c r="K740" s="33"/>
      <c r="L740" s="33"/>
      <c r="M740" s="33"/>
      <c r="N740" s="33"/>
      <c r="O740" s="33"/>
      <c r="P740" s="36">
        <v>1341.09</v>
      </c>
      <c r="Q740" s="36" t="s">
        <v>404</v>
      </c>
      <c r="R740" s="36" t="s">
        <v>404</v>
      </c>
      <c r="S740" s="36" t="s">
        <v>404</v>
      </c>
      <c r="T740" s="36">
        <v>278</v>
      </c>
      <c r="U740" s="36">
        <v>0</v>
      </c>
      <c r="V740" s="36">
        <v>1</v>
      </c>
      <c r="W740" s="36">
        <v>223243</v>
      </c>
      <c r="X740" s="37">
        <v>44761.875</v>
      </c>
      <c r="Y740" s="36" t="s">
        <v>396</v>
      </c>
      <c r="Z740" s="36">
        <v>0</v>
      </c>
      <c r="AA740" s="37"/>
      <c r="AB740" s="37">
        <v>44761.875</v>
      </c>
      <c r="AC740" s="37">
        <v>35526.875</v>
      </c>
      <c r="AD740" s="37">
        <v>44755.875</v>
      </c>
      <c r="AE740" s="37">
        <v>44755.875</v>
      </c>
      <c r="AF740" s="37">
        <v>43660.875</v>
      </c>
      <c r="AG740" s="36"/>
      <c r="AH740" s="36">
        <v>0</v>
      </c>
      <c r="AI740" s="36">
        <v>0</v>
      </c>
      <c r="AJ740" s="36">
        <v>0</v>
      </c>
      <c r="AK740" s="36">
        <v>0</v>
      </c>
      <c r="AL740" s="36">
        <v>0</v>
      </c>
      <c r="AM740" s="36">
        <v>0</v>
      </c>
      <c r="AN740" s="36" t="s">
        <v>389</v>
      </c>
      <c r="AO740" s="36">
        <v>35</v>
      </c>
      <c r="AP740" s="36" t="s">
        <v>476</v>
      </c>
      <c r="AQ740" s="36">
        <v>161582</v>
      </c>
      <c r="AR740" s="36">
        <v>1615.82</v>
      </c>
      <c r="AS740" s="36" t="s">
        <v>480</v>
      </c>
      <c r="AT740" t="str">
        <f t="shared" si="38"/>
        <v>764531970VXWTXR FXGUXXRXX TRXWWXLX1341.09SIMSIMSIM2780122324344761.875SINDSIME -SINDICATO DOS EMPREENDEDORES INDIVIDUAIS044761.87535526.87544755.87544755.87543660.875000000AMIL35AMIL 400 QC NACIONAL1615821615.82SUSPENSÃO</v>
      </c>
      <c r="AU740">
        <f t="shared" si="39"/>
        <v>1</v>
      </c>
      <c r="AV740">
        <f t="shared" si="40"/>
        <v>1</v>
      </c>
      <c r="AW740">
        <f>COUNTIF(Erros!$J$2:$J$1060,H740)</f>
        <v>3</v>
      </c>
      <c r="AX740">
        <f>COUNTIF(Discrepante!$J$2:$J$86,H740)</f>
        <v>0</v>
      </c>
      <c r="AY740">
        <f>COUNTIF(Acertos!$J$2:$J$37,H740)</f>
        <v>0</v>
      </c>
    </row>
    <row r="741" spans="1:51">
      <c r="A741" s="33"/>
      <c r="B741" s="33"/>
      <c r="C741" s="33"/>
      <c r="D741" s="34"/>
      <c r="E741" s="33"/>
      <c r="F741" s="33"/>
      <c r="G741" s="33"/>
      <c r="H741" s="34">
        <v>76453197</v>
      </c>
      <c r="I741" s="29">
        <v>0</v>
      </c>
      <c r="J741" s="34" t="s">
        <v>984</v>
      </c>
      <c r="K741" s="33"/>
      <c r="L741" s="33"/>
      <c r="M741" s="33"/>
      <c r="N741" s="33"/>
      <c r="O741" s="33"/>
      <c r="P741" s="34">
        <v>1341.09</v>
      </c>
      <c r="Q741" s="34" t="s">
        <v>404</v>
      </c>
      <c r="R741" s="34" t="s">
        <v>404</v>
      </c>
      <c r="S741" s="34" t="s">
        <v>404</v>
      </c>
      <c r="T741" s="34">
        <v>278</v>
      </c>
      <c r="U741" s="34">
        <v>0</v>
      </c>
      <c r="V741" s="34">
        <v>1</v>
      </c>
      <c r="W741" s="34">
        <v>223243</v>
      </c>
      <c r="X741" s="35">
        <v>44761.875</v>
      </c>
      <c r="Y741" s="34" t="s">
        <v>396</v>
      </c>
      <c r="Z741" s="34">
        <v>0</v>
      </c>
      <c r="AA741" s="35"/>
      <c r="AB741" s="35">
        <v>44761.875</v>
      </c>
      <c r="AC741" s="35">
        <v>35526.875</v>
      </c>
      <c r="AD741" s="35">
        <v>44755.875</v>
      </c>
      <c r="AE741" s="35">
        <v>44755.875</v>
      </c>
      <c r="AF741" s="35">
        <v>43660.875</v>
      </c>
      <c r="AG741" s="34"/>
      <c r="AH741" s="34">
        <v>0</v>
      </c>
      <c r="AI741" s="34">
        <v>0</v>
      </c>
      <c r="AJ741" s="34">
        <v>0</v>
      </c>
      <c r="AK741" s="34">
        <v>0</v>
      </c>
      <c r="AL741" s="34">
        <v>0</v>
      </c>
      <c r="AM741" s="34">
        <v>0</v>
      </c>
      <c r="AN741" s="34" t="s">
        <v>389</v>
      </c>
      <c r="AO741" s="34">
        <v>35</v>
      </c>
      <c r="AP741" s="34" t="s">
        <v>476</v>
      </c>
      <c r="AQ741" s="34">
        <v>161582</v>
      </c>
      <c r="AR741" s="34">
        <v>1615.82</v>
      </c>
      <c r="AS741" s="34" t="s">
        <v>480</v>
      </c>
      <c r="AT741" t="str">
        <f t="shared" si="38"/>
        <v>764531970VXWTXR FXGUXXRXX TRXWWXLX1341.09SIMSIMSIM2780122324344761.875SINDSIME -SINDICATO DOS EMPREENDEDORES INDIVIDUAIS044761.87535526.87544755.87544755.87543660.875000000AMIL35AMIL 400 QC NACIONAL1615821615.82SUSPENSÃO</v>
      </c>
      <c r="AU741">
        <f t="shared" si="39"/>
        <v>1</v>
      </c>
      <c r="AV741">
        <f t="shared" si="40"/>
        <v>1</v>
      </c>
      <c r="AW741">
        <f>COUNTIF(Erros!$J$2:$J$1060,H741)</f>
        <v>3</v>
      </c>
      <c r="AX741">
        <f>COUNTIF(Discrepante!$J$2:$J$86,H741)</f>
        <v>0</v>
      </c>
      <c r="AY741">
        <f>COUNTIF(Acertos!$J$2:$J$37,H741)</f>
        <v>0</v>
      </c>
    </row>
    <row r="742" spans="1:51">
      <c r="A742" s="33"/>
      <c r="B742" s="33"/>
      <c r="C742" s="33"/>
      <c r="D742" s="36"/>
      <c r="E742" s="33"/>
      <c r="F742" s="33"/>
      <c r="G742" s="33"/>
      <c r="H742" s="36">
        <v>76453198</v>
      </c>
      <c r="I742" s="30">
        <v>0</v>
      </c>
      <c r="J742" s="36" t="s">
        <v>985</v>
      </c>
      <c r="K742" s="33"/>
      <c r="L742" s="33"/>
      <c r="M742" s="33"/>
      <c r="N742" s="33"/>
      <c r="O742" s="33"/>
      <c r="P742" s="36">
        <v>2928.49</v>
      </c>
      <c r="Q742" s="36" t="s">
        <v>404</v>
      </c>
      <c r="R742" s="36" t="s">
        <v>404</v>
      </c>
      <c r="S742" s="36" t="s">
        <v>404</v>
      </c>
      <c r="T742" s="36">
        <v>278</v>
      </c>
      <c r="U742" s="36">
        <v>0</v>
      </c>
      <c r="V742" s="36">
        <v>1</v>
      </c>
      <c r="W742" s="36">
        <v>223243</v>
      </c>
      <c r="X742" s="37">
        <v>44761.875</v>
      </c>
      <c r="Y742" s="36" t="s">
        <v>396</v>
      </c>
      <c r="Z742" s="36">
        <v>1</v>
      </c>
      <c r="AA742" s="37"/>
      <c r="AB742" s="37">
        <v>44761.875</v>
      </c>
      <c r="AC742" s="37">
        <v>24965.875</v>
      </c>
      <c r="AD742" s="37">
        <v>44755.875</v>
      </c>
      <c r="AE742" s="37"/>
      <c r="AF742" s="37">
        <v>43660.875</v>
      </c>
      <c r="AG742" s="36"/>
      <c r="AH742" s="36">
        <v>0</v>
      </c>
      <c r="AI742" s="36">
        <v>0</v>
      </c>
      <c r="AJ742" s="36">
        <v>0</v>
      </c>
      <c r="AK742" s="36">
        <v>0</v>
      </c>
      <c r="AL742" s="36">
        <v>0</v>
      </c>
      <c r="AM742" s="36">
        <v>0</v>
      </c>
      <c r="AN742" s="36" t="s">
        <v>389</v>
      </c>
      <c r="AO742" s="36">
        <v>35</v>
      </c>
      <c r="AP742" s="36" t="s">
        <v>476</v>
      </c>
      <c r="AQ742" s="36">
        <v>35283</v>
      </c>
      <c r="AR742" s="36">
        <v>3528.3</v>
      </c>
      <c r="AS742" s="36" t="s">
        <v>480</v>
      </c>
      <c r="AT742" t="str">
        <f t="shared" si="38"/>
        <v>764531980XNX PXULX RXDRXGUX DX WXTX FXGUXXRXX2928.49SIMSIMSIM2780122324344761.875SINDSIME -SINDICATO DOS EMPREENDEDORES INDIVIDUAIS144761.87524965.87544755.87543660.875000000AMIL35AMIL 400 QC NACIONAL352833528.3SUSPENSÃO</v>
      </c>
      <c r="AU742">
        <f t="shared" si="39"/>
        <v>0</v>
      </c>
      <c r="AV742">
        <f t="shared" si="40"/>
        <v>0</v>
      </c>
      <c r="AW742">
        <f>COUNTIF(Erros!$J$2:$J$1060,H742)</f>
        <v>3</v>
      </c>
      <c r="AX742">
        <f>COUNTIF(Discrepante!$J$2:$J$86,H742)</f>
        <v>0</v>
      </c>
      <c r="AY742">
        <f>COUNTIF(Acertos!$J$2:$J$37,H742)</f>
        <v>0</v>
      </c>
    </row>
    <row r="743" spans="1:51">
      <c r="A743" s="33"/>
      <c r="B743" s="33"/>
      <c r="C743" s="33"/>
      <c r="D743" s="34"/>
      <c r="E743" s="33"/>
      <c r="F743" s="33"/>
      <c r="G743" s="33"/>
      <c r="H743" s="34">
        <v>76453198</v>
      </c>
      <c r="I743" s="29">
        <v>0</v>
      </c>
      <c r="J743" s="34" t="s">
        <v>985</v>
      </c>
      <c r="K743" s="33"/>
      <c r="L743" s="33"/>
      <c r="M743" s="33"/>
      <c r="N743" s="33"/>
      <c r="O743" s="33"/>
      <c r="P743" s="34">
        <v>2928.49</v>
      </c>
      <c r="Q743" s="34" t="s">
        <v>404</v>
      </c>
      <c r="R743" s="34" t="s">
        <v>404</v>
      </c>
      <c r="S743" s="34" t="s">
        <v>404</v>
      </c>
      <c r="T743" s="34">
        <v>278</v>
      </c>
      <c r="U743" s="34">
        <v>0</v>
      </c>
      <c r="V743" s="34">
        <v>1</v>
      </c>
      <c r="W743" s="34">
        <v>223243</v>
      </c>
      <c r="X743" s="35">
        <v>44761.875</v>
      </c>
      <c r="Y743" s="34" t="s">
        <v>396</v>
      </c>
      <c r="Z743" s="34">
        <v>1</v>
      </c>
      <c r="AA743" s="35"/>
      <c r="AB743" s="35">
        <v>44761.875</v>
      </c>
      <c r="AC743" s="35">
        <v>24965.875</v>
      </c>
      <c r="AD743" s="35">
        <v>44755.875</v>
      </c>
      <c r="AE743" s="35"/>
      <c r="AF743" s="35">
        <v>43660.875</v>
      </c>
      <c r="AG743" s="34"/>
      <c r="AH743" s="34">
        <v>0</v>
      </c>
      <c r="AI743" s="34">
        <v>0</v>
      </c>
      <c r="AJ743" s="34">
        <v>0</v>
      </c>
      <c r="AK743" s="34">
        <v>0</v>
      </c>
      <c r="AL743" s="34">
        <v>0</v>
      </c>
      <c r="AM743" s="34">
        <v>0</v>
      </c>
      <c r="AN743" s="34" t="s">
        <v>389</v>
      </c>
      <c r="AO743" s="34">
        <v>35</v>
      </c>
      <c r="AP743" s="34" t="s">
        <v>476</v>
      </c>
      <c r="AQ743" s="34">
        <v>35283</v>
      </c>
      <c r="AR743" s="34">
        <v>3528.3</v>
      </c>
      <c r="AS743" s="34" t="s">
        <v>480</v>
      </c>
      <c r="AT743" t="str">
        <f t="shared" si="38"/>
        <v>764531980XNX PXULX RXDRXGUX DX WXTX FXGUXXRXX2928.49SIMSIMSIM2780122324344761.875SINDSIME -SINDICATO DOS EMPREENDEDORES INDIVIDUAIS144761.87524965.87544755.87543660.875000000AMIL35AMIL 400 QC NACIONAL352833528.3SUSPENSÃO</v>
      </c>
      <c r="AU743">
        <f t="shared" si="39"/>
        <v>1</v>
      </c>
      <c r="AV743">
        <f t="shared" si="40"/>
        <v>1</v>
      </c>
      <c r="AW743">
        <f>COUNTIF(Erros!$J$2:$J$1060,H743)</f>
        <v>3</v>
      </c>
      <c r="AX743">
        <f>COUNTIF(Discrepante!$J$2:$J$86,H743)</f>
        <v>0</v>
      </c>
      <c r="AY743">
        <f>COUNTIF(Acertos!$J$2:$J$37,H743)</f>
        <v>0</v>
      </c>
    </row>
    <row r="744" spans="1:51">
      <c r="A744" s="33"/>
      <c r="B744" s="33"/>
      <c r="C744" s="33"/>
      <c r="D744" s="36"/>
      <c r="E744" s="33"/>
      <c r="F744" s="33"/>
      <c r="G744" s="33"/>
      <c r="H744" s="36">
        <v>76453198</v>
      </c>
      <c r="I744" s="30">
        <v>0</v>
      </c>
      <c r="J744" s="36" t="s">
        <v>985</v>
      </c>
      <c r="K744" s="33"/>
      <c r="L744" s="33"/>
      <c r="M744" s="33"/>
      <c r="N744" s="33"/>
      <c r="O744" s="33"/>
      <c r="P744" s="36">
        <v>2928.49</v>
      </c>
      <c r="Q744" s="36" t="s">
        <v>404</v>
      </c>
      <c r="R744" s="36" t="s">
        <v>404</v>
      </c>
      <c r="S744" s="36" t="s">
        <v>404</v>
      </c>
      <c r="T744" s="36">
        <v>278</v>
      </c>
      <c r="U744" s="36">
        <v>0</v>
      </c>
      <c r="V744" s="36">
        <v>1</v>
      </c>
      <c r="W744" s="36">
        <v>223243</v>
      </c>
      <c r="X744" s="37">
        <v>44761.875</v>
      </c>
      <c r="Y744" s="36" t="s">
        <v>396</v>
      </c>
      <c r="Z744" s="36">
        <v>1</v>
      </c>
      <c r="AA744" s="37"/>
      <c r="AB744" s="37">
        <v>44761.875</v>
      </c>
      <c r="AC744" s="37">
        <v>24965.875</v>
      </c>
      <c r="AD744" s="37">
        <v>44755.875</v>
      </c>
      <c r="AE744" s="37"/>
      <c r="AF744" s="37">
        <v>43660.875</v>
      </c>
      <c r="AG744" s="36"/>
      <c r="AH744" s="36">
        <v>0</v>
      </c>
      <c r="AI744" s="36">
        <v>0</v>
      </c>
      <c r="AJ744" s="36">
        <v>0</v>
      </c>
      <c r="AK744" s="36">
        <v>0</v>
      </c>
      <c r="AL744" s="36">
        <v>0</v>
      </c>
      <c r="AM744" s="36">
        <v>0</v>
      </c>
      <c r="AN744" s="36" t="s">
        <v>389</v>
      </c>
      <c r="AO744" s="36">
        <v>35</v>
      </c>
      <c r="AP744" s="36" t="s">
        <v>476</v>
      </c>
      <c r="AQ744" s="36">
        <v>35283</v>
      </c>
      <c r="AR744" s="36">
        <v>3528.3</v>
      </c>
      <c r="AS744" s="36" t="s">
        <v>480</v>
      </c>
      <c r="AT744" t="str">
        <f t="shared" si="38"/>
        <v>764531980XNX PXULX RXDRXGUX DX WXTX FXGUXXRXX2928.49SIMSIMSIM2780122324344761.875SINDSIME -SINDICATO DOS EMPREENDEDORES INDIVIDUAIS144761.87524965.87544755.87543660.875000000AMIL35AMIL 400 QC NACIONAL352833528.3SUSPENSÃO</v>
      </c>
      <c r="AU744">
        <f t="shared" si="39"/>
        <v>1</v>
      </c>
      <c r="AV744">
        <f t="shared" si="40"/>
        <v>1</v>
      </c>
      <c r="AW744">
        <f>COUNTIF(Erros!$J$2:$J$1060,H744)</f>
        <v>3</v>
      </c>
      <c r="AX744">
        <f>COUNTIF(Discrepante!$J$2:$J$86,H744)</f>
        <v>0</v>
      </c>
      <c r="AY744">
        <f>COUNTIF(Acertos!$J$2:$J$37,H744)</f>
        <v>0</v>
      </c>
    </row>
    <row r="745" spans="1:51">
      <c r="A745" s="33"/>
      <c r="B745" s="33"/>
      <c r="C745" s="33"/>
      <c r="D745" s="36"/>
      <c r="E745" s="33"/>
      <c r="F745" s="33"/>
      <c r="G745" s="33"/>
      <c r="H745" s="36">
        <v>76453199</v>
      </c>
      <c r="I745" s="30">
        <v>0</v>
      </c>
      <c r="J745" s="36" t="s">
        <v>987</v>
      </c>
      <c r="K745" s="33"/>
      <c r="L745" s="33"/>
      <c r="M745" s="33"/>
      <c r="N745" s="33"/>
      <c r="O745" s="33"/>
      <c r="P745" s="36">
        <v>1332.96</v>
      </c>
      <c r="Q745" s="36" t="s">
        <v>404</v>
      </c>
      <c r="R745" s="36" t="s">
        <v>386</v>
      </c>
      <c r="S745" s="36" t="s">
        <v>386</v>
      </c>
      <c r="T745" s="36">
        <v>57</v>
      </c>
      <c r="U745" s="36">
        <v>0</v>
      </c>
      <c r="V745" s="36">
        <v>1</v>
      </c>
      <c r="W745" s="36">
        <v>223404</v>
      </c>
      <c r="X745" s="37">
        <v>44761.875</v>
      </c>
      <c r="Y745" s="36" t="s">
        <v>392</v>
      </c>
      <c r="Z745" s="36">
        <v>0</v>
      </c>
      <c r="AA745" s="37">
        <v>44663.875</v>
      </c>
      <c r="AB745" s="37">
        <v>44761.875</v>
      </c>
      <c r="AC745" s="37">
        <v>30808.875</v>
      </c>
      <c r="AD745" s="37">
        <v>44689.875</v>
      </c>
      <c r="AE745" s="37"/>
      <c r="AF745" s="37">
        <v>43660.875</v>
      </c>
      <c r="AG745" s="36"/>
      <c r="AH745" s="36">
        <v>0</v>
      </c>
      <c r="AI745" s="36">
        <v>0</v>
      </c>
      <c r="AJ745" s="36">
        <v>0</v>
      </c>
      <c r="AK745" s="36">
        <v>0</v>
      </c>
      <c r="AL745" s="36">
        <v>0</v>
      </c>
      <c r="AM745" s="36">
        <v>0</v>
      </c>
      <c r="AN745" s="36" t="s">
        <v>389</v>
      </c>
      <c r="AO745" s="36">
        <v>35</v>
      </c>
      <c r="AP745" s="36" t="s">
        <v>390</v>
      </c>
      <c r="AQ745" s="36">
        <v>158685</v>
      </c>
      <c r="AR745" s="36">
        <v>1586.85</v>
      </c>
      <c r="AS745" s="36" t="s">
        <v>391</v>
      </c>
      <c r="AT745" t="str">
        <f t="shared" si="38"/>
        <v>764531990WRXTXXNX VXXNNX RXBXXRX1332.96SIMNÃONÃO570122340444761.875ANMEP044663.87544761.87530808.87544689.87543660.875000000AMIL35AMIL 400 QP NACIONAL1586851586.85INATIVO</v>
      </c>
      <c r="AU745">
        <f t="shared" si="39"/>
        <v>0</v>
      </c>
      <c r="AV745">
        <f t="shared" si="40"/>
        <v>0</v>
      </c>
      <c r="AW745">
        <f>COUNTIF(Erros!$J$2:$J$1060,H745)</f>
        <v>3</v>
      </c>
      <c r="AX745">
        <f>COUNTIF(Discrepante!$J$2:$J$86,H745)</f>
        <v>0</v>
      </c>
      <c r="AY745">
        <f>COUNTIF(Acertos!$J$2:$J$37,H745)</f>
        <v>0</v>
      </c>
    </row>
    <row r="746" spans="1:51">
      <c r="A746" s="33"/>
      <c r="B746" s="33"/>
      <c r="C746" s="33"/>
      <c r="D746" s="34"/>
      <c r="E746" s="33"/>
      <c r="F746" s="33"/>
      <c r="G746" s="33"/>
      <c r="H746" s="34">
        <v>76453199</v>
      </c>
      <c r="I746" s="29">
        <v>0</v>
      </c>
      <c r="J746" s="34" t="s">
        <v>987</v>
      </c>
      <c r="K746" s="33"/>
      <c r="L746" s="33"/>
      <c r="M746" s="33"/>
      <c r="N746" s="33"/>
      <c r="O746" s="33"/>
      <c r="P746" s="34">
        <v>1332.96</v>
      </c>
      <c r="Q746" s="34" t="s">
        <v>404</v>
      </c>
      <c r="R746" s="34" t="s">
        <v>386</v>
      </c>
      <c r="S746" s="34" t="s">
        <v>386</v>
      </c>
      <c r="T746" s="34">
        <v>57</v>
      </c>
      <c r="U746" s="34">
        <v>0</v>
      </c>
      <c r="V746" s="34">
        <v>1</v>
      </c>
      <c r="W746" s="34">
        <v>223404</v>
      </c>
      <c r="X746" s="35">
        <v>44761.875</v>
      </c>
      <c r="Y746" s="34" t="s">
        <v>392</v>
      </c>
      <c r="Z746" s="34">
        <v>0</v>
      </c>
      <c r="AA746" s="35">
        <v>44663.875</v>
      </c>
      <c r="AB746" s="35">
        <v>44761.875</v>
      </c>
      <c r="AC746" s="35">
        <v>30808.875</v>
      </c>
      <c r="AD746" s="35">
        <v>44689.875</v>
      </c>
      <c r="AE746" s="35"/>
      <c r="AF746" s="35">
        <v>43660.875</v>
      </c>
      <c r="AG746" s="34"/>
      <c r="AH746" s="34">
        <v>0</v>
      </c>
      <c r="AI746" s="34">
        <v>0</v>
      </c>
      <c r="AJ746" s="34">
        <v>0</v>
      </c>
      <c r="AK746" s="34">
        <v>0</v>
      </c>
      <c r="AL746" s="34">
        <v>0</v>
      </c>
      <c r="AM746" s="34">
        <v>0</v>
      </c>
      <c r="AN746" s="34" t="s">
        <v>389</v>
      </c>
      <c r="AO746" s="34">
        <v>35</v>
      </c>
      <c r="AP746" s="34" t="s">
        <v>390</v>
      </c>
      <c r="AQ746" s="34">
        <v>158685</v>
      </c>
      <c r="AR746" s="34">
        <v>1586.85</v>
      </c>
      <c r="AS746" s="34" t="s">
        <v>391</v>
      </c>
      <c r="AT746" t="str">
        <f t="shared" si="38"/>
        <v>764531990WRXTXXNX VXXNNX RXBXXRX1332.96SIMNÃONÃO570122340444761.875ANMEP044663.87544761.87530808.87544689.87543660.875000000AMIL35AMIL 400 QP NACIONAL1586851586.85INATIVO</v>
      </c>
      <c r="AU746">
        <f t="shared" si="39"/>
        <v>1</v>
      </c>
      <c r="AV746">
        <f t="shared" si="40"/>
        <v>1</v>
      </c>
      <c r="AW746">
        <f>COUNTIF(Erros!$J$2:$J$1060,H746)</f>
        <v>3</v>
      </c>
      <c r="AX746">
        <f>COUNTIF(Discrepante!$J$2:$J$86,H746)</f>
        <v>0</v>
      </c>
      <c r="AY746">
        <f>COUNTIF(Acertos!$J$2:$J$37,H746)</f>
        <v>0</v>
      </c>
    </row>
    <row r="747" spans="1:51">
      <c r="A747" s="33"/>
      <c r="B747" s="33"/>
      <c r="C747" s="33"/>
      <c r="D747" s="36"/>
      <c r="E747" s="33"/>
      <c r="F747" s="33"/>
      <c r="G747" s="33"/>
      <c r="H747" s="36">
        <v>76453199</v>
      </c>
      <c r="I747" s="30">
        <v>0</v>
      </c>
      <c r="J747" s="36" t="s">
        <v>987</v>
      </c>
      <c r="K747" s="33"/>
      <c r="L747" s="33"/>
      <c r="M747" s="33"/>
      <c r="N747" s="33"/>
      <c r="O747" s="33"/>
      <c r="P747" s="36">
        <v>1332.96</v>
      </c>
      <c r="Q747" s="36" t="s">
        <v>404</v>
      </c>
      <c r="R747" s="36" t="s">
        <v>386</v>
      </c>
      <c r="S747" s="36" t="s">
        <v>386</v>
      </c>
      <c r="T747" s="36">
        <v>57</v>
      </c>
      <c r="U747" s="36">
        <v>0</v>
      </c>
      <c r="V747" s="36">
        <v>1</v>
      </c>
      <c r="W747" s="36">
        <v>223404</v>
      </c>
      <c r="X747" s="37">
        <v>44761.875</v>
      </c>
      <c r="Y747" s="36" t="s">
        <v>392</v>
      </c>
      <c r="Z747" s="36">
        <v>0</v>
      </c>
      <c r="AA747" s="37">
        <v>44663.875</v>
      </c>
      <c r="AB747" s="37">
        <v>44761.875</v>
      </c>
      <c r="AC747" s="37">
        <v>30808.875</v>
      </c>
      <c r="AD747" s="37">
        <v>44689.875</v>
      </c>
      <c r="AE747" s="37"/>
      <c r="AF747" s="37">
        <v>43660.875</v>
      </c>
      <c r="AG747" s="36"/>
      <c r="AH747" s="36">
        <v>0</v>
      </c>
      <c r="AI747" s="36">
        <v>0</v>
      </c>
      <c r="AJ747" s="36">
        <v>0</v>
      </c>
      <c r="AK747" s="36">
        <v>0</v>
      </c>
      <c r="AL747" s="36">
        <v>0</v>
      </c>
      <c r="AM747" s="36">
        <v>0</v>
      </c>
      <c r="AN747" s="36" t="s">
        <v>389</v>
      </c>
      <c r="AO747" s="36">
        <v>35</v>
      </c>
      <c r="AP747" s="36" t="s">
        <v>390</v>
      </c>
      <c r="AQ747" s="36">
        <v>158685</v>
      </c>
      <c r="AR747" s="36">
        <v>1586.85</v>
      </c>
      <c r="AS747" s="36" t="s">
        <v>391</v>
      </c>
      <c r="AT747" t="str">
        <f t="shared" si="38"/>
        <v>764531990WRXTXXNX VXXNNX RXBXXRX1332.96SIMNÃONÃO570122340444761.875ANMEP044663.87544761.87530808.87544689.87543660.875000000AMIL35AMIL 400 QP NACIONAL1586851586.85INATIVO</v>
      </c>
      <c r="AU747">
        <f t="shared" si="39"/>
        <v>1</v>
      </c>
      <c r="AV747">
        <f t="shared" si="40"/>
        <v>1</v>
      </c>
      <c r="AW747">
        <f>COUNTIF(Erros!$J$2:$J$1060,H747)</f>
        <v>3</v>
      </c>
      <c r="AX747">
        <f>COUNTIF(Discrepante!$J$2:$J$86,H747)</f>
        <v>0</v>
      </c>
      <c r="AY747">
        <f>COUNTIF(Acertos!$J$2:$J$37,H747)</f>
        <v>0</v>
      </c>
    </row>
    <row r="748" spans="1:51">
      <c r="A748" s="33"/>
      <c r="B748" s="33"/>
      <c r="C748" s="33"/>
      <c r="D748" s="36"/>
      <c r="E748" s="33"/>
      <c r="F748" s="33"/>
      <c r="G748" s="33"/>
      <c r="H748" s="36">
        <v>76457404</v>
      </c>
      <c r="I748" s="30">
        <v>0</v>
      </c>
      <c r="J748" s="36" t="s">
        <v>989</v>
      </c>
      <c r="K748" s="33"/>
      <c r="L748" s="33"/>
      <c r="M748" s="33"/>
      <c r="N748" s="33"/>
      <c r="O748" s="33"/>
      <c r="P748" s="36">
        <v>1784.23</v>
      </c>
      <c r="Q748" s="36" t="s">
        <v>404</v>
      </c>
      <c r="R748" s="36" t="s">
        <v>404</v>
      </c>
      <c r="S748" s="36" t="s">
        <v>404</v>
      </c>
      <c r="T748" s="36">
        <v>19</v>
      </c>
      <c r="U748" s="36">
        <v>0</v>
      </c>
      <c r="V748" s="36">
        <v>1</v>
      </c>
      <c r="W748" s="36">
        <v>223562</v>
      </c>
      <c r="X748" s="37">
        <v>44761.875</v>
      </c>
      <c r="Y748" s="36" t="s">
        <v>387</v>
      </c>
      <c r="Z748" s="36">
        <v>0</v>
      </c>
      <c r="AA748" s="37"/>
      <c r="AB748" s="37">
        <v>44761.875</v>
      </c>
      <c r="AC748" s="37">
        <v>33079.875</v>
      </c>
      <c r="AD748" s="37">
        <v>44319.875</v>
      </c>
      <c r="AE748" s="37">
        <v>44299.875</v>
      </c>
      <c r="AF748" s="37">
        <v>43660.875</v>
      </c>
      <c r="AG748" s="36"/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36" t="s">
        <v>389</v>
      </c>
      <c r="AO748" s="36">
        <v>35</v>
      </c>
      <c r="AP748" s="36" t="s">
        <v>476</v>
      </c>
      <c r="AQ748" s="36">
        <v>212411</v>
      </c>
      <c r="AR748" s="36">
        <v>2124.11</v>
      </c>
      <c r="AS748" s="36" t="s">
        <v>408</v>
      </c>
      <c r="AT748" t="str">
        <f t="shared" si="38"/>
        <v>764574040MXRWX XNTXNXX XLMXXDX DX JXU XLXVXXRX1784.23SIMSIMSIM190122356244761.875FNEL044761.87533079.87544319.87544299.87543660.875000000AMIL35AMIL 400 QC NACIONAL2124112124.11ATIVO</v>
      </c>
      <c r="AU748">
        <f t="shared" si="39"/>
        <v>0</v>
      </c>
      <c r="AV748">
        <f t="shared" si="40"/>
        <v>0</v>
      </c>
      <c r="AW748">
        <f>COUNTIF(Erros!$J$2:$J$1060,H748)</f>
        <v>3</v>
      </c>
      <c r="AX748">
        <f>COUNTIF(Discrepante!$J$2:$J$86,H748)</f>
        <v>0</v>
      </c>
      <c r="AY748">
        <f>COUNTIF(Acertos!$J$2:$J$37,H748)</f>
        <v>0</v>
      </c>
    </row>
    <row r="749" spans="1:51">
      <c r="A749" s="33"/>
      <c r="B749" s="33"/>
      <c r="C749" s="33"/>
      <c r="D749" s="34"/>
      <c r="E749" s="33"/>
      <c r="F749" s="33"/>
      <c r="G749" s="33"/>
      <c r="H749" s="34">
        <v>76457404</v>
      </c>
      <c r="I749" s="29">
        <v>0</v>
      </c>
      <c r="J749" s="34" t="s">
        <v>989</v>
      </c>
      <c r="K749" s="33"/>
      <c r="L749" s="33"/>
      <c r="M749" s="33"/>
      <c r="N749" s="33"/>
      <c r="O749" s="33"/>
      <c r="P749" s="34">
        <v>1784.23</v>
      </c>
      <c r="Q749" s="34" t="s">
        <v>404</v>
      </c>
      <c r="R749" s="34" t="s">
        <v>404</v>
      </c>
      <c r="S749" s="34" t="s">
        <v>404</v>
      </c>
      <c r="T749" s="34">
        <v>19</v>
      </c>
      <c r="U749" s="34">
        <v>0</v>
      </c>
      <c r="V749" s="34">
        <v>1</v>
      </c>
      <c r="W749" s="34">
        <v>223562</v>
      </c>
      <c r="X749" s="35">
        <v>44761.875</v>
      </c>
      <c r="Y749" s="34" t="s">
        <v>387</v>
      </c>
      <c r="Z749" s="34">
        <v>0</v>
      </c>
      <c r="AA749" s="35"/>
      <c r="AB749" s="35">
        <v>44761.875</v>
      </c>
      <c r="AC749" s="35">
        <v>33079.875</v>
      </c>
      <c r="AD749" s="35">
        <v>44319.875</v>
      </c>
      <c r="AE749" s="35">
        <v>44299.875</v>
      </c>
      <c r="AF749" s="35">
        <v>43660.875</v>
      </c>
      <c r="AG749" s="34"/>
      <c r="AH749" s="34">
        <v>0</v>
      </c>
      <c r="AI749" s="34">
        <v>0</v>
      </c>
      <c r="AJ749" s="34">
        <v>0</v>
      </c>
      <c r="AK749" s="34">
        <v>0</v>
      </c>
      <c r="AL749" s="34">
        <v>0</v>
      </c>
      <c r="AM749" s="34">
        <v>0</v>
      </c>
      <c r="AN749" s="34" t="s">
        <v>389</v>
      </c>
      <c r="AO749" s="34">
        <v>35</v>
      </c>
      <c r="AP749" s="34" t="s">
        <v>476</v>
      </c>
      <c r="AQ749" s="34">
        <v>212411</v>
      </c>
      <c r="AR749" s="34">
        <v>2124.11</v>
      </c>
      <c r="AS749" s="34" t="s">
        <v>408</v>
      </c>
      <c r="AT749" t="str">
        <f t="shared" si="38"/>
        <v>764574040MXRWX XNTXNXX XLMXXDX DX JXU XLXVXXRX1784.23SIMSIMSIM190122356244761.875FNEL044761.87533079.87544319.87544299.87543660.875000000AMIL35AMIL 400 QC NACIONAL2124112124.11ATIVO</v>
      </c>
      <c r="AU749">
        <f t="shared" si="39"/>
        <v>1</v>
      </c>
      <c r="AV749">
        <f t="shared" si="40"/>
        <v>1</v>
      </c>
      <c r="AW749">
        <f>COUNTIF(Erros!$J$2:$J$1060,H749)</f>
        <v>3</v>
      </c>
      <c r="AX749">
        <f>COUNTIF(Discrepante!$J$2:$J$86,H749)</f>
        <v>0</v>
      </c>
      <c r="AY749">
        <f>COUNTIF(Acertos!$J$2:$J$37,H749)</f>
        <v>0</v>
      </c>
    </row>
    <row r="750" spans="1:51">
      <c r="A750" s="33"/>
      <c r="B750" s="33"/>
      <c r="C750" s="33"/>
      <c r="D750" s="36"/>
      <c r="E750" s="33"/>
      <c r="F750" s="33"/>
      <c r="G750" s="33"/>
      <c r="H750" s="36">
        <v>76457404</v>
      </c>
      <c r="I750" s="30">
        <v>0</v>
      </c>
      <c r="J750" s="36" t="s">
        <v>989</v>
      </c>
      <c r="K750" s="33"/>
      <c r="L750" s="33"/>
      <c r="M750" s="33"/>
      <c r="N750" s="33"/>
      <c r="O750" s="33"/>
      <c r="P750" s="36">
        <v>1784.23</v>
      </c>
      <c r="Q750" s="36" t="s">
        <v>404</v>
      </c>
      <c r="R750" s="36" t="s">
        <v>404</v>
      </c>
      <c r="S750" s="36" t="s">
        <v>404</v>
      </c>
      <c r="T750" s="36">
        <v>19</v>
      </c>
      <c r="U750" s="36">
        <v>0</v>
      </c>
      <c r="V750" s="36">
        <v>1</v>
      </c>
      <c r="W750" s="36">
        <v>223562</v>
      </c>
      <c r="X750" s="37">
        <v>44761.875</v>
      </c>
      <c r="Y750" s="36" t="s">
        <v>387</v>
      </c>
      <c r="Z750" s="36">
        <v>0</v>
      </c>
      <c r="AA750" s="37"/>
      <c r="AB750" s="37">
        <v>44761.875</v>
      </c>
      <c r="AC750" s="37">
        <v>33079.875</v>
      </c>
      <c r="AD750" s="37">
        <v>44319.875</v>
      </c>
      <c r="AE750" s="37">
        <v>44299.875</v>
      </c>
      <c r="AF750" s="37">
        <v>43660.875</v>
      </c>
      <c r="AG750" s="36"/>
      <c r="AH750" s="36">
        <v>0</v>
      </c>
      <c r="AI750" s="36">
        <v>0</v>
      </c>
      <c r="AJ750" s="36">
        <v>0</v>
      </c>
      <c r="AK750" s="36">
        <v>0</v>
      </c>
      <c r="AL750" s="36">
        <v>0</v>
      </c>
      <c r="AM750" s="36">
        <v>0</v>
      </c>
      <c r="AN750" s="36" t="s">
        <v>389</v>
      </c>
      <c r="AO750" s="36">
        <v>35</v>
      </c>
      <c r="AP750" s="36" t="s">
        <v>476</v>
      </c>
      <c r="AQ750" s="36">
        <v>212411</v>
      </c>
      <c r="AR750" s="36">
        <v>2124.11</v>
      </c>
      <c r="AS750" s="36" t="s">
        <v>408</v>
      </c>
      <c r="AT750" t="str">
        <f t="shared" si="38"/>
        <v>764574040MXRWX XNTXNXX XLMXXDX DX JXU XLXVXXRX1784.23SIMSIMSIM190122356244761.875FNEL044761.87533079.87544319.87544299.87543660.875000000AMIL35AMIL 400 QC NACIONAL2124112124.11ATIVO</v>
      </c>
      <c r="AU750">
        <f t="shared" si="39"/>
        <v>1</v>
      </c>
      <c r="AV750">
        <f t="shared" si="40"/>
        <v>1</v>
      </c>
      <c r="AW750">
        <f>COUNTIF(Erros!$J$2:$J$1060,H750)</f>
        <v>3</v>
      </c>
      <c r="AX750">
        <f>COUNTIF(Discrepante!$J$2:$J$86,H750)</f>
        <v>0</v>
      </c>
      <c r="AY750">
        <f>COUNTIF(Acertos!$J$2:$J$37,H750)</f>
        <v>0</v>
      </c>
    </row>
    <row r="751" spans="1:51">
      <c r="A751" s="33"/>
      <c r="B751" s="33"/>
      <c r="C751" s="33"/>
      <c r="D751" s="34"/>
      <c r="E751" s="33"/>
      <c r="F751" s="33"/>
      <c r="G751" s="33"/>
      <c r="H751" s="34">
        <v>76469686</v>
      </c>
      <c r="I751" s="29">
        <v>0</v>
      </c>
      <c r="J751" s="34" t="s">
        <v>986</v>
      </c>
      <c r="K751" s="33"/>
      <c r="L751" s="33"/>
      <c r="M751" s="33"/>
      <c r="N751" s="33"/>
      <c r="O751" s="33"/>
      <c r="P751" s="34">
        <v>415.83</v>
      </c>
      <c r="Q751" s="34" t="s">
        <v>404</v>
      </c>
      <c r="R751" s="34" t="s">
        <v>404</v>
      </c>
      <c r="S751" s="34" t="s">
        <v>404</v>
      </c>
      <c r="T751" s="34">
        <v>265</v>
      </c>
      <c r="U751" s="34">
        <v>0</v>
      </c>
      <c r="V751" s="34">
        <v>1</v>
      </c>
      <c r="W751" s="34">
        <v>223355</v>
      </c>
      <c r="X751" s="35">
        <v>44761.875</v>
      </c>
      <c r="Y751" s="34" t="s">
        <v>575</v>
      </c>
      <c r="Z751" s="34">
        <v>0</v>
      </c>
      <c r="AA751" s="35">
        <v>44741.875</v>
      </c>
      <c r="AB751" s="35">
        <v>44761.875</v>
      </c>
      <c r="AC751" s="35">
        <v>35842.875</v>
      </c>
      <c r="AD751" s="35">
        <v>44741.875</v>
      </c>
      <c r="AE751" s="35"/>
      <c r="AF751" s="35">
        <v>43660.875</v>
      </c>
      <c r="AG751" s="34"/>
      <c r="AH751" s="34">
        <v>0</v>
      </c>
      <c r="AI751" s="34">
        <v>0</v>
      </c>
      <c r="AJ751" s="34">
        <v>0</v>
      </c>
      <c r="AK751" s="34">
        <v>0</v>
      </c>
      <c r="AL751" s="34">
        <v>0</v>
      </c>
      <c r="AM751" s="34">
        <v>0</v>
      </c>
      <c r="AN751" s="34" t="s">
        <v>389</v>
      </c>
      <c r="AO751" s="34">
        <v>35</v>
      </c>
      <c r="AP751" s="34" t="s">
        <v>400</v>
      </c>
      <c r="AQ751" s="34">
        <v>49503</v>
      </c>
      <c r="AR751" s="34">
        <v>495.03</v>
      </c>
      <c r="AS751" s="34" t="s">
        <v>391</v>
      </c>
      <c r="AT751" t="str">
        <f t="shared" si="38"/>
        <v>764696860VXNXX DX XNTX XLXVXXRX415.83SIMSIMSIM2650122335544761.875ASCOSERVI044741.87544761.87535842.87544741.87543660.875000000AMIL35NEXT MUNICIPAL SÃO PAULO49503495.03INATIVO</v>
      </c>
      <c r="AU751">
        <f t="shared" si="39"/>
        <v>0</v>
      </c>
      <c r="AV751">
        <f t="shared" si="40"/>
        <v>0</v>
      </c>
      <c r="AW751">
        <f>COUNTIF(Erros!$J$2:$J$1060,H751)</f>
        <v>3</v>
      </c>
      <c r="AX751">
        <f>COUNTIF(Discrepante!$J$2:$J$86,H751)</f>
        <v>0</v>
      </c>
      <c r="AY751">
        <f>COUNTIF(Acertos!$J$2:$J$37,H751)</f>
        <v>0</v>
      </c>
    </row>
    <row r="752" spans="1:51">
      <c r="A752" s="33"/>
      <c r="B752" s="33"/>
      <c r="C752" s="33"/>
      <c r="D752" s="36"/>
      <c r="E752" s="33"/>
      <c r="F752" s="33"/>
      <c r="G752" s="33"/>
      <c r="H752" s="36">
        <v>76469686</v>
      </c>
      <c r="I752" s="30">
        <v>0</v>
      </c>
      <c r="J752" s="36" t="s">
        <v>986</v>
      </c>
      <c r="K752" s="33"/>
      <c r="L752" s="33"/>
      <c r="M752" s="33"/>
      <c r="N752" s="33"/>
      <c r="O752" s="33"/>
      <c r="P752" s="36">
        <v>415.83</v>
      </c>
      <c r="Q752" s="36" t="s">
        <v>404</v>
      </c>
      <c r="R752" s="36" t="s">
        <v>404</v>
      </c>
      <c r="S752" s="36" t="s">
        <v>404</v>
      </c>
      <c r="T752" s="36">
        <v>265</v>
      </c>
      <c r="U752" s="36">
        <v>0</v>
      </c>
      <c r="V752" s="36">
        <v>1</v>
      </c>
      <c r="W752" s="36">
        <v>223355</v>
      </c>
      <c r="X752" s="37">
        <v>44761.875</v>
      </c>
      <c r="Y752" s="36" t="s">
        <v>575</v>
      </c>
      <c r="Z752" s="36">
        <v>0</v>
      </c>
      <c r="AA752" s="37">
        <v>44741.875</v>
      </c>
      <c r="AB752" s="37">
        <v>44761.875</v>
      </c>
      <c r="AC752" s="37">
        <v>35842.875</v>
      </c>
      <c r="AD752" s="37">
        <v>44741.875</v>
      </c>
      <c r="AE752" s="37"/>
      <c r="AF752" s="37">
        <v>43660.875</v>
      </c>
      <c r="AG752" s="36"/>
      <c r="AH752" s="36">
        <v>0</v>
      </c>
      <c r="AI752" s="36">
        <v>0</v>
      </c>
      <c r="AJ752" s="36">
        <v>0</v>
      </c>
      <c r="AK752" s="36">
        <v>0</v>
      </c>
      <c r="AL752" s="36">
        <v>0</v>
      </c>
      <c r="AM752" s="36">
        <v>0</v>
      </c>
      <c r="AN752" s="36" t="s">
        <v>389</v>
      </c>
      <c r="AO752" s="36">
        <v>35</v>
      </c>
      <c r="AP752" s="36" t="s">
        <v>400</v>
      </c>
      <c r="AQ752" s="36">
        <v>49503</v>
      </c>
      <c r="AR752" s="36">
        <v>495.03</v>
      </c>
      <c r="AS752" s="36" t="s">
        <v>391</v>
      </c>
      <c r="AT752" t="str">
        <f t="shared" si="38"/>
        <v>764696860VXNXX DX XNTX XLXVXXRX415.83SIMSIMSIM2650122335544761.875ASCOSERVI044741.87544761.87535842.87544741.87543660.875000000AMIL35NEXT MUNICIPAL SÃO PAULO49503495.03INATIVO</v>
      </c>
      <c r="AU752">
        <f t="shared" si="39"/>
        <v>1</v>
      </c>
      <c r="AV752">
        <f t="shared" si="40"/>
        <v>1</v>
      </c>
      <c r="AW752">
        <f>COUNTIF(Erros!$J$2:$J$1060,H752)</f>
        <v>3</v>
      </c>
      <c r="AX752">
        <f>COUNTIF(Discrepante!$J$2:$J$86,H752)</f>
        <v>0</v>
      </c>
      <c r="AY752">
        <f>COUNTIF(Acertos!$J$2:$J$37,H752)</f>
        <v>0</v>
      </c>
    </row>
    <row r="753" spans="1:51">
      <c r="A753" s="33"/>
      <c r="B753" s="33"/>
      <c r="C753" s="33"/>
      <c r="D753" s="34"/>
      <c r="E753" s="33"/>
      <c r="F753" s="33"/>
      <c r="G753" s="33"/>
      <c r="H753" s="34">
        <v>76469686</v>
      </c>
      <c r="I753" s="29">
        <v>0</v>
      </c>
      <c r="J753" s="34" t="s">
        <v>986</v>
      </c>
      <c r="K753" s="33"/>
      <c r="L753" s="33"/>
      <c r="M753" s="33"/>
      <c r="N753" s="33"/>
      <c r="O753" s="33"/>
      <c r="P753" s="34">
        <v>415.83</v>
      </c>
      <c r="Q753" s="34" t="s">
        <v>404</v>
      </c>
      <c r="R753" s="34" t="s">
        <v>404</v>
      </c>
      <c r="S753" s="34" t="s">
        <v>404</v>
      </c>
      <c r="T753" s="34">
        <v>265</v>
      </c>
      <c r="U753" s="34">
        <v>0</v>
      </c>
      <c r="V753" s="34">
        <v>1</v>
      </c>
      <c r="W753" s="34">
        <v>223355</v>
      </c>
      <c r="X753" s="35">
        <v>44761.875</v>
      </c>
      <c r="Y753" s="34" t="s">
        <v>575</v>
      </c>
      <c r="Z753" s="34">
        <v>0</v>
      </c>
      <c r="AA753" s="35">
        <v>44741.875</v>
      </c>
      <c r="AB753" s="35">
        <v>44761.875</v>
      </c>
      <c r="AC753" s="35">
        <v>35842.875</v>
      </c>
      <c r="AD753" s="35">
        <v>44741.875</v>
      </c>
      <c r="AE753" s="35"/>
      <c r="AF753" s="35">
        <v>43660.875</v>
      </c>
      <c r="AG753" s="34"/>
      <c r="AH753" s="34">
        <v>0</v>
      </c>
      <c r="AI753" s="34">
        <v>0</v>
      </c>
      <c r="AJ753" s="34">
        <v>0</v>
      </c>
      <c r="AK753" s="34">
        <v>0</v>
      </c>
      <c r="AL753" s="34">
        <v>0</v>
      </c>
      <c r="AM753" s="34">
        <v>0</v>
      </c>
      <c r="AN753" s="34" t="s">
        <v>389</v>
      </c>
      <c r="AO753" s="34">
        <v>35</v>
      </c>
      <c r="AP753" s="34" t="s">
        <v>400</v>
      </c>
      <c r="AQ753" s="34">
        <v>49503</v>
      </c>
      <c r="AR753" s="34">
        <v>495.03</v>
      </c>
      <c r="AS753" s="34" t="s">
        <v>391</v>
      </c>
      <c r="AT753" t="str">
        <f t="shared" si="38"/>
        <v>764696860VXNXX DX XNTX XLXVXXRX415.83SIMSIMSIM2650122335544761.875ASCOSERVI044741.87544761.87535842.87544741.87543660.875000000AMIL35NEXT MUNICIPAL SÃO PAULO49503495.03INATIVO</v>
      </c>
      <c r="AU753">
        <f t="shared" si="39"/>
        <v>1</v>
      </c>
      <c r="AV753">
        <f t="shared" si="40"/>
        <v>1</v>
      </c>
      <c r="AW753">
        <f>COUNTIF(Erros!$J$2:$J$1060,H753)</f>
        <v>3</v>
      </c>
      <c r="AX753">
        <f>COUNTIF(Discrepante!$J$2:$J$86,H753)</f>
        <v>0</v>
      </c>
      <c r="AY753">
        <f>COUNTIF(Acertos!$J$2:$J$37,H753)</f>
        <v>0</v>
      </c>
    </row>
    <row r="754" spans="1:51">
      <c r="A754" s="33"/>
      <c r="B754" s="33"/>
      <c r="C754" s="33"/>
      <c r="D754" s="36"/>
      <c r="E754" s="33"/>
      <c r="F754" s="33"/>
      <c r="G754" s="33"/>
      <c r="H754" s="36">
        <v>76469757</v>
      </c>
      <c r="I754" s="30">
        <v>0</v>
      </c>
      <c r="J754" s="36" t="s">
        <v>983</v>
      </c>
      <c r="K754" s="33"/>
      <c r="L754" s="33"/>
      <c r="M754" s="33"/>
      <c r="N754" s="33"/>
      <c r="O754" s="33"/>
      <c r="P754" s="36">
        <v>1287.56</v>
      </c>
      <c r="Q754" s="36" t="s">
        <v>404</v>
      </c>
      <c r="R754" s="36" t="s">
        <v>404</v>
      </c>
      <c r="S754" s="36" t="s">
        <v>404</v>
      </c>
      <c r="T754" s="36">
        <v>19</v>
      </c>
      <c r="U754" s="36">
        <v>0</v>
      </c>
      <c r="V754" s="36">
        <v>1</v>
      </c>
      <c r="W754" s="36">
        <v>222905</v>
      </c>
      <c r="X754" s="37">
        <v>44761.875</v>
      </c>
      <c r="Y754" s="36" t="s">
        <v>387</v>
      </c>
      <c r="Z754" s="36">
        <v>0</v>
      </c>
      <c r="AA754" s="37"/>
      <c r="AB754" s="37">
        <v>44761.875</v>
      </c>
      <c r="AC754" s="37">
        <v>39614.875</v>
      </c>
      <c r="AD754" s="37">
        <v>43657.875</v>
      </c>
      <c r="AE754" s="37"/>
      <c r="AF754" s="37">
        <v>43660.875</v>
      </c>
      <c r="AG754" s="36"/>
      <c r="AH754" s="36">
        <v>0</v>
      </c>
      <c r="AI754" s="36">
        <v>0</v>
      </c>
      <c r="AJ754" s="36">
        <v>0</v>
      </c>
      <c r="AK754" s="36">
        <v>0</v>
      </c>
      <c r="AL754" s="36">
        <v>0</v>
      </c>
      <c r="AM754" s="36">
        <v>0</v>
      </c>
      <c r="AN754" s="36" t="s">
        <v>389</v>
      </c>
      <c r="AO754" s="36">
        <v>35</v>
      </c>
      <c r="AP754" s="36" t="s">
        <v>398</v>
      </c>
      <c r="AQ754" s="36">
        <v>153282</v>
      </c>
      <c r="AR754" s="36">
        <v>1532.82</v>
      </c>
      <c r="AS754" s="36" t="s">
        <v>408</v>
      </c>
      <c r="AT754" t="str">
        <f t="shared" si="38"/>
        <v>764697570MXRXX FXRNXNDX XRXUJX XLXVXXRX DX MXLX1287.56SIMSIMSIM190122290544761.875FNEL044761.87539614.87543657.87543660.875000000AMIL35AMIL 500 QP NACIONAL1532821532.82ATIVO</v>
      </c>
      <c r="AU754">
        <f t="shared" si="39"/>
        <v>0</v>
      </c>
      <c r="AV754">
        <f t="shared" si="40"/>
        <v>0</v>
      </c>
      <c r="AW754">
        <f>COUNTIF(Erros!$J$2:$J$1060,H754)</f>
        <v>3</v>
      </c>
      <c r="AX754">
        <f>COUNTIF(Discrepante!$J$2:$J$86,H754)</f>
        <v>0</v>
      </c>
      <c r="AY754">
        <f>COUNTIF(Acertos!$J$2:$J$37,H754)</f>
        <v>0</v>
      </c>
    </row>
    <row r="755" spans="1:51">
      <c r="A755" s="33"/>
      <c r="B755" s="33"/>
      <c r="C755" s="33"/>
      <c r="D755" s="34"/>
      <c r="E755" s="33"/>
      <c r="F755" s="33"/>
      <c r="G755" s="33"/>
      <c r="H755" s="34">
        <v>76469757</v>
      </c>
      <c r="I755" s="29">
        <v>0</v>
      </c>
      <c r="J755" s="34" t="s">
        <v>983</v>
      </c>
      <c r="K755" s="33"/>
      <c r="L755" s="33"/>
      <c r="M755" s="33"/>
      <c r="N755" s="33"/>
      <c r="O755" s="33"/>
      <c r="P755" s="34">
        <v>1287.56</v>
      </c>
      <c r="Q755" s="34" t="s">
        <v>404</v>
      </c>
      <c r="R755" s="34" t="s">
        <v>404</v>
      </c>
      <c r="S755" s="34" t="s">
        <v>404</v>
      </c>
      <c r="T755" s="34">
        <v>19</v>
      </c>
      <c r="U755" s="34">
        <v>0</v>
      </c>
      <c r="V755" s="34">
        <v>1</v>
      </c>
      <c r="W755" s="34">
        <v>222905</v>
      </c>
      <c r="X755" s="35">
        <v>44761.875</v>
      </c>
      <c r="Y755" s="34" t="s">
        <v>387</v>
      </c>
      <c r="Z755" s="34">
        <v>0</v>
      </c>
      <c r="AA755" s="35"/>
      <c r="AB755" s="35">
        <v>44761.875</v>
      </c>
      <c r="AC755" s="35">
        <v>39614.875</v>
      </c>
      <c r="AD755" s="35">
        <v>43657.875</v>
      </c>
      <c r="AE755" s="35"/>
      <c r="AF755" s="35">
        <v>43660.875</v>
      </c>
      <c r="AG755" s="34"/>
      <c r="AH755" s="34">
        <v>0</v>
      </c>
      <c r="AI755" s="34">
        <v>0</v>
      </c>
      <c r="AJ755" s="34">
        <v>0</v>
      </c>
      <c r="AK755" s="34">
        <v>0</v>
      </c>
      <c r="AL755" s="34">
        <v>0</v>
      </c>
      <c r="AM755" s="34">
        <v>0</v>
      </c>
      <c r="AN755" s="34" t="s">
        <v>389</v>
      </c>
      <c r="AO755" s="34">
        <v>35</v>
      </c>
      <c r="AP755" s="34" t="s">
        <v>398</v>
      </c>
      <c r="AQ755" s="34">
        <v>153282</v>
      </c>
      <c r="AR755" s="34">
        <v>1532.82</v>
      </c>
      <c r="AS755" s="34" t="s">
        <v>408</v>
      </c>
      <c r="AT755" t="str">
        <f t="shared" si="38"/>
        <v>764697570MXRXX FXRNXNDX XRXUJX XLXVXXRX DX MXLX1287.56SIMSIMSIM190122290544761.875FNEL044761.87539614.87543657.87543660.875000000AMIL35AMIL 500 QP NACIONAL1532821532.82ATIVO</v>
      </c>
      <c r="AU755">
        <f t="shared" si="39"/>
        <v>1</v>
      </c>
      <c r="AV755">
        <f t="shared" si="40"/>
        <v>1</v>
      </c>
      <c r="AW755">
        <f>COUNTIF(Erros!$J$2:$J$1060,H755)</f>
        <v>3</v>
      </c>
      <c r="AX755">
        <f>COUNTIF(Discrepante!$J$2:$J$86,H755)</f>
        <v>0</v>
      </c>
      <c r="AY755">
        <f>COUNTIF(Acertos!$J$2:$J$37,H755)</f>
        <v>0</v>
      </c>
    </row>
    <row r="756" spans="1:51">
      <c r="A756" s="33"/>
      <c r="B756" s="33"/>
      <c r="C756" s="33"/>
      <c r="D756" s="36"/>
      <c r="E756" s="33"/>
      <c r="F756" s="33"/>
      <c r="G756" s="33"/>
      <c r="H756" s="36">
        <v>76469757</v>
      </c>
      <c r="I756" s="30">
        <v>0</v>
      </c>
      <c r="J756" s="36" t="s">
        <v>983</v>
      </c>
      <c r="K756" s="33"/>
      <c r="L756" s="33"/>
      <c r="M756" s="33"/>
      <c r="N756" s="33"/>
      <c r="O756" s="33"/>
      <c r="P756" s="36">
        <v>1287.56</v>
      </c>
      <c r="Q756" s="36" t="s">
        <v>404</v>
      </c>
      <c r="R756" s="36" t="s">
        <v>404</v>
      </c>
      <c r="S756" s="36" t="s">
        <v>404</v>
      </c>
      <c r="T756" s="36">
        <v>19</v>
      </c>
      <c r="U756" s="36">
        <v>0</v>
      </c>
      <c r="V756" s="36">
        <v>1</v>
      </c>
      <c r="W756" s="36">
        <v>222905</v>
      </c>
      <c r="X756" s="37">
        <v>44761.875</v>
      </c>
      <c r="Y756" s="36" t="s">
        <v>387</v>
      </c>
      <c r="Z756" s="36">
        <v>0</v>
      </c>
      <c r="AA756" s="37"/>
      <c r="AB756" s="37">
        <v>44761.875</v>
      </c>
      <c r="AC756" s="37">
        <v>39614.875</v>
      </c>
      <c r="AD756" s="37">
        <v>43657.875</v>
      </c>
      <c r="AE756" s="37"/>
      <c r="AF756" s="37">
        <v>43660.875</v>
      </c>
      <c r="AG756" s="36"/>
      <c r="AH756" s="36">
        <v>0</v>
      </c>
      <c r="AI756" s="36">
        <v>0</v>
      </c>
      <c r="AJ756" s="36">
        <v>0</v>
      </c>
      <c r="AK756" s="36">
        <v>0</v>
      </c>
      <c r="AL756" s="36">
        <v>0</v>
      </c>
      <c r="AM756" s="36">
        <v>0</v>
      </c>
      <c r="AN756" s="36" t="s">
        <v>389</v>
      </c>
      <c r="AO756" s="36">
        <v>35</v>
      </c>
      <c r="AP756" s="36" t="s">
        <v>398</v>
      </c>
      <c r="AQ756" s="36">
        <v>153282</v>
      </c>
      <c r="AR756" s="36">
        <v>1532.82</v>
      </c>
      <c r="AS756" s="36" t="s">
        <v>408</v>
      </c>
      <c r="AT756" t="str">
        <f t="shared" si="38"/>
        <v>764697570MXRXX FXRNXNDX XRXUJX XLXVXXRX DX MXLX1287.56SIMSIMSIM190122290544761.875FNEL044761.87539614.87543657.87543660.875000000AMIL35AMIL 500 QP NACIONAL1532821532.82ATIVO</v>
      </c>
      <c r="AU756">
        <f t="shared" si="39"/>
        <v>1</v>
      </c>
      <c r="AV756">
        <f t="shared" si="40"/>
        <v>1</v>
      </c>
      <c r="AW756">
        <f>COUNTIF(Erros!$J$2:$J$1060,H756)</f>
        <v>3</v>
      </c>
      <c r="AX756">
        <f>COUNTIF(Discrepante!$J$2:$J$86,H756)</f>
        <v>0</v>
      </c>
      <c r="AY756">
        <f>COUNTIF(Acertos!$J$2:$J$37,H756)</f>
        <v>0</v>
      </c>
    </row>
    <row r="757" spans="1:51">
      <c r="A757" s="33"/>
      <c r="B757" s="33"/>
      <c r="C757" s="33"/>
      <c r="D757" s="34"/>
      <c r="E757" s="33"/>
      <c r="F757" s="33"/>
      <c r="G757" s="33"/>
      <c r="H757" s="34">
        <v>76469785</v>
      </c>
      <c r="I757" s="29">
        <v>0</v>
      </c>
      <c r="J757" s="34" t="s">
        <v>988</v>
      </c>
      <c r="K757" s="33"/>
      <c r="L757" s="33"/>
      <c r="M757" s="33"/>
      <c r="N757" s="33"/>
      <c r="O757" s="33"/>
      <c r="P757" s="34">
        <v>1829.66</v>
      </c>
      <c r="Q757" s="34" t="s">
        <v>404</v>
      </c>
      <c r="R757" s="34" t="s">
        <v>404</v>
      </c>
      <c r="S757" s="34" t="s">
        <v>404</v>
      </c>
      <c r="T757" s="34">
        <v>232</v>
      </c>
      <c r="U757" s="34">
        <v>0</v>
      </c>
      <c r="V757" s="34">
        <v>1</v>
      </c>
      <c r="W757" s="34">
        <v>223406</v>
      </c>
      <c r="X757" s="35">
        <v>44761.875</v>
      </c>
      <c r="Y757" s="34" t="s">
        <v>499</v>
      </c>
      <c r="Z757" s="34">
        <v>0</v>
      </c>
      <c r="AA757" s="35"/>
      <c r="AB757" s="35">
        <v>44761.875</v>
      </c>
      <c r="AC757" s="35">
        <v>33045.875</v>
      </c>
      <c r="AD757" s="35">
        <v>43657.875</v>
      </c>
      <c r="AE757" s="35"/>
      <c r="AF757" s="35">
        <v>43660.875</v>
      </c>
      <c r="AG757" s="34"/>
      <c r="AH757" s="34">
        <v>0</v>
      </c>
      <c r="AI757" s="34">
        <v>0</v>
      </c>
      <c r="AJ757" s="34">
        <v>0</v>
      </c>
      <c r="AK757" s="34">
        <v>0</v>
      </c>
      <c r="AL757" s="34">
        <v>0</v>
      </c>
      <c r="AM757" s="34">
        <v>0</v>
      </c>
      <c r="AN757" s="34" t="s">
        <v>389</v>
      </c>
      <c r="AO757" s="34">
        <v>35</v>
      </c>
      <c r="AP757" s="34" t="s">
        <v>398</v>
      </c>
      <c r="AQ757" s="34">
        <v>220443</v>
      </c>
      <c r="AR757" s="34">
        <v>2204.4299999999998</v>
      </c>
      <c r="AS757" s="34" t="s">
        <v>408</v>
      </c>
      <c r="AT757" t="str">
        <f t="shared" si="38"/>
        <v>764697850LXRX XLVX DX NXWXMXNTX1829.66SIMSIMSIM2320122340644761.875SEEB - BA044761.87533045.87543657.87543660.875000000AMIL35AMIL 500 QP NACIONAL2204432204.43ATIVO</v>
      </c>
      <c r="AU757">
        <f t="shared" si="39"/>
        <v>0</v>
      </c>
      <c r="AV757">
        <f t="shared" si="40"/>
        <v>0</v>
      </c>
      <c r="AW757">
        <f>COUNTIF(Erros!$J$2:$J$1060,H757)</f>
        <v>3</v>
      </c>
      <c r="AX757">
        <f>COUNTIF(Discrepante!$J$2:$J$86,H757)</f>
        <v>0</v>
      </c>
      <c r="AY757">
        <f>COUNTIF(Acertos!$J$2:$J$37,H757)</f>
        <v>0</v>
      </c>
    </row>
    <row r="758" spans="1:51">
      <c r="A758" s="33"/>
      <c r="B758" s="33"/>
      <c r="C758" s="33"/>
      <c r="D758" s="36"/>
      <c r="E758" s="33"/>
      <c r="F758" s="33"/>
      <c r="G758" s="33"/>
      <c r="H758" s="36">
        <v>76469785</v>
      </c>
      <c r="I758" s="30">
        <v>0</v>
      </c>
      <c r="J758" s="36" t="s">
        <v>988</v>
      </c>
      <c r="K758" s="33"/>
      <c r="L758" s="33"/>
      <c r="M758" s="33"/>
      <c r="N758" s="33"/>
      <c r="O758" s="33"/>
      <c r="P758" s="36">
        <v>1829.66</v>
      </c>
      <c r="Q758" s="36" t="s">
        <v>404</v>
      </c>
      <c r="R758" s="36" t="s">
        <v>404</v>
      </c>
      <c r="S758" s="36" t="s">
        <v>404</v>
      </c>
      <c r="T758" s="36">
        <v>232</v>
      </c>
      <c r="U758" s="36">
        <v>0</v>
      </c>
      <c r="V758" s="36">
        <v>1</v>
      </c>
      <c r="W758" s="36">
        <v>223406</v>
      </c>
      <c r="X758" s="37">
        <v>44761.875</v>
      </c>
      <c r="Y758" s="36" t="s">
        <v>499</v>
      </c>
      <c r="Z758" s="36">
        <v>0</v>
      </c>
      <c r="AA758" s="37"/>
      <c r="AB758" s="37">
        <v>44761.875</v>
      </c>
      <c r="AC758" s="37">
        <v>33045.875</v>
      </c>
      <c r="AD758" s="37">
        <v>43657.875</v>
      </c>
      <c r="AE758" s="37"/>
      <c r="AF758" s="37">
        <v>43660.875</v>
      </c>
      <c r="AG758" s="36"/>
      <c r="AH758" s="36">
        <v>0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36" t="s">
        <v>389</v>
      </c>
      <c r="AO758" s="36">
        <v>35</v>
      </c>
      <c r="AP758" s="36" t="s">
        <v>398</v>
      </c>
      <c r="AQ758" s="36">
        <v>220443</v>
      </c>
      <c r="AR758" s="36">
        <v>2204.4299999999998</v>
      </c>
      <c r="AS758" s="36" t="s">
        <v>408</v>
      </c>
      <c r="AT758" t="str">
        <f t="shared" si="38"/>
        <v>764697850LXRX XLVX DX NXWXMXNTX1829.66SIMSIMSIM2320122340644761.875SEEB - BA044761.87533045.87543657.87543660.875000000AMIL35AMIL 500 QP NACIONAL2204432204.43ATIVO</v>
      </c>
      <c r="AU758">
        <f t="shared" si="39"/>
        <v>1</v>
      </c>
      <c r="AV758">
        <f t="shared" si="40"/>
        <v>1</v>
      </c>
      <c r="AW758">
        <f>COUNTIF(Erros!$J$2:$J$1060,H758)</f>
        <v>3</v>
      </c>
      <c r="AX758">
        <f>COUNTIF(Discrepante!$J$2:$J$86,H758)</f>
        <v>0</v>
      </c>
      <c r="AY758">
        <f>COUNTIF(Acertos!$J$2:$J$37,H758)</f>
        <v>0</v>
      </c>
    </row>
    <row r="759" spans="1:51">
      <c r="A759" s="33"/>
      <c r="B759" s="33"/>
      <c r="C759" s="33"/>
      <c r="D759" s="34"/>
      <c r="E759" s="33"/>
      <c r="F759" s="33"/>
      <c r="G759" s="33"/>
      <c r="H759" s="34">
        <v>76469785</v>
      </c>
      <c r="I759" s="29">
        <v>0</v>
      </c>
      <c r="J759" s="34" t="s">
        <v>988</v>
      </c>
      <c r="K759" s="33"/>
      <c r="L759" s="33"/>
      <c r="M759" s="33"/>
      <c r="N759" s="33"/>
      <c r="O759" s="33"/>
      <c r="P759" s="34">
        <v>1829.66</v>
      </c>
      <c r="Q759" s="34" t="s">
        <v>404</v>
      </c>
      <c r="R759" s="34" t="s">
        <v>404</v>
      </c>
      <c r="S759" s="34" t="s">
        <v>404</v>
      </c>
      <c r="T759" s="34">
        <v>232</v>
      </c>
      <c r="U759" s="34">
        <v>0</v>
      </c>
      <c r="V759" s="34">
        <v>1</v>
      </c>
      <c r="W759" s="34">
        <v>223406</v>
      </c>
      <c r="X759" s="35">
        <v>44761.875</v>
      </c>
      <c r="Y759" s="34" t="s">
        <v>499</v>
      </c>
      <c r="Z759" s="34">
        <v>0</v>
      </c>
      <c r="AA759" s="35"/>
      <c r="AB759" s="35">
        <v>44761.875</v>
      </c>
      <c r="AC759" s="35">
        <v>33045.875</v>
      </c>
      <c r="AD759" s="35">
        <v>43657.875</v>
      </c>
      <c r="AE759" s="35"/>
      <c r="AF759" s="35">
        <v>43660.875</v>
      </c>
      <c r="AG759" s="34"/>
      <c r="AH759" s="34">
        <v>0</v>
      </c>
      <c r="AI759" s="34">
        <v>0</v>
      </c>
      <c r="AJ759" s="34">
        <v>0</v>
      </c>
      <c r="AK759" s="34">
        <v>0</v>
      </c>
      <c r="AL759" s="34">
        <v>0</v>
      </c>
      <c r="AM759" s="34">
        <v>0</v>
      </c>
      <c r="AN759" s="34" t="s">
        <v>389</v>
      </c>
      <c r="AO759" s="34">
        <v>35</v>
      </c>
      <c r="AP759" s="34" t="s">
        <v>398</v>
      </c>
      <c r="AQ759" s="34">
        <v>220443</v>
      </c>
      <c r="AR759" s="34">
        <v>2204.4299999999998</v>
      </c>
      <c r="AS759" s="34" t="s">
        <v>408</v>
      </c>
      <c r="AT759" t="str">
        <f t="shared" si="38"/>
        <v>764697850LXRX XLVX DX NXWXMXNTX1829.66SIMSIMSIM2320122340644761.875SEEB - BA044761.87533045.87543657.87543660.875000000AMIL35AMIL 500 QP NACIONAL2204432204.43ATIVO</v>
      </c>
      <c r="AU759">
        <f t="shared" si="39"/>
        <v>1</v>
      </c>
      <c r="AV759">
        <f t="shared" si="40"/>
        <v>1</v>
      </c>
      <c r="AW759">
        <f>COUNTIF(Erros!$J$2:$J$1060,H759)</f>
        <v>3</v>
      </c>
      <c r="AX759">
        <f>COUNTIF(Discrepante!$J$2:$J$86,H759)</f>
        <v>0</v>
      </c>
      <c r="AY759">
        <f>COUNTIF(Acertos!$J$2:$J$37,H759)</f>
        <v>0</v>
      </c>
    </row>
    <row r="760" spans="1:51">
      <c r="A760" s="33"/>
      <c r="B760" s="33"/>
      <c r="C760" s="33"/>
      <c r="D760" s="34"/>
      <c r="E760" s="33"/>
      <c r="F760" s="33"/>
      <c r="G760" s="33"/>
      <c r="H760" s="34">
        <v>76469808</v>
      </c>
      <c r="I760" s="29">
        <v>0</v>
      </c>
      <c r="J760" s="34" t="s">
        <v>990</v>
      </c>
      <c r="K760" s="33"/>
      <c r="L760" s="33"/>
      <c r="M760" s="33"/>
      <c r="N760" s="33"/>
      <c r="O760" s="33"/>
      <c r="P760" s="34">
        <v>2575.9899999999998</v>
      </c>
      <c r="Q760" s="34" t="s">
        <v>404</v>
      </c>
      <c r="R760" s="34" t="s">
        <v>404</v>
      </c>
      <c r="S760" s="34" t="s">
        <v>404</v>
      </c>
      <c r="T760" s="34">
        <v>57</v>
      </c>
      <c r="U760" s="34">
        <v>0</v>
      </c>
      <c r="V760" s="34">
        <v>1</v>
      </c>
      <c r="W760" s="34">
        <v>223563</v>
      </c>
      <c r="X760" s="35">
        <v>44761.875</v>
      </c>
      <c r="Y760" s="34" t="s">
        <v>392</v>
      </c>
      <c r="Z760" s="34">
        <v>0</v>
      </c>
      <c r="AA760" s="35"/>
      <c r="AB760" s="35">
        <v>44761.875</v>
      </c>
      <c r="AC760" s="35">
        <v>28572.875</v>
      </c>
      <c r="AD760" s="35">
        <v>43660.875</v>
      </c>
      <c r="AE760" s="35"/>
      <c r="AF760" s="35">
        <v>43660.875</v>
      </c>
      <c r="AG760" s="34"/>
      <c r="AH760" s="34">
        <v>0</v>
      </c>
      <c r="AI760" s="34">
        <v>0</v>
      </c>
      <c r="AJ760" s="34">
        <v>0</v>
      </c>
      <c r="AK760" s="34">
        <v>0</v>
      </c>
      <c r="AL760" s="34">
        <v>0</v>
      </c>
      <c r="AM760" s="34">
        <v>0</v>
      </c>
      <c r="AN760" s="34" t="s">
        <v>389</v>
      </c>
      <c r="AO760" s="34">
        <v>35</v>
      </c>
      <c r="AP760" s="34" t="s">
        <v>476</v>
      </c>
      <c r="AQ760" s="34">
        <v>306664</v>
      </c>
      <c r="AR760" s="34">
        <v>3066.64</v>
      </c>
      <c r="AS760" s="34" t="s">
        <v>408</v>
      </c>
      <c r="AT760" t="str">
        <f t="shared" si="38"/>
        <v>764698080XLXX VXXXRX DX XUZX RXBXXRX2575.99SIMSIMSIM570122356344761.875ANMEP044761.87528572.87543660.87543660.875000000AMIL35AMIL 400 QC NACIONAL3066643066.64ATIVO</v>
      </c>
      <c r="AU760">
        <f t="shared" si="39"/>
        <v>0</v>
      </c>
      <c r="AV760">
        <f t="shared" si="40"/>
        <v>0</v>
      </c>
      <c r="AW760">
        <f>COUNTIF(Erros!$J$2:$J$1060,H760)</f>
        <v>3</v>
      </c>
      <c r="AX760">
        <f>COUNTIF(Discrepante!$J$2:$J$86,H760)</f>
        <v>0</v>
      </c>
      <c r="AY760">
        <f>COUNTIF(Acertos!$J$2:$J$37,H760)</f>
        <v>0</v>
      </c>
    </row>
    <row r="761" spans="1:51">
      <c r="A761" s="33"/>
      <c r="B761" s="33"/>
      <c r="C761" s="33"/>
      <c r="D761" s="36"/>
      <c r="E761" s="33"/>
      <c r="F761" s="33"/>
      <c r="G761" s="33"/>
      <c r="H761" s="36">
        <v>76469808</v>
      </c>
      <c r="I761" s="30">
        <v>0</v>
      </c>
      <c r="J761" s="36" t="s">
        <v>990</v>
      </c>
      <c r="K761" s="33"/>
      <c r="L761" s="33"/>
      <c r="M761" s="33"/>
      <c r="N761" s="33"/>
      <c r="O761" s="33"/>
      <c r="P761" s="36">
        <v>2575.9899999999998</v>
      </c>
      <c r="Q761" s="36" t="s">
        <v>404</v>
      </c>
      <c r="R761" s="36" t="s">
        <v>404</v>
      </c>
      <c r="S761" s="36" t="s">
        <v>404</v>
      </c>
      <c r="T761" s="36">
        <v>57</v>
      </c>
      <c r="U761" s="36">
        <v>0</v>
      </c>
      <c r="V761" s="36">
        <v>1</v>
      </c>
      <c r="W761" s="36">
        <v>223563</v>
      </c>
      <c r="X761" s="37">
        <v>44761.875</v>
      </c>
      <c r="Y761" s="36" t="s">
        <v>392</v>
      </c>
      <c r="Z761" s="36">
        <v>0</v>
      </c>
      <c r="AA761" s="37"/>
      <c r="AB761" s="37">
        <v>44761.875</v>
      </c>
      <c r="AC761" s="37">
        <v>28572.875</v>
      </c>
      <c r="AD761" s="37">
        <v>43660.875</v>
      </c>
      <c r="AE761" s="37"/>
      <c r="AF761" s="37">
        <v>43660.875</v>
      </c>
      <c r="AG761" s="36"/>
      <c r="AH761" s="36">
        <v>0</v>
      </c>
      <c r="AI761" s="36">
        <v>0</v>
      </c>
      <c r="AJ761" s="36">
        <v>0</v>
      </c>
      <c r="AK761" s="36">
        <v>0</v>
      </c>
      <c r="AL761" s="36">
        <v>0</v>
      </c>
      <c r="AM761" s="36">
        <v>0</v>
      </c>
      <c r="AN761" s="36" t="s">
        <v>389</v>
      </c>
      <c r="AO761" s="36">
        <v>35</v>
      </c>
      <c r="AP761" s="36" t="s">
        <v>476</v>
      </c>
      <c r="AQ761" s="36">
        <v>306664</v>
      </c>
      <c r="AR761" s="36">
        <v>3066.64</v>
      </c>
      <c r="AS761" s="36" t="s">
        <v>408</v>
      </c>
      <c r="AT761" t="str">
        <f t="shared" si="38"/>
        <v>764698080XLXX VXXXRX DX XUZX RXBXXRX2575.99SIMSIMSIM570122356344761.875ANMEP044761.87528572.87543660.87543660.875000000AMIL35AMIL 400 QC NACIONAL3066643066.64ATIVO</v>
      </c>
      <c r="AU761">
        <f t="shared" si="39"/>
        <v>1</v>
      </c>
      <c r="AV761">
        <f t="shared" si="40"/>
        <v>1</v>
      </c>
      <c r="AW761">
        <f>COUNTIF(Erros!$J$2:$J$1060,H761)</f>
        <v>3</v>
      </c>
      <c r="AX761">
        <f>COUNTIF(Discrepante!$J$2:$J$86,H761)</f>
        <v>0</v>
      </c>
      <c r="AY761">
        <f>COUNTIF(Acertos!$J$2:$J$37,H761)</f>
        <v>0</v>
      </c>
    </row>
    <row r="762" spans="1:51">
      <c r="A762" s="33"/>
      <c r="B762" s="33"/>
      <c r="C762" s="33"/>
      <c r="D762" s="34"/>
      <c r="E762" s="33"/>
      <c r="F762" s="33"/>
      <c r="G762" s="33"/>
      <c r="H762" s="34">
        <v>76469808</v>
      </c>
      <c r="I762" s="29">
        <v>0</v>
      </c>
      <c r="J762" s="34" t="s">
        <v>990</v>
      </c>
      <c r="K762" s="33"/>
      <c r="L762" s="33"/>
      <c r="M762" s="33"/>
      <c r="N762" s="33"/>
      <c r="O762" s="33"/>
      <c r="P762" s="34">
        <v>2575.9899999999998</v>
      </c>
      <c r="Q762" s="34" t="s">
        <v>404</v>
      </c>
      <c r="R762" s="34" t="s">
        <v>404</v>
      </c>
      <c r="S762" s="34" t="s">
        <v>404</v>
      </c>
      <c r="T762" s="34">
        <v>57</v>
      </c>
      <c r="U762" s="34">
        <v>0</v>
      </c>
      <c r="V762" s="34">
        <v>1</v>
      </c>
      <c r="W762" s="34">
        <v>223563</v>
      </c>
      <c r="X762" s="35">
        <v>44761.875</v>
      </c>
      <c r="Y762" s="34" t="s">
        <v>392</v>
      </c>
      <c r="Z762" s="34">
        <v>0</v>
      </c>
      <c r="AA762" s="35"/>
      <c r="AB762" s="35">
        <v>44761.875</v>
      </c>
      <c r="AC762" s="35">
        <v>28572.875</v>
      </c>
      <c r="AD762" s="35">
        <v>43660.875</v>
      </c>
      <c r="AE762" s="35"/>
      <c r="AF762" s="35">
        <v>43660.875</v>
      </c>
      <c r="AG762" s="34"/>
      <c r="AH762" s="34">
        <v>0</v>
      </c>
      <c r="AI762" s="34">
        <v>0</v>
      </c>
      <c r="AJ762" s="34">
        <v>0</v>
      </c>
      <c r="AK762" s="34">
        <v>0</v>
      </c>
      <c r="AL762" s="34">
        <v>0</v>
      </c>
      <c r="AM762" s="34">
        <v>0</v>
      </c>
      <c r="AN762" s="34" t="s">
        <v>389</v>
      </c>
      <c r="AO762" s="34">
        <v>35</v>
      </c>
      <c r="AP762" s="34" t="s">
        <v>476</v>
      </c>
      <c r="AQ762" s="34">
        <v>306664</v>
      </c>
      <c r="AR762" s="34">
        <v>3066.64</v>
      </c>
      <c r="AS762" s="34" t="s">
        <v>408</v>
      </c>
      <c r="AT762" t="str">
        <f t="shared" si="38"/>
        <v>764698080XLXX VXXXRX DX XUZX RXBXXRX2575.99SIMSIMSIM570122356344761.875ANMEP044761.87528572.87543660.87543660.875000000AMIL35AMIL 400 QC NACIONAL3066643066.64ATIVO</v>
      </c>
      <c r="AU762">
        <f t="shared" si="39"/>
        <v>1</v>
      </c>
      <c r="AV762">
        <f t="shared" si="40"/>
        <v>1</v>
      </c>
      <c r="AW762">
        <f>COUNTIF(Erros!$J$2:$J$1060,H762)</f>
        <v>3</v>
      </c>
      <c r="AX762">
        <f>COUNTIF(Discrepante!$J$2:$J$86,H762)</f>
        <v>0</v>
      </c>
      <c r="AY762">
        <f>COUNTIF(Acertos!$J$2:$J$37,H762)</f>
        <v>0</v>
      </c>
    </row>
    <row r="763" spans="1:51">
      <c r="A763" s="33"/>
      <c r="B763" s="33"/>
      <c r="C763" s="33"/>
      <c r="D763" s="34"/>
      <c r="E763" s="33"/>
      <c r="F763" s="33"/>
      <c r="G763" s="33"/>
      <c r="H763" s="34">
        <v>76469809</v>
      </c>
      <c r="I763" s="29">
        <v>0</v>
      </c>
      <c r="J763" s="34" t="s">
        <v>982</v>
      </c>
      <c r="K763" s="33"/>
      <c r="L763" s="33"/>
      <c r="M763" s="33"/>
      <c r="N763" s="33"/>
      <c r="O763" s="33"/>
      <c r="P763" s="34">
        <v>1038.1099999999999</v>
      </c>
      <c r="Q763" s="34" t="s">
        <v>404</v>
      </c>
      <c r="R763" s="34" t="s">
        <v>404</v>
      </c>
      <c r="S763" s="34" t="s">
        <v>404</v>
      </c>
      <c r="T763" s="34">
        <v>19</v>
      </c>
      <c r="U763" s="34">
        <v>0</v>
      </c>
      <c r="V763" s="34">
        <v>1</v>
      </c>
      <c r="W763" s="34">
        <v>222851</v>
      </c>
      <c r="X763" s="35">
        <v>44761.875</v>
      </c>
      <c r="Y763" s="34" t="s">
        <v>387</v>
      </c>
      <c r="Z763" s="34">
        <v>0</v>
      </c>
      <c r="AA763" s="35"/>
      <c r="AB763" s="35">
        <v>44761.875</v>
      </c>
      <c r="AC763" s="35">
        <v>41975.916666666664</v>
      </c>
      <c r="AD763" s="35">
        <v>43660.875</v>
      </c>
      <c r="AE763" s="35"/>
      <c r="AF763" s="35">
        <v>43660.875</v>
      </c>
      <c r="AG763" s="34"/>
      <c r="AH763" s="34">
        <v>0</v>
      </c>
      <c r="AI763" s="34">
        <v>0</v>
      </c>
      <c r="AJ763" s="34">
        <v>0</v>
      </c>
      <c r="AK763" s="34">
        <v>0</v>
      </c>
      <c r="AL763" s="34">
        <v>0</v>
      </c>
      <c r="AM763" s="34">
        <v>0</v>
      </c>
      <c r="AN763" s="34" t="s">
        <v>389</v>
      </c>
      <c r="AO763" s="34">
        <v>35</v>
      </c>
      <c r="AP763" s="34" t="s">
        <v>476</v>
      </c>
      <c r="AQ763" s="34">
        <v>123586</v>
      </c>
      <c r="AR763" s="34">
        <v>1235.8599999999999</v>
      </c>
      <c r="AS763" s="34" t="s">
        <v>408</v>
      </c>
      <c r="AT763" t="str">
        <f t="shared" si="38"/>
        <v>764698090PXDRX XLVX LXRX NXBRXGX1038.11SIMSIMSIM190122285144761.875FNEL044761.87541975.916666666743660.87543660.875000000AMIL35AMIL 400 QC NACIONAL1235861235.86ATIVO</v>
      </c>
      <c r="AU763">
        <f t="shared" si="39"/>
        <v>0</v>
      </c>
      <c r="AV763">
        <f t="shared" si="40"/>
        <v>0</v>
      </c>
      <c r="AW763">
        <f>COUNTIF(Erros!$J$2:$J$1060,H763)</f>
        <v>3</v>
      </c>
      <c r="AX763">
        <f>COUNTIF(Discrepante!$J$2:$J$86,H763)</f>
        <v>0</v>
      </c>
      <c r="AY763">
        <f>COUNTIF(Acertos!$J$2:$J$37,H763)</f>
        <v>0</v>
      </c>
    </row>
    <row r="764" spans="1:51">
      <c r="A764" s="33"/>
      <c r="B764" s="33"/>
      <c r="C764" s="33"/>
      <c r="D764" s="36"/>
      <c r="E764" s="33"/>
      <c r="F764" s="33"/>
      <c r="G764" s="33"/>
      <c r="H764" s="36">
        <v>76469809</v>
      </c>
      <c r="I764" s="30">
        <v>0</v>
      </c>
      <c r="J764" s="36" t="s">
        <v>982</v>
      </c>
      <c r="K764" s="33"/>
      <c r="L764" s="33"/>
      <c r="M764" s="33"/>
      <c r="N764" s="33"/>
      <c r="O764" s="33"/>
      <c r="P764" s="36">
        <v>1038.1099999999999</v>
      </c>
      <c r="Q764" s="36" t="s">
        <v>404</v>
      </c>
      <c r="R764" s="36" t="s">
        <v>404</v>
      </c>
      <c r="S764" s="36" t="s">
        <v>404</v>
      </c>
      <c r="T764" s="36">
        <v>19</v>
      </c>
      <c r="U764" s="36">
        <v>0</v>
      </c>
      <c r="V764" s="36">
        <v>1</v>
      </c>
      <c r="W764" s="36">
        <v>222851</v>
      </c>
      <c r="X764" s="37">
        <v>44761.875</v>
      </c>
      <c r="Y764" s="36" t="s">
        <v>387</v>
      </c>
      <c r="Z764" s="36">
        <v>0</v>
      </c>
      <c r="AA764" s="37"/>
      <c r="AB764" s="37">
        <v>44761.875</v>
      </c>
      <c r="AC764" s="37">
        <v>41975.916666666664</v>
      </c>
      <c r="AD764" s="37">
        <v>43660.875</v>
      </c>
      <c r="AE764" s="37"/>
      <c r="AF764" s="37">
        <v>43660.875</v>
      </c>
      <c r="AG764" s="36"/>
      <c r="AH764" s="36">
        <v>0</v>
      </c>
      <c r="AI764" s="36">
        <v>0</v>
      </c>
      <c r="AJ764" s="36">
        <v>0</v>
      </c>
      <c r="AK764" s="36">
        <v>0</v>
      </c>
      <c r="AL764" s="36">
        <v>0</v>
      </c>
      <c r="AM764" s="36">
        <v>0</v>
      </c>
      <c r="AN764" s="36" t="s">
        <v>389</v>
      </c>
      <c r="AO764" s="36">
        <v>35</v>
      </c>
      <c r="AP764" s="36" t="s">
        <v>476</v>
      </c>
      <c r="AQ764" s="36">
        <v>123586</v>
      </c>
      <c r="AR764" s="36">
        <v>1235.8599999999999</v>
      </c>
      <c r="AS764" s="36" t="s">
        <v>408</v>
      </c>
      <c r="AT764" t="str">
        <f t="shared" si="38"/>
        <v>764698090PXDRX XLVX LXRX NXBRXGX1038.11SIMSIMSIM190122285144761.875FNEL044761.87541975.916666666743660.87543660.875000000AMIL35AMIL 400 QC NACIONAL1235861235.86ATIVO</v>
      </c>
      <c r="AU764">
        <f t="shared" si="39"/>
        <v>1</v>
      </c>
      <c r="AV764">
        <f t="shared" si="40"/>
        <v>1</v>
      </c>
      <c r="AW764">
        <f>COUNTIF(Erros!$J$2:$J$1060,H764)</f>
        <v>3</v>
      </c>
      <c r="AX764">
        <f>COUNTIF(Discrepante!$J$2:$J$86,H764)</f>
        <v>0</v>
      </c>
      <c r="AY764">
        <f>COUNTIF(Acertos!$J$2:$J$37,H764)</f>
        <v>0</v>
      </c>
    </row>
    <row r="765" spans="1:51">
      <c r="A765" s="33"/>
      <c r="B765" s="33"/>
      <c r="C765" s="33"/>
      <c r="D765" s="34"/>
      <c r="E765" s="33"/>
      <c r="F765" s="33"/>
      <c r="G765" s="33"/>
      <c r="H765" s="34">
        <v>76469809</v>
      </c>
      <c r="I765" s="29">
        <v>0</v>
      </c>
      <c r="J765" s="34" t="s">
        <v>982</v>
      </c>
      <c r="K765" s="33"/>
      <c r="L765" s="33"/>
      <c r="M765" s="33"/>
      <c r="N765" s="33"/>
      <c r="O765" s="33"/>
      <c r="P765" s="34">
        <v>1038.1099999999999</v>
      </c>
      <c r="Q765" s="34" t="s">
        <v>404</v>
      </c>
      <c r="R765" s="34" t="s">
        <v>404</v>
      </c>
      <c r="S765" s="34" t="s">
        <v>404</v>
      </c>
      <c r="T765" s="34">
        <v>19</v>
      </c>
      <c r="U765" s="34">
        <v>0</v>
      </c>
      <c r="V765" s="34">
        <v>1</v>
      </c>
      <c r="W765" s="34">
        <v>222851</v>
      </c>
      <c r="X765" s="35">
        <v>44761.875</v>
      </c>
      <c r="Y765" s="34" t="s">
        <v>387</v>
      </c>
      <c r="Z765" s="34">
        <v>0</v>
      </c>
      <c r="AA765" s="35"/>
      <c r="AB765" s="35">
        <v>44761.875</v>
      </c>
      <c r="AC765" s="35">
        <v>41975.916666666664</v>
      </c>
      <c r="AD765" s="35">
        <v>43660.875</v>
      </c>
      <c r="AE765" s="35"/>
      <c r="AF765" s="35">
        <v>43660.875</v>
      </c>
      <c r="AG765" s="34"/>
      <c r="AH765" s="34">
        <v>0</v>
      </c>
      <c r="AI765" s="34">
        <v>0</v>
      </c>
      <c r="AJ765" s="34">
        <v>0</v>
      </c>
      <c r="AK765" s="34">
        <v>0</v>
      </c>
      <c r="AL765" s="34">
        <v>0</v>
      </c>
      <c r="AM765" s="34">
        <v>0</v>
      </c>
      <c r="AN765" s="34" t="s">
        <v>389</v>
      </c>
      <c r="AO765" s="34">
        <v>35</v>
      </c>
      <c r="AP765" s="34" t="s">
        <v>476</v>
      </c>
      <c r="AQ765" s="34">
        <v>123586</v>
      </c>
      <c r="AR765" s="34">
        <v>1235.8599999999999</v>
      </c>
      <c r="AS765" s="34" t="s">
        <v>408</v>
      </c>
      <c r="AT765" t="str">
        <f t="shared" si="38"/>
        <v>764698090PXDRX XLVX LXRX NXBRXGX1038.11SIMSIMSIM190122285144761.875FNEL044761.87541975.916666666743660.87543660.875000000AMIL35AMIL 400 QC NACIONAL1235861235.86ATIVO</v>
      </c>
      <c r="AU765">
        <f t="shared" si="39"/>
        <v>1</v>
      </c>
      <c r="AV765">
        <f t="shared" si="40"/>
        <v>1</v>
      </c>
      <c r="AW765">
        <f>COUNTIF(Erros!$J$2:$J$1060,H765)</f>
        <v>3</v>
      </c>
      <c r="AX765">
        <f>COUNTIF(Discrepante!$J$2:$J$86,H765)</f>
        <v>0</v>
      </c>
      <c r="AY765">
        <f>COUNTIF(Acertos!$J$2:$J$37,H765)</f>
        <v>0</v>
      </c>
    </row>
    <row r="766" spans="1:51">
      <c r="A766" s="33"/>
      <c r="B766" s="33"/>
      <c r="C766" s="33"/>
      <c r="D766" s="36"/>
      <c r="E766" s="33"/>
      <c r="F766" s="33"/>
      <c r="G766" s="33"/>
      <c r="H766" s="36">
        <v>76475612</v>
      </c>
      <c r="I766" s="30">
        <v>0</v>
      </c>
      <c r="J766" s="36" t="s">
        <v>969</v>
      </c>
      <c r="K766" s="33"/>
      <c r="L766" s="33"/>
      <c r="M766" s="33"/>
      <c r="N766" s="33"/>
      <c r="O766" s="33"/>
      <c r="P766" s="36">
        <v>858.32</v>
      </c>
      <c r="Q766" s="36" t="s">
        <v>404</v>
      </c>
      <c r="R766" s="36" t="s">
        <v>404</v>
      </c>
      <c r="S766" s="36" t="s">
        <v>404</v>
      </c>
      <c r="T766" s="36">
        <v>278</v>
      </c>
      <c r="U766" s="36">
        <v>0</v>
      </c>
      <c r="V766" s="36">
        <v>1</v>
      </c>
      <c r="W766" s="36">
        <v>213934</v>
      </c>
      <c r="X766" s="37">
        <v>44761.875</v>
      </c>
      <c r="Y766" s="36" t="s">
        <v>396</v>
      </c>
      <c r="Z766" s="36">
        <v>1</v>
      </c>
      <c r="AA766" s="37"/>
      <c r="AB766" s="37">
        <v>44761.875</v>
      </c>
      <c r="AC766" s="37">
        <v>40333.875</v>
      </c>
      <c r="AD766" s="37">
        <v>43661.875</v>
      </c>
      <c r="AE766" s="37"/>
      <c r="AF766" s="37">
        <v>43660.875</v>
      </c>
      <c r="AG766" s="36"/>
      <c r="AH766" s="36">
        <v>0</v>
      </c>
      <c r="AI766" s="36">
        <v>0</v>
      </c>
      <c r="AJ766" s="36">
        <v>0</v>
      </c>
      <c r="AK766" s="36">
        <v>0</v>
      </c>
      <c r="AL766" s="36">
        <v>0</v>
      </c>
      <c r="AM766" s="36">
        <v>0</v>
      </c>
      <c r="AN766" s="36" t="s">
        <v>389</v>
      </c>
      <c r="AO766" s="36">
        <v>37</v>
      </c>
      <c r="AP766" s="36" t="s">
        <v>476</v>
      </c>
      <c r="AQ766" s="36">
        <v>103411</v>
      </c>
      <c r="AR766" s="36">
        <v>1034.1099999999999</v>
      </c>
      <c r="AS766" s="36" t="s">
        <v>408</v>
      </c>
      <c r="AT766" t="str">
        <f t="shared" si="38"/>
        <v>764756120BXRNXRDX FXGUXRXDX MXRTXN XLMXXDX858.32SIMSIMSIM2780121393444761.875SINDSIME -SINDICATO DOS EMPREENDEDORES INDIVIDUAIS144761.87540333.87543661.87543660.875000000AMIL37AMIL 400 QC NACIONAL1034111034.11ATIVO</v>
      </c>
      <c r="AU766">
        <f t="shared" si="39"/>
        <v>0</v>
      </c>
      <c r="AV766">
        <f t="shared" si="40"/>
        <v>0</v>
      </c>
      <c r="AW766">
        <f>COUNTIF(Erros!$J$2:$J$1060,H766)</f>
        <v>3</v>
      </c>
      <c r="AX766">
        <f>COUNTIF(Discrepante!$J$2:$J$86,H766)</f>
        <v>0</v>
      </c>
      <c r="AY766">
        <f>COUNTIF(Acertos!$J$2:$J$37,H766)</f>
        <v>0</v>
      </c>
    </row>
    <row r="767" spans="1:51">
      <c r="A767" s="33"/>
      <c r="B767" s="33"/>
      <c r="C767" s="33"/>
      <c r="D767" s="34"/>
      <c r="E767" s="33"/>
      <c r="F767" s="33"/>
      <c r="G767" s="33"/>
      <c r="H767" s="34">
        <v>76475612</v>
      </c>
      <c r="I767" s="29">
        <v>0</v>
      </c>
      <c r="J767" s="34" t="s">
        <v>969</v>
      </c>
      <c r="K767" s="33"/>
      <c r="L767" s="33"/>
      <c r="M767" s="33"/>
      <c r="N767" s="33"/>
      <c r="O767" s="33"/>
      <c r="P767" s="34">
        <v>858.32</v>
      </c>
      <c r="Q767" s="34" t="s">
        <v>404</v>
      </c>
      <c r="R767" s="34" t="s">
        <v>404</v>
      </c>
      <c r="S767" s="34" t="s">
        <v>404</v>
      </c>
      <c r="T767" s="34">
        <v>278</v>
      </c>
      <c r="U767" s="34">
        <v>0</v>
      </c>
      <c r="V767" s="34">
        <v>1</v>
      </c>
      <c r="W767" s="34">
        <v>213934</v>
      </c>
      <c r="X767" s="35">
        <v>44761.875</v>
      </c>
      <c r="Y767" s="34" t="s">
        <v>396</v>
      </c>
      <c r="Z767" s="34">
        <v>1</v>
      </c>
      <c r="AA767" s="35"/>
      <c r="AB767" s="35">
        <v>44761.875</v>
      </c>
      <c r="AC767" s="35">
        <v>40333.875</v>
      </c>
      <c r="AD767" s="35">
        <v>43661.875</v>
      </c>
      <c r="AE767" s="35"/>
      <c r="AF767" s="35">
        <v>43660.875</v>
      </c>
      <c r="AG767" s="34"/>
      <c r="AH767" s="34">
        <v>0</v>
      </c>
      <c r="AI767" s="34">
        <v>0</v>
      </c>
      <c r="AJ767" s="34">
        <v>0</v>
      </c>
      <c r="AK767" s="34">
        <v>0</v>
      </c>
      <c r="AL767" s="34">
        <v>0</v>
      </c>
      <c r="AM767" s="34">
        <v>0</v>
      </c>
      <c r="AN767" s="34" t="s">
        <v>389</v>
      </c>
      <c r="AO767" s="34">
        <v>37</v>
      </c>
      <c r="AP767" s="34" t="s">
        <v>476</v>
      </c>
      <c r="AQ767" s="34">
        <v>103411</v>
      </c>
      <c r="AR767" s="34">
        <v>1034.1099999999999</v>
      </c>
      <c r="AS767" s="34" t="s">
        <v>408</v>
      </c>
      <c r="AT767" t="str">
        <f t="shared" si="38"/>
        <v>764756120BXRNXRDX FXGUXRXDX MXRTXN XLMXXDX858.32SIMSIMSIM2780121393444761.875SINDSIME -SINDICATO DOS EMPREENDEDORES INDIVIDUAIS144761.87540333.87543661.87543660.875000000AMIL37AMIL 400 QC NACIONAL1034111034.11ATIVO</v>
      </c>
      <c r="AU767">
        <f t="shared" si="39"/>
        <v>1</v>
      </c>
      <c r="AV767">
        <f t="shared" si="40"/>
        <v>1</v>
      </c>
      <c r="AW767">
        <f>COUNTIF(Erros!$J$2:$J$1060,H767)</f>
        <v>3</v>
      </c>
      <c r="AX767">
        <f>COUNTIF(Discrepante!$J$2:$J$86,H767)</f>
        <v>0</v>
      </c>
      <c r="AY767">
        <f>COUNTIF(Acertos!$J$2:$J$37,H767)</f>
        <v>0</v>
      </c>
    </row>
    <row r="768" spans="1:51">
      <c r="A768" s="33"/>
      <c r="B768" s="33"/>
      <c r="C768" s="33"/>
      <c r="D768" s="36"/>
      <c r="E768" s="33"/>
      <c r="F768" s="33"/>
      <c r="G768" s="33"/>
      <c r="H768" s="36">
        <v>76475612</v>
      </c>
      <c r="I768" s="30">
        <v>0</v>
      </c>
      <c r="J768" s="36" t="s">
        <v>969</v>
      </c>
      <c r="K768" s="33"/>
      <c r="L768" s="33"/>
      <c r="M768" s="33"/>
      <c r="N768" s="33"/>
      <c r="O768" s="33"/>
      <c r="P768" s="36">
        <v>858.32</v>
      </c>
      <c r="Q768" s="36" t="s">
        <v>404</v>
      </c>
      <c r="R768" s="36" t="s">
        <v>404</v>
      </c>
      <c r="S768" s="36" t="s">
        <v>404</v>
      </c>
      <c r="T768" s="36">
        <v>278</v>
      </c>
      <c r="U768" s="36">
        <v>0</v>
      </c>
      <c r="V768" s="36">
        <v>1</v>
      </c>
      <c r="W768" s="36">
        <v>213934</v>
      </c>
      <c r="X768" s="37">
        <v>44761.875</v>
      </c>
      <c r="Y768" s="36" t="s">
        <v>396</v>
      </c>
      <c r="Z768" s="36">
        <v>1</v>
      </c>
      <c r="AA768" s="37"/>
      <c r="AB768" s="37">
        <v>44761.875</v>
      </c>
      <c r="AC768" s="37">
        <v>40333.875</v>
      </c>
      <c r="AD768" s="37">
        <v>43661.875</v>
      </c>
      <c r="AE768" s="37"/>
      <c r="AF768" s="37">
        <v>43660.875</v>
      </c>
      <c r="AG768" s="36"/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36" t="s">
        <v>389</v>
      </c>
      <c r="AO768" s="36">
        <v>37</v>
      </c>
      <c r="AP768" s="36" t="s">
        <v>476</v>
      </c>
      <c r="AQ768" s="36">
        <v>103411</v>
      </c>
      <c r="AR768" s="36">
        <v>1034.1099999999999</v>
      </c>
      <c r="AS768" s="36" t="s">
        <v>408</v>
      </c>
      <c r="AT768" t="str">
        <f t="shared" si="38"/>
        <v>764756120BXRNXRDX FXGUXRXDX MXRTXN XLMXXDX858.32SIMSIMSIM2780121393444761.875SINDSIME -SINDICATO DOS EMPREENDEDORES INDIVIDUAIS144761.87540333.87543661.87543660.875000000AMIL37AMIL 400 QC NACIONAL1034111034.11ATIVO</v>
      </c>
      <c r="AU768">
        <f t="shared" si="39"/>
        <v>1</v>
      </c>
      <c r="AV768">
        <f t="shared" si="40"/>
        <v>1</v>
      </c>
      <c r="AW768">
        <f>COUNTIF(Erros!$J$2:$J$1060,H768)</f>
        <v>3</v>
      </c>
      <c r="AX768">
        <f>COUNTIF(Discrepante!$J$2:$J$86,H768)</f>
        <v>0</v>
      </c>
      <c r="AY768">
        <f>COUNTIF(Acertos!$J$2:$J$37,H768)</f>
        <v>0</v>
      </c>
    </row>
    <row r="769" spans="1:51">
      <c r="A769" s="33"/>
      <c r="B769" s="33"/>
      <c r="C769" s="33"/>
      <c r="D769" s="36"/>
      <c r="E769" s="33"/>
      <c r="F769" s="33"/>
      <c r="G769" s="33"/>
      <c r="H769" s="36">
        <v>76477722</v>
      </c>
      <c r="I769" s="30">
        <v>0</v>
      </c>
      <c r="J769" s="36" t="s">
        <v>991</v>
      </c>
      <c r="K769" s="33"/>
      <c r="L769" s="33"/>
      <c r="M769" s="33"/>
      <c r="N769" s="33"/>
      <c r="O769" s="33"/>
      <c r="P769" s="36">
        <v>1038.1099999999999</v>
      </c>
      <c r="Q769" s="36" t="s">
        <v>404</v>
      </c>
      <c r="R769" s="36" t="s">
        <v>404</v>
      </c>
      <c r="S769" s="36" t="s">
        <v>404</v>
      </c>
      <c r="T769" s="36">
        <v>19</v>
      </c>
      <c r="U769" s="36">
        <v>0</v>
      </c>
      <c r="V769" s="36">
        <v>1</v>
      </c>
      <c r="W769" s="36">
        <v>223739</v>
      </c>
      <c r="X769" s="37">
        <v>44761.875</v>
      </c>
      <c r="Y769" s="36" t="s">
        <v>387</v>
      </c>
      <c r="Z769" s="36">
        <v>0</v>
      </c>
      <c r="AA769" s="37">
        <v>44755.875</v>
      </c>
      <c r="AB769" s="37">
        <v>44761.875</v>
      </c>
      <c r="AC769" s="37">
        <v>42733.916666666664</v>
      </c>
      <c r="AD769" s="37">
        <v>44755.875</v>
      </c>
      <c r="AE769" s="37"/>
      <c r="AF769" s="37">
        <v>43660.875</v>
      </c>
      <c r="AG769" s="36"/>
      <c r="AH769" s="36">
        <v>0</v>
      </c>
      <c r="AI769" s="36">
        <v>0</v>
      </c>
      <c r="AJ769" s="36">
        <v>0</v>
      </c>
      <c r="AK769" s="36">
        <v>0</v>
      </c>
      <c r="AL769" s="36">
        <v>0</v>
      </c>
      <c r="AM769" s="36">
        <v>0</v>
      </c>
      <c r="AN769" s="36" t="s">
        <v>389</v>
      </c>
      <c r="AO769" s="36">
        <v>35</v>
      </c>
      <c r="AP769" s="36" t="s">
        <v>476</v>
      </c>
      <c r="AQ769" s="36">
        <v>123586</v>
      </c>
      <c r="AR769" s="36">
        <v>1235.8599999999999</v>
      </c>
      <c r="AS769" s="36" t="s">
        <v>391</v>
      </c>
      <c r="AT769" t="str">
        <f t="shared" si="38"/>
        <v>764777220NXWXLX XMXX XUZX1038.11SIMSIMSIM190122373944761.875FNEL044755.87544761.87542733.916666666744755.87543660.875000000AMIL35AMIL 400 QC NACIONAL1235861235.86INATIVO</v>
      </c>
      <c r="AU769">
        <f t="shared" si="39"/>
        <v>0</v>
      </c>
      <c r="AV769">
        <f t="shared" si="40"/>
        <v>0</v>
      </c>
      <c r="AW769">
        <f>COUNTIF(Erros!$J$2:$J$1060,H769)</f>
        <v>3</v>
      </c>
      <c r="AX769">
        <f>COUNTIF(Discrepante!$J$2:$J$86,H769)</f>
        <v>0</v>
      </c>
      <c r="AY769">
        <f>COUNTIF(Acertos!$J$2:$J$37,H769)</f>
        <v>0</v>
      </c>
    </row>
    <row r="770" spans="1:51">
      <c r="A770" s="33"/>
      <c r="B770" s="33"/>
      <c r="C770" s="33"/>
      <c r="D770" s="34"/>
      <c r="E770" s="33"/>
      <c r="F770" s="33"/>
      <c r="G770" s="33"/>
      <c r="H770" s="34">
        <v>76477722</v>
      </c>
      <c r="I770" s="29">
        <v>0</v>
      </c>
      <c r="J770" s="34" t="s">
        <v>991</v>
      </c>
      <c r="K770" s="33"/>
      <c r="L770" s="33"/>
      <c r="M770" s="33"/>
      <c r="N770" s="33"/>
      <c r="O770" s="33"/>
      <c r="P770" s="34">
        <v>1038.1099999999999</v>
      </c>
      <c r="Q770" s="34" t="s">
        <v>404</v>
      </c>
      <c r="R770" s="34" t="s">
        <v>404</v>
      </c>
      <c r="S770" s="34" t="s">
        <v>404</v>
      </c>
      <c r="T770" s="34">
        <v>19</v>
      </c>
      <c r="U770" s="34">
        <v>0</v>
      </c>
      <c r="V770" s="34">
        <v>1</v>
      </c>
      <c r="W770" s="34">
        <v>223739</v>
      </c>
      <c r="X770" s="35">
        <v>44761.875</v>
      </c>
      <c r="Y770" s="34" t="s">
        <v>387</v>
      </c>
      <c r="Z770" s="34">
        <v>0</v>
      </c>
      <c r="AA770" s="35">
        <v>44755.875</v>
      </c>
      <c r="AB770" s="35">
        <v>44761.875</v>
      </c>
      <c r="AC770" s="35">
        <v>42733.916666666664</v>
      </c>
      <c r="AD770" s="35">
        <v>44755.875</v>
      </c>
      <c r="AE770" s="35"/>
      <c r="AF770" s="35">
        <v>43660.875</v>
      </c>
      <c r="AG770" s="34"/>
      <c r="AH770" s="34">
        <v>0</v>
      </c>
      <c r="AI770" s="34">
        <v>0</v>
      </c>
      <c r="AJ770" s="34">
        <v>0</v>
      </c>
      <c r="AK770" s="34">
        <v>0</v>
      </c>
      <c r="AL770" s="34">
        <v>0</v>
      </c>
      <c r="AM770" s="34">
        <v>0</v>
      </c>
      <c r="AN770" s="34" t="s">
        <v>389</v>
      </c>
      <c r="AO770" s="34">
        <v>35</v>
      </c>
      <c r="AP770" s="34" t="s">
        <v>476</v>
      </c>
      <c r="AQ770" s="34">
        <v>123586</v>
      </c>
      <c r="AR770" s="34">
        <v>1235.8599999999999</v>
      </c>
      <c r="AS770" s="34" t="s">
        <v>391</v>
      </c>
      <c r="AT770" t="str">
        <f t="shared" ref="AT770:AT833" si="41">CONCATENATE(A770,B770,C770,D770,E770,F770,G770,H770,I770,J770,K770,L770,M770,N770,O770,P770,Q770,R770,S770,T770,U770,V770,W770,X770,Y770,Z770,AA770,AB770,AC770,AD770,AE770,AF770,AG770,AH770,AI770,AJ770,AK770,AL770,AM770,AN770,AO770,AP770,AQ770,AR770,AS770)</f>
        <v>764777220NXWXLX XMXX XUZX1038.11SIMSIMSIM190122373944761.875FNEL044755.87544761.87542733.916666666744755.87543660.875000000AMIL35AMIL 400 QC NACIONAL1235861235.86INATIVO</v>
      </c>
      <c r="AU770">
        <f t="shared" ref="AU770:AU833" si="42">IF(AT770=AT769,1,0)</f>
        <v>1</v>
      </c>
      <c r="AV770">
        <f t="shared" si="40"/>
        <v>1</v>
      </c>
      <c r="AW770">
        <f>COUNTIF(Erros!$J$2:$J$1060,H770)</f>
        <v>3</v>
      </c>
      <c r="AX770">
        <f>COUNTIF(Discrepante!$J$2:$J$86,H770)</f>
        <v>0</v>
      </c>
      <c r="AY770">
        <f>COUNTIF(Acertos!$J$2:$J$37,H770)</f>
        <v>0</v>
      </c>
    </row>
    <row r="771" spans="1:51">
      <c r="A771" s="33"/>
      <c r="B771" s="33"/>
      <c r="C771" s="33"/>
      <c r="D771" s="36"/>
      <c r="E771" s="33"/>
      <c r="F771" s="33"/>
      <c r="G771" s="33"/>
      <c r="H771" s="36">
        <v>76477722</v>
      </c>
      <c r="I771" s="30">
        <v>0</v>
      </c>
      <c r="J771" s="36" t="s">
        <v>991</v>
      </c>
      <c r="K771" s="33"/>
      <c r="L771" s="33"/>
      <c r="M771" s="33"/>
      <c r="N771" s="33"/>
      <c r="O771" s="33"/>
      <c r="P771" s="36">
        <v>1038.1099999999999</v>
      </c>
      <c r="Q771" s="36" t="s">
        <v>404</v>
      </c>
      <c r="R771" s="36" t="s">
        <v>404</v>
      </c>
      <c r="S771" s="36" t="s">
        <v>404</v>
      </c>
      <c r="T771" s="36">
        <v>19</v>
      </c>
      <c r="U771" s="36">
        <v>0</v>
      </c>
      <c r="V771" s="36">
        <v>1</v>
      </c>
      <c r="W771" s="36">
        <v>223739</v>
      </c>
      <c r="X771" s="37">
        <v>44761.875</v>
      </c>
      <c r="Y771" s="36" t="s">
        <v>387</v>
      </c>
      <c r="Z771" s="36">
        <v>0</v>
      </c>
      <c r="AA771" s="37">
        <v>44755.875</v>
      </c>
      <c r="AB771" s="37">
        <v>44761.875</v>
      </c>
      <c r="AC771" s="37">
        <v>42733.916666666664</v>
      </c>
      <c r="AD771" s="37">
        <v>44755.875</v>
      </c>
      <c r="AE771" s="37"/>
      <c r="AF771" s="37">
        <v>43660.875</v>
      </c>
      <c r="AG771" s="36"/>
      <c r="AH771" s="36">
        <v>0</v>
      </c>
      <c r="AI771" s="36">
        <v>0</v>
      </c>
      <c r="AJ771" s="36">
        <v>0</v>
      </c>
      <c r="AK771" s="36">
        <v>0</v>
      </c>
      <c r="AL771" s="36">
        <v>0</v>
      </c>
      <c r="AM771" s="36">
        <v>0</v>
      </c>
      <c r="AN771" s="36" t="s">
        <v>389</v>
      </c>
      <c r="AO771" s="36">
        <v>35</v>
      </c>
      <c r="AP771" s="36" t="s">
        <v>476</v>
      </c>
      <c r="AQ771" s="36">
        <v>123586</v>
      </c>
      <c r="AR771" s="36">
        <v>1235.8599999999999</v>
      </c>
      <c r="AS771" s="36" t="s">
        <v>391</v>
      </c>
      <c r="AT771" t="str">
        <f t="shared" si="41"/>
        <v>764777220NXWXLX XMXX XUZX1038.11SIMSIMSIM190122373944761.875FNEL044755.87544761.87542733.916666666744755.87543660.875000000AMIL35AMIL 400 QC NACIONAL1235861235.86INATIVO</v>
      </c>
      <c r="AU771">
        <f t="shared" si="42"/>
        <v>1</v>
      </c>
      <c r="AV771">
        <f t="shared" ref="AV771:AV834" si="43">IF(H771=H770,1,0)</f>
        <v>1</v>
      </c>
      <c r="AW771">
        <f>COUNTIF(Erros!$J$2:$J$1060,H771)</f>
        <v>3</v>
      </c>
      <c r="AX771">
        <f>COUNTIF(Discrepante!$J$2:$J$86,H771)</f>
        <v>0</v>
      </c>
      <c r="AY771">
        <f>COUNTIF(Acertos!$J$2:$J$37,H771)</f>
        <v>0</v>
      </c>
    </row>
    <row r="772" spans="1:51">
      <c r="A772" s="33"/>
      <c r="B772" s="33"/>
      <c r="C772" s="33"/>
      <c r="D772" s="34">
        <v>1189442000</v>
      </c>
      <c r="E772" s="33"/>
      <c r="F772" s="33"/>
      <c r="G772" s="33"/>
      <c r="H772" s="34">
        <v>76578008</v>
      </c>
      <c r="I772" s="29">
        <v>0</v>
      </c>
      <c r="J772" s="34" t="s">
        <v>608</v>
      </c>
      <c r="K772" s="33"/>
      <c r="L772" s="33"/>
      <c r="M772" s="33"/>
      <c r="N772" s="33"/>
      <c r="O772" s="33"/>
      <c r="P772" s="34">
        <v>635.76</v>
      </c>
      <c r="Q772" s="34" t="s">
        <v>404</v>
      </c>
      <c r="R772" s="34" t="s">
        <v>404</v>
      </c>
      <c r="S772" s="34" t="s">
        <v>404</v>
      </c>
      <c r="T772" s="34">
        <v>57</v>
      </c>
      <c r="U772" s="34">
        <v>0</v>
      </c>
      <c r="V772" s="34">
        <v>1</v>
      </c>
      <c r="W772" s="34">
        <v>223822</v>
      </c>
      <c r="X772" s="35">
        <v>44777.875</v>
      </c>
      <c r="Y772" s="34" t="s">
        <v>392</v>
      </c>
      <c r="Z772" s="34">
        <v>0</v>
      </c>
      <c r="AA772" s="35"/>
      <c r="AB772" s="35">
        <v>44777.875</v>
      </c>
      <c r="AC772" s="35">
        <v>35705.875</v>
      </c>
      <c r="AD772" s="35">
        <v>43677.875</v>
      </c>
      <c r="AE772" s="35"/>
      <c r="AF772" s="35">
        <v>43677.875</v>
      </c>
      <c r="AG772" s="34"/>
      <c r="AH772" s="34">
        <v>0</v>
      </c>
      <c r="AI772" s="34">
        <v>0</v>
      </c>
      <c r="AJ772" s="34">
        <v>0</v>
      </c>
      <c r="AK772" s="34">
        <v>0</v>
      </c>
      <c r="AL772" s="34">
        <v>0</v>
      </c>
      <c r="AM772" s="34">
        <v>0</v>
      </c>
      <c r="AN772" s="34" t="s">
        <v>389</v>
      </c>
      <c r="AO772" s="34">
        <v>35</v>
      </c>
      <c r="AP772" s="34" t="s">
        <v>394</v>
      </c>
      <c r="AQ772" s="34">
        <v>75684</v>
      </c>
      <c r="AR772" s="34">
        <v>756.84</v>
      </c>
      <c r="AS772" s="34" t="s">
        <v>408</v>
      </c>
      <c r="AT772" t="str">
        <f t="shared" si="41"/>
        <v>1189442000765780080DXYXNX WRXTXNX GRXGXRXX PXX635.76SIMSIMSIM570122382244777.875ANMEP044777.87535705.87543677.87543677.875000000AMIL35NEXT PLUS RM RJ75684756.84ATIVO</v>
      </c>
      <c r="AU772">
        <f t="shared" si="42"/>
        <v>0</v>
      </c>
      <c r="AV772">
        <f t="shared" si="43"/>
        <v>0</v>
      </c>
      <c r="AW772">
        <f>COUNTIF(Erros!$J$2:$J$1060,H772)</f>
        <v>1</v>
      </c>
      <c r="AX772">
        <f>COUNTIF(Discrepante!$J$2:$J$86,H772)</f>
        <v>0</v>
      </c>
      <c r="AY772">
        <f>COUNTIF(Acertos!$J$2:$J$37,H772)</f>
        <v>0</v>
      </c>
    </row>
    <row r="773" spans="1:51">
      <c r="A773" s="33"/>
      <c r="B773" s="33"/>
      <c r="C773" s="33"/>
      <c r="D773" s="36"/>
      <c r="E773" s="33"/>
      <c r="F773" s="33"/>
      <c r="G773" s="33"/>
      <c r="H773" s="36">
        <v>76578012</v>
      </c>
      <c r="I773" s="30">
        <v>0</v>
      </c>
      <c r="J773" s="36" t="s">
        <v>607</v>
      </c>
      <c r="K773" s="33"/>
      <c r="L773" s="33"/>
      <c r="M773" s="33"/>
      <c r="N773" s="33"/>
      <c r="O773" s="33"/>
      <c r="P773" s="36">
        <v>635.76</v>
      </c>
      <c r="Q773" s="36" t="s">
        <v>404</v>
      </c>
      <c r="R773" s="36" t="s">
        <v>404</v>
      </c>
      <c r="S773" s="36" t="s">
        <v>404</v>
      </c>
      <c r="T773" s="36">
        <v>265</v>
      </c>
      <c r="U773" s="36">
        <v>0</v>
      </c>
      <c r="V773" s="36">
        <v>1</v>
      </c>
      <c r="W773" s="36">
        <v>222949</v>
      </c>
      <c r="X773" s="37">
        <v>44777.875</v>
      </c>
      <c r="Y773" s="36" t="s">
        <v>575</v>
      </c>
      <c r="Z773" s="36">
        <v>0</v>
      </c>
      <c r="AA773" s="37"/>
      <c r="AB773" s="37">
        <v>44777.875</v>
      </c>
      <c r="AC773" s="37">
        <v>35192.875</v>
      </c>
      <c r="AD773" s="37">
        <v>43677.875</v>
      </c>
      <c r="AE773" s="37"/>
      <c r="AF773" s="37">
        <v>43677.875</v>
      </c>
      <c r="AG773" s="36">
        <v>76578013</v>
      </c>
      <c r="AH773" s="36">
        <v>3882</v>
      </c>
      <c r="AI773" s="36">
        <v>3188</v>
      </c>
      <c r="AJ773" s="36">
        <v>31.88</v>
      </c>
      <c r="AK773" s="36">
        <v>3188</v>
      </c>
      <c r="AL773" s="36">
        <v>38.82</v>
      </c>
      <c r="AM773" s="36">
        <v>3882</v>
      </c>
      <c r="AN773" s="36" t="s">
        <v>389</v>
      </c>
      <c r="AO773" s="36">
        <v>35</v>
      </c>
      <c r="AP773" s="36" t="s">
        <v>394</v>
      </c>
      <c r="AQ773" s="36">
        <v>75684</v>
      </c>
      <c r="AR773" s="36">
        <v>756.84</v>
      </c>
      <c r="AS773" s="36" t="s">
        <v>408</v>
      </c>
      <c r="AT773" t="str">
        <f t="shared" si="41"/>
        <v>765780120LXXNNY XLVX GXNWXLVX NXTXL635.76SIMSIMSIM2650122294944777.875ASCOSERVI044777.87535192.87543677.87543677.875765780133882318831.88318838.823882AMIL35NEXT PLUS RM RJ75684756.84ATIVO</v>
      </c>
      <c r="AU773">
        <f t="shared" si="42"/>
        <v>0</v>
      </c>
      <c r="AV773">
        <f t="shared" si="43"/>
        <v>0</v>
      </c>
      <c r="AW773">
        <f>COUNTIF(Erros!$J$2:$J$1060,H773)</f>
        <v>1</v>
      </c>
      <c r="AX773">
        <f>COUNTIF(Discrepante!$J$2:$J$86,H773)</f>
        <v>0</v>
      </c>
      <c r="AY773">
        <f>COUNTIF(Acertos!$J$2:$J$37,H773)</f>
        <v>0</v>
      </c>
    </row>
    <row r="774" spans="1:51">
      <c r="A774" s="33"/>
      <c r="B774" s="33"/>
      <c r="C774" s="33"/>
      <c r="D774" s="34"/>
      <c r="E774" s="33"/>
      <c r="F774" s="33"/>
      <c r="G774" s="33"/>
      <c r="H774" s="34">
        <v>76578021</v>
      </c>
      <c r="I774" s="29">
        <v>0</v>
      </c>
      <c r="J774" s="34" t="s">
        <v>610</v>
      </c>
      <c r="K774" s="33"/>
      <c r="L774" s="33"/>
      <c r="M774" s="33"/>
      <c r="N774" s="33"/>
      <c r="O774" s="33"/>
      <c r="P774" s="34">
        <v>2663.71</v>
      </c>
      <c r="Q774" s="34" t="s">
        <v>404</v>
      </c>
      <c r="R774" s="34" t="s">
        <v>404</v>
      </c>
      <c r="S774" s="34" t="s">
        <v>404</v>
      </c>
      <c r="T774" s="34">
        <v>278</v>
      </c>
      <c r="U774" s="34">
        <v>0</v>
      </c>
      <c r="V774" s="34">
        <v>1</v>
      </c>
      <c r="W774" s="34">
        <v>223947</v>
      </c>
      <c r="X774" s="35">
        <v>44777.875</v>
      </c>
      <c r="Y774" s="34" t="s">
        <v>396</v>
      </c>
      <c r="Z774" s="34">
        <v>0</v>
      </c>
      <c r="AA774" s="35"/>
      <c r="AB774" s="35">
        <v>44777.875</v>
      </c>
      <c r="AC774" s="35">
        <v>26444.875</v>
      </c>
      <c r="AD774" s="35">
        <v>43677.875</v>
      </c>
      <c r="AE774" s="35"/>
      <c r="AF774" s="35">
        <v>43677.875</v>
      </c>
      <c r="AG774" s="34"/>
      <c r="AH774" s="34">
        <v>0</v>
      </c>
      <c r="AI774" s="34">
        <v>0</v>
      </c>
      <c r="AJ774" s="34">
        <v>0</v>
      </c>
      <c r="AK774" s="34">
        <v>0</v>
      </c>
      <c r="AL774" s="34">
        <v>0</v>
      </c>
      <c r="AM774" s="34">
        <v>0</v>
      </c>
      <c r="AN774" s="34" t="s">
        <v>389</v>
      </c>
      <c r="AO774" s="34">
        <v>35</v>
      </c>
      <c r="AP774" s="34" t="s">
        <v>390</v>
      </c>
      <c r="AQ774" s="34">
        <v>320928</v>
      </c>
      <c r="AR774" s="34">
        <v>3209.28</v>
      </c>
      <c r="AS774" s="34" t="s">
        <v>408</v>
      </c>
      <c r="AT774" t="str">
        <f t="shared" si="41"/>
        <v>765780210XNX WRXTXNX XLXVXXRX DX XUX2663.71SIMSIMSIM2780122394744777.875SINDSIME -SINDICATO DOS EMPREENDEDORES INDIVIDUAIS044777.87526444.87543677.87543677.875000000AMIL35AMIL 400 QP NACIONAL3209283209.28ATIVO</v>
      </c>
      <c r="AU774">
        <f t="shared" si="42"/>
        <v>0</v>
      </c>
      <c r="AV774">
        <f t="shared" si="43"/>
        <v>0</v>
      </c>
      <c r="AW774">
        <f>COUNTIF(Erros!$J$2:$J$1060,H774)</f>
        <v>1</v>
      </c>
      <c r="AX774">
        <f>COUNTIF(Discrepante!$J$2:$J$86,H774)</f>
        <v>0</v>
      </c>
      <c r="AY774">
        <f>COUNTIF(Acertos!$J$2:$J$37,H774)</f>
        <v>0</v>
      </c>
    </row>
    <row r="775" spans="1:51">
      <c r="A775" s="33"/>
      <c r="B775" s="33"/>
      <c r="C775" s="33"/>
      <c r="D775" s="36">
        <v>1189449000</v>
      </c>
      <c r="E775" s="33"/>
      <c r="F775" s="33"/>
      <c r="G775" s="33"/>
      <c r="H775" s="36">
        <v>76578032</v>
      </c>
      <c r="I775" s="30">
        <v>0</v>
      </c>
      <c r="J775" s="36" t="s">
        <v>609</v>
      </c>
      <c r="K775" s="33"/>
      <c r="L775" s="33"/>
      <c r="M775" s="33"/>
      <c r="N775" s="33"/>
      <c r="O775" s="33"/>
      <c r="P775" s="36">
        <v>1622.05</v>
      </c>
      <c r="Q775" s="36" t="s">
        <v>404</v>
      </c>
      <c r="R775" s="36" t="s">
        <v>404</v>
      </c>
      <c r="S775" s="36" t="s">
        <v>404</v>
      </c>
      <c r="T775" s="36">
        <v>19</v>
      </c>
      <c r="U775" s="36">
        <v>0</v>
      </c>
      <c r="V775" s="36">
        <v>1</v>
      </c>
      <c r="W775" s="36">
        <v>223907</v>
      </c>
      <c r="X775" s="37">
        <v>44777.875</v>
      </c>
      <c r="Y775" s="36" t="s">
        <v>387</v>
      </c>
      <c r="Z775" s="36">
        <v>0</v>
      </c>
      <c r="AA775" s="37"/>
      <c r="AB775" s="37">
        <v>44777.875</v>
      </c>
      <c r="AC775" s="37">
        <v>35121.875</v>
      </c>
      <c r="AD775" s="37">
        <v>43677.875</v>
      </c>
      <c r="AE775" s="37"/>
      <c r="AF775" s="37">
        <v>43677.875</v>
      </c>
      <c r="AG775" s="36"/>
      <c r="AH775" s="36">
        <v>0</v>
      </c>
      <c r="AI775" s="36">
        <v>0</v>
      </c>
      <c r="AJ775" s="36">
        <v>0</v>
      </c>
      <c r="AK775" s="36">
        <v>0</v>
      </c>
      <c r="AL775" s="36">
        <v>0</v>
      </c>
      <c r="AM775" s="36">
        <v>0</v>
      </c>
      <c r="AN775" s="36" t="s">
        <v>389</v>
      </c>
      <c r="AO775" s="36">
        <v>35</v>
      </c>
      <c r="AP775" s="36" t="s">
        <v>476</v>
      </c>
      <c r="AQ775" s="36">
        <v>193102</v>
      </c>
      <c r="AR775" s="36">
        <v>1931.02</v>
      </c>
      <c r="AS775" s="36" t="s">
        <v>408</v>
      </c>
      <c r="AT775" t="str">
        <f t="shared" si="41"/>
        <v>1189449000765780320XVXN WXRNXWK XUZX1622.05SIMSIMSIM190122390744777.875FNEL044777.87535121.87543677.87543677.875000000AMIL35AMIL 400 QC NACIONAL1931021931.02ATIVO</v>
      </c>
      <c r="AU775">
        <f t="shared" si="42"/>
        <v>0</v>
      </c>
      <c r="AV775">
        <f t="shared" si="43"/>
        <v>0</v>
      </c>
      <c r="AW775">
        <f>COUNTIF(Erros!$J$2:$J$1060,H775)</f>
        <v>1</v>
      </c>
      <c r="AX775">
        <f>COUNTIF(Discrepante!$J$2:$J$86,H775)</f>
        <v>0</v>
      </c>
      <c r="AY775">
        <f>COUNTIF(Acertos!$J$2:$J$37,H775)</f>
        <v>0</v>
      </c>
    </row>
    <row r="776" spans="1:51">
      <c r="A776" s="33"/>
      <c r="B776" s="33"/>
      <c r="C776" s="33"/>
      <c r="D776" s="36">
        <v>1189449000</v>
      </c>
      <c r="E776" s="33"/>
      <c r="F776" s="33"/>
      <c r="G776" s="33"/>
      <c r="H776" s="36">
        <v>76578034</v>
      </c>
      <c r="I776" s="30">
        <v>0</v>
      </c>
      <c r="J776" s="36" t="s">
        <v>613</v>
      </c>
      <c r="K776" s="33"/>
      <c r="L776" s="33"/>
      <c r="M776" s="33"/>
      <c r="N776" s="33"/>
      <c r="O776" s="33"/>
      <c r="P776" s="36">
        <v>260.83999999999997</v>
      </c>
      <c r="Q776" s="36" t="s">
        <v>386</v>
      </c>
      <c r="R776" s="36" t="s">
        <v>386</v>
      </c>
      <c r="S776" s="36" t="s">
        <v>386</v>
      </c>
      <c r="T776" s="36">
        <v>19</v>
      </c>
      <c r="U776" s="36">
        <v>0</v>
      </c>
      <c r="V776" s="36">
        <v>1</v>
      </c>
      <c r="W776" s="36">
        <v>246157</v>
      </c>
      <c r="X776" s="37">
        <v>44777.875</v>
      </c>
      <c r="Y776" s="36" t="s">
        <v>387</v>
      </c>
      <c r="Z776" s="36">
        <v>0</v>
      </c>
      <c r="AA776" s="37">
        <v>44711.875</v>
      </c>
      <c r="AB776" s="37">
        <v>44777.875</v>
      </c>
      <c r="AC776" s="37">
        <v>37890.875</v>
      </c>
      <c r="AD776" s="37">
        <v>44711.875</v>
      </c>
      <c r="AE776" s="37">
        <v>44711.875</v>
      </c>
      <c r="AF776" s="37">
        <v>43677.875</v>
      </c>
      <c r="AG776" s="36"/>
      <c r="AH776" s="36">
        <v>0</v>
      </c>
      <c r="AI776" s="36">
        <v>0</v>
      </c>
      <c r="AJ776" s="36">
        <v>0</v>
      </c>
      <c r="AK776" s="36">
        <v>0</v>
      </c>
      <c r="AL776" s="36">
        <v>0</v>
      </c>
      <c r="AM776" s="36">
        <v>0</v>
      </c>
      <c r="AN776" s="36" t="s">
        <v>389</v>
      </c>
      <c r="AO776" s="36"/>
      <c r="AP776" s="36" t="s">
        <v>400</v>
      </c>
      <c r="AQ776" s="36">
        <v>31052</v>
      </c>
      <c r="AR776" s="36">
        <v>310.52</v>
      </c>
      <c r="AS776" s="36" t="s">
        <v>391</v>
      </c>
      <c r="AT776" t="str">
        <f t="shared" si="41"/>
        <v>1189449000765780340WXRLX XDUXRDX GXLXTTX GXMX260.84NÃONÃONÃO190124615744777.875FNEL044711.87544777.87537890.87544711.87544711.87543677.875000000AMILNEXT MUNICIPAL SÃO PAULO31052310.52INATIVO</v>
      </c>
      <c r="AU776">
        <f t="shared" si="42"/>
        <v>0</v>
      </c>
      <c r="AV776">
        <f t="shared" si="43"/>
        <v>0</v>
      </c>
      <c r="AW776">
        <f>COUNTIF(Erros!$J$2:$J$1060,H776)</f>
        <v>1</v>
      </c>
      <c r="AX776">
        <f>COUNTIF(Discrepante!$J$2:$J$86,H776)</f>
        <v>0</v>
      </c>
      <c r="AY776">
        <f>COUNTIF(Acertos!$J$2:$J$37,H776)</f>
        <v>0</v>
      </c>
    </row>
    <row r="777" spans="1:51">
      <c r="A777" s="33"/>
      <c r="B777" s="33"/>
      <c r="C777" s="33"/>
      <c r="D777" s="34">
        <v>1189449000</v>
      </c>
      <c r="E777" s="33"/>
      <c r="F777" s="33"/>
      <c r="G777" s="33"/>
      <c r="H777" s="34">
        <v>76581404</v>
      </c>
      <c r="I777" s="29">
        <v>0</v>
      </c>
      <c r="J777" s="34" t="s">
        <v>616</v>
      </c>
      <c r="K777" s="33"/>
      <c r="L777" s="33"/>
      <c r="M777" s="33"/>
      <c r="N777" s="33"/>
      <c r="O777" s="33"/>
      <c r="P777" s="34">
        <v>1025.04</v>
      </c>
      <c r="Q777" s="34" t="s">
        <v>404</v>
      </c>
      <c r="R777" s="34" t="s">
        <v>404</v>
      </c>
      <c r="S777" s="34" t="s">
        <v>404</v>
      </c>
      <c r="T777" s="34">
        <v>19</v>
      </c>
      <c r="U777" s="34">
        <v>0</v>
      </c>
      <c r="V777" s="34">
        <v>1</v>
      </c>
      <c r="W777" s="34">
        <v>246291</v>
      </c>
      <c r="X777" s="35">
        <v>44777.875</v>
      </c>
      <c r="Y777" s="34" t="s">
        <v>387</v>
      </c>
      <c r="Z777" s="34">
        <v>0</v>
      </c>
      <c r="AA777" s="35"/>
      <c r="AB777" s="35">
        <v>44777.875</v>
      </c>
      <c r="AC777" s="35">
        <v>27674.875</v>
      </c>
      <c r="AD777" s="35">
        <v>43677.875</v>
      </c>
      <c r="AE777" s="35"/>
      <c r="AF777" s="35">
        <v>43677.875</v>
      </c>
      <c r="AG777" s="34"/>
      <c r="AH777" s="34">
        <v>0</v>
      </c>
      <c r="AI777" s="34">
        <v>0</v>
      </c>
      <c r="AJ777" s="34">
        <v>0</v>
      </c>
      <c r="AK777" s="34">
        <v>0</v>
      </c>
      <c r="AL777" s="34">
        <v>0</v>
      </c>
      <c r="AM777" s="34">
        <v>0</v>
      </c>
      <c r="AN777" s="34" t="s">
        <v>389</v>
      </c>
      <c r="AO777" s="34">
        <v>35</v>
      </c>
      <c r="AP777" s="34" t="s">
        <v>400</v>
      </c>
      <c r="AQ777" s="34">
        <v>122026</v>
      </c>
      <c r="AR777" s="34">
        <v>1220.26</v>
      </c>
      <c r="AS777" s="34" t="s">
        <v>408</v>
      </c>
      <c r="AT777" t="str">
        <f t="shared" si="41"/>
        <v>1189449000765814040JURXNDXR WXXTXNX DX XNTX1025.04SIMSIMSIM190124629144777.875FNEL044777.87527674.87543677.87543677.875000000AMIL35NEXT MUNICIPAL SÃO PAULO1220261220.26ATIVO</v>
      </c>
      <c r="AU777">
        <f t="shared" si="42"/>
        <v>0</v>
      </c>
      <c r="AV777">
        <f t="shared" si="43"/>
        <v>0</v>
      </c>
      <c r="AW777">
        <f>COUNTIF(Erros!$J$2:$J$1060,H777)</f>
        <v>1</v>
      </c>
      <c r="AX777">
        <f>COUNTIF(Discrepante!$J$2:$J$86,H777)</f>
        <v>0</v>
      </c>
      <c r="AY777">
        <f>COUNTIF(Acertos!$J$2:$J$37,H777)</f>
        <v>0</v>
      </c>
    </row>
    <row r="778" spans="1:51">
      <c r="A778" s="33"/>
      <c r="B778" s="33"/>
      <c r="C778" s="33"/>
      <c r="D778" s="34"/>
      <c r="E778" s="33"/>
      <c r="F778" s="33"/>
      <c r="G778" s="33"/>
      <c r="H778" s="34">
        <v>76581410</v>
      </c>
      <c r="I778" s="29">
        <v>0</v>
      </c>
      <c r="J778" s="34" t="s">
        <v>614</v>
      </c>
      <c r="K778" s="33"/>
      <c r="L778" s="33"/>
      <c r="M778" s="33"/>
      <c r="N778" s="33"/>
      <c r="O778" s="33"/>
      <c r="P778" s="34">
        <v>1025.04</v>
      </c>
      <c r="Q778" s="34" t="s">
        <v>404</v>
      </c>
      <c r="R778" s="34" t="s">
        <v>404</v>
      </c>
      <c r="S778" s="34" t="s">
        <v>404</v>
      </c>
      <c r="T778" s="34">
        <v>265</v>
      </c>
      <c r="U778" s="34">
        <v>0</v>
      </c>
      <c r="V778" s="34">
        <v>1</v>
      </c>
      <c r="W778" s="34">
        <v>246254</v>
      </c>
      <c r="X778" s="35">
        <v>44777.875</v>
      </c>
      <c r="Y778" s="34" t="s">
        <v>575</v>
      </c>
      <c r="Z778" s="34">
        <v>0</v>
      </c>
      <c r="AA778" s="35">
        <v>44745.875</v>
      </c>
      <c r="AB778" s="35">
        <v>44777.875</v>
      </c>
      <c r="AC778" s="35">
        <v>27438.875</v>
      </c>
      <c r="AD778" s="35">
        <v>44745.875</v>
      </c>
      <c r="AE778" s="35"/>
      <c r="AF778" s="35">
        <v>43677.875</v>
      </c>
      <c r="AG778" s="34"/>
      <c r="AH778" s="34">
        <v>0</v>
      </c>
      <c r="AI778" s="34">
        <v>0</v>
      </c>
      <c r="AJ778" s="34">
        <v>0</v>
      </c>
      <c r="AK778" s="34">
        <v>0</v>
      </c>
      <c r="AL778" s="34">
        <v>0</v>
      </c>
      <c r="AM778" s="34">
        <v>0</v>
      </c>
      <c r="AN778" s="34" t="s">
        <v>389</v>
      </c>
      <c r="AO778" s="34">
        <v>35</v>
      </c>
      <c r="AP778" s="34" t="s">
        <v>400</v>
      </c>
      <c r="AQ778" s="34">
        <v>122026</v>
      </c>
      <c r="AR778" s="34">
        <v>1220.26</v>
      </c>
      <c r="AS778" s="34" t="s">
        <v>391</v>
      </c>
      <c r="AT778" t="str">
        <f t="shared" si="41"/>
        <v>765814100JXNXTX MXNDX WXRNXXRX1025.04SIMSIMSIM2650124625444777.875ASCOSERVI044745.87544777.87527438.87544745.87543677.875000000AMIL35NEXT MUNICIPAL SÃO PAULO1220261220.26INATIVO</v>
      </c>
      <c r="AU778">
        <f t="shared" si="42"/>
        <v>0</v>
      </c>
      <c r="AV778">
        <f t="shared" si="43"/>
        <v>0</v>
      </c>
      <c r="AW778">
        <f>COUNTIF(Erros!$J$2:$J$1060,H778)</f>
        <v>1</v>
      </c>
      <c r="AX778">
        <f>COUNTIF(Discrepante!$J$2:$J$86,H778)</f>
        <v>0</v>
      </c>
      <c r="AY778">
        <f>COUNTIF(Acertos!$J$2:$J$37,H778)</f>
        <v>0</v>
      </c>
    </row>
    <row r="779" spans="1:51">
      <c r="A779" s="33"/>
      <c r="B779" s="33"/>
      <c r="C779" s="33"/>
      <c r="D779" s="36"/>
      <c r="E779" s="33"/>
      <c r="F779" s="33"/>
      <c r="G779" s="33"/>
      <c r="H779" s="36">
        <v>76581411</v>
      </c>
      <c r="I779" s="30">
        <v>0</v>
      </c>
      <c r="J779" s="36" t="s">
        <v>615</v>
      </c>
      <c r="K779" s="33"/>
      <c r="L779" s="33"/>
      <c r="M779" s="33"/>
      <c r="N779" s="33"/>
      <c r="O779" s="33"/>
      <c r="P779" s="36">
        <v>566.01</v>
      </c>
      <c r="Q779" s="36" t="s">
        <v>404</v>
      </c>
      <c r="R779" s="36" t="s">
        <v>404</v>
      </c>
      <c r="S779" s="36" t="s">
        <v>404</v>
      </c>
      <c r="T779" s="36">
        <v>265</v>
      </c>
      <c r="U779" s="36">
        <v>0</v>
      </c>
      <c r="V779" s="36">
        <v>1</v>
      </c>
      <c r="W779" s="36">
        <v>246254</v>
      </c>
      <c r="X779" s="37">
        <v>44777.875</v>
      </c>
      <c r="Y779" s="36" t="s">
        <v>575</v>
      </c>
      <c r="Z779" s="36">
        <v>1</v>
      </c>
      <c r="AA779" s="37">
        <v>44745.875</v>
      </c>
      <c r="AB779" s="37">
        <v>44777.875</v>
      </c>
      <c r="AC779" s="37">
        <v>36344.875</v>
      </c>
      <c r="AD779" s="37">
        <v>44745.875</v>
      </c>
      <c r="AE779" s="37"/>
      <c r="AF779" s="37">
        <v>43677.875</v>
      </c>
      <c r="AG779" s="36"/>
      <c r="AH779" s="36">
        <v>0</v>
      </c>
      <c r="AI779" s="36">
        <v>0</v>
      </c>
      <c r="AJ779" s="36">
        <v>0</v>
      </c>
      <c r="AK779" s="36">
        <v>0</v>
      </c>
      <c r="AL779" s="36">
        <v>0</v>
      </c>
      <c r="AM779" s="36">
        <v>0</v>
      </c>
      <c r="AN779" s="36" t="s">
        <v>389</v>
      </c>
      <c r="AO779" s="36">
        <v>35</v>
      </c>
      <c r="AP779" s="36" t="s">
        <v>400</v>
      </c>
      <c r="AQ779" s="36">
        <v>67384</v>
      </c>
      <c r="AR779" s="36">
        <v>673.84</v>
      </c>
      <c r="AS779" s="36" t="s">
        <v>391</v>
      </c>
      <c r="AT779" t="str">
        <f t="shared" si="41"/>
        <v>765814110WXRXLXNX MXNDX WXRNXXRX566.01SIMSIMSIM2650124625444777.875ASCOSERVI144745.87544777.87536344.87544745.87543677.875000000AMIL35NEXT MUNICIPAL SÃO PAULO67384673.84INATIVO</v>
      </c>
      <c r="AU779">
        <f t="shared" si="42"/>
        <v>0</v>
      </c>
      <c r="AV779">
        <f t="shared" si="43"/>
        <v>0</v>
      </c>
      <c r="AW779">
        <f>COUNTIF(Erros!$J$2:$J$1060,H779)</f>
        <v>1</v>
      </c>
      <c r="AX779">
        <f>COUNTIF(Discrepante!$J$2:$J$86,H779)</f>
        <v>0</v>
      </c>
      <c r="AY779">
        <f>COUNTIF(Acertos!$J$2:$J$37,H779)</f>
        <v>0</v>
      </c>
    </row>
    <row r="780" spans="1:51">
      <c r="A780" s="33"/>
      <c r="B780" s="33"/>
      <c r="C780" s="33"/>
      <c r="D780" s="36">
        <v>1189449000</v>
      </c>
      <c r="E780" s="33"/>
      <c r="F780" s="33"/>
      <c r="G780" s="33"/>
      <c r="H780" s="36">
        <v>76581417</v>
      </c>
      <c r="I780" s="30">
        <v>0</v>
      </c>
      <c r="J780" s="36" t="s">
        <v>617</v>
      </c>
      <c r="K780" s="33"/>
      <c r="L780" s="33"/>
      <c r="M780" s="33"/>
      <c r="N780" s="33"/>
      <c r="O780" s="33"/>
      <c r="P780" s="36">
        <v>416.82</v>
      </c>
      <c r="Q780" s="36" t="s">
        <v>404</v>
      </c>
      <c r="R780" s="36" t="s">
        <v>404</v>
      </c>
      <c r="S780" s="36" t="s">
        <v>404</v>
      </c>
      <c r="T780" s="36">
        <v>19</v>
      </c>
      <c r="U780" s="36">
        <v>0</v>
      </c>
      <c r="V780" s="36">
        <v>1</v>
      </c>
      <c r="W780" s="36">
        <v>246453</v>
      </c>
      <c r="X780" s="37">
        <v>44777.875</v>
      </c>
      <c r="Y780" s="36" t="s">
        <v>387</v>
      </c>
      <c r="Z780" s="36">
        <v>0</v>
      </c>
      <c r="AA780" s="37"/>
      <c r="AB780" s="37">
        <v>44777.875</v>
      </c>
      <c r="AC780" s="37">
        <v>42864.875</v>
      </c>
      <c r="AD780" s="37">
        <v>44770.875</v>
      </c>
      <c r="AE780" s="37">
        <v>44770.875</v>
      </c>
      <c r="AF780" s="37">
        <v>43677.875</v>
      </c>
      <c r="AG780" s="36"/>
      <c r="AH780" s="36">
        <v>0</v>
      </c>
      <c r="AI780" s="36">
        <v>0</v>
      </c>
      <c r="AJ780" s="36">
        <v>0</v>
      </c>
      <c r="AK780" s="36">
        <v>0</v>
      </c>
      <c r="AL780" s="36">
        <v>0</v>
      </c>
      <c r="AM780" s="36">
        <v>0</v>
      </c>
      <c r="AN780" s="36" t="s">
        <v>389</v>
      </c>
      <c r="AO780" s="36">
        <v>35</v>
      </c>
      <c r="AP780" s="36" t="s">
        <v>400</v>
      </c>
      <c r="AQ780" s="36">
        <v>49621</v>
      </c>
      <c r="AR780" s="36">
        <v>496.21</v>
      </c>
      <c r="AS780" s="36" t="s">
        <v>480</v>
      </c>
      <c r="AT780" t="str">
        <f t="shared" si="41"/>
        <v>1189449000765814170LUWX HXNRXQUX DX XLVX WXTX416.82SIMSIMSIM190124645344777.875FNEL044777.87542864.87544770.87544770.87543677.875000000AMIL35NEXT MUNICIPAL SÃO PAULO49621496.21SUSPENSÃO</v>
      </c>
      <c r="AU780">
        <f t="shared" si="42"/>
        <v>0</v>
      </c>
      <c r="AV780">
        <f t="shared" si="43"/>
        <v>0</v>
      </c>
      <c r="AW780">
        <f>COUNTIF(Erros!$J$2:$J$1060,H780)</f>
        <v>1</v>
      </c>
      <c r="AX780">
        <f>COUNTIF(Discrepante!$J$2:$J$86,H780)</f>
        <v>0</v>
      </c>
      <c r="AY780">
        <f>COUNTIF(Acertos!$J$2:$J$37,H780)</f>
        <v>0</v>
      </c>
    </row>
    <row r="781" spans="1:51">
      <c r="A781" s="33"/>
      <c r="B781" s="33"/>
      <c r="C781" s="33"/>
      <c r="D781" s="34">
        <v>1189449000</v>
      </c>
      <c r="E781" s="33"/>
      <c r="F781" s="33"/>
      <c r="G781" s="33"/>
      <c r="H781" s="34">
        <v>76581419</v>
      </c>
      <c r="I781" s="29">
        <v>0</v>
      </c>
      <c r="J781" s="34" t="s">
        <v>618</v>
      </c>
      <c r="K781" s="33"/>
      <c r="L781" s="33"/>
      <c r="M781" s="33"/>
      <c r="N781" s="33"/>
      <c r="O781" s="33"/>
      <c r="P781" s="34">
        <v>416.82</v>
      </c>
      <c r="Q781" s="34" t="s">
        <v>404</v>
      </c>
      <c r="R781" s="34" t="s">
        <v>404</v>
      </c>
      <c r="S781" s="34" t="s">
        <v>404</v>
      </c>
      <c r="T781" s="34">
        <v>19</v>
      </c>
      <c r="U781" s="34">
        <v>0</v>
      </c>
      <c r="V781" s="34">
        <v>1</v>
      </c>
      <c r="W781" s="34">
        <v>246454</v>
      </c>
      <c r="X781" s="35">
        <v>44777.875</v>
      </c>
      <c r="Y781" s="34" t="s">
        <v>387</v>
      </c>
      <c r="Z781" s="34">
        <v>0</v>
      </c>
      <c r="AA781" s="35"/>
      <c r="AB781" s="35">
        <v>44777.875</v>
      </c>
      <c r="AC781" s="35">
        <v>42125.875</v>
      </c>
      <c r="AD781" s="35">
        <v>43677.875</v>
      </c>
      <c r="AE781" s="35"/>
      <c r="AF781" s="35">
        <v>43677.875</v>
      </c>
      <c r="AG781" s="34"/>
      <c r="AH781" s="34">
        <v>0</v>
      </c>
      <c r="AI781" s="34">
        <v>0</v>
      </c>
      <c r="AJ781" s="34">
        <v>0</v>
      </c>
      <c r="AK781" s="34">
        <v>0</v>
      </c>
      <c r="AL781" s="34">
        <v>0</v>
      </c>
      <c r="AM781" s="34">
        <v>0</v>
      </c>
      <c r="AN781" s="34" t="s">
        <v>389</v>
      </c>
      <c r="AO781" s="34">
        <v>35</v>
      </c>
      <c r="AP781" s="34" t="s">
        <v>601</v>
      </c>
      <c r="AQ781" s="34">
        <v>49621</v>
      </c>
      <c r="AR781" s="34">
        <v>496.21</v>
      </c>
      <c r="AS781" s="34" t="s">
        <v>408</v>
      </c>
      <c r="AT781" t="str">
        <f t="shared" si="41"/>
        <v>1189449000765814190MXGUXL PXRXXRX DX XLVX416.82SIMSIMSIM190124645444777.875FNEL044777.87542125.87543677.87543677.875000000AMIL35NEXT ABC 2049621496.21ATIVO</v>
      </c>
      <c r="AU781">
        <f t="shared" si="42"/>
        <v>0</v>
      </c>
      <c r="AV781">
        <f t="shared" si="43"/>
        <v>0</v>
      </c>
      <c r="AW781">
        <f>COUNTIF(Erros!$J$2:$J$1060,H781)</f>
        <v>1</v>
      </c>
      <c r="AX781">
        <f>COUNTIF(Discrepante!$J$2:$J$86,H781)</f>
        <v>0</v>
      </c>
      <c r="AY781">
        <f>COUNTIF(Acertos!$J$2:$J$37,H781)</f>
        <v>0</v>
      </c>
    </row>
    <row r="782" spans="1:51">
      <c r="A782" s="33"/>
      <c r="B782" s="33"/>
      <c r="C782" s="33"/>
      <c r="D782" s="36">
        <v>1189455000</v>
      </c>
      <c r="E782" s="33"/>
      <c r="F782" s="33"/>
      <c r="G782" s="33"/>
      <c r="H782" s="36">
        <v>76581960</v>
      </c>
      <c r="I782" s="30">
        <v>0</v>
      </c>
      <c r="J782" s="36" t="s">
        <v>611</v>
      </c>
      <c r="K782" s="33"/>
      <c r="L782" s="33"/>
      <c r="M782" s="33"/>
      <c r="N782" s="33"/>
      <c r="O782" s="33"/>
      <c r="P782" s="36">
        <v>2323.64</v>
      </c>
      <c r="Q782" s="36" t="s">
        <v>404</v>
      </c>
      <c r="R782" s="36" t="s">
        <v>404</v>
      </c>
      <c r="S782" s="36" t="s">
        <v>404</v>
      </c>
      <c r="T782" s="36">
        <v>19</v>
      </c>
      <c r="U782" s="36">
        <v>0</v>
      </c>
      <c r="V782" s="36">
        <v>1</v>
      </c>
      <c r="W782" s="36">
        <v>224190</v>
      </c>
      <c r="X782" s="37">
        <v>44777.875</v>
      </c>
      <c r="Y782" s="36" t="s">
        <v>387</v>
      </c>
      <c r="Z782" s="36">
        <v>0</v>
      </c>
      <c r="AA782" s="37"/>
      <c r="AB782" s="37">
        <v>44777.875</v>
      </c>
      <c r="AC782" s="37">
        <v>31677.875</v>
      </c>
      <c r="AD782" s="37">
        <v>43677.875</v>
      </c>
      <c r="AE782" s="37"/>
      <c r="AF782" s="37">
        <v>43677.875</v>
      </c>
      <c r="AG782" s="36"/>
      <c r="AH782" s="36">
        <v>0</v>
      </c>
      <c r="AI782" s="36">
        <v>0</v>
      </c>
      <c r="AJ782" s="36">
        <v>0</v>
      </c>
      <c r="AK782" s="36">
        <v>0</v>
      </c>
      <c r="AL782" s="36">
        <v>0</v>
      </c>
      <c r="AM782" s="36">
        <v>0</v>
      </c>
      <c r="AN782" s="36" t="s">
        <v>389</v>
      </c>
      <c r="AO782" s="36">
        <v>35</v>
      </c>
      <c r="AP782" s="36" t="s">
        <v>398</v>
      </c>
      <c r="AQ782" s="36">
        <v>276623</v>
      </c>
      <c r="AR782" s="36">
        <v>2766.23</v>
      </c>
      <c r="AS782" s="36" t="s">
        <v>408</v>
      </c>
      <c r="AT782" t="str">
        <f t="shared" si="41"/>
        <v>1189455000765819600LUWX FXRRXXRX DX XBRXU2323.64SIMSIMSIM190122419044777.875FNEL044777.87531677.87543677.87543677.875000000AMIL35AMIL 500 QP NACIONAL2766232766.23ATIVO</v>
      </c>
      <c r="AU782">
        <f t="shared" si="42"/>
        <v>0</v>
      </c>
      <c r="AV782">
        <f t="shared" si="43"/>
        <v>0</v>
      </c>
      <c r="AW782">
        <f>COUNTIF(Erros!$J$2:$J$1060,H782)</f>
        <v>1</v>
      </c>
      <c r="AX782">
        <f>COUNTIF(Discrepante!$J$2:$J$86,H782)</f>
        <v>0</v>
      </c>
      <c r="AY782">
        <f>COUNTIF(Acertos!$J$2:$J$37,H782)</f>
        <v>0</v>
      </c>
    </row>
    <row r="783" spans="1:51">
      <c r="A783" s="33"/>
      <c r="B783" s="33"/>
      <c r="C783" s="33"/>
      <c r="D783" s="34">
        <v>1189455000</v>
      </c>
      <c r="E783" s="33"/>
      <c r="F783" s="33"/>
      <c r="G783" s="33"/>
      <c r="H783" s="34">
        <v>76581961</v>
      </c>
      <c r="I783" s="29">
        <v>0</v>
      </c>
      <c r="J783" s="34" t="s">
        <v>612</v>
      </c>
      <c r="K783" s="33"/>
      <c r="L783" s="33"/>
      <c r="M783" s="33"/>
      <c r="N783" s="33"/>
      <c r="O783" s="33"/>
      <c r="P783" s="34">
        <v>2212.9899999999998</v>
      </c>
      <c r="Q783" s="34" t="s">
        <v>404</v>
      </c>
      <c r="R783" s="34" t="s">
        <v>404</v>
      </c>
      <c r="S783" s="34" t="s">
        <v>404</v>
      </c>
      <c r="T783" s="34">
        <v>19</v>
      </c>
      <c r="U783" s="34">
        <v>0</v>
      </c>
      <c r="V783" s="34">
        <v>1</v>
      </c>
      <c r="W783" s="34">
        <v>224190</v>
      </c>
      <c r="X783" s="35">
        <v>44777.875</v>
      </c>
      <c r="Y783" s="34" t="s">
        <v>387</v>
      </c>
      <c r="Z783" s="34">
        <v>1</v>
      </c>
      <c r="AA783" s="35"/>
      <c r="AB783" s="35">
        <v>44777.875</v>
      </c>
      <c r="AC783" s="35">
        <v>33461.875</v>
      </c>
      <c r="AD783" s="35">
        <v>43677.875</v>
      </c>
      <c r="AE783" s="35"/>
      <c r="AF783" s="35">
        <v>43677.875</v>
      </c>
      <c r="AG783" s="34"/>
      <c r="AH783" s="34">
        <v>0</v>
      </c>
      <c r="AI783" s="34">
        <v>0</v>
      </c>
      <c r="AJ783" s="34">
        <v>0</v>
      </c>
      <c r="AK783" s="34">
        <v>0</v>
      </c>
      <c r="AL783" s="34">
        <v>0</v>
      </c>
      <c r="AM783" s="34">
        <v>0</v>
      </c>
      <c r="AN783" s="34" t="s">
        <v>389</v>
      </c>
      <c r="AO783" s="34">
        <v>35</v>
      </c>
      <c r="AP783" s="34" t="s">
        <v>398</v>
      </c>
      <c r="AQ783" s="34">
        <v>263453</v>
      </c>
      <c r="AR783" s="34">
        <v>2634.53</v>
      </c>
      <c r="AS783" s="34" t="s">
        <v>408</v>
      </c>
      <c r="AT783" t="str">
        <f t="shared" si="41"/>
        <v>1189455000765819610MXRTX XNTX MXRXNDX XBRXU2212.99SIMSIMSIM190122419044777.875FNEL144777.87533461.87543677.87543677.875000000AMIL35AMIL 500 QP NACIONAL2634532634.53ATIVO</v>
      </c>
      <c r="AU783">
        <f t="shared" si="42"/>
        <v>0</v>
      </c>
      <c r="AV783">
        <f t="shared" si="43"/>
        <v>0</v>
      </c>
      <c r="AW783">
        <f>COUNTIF(Erros!$J$2:$J$1060,H783)</f>
        <v>1</v>
      </c>
      <c r="AX783">
        <f>COUNTIF(Discrepante!$J$2:$J$86,H783)</f>
        <v>0</v>
      </c>
      <c r="AY783">
        <f>COUNTIF(Acertos!$J$2:$J$37,H783)</f>
        <v>0</v>
      </c>
    </row>
    <row r="784" spans="1:51">
      <c r="A784" s="33"/>
      <c r="B784" s="33"/>
      <c r="C784" s="33"/>
      <c r="D784" s="34"/>
      <c r="E784" s="33"/>
      <c r="F784" s="33"/>
      <c r="G784" s="33"/>
      <c r="H784" s="34">
        <v>76662247</v>
      </c>
      <c r="I784" s="29">
        <v>0</v>
      </c>
      <c r="J784" s="34" t="s">
        <v>992</v>
      </c>
      <c r="K784" s="33"/>
      <c r="L784" s="33"/>
      <c r="M784" s="33"/>
      <c r="N784" s="33"/>
      <c r="O784" s="33"/>
      <c r="P784" s="34">
        <v>1703.84</v>
      </c>
      <c r="Q784" s="34" t="s">
        <v>404</v>
      </c>
      <c r="R784" s="34" t="s">
        <v>404</v>
      </c>
      <c r="S784" s="34" t="s">
        <v>404</v>
      </c>
      <c r="T784" s="34">
        <v>224</v>
      </c>
      <c r="U784" s="34">
        <v>0</v>
      </c>
      <c r="V784" s="34">
        <v>1</v>
      </c>
      <c r="W784" s="34">
        <v>246633</v>
      </c>
      <c r="X784" s="35">
        <v>44761.875</v>
      </c>
      <c r="Y784" s="34" t="s">
        <v>535</v>
      </c>
      <c r="Z784" s="34">
        <v>0</v>
      </c>
      <c r="AA784" s="35">
        <v>44755.875</v>
      </c>
      <c r="AB784" s="35">
        <v>44761.875</v>
      </c>
      <c r="AC784" s="35">
        <v>30118.875</v>
      </c>
      <c r="AD784" s="35">
        <v>44755.875</v>
      </c>
      <c r="AE784" s="35"/>
      <c r="AF784" s="35">
        <v>43691.875</v>
      </c>
      <c r="AG784" s="34"/>
      <c r="AH784" s="34">
        <v>0</v>
      </c>
      <c r="AI784" s="34">
        <v>0</v>
      </c>
      <c r="AJ784" s="34">
        <v>0</v>
      </c>
      <c r="AK784" s="34">
        <v>0</v>
      </c>
      <c r="AL784" s="34">
        <v>0</v>
      </c>
      <c r="AM784" s="34">
        <v>0</v>
      </c>
      <c r="AN784" s="34" t="s">
        <v>389</v>
      </c>
      <c r="AO784" s="34">
        <v>34</v>
      </c>
      <c r="AP784" s="34" t="s">
        <v>476</v>
      </c>
      <c r="AQ784" s="34">
        <v>205281</v>
      </c>
      <c r="AR784" s="34">
        <v>2052.81</v>
      </c>
      <c r="AS784" s="34" t="s">
        <v>391</v>
      </c>
      <c r="AT784" t="str">
        <f t="shared" si="41"/>
        <v>766622470XNX WXRXLXNX FXNXWX XNTXNX1703.84SIMSIMSIM2240124663344761.875CRA - BA044755.87544761.87530118.87544755.87543691.875000000AMIL34AMIL 400 QC NACIONAL2052812052.81INATIVO</v>
      </c>
      <c r="AU784">
        <f t="shared" si="42"/>
        <v>0</v>
      </c>
      <c r="AV784">
        <f t="shared" si="43"/>
        <v>0</v>
      </c>
      <c r="AW784">
        <f>COUNTIF(Erros!$J$2:$J$1060,H784)</f>
        <v>3</v>
      </c>
      <c r="AX784">
        <f>COUNTIF(Discrepante!$J$2:$J$86,H784)</f>
        <v>0</v>
      </c>
      <c r="AY784">
        <f>COUNTIF(Acertos!$J$2:$J$37,H784)</f>
        <v>0</v>
      </c>
    </row>
    <row r="785" spans="1:51">
      <c r="A785" s="33"/>
      <c r="B785" s="33"/>
      <c r="C785" s="33"/>
      <c r="D785" s="36"/>
      <c r="E785" s="33"/>
      <c r="F785" s="33"/>
      <c r="G785" s="33"/>
      <c r="H785" s="36">
        <v>76662247</v>
      </c>
      <c r="I785" s="30">
        <v>0</v>
      </c>
      <c r="J785" s="36" t="s">
        <v>992</v>
      </c>
      <c r="K785" s="33"/>
      <c r="L785" s="33"/>
      <c r="M785" s="33"/>
      <c r="N785" s="33"/>
      <c r="O785" s="33"/>
      <c r="P785" s="36">
        <v>1703.84</v>
      </c>
      <c r="Q785" s="36" t="s">
        <v>404</v>
      </c>
      <c r="R785" s="36" t="s">
        <v>404</v>
      </c>
      <c r="S785" s="36" t="s">
        <v>404</v>
      </c>
      <c r="T785" s="36">
        <v>224</v>
      </c>
      <c r="U785" s="36">
        <v>0</v>
      </c>
      <c r="V785" s="36">
        <v>1</v>
      </c>
      <c r="W785" s="36">
        <v>246633</v>
      </c>
      <c r="X785" s="37">
        <v>44761.875</v>
      </c>
      <c r="Y785" s="36" t="s">
        <v>535</v>
      </c>
      <c r="Z785" s="36">
        <v>0</v>
      </c>
      <c r="AA785" s="37">
        <v>44755.875</v>
      </c>
      <c r="AB785" s="37">
        <v>44761.875</v>
      </c>
      <c r="AC785" s="37">
        <v>30118.875</v>
      </c>
      <c r="AD785" s="37">
        <v>44755.875</v>
      </c>
      <c r="AE785" s="37"/>
      <c r="AF785" s="37">
        <v>43691.875</v>
      </c>
      <c r="AG785" s="36"/>
      <c r="AH785" s="36">
        <v>0</v>
      </c>
      <c r="AI785" s="36">
        <v>0</v>
      </c>
      <c r="AJ785" s="36">
        <v>0</v>
      </c>
      <c r="AK785" s="36">
        <v>0</v>
      </c>
      <c r="AL785" s="36">
        <v>0</v>
      </c>
      <c r="AM785" s="36">
        <v>0</v>
      </c>
      <c r="AN785" s="36" t="s">
        <v>389</v>
      </c>
      <c r="AO785" s="36">
        <v>34</v>
      </c>
      <c r="AP785" s="36" t="s">
        <v>476</v>
      </c>
      <c r="AQ785" s="36">
        <v>205281</v>
      </c>
      <c r="AR785" s="36">
        <v>2052.81</v>
      </c>
      <c r="AS785" s="36" t="s">
        <v>391</v>
      </c>
      <c r="AT785" t="str">
        <f t="shared" si="41"/>
        <v>766622470XNX WXRXLXNX FXNXWX XNTXNX1703.84SIMSIMSIM2240124663344761.875CRA - BA044755.87544761.87530118.87544755.87543691.875000000AMIL34AMIL 400 QC NACIONAL2052812052.81INATIVO</v>
      </c>
      <c r="AU785">
        <f t="shared" si="42"/>
        <v>1</v>
      </c>
      <c r="AV785">
        <f t="shared" si="43"/>
        <v>1</v>
      </c>
      <c r="AW785">
        <f>COUNTIF(Erros!$J$2:$J$1060,H785)</f>
        <v>3</v>
      </c>
      <c r="AX785">
        <f>COUNTIF(Discrepante!$J$2:$J$86,H785)</f>
        <v>0</v>
      </c>
      <c r="AY785">
        <f>COUNTIF(Acertos!$J$2:$J$37,H785)</f>
        <v>0</v>
      </c>
    </row>
    <row r="786" spans="1:51">
      <c r="A786" s="33"/>
      <c r="B786" s="33"/>
      <c r="C786" s="33"/>
      <c r="D786" s="34"/>
      <c r="E786" s="33"/>
      <c r="F786" s="33"/>
      <c r="G786" s="33"/>
      <c r="H786" s="34">
        <v>76662247</v>
      </c>
      <c r="I786" s="29">
        <v>0</v>
      </c>
      <c r="J786" s="34" t="s">
        <v>992</v>
      </c>
      <c r="K786" s="33"/>
      <c r="L786" s="33"/>
      <c r="M786" s="33"/>
      <c r="N786" s="33"/>
      <c r="O786" s="33"/>
      <c r="P786" s="34">
        <v>1703.84</v>
      </c>
      <c r="Q786" s="34" t="s">
        <v>404</v>
      </c>
      <c r="R786" s="34" t="s">
        <v>404</v>
      </c>
      <c r="S786" s="34" t="s">
        <v>404</v>
      </c>
      <c r="T786" s="34">
        <v>224</v>
      </c>
      <c r="U786" s="34">
        <v>0</v>
      </c>
      <c r="V786" s="34">
        <v>1</v>
      </c>
      <c r="W786" s="34">
        <v>246633</v>
      </c>
      <c r="X786" s="35">
        <v>44761.875</v>
      </c>
      <c r="Y786" s="34" t="s">
        <v>535</v>
      </c>
      <c r="Z786" s="34">
        <v>0</v>
      </c>
      <c r="AA786" s="35">
        <v>44755.875</v>
      </c>
      <c r="AB786" s="35">
        <v>44761.875</v>
      </c>
      <c r="AC786" s="35">
        <v>30118.875</v>
      </c>
      <c r="AD786" s="35">
        <v>44755.875</v>
      </c>
      <c r="AE786" s="35"/>
      <c r="AF786" s="35">
        <v>43691.875</v>
      </c>
      <c r="AG786" s="34"/>
      <c r="AH786" s="34">
        <v>0</v>
      </c>
      <c r="AI786" s="34">
        <v>0</v>
      </c>
      <c r="AJ786" s="34">
        <v>0</v>
      </c>
      <c r="AK786" s="34">
        <v>0</v>
      </c>
      <c r="AL786" s="34">
        <v>0</v>
      </c>
      <c r="AM786" s="34">
        <v>0</v>
      </c>
      <c r="AN786" s="34" t="s">
        <v>389</v>
      </c>
      <c r="AO786" s="34">
        <v>34</v>
      </c>
      <c r="AP786" s="34" t="s">
        <v>476</v>
      </c>
      <c r="AQ786" s="34">
        <v>205281</v>
      </c>
      <c r="AR786" s="34">
        <v>2052.81</v>
      </c>
      <c r="AS786" s="34" t="s">
        <v>391</v>
      </c>
      <c r="AT786" t="str">
        <f t="shared" si="41"/>
        <v>766622470XNX WXRXLXNX FXNXWX XNTXNX1703.84SIMSIMSIM2240124663344761.875CRA - BA044755.87544761.87530118.87544755.87543691.875000000AMIL34AMIL 400 QC NACIONAL2052812052.81INATIVO</v>
      </c>
      <c r="AU786">
        <f t="shared" si="42"/>
        <v>1</v>
      </c>
      <c r="AV786">
        <f t="shared" si="43"/>
        <v>1</v>
      </c>
      <c r="AW786">
        <f>COUNTIF(Erros!$J$2:$J$1060,H786)</f>
        <v>3</v>
      </c>
      <c r="AX786">
        <f>COUNTIF(Discrepante!$J$2:$J$86,H786)</f>
        <v>0</v>
      </c>
      <c r="AY786">
        <f>COUNTIF(Acertos!$J$2:$J$37,H786)</f>
        <v>0</v>
      </c>
    </row>
    <row r="787" spans="1:51">
      <c r="A787" s="33"/>
      <c r="B787" s="33"/>
      <c r="C787" s="33"/>
      <c r="D787" s="36"/>
      <c r="E787" s="33"/>
      <c r="F787" s="33"/>
      <c r="G787" s="33"/>
      <c r="H787" s="36">
        <v>76662248</v>
      </c>
      <c r="I787" s="30">
        <v>0</v>
      </c>
      <c r="J787" s="36" t="s">
        <v>993</v>
      </c>
      <c r="K787" s="33"/>
      <c r="L787" s="33"/>
      <c r="M787" s="33"/>
      <c r="N787" s="33"/>
      <c r="O787" s="33"/>
      <c r="P787" s="36">
        <v>1991.46</v>
      </c>
      <c r="Q787" s="36" t="s">
        <v>404</v>
      </c>
      <c r="R787" s="36" t="s">
        <v>404</v>
      </c>
      <c r="S787" s="36" t="s">
        <v>404</v>
      </c>
      <c r="T787" s="36">
        <v>278</v>
      </c>
      <c r="U787" s="36">
        <v>0</v>
      </c>
      <c r="V787" s="36">
        <v>1</v>
      </c>
      <c r="W787" s="36">
        <v>246637</v>
      </c>
      <c r="X787" s="37">
        <v>44761.875</v>
      </c>
      <c r="Y787" s="36" t="s">
        <v>396</v>
      </c>
      <c r="Z787" s="36">
        <v>0</v>
      </c>
      <c r="AA787" s="37">
        <v>44747.875</v>
      </c>
      <c r="AB787" s="37">
        <v>44761.875</v>
      </c>
      <c r="AC787" s="37">
        <v>26726.875</v>
      </c>
      <c r="AD787" s="37">
        <v>44747.875</v>
      </c>
      <c r="AE787" s="37"/>
      <c r="AF787" s="37">
        <v>43691.875</v>
      </c>
      <c r="AG787" s="36"/>
      <c r="AH787" s="36">
        <v>0</v>
      </c>
      <c r="AI787" s="36">
        <v>0</v>
      </c>
      <c r="AJ787" s="36">
        <v>0</v>
      </c>
      <c r="AK787" s="36">
        <v>0</v>
      </c>
      <c r="AL787" s="36">
        <v>0</v>
      </c>
      <c r="AM787" s="36">
        <v>0</v>
      </c>
      <c r="AN787" s="36" t="s">
        <v>389</v>
      </c>
      <c r="AO787" s="36">
        <v>34</v>
      </c>
      <c r="AP787" s="36" t="s">
        <v>478</v>
      </c>
      <c r="AQ787" s="36">
        <v>239937</v>
      </c>
      <c r="AR787" s="36">
        <v>2399.37</v>
      </c>
      <c r="AS787" s="36" t="s">
        <v>391</v>
      </c>
      <c r="AT787" t="str">
        <f t="shared" si="41"/>
        <v>766622480MXGDX XNTXNX LXMX1991.46SIMSIMSIM2780124663744761.875SINDSIME -SINDICATO DOS EMPREENDEDORES INDIVIDUAIS044747.87544761.87526726.87544747.87543691.875000000AMIL34AMIL 400 QC NACIONAL COPART2399372399.37INATIVO</v>
      </c>
      <c r="AU787">
        <f t="shared" si="42"/>
        <v>0</v>
      </c>
      <c r="AV787">
        <f t="shared" si="43"/>
        <v>0</v>
      </c>
      <c r="AW787">
        <f>COUNTIF(Erros!$J$2:$J$1060,H787)</f>
        <v>3</v>
      </c>
      <c r="AX787">
        <f>COUNTIF(Discrepante!$J$2:$J$86,H787)</f>
        <v>0</v>
      </c>
      <c r="AY787">
        <f>COUNTIF(Acertos!$J$2:$J$37,H787)</f>
        <v>0</v>
      </c>
    </row>
    <row r="788" spans="1:51">
      <c r="A788" s="33"/>
      <c r="B788" s="33"/>
      <c r="C788" s="33"/>
      <c r="D788" s="34"/>
      <c r="E788" s="33"/>
      <c r="F788" s="33"/>
      <c r="G788" s="33"/>
      <c r="H788" s="34">
        <v>76662248</v>
      </c>
      <c r="I788" s="29">
        <v>0</v>
      </c>
      <c r="J788" s="34" t="s">
        <v>993</v>
      </c>
      <c r="K788" s="33"/>
      <c r="L788" s="33"/>
      <c r="M788" s="33"/>
      <c r="N788" s="33"/>
      <c r="O788" s="33"/>
      <c r="P788" s="34">
        <v>1991.46</v>
      </c>
      <c r="Q788" s="34" t="s">
        <v>404</v>
      </c>
      <c r="R788" s="34" t="s">
        <v>404</v>
      </c>
      <c r="S788" s="34" t="s">
        <v>404</v>
      </c>
      <c r="T788" s="34">
        <v>278</v>
      </c>
      <c r="U788" s="34">
        <v>0</v>
      </c>
      <c r="V788" s="34">
        <v>1</v>
      </c>
      <c r="W788" s="34">
        <v>246637</v>
      </c>
      <c r="X788" s="35">
        <v>44761.875</v>
      </c>
      <c r="Y788" s="34" t="s">
        <v>396</v>
      </c>
      <c r="Z788" s="34">
        <v>0</v>
      </c>
      <c r="AA788" s="35">
        <v>44747.875</v>
      </c>
      <c r="AB788" s="35">
        <v>44761.875</v>
      </c>
      <c r="AC788" s="35">
        <v>26726.875</v>
      </c>
      <c r="AD788" s="35">
        <v>44747.875</v>
      </c>
      <c r="AE788" s="35"/>
      <c r="AF788" s="35">
        <v>43691.875</v>
      </c>
      <c r="AG788" s="34"/>
      <c r="AH788" s="34">
        <v>0</v>
      </c>
      <c r="AI788" s="34">
        <v>0</v>
      </c>
      <c r="AJ788" s="34">
        <v>0</v>
      </c>
      <c r="AK788" s="34">
        <v>0</v>
      </c>
      <c r="AL788" s="34">
        <v>0</v>
      </c>
      <c r="AM788" s="34">
        <v>0</v>
      </c>
      <c r="AN788" s="34" t="s">
        <v>389</v>
      </c>
      <c r="AO788" s="34">
        <v>34</v>
      </c>
      <c r="AP788" s="34" t="s">
        <v>478</v>
      </c>
      <c r="AQ788" s="34">
        <v>239937</v>
      </c>
      <c r="AR788" s="34">
        <v>2399.37</v>
      </c>
      <c r="AS788" s="34" t="s">
        <v>391</v>
      </c>
      <c r="AT788" t="str">
        <f t="shared" si="41"/>
        <v>766622480MXGDX XNTXNX LXMX1991.46SIMSIMSIM2780124663744761.875SINDSIME -SINDICATO DOS EMPREENDEDORES INDIVIDUAIS044747.87544761.87526726.87544747.87543691.875000000AMIL34AMIL 400 QC NACIONAL COPART2399372399.37INATIVO</v>
      </c>
      <c r="AU788">
        <f t="shared" si="42"/>
        <v>1</v>
      </c>
      <c r="AV788">
        <f t="shared" si="43"/>
        <v>1</v>
      </c>
      <c r="AW788">
        <f>COUNTIF(Erros!$J$2:$J$1060,H788)</f>
        <v>3</v>
      </c>
      <c r="AX788">
        <f>COUNTIF(Discrepante!$J$2:$J$86,H788)</f>
        <v>0</v>
      </c>
      <c r="AY788">
        <f>COUNTIF(Acertos!$J$2:$J$37,H788)</f>
        <v>0</v>
      </c>
    </row>
    <row r="789" spans="1:51">
      <c r="A789" s="33"/>
      <c r="B789" s="33"/>
      <c r="C789" s="33"/>
      <c r="D789" s="36"/>
      <c r="E789" s="33"/>
      <c r="F789" s="33"/>
      <c r="G789" s="33"/>
      <c r="H789" s="36">
        <v>76662248</v>
      </c>
      <c r="I789" s="30">
        <v>0</v>
      </c>
      <c r="J789" s="36" t="s">
        <v>993</v>
      </c>
      <c r="K789" s="33"/>
      <c r="L789" s="33"/>
      <c r="M789" s="33"/>
      <c r="N789" s="33"/>
      <c r="O789" s="33"/>
      <c r="P789" s="36">
        <v>1991.46</v>
      </c>
      <c r="Q789" s="36" t="s">
        <v>404</v>
      </c>
      <c r="R789" s="36" t="s">
        <v>404</v>
      </c>
      <c r="S789" s="36" t="s">
        <v>404</v>
      </c>
      <c r="T789" s="36">
        <v>278</v>
      </c>
      <c r="U789" s="36">
        <v>0</v>
      </c>
      <c r="V789" s="36">
        <v>1</v>
      </c>
      <c r="W789" s="36">
        <v>246637</v>
      </c>
      <c r="X789" s="37">
        <v>44761.875</v>
      </c>
      <c r="Y789" s="36" t="s">
        <v>396</v>
      </c>
      <c r="Z789" s="36">
        <v>0</v>
      </c>
      <c r="AA789" s="37">
        <v>44747.875</v>
      </c>
      <c r="AB789" s="37">
        <v>44761.875</v>
      </c>
      <c r="AC789" s="37">
        <v>26726.875</v>
      </c>
      <c r="AD789" s="37">
        <v>44747.875</v>
      </c>
      <c r="AE789" s="37"/>
      <c r="AF789" s="37">
        <v>43691.875</v>
      </c>
      <c r="AG789" s="36"/>
      <c r="AH789" s="36">
        <v>0</v>
      </c>
      <c r="AI789" s="36">
        <v>0</v>
      </c>
      <c r="AJ789" s="36">
        <v>0</v>
      </c>
      <c r="AK789" s="36">
        <v>0</v>
      </c>
      <c r="AL789" s="36">
        <v>0</v>
      </c>
      <c r="AM789" s="36">
        <v>0</v>
      </c>
      <c r="AN789" s="36" t="s">
        <v>389</v>
      </c>
      <c r="AO789" s="36">
        <v>34</v>
      </c>
      <c r="AP789" s="36" t="s">
        <v>478</v>
      </c>
      <c r="AQ789" s="36">
        <v>239937</v>
      </c>
      <c r="AR789" s="36">
        <v>2399.37</v>
      </c>
      <c r="AS789" s="36" t="s">
        <v>391</v>
      </c>
      <c r="AT789" t="str">
        <f t="shared" si="41"/>
        <v>766622480MXGDX XNTXNX LXMX1991.46SIMSIMSIM2780124663744761.875SINDSIME -SINDICATO DOS EMPREENDEDORES INDIVIDUAIS044747.87544761.87526726.87544747.87543691.875000000AMIL34AMIL 400 QC NACIONAL COPART2399372399.37INATIVO</v>
      </c>
      <c r="AU789">
        <f t="shared" si="42"/>
        <v>1</v>
      </c>
      <c r="AV789">
        <f t="shared" si="43"/>
        <v>1</v>
      </c>
      <c r="AW789">
        <f>COUNTIF(Erros!$J$2:$J$1060,H789)</f>
        <v>3</v>
      </c>
      <c r="AX789">
        <f>COUNTIF(Discrepante!$J$2:$J$86,H789)</f>
        <v>0</v>
      </c>
      <c r="AY789">
        <f>COUNTIF(Acertos!$J$2:$J$37,H789)</f>
        <v>0</v>
      </c>
    </row>
    <row r="790" spans="1:51">
      <c r="A790" s="31" t="s">
        <v>276</v>
      </c>
      <c r="B790" s="31" t="s">
        <v>25</v>
      </c>
      <c r="C790" s="31" t="s">
        <v>24</v>
      </c>
      <c r="D790" s="27">
        <v>1198447000</v>
      </c>
      <c r="E790" s="27" t="s">
        <v>1057</v>
      </c>
      <c r="F790" s="27" t="s">
        <v>26</v>
      </c>
      <c r="G790" s="32">
        <v>43691.875</v>
      </c>
      <c r="H790" s="31">
        <v>76662253</v>
      </c>
      <c r="I790" s="27">
        <v>3</v>
      </c>
      <c r="J790" s="31" t="s">
        <v>277</v>
      </c>
      <c r="K790" s="31">
        <v>0</v>
      </c>
      <c r="L790" s="31">
        <v>0</v>
      </c>
      <c r="M790" s="31" t="s">
        <v>260</v>
      </c>
      <c r="N790" s="31" t="s">
        <v>77</v>
      </c>
      <c r="O790" s="31" t="s">
        <v>78</v>
      </c>
      <c r="P790" s="31">
        <v>2060.81</v>
      </c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 t="str">
        <f>M790</f>
        <v>AMIL 400 QC NACIONAL R PJCA</v>
      </c>
      <c r="AQ790" s="33"/>
      <c r="AR790" s="33"/>
      <c r="AS790" s="33"/>
      <c r="AT790" t="str">
        <f t="shared" si="41"/>
        <v>6302c877dc774878504ce9c56302b4ad8382b804d9a3ac356302c877dc774878504ce9bc11984470006302b4ad8382b804d9a3ac351198447000F43691.875766622533WXRLX DX VXLLX WXBRXL DX XUZX XNTX00AMIL 400 QC NACIONAL R PJCAMens. Titular Faixa Etária Implant.T2060.81AMIL 400 QC NACIONAL R PJCA</v>
      </c>
      <c r="AU790">
        <f t="shared" si="42"/>
        <v>0</v>
      </c>
      <c r="AV790">
        <f t="shared" si="43"/>
        <v>0</v>
      </c>
      <c r="AW790">
        <f>COUNTIF(Erros!$J$2:$J$1060,H790)</f>
        <v>0</v>
      </c>
      <c r="AX790">
        <f>COUNTIF(Discrepante!$J$2:$J$86,H790)</f>
        <v>2</v>
      </c>
      <c r="AY790">
        <f>COUNTIF(Acertos!$J$2:$J$37,H790)</f>
        <v>1</v>
      </c>
    </row>
    <row r="791" spans="1:51">
      <c r="A791" s="33"/>
      <c r="B791" s="33"/>
      <c r="C791" s="33"/>
      <c r="D791" s="36"/>
      <c r="E791" s="33"/>
      <c r="F791" s="33"/>
      <c r="G791" s="33"/>
      <c r="H791" s="36">
        <v>76662253</v>
      </c>
      <c r="I791" s="30">
        <v>1</v>
      </c>
      <c r="J791" s="36" t="s">
        <v>277</v>
      </c>
      <c r="K791" s="33"/>
      <c r="L791" s="33"/>
      <c r="M791" s="33"/>
      <c r="N791" s="33"/>
      <c r="O791" s="33"/>
      <c r="P791" s="36">
        <v>2060.81</v>
      </c>
      <c r="Q791" s="36" t="s">
        <v>404</v>
      </c>
      <c r="R791" s="36" t="s">
        <v>404</v>
      </c>
      <c r="S791" s="36" t="s">
        <v>404</v>
      </c>
      <c r="T791" s="36">
        <v>220</v>
      </c>
      <c r="U791" s="36">
        <v>0</v>
      </c>
      <c r="V791" s="36">
        <v>1</v>
      </c>
      <c r="W791" s="36">
        <v>246888</v>
      </c>
      <c r="X791" s="37">
        <v>44761.875</v>
      </c>
      <c r="Y791" s="36" t="s">
        <v>473</v>
      </c>
      <c r="Z791" s="36">
        <v>0</v>
      </c>
      <c r="AA791" s="37"/>
      <c r="AB791" s="37">
        <v>44761.875</v>
      </c>
      <c r="AC791" s="37">
        <v>30381.875</v>
      </c>
      <c r="AD791" s="37">
        <v>44556.875</v>
      </c>
      <c r="AE791" s="37">
        <v>44543.875</v>
      </c>
      <c r="AF791" s="37">
        <v>43691.875</v>
      </c>
      <c r="AG791" s="36"/>
      <c r="AH791" s="36">
        <v>0</v>
      </c>
      <c r="AI791" s="36">
        <v>0</v>
      </c>
      <c r="AJ791" s="36">
        <v>0</v>
      </c>
      <c r="AK791" s="36">
        <v>0</v>
      </c>
      <c r="AL791" s="36">
        <v>0</v>
      </c>
      <c r="AM791" s="36">
        <v>0</v>
      </c>
      <c r="AN791" s="36" t="s">
        <v>389</v>
      </c>
      <c r="AO791" s="36">
        <v>34</v>
      </c>
      <c r="AP791" s="36" t="s">
        <v>476</v>
      </c>
      <c r="AQ791" s="36">
        <v>245335</v>
      </c>
      <c r="AR791" s="36">
        <v>2453.35</v>
      </c>
      <c r="AS791" s="36" t="s">
        <v>408</v>
      </c>
      <c r="AT791" t="str">
        <f t="shared" si="41"/>
        <v>766622531WXRLX DX VXLLX WXBRXL DX XUZX XNTX2060.81SIMSIMSIM2200124688844761.875ABREC044761.87530381.87544556.87544543.87543691.875000000AMIL34AMIL 400 QC NACIONAL2453352453.35ATIVO</v>
      </c>
      <c r="AU791">
        <f t="shared" si="42"/>
        <v>0</v>
      </c>
      <c r="AV791">
        <f t="shared" si="43"/>
        <v>1</v>
      </c>
      <c r="AW791">
        <f>COUNTIF(Erros!$J$2:$J$1060,H791)</f>
        <v>0</v>
      </c>
      <c r="AX791">
        <f>COUNTIF(Discrepante!$J$2:$J$86,H791)</f>
        <v>2</v>
      </c>
      <c r="AY791">
        <f>COUNTIF(Acertos!$J$2:$J$37,H791)</f>
        <v>1</v>
      </c>
    </row>
    <row r="792" spans="1:51">
      <c r="A792" s="33"/>
      <c r="B792" s="33"/>
      <c r="C792" s="33"/>
      <c r="D792" s="34"/>
      <c r="E792" s="33"/>
      <c r="F792" s="33"/>
      <c r="G792" s="33"/>
      <c r="H792" s="34">
        <v>76662253</v>
      </c>
      <c r="I792" s="29">
        <v>1</v>
      </c>
      <c r="J792" s="34" t="s">
        <v>277</v>
      </c>
      <c r="K792" s="33"/>
      <c r="L792" s="33"/>
      <c r="M792" s="33"/>
      <c r="N792" s="33"/>
      <c r="O792" s="33"/>
      <c r="P792" s="34">
        <v>2060.81</v>
      </c>
      <c r="Q792" s="34" t="s">
        <v>404</v>
      </c>
      <c r="R792" s="34" t="s">
        <v>404</v>
      </c>
      <c r="S792" s="34" t="s">
        <v>404</v>
      </c>
      <c r="T792" s="34">
        <v>220</v>
      </c>
      <c r="U792" s="34">
        <v>0</v>
      </c>
      <c r="V792" s="34">
        <v>1</v>
      </c>
      <c r="W792" s="34">
        <v>246888</v>
      </c>
      <c r="X792" s="35">
        <v>44761.875</v>
      </c>
      <c r="Y792" s="34" t="s">
        <v>473</v>
      </c>
      <c r="Z792" s="34">
        <v>0</v>
      </c>
      <c r="AA792" s="35"/>
      <c r="AB792" s="35">
        <v>44761.875</v>
      </c>
      <c r="AC792" s="35">
        <v>30381.875</v>
      </c>
      <c r="AD792" s="35">
        <v>44556.875</v>
      </c>
      <c r="AE792" s="35">
        <v>44543.875</v>
      </c>
      <c r="AF792" s="35">
        <v>43691.875</v>
      </c>
      <c r="AG792" s="34"/>
      <c r="AH792" s="34">
        <v>0</v>
      </c>
      <c r="AI792" s="34">
        <v>0</v>
      </c>
      <c r="AJ792" s="34">
        <v>0</v>
      </c>
      <c r="AK792" s="34">
        <v>0</v>
      </c>
      <c r="AL792" s="34">
        <v>0</v>
      </c>
      <c r="AM792" s="34">
        <v>0</v>
      </c>
      <c r="AN792" s="34" t="s">
        <v>389</v>
      </c>
      <c r="AO792" s="34">
        <v>34</v>
      </c>
      <c r="AP792" s="34" t="s">
        <v>476</v>
      </c>
      <c r="AQ792" s="34">
        <v>245335</v>
      </c>
      <c r="AR792" s="34">
        <v>2453.35</v>
      </c>
      <c r="AS792" s="34" t="s">
        <v>408</v>
      </c>
      <c r="AT792" t="str">
        <f t="shared" si="41"/>
        <v>766622531WXRLX DX VXLLX WXBRXL DX XUZX XNTX2060.81SIMSIMSIM2200124688844761.875ABREC044761.87530381.87544556.87544543.87543691.875000000AMIL34AMIL 400 QC NACIONAL2453352453.35ATIVO</v>
      </c>
      <c r="AU792">
        <f t="shared" si="42"/>
        <v>1</v>
      </c>
      <c r="AV792">
        <f t="shared" si="43"/>
        <v>1</v>
      </c>
      <c r="AW792">
        <f>COUNTIF(Erros!$J$2:$J$1060,H792)</f>
        <v>0</v>
      </c>
      <c r="AX792">
        <f>COUNTIF(Discrepante!$J$2:$J$86,H792)</f>
        <v>2</v>
      </c>
      <c r="AY792">
        <f>COUNTIF(Acertos!$J$2:$J$37,H792)</f>
        <v>1</v>
      </c>
    </row>
    <row r="793" spans="1:51">
      <c r="A793" s="33"/>
      <c r="B793" s="33"/>
      <c r="C793" s="33"/>
      <c r="D793" s="36"/>
      <c r="E793" s="33"/>
      <c r="F793" s="33"/>
      <c r="G793" s="33"/>
      <c r="H793" s="36">
        <v>76662253</v>
      </c>
      <c r="I793" s="30">
        <v>1</v>
      </c>
      <c r="J793" s="36" t="s">
        <v>277</v>
      </c>
      <c r="K793" s="33"/>
      <c r="L793" s="33"/>
      <c r="M793" s="33"/>
      <c r="N793" s="33"/>
      <c r="O793" s="33"/>
      <c r="P793" s="36">
        <v>2060.81</v>
      </c>
      <c r="Q793" s="36" t="s">
        <v>404</v>
      </c>
      <c r="R793" s="36" t="s">
        <v>404</v>
      </c>
      <c r="S793" s="36" t="s">
        <v>404</v>
      </c>
      <c r="T793" s="36">
        <v>220</v>
      </c>
      <c r="U793" s="36">
        <v>0</v>
      </c>
      <c r="V793" s="36">
        <v>1</v>
      </c>
      <c r="W793" s="36">
        <v>246888</v>
      </c>
      <c r="X793" s="37">
        <v>44761.875</v>
      </c>
      <c r="Y793" s="36" t="s">
        <v>473</v>
      </c>
      <c r="Z793" s="36">
        <v>0</v>
      </c>
      <c r="AA793" s="37"/>
      <c r="AB793" s="37">
        <v>44761.875</v>
      </c>
      <c r="AC793" s="37">
        <v>30381.875</v>
      </c>
      <c r="AD793" s="37">
        <v>44556.875</v>
      </c>
      <c r="AE793" s="37">
        <v>44543.875</v>
      </c>
      <c r="AF793" s="37">
        <v>43691.875</v>
      </c>
      <c r="AG793" s="36"/>
      <c r="AH793" s="36">
        <v>0</v>
      </c>
      <c r="AI793" s="36">
        <v>0</v>
      </c>
      <c r="AJ793" s="36">
        <v>0</v>
      </c>
      <c r="AK793" s="36">
        <v>0</v>
      </c>
      <c r="AL793" s="36">
        <v>0</v>
      </c>
      <c r="AM793" s="36">
        <v>0</v>
      </c>
      <c r="AN793" s="36" t="s">
        <v>389</v>
      </c>
      <c r="AO793" s="36">
        <v>34</v>
      </c>
      <c r="AP793" s="36" t="s">
        <v>476</v>
      </c>
      <c r="AQ793" s="36">
        <v>245335</v>
      </c>
      <c r="AR793" s="36">
        <v>2453.35</v>
      </c>
      <c r="AS793" s="36" t="s">
        <v>408</v>
      </c>
      <c r="AT793" t="str">
        <f t="shared" si="41"/>
        <v>766622531WXRLX DX VXLLX WXBRXL DX XUZX XNTX2060.81SIMSIMSIM2200124688844761.875ABREC044761.87530381.87544556.87544543.87543691.875000000AMIL34AMIL 400 QC NACIONAL2453352453.35ATIVO</v>
      </c>
      <c r="AU793">
        <f t="shared" si="42"/>
        <v>1</v>
      </c>
      <c r="AV793">
        <f t="shared" si="43"/>
        <v>1</v>
      </c>
      <c r="AW793">
        <f>COUNTIF(Erros!$J$2:$J$1060,H793)</f>
        <v>0</v>
      </c>
      <c r="AX793">
        <f>COUNTIF(Discrepante!$J$2:$J$86,H793)</f>
        <v>2</v>
      </c>
      <c r="AY793">
        <f>COUNTIF(Acertos!$J$2:$J$37,H793)</f>
        <v>1</v>
      </c>
    </row>
    <row r="794" spans="1:51">
      <c r="A794" s="33"/>
      <c r="B794" s="33"/>
      <c r="C794" s="33"/>
      <c r="D794" s="34"/>
      <c r="E794" s="33"/>
      <c r="F794" s="33"/>
      <c r="G794" s="33"/>
      <c r="H794" s="34">
        <v>76662258</v>
      </c>
      <c r="I794" s="29">
        <v>0</v>
      </c>
      <c r="J794" s="34" t="s">
        <v>997</v>
      </c>
      <c r="K794" s="33"/>
      <c r="L794" s="33"/>
      <c r="M794" s="33"/>
      <c r="N794" s="33"/>
      <c r="O794" s="33"/>
      <c r="P794" s="34">
        <v>1703.84</v>
      </c>
      <c r="Q794" s="34" t="s">
        <v>404</v>
      </c>
      <c r="R794" s="34" t="s">
        <v>404</v>
      </c>
      <c r="S794" s="34" t="s">
        <v>404</v>
      </c>
      <c r="T794" s="34">
        <v>234</v>
      </c>
      <c r="U794" s="34">
        <v>0</v>
      </c>
      <c r="V794" s="34">
        <v>1</v>
      </c>
      <c r="W794" s="34">
        <v>246954</v>
      </c>
      <c r="X794" s="35">
        <v>44761.875</v>
      </c>
      <c r="Y794" s="34" t="s">
        <v>766</v>
      </c>
      <c r="Z794" s="34">
        <v>0</v>
      </c>
      <c r="AA794" s="35"/>
      <c r="AB794" s="35">
        <v>44761.875</v>
      </c>
      <c r="AC794" s="35">
        <v>30453.875</v>
      </c>
      <c r="AD794" s="35">
        <v>43691.875</v>
      </c>
      <c r="AE794" s="35"/>
      <c r="AF794" s="35">
        <v>43691.875</v>
      </c>
      <c r="AG794" s="34"/>
      <c r="AH794" s="34">
        <v>0</v>
      </c>
      <c r="AI794" s="34">
        <v>0</v>
      </c>
      <c r="AJ794" s="34">
        <v>0</v>
      </c>
      <c r="AK794" s="34">
        <v>0</v>
      </c>
      <c r="AL794" s="34">
        <v>0</v>
      </c>
      <c r="AM794" s="34">
        <v>0</v>
      </c>
      <c r="AN794" s="34" t="s">
        <v>389</v>
      </c>
      <c r="AO794" s="34">
        <v>34</v>
      </c>
      <c r="AP794" s="34" t="s">
        <v>476</v>
      </c>
      <c r="AQ794" s="34">
        <v>205281</v>
      </c>
      <c r="AR794" s="34">
        <v>2052.81</v>
      </c>
      <c r="AS794" s="34" t="s">
        <v>408</v>
      </c>
      <c r="AT794" t="str">
        <f t="shared" si="41"/>
        <v>766622580LUWXXNX XNTX XLVX1703.84SIMSIMSIM2340124695444761.875SINDIFARMA - BA044761.87530453.87543691.87543691.875000000AMIL34AMIL 400 QC NACIONAL2052812052.81ATIVO</v>
      </c>
      <c r="AU794">
        <f t="shared" si="42"/>
        <v>0</v>
      </c>
      <c r="AV794">
        <f t="shared" si="43"/>
        <v>0</v>
      </c>
      <c r="AW794">
        <f>COUNTIF(Erros!$J$2:$J$1060,H794)</f>
        <v>3</v>
      </c>
      <c r="AX794">
        <f>COUNTIF(Discrepante!$J$2:$J$86,H794)</f>
        <v>0</v>
      </c>
      <c r="AY794">
        <f>COUNTIF(Acertos!$J$2:$J$37,H794)</f>
        <v>0</v>
      </c>
    </row>
    <row r="795" spans="1:51">
      <c r="A795" s="33"/>
      <c r="B795" s="33"/>
      <c r="C795" s="33"/>
      <c r="D795" s="36"/>
      <c r="E795" s="33"/>
      <c r="F795" s="33"/>
      <c r="G795" s="33"/>
      <c r="H795" s="36">
        <v>76662258</v>
      </c>
      <c r="I795" s="30">
        <v>0</v>
      </c>
      <c r="J795" s="36" t="s">
        <v>997</v>
      </c>
      <c r="K795" s="33"/>
      <c r="L795" s="33"/>
      <c r="M795" s="33"/>
      <c r="N795" s="33"/>
      <c r="O795" s="33"/>
      <c r="P795" s="36">
        <v>1703.84</v>
      </c>
      <c r="Q795" s="36" t="s">
        <v>404</v>
      </c>
      <c r="R795" s="36" t="s">
        <v>404</v>
      </c>
      <c r="S795" s="36" t="s">
        <v>404</v>
      </c>
      <c r="T795" s="36">
        <v>234</v>
      </c>
      <c r="U795" s="36">
        <v>0</v>
      </c>
      <c r="V795" s="36">
        <v>1</v>
      </c>
      <c r="W795" s="36">
        <v>246954</v>
      </c>
      <c r="X795" s="37">
        <v>44761.875</v>
      </c>
      <c r="Y795" s="36" t="s">
        <v>766</v>
      </c>
      <c r="Z795" s="36">
        <v>0</v>
      </c>
      <c r="AA795" s="37"/>
      <c r="AB795" s="37">
        <v>44761.875</v>
      </c>
      <c r="AC795" s="37">
        <v>30453.875</v>
      </c>
      <c r="AD795" s="37">
        <v>43691.875</v>
      </c>
      <c r="AE795" s="37"/>
      <c r="AF795" s="37">
        <v>43691.875</v>
      </c>
      <c r="AG795" s="36"/>
      <c r="AH795" s="36">
        <v>0</v>
      </c>
      <c r="AI795" s="36">
        <v>0</v>
      </c>
      <c r="AJ795" s="36">
        <v>0</v>
      </c>
      <c r="AK795" s="36">
        <v>0</v>
      </c>
      <c r="AL795" s="36">
        <v>0</v>
      </c>
      <c r="AM795" s="36">
        <v>0</v>
      </c>
      <c r="AN795" s="36" t="s">
        <v>389</v>
      </c>
      <c r="AO795" s="36">
        <v>34</v>
      </c>
      <c r="AP795" s="36" t="s">
        <v>476</v>
      </c>
      <c r="AQ795" s="36">
        <v>205281</v>
      </c>
      <c r="AR795" s="36">
        <v>2052.81</v>
      </c>
      <c r="AS795" s="36" t="s">
        <v>408</v>
      </c>
      <c r="AT795" t="str">
        <f t="shared" si="41"/>
        <v>766622580LUWXXNX XNTX XLVX1703.84SIMSIMSIM2340124695444761.875SINDIFARMA - BA044761.87530453.87543691.87543691.875000000AMIL34AMIL 400 QC NACIONAL2052812052.81ATIVO</v>
      </c>
      <c r="AU795">
        <f t="shared" si="42"/>
        <v>1</v>
      </c>
      <c r="AV795">
        <f t="shared" si="43"/>
        <v>1</v>
      </c>
      <c r="AW795">
        <f>COUNTIF(Erros!$J$2:$J$1060,H795)</f>
        <v>3</v>
      </c>
      <c r="AX795">
        <f>COUNTIF(Discrepante!$J$2:$J$86,H795)</f>
        <v>0</v>
      </c>
      <c r="AY795">
        <f>COUNTIF(Acertos!$J$2:$J$37,H795)</f>
        <v>0</v>
      </c>
    </row>
    <row r="796" spans="1:51">
      <c r="A796" s="33"/>
      <c r="B796" s="33"/>
      <c r="C796" s="33"/>
      <c r="D796" s="34"/>
      <c r="E796" s="33"/>
      <c r="F796" s="33"/>
      <c r="G796" s="33"/>
      <c r="H796" s="34">
        <v>76662258</v>
      </c>
      <c r="I796" s="29">
        <v>0</v>
      </c>
      <c r="J796" s="34" t="s">
        <v>997</v>
      </c>
      <c r="K796" s="33"/>
      <c r="L796" s="33"/>
      <c r="M796" s="33"/>
      <c r="N796" s="33"/>
      <c r="O796" s="33"/>
      <c r="P796" s="34">
        <v>1703.84</v>
      </c>
      <c r="Q796" s="34" t="s">
        <v>404</v>
      </c>
      <c r="R796" s="34" t="s">
        <v>404</v>
      </c>
      <c r="S796" s="34" t="s">
        <v>404</v>
      </c>
      <c r="T796" s="34">
        <v>234</v>
      </c>
      <c r="U796" s="34">
        <v>0</v>
      </c>
      <c r="V796" s="34">
        <v>1</v>
      </c>
      <c r="W796" s="34">
        <v>246954</v>
      </c>
      <c r="X796" s="35">
        <v>44761.875</v>
      </c>
      <c r="Y796" s="34" t="s">
        <v>766</v>
      </c>
      <c r="Z796" s="34">
        <v>0</v>
      </c>
      <c r="AA796" s="35"/>
      <c r="AB796" s="35">
        <v>44761.875</v>
      </c>
      <c r="AC796" s="35">
        <v>30453.875</v>
      </c>
      <c r="AD796" s="35">
        <v>43691.875</v>
      </c>
      <c r="AE796" s="35"/>
      <c r="AF796" s="35">
        <v>43691.875</v>
      </c>
      <c r="AG796" s="34"/>
      <c r="AH796" s="34">
        <v>0</v>
      </c>
      <c r="AI796" s="34">
        <v>0</v>
      </c>
      <c r="AJ796" s="34">
        <v>0</v>
      </c>
      <c r="AK796" s="34">
        <v>0</v>
      </c>
      <c r="AL796" s="34">
        <v>0</v>
      </c>
      <c r="AM796" s="34">
        <v>0</v>
      </c>
      <c r="AN796" s="34" t="s">
        <v>389</v>
      </c>
      <c r="AO796" s="34">
        <v>34</v>
      </c>
      <c r="AP796" s="34" t="s">
        <v>476</v>
      </c>
      <c r="AQ796" s="34">
        <v>205281</v>
      </c>
      <c r="AR796" s="34">
        <v>2052.81</v>
      </c>
      <c r="AS796" s="34" t="s">
        <v>408</v>
      </c>
      <c r="AT796" t="str">
        <f t="shared" si="41"/>
        <v>766622580LUWXXNX XNTX XLVX1703.84SIMSIMSIM2340124695444761.875SINDIFARMA - BA044761.87530453.87543691.87543691.875000000AMIL34AMIL 400 QC NACIONAL2052812052.81ATIVO</v>
      </c>
      <c r="AU796">
        <f t="shared" si="42"/>
        <v>1</v>
      </c>
      <c r="AV796">
        <f t="shared" si="43"/>
        <v>1</v>
      </c>
      <c r="AW796">
        <f>COUNTIF(Erros!$J$2:$J$1060,H796)</f>
        <v>3</v>
      </c>
      <c r="AX796">
        <f>COUNTIF(Discrepante!$J$2:$J$86,H796)</f>
        <v>0</v>
      </c>
      <c r="AY796">
        <f>COUNTIF(Acertos!$J$2:$J$37,H796)</f>
        <v>0</v>
      </c>
    </row>
    <row r="797" spans="1:51">
      <c r="A797" s="33"/>
      <c r="B797" s="33"/>
      <c r="C797" s="33"/>
      <c r="D797" s="36"/>
      <c r="E797" s="33"/>
      <c r="F797" s="33"/>
      <c r="G797" s="33"/>
      <c r="H797" s="36">
        <v>76662260</v>
      </c>
      <c r="I797" s="30">
        <v>0</v>
      </c>
      <c r="J797" s="36" t="s">
        <v>998</v>
      </c>
      <c r="K797" s="33"/>
      <c r="L797" s="33"/>
      <c r="M797" s="33"/>
      <c r="N797" s="33"/>
      <c r="O797" s="33"/>
      <c r="P797" s="36">
        <v>1287.56</v>
      </c>
      <c r="Q797" s="36" t="s">
        <v>404</v>
      </c>
      <c r="R797" s="36" t="s">
        <v>404</v>
      </c>
      <c r="S797" s="36" t="s">
        <v>404</v>
      </c>
      <c r="T797" s="36">
        <v>19</v>
      </c>
      <c r="U797" s="36">
        <v>0</v>
      </c>
      <c r="V797" s="36">
        <v>1</v>
      </c>
      <c r="W797" s="36">
        <v>246982</v>
      </c>
      <c r="X797" s="37">
        <v>44761.875</v>
      </c>
      <c r="Y797" s="36" t="s">
        <v>387</v>
      </c>
      <c r="Z797" s="36">
        <v>0</v>
      </c>
      <c r="AA797" s="37"/>
      <c r="AB797" s="37">
        <v>44761.875</v>
      </c>
      <c r="AC797" s="37">
        <v>38684.916666666664</v>
      </c>
      <c r="AD797" s="37">
        <v>43691.875</v>
      </c>
      <c r="AE797" s="37"/>
      <c r="AF797" s="37">
        <v>43691.875</v>
      </c>
      <c r="AG797" s="36"/>
      <c r="AH797" s="36">
        <v>0</v>
      </c>
      <c r="AI797" s="36">
        <v>0</v>
      </c>
      <c r="AJ797" s="36">
        <v>0</v>
      </c>
      <c r="AK797" s="36">
        <v>0</v>
      </c>
      <c r="AL797" s="36">
        <v>0</v>
      </c>
      <c r="AM797" s="36">
        <v>0</v>
      </c>
      <c r="AN797" s="36" t="s">
        <v>389</v>
      </c>
      <c r="AO797" s="36">
        <v>34</v>
      </c>
      <c r="AP797" s="36" t="s">
        <v>398</v>
      </c>
      <c r="AQ797" s="36">
        <v>153282</v>
      </c>
      <c r="AR797" s="36">
        <v>1532.82</v>
      </c>
      <c r="AS797" s="36" t="s">
        <v>408</v>
      </c>
      <c r="AT797" t="str">
        <f t="shared" si="41"/>
        <v>766622600BXRBXRX LUXZX FXRRXXRX DX MXRXNDX1287.56SIMSIMSIM190124698244761.875FNEL044761.87538684.916666666743691.87543691.875000000AMIL34AMIL 500 QP NACIONAL1532821532.82ATIVO</v>
      </c>
      <c r="AU797">
        <f t="shared" si="42"/>
        <v>0</v>
      </c>
      <c r="AV797">
        <f t="shared" si="43"/>
        <v>0</v>
      </c>
      <c r="AW797">
        <f>COUNTIF(Erros!$J$2:$J$1060,H797)</f>
        <v>3</v>
      </c>
      <c r="AX797">
        <f>COUNTIF(Discrepante!$J$2:$J$86,H797)</f>
        <v>0</v>
      </c>
      <c r="AY797">
        <f>COUNTIF(Acertos!$J$2:$J$37,H797)</f>
        <v>0</v>
      </c>
    </row>
    <row r="798" spans="1:51">
      <c r="A798" s="33"/>
      <c r="B798" s="33"/>
      <c r="C798" s="33"/>
      <c r="D798" s="34"/>
      <c r="E798" s="33"/>
      <c r="F798" s="33"/>
      <c r="G798" s="33"/>
      <c r="H798" s="34">
        <v>76662260</v>
      </c>
      <c r="I798" s="29">
        <v>0</v>
      </c>
      <c r="J798" s="34" t="s">
        <v>998</v>
      </c>
      <c r="K798" s="33"/>
      <c r="L798" s="33"/>
      <c r="M798" s="33"/>
      <c r="N798" s="33"/>
      <c r="O798" s="33"/>
      <c r="P798" s="34">
        <v>1287.56</v>
      </c>
      <c r="Q798" s="34" t="s">
        <v>404</v>
      </c>
      <c r="R798" s="34" t="s">
        <v>404</v>
      </c>
      <c r="S798" s="34" t="s">
        <v>404</v>
      </c>
      <c r="T798" s="34">
        <v>19</v>
      </c>
      <c r="U798" s="34">
        <v>0</v>
      </c>
      <c r="V798" s="34">
        <v>1</v>
      </c>
      <c r="W798" s="34">
        <v>246982</v>
      </c>
      <c r="X798" s="35">
        <v>44761.875</v>
      </c>
      <c r="Y798" s="34" t="s">
        <v>387</v>
      </c>
      <c r="Z798" s="34">
        <v>0</v>
      </c>
      <c r="AA798" s="35"/>
      <c r="AB798" s="35">
        <v>44761.875</v>
      </c>
      <c r="AC798" s="35">
        <v>38684.916666666664</v>
      </c>
      <c r="AD798" s="35">
        <v>43691.875</v>
      </c>
      <c r="AE798" s="35"/>
      <c r="AF798" s="35">
        <v>43691.875</v>
      </c>
      <c r="AG798" s="34"/>
      <c r="AH798" s="34">
        <v>0</v>
      </c>
      <c r="AI798" s="34">
        <v>0</v>
      </c>
      <c r="AJ798" s="34">
        <v>0</v>
      </c>
      <c r="AK798" s="34">
        <v>0</v>
      </c>
      <c r="AL798" s="34">
        <v>0</v>
      </c>
      <c r="AM798" s="34">
        <v>0</v>
      </c>
      <c r="AN798" s="34" t="s">
        <v>389</v>
      </c>
      <c r="AO798" s="34">
        <v>34</v>
      </c>
      <c r="AP798" s="34" t="s">
        <v>398</v>
      </c>
      <c r="AQ798" s="34">
        <v>153282</v>
      </c>
      <c r="AR798" s="34">
        <v>1532.82</v>
      </c>
      <c r="AS798" s="34" t="s">
        <v>408</v>
      </c>
      <c r="AT798" t="str">
        <f t="shared" si="41"/>
        <v>766622600BXRBXRX LUXZX FXRRXXRX DX MXRXNDX1287.56SIMSIMSIM190124698244761.875FNEL044761.87538684.916666666743691.87543691.875000000AMIL34AMIL 500 QP NACIONAL1532821532.82ATIVO</v>
      </c>
      <c r="AU798">
        <f t="shared" si="42"/>
        <v>1</v>
      </c>
      <c r="AV798">
        <f t="shared" si="43"/>
        <v>1</v>
      </c>
      <c r="AW798">
        <f>COUNTIF(Erros!$J$2:$J$1060,H798)</f>
        <v>3</v>
      </c>
      <c r="AX798">
        <f>COUNTIF(Discrepante!$J$2:$J$86,H798)</f>
        <v>0</v>
      </c>
      <c r="AY798">
        <f>COUNTIF(Acertos!$J$2:$J$37,H798)</f>
        <v>0</v>
      </c>
    </row>
    <row r="799" spans="1:51">
      <c r="A799" s="33"/>
      <c r="B799" s="33"/>
      <c r="C799" s="33"/>
      <c r="D799" s="36"/>
      <c r="E799" s="33"/>
      <c r="F799" s="33"/>
      <c r="G799" s="33"/>
      <c r="H799" s="36">
        <v>76662260</v>
      </c>
      <c r="I799" s="30">
        <v>0</v>
      </c>
      <c r="J799" s="36" t="s">
        <v>998</v>
      </c>
      <c r="K799" s="33"/>
      <c r="L799" s="33"/>
      <c r="M799" s="33"/>
      <c r="N799" s="33"/>
      <c r="O799" s="33"/>
      <c r="P799" s="36">
        <v>1287.56</v>
      </c>
      <c r="Q799" s="36" t="s">
        <v>404</v>
      </c>
      <c r="R799" s="36" t="s">
        <v>404</v>
      </c>
      <c r="S799" s="36" t="s">
        <v>404</v>
      </c>
      <c r="T799" s="36">
        <v>19</v>
      </c>
      <c r="U799" s="36">
        <v>0</v>
      </c>
      <c r="V799" s="36">
        <v>1</v>
      </c>
      <c r="W799" s="36">
        <v>246982</v>
      </c>
      <c r="X799" s="37">
        <v>44761.875</v>
      </c>
      <c r="Y799" s="36" t="s">
        <v>387</v>
      </c>
      <c r="Z799" s="36">
        <v>0</v>
      </c>
      <c r="AA799" s="37"/>
      <c r="AB799" s="37">
        <v>44761.875</v>
      </c>
      <c r="AC799" s="37">
        <v>38684.916666666664</v>
      </c>
      <c r="AD799" s="37">
        <v>43691.875</v>
      </c>
      <c r="AE799" s="37"/>
      <c r="AF799" s="37">
        <v>43691.875</v>
      </c>
      <c r="AG799" s="36"/>
      <c r="AH799" s="36">
        <v>0</v>
      </c>
      <c r="AI799" s="36">
        <v>0</v>
      </c>
      <c r="AJ799" s="36">
        <v>0</v>
      </c>
      <c r="AK799" s="36">
        <v>0</v>
      </c>
      <c r="AL799" s="36">
        <v>0</v>
      </c>
      <c r="AM799" s="36">
        <v>0</v>
      </c>
      <c r="AN799" s="36" t="s">
        <v>389</v>
      </c>
      <c r="AO799" s="36">
        <v>34</v>
      </c>
      <c r="AP799" s="36" t="s">
        <v>398</v>
      </c>
      <c r="AQ799" s="36">
        <v>153282</v>
      </c>
      <c r="AR799" s="36">
        <v>1532.82</v>
      </c>
      <c r="AS799" s="36" t="s">
        <v>408</v>
      </c>
      <c r="AT799" t="str">
        <f t="shared" si="41"/>
        <v>766622600BXRBXRX LUXZX FXRRXXRX DX MXRXNDX1287.56SIMSIMSIM190124698244761.875FNEL044761.87538684.916666666743691.87543691.875000000AMIL34AMIL 500 QP NACIONAL1532821532.82ATIVO</v>
      </c>
      <c r="AU799">
        <f t="shared" si="42"/>
        <v>1</v>
      </c>
      <c r="AV799">
        <f t="shared" si="43"/>
        <v>1</v>
      </c>
      <c r="AW799">
        <f>COUNTIF(Erros!$J$2:$J$1060,H799)</f>
        <v>3</v>
      </c>
      <c r="AX799">
        <f>COUNTIF(Discrepante!$J$2:$J$86,H799)</f>
        <v>0</v>
      </c>
      <c r="AY799">
        <f>COUNTIF(Acertos!$J$2:$J$37,H799)</f>
        <v>0</v>
      </c>
    </row>
    <row r="800" spans="1:51">
      <c r="A800" s="33"/>
      <c r="B800" s="33"/>
      <c r="C800" s="33"/>
      <c r="D800" s="34"/>
      <c r="E800" s="33"/>
      <c r="F800" s="33"/>
      <c r="G800" s="33"/>
      <c r="H800" s="34">
        <v>76662261</v>
      </c>
      <c r="I800" s="29">
        <v>0</v>
      </c>
      <c r="J800" s="34" t="s">
        <v>999</v>
      </c>
      <c r="K800" s="33"/>
      <c r="L800" s="33"/>
      <c r="M800" s="33"/>
      <c r="N800" s="33"/>
      <c r="O800" s="33"/>
      <c r="P800" s="34">
        <v>2323.64</v>
      </c>
      <c r="Q800" s="34" t="s">
        <v>404</v>
      </c>
      <c r="R800" s="34" t="s">
        <v>404</v>
      </c>
      <c r="S800" s="34" t="s">
        <v>404</v>
      </c>
      <c r="T800" s="34">
        <v>19</v>
      </c>
      <c r="U800" s="34">
        <v>0</v>
      </c>
      <c r="V800" s="34">
        <v>1</v>
      </c>
      <c r="W800" s="34">
        <v>246983</v>
      </c>
      <c r="X800" s="35">
        <v>44761.875</v>
      </c>
      <c r="Y800" s="34" t="s">
        <v>387</v>
      </c>
      <c r="Z800" s="34">
        <v>0</v>
      </c>
      <c r="AA800" s="35"/>
      <c r="AB800" s="35">
        <v>44761.875</v>
      </c>
      <c r="AC800" s="35">
        <v>30635.916666666668</v>
      </c>
      <c r="AD800" s="35">
        <v>44725.875</v>
      </c>
      <c r="AE800" s="35">
        <v>44725.875</v>
      </c>
      <c r="AF800" s="35">
        <v>43691.875</v>
      </c>
      <c r="AG800" s="34"/>
      <c r="AH800" s="34">
        <v>0</v>
      </c>
      <c r="AI800" s="34">
        <v>0</v>
      </c>
      <c r="AJ800" s="34">
        <v>0</v>
      </c>
      <c r="AK800" s="34">
        <v>0</v>
      </c>
      <c r="AL800" s="34">
        <v>0</v>
      </c>
      <c r="AM800" s="34">
        <v>0</v>
      </c>
      <c r="AN800" s="34" t="s">
        <v>389</v>
      </c>
      <c r="AO800" s="34">
        <v>34</v>
      </c>
      <c r="AP800" s="34" t="s">
        <v>398</v>
      </c>
      <c r="AQ800" s="34">
        <v>276623</v>
      </c>
      <c r="AR800" s="34">
        <v>2766.23</v>
      </c>
      <c r="AS800" s="34" t="s">
        <v>408</v>
      </c>
      <c r="AT800" t="str">
        <f t="shared" si="41"/>
        <v>766622610GLXXDXN LXXNDRX FRXGX DX HXRX2323.64SIMSIMSIM190124698344761.875FNEL044761.87530635.916666666744725.87544725.87543691.875000000AMIL34AMIL 500 QP NACIONAL2766232766.23ATIVO</v>
      </c>
      <c r="AU800">
        <f t="shared" si="42"/>
        <v>0</v>
      </c>
      <c r="AV800">
        <f t="shared" si="43"/>
        <v>0</v>
      </c>
      <c r="AW800">
        <f>COUNTIF(Erros!$J$2:$J$1060,H800)</f>
        <v>3</v>
      </c>
      <c r="AX800">
        <f>COUNTIF(Discrepante!$J$2:$J$86,H800)</f>
        <v>0</v>
      </c>
      <c r="AY800">
        <f>COUNTIF(Acertos!$J$2:$J$37,H800)</f>
        <v>0</v>
      </c>
    </row>
    <row r="801" spans="1:51">
      <c r="A801" s="33"/>
      <c r="B801" s="33"/>
      <c r="C801" s="33"/>
      <c r="D801" s="36"/>
      <c r="E801" s="33"/>
      <c r="F801" s="33"/>
      <c r="G801" s="33"/>
      <c r="H801" s="36">
        <v>76662261</v>
      </c>
      <c r="I801" s="30">
        <v>0</v>
      </c>
      <c r="J801" s="36" t="s">
        <v>999</v>
      </c>
      <c r="K801" s="33"/>
      <c r="L801" s="33"/>
      <c r="M801" s="33"/>
      <c r="N801" s="33"/>
      <c r="O801" s="33"/>
      <c r="P801" s="36">
        <v>2323.64</v>
      </c>
      <c r="Q801" s="36" t="s">
        <v>404</v>
      </c>
      <c r="R801" s="36" t="s">
        <v>404</v>
      </c>
      <c r="S801" s="36" t="s">
        <v>404</v>
      </c>
      <c r="T801" s="36">
        <v>19</v>
      </c>
      <c r="U801" s="36">
        <v>0</v>
      </c>
      <c r="V801" s="36">
        <v>1</v>
      </c>
      <c r="W801" s="36">
        <v>246983</v>
      </c>
      <c r="X801" s="37">
        <v>44761.875</v>
      </c>
      <c r="Y801" s="36" t="s">
        <v>387</v>
      </c>
      <c r="Z801" s="36">
        <v>0</v>
      </c>
      <c r="AA801" s="37"/>
      <c r="AB801" s="37">
        <v>44761.875</v>
      </c>
      <c r="AC801" s="37">
        <v>30635.916666666668</v>
      </c>
      <c r="AD801" s="37">
        <v>44725.875</v>
      </c>
      <c r="AE801" s="37">
        <v>44725.875</v>
      </c>
      <c r="AF801" s="37">
        <v>43691.875</v>
      </c>
      <c r="AG801" s="36"/>
      <c r="AH801" s="36">
        <v>0</v>
      </c>
      <c r="AI801" s="36">
        <v>0</v>
      </c>
      <c r="AJ801" s="36">
        <v>0</v>
      </c>
      <c r="AK801" s="36">
        <v>0</v>
      </c>
      <c r="AL801" s="36">
        <v>0</v>
      </c>
      <c r="AM801" s="36">
        <v>0</v>
      </c>
      <c r="AN801" s="36" t="s">
        <v>389</v>
      </c>
      <c r="AO801" s="36">
        <v>34</v>
      </c>
      <c r="AP801" s="36" t="s">
        <v>398</v>
      </c>
      <c r="AQ801" s="36">
        <v>276623</v>
      </c>
      <c r="AR801" s="36">
        <v>2766.23</v>
      </c>
      <c r="AS801" s="36" t="s">
        <v>408</v>
      </c>
      <c r="AT801" t="str">
        <f t="shared" si="41"/>
        <v>766622610GLXXDXN LXXNDRX FRXGX DX HXRX2323.64SIMSIMSIM190124698344761.875FNEL044761.87530635.916666666744725.87544725.87543691.875000000AMIL34AMIL 500 QP NACIONAL2766232766.23ATIVO</v>
      </c>
      <c r="AU801">
        <f t="shared" si="42"/>
        <v>1</v>
      </c>
      <c r="AV801">
        <f t="shared" si="43"/>
        <v>1</v>
      </c>
      <c r="AW801">
        <f>COUNTIF(Erros!$J$2:$J$1060,H801)</f>
        <v>3</v>
      </c>
      <c r="AX801">
        <f>COUNTIF(Discrepante!$J$2:$J$86,H801)</f>
        <v>0</v>
      </c>
      <c r="AY801">
        <f>COUNTIF(Acertos!$J$2:$J$37,H801)</f>
        <v>0</v>
      </c>
    </row>
    <row r="802" spans="1:51">
      <c r="A802" s="33"/>
      <c r="B802" s="33"/>
      <c r="C802" s="33"/>
      <c r="D802" s="34"/>
      <c r="E802" s="33"/>
      <c r="F802" s="33"/>
      <c r="G802" s="33"/>
      <c r="H802" s="34">
        <v>76662261</v>
      </c>
      <c r="I802" s="29">
        <v>0</v>
      </c>
      <c r="J802" s="34" t="s">
        <v>999</v>
      </c>
      <c r="K802" s="33"/>
      <c r="L802" s="33"/>
      <c r="M802" s="33"/>
      <c r="N802" s="33"/>
      <c r="O802" s="33"/>
      <c r="P802" s="34">
        <v>2323.64</v>
      </c>
      <c r="Q802" s="34" t="s">
        <v>404</v>
      </c>
      <c r="R802" s="34" t="s">
        <v>404</v>
      </c>
      <c r="S802" s="34" t="s">
        <v>404</v>
      </c>
      <c r="T802" s="34">
        <v>19</v>
      </c>
      <c r="U802" s="34">
        <v>0</v>
      </c>
      <c r="V802" s="34">
        <v>1</v>
      </c>
      <c r="W802" s="34">
        <v>246983</v>
      </c>
      <c r="X802" s="35">
        <v>44761.875</v>
      </c>
      <c r="Y802" s="34" t="s">
        <v>387</v>
      </c>
      <c r="Z802" s="34">
        <v>0</v>
      </c>
      <c r="AA802" s="35"/>
      <c r="AB802" s="35">
        <v>44761.875</v>
      </c>
      <c r="AC802" s="35">
        <v>30635.916666666668</v>
      </c>
      <c r="AD802" s="35">
        <v>44725.875</v>
      </c>
      <c r="AE802" s="35">
        <v>44725.875</v>
      </c>
      <c r="AF802" s="35">
        <v>43691.875</v>
      </c>
      <c r="AG802" s="34"/>
      <c r="AH802" s="34">
        <v>0</v>
      </c>
      <c r="AI802" s="34">
        <v>0</v>
      </c>
      <c r="AJ802" s="34">
        <v>0</v>
      </c>
      <c r="AK802" s="34">
        <v>0</v>
      </c>
      <c r="AL802" s="34">
        <v>0</v>
      </c>
      <c r="AM802" s="34">
        <v>0</v>
      </c>
      <c r="AN802" s="34" t="s">
        <v>389</v>
      </c>
      <c r="AO802" s="34">
        <v>34</v>
      </c>
      <c r="AP802" s="34" t="s">
        <v>398</v>
      </c>
      <c r="AQ802" s="34">
        <v>276623</v>
      </c>
      <c r="AR802" s="34">
        <v>2766.23</v>
      </c>
      <c r="AS802" s="34" t="s">
        <v>408</v>
      </c>
      <c r="AT802" t="str">
        <f t="shared" si="41"/>
        <v>766622610GLXXDXN LXXNDRX FRXGX DX HXRX2323.64SIMSIMSIM190124698344761.875FNEL044761.87530635.916666666744725.87544725.87543691.875000000AMIL34AMIL 500 QP NACIONAL2766232766.23ATIVO</v>
      </c>
      <c r="AU802">
        <f t="shared" si="42"/>
        <v>1</v>
      </c>
      <c r="AV802">
        <f t="shared" si="43"/>
        <v>1</v>
      </c>
      <c r="AW802">
        <f>COUNTIF(Erros!$J$2:$J$1060,H802)</f>
        <v>3</v>
      </c>
      <c r="AX802">
        <f>COUNTIF(Discrepante!$J$2:$J$86,H802)</f>
        <v>0</v>
      </c>
      <c r="AY802">
        <f>COUNTIF(Acertos!$J$2:$J$37,H802)</f>
        <v>0</v>
      </c>
    </row>
    <row r="803" spans="1:51">
      <c r="A803" s="33"/>
      <c r="B803" s="33"/>
      <c r="C803" s="33"/>
      <c r="D803" s="34"/>
      <c r="E803" s="33"/>
      <c r="F803" s="33"/>
      <c r="G803" s="33"/>
      <c r="H803" s="34">
        <v>76662264</v>
      </c>
      <c r="I803" s="29">
        <v>0</v>
      </c>
      <c r="J803" s="34" t="s">
        <v>1001</v>
      </c>
      <c r="K803" s="33"/>
      <c r="L803" s="33"/>
      <c r="M803" s="33"/>
      <c r="N803" s="33"/>
      <c r="O803" s="33"/>
      <c r="P803" s="34">
        <v>1038.1099999999999</v>
      </c>
      <c r="Q803" s="34" t="s">
        <v>404</v>
      </c>
      <c r="R803" s="34" t="s">
        <v>404</v>
      </c>
      <c r="S803" s="34" t="s">
        <v>404</v>
      </c>
      <c r="T803" s="34">
        <v>19</v>
      </c>
      <c r="U803" s="34">
        <v>0</v>
      </c>
      <c r="V803" s="34">
        <v>1</v>
      </c>
      <c r="W803" s="34">
        <v>247024</v>
      </c>
      <c r="X803" s="35">
        <v>44761.875</v>
      </c>
      <c r="Y803" s="34" t="s">
        <v>387</v>
      </c>
      <c r="Z803" s="34">
        <v>0</v>
      </c>
      <c r="AA803" s="35"/>
      <c r="AB803" s="35">
        <v>44761.875</v>
      </c>
      <c r="AC803" s="35">
        <v>38516.875</v>
      </c>
      <c r="AD803" s="35">
        <v>44182.875</v>
      </c>
      <c r="AE803" s="35">
        <v>44025.875</v>
      </c>
      <c r="AF803" s="35">
        <v>43691.875</v>
      </c>
      <c r="AG803" s="34"/>
      <c r="AH803" s="34">
        <v>0</v>
      </c>
      <c r="AI803" s="34">
        <v>0</v>
      </c>
      <c r="AJ803" s="34">
        <v>0</v>
      </c>
      <c r="AK803" s="34">
        <v>0</v>
      </c>
      <c r="AL803" s="34">
        <v>0</v>
      </c>
      <c r="AM803" s="34">
        <v>0</v>
      </c>
      <c r="AN803" s="34" t="s">
        <v>389</v>
      </c>
      <c r="AO803" s="34">
        <v>34</v>
      </c>
      <c r="AP803" s="34" t="s">
        <v>476</v>
      </c>
      <c r="AQ803" s="34">
        <v>123586</v>
      </c>
      <c r="AR803" s="34">
        <v>1235.8599999999999</v>
      </c>
      <c r="AS803" s="34" t="s">
        <v>408</v>
      </c>
      <c r="AT803" t="str">
        <f t="shared" si="41"/>
        <v>766622640XXBXLLX VXLXWX RXX X XLVX1038.11SIMSIMSIM190124702444761.875FNEL044761.87538516.87544182.87544025.87543691.875000000AMIL34AMIL 400 QC NACIONAL1235861235.86ATIVO</v>
      </c>
      <c r="AU803">
        <f t="shared" si="42"/>
        <v>0</v>
      </c>
      <c r="AV803">
        <f t="shared" si="43"/>
        <v>0</v>
      </c>
      <c r="AW803">
        <f>COUNTIF(Erros!$J$2:$J$1060,H803)</f>
        <v>3</v>
      </c>
      <c r="AX803">
        <f>COUNTIF(Discrepante!$J$2:$J$86,H803)</f>
        <v>0</v>
      </c>
      <c r="AY803">
        <f>COUNTIF(Acertos!$J$2:$J$37,H803)</f>
        <v>0</v>
      </c>
    </row>
    <row r="804" spans="1:51">
      <c r="A804" s="33"/>
      <c r="B804" s="33"/>
      <c r="C804" s="33"/>
      <c r="D804" s="36"/>
      <c r="E804" s="33"/>
      <c r="F804" s="33"/>
      <c r="G804" s="33"/>
      <c r="H804" s="36">
        <v>76662264</v>
      </c>
      <c r="I804" s="30">
        <v>0</v>
      </c>
      <c r="J804" s="36" t="s">
        <v>1001</v>
      </c>
      <c r="K804" s="33"/>
      <c r="L804" s="33"/>
      <c r="M804" s="33"/>
      <c r="N804" s="33"/>
      <c r="O804" s="33"/>
      <c r="P804" s="36">
        <v>1038.1099999999999</v>
      </c>
      <c r="Q804" s="36" t="s">
        <v>404</v>
      </c>
      <c r="R804" s="36" t="s">
        <v>404</v>
      </c>
      <c r="S804" s="36" t="s">
        <v>404</v>
      </c>
      <c r="T804" s="36">
        <v>19</v>
      </c>
      <c r="U804" s="36">
        <v>0</v>
      </c>
      <c r="V804" s="36">
        <v>1</v>
      </c>
      <c r="W804" s="36">
        <v>247024</v>
      </c>
      <c r="X804" s="37">
        <v>44761.875</v>
      </c>
      <c r="Y804" s="36" t="s">
        <v>387</v>
      </c>
      <c r="Z804" s="36">
        <v>0</v>
      </c>
      <c r="AA804" s="37"/>
      <c r="AB804" s="37">
        <v>44761.875</v>
      </c>
      <c r="AC804" s="37">
        <v>38516.875</v>
      </c>
      <c r="AD804" s="37">
        <v>44182.875</v>
      </c>
      <c r="AE804" s="37">
        <v>44025.875</v>
      </c>
      <c r="AF804" s="37">
        <v>43691.875</v>
      </c>
      <c r="AG804" s="36"/>
      <c r="AH804" s="36">
        <v>0</v>
      </c>
      <c r="AI804" s="36">
        <v>0</v>
      </c>
      <c r="AJ804" s="36">
        <v>0</v>
      </c>
      <c r="AK804" s="36">
        <v>0</v>
      </c>
      <c r="AL804" s="36">
        <v>0</v>
      </c>
      <c r="AM804" s="36">
        <v>0</v>
      </c>
      <c r="AN804" s="36" t="s">
        <v>389</v>
      </c>
      <c r="AO804" s="36">
        <v>34</v>
      </c>
      <c r="AP804" s="36" t="s">
        <v>476</v>
      </c>
      <c r="AQ804" s="36">
        <v>123586</v>
      </c>
      <c r="AR804" s="36">
        <v>1235.8599999999999</v>
      </c>
      <c r="AS804" s="36" t="s">
        <v>408</v>
      </c>
      <c r="AT804" t="str">
        <f t="shared" si="41"/>
        <v>766622640XXBXLLX VXLXWX RXX X XLVX1038.11SIMSIMSIM190124702444761.875FNEL044761.87538516.87544182.87544025.87543691.875000000AMIL34AMIL 400 QC NACIONAL1235861235.86ATIVO</v>
      </c>
      <c r="AU804">
        <f t="shared" si="42"/>
        <v>1</v>
      </c>
      <c r="AV804">
        <f t="shared" si="43"/>
        <v>1</v>
      </c>
      <c r="AW804">
        <f>COUNTIF(Erros!$J$2:$J$1060,H804)</f>
        <v>3</v>
      </c>
      <c r="AX804">
        <f>COUNTIF(Discrepante!$J$2:$J$86,H804)</f>
        <v>0</v>
      </c>
      <c r="AY804">
        <f>COUNTIF(Acertos!$J$2:$J$37,H804)</f>
        <v>0</v>
      </c>
    </row>
    <row r="805" spans="1:51">
      <c r="A805" s="33"/>
      <c r="B805" s="33"/>
      <c r="C805" s="33"/>
      <c r="D805" s="34"/>
      <c r="E805" s="33"/>
      <c r="F805" s="33"/>
      <c r="G805" s="33"/>
      <c r="H805" s="34">
        <v>76662264</v>
      </c>
      <c r="I805" s="29">
        <v>0</v>
      </c>
      <c r="J805" s="34" t="s">
        <v>1001</v>
      </c>
      <c r="K805" s="33"/>
      <c r="L805" s="33"/>
      <c r="M805" s="33"/>
      <c r="N805" s="33"/>
      <c r="O805" s="33"/>
      <c r="P805" s="34">
        <v>1038.1099999999999</v>
      </c>
      <c r="Q805" s="34" t="s">
        <v>404</v>
      </c>
      <c r="R805" s="34" t="s">
        <v>404</v>
      </c>
      <c r="S805" s="34" t="s">
        <v>404</v>
      </c>
      <c r="T805" s="34">
        <v>19</v>
      </c>
      <c r="U805" s="34">
        <v>0</v>
      </c>
      <c r="V805" s="34">
        <v>1</v>
      </c>
      <c r="W805" s="34">
        <v>247024</v>
      </c>
      <c r="X805" s="35">
        <v>44761.875</v>
      </c>
      <c r="Y805" s="34" t="s">
        <v>387</v>
      </c>
      <c r="Z805" s="34">
        <v>0</v>
      </c>
      <c r="AA805" s="35"/>
      <c r="AB805" s="35">
        <v>44761.875</v>
      </c>
      <c r="AC805" s="35">
        <v>38516.875</v>
      </c>
      <c r="AD805" s="35">
        <v>44182.875</v>
      </c>
      <c r="AE805" s="35">
        <v>44025.875</v>
      </c>
      <c r="AF805" s="35">
        <v>43691.875</v>
      </c>
      <c r="AG805" s="34"/>
      <c r="AH805" s="34">
        <v>0</v>
      </c>
      <c r="AI805" s="34">
        <v>0</v>
      </c>
      <c r="AJ805" s="34">
        <v>0</v>
      </c>
      <c r="AK805" s="34">
        <v>0</v>
      </c>
      <c r="AL805" s="34">
        <v>0</v>
      </c>
      <c r="AM805" s="34">
        <v>0</v>
      </c>
      <c r="AN805" s="34" t="s">
        <v>389</v>
      </c>
      <c r="AO805" s="34">
        <v>34</v>
      </c>
      <c r="AP805" s="34" t="s">
        <v>476</v>
      </c>
      <c r="AQ805" s="34">
        <v>123586</v>
      </c>
      <c r="AR805" s="34">
        <v>1235.8599999999999</v>
      </c>
      <c r="AS805" s="34" t="s">
        <v>408</v>
      </c>
      <c r="AT805" t="str">
        <f t="shared" si="41"/>
        <v>766622640XXBXLLX VXLXWX RXX X XLVX1038.11SIMSIMSIM190124702444761.875FNEL044761.87538516.87544182.87544025.87543691.875000000AMIL34AMIL 400 QC NACIONAL1235861235.86ATIVO</v>
      </c>
      <c r="AU805">
        <f t="shared" si="42"/>
        <v>1</v>
      </c>
      <c r="AV805">
        <f t="shared" si="43"/>
        <v>1</v>
      </c>
      <c r="AW805">
        <f>COUNTIF(Erros!$J$2:$J$1060,H805)</f>
        <v>3</v>
      </c>
      <c r="AX805">
        <f>COUNTIF(Discrepante!$J$2:$J$86,H805)</f>
        <v>0</v>
      </c>
      <c r="AY805">
        <f>COUNTIF(Acertos!$J$2:$J$37,H805)</f>
        <v>0</v>
      </c>
    </row>
    <row r="806" spans="1:51">
      <c r="A806" s="33"/>
      <c r="B806" s="33"/>
      <c r="C806" s="33"/>
      <c r="D806" s="36"/>
      <c r="E806" s="33"/>
      <c r="F806" s="33"/>
      <c r="G806" s="33"/>
      <c r="H806" s="36">
        <v>76662269</v>
      </c>
      <c r="I806" s="30">
        <v>0</v>
      </c>
      <c r="J806" s="36" t="s">
        <v>1002</v>
      </c>
      <c r="K806" s="33"/>
      <c r="L806" s="33"/>
      <c r="M806" s="33"/>
      <c r="N806" s="33"/>
      <c r="O806" s="33"/>
      <c r="P806" s="36">
        <v>2343.0700000000002</v>
      </c>
      <c r="Q806" s="36" t="s">
        <v>404</v>
      </c>
      <c r="R806" s="36" t="s">
        <v>404</v>
      </c>
      <c r="S806" s="36" t="s">
        <v>404</v>
      </c>
      <c r="T806" s="36">
        <v>57</v>
      </c>
      <c r="U806" s="36">
        <v>0</v>
      </c>
      <c r="V806" s="36">
        <v>1</v>
      </c>
      <c r="W806" s="36">
        <v>247154</v>
      </c>
      <c r="X806" s="37">
        <v>44761.875</v>
      </c>
      <c r="Y806" s="36" t="s">
        <v>392</v>
      </c>
      <c r="Z806" s="36">
        <v>0</v>
      </c>
      <c r="AA806" s="37">
        <v>44755.875</v>
      </c>
      <c r="AB806" s="37">
        <v>44761.875</v>
      </c>
      <c r="AC806" s="37">
        <v>29992.916666666668</v>
      </c>
      <c r="AD806" s="37">
        <v>44755.875</v>
      </c>
      <c r="AE806" s="37"/>
      <c r="AF806" s="37">
        <v>43691.875</v>
      </c>
      <c r="AG806" s="36"/>
      <c r="AH806" s="36">
        <v>0</v>
      </c>
      <c r="AI806" s="36">
        <v>0</v>
      </c>
      <c r="AJ806" s="36">
        <v>0</v>
      </c>
      <c r="AK806" s="36">
        <v>0</v>
      </c>
      <c r="AL806" s="36">
        <v>0</v>
      </c>
      <c r="AM806" s="36">
        <v>0</v>
      </c>
      <c r="AN806" s="36" t="s">
        <v>389</v>
      </c>
      <c r="AO806" s="36">
        <v>34</v>
      </c>
      <c r="AP806" s="36" t="s">
        <v>390</v>
      </c>
      <c r="AQ806" s="36">
        <v>278937</v>
      </c>
      <c r="AR806" s="36">
        <v>2789.37</v>
      </c>
      <c r="AS806" s="36" t="s">
        <v>391</v>
      </c>
      <c r="AT806" t="str">
        <f t="shared" si="41"/>
        <v>766622690DXNXXLX XXRX GUXMXRXX2343.07SIMSIMSIM570124715444761.875ANMEP044755.87544761.87529992.916666666744755.87543691.875000000AMIL34AMIL 400 QP NACIONAL2789372789.37INATIVO</v>
      </c>
      <c r="AU806">
        <f t="shared" si="42"/>
        <v>0</v>
      </c>
      <c r="AV806">
        <f t="shared" si="43"/>
        <v>0</v>
      </c>
      <c r="AW806">
        <f>COUNTIF(Erros!$J$2:$J$1060,H806)</f>
        <v>3</v>
      </c>
      <c r="AX806">
        <f>COUNTIF(Discrepante!$J$2:$J$86,H806)</f>
        <v>0</v>
      </c>
      <c r="AY806">
        <f>COUNTIF(Acertos!$J$2:$J$37,H806)</f>
        <v>0</v>
      </c>
    </row>
    <row r="807" spans="1:51">
      <c r="A807" s="33"/>
      <c r="B807" s="33"/>
      <c r="C807" s="33"/>
      <c r="D807" s="34"/>
      <c r="E807" s="33"/>
      <c r="F807" s="33"/>
      <c r="G807" s="33"/>
      <c r="H807" s="34">
        <v>76662269</v>
      </c>
      <c r="I807" s="29">
        <v>0</v>
      </c>
      <c r="J807" s="34" t="s">
        <v>1002</v>
      </c>
      <c r="K807" s="33"/>
      <c r="L807" s="33"/>
      <c r="M807" s="33"/>
      <c r="N807" s="33"/>
      <c r="O807" s="33"/>
      <c r="P807" s="34">
        <v>2343.0700000000002</v>
      </c>
      <c r="Q807" s="34" t="s">
        <v>404</v>
      </c>
      <c r="R807" s="34" t="s">
        <v>404</v>
      </c>
      <c r="S807" s="34" t="s">
        <v>404</v>
      </c>
      <c r="T807" s="34">
        <v>57</v>
      </c>
      <c r="U807" s="34">
        <v>0</v>
      </c>
      <c r="V807" s="34">
        <v>1</v>
      </c>
      <c r="W807" s="34">
        <v>247154</v>
      </c>
      <c r="X807" s="35">
        <v>44761.875</v>
      </c>
      <c r="Y807" s="34" t="s">
        <v>392</v>
      </c>
      <c r="Z807" s="34">
        <v>0</v>
      </c>
      <c r="AA807" s="35">
        <v>44755.875</v>
      </c>
      <c r="AB807" s="35">
        <v>44761.875</v>
      </c>
      <c r="AC807" s="35">
        <v>29992.916666666668</v>
      </c>
      <c r="AD807" s="35">
        <v>44755.875</v>
      </c>
      <c r="AE807" s="35"/>
      <c r="AF807" s="35">
        <v>43691.875</v>
      </c>
      <c r="AG807" s="34"/>
      <c r="AH807" s="34">
        <v>0</v>
      </c>
      <c r="AI807" s="34">
        <v>0</v>
      </c>
      <c r="AJ807" s="34">
        <v>0</v>
      </c>
      <c r="AK807" s="34">
        <v>0</v>
      </c>
      <c r="AL807" s="34">
        <v>0</v>
      </c>
      <c r="AM807" s="34">
        <v>0</v>
      </c>
      <c r="AN807" s="34" t="s">
        <v>389</v>
      </c>
      <c r="AO807" s="34">
        <v>34</v>
      </c>
      <c r="AP807" s="34" t="s">
        <v>390</v>
      </c>
      <c r="AQ807" s="34">
        <v>278937</v>
      </c>
      <c r="AR807" s="34">
        <v>2789.37</v>
      </c>
      <c r="AS807" s="34" t="s">
        <v>391</v>
      </c>
      <c r="AT807" t="str">
        <f t="shared" si="41"/>
        <v>766622690DXNXXLX XXRX GUXMXRXX2343.07SIMSIMSIM570124715444761.875ANMEP044755.87544761.87529992.916666666744755.87543691.875000000AMIL34AMIL 400 QP NACIONAL2789372789.37INATIVO</v>
      </c>
      <c r="AU807">
        <f t="shared" si="42"/>
        <v>1</v>
      </c>
      <c r="AV807">
        <f t="shared" si="43"/>
        <v>1</v>
      </c>
      <c r="AW807">
        <f>COUNTIF(Erros!$J$2:$J$1060,H807)</f>
        <v>3</v>
      </c>
      <c r="AX807">
        <f>COUNTIF(Discrepante!$J$2:$J$86,H807)</f>
        <v>0</v>
      </c>
      <c r="AY807">
        <f>COUNTIF(Acertos!$J$2:$J$37,H807)</f>
        <v>0</v>
      </c>
    </row>
    <row r="808" spans="1:51">
      <c r="A808" s="33"/>
      <c r="B808" s="33"/>
      <c r="C808" s="33"/>
      <c r="D808" s="36"/>
      <c r="E808" s="33"/>
      <c r="F808" s="33"/>
      <c r="G808" s="33"/>
      <c r="H808" s="36">
        <v>76662269</v>
      </c>
      <c r="I808" s="30">
        <v>0</v>
      </c>
      <c r="J808" s="36" t="s">
        <v>1002</v>
      </c>
      <c r="K808" s="33"/>
      <c r="L808" s="33"/>
      <c r="M808" s="33"/>
      <c r="N808" s="33"/>
      <c r="O808" s="33"/>
      <c r="P808" s="36">
        <v>2343.0700000000002</v>
      </c>
      <c r="Q808" s="36" t="s">
        <v>404</v>
      </c>
      <c r="R808" s="36" t="s">
        <v>404</v>
      </c>
      <c r="S808" s="36" t="s">
        <v>404</v>
      </c>
      <c r="T808" s="36">
        <v>57</v>
      </c>
      <c r="U808" s="36">
        <v>0</v>
      </c>
      <c r="V808" s="36">
        <v>1</v>
      </c>
      <c r="W808" s="36">
        <v>247154</v>
      </c>
      <c r="X808" s="37">
        <v>44761.875</v>
      </c>
      <c r="Y808" s="36" t="s">
        <v>392</v>
      </c>
      <c r="Z808" s="36">
        <v>0</v>
      </c>
      <c r="AA808" s="37">
        <v>44755.875</v>
      </c>
      <c r="AB808" s="37">
        <v>44761.875</v>
      </c>
      <c r="AC808" s="37">
        <v>29992.916666666668</v>
      </c>
      <c r="AD808" s="37">
        <v>44755.875</v>
      </c>
      <c r="AE808" s="37"/>
      <c r="AF808" s="37">
        <v>43691.875</v>
      </c>
      <c r="AG808" s="36"/>
      <c r="AH808" s="36">
        <v>0</v>
      </c>
      <c r="AI808" s="36">
        <v>0</v>
      </c>
      <c r="AJ808" s="36">
        <v>0</v>
      </c>
      <c r="AK808" s="36">
        <v>0</v>
      </c>
      <c r="AL808" s="36">
        <v>0</v>
      </c>
      <c r="AM808" s="36">
        <v>0</v>
      </c>
      <c r="AN808" s="36" t="s">
        <v>389</v>
      </c>
      <c r="AO808" s="36">
        <v>34</v>
      </c>
      <c r="AP808" s="36" t="s">
        <v>390</v>
      </c>
      <c r="AQ808" s="36">
        <v>278937</v>
      </c>
      <c r="AR808" s="36">
        <v>2789.37</v>
      </c>
      <c r="AS808" s="36" t="s">
        <v>391</v>
      </c>
      <c r="AT808" t="str">
        <f t="shared" si="41"/>
        <v>766622690DXNXXLX XXRX GUXMXRXX2343.07SIMSIMSIM570124715444761.875ANMEP044755.87544761.87529992.916666666744755.87543691.875000000AMIL34AMIL 400 QP NACIONAL2789372789.37INATIVO</v>
      </c>
      <c r="AU808">
        <f t="shared" si="42"/>
        <v>1</v>
      </c>
      <c r="AV808">
        <f t="shared" si="43"/>
        <v>1</v>
      </c>
      <c r="AW808">
        <f>COUNTIF(Erros!$J$2:$J$1060,H808)</f>
        <v>3</v>
      </c>
      <c r="AX808">
        <f>COUNTIF(Discrepante!$J$2:$J$86,H808)</f>
        <v>0</v>
      </c>
      <c r="AY808">
        <f>COUNTIF(Acertos!$J$2:$J$37,H808)</f>
        <v>0</v>
      </c>
    </row>
    <row r="809" spans="1:51">
      <c r="A809" s="38" t="s">
        <v>244</v>
      </c>
      <c r="B809" s="38" t="s">
        <v>19</v>
      </c>
      <c r="C809" s="38" t="s">
        <v>18</v>
      </c>
      <c r="D809" s="28">
        <v>1198444000</v>
      </c>
      <c r="E809" s="28" t="s">
        <v>1060</v>
      </c>
      <c r="F809" s="28" t="s">
        <v>20</v>
      </c>
      <c r="G809" s="39">
        <v>43691.875</v>
      </c>
      <c r="H809" s="38">
        <v>76663439</v>
      </c>
      <c r="I809" s="28">
        <v>3</v>
      </c>
      <c r="J809" s="38" t="s">
        <v>245</v>
      </c>
      <c r="K809" s="38">
        <v>0</v>
      </c>
      <c r="L809" s="38">
        <v>0</v>
      </c>
      <c r="M809" s="38" t="s">
        <v>201</v>
      </c>
      <c r="N809" s="38" t="s">
        <v>77</v>
      </c>
      <c r="O809" s="38" t="s">
        <v>78</v>
      </c>
      <c r="P809" s="38">
        <v>416.82</v>
      </c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 t="str">
        <f>M809</f>
        <v>NEXT MUN SÃO PAULO QC PJCA</v>
      </c>
      <c r="AQ809" s="33"/>
      <c r="AR809" s="33"/>
      <c r="AS809" s="33"/>
      <c r="AT809" t="str">
        <f t="shared" si="41"/>
        <v>6302b525171b4e38d1b83f1e6302b4ad7d8f3341632e5b086302b525171b4e38d1b83f0711984440006302b4ad7d8f3341632e5b081198444000D43691.875766634393LXRXNX XMPXIX00NEXT MUN SÃO PAULO QC PJCAMens. Titular Faixa Etária Implant.T416.82NEXT MUN SÃO PAULO QC PJCA</v>
      </c>
      <c r="AU809">
        <f t="shared" si="42"/>
        <v>0</v>
      </c>
      <c r="AV809">
        <f t="shared" si="43"/>
        <v>0</v>
      </c>
      <c r="AW809">
        <f>COUNTIF(Erros!$J$2:$J$1060,H809)</f>
        <v>0</v>
      </c>
      <c r="AX809">
        <f>COUNTIF(Discrepante!$J$2:$J$86,H809)</f>
        <v>2</v>
      </c>
      <c r="AY809">
        <f>COUNTIF(Acertos!$J$2:$J$37,H809)</f>
        <v>1</v>
      </c>
    </row>
    <row r="810" spans="1:51">
      <c r="A810" s="33"/>
      <c r="B810" s="33"/>
      <c r="C810" s="33"/>
      <c r="D810" s="34"/>
      <c r="E810" s="33"/>
      <c r="F810" s="33"/>
      <c r="G810" s="33"/>
      <c r="H810" s="34">
        <v>76663439</v>
      </c>
      <c r="I810" s="29">
        <v>1</v>
      </c>
      <c r="J810" s="34" t="s">
        <v>994</v>
      </c>
      <c r="K810" s="33"/>
      <c r="L810" s="33"/>
      <c r="M810" s="33"/>
      <c r="N810" s="33"/>
      <c r="O810" s="33"/>
      <c r="P810" s="34">
        <v>416.82</v>
      </c>
      <c r="Q810" s="34" t="s">
        <v>404</v>
      </c>
      <c r="R810" s="34" t="s">
        <v>404</v>
      </c>
      <c r="S810" s="34" t="s">
        <v>404</v>
      </c>
      <c r="T810" s="34">
        <v>19</v>
      </c>
      <c r="U810" s="34">
        <v>0</v>
      </c>
      <c r="V810" s="34">
        <v>1</v>
      </c>
      <c r="W810" s="34">
        <v>246660</v>
      </c>
      <c r="X810" s="35">
        <v>44761.875</v>
      </c>
      <c r="Y810" s="34" t="s">
        <v>387</v>
      </c>
      <c r="Z810" s="34">
        <v>0</v>
      </c>
      <c r="AA810" s="35"/>
      <c r="AB810" s="35">
        <v>44761.875</v>
      </c>
      <c r="AC810" s="35">
        <v>41628.916666666664</v>
      </c>
      <c r="AD810" s="35">
        <v>43852.875</v>
      </c>
      <c r="AE810" s="35">
        <v>43843.875</v>
      </c>
      <c r="AF810" s="35">
        <v>43691.875</v>
      </c>
      <c r="AG810" s="34"/>
      <c r="AH810" s="34">
        <v>0</v>
      </c>
      <c r="AI810" s="34">
        <v>0</v>
      </c>
      <c r="AJ810" s="34">
        <v>0</v>
      </c>
      <c r="AK810" s="34">
        <v>0</v>
      </c>
      <c r="AL810" s="34">
        <v>0</v>
      </c>
      <c r="AM810" s="34">
        <v>0</v>
      </c>
      <c r="AN810" s="34" t="s">
        <v>389</v>
      </c>
      <c r="AO810" s="34">
        <v>34</v>
      </c>
      <c r="AP810" s="34" t="s">
        <v>400</v>
      </c>
      <c r="AQ810" s="34">
        <v>49621</v>
      </c>
      <c r="AR810" s="34">
        <v>496.21</v>
      </c>
      <c r="AS810" s="34" t="s">
        <v>408</v>
      </c>
      <c r="AT810" t="str">
        <f t="shared" si="41"/>
        <v>766634391LXRXNX XMPXXX416.82SIMSIMSIM190124666044761.875FNEL044761.87541628.916666666743852.87543843.87543691.875000000AMIL34NEXT MUNICIPAL SÃO PAULO49621496.21ATIVO</v>
      </c>
      <c r="AU810">
        <f t="shared" si="42"/>
        <v>0</v>
      </c>
      <c r="AV810">
        <f t="shared" si="43"/>
        <v>1</v>
      </c>
      <c r="AW810">
        <f>COUNTIF(Erros!$J$2:$J$1060,H810)</f>
        <v>0</v>
      </c>
      <c r="AX810">
        <f>COUNTIF(Discrepante!$J$2:$J$86,H810)</f>
        <v>2</v>
      </c>
      <c r="AY810">
        <f>COUNTIF(Acertos!$J$2:$J$37,H810)</f>
        <v>1</v>
      </c>
    </row>
    <row r="811" spans="1:51">
      <c r="A811" s="33"/>
      <c r="B811" s="33"/>
      <c r="C811" s="33"/>
      <c r="D811" s="36"/>
      <c r="E811" s="33"/>
      <c r="F811" s="33"/>
      <c r="G811" s="33"/>
      <c r="H811" s="36">
        <v>76663439</v>
      </c>
      <c r="I811" s="30">
        <v>1</v>
      </c>
      <c r="J811" s="36" t="s">
        <v>994</v>
      </c>
      <c r="K811" s="33"/>
      <c r="L811" s="33"/>
      <c r="M811" s="33"/>
      <c r="N811" s="33"/>
      <c r="O811" s="33"/>
      <c r="P811" s="36">
        <v>416.82</v>
      </c>
      <c r="Q811" s="36" t="s">
        <v>404</v>
      </c>
      <c r="R811" s="36" t="s">
        <v>404</v>
      </c>
      <c r="S811" s="36" t="s">
        <v>404</v>
      </c>
      <c r="T811" s="36">
        <v>19</v>
      </c>
      <c r="U811" s="36">
        <v>0</v>
      </c>
      <c r="V811" s="36">
        <v>1</v>
      </c>
      <c r="W811" s="36">
        <v>246660</v>
      </c>
      <c r="X811" s="37">
        <v>44761.875</v>
      </c>
      <c r="Y811" s="36" t="s">
        <v>387</v>
      </c>
      <c r="Z811" s="36">
        <v>0</v>
      </c>
      <c r="AA811" s="37"/>
      <c r="AB811" s="37">
        <v>44761.875</v>
      </c>
      <c r="AC811" s="37">
        <v>41628.916666666664</v>
      </c>
      <c r="AD811" s="37">
        <v>43852.875</v>
      </c>
      <c r="AE811" s="37">
        <v>43843.875</v>
      </c>
      <c r="AF811" s="37">
        <v>43691.875</v>
      </c>
      <c r="AG811" s="36"/>
      <c r="AH811" s="36">
        <v>0</v>
      </c>
      <c r="AI811" s="36">
        <v>0</v>
      </c>
      <c r="AJ811" s="36">
        <v>0</v>
      </c>
      <c r="AK811" s="36">
        <v>0</v>
      </c>
      <c r="AL811" s="36">
        <v>0</v>
      </c>
      <c r="AM811" s="36">
        <v>0</v>
      </c>
      <c r="AN811" s="36" t="s">
        <v>389</v>
      </c>
      <c r="AO811" s="36">
        <v>34</v>
      </c>
      <c r="AP811" s="36" t="s">
        <v>400</v>
      </c>
      <c r="AQ811" s="36">
        <v>49621</v>
      </c>
      <c r="AR811" s="36">
        <v>496.21</v>
      </c>
      <c r="AS811" s="36" t="s">
        <v>408</v>
      </c>
      <c r="AT811" t="str">
        <f t="shared" si="41"/>
        <v>766634391LXRXNX XMPXXX416.82SIMSIMSIM190124666044761.875FNEL044761.87541628.916666666743852.87543843.87543691.875000000AMIL34NEXT MUNICIPAL SÃO PAULO49621496.21ATIVO</v>
      </c>
      <c r="AU811">
        <f t="shared" si="42"/>
        <v>1</v>
      </c>
      <c r="AV811">
        <f t="shared" si="43"/>
        <v>1</v>
      </c>
      <c r="AW811">
        <f>COUNTIF(Erros!$J$2:$J$1060,H811)</f>
        <v>0</v>
      </c>
      <c r="AX811">
        <f>COUNTIF(Discrepante!$J$2:$J$86,H811)</f>
        <v>2</v>
      </c>
      <c r="AY811">
        <f>COUNTIF(Acertos!$J$2:$J$37,H811)</f>
        <v>1</v>
      </c>
    </row>
    <row r="812" spans="1:51">
      <c r="A812" s="33"/>
      <c r="B812" s="33"/>
      <c r="C812" s="33"/>
      <c r="D812" s="34"/>
      <c r="E812" s="33"/>
      <c r="F812" s="33"/>
      <c r="G812" s="33"/>
      <c r="H812" s="34">
        <v>76663439</v>
      </c>
      <c r="I812" s="29">
        <v>1</v>
      </c>
      <c r="J812" s="34" t="s">
        <v>994</v>
      </c>
      <c r="K812" s="33"/>
      <c r="L812" s="33"/>
      <c r="M812" s="33"/>
      <c r="N812" s="33"/>
      <c r="O812" s="33"/>
      <c r="P812" s="34">
        <v>416.82</v>
      </c>
      <c r="Q812" s="34" t="s">
        <v>404</v>
      </c>
      <c r="R812" s="34" t="s">
        <v>404</v>
      </c>
      <c r="S812" s="34" t="s">
        <v>404</v>
      </c>
      <c r="T812" s="34">
        <v>19</v>
      </c>
      <c r="U812" s="34">
        <v>0</v>
      </c>
      <c r="V812" s="34">
        <v>1</v>
      </c>
      <c r="W812" s="34">
        <v>246660</v>
      </c>
      <c r="X812" s="35">
        <v>44761.875</v>
      </c>
      <c r="Y812" s="34" t="s">
        <v>387</v>
      </c>
      <c r="Z812" s="34">
        <v>0</v>
      </c>
      <c r="AA812" s="35"/>
      <c r="AB812" s="35">
        <v>44761.875</v>
      </c>
      <c r="AC812" s="35">
        <v>41628.916666666664</v>
      </c>
      <c r="AD812" s="35">
        <v>43852.875</v>
      </c>
      <c r="AE812" s="35">
        <v>43843.875</v>
      </c>
      <c r="AF812" s="35">
        <v>43691.875</v>
      </c>
      <c r="AG812" s="34"/>
      <c r="AH812" s="34">
        <v>0</v>
      </c>
      <c r="AI812" s="34">
        <v>0</v>
      </c>
      <c r="AJ812" s="34">
        <v>0</v>
      </c>
      <c r="AK812" s="34">
        <v>0</v>
      </c>
      <c r="AL812" s="34">
        <v>0</v>
      </c>
      <c r="AM812" s="34">
        <v>0</v>
      </c>
      <c r="AN812" s="34" t="s">
        <v>389</v>
      </c>
      <c r="AO812" s="34">
        <v>34</v>
      </c>
      <c r="AP812" s="34" t="s">
        <v>400</v>
      </c>
      <c r="AQ812" s="34">
        <v>49621</v>
      </c>
      <c r="AR812" s="34">
        <v>496.21</v>
      </c>
      <c r="AS812" s="34" t="s">
        <v>408</v>
      </c>
      <c r="AT812" t="str">
        <f t="shared" si="41"/>
        <v>766634391LXRXNX XMPXXX416.82SIMSIMSIM190124666044761.875FNEL044761.87541628.916666666743852.87543843.87543691.875000000AMIL34NEXT MUNICIPAL SÃO PAULO49621496.21ATIVO</v>
      </c>
      <c r="AU812">
        <f t="shared" si="42"/>
        <v>1</v>
      </c>
      <c r="AV812">
        <f t="shared" si="43"/>
        <v>1</v>
      </c>
      <c r="AW812">
        <f>COUNTIF(Erros!$J$2:$J$1060,H812)</f>
        <v>0</v>
      </c>
      <c r="AX812">
        <f>COUNTIF(Discrepante!$J$2:$J$86,H812)</f>
        <v>2</v>
      </c>
      <c r="AY812">
        <f>COUNTIF(Acertos!$J$2:$J$37,H812)</f>
        <v>1</v>
      </c>
    </row>
    <row r="813" spans="1:51">
      <c r="A813" s="33"/>
      <c r="B813" s="33"/>
      <c r="C813" s="33"/>
      <c r="D813" s="34">
        <v>0</v>
      </c>
      <c r="E813" s="33"/>
      <c r="F813" s="33"/>
      <c r="G813" s="33"/>
      <c r="H813" s="34">
        <v>76663468</v>
      </c>
      <c r="I813" s="29">
        <v>0</v>
      </c>
      <c r="J813" s="34" t="s">
        <v>1005</v>
      </c>
      <c r="K813" s="33"/>
      <c r="L813" s="33"/>
      <c r="M813" s="33"/>
      <c r="N813" s="33"/>
      <c r="O813" s="33"/>
      <c r="P813" s="34">
        <v>664.5</v>
      </c>
      <c r="Q813" s="34" t="s">
        <v>404</v>
      </c>
      <c r="R813" s="34" t="s">
        <v>404</v>
      </c>
      <c r="S813" s="34" t="s">
        <v>404</v>
      </c>
      <c r="T813" s="34">
        <v>57</v>
      </c>
      <c r="U813" s="34">
        <v>0</v>
      </c>
      <c r="V813" s="34">
        <v>1</v>
      </c>
      <c r="W813" s="34">
        <v>247550</v>
      </c>
      <c r="X813" s="35">
        <v>44761.875</v>
      </c>
      <c r="Y813" s="34" t="s">
        <v>392</v>
      </c>
      <c r="Z813" s="34">
        <v>0</v>
      </c>
      <c r="AA813" s="35"/>
      <c r="AB813" s="35">
        <v>44761.875</v>
      </c>
      <c r="AC813" s="35">
        <v>32288.875</v>
      </c>
      <c r="AD813" s="35">
        <v>43691.875</v>
      </c>
      <c r="AE813" s="35"/>
      <c r="AF813" s="35">
        <v>43691.875</v>
      </c>
      <c r="AG813" s="34"/>
      <c r="AH813" s="34">
        <v>0</v>
      </c>
      <c r="AI813" s="34">
        <v>0</v>
      </c>
      <c r="AJ813" s="34">
        <v>0</v>
      </c>
      <c r="AK813" s="34">
        <v>0</v>
      </c>
      <c r="AL813" s="34">
        <v>0</v>
      </c>
      <c r="AM813" s="34">
        <v>0</v>
      </c>
      <c r="AN813" s="34" t="s">
        <v>389</v>
      </c>
      <c r="AO813" s="34">
        <v>34</v>
      </c>
      <c r="AP813" s="34" t="s">
        <v>400</v>
      </c>
      <c r="AQ813" s="34">
        <v>79106</v>
      </c>
      <c r="AR813" s="34">
        <v>791.06</v>
      </c>
      <c r="AS813" s="34" t="s">
        <v>408</v>
      </c>
      <c r="AT813" t="str">
        <f t="shared" si="41"/>
        <v>0766634680LXXMXRX DX XUX LXPX664.5SIMSIMSIM570124755044761.875ANMEP044761.87532288.87543691.87543691.875000000AMIL34NEXT MUNICIPAL SÃO PAULO79106791.06ATIVO</v>
      </c>
      <c r="AU813">
        <f t="shared" si="42"/>
        <v>0</v>
      </c>
      <c r="AV813">
        <f t="shared" si="43"/>
        <v>0</v>
      </c>
      <c r="AW813">
        <f>COUNTIF(Erros!$J$2:$J$1060,H813)</f>
        <v>3</v>
      </c>
      <c r="AX813">
        <f>COUNTIF(Discrepante!$J$2:$J$86,H813)</f>
        <v>0</v>
      </c>
      <c r="AY813">
        <f>COUNTIF(Acertos!$J$2:$J$37,H813)</f>
        <v>0</v>
      </c>
    </row>
    <row r="814" spans="1:51">
      <c r="A814" s="33"/>
      <c r="B814" s="33"/>
      <c r="C814" s="33"/>
      <c r="D814" s="36">
        <v>0</v>
      </c>
      <c r="E814" s="33"/>
      <c r="F814" s="33"/>
      <c r="G814" s="33"/>
      <c r="H814" s="36">
        <v>76663468</v>
      </c>
      <c r="I814" s="30">
        <v>0</v>
      </c>
      <c r="J814" s="36" t="s">
        <v>1005</v>
      </c>
      <c r="K814" s="33"/>
      <c r="L814" s="33"/>
      <c r="M814" s="33"/>
      <c r="N814" s="33"/>
      <c r="O814" s="33"/>
      <c r="P814" s="36">
        <v>664.5</v>
      </c>
      <c r="Q814" s="36" t="s">
        <v>404</v>
      </c>
      <c r="R814" s="36" t="s">
        <v>404</v>
      </c>
      <c r="S814" s="36" t="s">
        <v>404</v>
      </c>
      <c r="T814" s="36">
        <v>57</v>
      </c>
      <c r="U814" s="36">
        <v>0</v>
      </c>
      <c r="V814" s="36">
        <v>1</v>
      </c>
      <c r="W814" s="36">
        <v>247550</v>
      </c>
      <c r="X814" s="37">
        <v>44761.875</v>
      </c>
      <c r="Y814" s="36" t="s">
        <v>392</v>
      </c>
      <c r="Z814" s="36">
        <v>0</v>
      </c>
      <c r="AA814" s="37"/>
      <c r="AB814" s="37">
        <v>44761.875</v>
      </c>
      <c r="AC814" s="37">
        <v>32288.875</v>
      </c>
      <c r="AD814" s="37">
        <v>43691.875</v>
      </c>
      <c r="AE814" s="37"/>
      <c r="AF814" s="37">
        <v>43691.875</v>
      </c>
      <c r="AG814" s="36"/>
      <c r="AH814" s="36">
        <v>0</v>
      </c>
      <c r="AI814" s="36">
        <v>0</v>
      </c>
      <c r="AJ814" s="36">
        <v>0</v>
      </c>
      <c r="AK814" s="36">
        <v>0</v>
      </c>
      <c r="AL814" s="36">
        <v>0</v>
      </c>
      <c r="AM814" s="36">
        <v>0</v>
      </c>
      <c r="AN814" s="36" t="s">
        <v>389</v>
      </c>
      <c r="AO814" s="36">
        <v>34</v>
      </c>
      <c r="AP814" s="36" t="s">
        <v>400</v>
      </c>
      <c r="AQ814" s="36">
        <v>79106</v>
      </c>
      <c r="AR814" s="36">
        <v>791.06</v>
      </c>
      <c r="AS814" s="36" t="s">
        <v>408</v>
      </c>
      <c r="AT814" t="str">
        <f t="shared" si="41"/>
        <v>0766634680LXXMXRX DX XUX LXPX664.5SIMSIMSIM570124755044761.875ANMEP044761.87532288.87543691.87543691.875000000AMIL34NEXT MUNICIPAL SÃO PAULO79106791.06ATIVO</v>
      </c>
      <c r="AU814">
        <f t="shared" si="42"/>
        <v>1</v>
      </c>
      <c r="AV814">
        <f t="shared" si="43"/>
        <v>1</v>
      </c>
      <c r="AW814">
        <f>COUNTIF(Erros!$J$2:$J$1060,H814)</f>
        <v>3</v>
      </c>
      <c r="AX814">
        <f>COUNTIF(Discrepante!$J$2:$J$86,H814)</f>
        <v>0</v>
      </c>
      <c r="AY814">
        <f>COUNTIF(Acertos!$J$2:$J$37,H814)</f>
        <v>0</v>
      </c>
    </row>
    <row r="815" spans="1:51">
      <c r="A815" s="33"/>
      <c r="B815" s="33"/>
      <c r="C815" s="33"/>
      <c r="D815" s="34">
        <v>0</v>
      </c>
      <c r="E815" s="33"/>
      <c r="F815" s="33"/>
      <c r="G815" s="33"/>
      <c r="H815" s="34">
        <v>76663468</v>
      </c>
      <c r="I815" s="29">
        <v>0</v>
      </c>
      <c r="J815" s="34" t="s">
        <v>1005</v>
      </c>
      <c r="K815" s="33"/>
      <c r="L815" s="33"/>
      <c r="M815" s="33"/>
      <c r="N815" s="33"/>
      <c r="O815" s="33"/>
      <c r="P815" s="34">
        <v>664.5</v>
      </c>
      <c r="Q815" s="34" t="s">
        <v>404</v>
      </c>
      <c r="R815" s="34" t="s">
        <v>404</v>
      </c>
      <c r="S815" s="34" t="s">
        <v>404</v>
      </c>
      <c r="T815" s="34">
        <v>57</v>
      </c>
      <c r="U815" s="34">
        <v>0</v>
      </c>
      <c r="V815" s="34">
        <v>1</v>
      </c>
      <c r="W815" s="34">
        <v>247550</v>
      </c>
      <c r="X815" s="35">
        <v>44761.875</v>
      </c>
      <c r="Y815" s="34" t="s">
        <v>392</v>
      </c>
      <c r="Z815" s="34">
        <v>0</v>
      </c>
      <c r="AA815" s="35"/>
      <c r="AB815" s="35">
        <v>44761.875</v>
      </c>
      <c r="AC815" s="35">
        <v>32288.875</v>
      </c>
      <c r="AD815" s="35">
        <v>43691.875</v>
      </c>
      <c r="AE815" s="35"/>
      <c r="AF815" s="35">
        <v>43691.875</v>
      </c>
      <c r="AG815" s="34"/>
      <c r="AH815" s="34">
        <v>0</v>
      </c>
      <c r="AI815" s="34">
        <v>0</v>
      </c>
      <c r="AJ815" s="34">
        <v>0</v>
      </c>
      <c r="AK815" s="34">
        <v>0</v>
      </c>
      <c r="AL815" s="34">
        <v>0</v>
      </c>
      <c r="AM815" s="34">
        <v>0</v>
      </c>
      <c r="AN815" s="34" t="s">
        <v>389</v>
      </c>
      <c r="AO815" s="34">
        <v>34</v>
      </c>
      <c r="AP815" s="34" t="s">
        <v>400</v>
      </c>
      <c r="AQ815" s="34">
        <v>79106</v>
      </c>
      <c r="AR815" s="34">
        <v>791.06</v>
      </c>
      <c r="AS815" s="34" t="s">
        <v>408</v>
      </c>
      <c r="AT815" t="str">
        <f t="shared" si="41"/>
        <v>0766634680LXXMXRX DX XUX LXPX664.5SIMSIMSIM570124755044761.875ANMEP044761.87532288.87543691.87543691.875000000AMIL34NEXT MUNICIPAL SÃO PAULO79106791.06ATIVO</v>
      </c>
      <c r="AU815">
        <f t="shared" si="42"/>
        <v>1</v>
      </c>
      <c r="AV815">
        <f t="shared" si="43"/>
        <v>1</v>
      </c>
      <c r="AW815">
        <f>COUNTIF(Erros!$J$2:$J$1060,H815)</f>
        <v>3</v>
      </c>
      <c r="AX815">
        <f>COUNTIF(Discrepante!$J$2:$J$86,H815)</f>
        <v>0</v>
      </c>
      <c r="AY815">
        <f>COUNTIF(Acertos!$J$2:$J$37,H815)</f>
        <v>0</v>
      </c>
    </row>
    <row r="816" spans="1:51">
      <c r="A816" s="31" t="s">
        <v>246</v>
      </c>
      <c r="B816" s="31" t="s">
        <v>19</v>
      </c>
      <c r="C816" s="31" t="s">
        <v>18</v>
      </c>
      <c r="D816" s="27">
        <v>1198444000</v>
      </c>
      <c r="E816" s="27" t="s">
        <v>1060</v>
      </c>
      <c r="F816" s="27" t="s">
        <v>20</v>
      </c>
      <c r="G816" s="32">
        <v>43691.875</v>
      </c>
      <c r="H816" s="31">
        <v>76663612</v>
      </c>
      <c r="I816" s="27">
        <v>0</v>
      </c>
      <c r="J816" s="31" t="s">
        <v>247</v>
      </c>
      <c r="K816" s="31">
        <v>0</v>
      </c>
      <c r="L816" s="31">
        <v>0</v>
      </c>
      <c r="M816" s="31" t="s">
        <v>201</v>
      </c>
      <c r="N816" s="31" t="s">
        <v>77</v>
      </c>
      <c r="O816" s="31" t="s">
        <v>78</v>
      </c>
      <c r="P816" s="31">
        <v>416.82</v>
      </c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 t="str">
        <f t="shared" ref="AP816:AP817" si="44">M816</f>
        <v>NEXT MUN SÃO PAULO QC PJCA</v>
      </c>
      <c r="AQ816" s="33"/>
      <c r="AR816" s="33"/>
      <c r="AS816" s="33"/>
      <c r="AT816" t="str">
        <f t="shared" si="41"/>
        <v>6302b525171b4e38d1b83f1f6302b4ad7d8f3341632e5b086302b525171b4e38d1b83f0711984440006302b4ad7d8f3341632e5b081198444000D43691.875766636120YXMIN XUZX MXWXDX00NEXT MUN SÃO PAULO QC PJCAMens. Titular Faixa Etária Implant.T416.82NEXT MUN SÃO PAULO QC PJCA</v>
      </c>
      <c r="AU816">
        <f t="shared" si="42"/>
        <v>0</v>
      </c>
      <c r="AV816">
        <f t="shared" si="43"/>
        <v>0</v>
      </c>
      <c r="AW816">
        <f>COUNTIF(Erros!$J$2:$J$1060,H816)</f>
        <v>1</v>
      </c>
      <c r="AX816">
        <f>COUNTIF(Discrepante!$J$2:$J$86,H816)</f>
        <v>0</v>
      </c>
      <c r="AY816">
        <f>COUNTIF(Acertos!$J$2:$J$37,H816)</f>
        <v>0</v>
      </c>
    </row>
    <row r="817" spans="1:51">
      <c r="A817" s="38" t="s">
        <v>248</v>
      </c>
      <c r="B817" s="38" t="s">
        <v>19</v>
      </c>
      <c r="C817" s="38" t="s">
        <v>18</v>
      </c>
      <c r="D817" s="28">
        <v>1198444000</v>
      </c>
      <c r="E817" s="28" t="s">
        <v>1060</v>
      </c>
      <c r="F817" s="28" t="s">
        <v>20</v>
      </c>
      <c r="G817" s="39">
        <v>43691.875</v>
      </c>
      <c r="H817" s="38">
        <v>76663637</v>
      </c>
      <c r="I817" s="28">
        <v>0</v>
      </c>
      <c r="J817" s="38" t="s">
        <v>249</v>
      </c>
      <c r="K817" s="38">
        <v>0</v>
      </c>
      <c r="L817" s="38">
        <v>0</v>
      </c>
      <c r="M817" s="38" t="s">
        <v>216</v>
      </c>
      <c r="N817" s="38" t="s">
        <v>77</v>
      </c>
      <c r="O817" s="38" t="s">
        <v>78</v>
      </c>
      <c r="P817" s="38">
        <v>416.82</v>
      </c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 t="str">
        <f t="shared" si="44"/>
        <v>NEXT - 10</v>
      </c>
      <c r="AQ817" s="33"/>
      <c r="AR817" s="33"/>
      <c r="AS817" s="33"/>
      <c r="AT817" t="str">
        <f t="shared" si="41"/>
        <v>6302b525171b4e38d1b83f206302b4ad7d8f3341632e5b086302b525171b4e38d1b83f0711984440006302b4ad7d8f3341632e5b081198444000D43691.875766636370IXBXLLX XRXUJX DX ILVX00NEXT - 10Mens. Titular Faixa Etária Implant.T416.82NEXT - 10</v>
      </c>
      <c r="AU817">
        <f t="shared" si="42"/>
        <v>0</v>
      </c>
      <c r="AV817">
        <f t="shared" si="43"/>
        <v>0</v>
      </c>
      <c r="AW817">
        <f>COUNTIF(Erros!$J$2:$J$1060,H817)</f>
        <v>1</v>
      </c>
      <c r="AX817">
        <f>COUNTIF(Discrepante!$J$2:$J$86,H817)</f>
        <v>0</v>
      </c>
      <c r="AY817">
        <f>COUNTIF(Acertos!$J$2:$J$37,H817)</f>
        <v>0</v>
      </c>
    </row>
    <row r="818" spans="1:51">
      <c r="A818" s="33"/>
      <c r="B818" s="33"/>
      <c r="C818" s="33"/>
      <c r="D818" s="36"/>
      <c r="E818" s="33"/>
      <c r="F818" s="33"/>
      <c r="G818" s="33"/>
      <c r="H818" s="36">
        <v>76663892</v>
      </c>
      <c r="I818" s="30">
        <v>0</v>
      </c>
      <c r="J818" s="36" t="s">
        <v>1000</v>
      </c>
      <c r="K818" s="33"/>
      <c r="L818" s="33"/>
      <c r="M818" s="33"/>
      <c r="N818" s="33"/>
      <c r="O818" s="33"/>
      <c r="P818" s="36">
        <v>2343.0700000000002</v>
      </c>
      <c r="Q818" s="36" t="s">
        <v>404</v>
      </c>
      <c r="R818" s="36" t="s">
        <v>404</v>
      </c>
      <c r="S818" s="36" t="s">
        <v>404</v>
      </c>
      <c r="T818" s="36">
        <v>19</v>
      </c>
      <c r="U818" s="36">
        <v>0</v>
      </c>
      <c r="V818" s="36">
        <v>1</v>
      </c>
      <c r="W818" s="36">
        <v>246997</v>
      </c>
      <c r="X818" s="37">
        <v>44761.875</v>
      </c>
      <c r="Y818" s="36" t="s">
        <v>387</v>
      </c>
      <c r="Z818" s="36">
        <v>0</v>
      </c>
      <c r="AA818" s="37"/>
      <c r="AB818" s="37">
        <v>44761.875</v>
      </c>
      <c r="AC818" s="37">
        <v>29329.875</v>
      </c>
      <c r="AD818" s="37">
        <v>43691.875</v>
      </c>
      <c r="AE818" s="37"/>
      <c r="AF818" s="37">
        <v>43691.875</v>
      </c>
      <c r="AG818" s="36"/>
      <c r="AH818" s="36">
        <v>0</v>
      </c>
      <c r="AI818" s="36">
        <v>0</v>
      </c>
      <c r="AJ818" s="36">
        <v>0</v>
      </c>
      <c r="AK818" s="36">
        <v>0</v>
      </c>
      <c r="AL818" s="36">
        <v>0</v>
      </c>
      <c r="AM818" s="36">
        <v>0</v>
      </c>
      <c r="AN818" s="36" t="s">
        <v>389</v>
      </c>
      <c r="AO818" s="36">
        <v>34</v>
      </c>
      <c r="AP818" s="36" t="s">
        <v>390</v>
      </c>
      <c r="AQ818" s="36">
        <v>278937</v>
      </c>
      <c r="AR818" s="36">
        <v>2789.37</v>
      </c>
      <c r="AS818" s="36" t="s">
        <v>408</v>
      </c>
      <c r="AT818" t="str">
        <f t="shared" si="41"/>
        <v>766638920WXNTXX XUX BXTX2343.07SIMSIMSIM190124699744761.875FNEL044761.87529329.87543691.87543691.875000000AMIL34AMIL 400 QP NACIONAL2789372789.37ATIVO</v>
      </c>
      <c r="AU818">
        <f t="shared" si="42"/>
        <v>0</v>
      </c>
      <c r="AV818">
        <f t="shared" si="43"/>
        <v>0</v>
      </c>
      <c r="AW818">
        <f>COUNTIF(Erros!$J$2:$J$1060,H818)</f>
        <v>3</v>
      </c>
      <c r="AX818">
        <f>COUNTIF(Discrepante!$J$2:$J$86,H818)</f>
        <v>0</v>
      </c>
      <c r="AY818">
        <f>COUNTIF(Acertos!$J$2:$J$37,H818)</f>
        <v>0</v>
      </c>
    </row>
    <row r="819" spans="1:51">
      <c r="A819" s="33"/>
      <c r="B819" s="33"/>
      <c r="C819" s="33"/>
      <c r="D819" s="34"/>
      <c r="E819" s="33"/>
      <c r="F819" s="33"/>
      <c r="G819" s="33"/>
      <c r="H819" s="34">
        <v>76663892</v>
      </c>
      <c r="I819" s="29">
        <v>0</v>
      </c>
      <c r="J819" s="34" t="s">
        <v>1000</v>
      </c>
      <c r="K819" s="33"/>
      <c r="L819" s="33"/>
      <c r="M819" s="33"/>
      <c r="N819" s="33"/>
      <c r="O819" s="33"/>
      <c r="P819" s="34">
        <v>2343.0700000000002</v>
      </c>
      <c r="Q819" s="34" t="s">
        <v>404</v>
      </c>
      <c r="R819" s="34" t="s">
        <v>404</v>
      </c>
      <c r="S819" s="34" t="s">
        <v>404</v>
      </c>
      <c r="T819" s="34">
        <v>19</v>
      </c>
      <c r="U819" s="34">
        <v>0</v>
      </c>
      <c r="V819" s="34">
        <v>1</v>
      </c>
      <c r="W819" s="34">
        <v>246997</v>
      </c>
      <c r="X819" s="35">
        <v>44761.875</v>
      </c>
      <c r="Y819" s="34" t="s">
        <v>387</v>
      </c>
      <c r="Z819" s="34">
        <v>0</v>
      </c>
      <c r="AA819" s="35"/>
      <c r="AB819" s="35">
        <v>44761.875</v>
      </c>
      <c r="AC819" s="35">
        <v>29329.875</v>
      </c>
      <c r="AD819" s="35">
        <v>43691.875</v>
      </c>
      <c r="AE819" s="35"/>
      <c r="AF819" s="35">
        <v>43691.875</v>
      </c>
      <c r="AG819" s="34"/>
      <c r="AH819" s="34">
        <v>0</v>
      </c>
      <c r="AI819" s="34">
        <v>0</v>
      </c>
      <c r="AJ819" s="34">
        <v>0</v>
      </c>
      <c r="AK819" s="34">
        <v>0</v>
      </c>
      <c r="AL819" s="34">
        <v>0</v>
      </c>
      <c r="AM819" s="34">
        <v>0</v>
      </c>
      <c r="AN819" s="34" t="s">
        <v>389</v>
      </c>
      <c r="AO819" s="34">
        <v>34</v>
      </c>
      <c r="AP819" s="34" t="s">
        <v>390</v>
      </c>
      <c r="AQ819" s="34">
        <v>278937</v>
      </c>
      <c r="AR819" s="34">
        <v>2789.37</v>
      </c>
      <c r="AS819" s="34" t="s">
        <v>408</v>
      </c>
      <c r="AT819" t="str">
        <f t="shared" si="41"/>
        <v>766638920WXNTXX XUX BXTX2343.07SIMSIMSIM190124699744761.875FNEL044761.87529329.87543691.87543691.875000000AMIL34AMIL 400 QP NACIONAL2789372789.37ATIVO</v>
      </c>
      <c r="AU819">
        <f t="shared" si="42"/>
        <v>1</v>
      </c>
      <c r="AV819">
        <f t="shared" si="43"/>
        <v>1</v>
      </c>
      <c r="AW819">
        <f>COUNTIF(Erros!$J$2:$J$1060,H819)</f>
        <v>3</v>
      </c>
      <c r="AX819">
        <f>COUNTIF(Discrepante!$J$2:$J$86,H819)</f>
        <v>0</v>
      </c>
      <c r="AY819">
        <f>COUNTIF(Acertos!$J$2:$J$37,H819)</f>
        <v>0</v>
      </c>
    </row>
    <row r="820" spans="1:51">
      <c r="A820" s="33"/>
      <c r="B820" s="33"/>
      <c r="C820" s="33"/>
      <c r="D820" s="36"/>
      <c r="E820" s="33"/>
      <c r="F820" s="33"/>
      <c r="G820" s="33"/>
      <c r="H820" s="36">
        <v>76663892</v>
      </c>
      <c r="I820" s="30">
        <v>0</v>
      </c>
      <c r="J820" s="36" t="s">
        <v>1000</v>
      </c>
      <c r="K820" s="33"/>
      <c r="L820" s="33"/>
      <c r="M820" s="33"/>
      <c r="N820" s="33"/>
      <c r="O820" s="33"/>
      <c r="P820" s="36">
        <v>2343.0700000000002</v>
      </c>
      <c r="Q820" s="36" t="s">
        <v>404</v>
      </c>
      <c r="R820" s="36" t="s">
        <v>404</v>
      </c>
      <c r="S820" s="36" t="s">
        <v>404</v>
      </c>
      <c r="T820" s="36">
        <v>19</v>
      </c>
      <c r="U820" s="36">
        <v>0</v>
      </c>
      <c r="V820" s="36">
        <v>1</v>
      </c>
      <c r="W820" s="36">
        <v>246997</v>
      </c>
      <c r="X820" s="37">
        <v>44761.875</v>
      </c>
      <c r="Y820" s="36" t="s">
        <v>387</v>
      </c>
      <c r="Z820" s="36">
        <v>0</v>
      </c>
      <c r="AA820" s="37"/>
      <c r="AB820" s="37">
        <v>44761.875</v>
      </c>
      <c r="AC820" s="37">
        <v>29329.875</v>
      </c>
      <c r="AD820" s="37">
        <v>43691.875</v>
      </c>
      <c r="AE820" s="37"/>
      <c r="AF820" s="37">
        <v>43691.875</v>
      </c>
      <c r="AG820" s="36"/>
      <c r="AH820" s="36">
        <v>0</v>
      </c>
      <c r="AI820" s="36">
        <v>0</v>
      </c>
      <c r="AJ820" s="36">
        <v>0</v>
      </c>
      <c r="AK820" s="36">
        <v>0</v>
      </c>
      <c r="AL820" s="36">
        <v>0</v>
      </c>
      <c r="AM820" s="36">
        <v>0</v>
      </c>
      <c r="AN820" s="36" t="s">
        <v>389</v>
      </c>
      <c r="AO820" s="36">
        <v>34</v>
      </c>
      <c r="AP820" s="36" t="s">
        <v>390</v>
      </c>
      <c r="AQ820" s="36">
        <v>278937</v>
      </c>
      <c r="AR820" s="36">
        <v>2789.37</v>
      </c>
      <c r="AS820" s="36" t="s">
        <v>408</v>
      </c>
      <c r="AT820" t="str">
        <f t="shared" si="41"/>
        <v>766638920WXNTXX XUX BXTX2343.07SIMSIMSIM190124699744761.875FNEL044761.87529329.87543691.87543691.875000000AMIL34AMIL 400 QP NACIONAL2789372789.37ATIVO</v>
      </c>
      <c r="AU820">
        <f t="shared" si="42"/>
        <v>1</v>
      </c>
      <c r="AV820">
        <f t="shared" si="43"/>
        <v>1</v>
      </c>
      <c r="AW820">
        <f>COUNTIF(Erros!$J$2:$J$1060,H820)</f>
        <v>3</v>
      </c>
      <c r="AX820">
        <f>COUNTIF(Discrepante!$J$2:$J$86,H820)</f>
        <v>0</v>
      </c>
      <c r="AY820">
        <f>COUNTIF(Acertos!$J$2:$J$37,H820)</f>
        <v>0</v>
      </c>
    </row>
    <row r="821" spans="1:51">
      <c r="A821" s="33"/>
      <c r="B821" s="33"/>
      <c r="C821" s="33"/>
      <c r="D821" s="36"/>
      <c r="E821" s="33"/>
      <c r="F821" s="33"/>
      <c r="G821" s="33"/>
      <c r="H821" s="36">
        <v>76663915</v>
      </c>
      <c r="I821" s="30">
        <v>0</v>
      </c>
      <c r="J821" s="36" t="s">
        <v>995</v>
      </c>
      <c r="K821" s="33"/>
      <c r="L821" s="33"/>
      <c r="M821" s="33"/>
      <c r="N821" s="33"/>
      <c r="O821" s="33"/>
      <c r="P821" s="36">
        <v>1038.1099999999999</v>
      </c>
      <c r="Q821" s="36" t="s">
        <v>404</v>
      </c>
      <c r="R821" s="36" t="s">
        <v>404</v>
      </c>
      <c r="S821" s="36" t="s">
        <v>404</v>
      </c>
      <c r="T821" s="36">
        <v>19</v>
      </c>
      <c r="U821" s="36">
        <v>0</v>
      </c>
      <c r="V821" s="36">
        <v>1</v>
      </c>
      <c r="W821" s="36">
        <v>246872</v>
      </c>
      <c r="X821" s="37">
        <v>44761.875</v>
      </c>
      <c r="Y821" s="36" t="s">
        <v>387</v>
      </c>
      <c r="Z821" s="36">
        <v>0</v>
      </c>
      <c r="AA821" s="37"/>
      <c r="AB821" s="37">
        <v>44761.875</v>
      </c>
      <c r="AC821" s="37">
        <v>42009.916666666664</v>
      </c>
      <c r="AD821" s="37">
        <v>43691.875</v>
      </c>
      <c r="AE821" s="37"/>
      <c r="AF821" s="37">
        <v>43691.875</v>
      </c>
      <c r="AG821" s="36"/>
      <c r="AH821" s="36">
        <v>0</v>
      </c>
      <c r="AI821" s="36">
        <v>0</v>
      </c>
      <c r="AJ821" s="36">
        <v>0</v>
      </c>
      <c r="AK821" s="36">
        <v>0</v>
      </c>
      <c r="AL821" s="36">
        <v>0</v>
      </c>
      <c r="AM821" s="36">
        <v>0</v>
      </c>
      <c r="AN821" s="36" t="s">
        <v>389</v>
      </c>
      <c r="AO821" s="36">
        <v>34</v>
      </c>
      <c r="AP821" s="36" t="s">
        <v>476</v>
      </c>
      <c r="AQ821" s="36">
        <v>123586</v>
      </c>
      <c r="AR821" s="36">
        <v>1235.8599999999999</v>
      </c>
      <c r="AS821" s="36" t="s">
        <v>408</v>
      </c>
      <c r="AT821" t="str">
        <f t="shared" si="41"/>
        <v>766639150JXXX MXGUXL WXRDXX XUZX1038.11SIMSIMSIM190124687244761.875FNEL044761.87542009.916666666743691.87543691.875000000AMIL34AMIL 400 QC NACIONAL1235861235.86ATIVO</v>
      </c>
      <c r="AU821">
        <f t="shared" si="42"/>
        <v>0</v>
      </c>
      <c r="AV821">
        <f t="shared" si="43"/>
        <v>0</v>
      </c>
      <c r="AW821">
        <f>COUNTIF(Erros!$J$2:$J$1060,H821)</f>
        <v>3</v>
      </c>
      <c r="AX821">
        <f>COUNTIF(Discrepante!$J$2:$J$86,H821)</f>
        <v>0</v>
      </c>
      <c r="AY821">
        <f>COUNTIF(Acertos!$J$2:$J$37,H821)</f>
        <v>0</v>
      </c>
    </row>
    <row r="822" spans="1:51">
      <c r="A822" s="33"/>
      <c r="B822" s="33"/>
      <c r="C822" s="33"/>
      <c r="D822" s="34"/>
      <c r="E822" s="33"/>
      <c r="F822" s="33"/>
      <c r="G822" s="33"/>
      <c r="H822" s="34">
        <v>76663915</v>
      </c>
      <c r="I822" s="29">
        <v>0</v>
      </c>
      <c r="J822" s="34" t="s">
        <v>995</v>
      </c>
      <c r="K822" s="33"/>
      <c r="L822" s="33"/>
      <c r="M822" s="33"/>
      <c r="N822" s="33"/>
      <c r="O822" s="33"/>
      <c r="P822" s="34">
        <v>1038.1099999999999</v>
      </c>
      <c r="Q822" s="34" t="s">
        <v>404</v>
      </c>
      <c r="R822" s="34" t="s">
        <v>404</v>
      </c>
      <c r="S822" s="34" t="s">
        <v>404</v>
      </c>
      <c r="T822" s="34">
        <v>19</v>
      </c>
      <c r="U822" s="34">
        <v>0</v>
      </c>
      <c r="V822" s="34">
        <v>1</v>
      </c>
      <c r="W822" s="34">
        <v>246872</v>
      </c>
      <c r="X822" s="35">
        <v>44761.875</v>
      </c>
      <c r="Y822" s="34" t="s">
        <v>387</v>
      </c>
      <c r="Z822" s="34">
        <v>0</v>
      </c>
      <c r="AA822" s="35"/>
      <c r="AB822" s="35">
        <v>44761.875</v>
      </c>
      <c r="AC822" s="35">
        <v>42009.916666666664</v>
      </c>
      <c r="AD822" s="35">
        <v>43691.875</v>
      </c>
      <c r="AE822" s="35"/>
      <c r="AF822" s="35">
        <v>43691.875</v>
      </c>
      <c r="AG822" s="34"/>
      <c r="AH822" s="34">
        <v>0</v>
      </c>
      <c r="AI822" s="34">
        <v>0</v>
      </c>
      <c r="AJ822" s="34">
        <v>0</v>
      </c>
      <c r="AK822" s="34">
        <v>0</v>
      </c>
      <c r="AL822" s="34">
        <v>0</v>
      </c>
      <c r="AM822" s="34">
        <v>0</v>
      </c>
      <c r="AN822" s="34" t="s">
        <v>389</v>
      </c>
      <c r="AO822" s="34">
        <v>34</v>
      </c>
      <c r="AP822" s="34" t="s">
        <v>476</v>
      </c>
      <c r="AQ822" s="34">
        <v>123586</v>
      </c>
      <c r="AR822" s="34">
        <v>1235.8599999999999</v>
      </c>
      <c r="AS822" s="34" t="s">
        <v>408</v>
      </c>
      <c r="AT822" t="str">
        <f t="shared" si="41"/>
        <v>766639150JXXX MXGUXL WXRDXX XUZX1038.11SIMSIMSIM190124687244761.875FNEL044761.87542009.916666666743691.87543691.875000000AMIL34AMIL 400 QC NACIONAL1235861235.86ATIVO</v>
      </c>
      <c r="AU822">
        <f t="shared" si="42"/>
        <v>1</v>
      </c>
      <c r="AV822">
        <f t="shared" si="43"/>
        <v>1</v>
      </c>
      <c r="AW822">
        <f>COUNTIF(Erros!$J$2:$J$1060,H822)</f>
        <v>3</v>
      </c>
      <c r="AX822">
        <f>COUNTIF(Discrepante!$J$2:$J$86,H822)</f>
        <v>0</v>
      </c>
      <c r="AY822">
        <f>COUNTIF(Acertos!$J$2:$J$37,H822)</f>
        <v>0</v>
      </c>
    </row>
    <row r="823" spans="1:51">
      <c r="A823" s="33"/>
      <c r="B823" s="33"/>
      <c r="C823" s="33"/>
      <c r="D823" s="36"/>
      <c r="E823" s="33"/>
      <c r="F823" s="33"/>
      <c r="G823" s="33"/>
      <c r="H823" s="36">
        <v>76663915</v>
      </c>
      <c r="I823" s="30">
        <v>0</v>
      </c>
      <c r="J823" s="36" t="s">
        <v>995</v>
      </c>
      <c r="K823" s="33"/>
      <c r="L823" s="33"/>
      <c r="M823" s="33"/>
      <c r="N823" s="33"/>
      <c r="O823" s="33"/>
      <c r="P823" s="36">
        <v>1038.1099999999999</v>
      </c>
      <c r="Q823" s="36" t="s">
        <v>404</v>
      </c>
      <c r="R823" s="36" t="s">
        <v>404</v>
      </c>
      <c r="S823" s="36" t="s">
        <v>404</v>
      </c>
      <c r="T823" s="36">
        <v>19</v>
      </c>
      <c r="U823" s="36">
        <v>0</v>
      </c>
      <c r="V823" s="36">
        <v>1</v>
      </c>
      <c r="W823" s="36">
        <v>246872</v>
      </c>
      <c r="X823" s="37">
        <v>44761.875</v>
      </c>
      <c r="Y823" s="36" t="s">
        <v>387</v>
      </c>
      <c r="Z823" s="36">
        <v>0</v>
      </c>
      <c r="AA823" s="37"/>
      <c r="AB823" s="37">
        <v>44761.875</v>
      </c>
      <c r="AC823" s="37">
        <v>42009.916666666664</v>
      </c>
      <c r="AD823" s="37">
        <v>43691.875</v>
      </c>
      <c r="AE823" s="37"/>
      <c r="AF823" s="37">
        <v>43691.875</v>
      </c>
      <c r="AG823" s="36"/>
      <c r="AH823" s="36">
        <v>0</v>
      </c>
      <c r="AI823" s="36">
        <v>0</v>
      </c>
      <c r="AJ823" s="36">
        <v>0</v>
      </c>
      <c r="AK823" s="36">
        <v>0</v>
      </c>
      <c r="AL823" s="36">
        <v>0</v>
      </c>
      <c r="AM823" s="36">
        <v>0</v>
      </c>
      <c r="AN823" s="36" t="s">
        <v>389</v>
      </c>
      <c r="AO823" s="36">
        <v>34</v>
      </c>
      <c r="AP823" s="36" t="s">
        <v>476</v>
      </c>
      <c r="AQ823" s="36">
        <v>123586</v>
      </c>
      <c r="AR823" s="36">
        <v>1235.8599999999999</v>
      </c>
      <c r="AS823" s="36" t="s">
        <v>408</v>
      </c>
      <c r="AT823" t="str">
        <f t="shared" si="41"/>
        <v>766639150JXXX MXGUXL WXRDXX XUZX1038.11SIMSIMSIM190124687244761.875FNEL044761.87542009.916666666743691.87543691.875000000AMIL34AMIL 400 QC NACIONAL1235861235.86ATIVO</v>
      </c>
      <c r="AU823">
        <f t="shared" si="42"/>
        <v>1</v>
      </c>
      <c r="AV823">
        <f t="shared" si="43"/>
        <v>1</v>
      </c>
      <c r="AW823">
        <f>COUNTIF(Erros!$J$2:$J$1060,H823)</f>
        <v>3</v>
      </c>
      <c r="AX823">
        <f>COUNTIF(Discrepante!$J$2:$J$86,H823)</f>
        <v>0</v>
      </c>
      <c r="AY823">
        <f>COUNTIF(Acertos!$J$2:$J$37,H823)</f>
        <v>0</v>
      </c>
    </row>
    <row r="824" spans="1:51">
      <c r="A824" s="33"/>
      <c r="B824" s="33"/>
      <c r="C824" s="33"/>
      <c r="D824" s="34"/>
      <c r="E824" s="33"/>
      <c r="F824" s="33"/>
      <c r="G824" s="33"/>
      <c r="H824" s="34">
        <v>76663944</v>
      </c>
      <c r="I824" s="29">
        <v>0</v>
      </c>
      <c r="J824" s="34" t="s">
        <v>996</v>
      </c>
      <c r="K824" s="33"/>
      <c r="L824" s="33"/>
      <c r="M824" s="33"/>
      <c r="N824" s="33"/>
      <c r="O824" s="33"/>
      <c r="P824" s="34">
        <v>738.6</v>
      </c>
      <c r="Q824" s="34" t="s">
        <v>404</v>
      </c>
      <c r="R824" s="34" t="s">
        <v>404</v>
      </c>
      <c r="S824" s="34" t="s">
        <v>386</v>
      </c>
      <c r="T824" s="34">
        <v>19</v>
      </c>
      <c r="U824" s="34">
        <v>0</v>
      </c>
      <c r="V824" s="34">
        <v>1</v>
      </c>
      <c r="W824" s="34">
        <v>246879</v>
      </c>
      <c r="X824" s="35">
        <v>44761.875</v>
      </c>
      <c r="Y824" s="34" t="s">
        <v>387</v>
      </c>
      <c r="Z824" s="34">
        <v>0</v>
      </c>
      <c r="AA824" s="35">
        <v>44712.875</v>
      </c>
      <c r="AB824" s="35">
        <v>44761.875</v>
      </c>
      <c r="AC824" s="35">
        <v>42427.875</v>
      </c>
      <c r="AD824" s="35">
        <v>44725.875</v>
      </c>
      <c r="AE824" s="35">
        <v>44725.875</v>
      </c>
      <c r="AF824" s="35">
        <v>43691.875</v>
      </c>
      <c r="AG824" s="34"/>
      <c r="AH824" s="34">
        <v>0</v>
      </c>
      <c r="AI824" s="34">
        <v>0</v>
      </c>
      <c r="AJ824" s="34">
        <v>0</v>
      </c>
      <c r="AK824" s="34">
        <v>0</v>
      </c>
      <c r="AL824" s="34">
        <v>0</v>
      </c>
      <c r="AM824" s="34">
        <v>0</v>
      </c>
      <c r="AN824" s="34" t="s">
        <v>389</v>
      </c>
      <c r="AO824" s="34">
        <v>34</v>
      </c>
      <c r="AP824" s="34" t="s">
        <v>390</v>
      </c>
      <c r="AQ824" s="34">
        <v>87928</v>
      </c>
      <c r="AR824" s="34">
        <v>879.28</v>
      </c>
      <c r="AS824" s="34" t="s">
        <v>391</v>
      </c>
      <c r="AT824" t="str">
        <f t="shared" si="41"/>
        <v>766639440BXRNXRDX WXXLHX NXWXMXNTX FRXNWX738.6SIMSIMNÃO190124687944761.875FNEL044712.87544761.87542427.87544725.87544725.87543691.875000000AMIL34AMIL 400 QP NACIONAL87928879.28INATIVO</v>
      </c>
      <c r="AU824">
        <f t="shared" si="42"/>
        <v>0</v>
      </c>
      <c r="AV824">
        <f t="shared" si="43"/>
        <v>0</v>
      </c>
      <c r="AW824">
        <f>COUNTIF(Erros!$J$2:$J$1060,H824)</f>
        <v>3</v>
      </c>
      <c r="AX824">
        <f>COUNTIF(Discrepante!$J$2:$J$86,H824)</f>
        <v>0</v>
      </c>
      <c r="AY824">
        <f>COUNTIF(Acertos!$J$2:$J$37,H824)</f>
        <v>0</v>
      </c>
    </row>
    <row r="825" spans="1:51">
      <c r="A825" s="33"/>
      <c r="B825" s="33"/>
      <c r="C825" s="33"/>
      <c r="D825" s="36"/>
      <c r="E825" s="33"/>
      <c r="F825" s="33"/>
      <c r="G825" s="33"/>
      <c r="H825" s="36">
        <v>76663944</v>
      </c>
      <c r="I825" s="30">
        <v>0</v>
      </c>
      <c r="J825" s="36" t="s">
        <v>996</v>
      </c>
      <c r="K825" s="33"/>
      <c r="L825" s="33"/>
      <c r="M825" s="33"/>
      <c r="N825" s="33"/>
      <c r="O825" s="33"/>
      <c r="P825" s="36">
        <v>738.6</v>
      </c>
      <c r="Q825" s="36" t="s">
        <v>404</v>
      </c>
      <c r="R825" s="36" t="s">
        <v>404</v>
      </c>
      <c r="S825" s="36" t="s">
        <v>386</v>
      </c>
      <c r="T825" s="36">
        <v>19</v>
      </c>
      <c r="U825" s="36">
        <v>0</v>
      </c>
      <c r="V825" s="36">
        <v>1</v>
      </c>
      <c r="W825" s="36">
        <v>246879</v>
      </c>
      <c r="X825" s="37">
        <v>44761.875</v>
      </c>
      <c r="Y825" s="36" t="s">
        <v>387</v>
      </c>
      <c r="Z825" s="36">
        <v>0</v>
      </c>
      <c r="AA825" s="37">
        <v>44712.875</v>
      </c>
      <c r="AB825" s="37">
        <v>44761.875</v>
      </c>
      <c r="AC825" s="37">
        <v>42427.875</v>
      </c>
      <c r="AD825" s="37">
        <v>44725.875</v>
      </c>
      <c r="AE825" s="37">
        <v>44725.875</v>
      </c>
      <c r="AF825" s="37">
        <v>43691.875</v>
      </c>
      <c r="AG825" s="36"/>
      <c r="AH825" s="36">
        <v>0</v>
      </c>
      <c r="AI825" s="36">
        <v>0</v>
      </c>
      <c r="AJ825" s="36">
        <v>0</v>
      </c>
      <c r="AK825" s="36">
        <v>0</v>
      </c>
      <c r="AL825" s="36">
        <v>0</v>
      </c>
      <c r="AM825" s="36">
        <v>0</v>
      </c>
      <c r="AN825" s="36" t="s">
        <v>389</v>
      </c>
      <c r="AO825" s="36">
        <v>34</v>
      </c>
      <c r="AP825" s="36" t="s">
        <v>390</v>
      </c>
      <c r="AQ825" s="36">
        <v>87928</v>
      </c>
      <c r="AR825" s="36">
        <v>879.28</v>
      </c>
      <c r="AS825" s="36" t="s">
        <v>391</v>
      </c>
      <c r="AT825" t="str">
        <f t="shared" si="41"/>
        <v>766639440BXRNXRDX WXXLHX NXWXMXNTX FRXNWX738.6SIMSIMNÃO190124687944761.875FNEL044712.87544761.87542427.87544725.87544725.87543691.875000000AMIL34AMIL 400 QP NACIONAL87928879.28INATIVO</v>
      </c>
      <c r="AU825">
        <f t="shared" si="42"/>
        <v>1</v>
      </c>
      <c r="AV825">
        <f t="shared" si="43"/>
        <v>1</v>
      </c>
      <c r="AW825">
        <f>COUNTIF(Erros!$J$2:$J$1060,H825)</f>
        <v>3</v>
      </c>
      <c r="AX825">
        <f>COUNTIF(Discrepante!$J$2:$J$86,H825)</f>
        <v>0</v>
      </c>
      <c r="AY825">
        <f>COUNTIF(Acertos!$J$2:$J$37,H825)</f>
        <v>0</v>
      </c>
    </row>
    <row r="826" spans="1:51">
      <c r="A826" s="33"/>
      <c r="B826" s="33"/>
      <c r="C826" s="33"/>
      <c r="D826" s="34"/>
      <c r="E826" s="33"/>
      <c r="F826" s="33"/>
      <c r="G826" s="33"/>
      <c r="H826" s="34">
        <v>76663944</v>
      </c>
      <c r="I826" s="29">
        <v>0</v>
      </c>
      <c r="J826" s="34" t="s">
        <v>996</v>
      </c>
      <c r="K826" s="33"/>
      <c r="L826" s="33"/>
      <c r="M826" s="33"/>
      <c r="N826" s="33"/>
      <c r="O826" s="33"/>
      <c r="P826" s="34">
        <v>738.6</v>
      </c>
      <c r="Q826" s="34" t="s">
        <v>404</v>
      </c>
      <c r="R826" s="34" t="s">
        <v>404</v>
      </c>
      <c r="S826" s="34" t="s">
        <v>386</v>
      </c>
      <c r="T826" s="34">
        <v>19</v>
      </c>
      <c r="U826" s="34">
        <v>0</v>
      </c>
      <c r="V826" s="34">
        <v>1</v>
      </c>
      <c r="W826" s="34">
        <v>246879</v>
      </c>
      <c r="X826" s="35">
        <v>44761.875</v>
      </c>
      <c r="Y826" s="34" t="s">
        <v>387</v>
      </c>
      <c r="Z826" s="34">
        <v>0</v>
      </c>
      <c r="AA826" s="35">
        <v>44712.875</v>
      </c>
      <c r="AB826" s="35">
        <v>44761.875</v>
      </c>
      <c r="AC826" s="35">
        <v>42427.875</v>
      </c>
      <c r="AD826" s="35">
        <v>44725.875</v>
      </c>
      <c r="AE826" s="35">
        <v>44725.875</v>
      </c>
      <c r="AF826" s="35">
        <v>43691.875</v>
      </c>
      <c r="AG826" s="34"/>
      <c r="AH826" s="34">
        <v>0</v>
      </c>
      <c r="AI826" s="34">
        <v>0</v>
      </c>
      <c r="AJ826" s="34">
        <v>0</v>
      </c>
      <c r="AK826" s="34">
        <v>0</v>
      </c>
      <c r="AL826" s="34">
        <v>0</v>
      </c>
      <c r="AM826" s="34">
        <v>0</v>
      </c>
      <c r="AN826" s="34" t="s">
        <v>389</v>
      </c>
      <c r="AO826" s="34">
        <v>34</v>
      </c>
      <c r="AP826" s="34" t="s">
        <v>390</v>
      </c>
      <c r="AQ826" s="34">
        <v>87928</v>
      </c>
      <c r="AR826" s="34">
        <v>879.28</v>
      </c>
      <c r="AS826" s="34" t="s">
        <v>391</v>
      </c>
      <c r="AT826" t="str">
        <f t="shared" si="41"/>
        <v>766639440BXRNXRDX WXXLHX NXWXMXNTX FRXNWX738.6SIMSIMNÃO190124687944761.875FNEL044712.87544761.87542427.87544725.87544725.87543691.875000000AMIL34AMIL 400 QP NACIONAL87928879.28INATIVO</v>
      </c>
      <c r="AU826">
        <f t="shared" si="42"/>
        <v>1</v>
      </c>
      <c r="AV826">
        <f t="shared" si="43"/>
        <v>1</v>
      </c>
      <c r="AW826">
        <f>COUNTIF(Erros!$J$2:$J$1060,H826)</f>
        <v>3</v>
      </c>
      <c r="AX826">
        <f>COUNTIF(Discrepante!$J$2:$J$86,H826)</f>
        <v>0</v>
      </c>
      <c r="AY826">
        <f>COUNTIF(Acertos!$J$2:$J$37,H826)</f>
        <v>0</v>
      </c>
    </row>
    <row r="827" spans="1:51">
      <c r="A827" s="33"/>
      <c r="B827" s="33"/>
      <c r="C827" s="33"/>
      <c r="D827" s="34"/>
      <c r="E827" s="33"/>
      <c r="F827" s="33"/>
      <c r="G827" s="33"/>
      <c r="H827" s="34">
        <v>76664219</v>
      </c>
      <c r="I827" s="29">
        <v>0</v>
      </c>
      <c r="J827" s="34" t="s">
        <v>1003</v>
      </c>
      <c r="K827" s="33"/>
      <c r="L827" s="33"/>
      <c r="M827" s="33"/>
      <c r="N827" s="33"/>
      <c r="O827" s="33"/>
      <c r="P827" s="34">
        <v>2028.6</v>
      </c>
      <c r="Q827" s="34" t="s">
        <v>404</v>
      </c>
      <c r="R827" s="34" t="s">
        <v>404</v>
      </c>
      <c r="S827" s="34" t="s">
        <v>404</v>
      </c>
      <c r="T827" s="34">
        <v>57</v>
      </c>
      <c r="U827" s="34">
        <v>0</v>
      </c>
      <c r="V827" s="34">
        <v>1</v>
      </c>
      <c r="W827" s="34">
        <v>247280</v>
      </c>
      <c r="X827" s="35">
        <v>44761.875</v>
      </c>
      <c r="Y827" s="34" t="s">
        <v>392</v>
      </c>
      <c r="Z827" s="34">
        <v>0</v>
      </c>
      <c r="AA827" s="35"/>
      <c r="AB827" s="35">
        <v>44761.875</v>
      </c>
      <c r="AC827" s="35">
        <v>33006.875</v>
      </c>
      <c r="AD827" s="35">
        <v>43691.875</v>
      </c>
      <c r="AE827" s="35"/>
      <c r="AF827" s="35">
        <v>43691.875</v>
      </c>
      <c r="AG827" s="34"/>
      <c r="AH827" s="34">
        <v>0</v>
      </c>
      <c r="AI827" s="34">
        <v>0</v>
      </c>
      <c r="AJ827" s="34">
        <v>0</v>
      </c>
      <c r="AK827" s="34">
        <v>0</v>
      </c>
      <c r="AL827" s="34">
        <v>0</v>
      </c>
      <c r="AM827" s="34">
        <v>0</v>
      </c>
      <c r="AN827" s="34" t="s">
        <v>389</v>
      </c>
      <c r="AO827" s="34">
        <v>34</v>
      </c>
      <c r="AP827" s="34" t="s">
        <v>390</v>
      </c>
      <c r="AQ827" s="34">
        <v>241499</v>
      </c>
      <c r="AR827" s="34">
        <v>2414.9899999999998</v>
      </c>
      <c r="AS827" s="34" t="s">
        <v>408</v>
      </c>
      <c r="AT827" t="str">
        <f t="shared" si="41"/>
        <v>766642190PXDRX TXXGX FXRRXXRX TRXGX2028.6SIMSIMSIM570124728044761.875ANMEP044761.87533006.87543691.87543691.875000000AMIL34AMIL 400 QP NACIONAL2414992414.99ATIVO</v>
      </c>
      <c r="AU827">
        <f t="shared" si="42"/>
        <v>0</v>
      </c>
      <c r="AV827">
        <f t="shared" si="43"/>
        <v>0</v>
      </c>
      <c r="AW827">
        <f>COUNTIF(Erros!$J$2:$J$1060,H827)</f>
        <v>3</v>
      </c>
      <c r="AX827">
        <f>COUNTIF(Discrepante!$J$2:$J$86,H827)</f>
        <v>0</v>
      </c>
      <c r="AY827">
        <f>COUNTIF(Acertos!$J$2:$J$37,H827)</f>
        <v>0</v>
      </c>
    </row>
    <row r="828" spans="1:51">
      <c r="A828" s="33"/>
      <c r="B828" s="33"/>
      <c r="C828" s="33"/>
      <c r="D828" s="36"/>
      <c r="E828" s="33"/>
      <c r="F828" s="33"/>
      <c r="G828" s="33"/>
      <c r="H828" s="36">
        <v>76664219</v>
      </c>
      <c r="I828" s="30">
        <v>0</v>
      </c>
      <c r="J828" s="36" t="s">
        <v>1003</v>
      </c>
      <c r="K828" s="33"/>
      <c r="L828" s="33"/>
      <c r="M828" s="33"/>
      <c r="N828" s="33"/>
      <c r="O828" s="33"/>
      <c r="P828" s="36">
        <v>2028.6</v>
      </c>
      <c r="Q828" s="36" t="s">
        <v>404</v>
      </c>
      <c r="R828" s="36" t="s">
        <v>404</v>
      </c>
      <c r="S828" s="36" t="s">
        <v>404</v>
      </c>
      <c r="T828" s="36">
        <v>57</v>
      </c>
      <c r="U828" s="36">
        <v>0</v>
      </c>
      <c r="V828" s="36">
        <v>1</v>
      </c>
      <c r="W828" s="36">
        <v>247280</v>
      </c>
      <c r="X828" s="37">
        <v>44761.875</v>
      </c>
      <c r="Y828" s="36" t="s">
        <v>392</v>
      </c>
      <c r="Z828" s="36">
        <v>0</v>
      </c>
      <c r="AA828" s="37"/>
      <c r="AB828" s="37">
        <v>44761.875</v>
      </c>
      <c r="AC828" s="37">
        <v>33006.875</v>
      </c>
      <c r="AD828" s="37">
        <v>43691.875</v>
      </c>
      <c r="AE828" s="37"/>
      <c r="AF828" s="37">
        <v>43691.875</v>
      </c>
      <c r="AG828" s="36"/>
      <c r="AH828" s="36">
        <v>0</v>
      </c>
      <c r="AI828" s="36">
        <v>0</v>
      </c>
      <c r="AJ828" s="36">
        <v>0</v>
      </c>
      <c r="AK828" s="36">
        <v>0</v>
      </c>
      <c r="AL828" s="36">
        <v>0</v>
      </c>
      <c r="AM828" s="36">
        <v>0</v>
      </c>
      <c r="AN828" s="36" t="s">
        <v>389</v>
      </c>
      <c r="AO828" s="36">
        <v>34</v>
      </c>
      <c r="AP828" s="36" t="s">
        <v>390</v>
      </c>
      <c r="AQ828" s="36">
        <v>241499</v>
      </c>
      <c r="AR828" s="36">
        <v>2414.9899999999998</v>
      </c>
      <c r="AS828" s="36" t="s">
        <v>408</v>
      </c>
      <c r="AT828" t="str">
        <f t="shared" si="41"/>
        <v>766642190PXDRX TXXGX FXRRXXRX TRXGX2028.6SIMSIMSIM570124728044761.875ANMEP044761.87533006.87543691.87543691.875000000AMIL34AMIL 400 QP NACIONAL2414992414.99ATIVO</v>
      </c>
      <c r="AU828">
        <f t="shared" si="42"/>
        <v>1</v>
      </c>
      <c r="AV828">
        <f t="shared" si="43"/>
        <v>1</v>
      </c>
      <c r="AW828">
        <f>COUNTIF(Erros!$J$2:$J$1060,H828)</f>
        <v>3</v>
      </c>
      <c r="AX828">
        <f>COUNTIF(Discrepante!$J$2:$J$86,H828)</f>
        <v>0</v>
      </c>
      <c r="AY828">
        <f>COUNTIF(Acertos!$J$2:$J$37,H828)</f>
        <v>0</v>
      </c>
    </row>
    <row r="829" spans="1:51">
      <c r="A829" s="33"/>
      <c r="B829" s="33"/>
      <c r="C829" s="33"/>
      <c r="D829" s="34"/>
      <c r="E829" s="33"/>
      <c r="F829" s="33"/>
      <c r="G829" s="33"/>
      <c r="H829" s="34">
        <v>76664219</v>
      </c>
      <c r="I829" s="29">
        <v>0</v>
      </c>
      <c r="J829" s="34" t="s">
        <v>1003</v>
      </c>
      <c r="K829" s="33"/>
      <c r="L829" s="33"/>
      <c r="M829" s="33"/>
      <c r="N829" s="33"/>
      <c r="O829" s="33"/>
      <c r="P829" s="34">
        <v>2028.6</v>
      </c>
      <c r="Q829" s="34" t="s">
        <v>404</v>
      </c>
      <c r="R829" s="34" t="s">
        <v>404</v>
      </c>
      <c r="S829" s="34" t="s">
        <v>404</v>
      </c>
      <c r="T829" s="34">
        <v>57</v>
      </c>
      <c r="U829" s="34">
        <v>0</v>
      </c>
      <c r="V829" s="34">
        <v>1</v>
      </c>
      <c r="W829" s="34">
        <v>247280</v>
      </c>
      <c r="X829" s="35">
        <v>44761.875</v>
      </c>
      <c r="Y829" s="34" t="s">
        <v>392</v>
      </c>
      <c r="Z829" s="34">
        <v>0</v>
      </c>
      <c r="AA829" s="35"/>
      <c r="AB829" s="35">
        <v>44761.875</v>
      </c>
      <c r="AC829" s="35">
        <v>33006.875</v>
      </c>
      <c r="AD829" s="35">
        <v>43691.875</v>
      </c>
      <c r="AE829" s="35"/>
      <c r="AF829" s="35">
        <v>43691.875</v>
      </c>
      <c r="AG829" s="34"/>
      <c r="AH829" s="34">
        <v>0</v>
      </c>
      <c r="AI829" s="34">
        <v>0</v>
      </c>
      <c r="AJ829" s="34">
        <v>0</v>
      </c>
      <c r="AK829" s="34">
        <v>0</v>
      </c>
      <c r="AL829" s="34">
        <v>0</v>
      </c>
      <c r="AM829" s="34">
        <v>0</v>
      </c>
      <c r="AN829" s="34" t="s">
        <v>389</v>
      </c>
      <c r="AO829" s="34">
        <v>34</v>
      </c>
      <c r="AP829" s="34" t="s">
        <v>390</v>
      </c>
      <c r="AQ829" s="34">
        <v>241499</v>
      </c>
      <c r="AR829" s="34">
        <v>2414.9899999999998</v>
      </c>
      <c r="AS829" s="34" t="s">
        <v>408</v>
      </c>
      <c r="AT829" t="str">
        <f t="shared" si="41"/>
        <v>766642190PXDRX TXXGX FXRRXXRX TRXGX2028.6SIMSIMSIM570124728044761.875ANMEP044761.87533006.87543691.87543691.875000000AMIL34AMIL 400 QP NACIONAL2414992414.99ATIVO</v>
      </c>
      <c r="AU829">
        <f t="shared" si="42"/>
        <v>1</v>
      </c>
      <c r="AV829">
        <f t="shared" si="43"/>
        <v>1</v>
      </c>
      <c r="AW829">
        <f>COUNTIF(Erros!$J$2:$J$1060,H829)</f>
        <v>3</v>
      </c>
      <c r="AX829">
        <f>COUNTIF(Discrepante!$J$2:$J$86,H829)</f>
        <v>0</v>
      </c>
      <c r="AY829">
        <f>COUNTIF(Acertos!$J$2:$J$37,H829)</f>
        <v>0</v>
      </c>
    </row>
    <row r="830" spans="1:51">
      <c r="A830" s="33"/>
      <c r="B830" s="33"/>
      <c r="C830" s="33"/>
      <c r="D830" s="36"/>
      <c r="E830" s="33"/>
      <c r="F830" s="33"/>
      <c r="G830" s="33"/>
      <c r="H830" s="36">
        <v>76664230</v>
      </c>
      <c r="I830" s="30">
        <v>0</v>
      </c>
      <c r="J830" s="36" t="s">
        <v>1004</v>
      </c>
      <c r="K830" s="33"/>
      <c r="L830" s="33"/>
      <c r="M830" s="33"/>
      <c r="N830" s="33"/>
      <c r="O830" s="33"/>
      <c r="P830" s="36">
        <v>1287.56</v>
      </c>
      <c r="Q830" s="36" t="s">
        <v>404</v>
      </c>
      <c r="R830" s="36" t="s">
        <v>404</v>
      </c>
      <c r="S830" s="36" t="s">
        <v>404</v>
      </c>
      <c r="T830" s="36">
        <v>19</v>
      </c>
      <c r="U830" s="36">
        <v>0</v>
      </c>
      <c r="V830" s="36">
        <v>1</v>
      </c>
      <c r="W830" s="36">
        <v>247544</v>
      </c>
      <c r="X830" s="37">
        <v>44761.875</v>
      </c>
      <c r="Y830" s="36" t="s">
        <v>387</v>
      </c>
      <c r="Z830" s="36">
        <v>0</v>
      </c>
      <c r="AA830" s="37"/>
      <c r="AB830" s="37">
        <v>44761.875</v>
      </c>
      <c r="AC830" s="37">
        <v>42640.875</v>
      </c>
      <c r="AD830" s="37">
        <v>43691.875</v>
      </c>
      <c r="AE830" s="37"/>
      <c r="AF830" s="37">
        <v>43691.875</v>
      </c>
      <c r="AG830" s="36"/>
      <c r="AH830" s="36">
        <v>0</v>
      </c>
      <c r="AI830" s="36">
        <v>0</v>
      </c>
      <c r="AJ830" s="36">
        <v>0</v>
      </c>
      <c r="AK830" s="36">
        <v>0</v>
      </c>
      <c r="AL830" s="36">
        <v>0</v>
      </c>
      <c r="AM830" s="36">
        <v>0</v>
      </c>
      <c r="AN830" s="36" t="s">
        <v>389</v>
      </c>
      <c r="AO830" s="36">
        <v>34</v>
      </c>
      <c r="AP830" s="36" t="s">
        <v>398</v>
      </c>
      <c r="AQ830" s="36">
        <v>153282</v>
      </c>
      <c r="AR830" s="36">
        <v>1532.82</v>
      </c>
      <c r="AS830" s="36" t="s">
        <v>408</v>
      </c>
      <c r="AT830" t="str">
        <f t="shared" si="41"/>
        <v>766642300XRTHUR DXLFXTX MXRXNHX1287.56SIMSIMSIM190124754444761.875FNEL044761.87542640.87543691.87543691.875000000AMIL34AMIL 500 QP NACIONAL1532821532.82ATIVO</v>
      </c>
      <c r="AU830">
        <f t="shared" si="42"/>
        <v>0</v>
      </c>
      <c r="AV830">
        <f t="shared" si="43"/>
        <v>0</v>
      </c>
      <c r="AW830">
        <f>COUNTIF(Erros!$J$2:$J$1060,H830)</f>
        <v>3</v>
      </c>
      <c r="AX830">
        <f>COUNTIF(Discrepante!$J$2:$J$86,H830)</f>
        <v>0</v>
      </c>
      <c r="AY830">
        <f>COUNTIF(Acertos!$J$2:$J$37,H830)</f>
        <v>0</v>
      </c>
    </row>
    <row r="831" spans="1:51">
      <c r="A831" s="33"/>
      <c r="B831" s="33"/>
      <c r="C831" s="33"/>
      <c r="D831" s="34"/>
      <c r="E831" s="33"/>
      <c r="F831" s="33"/>
      <c r="G831" s="33"/>
      <c r="H831" s="34">
        <v>76664230</v>
      </c>
      <c r="I831" s="29">
        <v>0</v>
      </c>
      <c r="J831" s="34" t="s">
        <v>1004</v>
      </c>
      <c r="K831" s="33"/>
      <c r="L831" s="33"/>
      <c r="M831" s="33"/>
      <c r="N831" s="33"/>
      <c r="O831" s="33"/>
      <c r="P831" s="34">
        <v>1287.56</v>
      </c>
      <c r="Q831" s="34" t="s">
        <v>404</v>
      </c>
      <c r="R831" s="34" t="s">
        <v>404</v>
      </c>
      <c r="S831" s="34" t="s">
        <v>404</v>
      </c>
      <c r="T831" s="34">
        <v>19</v>
      </c>
      <c r="U831" s="34">
        <v>0</v>
      </c>
      <c r="V831" s="34">
        <v>1</v>
      </c>
      <c r="W831" s="34">
        <v>247544</v>
      </c>
      <c r="X831" s="35">
        <v>44761.875</v>
      </c>
      <c r="Y831" s="34" t="s">
        <v>387</v>
      </c>
      <c r="Z831" s="34">
        <v>0</v>
      </c>
      <c r="AA831" s="35"/>
      <c r="AB831" s="35">
        <v>44761.875</v>
      </c>
      <c r="AC831" s="35">
        <v>42640.875</v>
      </c>
      <c r="AD831" s="35">
        <v>43691.875</v>
      </c>
      <c r="AE831" s="35"/>
      <c r="AF831" s="35">
        <v>43691.875</v>
      </c>
      <c r="AG831" s="34"/>
      <c r="AH831" s="34">
        <v>0</v>
      </c>
      <c r="AI831" s="34">
        <v>0</v>
      </c>
      <c r="AJ831" s="34">
        <v>0</v>
      </c>
      <c r="AK831" s="34">
        <v>0</v>
      </c>
      <c r="AL831" s="34">
        <v>0</v>
      </c>
      <c r="AM831" s="34">
        <v>0</v>
      </c>
      <c r="AN831" s="34" t="s">
        <v>389</v>
      </c>
      <c r="AO831" s="34">
        <v>34</v>
      </c>
      <c r="AP831" s="34" t="s">
        <v>398</v>
      </c>
      <c r="AQ831" s="34">
        <v>153282</v>
      </c>
      <c r="AR831" s="34">
        <v>1532.82</v>
      </c>
      <c r="AS831" s="34" t="s">
        <v>408</v>
      </c>
      <c r="AT831" t="str">
        <f t="shared" si="41"/>
        <v>766642300XRTHUR DXLFXTX MXRXNHX1287.56SIMSIMSIM190124754444761.875FNEL044761.87542640.87543691.87543691.875000000AMIL34AMIL 500 QP NACIONAL1532821532.82ATIVO</v>
      </c>
      <c r="AU831">
        <f t="shared" si="42"/>
        <v>1</v>
      </c>
      <c r="AV831">
        <f t="shared" si="43"/>
        <v>1</v>
      </c>
      <c r="AW831">
        <f>COUNTIF(Erros!$J$2:$J$1060,H831)</f>
        <v>3</v>
      </c>
      <c r="AX831">
        <f>COUNTIF(Discrepante!$J$2:$J$86,H831)</f>
        <v>0</v>
      </c>
      <c r="AY831">
        <f>COUNTIF(Acertos!$J$2:$J$37,H831)</f>
        <v>0</v>
      </c>
    </row>
    <row r="832" spans="1:51">
      <c r="A832" s="33"/>
      <c r="B832" s="33"/>
      <c r="C832" s="33"/>
      <c r="D832" s="36"/>
      <c r="E832" s="33"/>
      <c r="F832" s="33"/>
      <c r="G832" s="33"/>
      <c r="H832" s="36">
        <v>76664230</v>
      </c>
      <c r="I832" s="30">
        <v>0</v>
      </c>
      <c r="J832" s="36" t="s">
        <v>1004</v>
      </c>
      <c r="K832" s="33"/>
      <c r="L832" s="33"/>
      <c r="M832" s="33"/>
      <c r="N832" s="33"/>
      <c r="O832" s="33"/>
      <c r="P832" s="36">
        <v>1287.56</v>
      </c>
      <c r="Q832" s="36" t="s">
        <v>404</v>
      </c>
      <c r="R832" s="36" t="s">
        <v>404</v>
      </c>
      <c r="S832" s="36" t="s">
        <v>404</v>
      </c>
      <c r="T832" s="36">
        <v>19</v>
      </c>
      <c r="U832" s="36">
        <v>0</v>
      </c>
      <c r="V832" s="36">
        <v>1</v>
      </c>
      <c r="W832" s="36">
        <v>247544</v>
      </c>
      <c r="X832" s="37">
        <v>44761.875</v>
      </c>
      <c r="Y832" s="36" t="s">
        <v>387</v>
      </c>
      <c r="Z832" s="36">
        <v>0</v>
      </c>
      <c r="AA832" s="37"/>
      <c r="AB832" s="37">
        <v>44761.875</v>
      </c>
      <c r="AC832" s="37">
        <v>42640.875</v>
      </c>
      <c r="AD832" s="37">
        <v>43691.875</v>
      </c>
      <c r="AE832" s="37"/>
      <c r="AF832" s="37">
        <v>43691.875</v>
      </c>
      <c r="AG832" s="36"/>
      <c r="AH832" s="36">
        <v>0</v>
      </c>
      <c r="AI832" s="36">
        <v>0</v>
      </c>
      <c r="AJ832" s="36">
        <v>0</v>
      </c>
      <c r="AK832" s="36">
        <v>0</v>
      </c>
      <c r="AL832" s="36">
        <v>0</v>
      </c>
      <c r="AM832" s="36">
        <v>0</v>
      </c>
      <c r="AN832" s="36" t="s">
        <v>389</v>
      </c>
      <c r="AO832" s="36">
        <v>34</v>
      </c>
      <c r="AP832" s="36" t="s">
        <v>398</v>
      </c>
      <c r="AQ832" s="36">
        <v>153282</v>
      </c>
      <c r="AR832" s="36">
        <v>1532.82</v>
      </c>
      <c r="AS832" s="36" t="s">
        <v>408</v>
      </c>
      <c r="AT832" t="str">
        <f t="shared" si="41"/>
        <v>766642300XRTHUR DXLFXTX MXRXNHX1287.56SIMSIMSIM190124754444761.875FNEL044761.87542640.87543691.87543691.875000000AMIL34AMIL 500 QP NACIONAL1532821532.82ATIVO</v>
      </c>
      <c r="AU832">
        <f t="shared" si="42"/>
        <v>1</v>
      </c>
      <c r="AV832">
        <f t="shared" si="43"/>
        <v>1</v>
      </c>
      <c r="AW832">
        <f>COUNTIF(Erros!$J$2:$J$1060,H832)</f>
        <v>3</v>
      </c>
      <c r="AX832">
        <f>COUNTIF(Discrepante!$J$2:$J$86,H832)</f>
        <v>0</v>
      </c>
      <c r="AY832">
        <f>COUNTIF(Acertos!$J$2:$J$37,H832)</f>
        <v>0</v>
      </c>
    </row>
    <row r="833" spans="1:51">
      <c r="A833" s="31" t="s">
        <v>304</v>
      </c>
      <c r="B833" s="31" t="s">
        <v>40</v>
      </c>
      <c r="C833" s="31" t="s">
        <v>39</v>
      </c>
      <c r="D833" s="27">
        <v>310572000</v>
      </c>
      <c r="E833" s="27" t="s">
        <v>1064</v>
      </c>
      <c r="F833" s="27" t="s">
        <v>41</v>
      </c>
      <c r="G833" s="32">
        <v>43993.875</v>
      </c>
      <c r="H833" s="31">
        <v>78372767</v>
      </c>
      <c r="I833" s="27">
        <v>1</v>
      </c>
      <c r="J833" s="31" t="s">
        <v>305</v>
      </c>
      <c r="K833" s="31">
        <v>0</v>
      </c>
      <c r="L833" s="31">
        <v>0</v>
      </c>
      <c r="M833" s="31" t="s">
        <v>303</v>
      </c>
      <c r="N833" s="31" t="s">
        <v>110</v>
      </c>
      <c r="O833" s="31" t="s">
        <v>20</v>
      </c>
      <c r="P833" s="31">
        <v>1697.25</v>
      </c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 t="str">
        <f>M833</f>
        <v>BLUE 500 PLUS NAC QP PJCA R</v>
      </c>
      <c r="AQ833" s="33"/>
      <c r="AR833" s="33"/>
      <c r="AS833" s="33"/>
      <c r="AT833" t="str">
        <f t="shared" si="41"/>
        <v>630521961e74c614e130cd96630520e93299fb8245e2ee5d630521951e74c614e130cd93310572000630520e93299fb8245e2ee5d310572000K43993.875783727671MXRIXNX BRXGXNWX MXRQUX00BLUE 500 PLUS NAC QP PJCA RMens. Depend. Faixa Etária Implant.D1697.25BLUE 500 PLUS NAC QP PJCA R</v>
      </c>
      <c r="AU833">
        <f t="shared" si="42"/>
        <v>0</v>
      </c>
      <c r="AV833">
        <f t="shared" si="43"/>
        <v>0</v>
      </c>
      <c r="AW833">
        <f>COUNTIF(Erros!$J$2:$J$1060,H833)</f>
        <v>0</v>
      </c>
      <c r="AX833">
        <f>COUNTIF(Discrepante!$J$2:$J$86,H833)</f>
        <v>0</v>
      </c>
      <c r="AY833">
        <f>COUNTIF(Acertos!$J$2:$J$37,H833)</f>
        <v>1</v>
      </c>
    </row>
    <row r="834" spans="1:51">
      <c r="A834" s="33"/>
      <c r="B834" s="33"/>
      <c r="C834" s="33"/>
      <c r="D834" s="36">
        <v>310572000</v>
      </c>
      <c r="E834" s="33"/>
      <c r="F834" s="33"/>
      <c r="G834" s="33"/>
      <c r="H834" s="36">
        <v>78372767</v>
      </c>
      <c r="I834" s="30">
        <v>1</v>
      </c>
      <c r="J834" s="36" t="s">
        <v>438</v>
      </c>
      <c r="K834" s="33"/>
      <c r="L834" s="33"/>
      <c r="M834" s="33"/>
      <c r="N834" s="33"/>
      <c r="O834" s="33"/>
      <c r="P834" s="36">
        <v>1697.25</v>
      </c>
      <c r="Q834" s="36" t="s">
        <v>404</v>
      </c>
      <c r="R834" s="36" t="s">
        <v>404</v>
      </c>
      <c r="S834" s="36" t="s">
        <v>404</v>
      </c>
      <c r="T834" s="36">
        <v>127</v>
      </c>
      <c r="U834" s="36">
        <v>26650667</v>
      </c>
      <c r="V834" s="36">
        <v>1</v>
      </c>
      <c r="W834" s="36">
        <v>64138</v>
      </c>
      <c r="X834" s="37">
        <v>44777.875</v>
      </c>
      <c r="Y834" s="36" t="s">
        <v>434</v>
      </c>
      <c r="Z834" s="36">
        <v>1</v>
      </c>
      <c r="AA834" s="37"/>
      <c r="AB834" s="37">
        <v>44777.875</v>
      </c>
      <c r="AC834" s="37">
        <v>43972.875</v>
      </c>
      <c r="AD834" s="37">
        <v>43993.875</v>
      </c>
      <c r="AE834" s="37"/>
      <c r="AF834" s="37">
        <v>43993.875</v>
      </c>
      <c r="AG834" s="36"/>
      <c r="AH834" s="36">
        <v>0</v>
      </c>
      <c r="AI834" s="36">
        <v>0</v>
      </c>
      <c r="AJ834" s="36">
        <v>0</v>
      </c>
      <c r="AK834" s="36">
        <v>0</v>
      </c>
      <c r="AL834" s="36">
        <v>0</v>
      </c>
      <c r="AM834" s="36">
        <v>0</v>
      </c>
      <c r="AN834" s="36" t="s">
        <v>389</v>
      </c>
      <c r="AO834" s="36">
        <v>88</v>
      </c>
      <c r="AP834" s="36" t="s">
        <v>437</v>
      </c>
      <c r="AQ834" s="36">
        <v>19179</v>
      </c>
      <c r="AR834" s="36">
        <v>1917.9</v>
      </c>
      <c r="AS834" s="36" t="s">
        <v>408</v>
      </c>
      <c r="AT834" t="str">
        <f t="shared" ref="AT834:AT897" si="45">CONCATENATE(A834,B834,C834,D834,E834,F834,G834,H834,I834,J834,K834,L834,M834,N834,O834,P834,Q834,R834,S834,T834,U834,V834,W834,X834,Y834,Z834,AA834,AB834,AC834,AD834,AE834,AF834,AG834,AH834,AI834,AJ834,AK834,AL834,AM834,AN834,AO834,AP834,AQ834,AR834,AS834)</f>
        <v>310572000783727671MXRXXNX BRXGXNWX MXRQUX1697.25SIMSIMSIM1272665066716413844777.875GP3 - FACERN - FEDERACAO DAS ASSOCIACOES COMERCIAI144777.87543972.87543993.87543993.875000000AMIL88GP3 - BLUE PLUS 500 QP191791917.9ATIVO</v>
      </c>
      <c r="AU834">
        <f t="shared" ref="AU834:AU897" si="46">IF(AT834=AT833,1,0)</f>
        <v>0</v>
      </c>
      <c r="AV834">
        <f t="shared" si="43"/>
        <v>1</v>
      </c>
      <c r="AW834">
        <f>COUNTIF(Erros!$J$2:$J$1060,H834)</f>
        <v>0</v>
      </c>
      <c r="AX834">
        <f>COUNTIF(Discrepante!$J$2:$J$86,H834)</f>
        <v>0</v>
      </c>
      <c r="AY834">
        <f>COUNTIF(Acertos!$J$2:$J$37,H834)</f>
        <v>1</v>
      </c>
    </row>
    <row r="835" spans="1:51">
      <c r="A835" s="33"/>
      <c r="B835" s="33"/>
      <c r="C835" s="33"/>
      <c r="D835" s="34">
        <v>1201881000</v>
      </c>
      <c r="E835" s="33"/>
      <c r="F835" s="33"/>
      <c r="G835" s="33"/>
      <c r="H835" s="34">
        <v>81073135</v>
      </c>
      <c r="I835" s="29">
        <v>0</v>
      </c>
      <c r="J835" s="34" t="s">
        <v>930</v>
      </c>
      <c r="K835" s="33"/>
      <c r="L835" s="33"/>
      <c r="M835" s="33"/>
      <c r="N835" s="33"/>
      <c r="O835" s="33"/>
      <c r="P835" s="34">
        <v>805.73</v>
      </c>
      <c r="Q835" s="34" t="s">
        <v>404</v>
      </c>
      <c r="R835" s="34" t="s">
        <v>386</v>
      </c>
      <c r="S835" s="34" t="s">
        <v>386</v>
      </c>
      <c r="T835" s="34">
        <v>57</v>
      </c>
      <c r="U835" s="34">
        <v>0</v>
      </c>
      <c r="V835" s="34">
        <v>1</v>
      </c>
      <c r="W835" s="34">
        <v>187926</v>
      </c>
      <c r="X835" s="35">
        <v>44761.875</v>
      </c>
      <c r="Y835" s="34" t="s">
        <v>392</v>
      </c>
      <c r="Z835" s="34">
        <v>1</v>
      </c>
      <c r="AA835" s="35">
        <v>44682.875</v>
      </c>
      <c r="AB835" s="35">
        <v>44761.875</v>
      </c>
      <c r="AC835" s="35">
        <v>44229.875</v>
      </c>
      <c r="AD835" s="35">
        <v>44682.875</v>
      </c>
      <c r="AE835" s="35"/>
      <c r="AF835" s="35">
        <v>44248.875</v>
      </c>
      <c r="AG835" s="34"/>
      <c r="AH835" s="34">
        <v>0</v>
      </c>
      <c r="AI835" s="34">
        <v>0</v>
      </c>
      <c r="AJ835" s="34">
        <v>0</v>
      </c>
      <c r="AK835" s="34">
        <v>0</v>
      </c>
      <c r="AL835" s="34">
        <v>0</v>
      </c>
      <c r="AM835" s="34">
        <v>0</v>
      </c>
      <c r="AN835" s="34" t="s">
        <v>389</v>
      </c>
      <c r="AO835" s="34">
        <v>40</v>
      </c>
      <c r="AP835" s="34" t="s">
        <v>398</v>
      </c>
      <c r="AQ835" s="34">
        <v>95921</v>
      </c>
      <c r="AR835" s="34">
        <v>959.21</v>
      </c>
      <c r="AS835" s="34" t="s">
        <v>391</v>
      </c>
      <c r="AT835" t="str">
        <f t="shared" si="45"/>
        <v>1201881000810731350GXXVXNNX BXTX NUNX WXRDXZX805.73SIMNÃONÃO570118792644761.875ANMEP144682.87544761.87544229.87544682.87544248.875000000AMIL40AMIL 500 QP NACIONAL95921959.21INATIVO</v>
      </c>
      <c r="AU835">
        <f t="shared" si="46"/>
        <v>0</v>
      </c>
      <c r="AV835">
        <f t="shared" ref="AV835:AV898" si="47">IF(H835=H834,1,0)</f>
        <v>0</v>
      </c>
      <c r="AW835">
        <f>COUNTIF(Erros!$J$2:$J$1060,H835)</f>
        <v>3</v>
      </c>
      <c r="AX835">
        <f>COUNTIF(Discrepante!$J$2:$J$86,H835)</f>
        <v>0</v>
      </c>
      <c r="AY835">
        <f>COUNTIF(Acertos!$J$2:$J$37,H835)</f>
        <v>0</v>
      </c>
    </row>
    <row r="836" spans="1:51">
      <c r="A836" s="33"/>
      <c r="B836" s="33"/>
      <c r="C836" s="33"/>
      <c r="D836" s="34">
        <v>1201881000</v>
      </c>
      <c r="E836" s="33"/>
      <c r="F836" s="33"/>
      <c r="G836" s="33"/>
      <c r="H836" s="34">
        <v>81073135</v>
      </c>
      <c r="I836" s="29">
        <v>0</v>
      </c>
      <c r="J836" s="34" t="s">
        <v>930</v>
      </c>
      <c r="K836" s="33"/>
      <c r="L836" s="33"/>
      <c r="M836" s="33"/>
      <c r="N836" s="33"/>
      <c r="O836" s="33"/>
      <c r="P836" s="34">
        <v>805.73</v>
      </c>
      <c r="Q836" s="34" t="s">
        <v>404</v>
      </c>
      <c r="R836" s="34" t="s">
        <v>386</v>
      </c>
      <c r="S836" s="34" t="s">
        <v>386</v>
      </c>
      <c r="T836" s="34">
        <v>57</v>
      </c>
      <c r="U836" s="34">
        <v>0</v>
      </c>
      <c r="V836" s="34">
        <v>1</v>
      </c>
      <c r="W836" s="34">
        <v>187926</v>
      </c>
      <c r="X836" s="35">
        <v>44761.875</v>
      </c>
      <c r="Y836" s="34" t="s">
        <v>392</v>
      </c>
      <c r="Z836" s="34">
        <v>1</v>
      </c>
      <c r="AA836" s="35">
        <v>44682.875</v>
      </c>
      <c r="AB836" s="35">
        <v>44761.875</v>
      </c>
      <c r="AC836" s="35">
        <v>44229.875</v>
      </c>
      <c r="AD836" s="35">
        <v>44682.875</v>
      </c>
      <c r="AE836" s="35"/>
      <c r="AF836" s="35">
        <v>44248.875</v>
      </c>
      <c r="AG836" s="34"/>
      <c r="AH836" s="34">
        <v>0</v>
      </c>
      <c r="AI836" s="34">
        <v>0</v>
      </c>
      <c r="AJ836" s="34">
        <v>0</v>
      </c>
      <c r="AK836" s="34">
        <v>0</v>
      </c>
      <c r="AL836" s="34">
        <v>0</v>
      </c>
      <c r="AM836" s="34">
        <v>0</v>
      </c>
      <c r="AN836" s="34" t="s">
        <v>389</v>
      </c>
      <c r="AO836" s="34">
        <v>40</v>
      </c>
      <c r="AP836" s="34" t="s">
        <v>398</v>
      </c>
      <c r="AQ836" s="34">
        <v>95921</v>
      </c>
      <c r="AR836" s="34">
        <v>959.21</v>
      </c>
      <c r="AS836" s="34" t="s">
        <v>391</v>
      </c>
      <c r="AT836" t="str">
        <f t="shared" si="45"/>
        <v>1201881000810731350GXXVXNNX BXTX NUNX WXRDXZX805.73SIMNÃONÃO570118792644761.875ANMEP144682.87544761.87544229.87544682.87544248.875000000AMIL40AMIL 500 QP NACIONAL95921959.21INATIVO</v>
      </c>
      <c r="AU836">
        <f t="shared" si="46"/>
        <v>1</v>
      </c>
      <c r="AV836">
        <f t="shared" si="47"/>
        <v>1</v>
      </c>
      <c r="AW836">
        <f>COUNTIF(Erros!$J$2:$J$1060,H836)</f>
        <v>3</v>
      </c>
      <c r="AX836">
        <f>COUNTIF(Discrepante!$J$2:$J$86,H836)</f>
        <v>0</v>
      </c>
      <c r="AY836">
        <f>COUNTIF(Acertos!$J$2:$J$37,H836)</f>
        <v>0</v>
      </c>
    </row>
    <row r="837" spans="1:51">
      <c r="A837" s="33"/>
      <c r="B837" s="33"/>
      <c r="C837" s="33"/>
      <c r="D837" s="34">
        <v>1201881000</v>
      </c>
      <c r="E837" s="33"/>
      <c r="F837" s="33"/>
      <c r="G837" s="33"/>
      <c r="H837" s="34">
        <v>81073135</v>
      </c>
      <c r="I837" s="29">
        <v>0</v>
      </c>
      <c r="J837" s="34" t="s">
        <v>930</v>
      </c>
      <c r="K837" s="33"/>
      <c r="L837" s="33"/>
      <c r="M837" s="33"/>
      <c r="N837" s="33"/>
      <c r="O837" s="33"/>
      <c r="P837" s="34">
        <v>805.73</v>
      </c>
      <c r="Q837" s="34" t="s">
        <v>404</v>
      </c>
      <c r="R837" s="34" t="s">
        <v>386</v>
      </c>
      <c r="S837" s="34" t="s">
        <v>386</v>
      </c>
      <c r="T837" s="34">
        <v>57</v>
      </c>
      <c r="U837" s="34">
        <v>0</v>
      </c>
      <c r="V837" s="34">
        <v>1</v>
      </c>
      <c r="W837" s="34">
        <v>187926</v>
      </c>
      <c r="X837" s="35">
        <v>44761.875</v>
      </c>
      <c r="Y837" s="34" t="s">
        <v>392</v>
      </c>
      <c r="Z837" s="34">
        <v>1</v>
      </c>
      <c r="AA837" s="35">
        <v>44682.875</v>
      </c>
      <c r="AB837" s="35">
        <v>44761.875</v>
      </c>
      <c r="AC837" s="35">
        <v>44229.875</v>
      </c>
      <c r="AD837" s="35">
        <v>44682.875</v>
      </c>
      <c r="AE837" s="35"/>
      <c r="AF837" s="35">
        <v>44248.875</v>
      </c>
      <c r="AG837" s="34"/>
      <c r="AH837" s="34">
        <v>0</v>
      </c>
      <c r="AI837" s="34">
        <v>0</v>
      </c>
      <c r="AJ837" s="34">
        <v>0</v>
      </c>
      <c r="AK837" s="34">
        <v>0</v>
      </c>
      <c r="AL837" s="34">
        <v>0</v>
      </c>
      <c r="AM837" s="34">
        <v>0</v>
      </c>
      <c r="AN837" s="34" t="s">
        <v>389</v>
      </c>
      <c r="AO837" s="34">
        <v>40</v>
      </c>
      <c r="AP837" s="34" t="s">
        <v>398</v>
      </c>
      <c r="AQ837" s="34">
        <v>95921</v>
      </c>
      <c r="AR837" s="34">
        <v>959.21</v>
      </c>
      <c r="AS837" s="34" t="s">
        <v>391</v>
      </c>
      <c r="AT837" t="str">
        <f t="shared" si="45"/>
        <v>1201881000810731350GXXVXNNX BXTX NUNX WXRDXZX805.73SIMNÃONÃO570118792644761.875ANMEP144682.87544761.87544229.87544682.87544248.875000000AMIL40AMIL 500 QP NACIONAL95921959.21INATIVO</v>
      </c>
      <c r="AU837">
        <f t="shared" si="46"/>
        <v>1</v>
      </c>
      <c r="AV837">
        <f t="shared" si="47"/>
        <v>1</v>
      </c>
      <c r="AW837">
        <f>COUNTIF(Erros!$J$2:$J$1060,H837)</f>
        <v>3</v>
      </c>
      <c r="AX837">
        <f>COUNTIF(Discrepante!$J$2:$J$86,H837)</f>
        <v>0</v>
      </c>
      <c r="AY837">
        <f>COUNTIF(Acertos!$J$2:$J$37,H837)</f>
        <v>0</v>
      </c>
    </row>
    <row r="838" spans="1:51">
      <c r="A838" s="33"/>
      <c r="B838" s="33"/>
      <c r="C838" s="33"/>
      <c r="D838" s="36"/>
      <c r="E838" s="33"/>
      <c r="F838" s="33"/>
      <c r="G838" s="33"/>
      <c r="H838" s="36">
        <v>81330194</v>
      </c>
      <c r="I838" s="30">
        <v>0</v>
      </c>
      <c r="J838" s="36" t="s">
        <v>642</v>
      </c>
      <c r="K838" s="33"/>
      <c r="L838" s="33"/>
      <c r="M838" s="33"/>
      <c r="N838" s="33"/>
      <c r="O838" s="33"/>
      <c r="P838" s="36">
        <v>1666.31</v>
      </c>
      <c r="Q838" s="36" t="s">
        <v>404</v>
      </c>
      <c r="R838" s="36" t="s">
        <v>404</v>
      </c>
      <c r="S838" s="36" t="s">
        <v>386</v>
      </c>
      <c r="T838" s="36">
        <v>733</v>
      </c>
      <c r="U838" s="36">
        <v>485421207</v>
      </c>
      <c r="V838" s="36">
        <v>1</v>
      </c>
      <c r="W838" s="36">
        <v>336602</v>
      </c>
      <c r="X838" s="37">
        <v>44777.875</v>
      </c>
      <c r="Y838" s="36" t="s">
        <v>619</v>
      </c>
      <c r="Z838" s="36">
        <v>0</v>
      </c>
      <c r="AA838" s="37"/>
      <c r="AB838" s="37">
        <v>44777.875</v>
      </c>
      <c r="AC838" s="37">
        <v>28587.875</v>
      </c>
      <c r="AD838" s="37">
        <v>44745.875</v>
      </c>
      <c r="AE838" s="37">
        <v>44741.875</v>
      </c>
      <c r="AF838" s="37">
        <v>44286.875</v>
      </c>
      <c r="AG838" s="36"/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36" t="s">
        <v>389</v>
      </c>
      <c r="AO838" s="36">
        <v>15</v>
      </c>
      <c r="AP838" s="36" t="s">
        <v>625</v>
      </c>
      <c r="AQ838" s="36">
        <v>216404</v>
      </c>
      <c r="AR838" s="36">
        <v>2164.04</v>
      </c>
      <c r="AS838" s="36" t="s">
        <v>408</v>
      </c>
      <c r="AT838" t="str">
        <f t="shared" si="45"/>
        <v>813301940LUXNX MXLXM GXZZX1666.31SIMSIMNÃO733485421207133660244777.875ASSETJ - ASSOCIACAO DOS SERVIDORES DO TRIBUNAL DE044777.87528587.87544745.87544741.87544286.875000000AMIL15AMIL S750 R2 QP S/COPART2164042164.04ATIVO</v>
      </c>
      <c r="AU838">
        <f t="shared" si="46"/>
        <v>0</v>
      </c>
      <c r="AV838">
        <f t="shared" si="47"/>
        <v>0</v>
      </c>
      <c r="AW838">
        <f>COUNTIF(Erros!$J$2:$J$1060,H838)</f>
        <v>1</v>
      </c>
      <c r="AX838">
        <f>COUNTIF(Discrepante!$J$2:$J$86,H838)</f>
        <v>0</v>
      </c>
      <c r="AY838">
        <f>COUNTIF(Acertos!$J$2:$J$37,H838)</f>
        <v>0</v>
      </c>
    </row>
    <row r="839" spans="1:51">
      <c r="A839" s="33"/>
      <c r="B839" s="33"/>
      <c r="C839" s="33"/>
      <c r="D839" s="36"/>
      <c r="E839" s="33"/>
      <c r="F839" s="33"/>
      <c r="G839" s="33"/>
      <c r="H839" s="36">
        <v>81330196</v>
      </c>
      <c r="I839" s="30">
        <v>0</v>
      </c>
      <c r="J839" s="36" t="s">
        <v>644</v>
      </c>
      <c r="K839" s="33"/>
      <c r="L839" s="33"/>
      <c r="M839" s="33"/>
      <c r="N839" s="33"/>
      <c r="O839" s="33"/>
      <c r="P839" s="36">
        <v>4009.54</v>
      </c>
      <c r="Q839" s="36" t="s">
        <v>404</v>
      </c>
      <c r="R839" s="36" t="s">
        <v>404</v>
      </c>
      <c r="S839" s="36" t="s">
        <v>386</v>
      </c>
      <c r="T839" s="36">
        <v>733</v>
      </c>
      <c r="U839" s="36">
        <v>485421207</v>
      </c>
      <c r="V839" s="36">
        <v>1</v>
      </c>
      <c r="W839" s="36">
        <v>336603</v>
      </c>
      <c r="X839" s="37">
        <v>44777.875</v>
      </c>
      <c r="Y839" s="36" t="s">
        <v>619</v>
      </c>
      <c r="Z839" s="36">
        <v>0</v>
      </c>
      <c r="AA839" s="37"/>
      <c r="AB839" s="37">
        <v>44777.875</v>
      </c>
      <c r="AC839" s="37">
        <v>17604.875</v>
      </c>
      <c r="AD839" s="37">
        <v>44745.875</v>
      </c>
      <c r="AE839" s="37">
        <v>44741.875</v>
      </c>
      <c r="AF839" s="37">
        <v>44286.875</v>
      </c>
      <c r="AG839" s="36"/>
      <c r="AH839" s="36">
        <v>0</v>
      </c>
      <c r="AI839" s="36">
        <v>0</v>
      </c>
      <c r="AJ839" s="36">
        <v>0</v>
      </c>
      <c r="AK839" s="36">
        <v>0</v>
      </c>
      <c r="AL839" s="36">
        <v>0</v>
      </c>
      <c r="AM839" s="36">
        <v>0</v>
      </c>
      <c r="AN839" s="36" t="s">
        <v>389</v>
      </c>
      <c r="AO839" s="36">
        <v>15</v>
      </c>
      <c r="AP839" s="36" t="s">
        <v>625</v>
      </c>
      <c r="AQ839" s="36">
        <v>520719</v>
      </c>
      <c r="AR839" s="36">
        <v>5207.1899999999996</v>
      </c>
      <c r="AS839" s="36" t="s">
        <v>408</v>
      </c>
      <c r="AT839" t="str">
        <f t="shared" si="45"/>
        <v>813301960XZXMXR MXTTX MXLXM GXZZX4009.54SIMSIMNÃO733485421207133660344777.875ASSETJ - ASSOCIACAO DOS SERVIDORES DO TRIBUNAL DE044777.87517604.87544745.87544741.87544286.875000000AMIL15AMIL S750 R2 QP S/COPART5207195207.19ATIVO</v>
      </c>
      <c r="AU839">
        <f t="shared" si="46"/>
        <v>0</v>
      </c>
      <c r="AV839">
        <f t="shared" si="47"/>
        <v>0</v>
      </c>
      <c r="AW839">
        <f>COUNTIF(Erros!$J$2:$J$1060,H839)</f>
        <v>1</v>
      </c>
      <c r="AX839">
        <f>COUNTIF(Discrepante!$J$2:$J$86,H839)</f>
        <v>0</v>
      </c>
      <c r="AY839">
        <f>COUNTIF(Acertos!$J$2:$J$37,H839)</f>
        <v>0</v>
      </c>
    </row>
    <row r="840" spans="1:51">
      <c r="A840" s="33"/>
      <c r="B840" s="33"/>
      <c r="C840" s="33"/>
      <c r="D840" s="34"/>
      <c r="E840" s="33"/>
      <c r="F840" s="33"/>
      <c r="G840" s="33"/>
      <c r="H840" s="34">
        <v>81346252</v>
      </c>
      <c r="I840" s="29">
        <v>0</v>
      </c>
      <c r="J840" s="34" t="s">
        <v>631</v>
      </c>
      <c r="K840" s="33"/>
      <c r="L840" s="33"/>
      <c r="M840" s="33"/>
      <c r="N840" s="33"/>
      <c r="O840" s="33"/>
      <c r="P840" s="34">
        <v>1333.04</v>
      </c>
      <c r="Q840" s="34" t="s">
        <v>404</v>
      </c>
      <c r="R840" s="34" t="s">
        <v>404</v>
      </c>
      <c r="S840" s="34" t="s">
        <v>386</v>
      </c>
      <c r="T840" s="34">
        <v>733</v>
      </c>
      <c r="U840" s="34">
        <v>485421207</v>
      </c>
      <c r="V840" s="34">
        <v>1</v>
      </c>
      <c r="W840" s="34">
        <v>336527</v>
      </c>
      <c r="X840" s="35">
        <v>44777.875</v>
      </c>
      <c r="Y840" s="34" t="s">
        <v>619</v>
      </c>
      <c r="Z840" s="34">
        <v>0</v>
      </c>
      <c r="AA840" s="35"/>
      <c r="AB840" s="35">
        <v>44777.875</v>
      </c>
      <c r="AC840" s="35">
        <v>29982.916666666668</v>
      </c>
      <c r="AD840" s="35">
        <v>44745.875</v>
      </c>
      <c r="AE840" s="35">
        <v>44741.875</v>
      </c>
      <c r="AF840" s="35">
        <v>44286.875</v>
      </c>
      <c r="AG840" s="34"/>
      <c r="AH840" s="34">
        <v>0</v>
      </c>
      <c r="AI840" s="34">
        <v>0</v>
      </c>
      <c r="AJ840" s="34">
        <v>0</v>
      </c>
      <c r="AK840" s="34">
        <v>0</v>
      </c>
      <c r="AL840" s="34">
        <v>0</v>
      </c>
      <c r="AM840" s="34">
        <v>0</v>
      </c>
      <c r="AN840" s="34" t="s">
        <v>389</v>
      </c>
      <c r="AO840" s="34">
        <v>15</v>
      </c>
      <c r="AP840" s="34" t="s">
        <v>625</v>
      </c>
      <c r="AQ840" s="34">
        <v>173121</v>
      </c>
      <c r="AR840" s="34">
        <v>1731.21</v>
      </c>
      <c r="AS840" s="34" t="s">
        <v>408</v>
      </c>
      <c r="AT840" t="str">
        <f t="shared" si="45"/>
        <v>813462520JULXXNX WRXTXNX DX XUZX XLVXXRX1333.04SIMSIMNÃO733485421207133652744777.875ASSETJ - ASSOCIACAO DOS SERVIDORES DO TRIBUNAL DE044777.87529982.916666666744745.87544741.87544286.875000000AMIL15AMIL S750 R2 QP S/COPART1731211731.21ATIVO</v>
      </c>
      <c r="AU840">
        <f t="shared" si="46"/>
        <v>0</v>
      </c>
      <c r="AV840">
        <f t="shared" si="47"/>
        <v>0</v>
      </c>
      <c r="AW840">
        <f>COUNTIF(Erros!$J$2:$J$1060,H840)</f>
        <v>1</v>
      </c>
      <c r="AX840">
        <f>COUNTIF(Discrepante!$J$2:$J$86,H840)</f>
        <v>0</v>
      </c>
      <c r="AY840">
        <f>COUNTIF(Acertos!$J$2:$J$37,H840)</f>
        <v>0</v>
      </c>
    </row>
    <row r="841" spans="1:51">
      <c r="A841" s="33"/>
      <c r="B841" s="33"/>
      <c r="C841" s="33"/>
      <c r="D841" s="36"/>
      <c r="E841" s="33"/>
      <c r="F841" s="33"/>
      <c r="G841" s="33"/>
      <c r="H841" s="36">
        <v>81346460</v>
      </c>
      <c r="I841" s="30">
        <v>0</v>
      </c>
      <c r="J841" s="36" t="s">
        <v>620</v>
      </c>
      <c r="K841" s="33"/>
      <c r="L841" s="33"/>
      <c r="M841" s="33"/>
      <c r="N841" s="33"/>
      <c r="O841" s="33"/>
      <c r="P841" s="36">
        <v>474.65</v>
      </c>
      <c r="Q841" s="36" t="s">
        <v>404</v>
      </c>
      <c r="R841" s="36" t="s">
        <v>404</v>
      </c>
      <c r="S841" s="36" t="s">
        <v>386</v>
      </c>
      <c r="T841" s="36">
        <v>733</v>
      </c>
      <c r="U841" s="36">
        <v>485433201</v>
      </c>
      <c r="V841" s="36">
        <v>1</v>
      </c>
      <c r="W841" s="36">
        <v>332975</v>
      </c>
      <c r="X841" s="37">
        <v>44777.875</v>
      </c>
      <c r="Y841" s="36" t="s">
        <v>619</v>
      </c>
      <c r="Z841" s="36">
        <v>0</v>
      </c>
      <c r="AA841" s="37"/>
      <c r="AB841" s="37">
        <v>44777.875</v>
      </c>
      <c r="AC841" s="37">
        <v>35589.875</v>
      </c>
      <c r="AD841" s="37">
        <v>44745.875</v>
      </c>
      <c r="AE841" s="37">
        <v>44741.875</v>
      </c>
      <c r="AF841" s="37">
        <v>44286.875</v>
      </c>
      <c r="AG841" s="36"/>
      <c r="AH841" s="36">
        <v>0</v>
      </c>
      <c r="AI841" s="36">
        <v>0</v>
      </c>
      <c r="AJ841" s="36">
        <v>0</v>
      </c>
      <c r="AK841" s="36">
        <v>0</v>
      </c>
      <c r="AL841" s="36">
        <v>0</v>
      </c>
      <c r="AM841" s="36">
        <v>0</v>
      </c>
      <c r="AN841" s="36" t="s">
        <v>389</v>
      </c>
      <c r="AO841" s="36">
        <v>15</v>
      </c>
      <c r="AP841" s="36" t="s">
        <v>403</v>
      </c>
      <c r="AQ841" s="36">
        <v>61642</v>
      </c>
      <c r="AR841" s="36">
        <v>616.41999999999996</v>
      </c>
      <c r="AS841" s="36" t="s">
        <v>408</v>
      </c>
      <c r="AT841" t="str">
        <f t="shared" si="45"/>
        <v>813464600XLXWX FLXUXNX FXVXRXTTX474.65SIMSIMNÃO733485433201133297544777.875ASSETJ - ASSOCIACAO DOS SERVIDORES DO TRIBUNAL DE044777.87535589.87544745.87544741.87544286.875000000AMIL15AMIL FACIL S80 QC S/COPART61642616.42ATIVO</v>
      </c>
      <c r="AU841">
        <f t="shared" si="46"/>
        <v>0</v>
      </c>
      <c r="AV841">
        <f t="shared" si="47"/>
        <v>0</v>
      </c>
      <c r="AW841">
        <f>COUNTIF(Erros!$J$2:$J$1060,H841)</f>
        <v>1</v>
      </c>
      <c r="AX841">
        <f>COUNTIF(Discrepante!$J$2:$J$86,H841)</f>
        <v>0</v>
      </c>
      <c r="AY841">
        <f>COUNTIF(Acertos!$J$2:$J$37,H841)</f>
        <v>0</v>
      </c>
    </row>
    <row r="842" spans="1:51">
      <c r="A842" s="33"/>
      <c r="B842" s="33"/>
      <c r="C842" s="33"/>
      <c r="D842" s="36"/>
      <c r="E842" s="33"/>
      <c r="F842" s="33"/>
      <c r="G842" s="33"/>
      <c r="H842" s="36">
        <v>81346462</v>
      </c>
      <c r="I842" s="30">
        <v>0</v>
      </c>
      <c r="J842" s="36" t="s">
        <v>623</v>
      </c>
      <c r="K842" s="33"/>
      <c r="L842" s="33"/>
      <c r="M842" s="33"/>
      <c r="N842" s="33"/>
      <c r="O842" s="33"/>
      <c r="P842" s="36">
        <v>1978.72</v>
      </c>
      <c r="Q842" s="36" t="s">
        <v>404</v>
      </c>
      <c r="R842" s="36" t="s">
        <v>404</v>
      </c>
      <c r="S842" s="36" t="s">
        <v>386</v>
      </c>
      <c r="T842" s="36">
        <v>733</v>
      </c>
      <c r="U842" s="36">
        <v>485433201</v>
      </c>
      <c r="V842" s="36">
        <v>1</v>
      </c>
      <c r="W842" s="36">
        <v>333486</v>
      </c>
      <c r="X842" s="37">
        <v>44777.875</v>
      </c>
      <c r="Y842" s="36" t="s">
        <v>619</v>
      </c>
      <c r="Z842" s="36">
        <v>0</v>
      </c>
      <c r="AA842" s="37"/>
      <c r="AB842" s="37">
        <v>44777.875</v>
      </c>
      <c r="AC842" s="37">
        <v>16395.916666666668</v>
      </c>
      <c r="AD842" s="37">
        <v>44745.875</v>
      </c>
      <c r="AE842" s="37">
        <v>44741.875</v>
      </c>
      <c r="AF842" s="37">
        <v>44286.875</v>
      </c>
      <c r="AG842" s="36"/>
      <c r="AH842" s="36">
        <v>0</v>
      </c>
      <c r="AI842" s="36">
        <v>0</v>
      </c>
      <c r="AJ842" s="36">
        <v>0</v>
      </c>
      <c r="AK842" s="36">
        <v>0</v>
      </c>
      <c r="AL842" s="36">
        <v>0</v>
      </c>
      <c r="AM842" s="36">
        <v>0</v>
      </c>
      <c r="AN842" s="36" t="s">
        <v>389</v>
      </c>
      <c r="AO842" s="36">
        <v>15</v>
      </c>
      <c r="AP842" s="36" t="s">
        <v>403</v>
      </c>
      <c r="AQ842" s="36">
        <v>256976</v>
      </c>
      <c r="AR842" s="36">
        <v>2569.7600000000002</v>
      </c>
      <c r="AS842" s="36" t="s">
        <v>408</v>
      </c>
      <c r="AT842" t="str">
        <f t="shared" si="45"/>
        <v>813464620XRX WHRXPXM1978.72SIMSIMNÃO733485433201133348644777.875ASSETJ - ASSOCIACAO DOS SERVIDORES DO TRIBUNAL DE044777.87516395.916666666744745.87544741.87544286.875000000AMIL15AMIL FACIL S80 QC S/COPART2569762569.76ATIVO</v>
      </c>
      <c r="AU842">
        <f t="shared" si="46"/>
        <v>0</v>
      </c>
      <c r="AV842">
        <f t="shared" si="47"/>
        <v>0</v>
      </c>
      <c r="AW842">
        <f>COUNTIF(Erros!$J$2:$J$1060,H842)</f>
        <v>1</v>
      </c>
      <c r="AX842">
        <f>COUNTIF(Discrepante!$J$2:$J$86,H842)</f>
        <v>0</v>
      </c>
      <c r="AY842">
        <f>COUNTIF(Acertos!$J$2:$J$37,H842)</f>
        <v>0</v>
      </c>
    </row>
    <row r="843" spans="1:51">
      <c r="A843" s="33"/>
      <c r="B843" s="33"/>
      <c r="C843" s="33"/>
      <c r="D843" s="34"/>
      <c r="E843" s="33"/>
      <c r="F843" s="33"/>
      <c r="G843" s="33"/>
      <c r="H843" s="34">
        <v>81346463</v>
      </c>
      <c r="I843" s="29">
        <v>0</v>
      </c>
      <c r="J843" s="34" t="s">
        <v>621</v>
      </c>
      <c r="K843" s="33"/>
      <c r="L843" s="33"/>
      <c r="M843" s="33"/>
      <c r="N843" s="33"/>
      <c r="O843" s="33"/>
      <c r="P843" s="34">
        <v>2137.0100000000002</v>
      </c>
      <c r="Q843" s="34" t="s">
        <v>404</v>
      </c>
      <c r="R843" s="34" t="s">
        <v>404</v>
      </c>
      <c r="S843" s="34" t="s">
        <v>386</v>
      </c>
      <c r="T843" s="34">
        <v>733</v>
      </c>
      <c r="U843" s="34">
        <v>485431204</v>
      </c>
      <c r="V843" s="34">
        <v>1</v>
      </c>
      <c r="W843" s="34">
        <v>333032</v>
      </c>
      <c r="X843" s="35">
        <v>44777.875</v>
      </c>
      <c r="Y843" s="34" t="s">
        <v>619</v>
      </c>
      <c r="Z843" s="34">
        <v>0</v>
      </c>
      <c r="AA843" s="35"/>
      <c r="AB843" s="35">
        <v>44777.875</v>
      </c>
      <c r="AC843" s="35">
        <v>12811.916666666666</v>
      </c>
      <c r="AD843" s="35">
        <v>44745.875</v>
      </c>
      <c r="AE843" s="35">
        <v>44741.875</v>
      </c>
      <c r="AF843" s="35">
        <v>44286.875</v>
      </c>
      <c r="AG843" s="34"/>
      <c r="AH843" s="34">
        <v>0</v>
      </c>
      <c r="AI843" s="34">
        <v>0</v>
      </c>
      <c r="AJ843" s="34">
        <v>0</v>
      </c>
      <c r="AK843" s="34">
        <v>0</v>
      </c>
      <c r="AL843" s="34">
        <v>0</v>
      </c>
      <c r="AM843" s="34">
        <v>0</v>
      </c>
      <c r="AN843" s="34" t="s">
        <v>389</v>
      </c>
      <c r="AO843" s="34">
        <v>15</v>
      </c>
      <c r="AP843" s="34" t="s">
        <v>622</v>
      </c>
      <c r="AQ843" s="34">
        <v>277535</v>
      </c>
      <c r="AR843" s="34">
        <v>2775.35</v>
      </c>
      <c r="AS843" s="34" t="s">
        <v>408</v>
      </c>
      <c r="AT843" t="str">
        <f t="shared" si="45"/>
        <v>813464630THXLDX RXWWX VXXXRX2137.01SIMSIMNÃO733485431204133303244777.875ASSETJ - ASSOCIACAO DOS SERVIDORES DO TRIBUNAL DE044777.87512811.916666666744745.87544741.87544286.875000000AMIL15AMIL FACIL S80 QP S/COPART2775352775.35ATIVO</v>
      </c>
      <c r="AU843">
        <f t="shared" si="46"/>
        <v>0</v>
      </c>
      <c r="AV843">
        <f t="shared" si="47"/>
        <v>0</v>
      </c>
      <c r="AW843">
        <f>COUNTIF(Erros!$J$2:$J$1060,H843)</f>
        <v>1</v>
      </c>
      <c r="AX843">
        <f>COUNTIF(Discrepante!$J$2:$J$86,H843)</f>
        <v>0</v>
      </c>
      <c r="AY843">
        <f>COUNTIF(Acertos!$J$2:$J$37,H843)</f>
        <v>0</v>
      </c>
    </row>
    <row r="844" spans="1:51">
      <c r="A844" s="33"/>
      <c r="B844" s="33"/>
      <c r="C844" s="33"/>
      <c r="D844" s="34"/>
      <c r="E844" s="33"/>
      <c r="F844" s="33"/>
      <c r="G844" s="33"/>
      <c r="H844" s="34">
        <v>81346468</v>
      </c>
      <c r="I844" s="29">
        <v>0</v>
      </c>
      <c r="J844" s="34" t="s">
        <v>627</v>
      </c>
      <c r="K844" s="33"/>
      <c r="L844" s="33"/>
      <c r="M844" s="33"/>
      <c r="N844" s="33"/>
      <c r="O844" s="33"/>
      <c r="P844" s="34">
        <v>474.65</v>
      </c>
      <c r="Q844" s="34" t="s">
        <v>404</v>
      </c>
      <c r="R844" s="34" t="s">
        <v>404</v>
      </c>
      <c r="S844" s="34" t="s">
        <v>386</v>
      </c>
      <c r="T844" s="34">
        <v>733</v>
      </c>
      <c r="U844" s="34">
        <v>485433201</v>
      </c>
      <c r="V844" s="34">
        <v>1</v>
      </c>
      <c r="W844" s="34">
        <v>334824</v>
      </c>
      <c r="X844" s="35">
        <v>44777.875</v>
      </c>
      <c r="Y844" s="34" t="s">
        <v>619</v>
      </c>
      <c r="Z844" s="34">
        <v>0</v>
      </c>
      <c r="AA844" s="35"/>
      <c r="AB844" s="35">
        <v>44777.875</v>
      </c>
      <c r="AC844" s="35">
        <v>35736.875</v>
      </c>
      <c r="AD844" s="35">
        <v>44745.875</v>
      </c>
      <c r="AE844" s="35">
        <v>44741.875</v>
      </c>
      <c r="AF844" s="35">
        <v>44286.875</v>
      </c>
      <c r="AG844" s="34"/>
      <c r="AH844" s="34">
        <v>0</v>
      </c>
      <c r="AI844" s="34">
        <v>0</v>
      </c>
      <c r="AJ844" s="34">
        <v>0</v>
      </c>
      <c r="AK844" s="34">
        <v>0</v>
      </c>
      <c r="AL844" s="34">
        <v>0</v>
      </c>
      <c r="AM844" s="34">
        <v>0</v>
      </c>
      <c r="AN844" s="34" t="s">
        <v>389</v>
      </c>
      <c r="AO844" s="34">
        <v>15</v>
      </c>
      <c r="AP844" s="34" t="s">
        <v>403</v>
      </c>
      <c r="AQ844" s="34">
        <v>61642</v>
      </c>
      <c r="AR844" s="34">
        <v>616.41999999999996</v>
      </c>
      <c r="AS844" s="34" t="s">
        <v>408</v>
      </c>
      <c r="AT844" t="str">
        <f t="shared" si="45"/>
        <v>813464680DXNNVXR WXLLX WXRLXNX LXMX474.65SIMSIMNÃO733485433201133482444777.875ASSETJ - ASSOCIACAO DOS SERVIDORES DO TRIBUNAL DE044777.87535736.87544745.87544741.87544286.875000000AMIL15AMIL FACIL S80 QC S/COPART61642616.42ATIVO</v>
      </c>
      <c r="AU844">
        <f t="shared" si="46"/>
        <v>0</v>
      </c>
      <c r="AV844">
        <f t="shared" si="47"/>
        <v>0</v>
      </c>
      <c r="AW844">
        <f>COUNTIF(Erros!$J$2:$J$1060,H844)</f>
        <v>1</v>
      </c>
      <c r="AX844">
        <f>COUNTIF(Discrepante!$J$2:$J$86,H844)</f>
        <v>0</v>
      </c>
      <c r="AY844">
        <f>COUNTIF(Acertos!$J$2:$J$37,H844)</f>
        <v>0</v>
      </c>
    </row>
    <row r="845" spans="1:51">
      <c r="A845" s="33"/>
      <c r="B845" s="33"/>
      <c r="C845" s="33"/>
      <c r="D845" s="34"/>
      <c r="E845" s="33"/>
      <c r="F845" s="33"/>
      <c r="G845" s="33"/>
      <c r="H845" s="34">
        <v>81346474</v>
      </c>
      <c r="I845" s="29">
        <v>0</v>
      </c>
      <c r="J845" s="34" t="s">
        <v>624</v>
      </c>
      <c r="K845" s="33"/>
      <c r="L845" s="33"/>
      <c r="M845" s="33"/>
      <c r="N845" s="33"/>
      <c r="O845" s="33"/>
      <c r="P845" s="34">
        <v>1666.31</v>
      </c>
      <c r="Q845" s="34" t="s">
        <v>404</v>
      </c>
      <c r="R845" s="34" t="s">
        <v>404</v>
      </c>
      <c r="S845" s="34" t="s">
        <v>386</v>
      </c>
      <c r="T845" s="34">
        <v>733</v>
      </c>
      <c r="U845" s="34">
        <v>485421207</v>
      </c>
      <c r="V845" s="34">
        <v>1</v>
      </c>
      <c r="W845" s="34">
        <v>334284</v>
      </c>
      <c r="X845" s="35">
        <v>44777.875</v>
      </c>
      <c r="Y845" s="34" t="s">
        <v>619</v>
      </c>
      <c r="Z845" s="34">
        <v>0</v>
      </c>
      <c r="AA845" s="35"/>
      <c r="AB845" s="35">
        <v>44777.875</v>
      </c>
      <c r="AC845" s="35">
        <v>27754.916666666668</v>
      </c>
      <c r="AD845" s="35">
        <v>44745.875</v>
      </c>
      <c r="AE845" s="35">
        <v>44741.875</v>
      </c>
      <c r="AF845" s="35">
        <v>44286.875</v>
      </c>
      <c r="AG845" s="34"/>
      <c r="AH845" s="34">
        <v>0</v>
      </c>
      <c r="AI845" s="34">
        <v>0</v>
      </c>
      <c r="AJ845" s="34">
        <v>0</v>
      </c>
      <c r="AK845" s="34">
        <v>0</v>
      </c>
      <c r="AL845" s="34">
        <v>0</v>
      </c>
      <c r="AM845" s="34">
        <v>0</v>
      </c>
      <c r="AN845" s="34" t="s">
        <v>389</v>
      </c>
      <c r="AO845" s="34">
        <v>15</v>
      </c>
      <c r="AP845" s="34" t="s">
        <v>625</v>
      </c>
      <c r="AQ845" s="34">
        <v>216404</v>
      </c>
      <c r="AR845" s="34">
        <v>2164.04</v>
      </c>
      <c r="AS845" s="34" t="s">
        <v>408</v>
      </c>
      <c r="AT845" t="str">
        <f t="shared" si="45"/>
        <v>813464740TXXGX MXLXM GXZZX1666.31SIMSIMNÃO733485421207133428444777.875ASSETJ - ASSOCIACAO DOS SERVIDORES DO TRIBUNAL DE044777.87527754.916666666744745.87544741.87544286.875000000AMIL15AMIL S750 R2 QP S/COPART2164042164.04ATIVO</v>
      </c>
      <c r="AU845">
        <f t="shared" si="46"/>
        <v>0</v>
      </c>
      <c r="AV845">
        <f t="shared" si="47"/>
        <v>0</v>
      </c>
      <c r="AW845">
        <f>COUNTIF(Erros!$J$2:$J$1060,H845)</f>
        <v>1</v>
      </c>
      <c r="AX845">
        <f>COUNTIF(Discrepante!$J$2:$J$86,H845)</f>
        <v>0</v>
      </c>
      <c r="AY845">
        <f>COUNTIF(Acertos!$J$2:$J$37,H845)</f>
        <v>0</v>
      </c>
    </row>
    <row r="846" spans="1:51">
      <c r="A846" s="33"/>
      <c r="B846" s="33"/>
      <c r="C846" s="33"/>
      <c r="D846" s="36"/>
      <c r="E846" s="33"/>
      <c r="F846" s="33"/>
      <c r="G846" s="33"/>
      <c r="H846" s="36">
        <v>81346517</v>
      </c>
      <c r="I846" s="30">
        <v>0</v>
      </c>
      <c r="J846" s="36" t="s">
        <v>626</v>
      </c>
      <c r="K846" s="33"/>
      <c r="L846" s="33"/>
      <c r="M846" s="33"/>
      <c r="N846" s="33"/>
      <c r="O846" s="33"/>
      <c r="P846" s="36">
        <v>2137.0100000000002</v>
      </c>
      <c r="Q846" s="36" t="s">
        <v>404</v>
      </c>
      <c r="R846" s="36" t="s">
        <v>404</v>
      </c>
      <c r="S846" s="36" t="s">
        <v>386</v>
      </c>
      <c r="T846" s="36">
        <v>733</v>
      </c>
      <c r="U846" s="36">
        <v>485431204</v>
      </c>
      <c r="V846" s="36">
        <v>1</v>
      </c>
      <c r="W846" s="36">
        <v>334286</v>
      </c>
      <c r="X846" s="37">
        <v>44777.875</v>
      </c>
      <c r="Y846" s="36" t="s">
        <v>619</v>
      </c>
      <c r="Z846" s="36">
        <v>0</v>
      </c>
      <c r="AA846" s="37"/>
      <c r="AB846" s="37">
        <v>44777.875</v>
      </c>
      <c r="AC846" s="37">
        <v>18378.875</v>
      </c>
      <c r="AD846" s="37">
        <v>44745.875</v>
      </c>
      <c r="AE846" s="37">
        <v>44741.875</v>
      </c>
      <c r="AF846" s="37">
        <v>44286.875</v>
      </c>
      <c r="AG846" s="36"/>
      <c r="AH846" s="36">
        <v>0</v>
      </c>
      <c r="AI846" s="36">
        <v>0</v>
      </c>
      <c r="AJ846" s="36">
        <v>0</v>
      </c>
      <c r="AK846" s="36">
        <v>0</v>
      </c>
      <c r="AL846" s="36">
        <v>0</v>
      </c>
      <c r="AM846" s="36">
        <v>0</v>
      </c>
      <c r="AN846" s="36" t="s">
        <v>389</v>
      </c>
      <c r="AO846" s="36">
        <v>15</v>
      </c>
      <c r="AP846" s="36" t="s">
        <v>622</v>
      </c>
      <c r="AQ846" s="36">
        <v>277535</v>
      </c>
      <c r="AR846" s="36">
        <v>2775.35</v>
      </c>
      <c r="AS846" s="36" t="s">
        <v>408</v>
      </c>
      <c r="AT846" t="str">
        <f t="shared" si="45"/>
        <v>813465170VXRX LUWXX FURTXDX GXUVXXX2137.01SIMSIMNÃO733485431204133428644777.875ASSETJ - ASSOCIACAO DOS SERVIDORES DO TRIBUNAL DE044777.87518378.87544745.87544741.87544286.875000000AMIL15AMIL FACIL S80 QP S/COPART2775352775.35ATIVO</v>
      </c>
      <c r="AU846">
        <f t="shared" si="46"/>
        <v>0</v>
      </c>
      <c r="AV846">
        <f t="shared" si="47"/>
        <v>0</v>
      </c>
      <c r="AW846">
        <f>COUNTIF(Erros!$J$2:$J$1060,H846)</f>
        <v>1</v>
      </c>
      <c r="AX846">
        <f>COUNTIF(Discrepante!$J$2:$J$86,H846)</f>
        <v>0</v>
      </c>
      <c r="AY846">
        <f>COUNTIF(Acertos!$J$2:$J$37,H846)</f>
        <v>0</v>
      </c>
    </row>
    <row r="847" spans="1:51">
      <c r="A847" s="33"/>
      <c r="B847" s="33"/>
      <c r="C847" s="33"/>
      <c r="D847" s="36"/>
      <c r="E847" s="33"/>
      <c r="F847" s="33"/>
      <c r="G847" s="33"/>
      <c r="H847" s="36">
        <v>81346552</v>
      </c>
      <c r="I847" s="30">
        <v>0</v>
      </c>
      <c r="J847" s="36" t="s">
        <v>628</v>
      </c>
      <c r="K847" s="33"/>
      <c r="L847" s="33"/>
      <c r="M847" s="33"/>
      <c r="N847" s="33"/>
      <c r="O847" s="33"/>
      <c r="P847" s="36">
        <v>2137.0100000000002</v>
      </c>
      <c r="Q847" s="36" t="s">
        <v>404</v>
      </c>
      <c r="R847" s="36" t="s">
        <v>404</v>
      </c>
      <c r="S847" s="36" t="s">
        <v>386</v>
      </c>
      <c r="T847" s="36">
        <v>733</v>
      </c>
      <c r="U847" s="36">
        <v>485431204</v>
      </c>
      <c r="V847" s="36">
        <v>1</v>
      </c>
      <c r="W847" s="36">
        <v>334826</v>
      </c>
      <c r="X847" s="37">
        <v>44777.875</v>
      </c>
      <c r="Y847" s="36" t="s">
        <v>619</v>
      </c>
      <c r="Z847" s="36">
        <v>0</v>
      </c>
      <c r="AA847" s="37"/>
      <c r="AB847" s="37">
        <v>44777.875</v>
      </c>
      <c r="AC847" s="37">
        <v>22919.875</v>
      </c>
      <c r="AD847" s="37">
        <v>44745.875</v>
      </c>
      <c r="AE847" s="37">
        <v>44741.875</v>
      </c>
      <c r="AF847" s="37">
        <v>44286.875</v>
      </c>
      <c r="AG847" s="36"/>
      <c r="AH847" s="36">
        <v>0</v>
      </c>
      <c r="AI847" s="36">
        <v>0</v>
      </c>
      <c r="AJ847" s="36">
        <v>0</v>
      </c>
      <c r="AK847" s="36">
        <v>0</v>
      </c>
      <c r="AL847" s="36">
        <v>0</v>
      </c>
      <c r="AM847" s="36">
        <v>0</v>
      </c>
      <c r="AN847" s="36" t="s">
        <v>389</v>
      </c>
      <c r="AO847" s="36">
        <v>15</v>
      </c>
      <c r="AP847" s="36" t="s">
        <v>622</v>
      </c>
      <c r="AQ847" s="36">
        <v>277535</v>
      </c>
      <c r="AR847" s="36">
        <v>2775.35</v>
      </c>
      <c r="AS847" s="36" t="s">
        <v>408</v>
      </c>
      <c r="AT847" t="str">
        <f t="shared" si="45"/>
        <v>813465520XLVXX TXKXHX XNDX2137.01SIMSIMNÃO733485431204133482644777.875ASSETJ - ASSOCIACAO DOS SERVIDORES DO TRIBUNAL DE044777.87522919.87544745.87544741.87544286.875000000AMIL15AMIL FACIL S80 QP S/COPART2775352775.35ATIVO</v>
      </c>
      <c r="AU847">
        <f t="shared" si="46"/>
        <v>0</v>
      </c>
      <c r="AV847">
        <f t="shared" si="47"/>
        <v>0</v>
      </c>
      <c r="AW847">
        <f>COUNTIF(Erros!$J$2:$J$1060,H847)</f>
        <v>1</v>
      </c>
      <c r="AX847">
        <f>COUNTIF(Discrepante!$J$2:$J$86,H847)</f>
        <v>0</v>
      </c>
      <c r="AY847">
        <f>COUNTIF(Acertos!$J$2:$J$37,H847)</f>
        <v>0</v>
      </c>
    </row>
    <row r="848" spans="1:51">
      <c r="A848" s="33"/>
      <c r="B848" s="33"/>
      <c r="C848" s="33"/>
      <c r="D848" s="34"/>
      <c r="E848" s="33"/>
      <c r="F848" s="33"/>
      <c r="G848" s="33"/>
      <c r="H848" s="34">
        <v>81346554</v>
      </c>
      <c r="I848" s="29">
        <v>0</v>
      </c>
      <c r="J848" s="34" t="s">
        <v>629</v>
      </c>
      <c r="K848" s="33"/>
      <c r="L848" s="33"/>
      <c r="M848" s="33"/>
      <c r="N848" s="33"/>
      <c r="O848" s="33"/>
      <c r="P848" s="34">
        <v>2137.0100000000002</v>
      </c>
      <c r="Q848" s="34" t="s">
        <v>404</v>
      </c>
      <c r="R848" s="34" t="s">
        <v>404</v>
      </c>
      <c r="S848" s="34" t="s">
        <v>386</v>
      </c>
      <c r="T848" s="34">
        <v>733</v>
      </c>
      <c r="U848" s="34">
        <v>485431204</v>
      </c>
      <c r="V848" s="34">
        <v>1</v>
      </c>
      <c r="W848" s="34">
        <v>336086</v>
      </c>
      <c r="X848" s="35">
        <v>44777.875</v>
      </c>
      <c r="Y848" s="34" t="s">
        <v>619</v>
      </c>
      <c r="Z848" s="34">
        <v>0</v>
      </c>
      <c r="AA848" s="35"/>
      <c r="AB848" s="35">
        <v>44777.875</v>
      </c>
      <c r="AC848" s="35">
        <v>20823.916666666668</v>
      </c>
      <c r="AD848" s="35">
        <v>44745.875</v>
      </c>
      <c r="AE848" s="35">
        <v>44741.875</v>
      </c>
      <c r="AF848" s="35">
        <v>44286.875</v>
      </c>
      <c r="AG848" s="34"/>
      <c r="AH848" s="34">
        <v>0</v>
      </c>
      <c r="AI848" s="34">
        <v>0</v>
      </c>
      <c r="AJ848" s="34">
        <v>0</v>
      </c>
      <c r="AK848" s="34">
        <v>0</v>
      </c>
      <c r="AL848" s="34">
        <v>0</v>
      </c>
      <c r="AM848" s="34">
        <v>0</v>
      </c>
      <c r="AN848" s="34" t="s">
        <v>389</v>
      </c>
      <c r="AO848" s="34">
        <v>15</v>
      </c>
      <c r="AP848" s="34" t="s">
        <v>622</v>
      </c>
      <c r="AQ848" s="34">
        <v>277535</v>
      </c>
      <c r="AR848" s="34">
        <v>2775.35</v>
      </c>
      <c r="AS848" s="34" t="s">
        <v>408</v>
      </c>
      <c r="AT848" t="str">
        <f t="shared" si="45"/>
        <v>813465540GXLDX RXX XNTX2137.01SIMSIMNÃO733485431204133608644777.875ASSETJ - ASSOCIACAO DOS SERVIDORES DO TRIBUNAL DE044777.87520823.916666666744745.87544741.87544286.875000000AMIL15AMIL FACIL S80 QP S/COPART2775352775.35ATIVO</v>
      </c>
      <c r="AU848">
        <f t="shared" si="46"/>
        <v>0</v>
      </c>
      <c r="AV848">
        <f t="shared" si="47"/>
        <v>0</v>
      </c>
      <c r="AW848">
        <f>COUNTIF(Erros!$J$2:$J$1060,H848)</f>
        <v>1</v>
      </c>
      <c r="AX848">
        <f>COUNTIF(Discrepante!$J$2:$J$86,H848)</f>
        <v>0</v>
      </c>
      <c r="AY848">
        <f>COUNTIF(Acertos!$J$2:$J$37,H848)</f>
        <v>0</v>
      </c>
    </row>
    <row r="849" spans="1:51">
      <c r="A849" s="33"/>
      <c r="B849" s="33"/>
      <c r="C849" s="33"/>
      <c r="D849" s="36"/>
      <c r="E849" s="33"/>
      <c r="F849" s="33"/>
      <c r="G849" s="33"/>
      <c r="H849" s="36">
        <v>81346557</v>
      </c>
      <c r="I849" s="30">
        <v>0</v>
      </c>
      <c r="J849" s="36" t="s">
        <v>632</v>
      </c>
      <c r="K849" s="33"/>
      <c r="L849" s="33"/>
      <c r="M849" s="33"/>
      <c r="N849" s="33"/>
      <c r="O849" s="33"/>
      <c r="P849" s="36">
        <v>512.62</v>
      </c>
      <c r="Q849" s="36" t="s">
        <v>404</v>
      </c>
      <c r="R849" s="36" t="s">
        <v>404</v>
      </c>
      <c r="S849" s="36" t="s">
        <v>386</v>
      </c>
      <c r="T849" s="36">
        <v>733</v>
      </c>
      <c r="U849" s="36">
        <v>485431204</v>
      </c>
      <c r="V849" s="36">
        <v>1</v>
      </c>
      <c r="W849" s="36">
        <v>336528</v>
      </c>
      <c r="X849" s="37">
        <v>44777.875</v>
      </c>
      <c r="Y849" s="36" t="s">
        <v>619</v>
      </c>
      <c r="Z849" s="36">
        <v>0</v>
      </c>
      <c r="AA849" s="37"/>
      <c r="AB849" s="37">
        <v>44777.875</v>
      </c>
      <c r="AC849" s="37">
        <v>34683.916666666664</v>
      </c>
      <c r="AD849" s="37">
        <v>44745.875</v>
      </c>
      <c r="AE849" s="37">
        <v>44741.875</v>
      </c>
      <c r="AF849" s="37">
        <v>44286.875</v>
      </c>
      <c r="AG849" s="36"/>
      <c r="AH849" s="36">
        <v>0</v>
      </c>
      <c r="AI849" s="36">
        <v>0</v>
      </c>
      <c r="AJ849" s="36">
        <v>0</v>
      </c>
      <c r="AK849" s="36">
        <v>0</v>
      </c>
      <c r="AL849" s="36">
        <v>0</v>
      </c>
      <c r="AM849" s="36">
        <v>0</v>
      </c>
      <c r="AN849" s="36" t="s">
        <v>389</v>
      </c>
      <c r="AO849" s="36">
        <v>15</v>
      </c>
      <c r="AP849" s="36" t="s">
        <v>622</v>
      </c>
      <c r="AQ849" s="36">
        <v>66574</v>
      </c>
      <c r="AR849" s="36">
        <v>665.74</v>
      </c>
      <c r="AS849" s="36" t="s">
        <v>408</v>
      </c>
      <c r="AT849" t="str">
        <f t="shared" si="45"/>
        <v>813465570XGNX BRXNWX XQUXLX XLXX512.62SIMSIMNÃO733485431204133652844777.875ASSETJ - ASSOCIACAO DOS SERVIDORES DO TRIBUNAL DE044777.87534683.916666666744745.87544741.87544286.875000000AMIL15AMIL FACIL S80 QP S/COPART66574665.74ATIVO</v>
      </c>
      <c r="AU849">
        <f t="shared" si="46"/>
        <v>0</v>
      </c>
      <c r="AV849">
        <f t="shared" si="47"/>
        <v>0</v>
      </c>
      <c r="AW849">
        <f>COUNTIF(Erros!$J$2:$J$1060,H849)</f>
        <v>1</v>
      </c>
      <c r="AX849">
        <f>COUNTIF(Discrepante!$J$2:$J$86,H849)</f>
        <v>0</v>
      </c>
      <c r="AY849">
        <f>COUNTIF(Acertos!$J$2:$J$37,H849)</f>
        <v>0</v>
      </c>
    </row>
    <row r="850" spans="1:51">
      <c r="A850" s="33"/>
      <c r="B850" s="33"/>
      <c r="C850" s="33"/>
      <c r="D850" s="36"/>
      <c r="E850" s="33"/>
      <c r="F850" s="33"/>
      <c r="G850" s="33"/>
      <c r="H850" s="36">
        <v>81346573</v>
      </c>
      <c r="I850" s="30">
        <v>0</v>
      </c>
      <c r="J850" s="36" t="s">
        <v>630</v>
      </c>
      <c r="K850" s="33"/>
      <c r="L850" s="33"/>
      <c r="M850" s="33"/>
      <c r="N850" s="33"/>
      <c r="O850" s="33"/>
      <c r="P850" s="36">
        <v>1333.04</v>
      </c>
      <c r="Q850" s="36" t="s">
        <v>404</v>
      </c>
      <c r="R850" s="36" t="s">
        <v>404</v>
      </c>
      <c r="S850" s="36" t="s">
        <v>386</v>
      </c>
      <c r="T850" s="36">
        <v>733</v>
      </c>
      <c r="U850" s="36">
        <v>485421207</v>
      </c>
      <c r="V850" s="36">
        <v>1</v>
      </c>
      <c r="W850" s="36">
        <v>336171</v>
      </c>
      <c r="X850" s="37">
        <v>44777.875</v>
      </c>
      <c r="Y850" s="36" t="s">
        <v>619</v>
      </c>
      <c r="Z850" s="36">
        <v>0</v>
      </c>
      <c r="AA850" s="37"/>
      <c r="AB850" s="37">
        <v>44777.875</v>
      </c>
      <c r="AC850" s="37">
        <v>29333.875</v>
      </c>
      <c r="AD850" s="37">
        <v>44745.875</v>
      </c>
      <c r="AE850" s="37">
        <v>44741.875</v>
      </c>
      <c r="AF850" s="37">
        <v>44286.875</v>
      </c>
      <c r="AG850" s="36"/>
      <c r="AH850" s="36">
        <v>0</v>
      </c>
      <c r="AI850" s="36">
        <v>0</v>
      </c>
      <c r="AJ850" s="36">
        <v>0</v>
      </c>
      <c r="AK850" s="36">
        <v>0</v>
      </c>
      <c r="AL850" s="36">
        <v>0</v>
      </c>
      <c r="AM850" s="36">
        <v>0</v>
      </c>
      <c r="AN850" s="36" t="s">
        <v>389</v>
      </c>
      <c r="AO850" s="36">
        <v>15</v>
      </c>
      <c r="AP850" s="36" t="s">
        <v>625</v>
      </c>
      <c r="AQ850" s="36">
        <v>173121</v>
      </c>
      <c r="AR850" s="36">
        <v>1731.21</v>
      </c>
      <c r="AS850" s="36" t="s">
        <v>408</v>
      </c>
      <c r="AT850" t="str">
        <f t="shared" si="45"/>
        <v>813465730DXXGX MXLXM GXZZX1333.04SIMSIMNÃO733485421207133617144777.875ASSETJ - ASSOCIACAO DOS SERVIDORES DO TRIBUNAL DE044777.87529333.87544745.87544741.87544286.875000000AMIL15AMIL S750 R2 QP S/COPART1731211731.21ATIVO</v>
      </c>
      <c r="AU850">
        <f t="shared" si="46"/>
        <v>0</v>
      </c>
      <c r="AV850">
        <f t="shared" si="47"/>
        <v>0</v>
      </c>
      <c r="AW850">
        <f>COUNTIF(Erros!$J$2:$J$1060,H850)</f>
        <v>1</v>
      </c>
      <c r="AX850">
        <f>COUNTIF(Discrepante!$J$2:$J$86,H850)</f>
        <v>0</v>
      </c>
      <c r="AY850">
        <f>COUNTIF(Acertos!$J$2:$J$37,H850)</f>
        <v>0</v>
      </c>
    </row>
    <row r="851" spans="1:51">
      <c r="A851" s="33"/>
      <c r="B851" s="33"/>
      <c r="C851" s="33"/>
      <c r="D851" s="34"/>
      <c r="E851" s="33"/>
      <c r="F851" s="33"/>
      <c r="G851" s="33"/>
      <c r="H851" s="34">
        <v>81346577</v>
      </c>
      <c r="I851" s="29">
        <v>0</v>
      </c>
      <c r="J851" s="34" t="s">
        <v>633</v>
      </c>
      <c r="K851" s="33"/>
      <c r="L851" s="33"/>
      <c r="M851" s="33"/>
      <c r="N851" s="33"/>
      <c r="O851" s="33"/>
      <c r="P851" s="34">
        <v>2137.0100000000002</v>
      </c>
      <c r="Q851" s="34" t="s">
        <v>404</v>
      </c>
      <c r="R851" s="34" t="s">
        <v>404</v>
      </c>
      <c r="S851" s="34" t="s">
        <v>386</v>
      </c>
      <c r="T851" s="34">
        <v>733</v>
      </c>
      <c r="U851" s="34">
        <v>485431204</v>
      </c>
      <c r="V851" s="34">
        <v>1</v>
      </c>
      <c r="W851" s="34">
        <v>336531</v>
      </c>
      <c r="X851" s="35">
        <v>44777.875</v>
      </c>
      <c r="Y851" s="34" t="s">
        <v>619</v>
      </c>
      <c r="Z851" s="34">
        <v>0</v>
      </c>
      <c r="AA851" s="35"/>
      <c r="AB851" s="35">
        <v>44777.875</v>
      </c>
      <c r="AC851" s="35">
        <v>11699.916666666666</v>
      </c>
      <c r="AD851" s="35">
        <v>44745.875</v>
      </c>
      <c r="AE851" s="35">
        <v>44741.875</v>
      </c>
      <c r="AF851" s="35">
        <v>44286.875</v>
      </c>
      <c r="AG851" s="34"/>
      <c r="AH851" s="34">
        <v>0</v>
      </c>
      <c r="AI851" s="34">
        <v>0</v>
      </c>
      <c r="AJ851" s="34">
        <v>0</v>
      </c>
      <c r="AK851" s="34">
        <v>0</v>
      </c>
      <c r="AL851" s="34">
        <v>0</v>
      </c>
      <c r="AM851" s="34">
        <v>0</v>
      </c>
      <c r="AN851" s="34" t="s">
        <v>389</v>
      </c>
      <c r="AO851" s="34">
        <v>15</v>
      </c>
      <c r="AP851" s="34" t="s">
        <v>622</v>
      </c>
      <c r="AQ851" s="34">
        <v>277535</v>
      </c>
      <c r="AR851" s="34">
        <v>2775.35</v>
      </c>
      <c r="AS851" s="34" t="s">
        <v>408</v>
      </c>
      <c r="AT851" t="str">
        <f t="shared" si="45"/>
        <v>813465770WXRMXLLX MXLXNDRXNX WXRXTTX2137.01SIMSIMNÃO733485431204133653144777.875ASSETJ - ASSOCIACAO DOS SERVIDORES DO TRIBUNAL DE044777.87511699.916666666744745.87544741.87544286.875000000AMIL15AMIL FACIL S80 QP S/COPART2775352775.35ATIVO</v>
      </c>
      <c r="AU851">
        <f t="shared" si="46"/>
        <v>0</v>
      </c>
      <c r="AV851">
        <f t="shared" si="47"/>
        <v>0</v>
      </c>
      <c r="AW851">
        <f>COUNTIF(Erros!$J$2:$J$1060,H851)</f>
        <v>1</v>
      </c>
      <c r="AX851">
        <f>COUNTIF(Discrepante!$J$2:$J$86,H851)</f>
        <v>0</v>
      </c>
      <c r="AY851">
        <f>COUNTIF(Acertos!$J$2:$J$37,H851)</f>
        <v>0</v>
      </c>
    </row>
    <row r="852" spans="1:51">
      <c r="A852" s="33"/>
      <c r="B852" s="33"/>
      <c r="C852" s="33"/>
      <c r="D852" s="36"/>
      <c r="E852" s="33"/>
      <c r="F852" s="33"/>
      <c r="G852" s="33"/>
      <c r="H852" s="36">
        <v>81346625</v>
      </c>
      <c r="I852" s="30">
        <v>0</v>
      </c>
      <c r="J852" s="36" t="s">
        <v>634</v>
      </c>
      <c r="K852" s="33"/>
      <c r="L852" s="33"/>
      <c r="M852" s="33"/>
      <c r="N852" s="33"/>
      <c r="O852" s="33"/>
      <c r="P852" s="36">
        <v>1978.72</v>
      </c>
      <c r="Q852" s="36" t="s">
        <v>404</v>
      </c>
      <c r="R852" s="36" t="s">
        <v>404</v>
      </c>
      <c r="S852" s="36" t="s">
        <v>386</v>
      </c>
      <c r="T852" s="36">
        <v>733</v>
      </c>
      <c r="U852" s="36">
        <v>485433201</v>
      </c>
      <c r="V852" s="36">
        <v>1</v>
      </c>
      <c r="W852" s="36">
        <v>336533</v>
      </c>
      <c r="X852" s="37">
        <v>44777.875</v>
      </c>
      <c r="Y852" s="36" t="s">
        <v>619</v>
      </c>
      <c r="Z852" s="36">
        <v>0</v>
      </c>
      <c r="AA852" s="37"/>
      <c r="AB852" s="37">
        <v>44777.875</v>
      </c>
      <c r="AC852" s="37">
        <v>22302.916666666668</v>
      </c>
      <c r="AD852" s="37">
        <v>44745.875</v>
      </c>
      <c r="AE852" s="37">
        <v>44741.875</v>
      </c>
      <c r="AF852" s="37">
        <v>44286.875</v>
      </c>
      <c r="AG852" s="36"/>
      <c r="AH852" s="36">
        <v>0</v>
      </c>
      <c r="AI852" s="36">
        <v>0</v>
      </c>
      <c r="AJ852" s="36">
        <v>0</v>
      </c>
      <c r="AK852" s="36">
        <v>0</v>
      </c>
      <c r="AL852" s="36">
        <v>0</v>
      </c>
      <c r="AM852" s="36">
        <v>0</v>
      </c>
      <c r="AN852" s="36" t="s">
        <v>389</v>
      </c>
      <c r="AO852" s="36">
        <v>15</v>
      </c>
      <c r="AP852" s="36" t="s">
        <v>403</v>
      </c>
      <c r="AQ852" s="36">
        <v>256976</v>
      </c>
      <c r="AR852" s="36">
        <v>2569.7600000000002</v>
      </c>
      <c r="AS852" s="36" t="s">
        <v>408</v>
      </c>
      <c r="AT852" t="str">
        <f t="shared" si="45"/>
        <v>813466250JXX DXX MXWHXDX1978.72SIMSIMNÃO733485433201133653344777.875ASSETJ - ASSOCIACAO DOS SERVIDORES DO TRIBUNAL DE044777.87522302.916666666744745.87544741.87544286.875000000AMIL15AMIL FACIL S80 QC S/COPART2569762569.76ATIVO</v>
      </c>
      <c r="AU852">
        <f t="shared" si="46"/>
        <v>0</v>
      </c>
      <c r="AV852">
        <f t="shared" si="47"/>
        <v>0</v>
      </c>
      <c r="AW852">
        <f>COUNTIF(Erros!$J$2:$J$1060,H852)</f>
        <v>1</v>
      </c>
      <c r="AX852">
        <f>COUNTIF(Discrepante!$J$2:$J$86,H852)</f>
        <v>0</v>
      </c>
      <c r="AY852">
        <f>COUNTIF(Acertos!$J$2:$J$37,H852)</f>
        <v>0</v>
      </c>
    </row>
    <row r="853" spans="1:51">
      <c r="A853" s="33"/>
      <c r="B853" s="33"/>
      <c r="C853" s="33"/>
      <c r="D853" s="36"/>
      <c r="E853" s="33"/>
      <c r="F853" s="33"/>
      <c r="G853" s="33"/>
      <c r="H853" s="36">
        <v>81346635</v>
      </c>
      <c r="I853" s="30">
        <v>0</v>
      </c>
      <c r="J853" s="36" t="s">
        <v>636</v>
      </c>
      <c r="K853" s="33"/>
      <c r="L853" s="33"/>
      <c r="M853" s="33"/>
      <c r="N853" s="33"/>
      <c r="O853" s="33"/>
      <c r="P853" s="36">
        <v>2137.0100000000002</v>
      </c>
      <c r="Q853" s="36" t="s">
        <v>404</v>
      </c>
      <c r="R853" s="36" t="s">
        <v>404</v>
      </c>
      <c r="S853" s="36" t="s">
        <v>386</v>
      </c>
      <c r="T853" s="36">
        <v>733</v>
      </c>
      <c r="U853" s="36">
        <v>485431204</v>
      </c>
      <c r="V853" s="36">
        <v>1</v>
      </c>
      <c r="W853" s="36">
        <v>336543</v>
      </c>
      <c r="X853" s="37">
        <v>44777.875</v>
      </c>
      <c r="Y853" s="36" t="s">
        <v>619</v>
      </c>
      <c r="Z853" s="36">
        <v>0</v>
      </c>
      <c r="AA853" s="37"/>
      <c r="AB853" s="37">
        <v>44777.875</v>
      </c>
      <c r="AC853" s="37">
        <v>13723.875</v>
      </c>
      <c r="AD853" s="37">
        <v>44745.875</v>
      </c>
      <c r="AE853" s="37">
        <v>44741.875</v>
      </c>
      <c r="AF853" s="37">
        <v>44286.875</v>
      </c>
      <c r="AG853" s="36"/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36" t="s">
        <v>389</v>
      </c>
      <c r="AO853" s="36">
        <v>15</v>
      </c>
      <c r="AP853" s="36" t="s">
        <v>622</v>
      </c>
      <c r="AQ853" s="36">
        <v>277535</v>
      </c>
      <c r="AR853" s="36">
        <v>2775.35</v>
      </c>
      <c r="AS853" s="36" t="s">
        <v>408</v>
      </c>
      <c r="AT853" t="str">
        <f t="shared" si="45"/>
        <v>813466350XNXX RXBXXRX LXVXRXRX2137.01SIMSIMNÃO733485431204133654344777.875ASSETJ - ASSOCIACAO DOS SERVIDORES DO TRIBUNAL DE044777.87513723.87544745.87544741.87544286.875000000AMIL15AMIL FACIL S80 QP S/COPART2775352775.35ATIVO</v>
      </c>
      <c r="AU853">
        <f t="shared" si="46"/>
        <v>0</v>
      </c>
      <c r="AV853">
        <f t="shared" si="47"/>
        <v>0</v>
      </c>
      <c r="AW853">
        <f>COUNTIF(Erros!$J$2:$J$1060,H853)</f>
        <v>1</v>
      </c>
      <c r="AX853">
        <f>COUNTIF(Discrepante!$J$2:$J$86,H853)</f>
        <v>0</v>
      </c>
      <c r="AY853">
        <f>COUNTIF(Acertos!$J$2:$J$37,H853)</f>
        <v>0</v>
      </c>
    </row>
    <row r="854" spans="1:51">
      <c r="A854" s="33"/>
      <c r="B854" s="33"/>
      <c r="C854" s="33"/>
      <c r="D854" s="34"/>
      <c r="E854" s="33"/>
      <c r="F854" s="33"/>
      <c r="G854" s="33"/>
      <c r="H854" s="34">
        <v>81346638</v>
      </c>
      <c r="I854" s="29">
        <v>0</v>
      </c>
      <c r="J854" s="34" t="s">
        <v>637</v>
      </c>
      <c r="K854" s="33"/>
      <c r="L854" s="33"/>
      <c r="M854" s="33"/>
      <c r="N854" s="33"/>
      <c r="O854" s="33"/>
      <c r="P854" s="34">
        <v>1978.72</v>
      </c>
      <c r="Q854" s="34" t="s">
        <v>404</v>
      </c>
      <c r="R854" s="34" t="s">
        <v>404</v>
      </c>
      <c r="S854" s="34" t="s">
        <v>386</v>
      </c>
      <c r="T854" s="34">
        <v>733</v>
      </c>
      <c r="U854" s="34">
        <v>485433201</v>
      </c>
      <c r="V854" s="34">
        <v>1</v>
      </c>
      <c r="W854" s="34">
        <v>336574</v>
      </c>
      <c r="X854" s="35">
        <v>44777.875</v>
      </c>
      <c r="Y854" s="34" t="s">
        <v>619</v>
      </c>
      <c r="Z854" s="34">
        <v>0</v>
      </c>
      <c r="AA854" s="35"/>
      <c r="AB854" s="35">
        <v>44777.875</v>
      </c>
      <c r="AC854" s="35">
        <v>17847.916666666668</v>
      </c>
      <c r="AD854" s="35">
        <v>44745.875</v>
      </c>
      <c r="AE854" s="35">
        <v>44741.875</v>
      </c>
      <c r="AF854" s="35">
        <v>44286.875</v>
      </c>
      <c r="AG854" s="34"/>
      <c r="AH854" s="34">
        <v>0</v>
      </c>
      <c r="AI854" s="34">
        <v>0</v>
      </c>
      <c r="AJ854" s="34">
        <v>0</v>
      </c>
      <c r="AK854" s="34">
        <v>0</v>
      </c>
      <c r="AL854" s="34">
        <v>0</v>
      </c>
      <c r="AM854" s="34">
        <v>0</v>
      </c>
      <c r="AN854" s="34" t="s">
        <v>389</v>
      </c>
      <c r="AO854" s="34">
        <v>15</v>
      </c>
      <c r="AP854" s="34" t="s">
        <v>403</v>
      </c>
      <c r="AQ854" s="34">
        <v>256976</v>
      </c>
      <c r="AR854" s="34">
        <v>2569.7600000000002</v>
      </c>
      <c r="AS854" s="34" t="s">
        <v>408</v>
      </c>
      <c r="AT854" t="str">
        <f t="shared" si="45"/>
        <v>813466380WXWXRX FXRXX XLVX1978.72SIMSIMNÃO733485433201133657444777.875ASSETJ - ASSOCIACAO DOS SERVIDORES DO TRIBUNAL DE044777.87517847.916666666744745.87544741.87544286.875000000AMIL15AMIL FACIL S80 QC S/COPART2569762569.76ATIVO</v>
      </c>
      <c r="AU854">
        <f t="shared" si="46"/>
        <v>0</v>
      </c>
      <c r="AV854">
        <f t="shared" si="47"/>
        <v>0</v>
      </c>
      <c r="AW854">
        <f>COUNTIF(Erros!$J$2:$J$1060,H854)</f>
        <v>1</v>
      </c>
      <c r="AX854">
        <f>COUNTIF(Discrepante!$J$2:$J$86,H854)</f>
        <v>0</v>
      </c>
      <c r="AY854">
        <f>COUNTIF(Acertos!$J$2:$J$37,H854)</f>
        <v>0</v>
      </c>
    </row>
    <row r="855" spans="1:51">
      <c r="A855" s="33"/>
      <c r="B855" s="33"/>
      <c r="C855" s="33"/>
      <c r="D855" s="36"/>
      <c r="E855" s="33"/>
      <c r="F855" s="33"/>
      <c r="G855" s="33"/>
      <c r="H855" s="36">
        <v>81346646</v>
      </c>
      <c r="I855" s="30">
        <v>0</v>
      </c>
      <c r="J855" s="36" t="s">
        <v>638</v>
      </c>
      <c r="K855" s="33"/>
      <c r="L855" s="33"/>
      <c r="M855" s="33"/>
      <c r="N855" s="33"/>
      <c r="O855" s="33"/>
      <c r="P855" s="36">
        <v>598.05999999999995</v>
      </c>
      <c r="Q855" s="36" t="s">
        <v>404</v>
      </c>
      <c r="R855" s="36" t="s">
        <v>404</v>
      </c>
      <c r="S855" s="36" t="s">
        <v>386</v>
      </c>
      <c r="T855" s="36">
        <v>733</v>
      </c>
      <c r="U855" s="36">
        <v>485433201</v>
      </c>
      <c r="V855" s="36">
        <v>1</v>
      </c>
      <c r="W855" s="36">
        <v>336575</v>
      </c>
      <c r="X855" s="37">
        <v>44777.875</v>
      </c>
      <c r="Y855" s="36" t="s">
        <v>619</v>
      </c>
      <c r="Z855" s="36">
        <v>0</v>
      </c>
      <c r="AA855" s="37"/>
      <c r="AB855" s="37">
        <v>44777.875</v>
      </c>
      <c r="AC855" s="37">
        <v>30785.875</v>
      </c>
      <c r="AD855" s="37">
        <v>44745.875</v>
      </c>
      <c r="AE855" s="37">
        <v>44741.875</v>
      </c>
      <c r="AF855" s="37">
        <v>44286.875</v>
      </c>
      <c r="AG855" s="36"/>
      <c r="AH855" s="36">
        <v>0</v>
      </c>
      <c r="AI855" s="36">
        <v>0</v>
      </c>
      <c r="AJ855" s="36">
        <v>0</v>
      </c>
      <c r="AK855" s="36">
        <v>0</v>
      </c>
      <c r="AL855" s="36">
        <v>0</v>
      </c>
      <c r="AM855" s="36">
        <v>0</v>
      </c>
      <c r="AN855" s="36" t="s">
        <v>389</v>
      </c>
      <c r="AO855" s="36">
        <v>15</v>
      </c>
      <c r="AP855" s="36" t="s">
        <v>403</v>
      </c>
      <c r="AQ855" s="36">
        <v>7767</v>
      </c>
      <c r="AR855" s="36">
        <v>776.7</v>
      </c>
      <c r="AS855" s="36" t="s">
        <v>408</v>
      </c>
      <c r="AT855" t="str">
        <f t="shared" si="45"/>
        <v>813466460THXX BUXNX PXNTX598.06SIMSIMNÃO733485433201133657544777.875ASSETJ - ASSOCIACAO DOS SERVIDORES DO TRIBUNAL DE044777.87530785.87544745.87544741.87544286.875000000AMIL15AMIL FACIL S80 QC S/COPART7767776.7ATIVO</v>
      </c>
      <c r="AU855">
        <f t="shared" si="46"/>
        <v>0</v>
      </c>
      <c r="AV855">
        <f t="shared" si="47"/>
        <v>0</v>
      </c>
      <c r="AW855">
        <f>COUNTIF(Erros!$J$2:$J$1060,H855)</f>
        <v>1</v>
      </c>
      <c r="AX855">
        <f>COUNTIF(Discrepante!$J$2:$J$86,H855)</f>
        <v>0</v>
      </c>
      <c r="AY855">
        <f>COUNTIF(Acertos!$J$2:$J$37,H855)</f>
        <v>0</v>
      </c>
    </row>
    <row r="856" spans="1:51">
      <c r="A856" s="33"/>
      <c r="B856" s="33"/>
      <c r="C856" s="33"/>
      <c r="D856" s="34"/>
      <c r="E856" s="33"/>
      <c r="F856" s="33"/>
      <c r="G856" s="33"/>
      <c r="H856" s="34">
        <v>81346647</v>
      </c>
      <c r="I856" s="29">
        <v>0</v>
      </c>
      <c r="J856" s="34" t="s">
        <v>639</v>
      </c>
      <c r="K856" s="33"/>
      <c r="L856" s="33"/>
      <c r="M856" s="33"/>
      <c r="N856" s="33"/>
      <c r="O856" s="33"/>
      <c r="P856" s="34">
        <v>1221.1500000000001</v>
      </c>
      <c r="Q856" s="34" t="s">
        <v>404</v>
      </c>
      <c r="R856" s="34" t="s">
        <v>404</v>
      </c>
      <c r="S856" s="34" t="s">
        <v>386</v>
      </c>
      <c r="T856" s="34">
        <v>733</v>
      </c>
      <c r="U856" s="34">
        <v>485431204</v>
      </c>
      <c r="V856" s="34">
        <v>1</v>
      </c>
      <c r="W856" s="34">
        <v>336600</v>
      </c>
      <c r="X856" s="35">
        <v>44777.875</v>
      </c>
      <c r="Y856" s="34" t="s">
        <v>619</v>
      </c>
      <c r="Z856" s="34">
        <v>0</v>
      </c>
      <c r="AA856" s="35"/>
      <c r="AB856" s="35">
        <v>44777.875</v>
      </c>
      <c r="AC856" s="35">
        <v>23795.875</v>
      </c>
      <c r="AD856" s="35">
        <v>44745.875</v>
      </c>
      <c r="AE856" s="35">
        <v>44741.875</v>
      </c>
      <c r="AF856" s="35">
        <v>44286.875</v>
      </c>
      <c r="AG856" s="34"/>
      <c r="AH856" s="34">
        <v>0</v>
      </c>
      <c r="AI856" s="34">
        <v>0</v>
      </c>
      <c r="AJ856" s="34">
        <v>0</v>
      </c>
      <c r="AK856" s="34">
        <v>0</v>
      </c>
      <c r="AL856" s="34">
        <v>0</v>
      </c>
      <c r="AM856" s="34">
        <v>0</v>
      </c>
      <c r="AN856" s="34" t="s">
        <v>389</v>
      </c>
      <c r="AO856" s="34">
        <v>15</v>
      </c>
      <c r="AP856" s="34" t="s">
        <v>622</v>
      </c>
      <c r="AQ856" s="34">
        <v>158592</v>
      </c>
      <c r="AR856" s="34">
        <v>1585.92</v>
      </c>
      <c r="AS856" s="34" t="s">
        <v>408</v>
      </c>
      <c r="AT856" t="str">
        <f t="shared" si="45"/>
        <v>813466470RXQUXL BXRRXTX DX XRXUJX XLXVXXRX1221.15SIMSIMNÃO733485431204133660044777.875ASSETJ - ASSOCIACAO DOS SERVIDORES DO TRIBUNAL DE044777.87523795.87544745.87544741.87544286.875000000AMIL15AMIL FACIL S80 QP S/COPART1585921585.92ATIVO</v>
      </c>
      <c r="AU856">
        <f t="shared" si="46"/>
        <v>0</v>
      </c>
      <c r="AV856">
        <f t="shared" si="47"/>
        <v>0</v>
      </c>
      <c r="AW856">
        <f>COUNTIF(Erros!$J$2:$J$1060,H856)</f>
        <v>1</v>
      </c>
      <c r="AX856">
        <f>COUNTIF(Discrepante!$J$2:$J$86,H856)</f>
        <v>0</v>
      </c>
      <c r="AY856">
        <f>COUNTIF(Acertos!$J$2:$J$37,H856)</f>
        <v>0</v>
      </c>
    </row>
    <row r="857" spans="1:51">
      <c r="A857" s="33"/>
      <c r="B857" s="33"/>
      <c r="C857" s="33"/>
      <c r="D857" s="34"/>
      <c r="E857" s="33"/>
      <c r="F857" s="33"/>
      <c r="G857" s="33"/>
      <c r="H857" s="34">
        <v>81346651</v>
      </c>
      <c r="I857" s="29">
        <v>0</v>
      </c>
      <c r="J857" s="34" t="s">
        <v>645</v>
      </c>
      <c r="K857" s="33"/>
      <c r="L857" s="33"/>
      <c r="M857" s="33"/>
      <c r="N857" s="33"/>
      <c r="O857" s="33"/>
      <c r="P857" s="34">
        <v>976.92</v>
      </c>
      <c r="Q857" s="34" t="s">
        <v>404</v>
      </c>
      <c r="R857" s="34" t="s">
        <v>404</v>
      </c>
      <c r="S857" s="34" t="s">
        <v>386</v>
      </c>
      <c r="T857" s="34">
        <v>733</v>
      </c>
      <c r="U857" s="34">
        <v>485431204</v>
      </c>
      <c r="V857" s="34">
        <v>1</v>
      </c>
      <c r="W857" s="34">
        <v>336604</v>
      </c>
      <c r="X857" s="35">
        <v>44777.875</v>
      </c>
      <c r="Y857" s="34" t="s">
        <v>619</v>
      </c>
      <c r="Z857" s="34">
        <v>0</v>
      </c>
      <c r="AA857" s="35"/>
      <c r="AB857" s="35">
        <v>44777.875</v>
      </c>
      <c r="AC857" s="35">
        <v>25745.875</v>
      </c>
      <c r="AD857" s="35">
        <v>44745.875</v>
      </c>
      <c r="AE857" s="35">
        <v>44741.875</v>
      </c>
      <c r="AF857" s="35">
        <v>44286.875</v>
      </c>
      <c r="AG857" s="34"/>
      <c r="AH857" s="34">
        <v>0</v>
      </c>
      <c r="AI857" s="34">
        <v>0</v>
      </c>
      <c r="AJ857" s="34">
        <v>0</v>
      </c>
      <c r="AK857" s="34">
        <v>0</v>
      </c>
      <c r="AL857" s="34">
        <v>0</v>
      </c>
      <c r="AM857" s="34">
        <v>0</v>
      </c>
      <c r="AN857" s="34" t="s">
        <v>389</v>
      </c>
      <c r="AO857" s="34">
        <v>15</v>
      </c>
      <c r="AP857" s="34" t="s">
        <v>622</v>
      </c>
      <c r="AQ857" s="34">
        <v>126873</v>
      </c>
      <c r="AR857" s="34">
        <v>1268.73</v>
      </c>
      <c r="AS857" s="34" t="s">
        <v>408</v>
      </c>
      <c r="AT857" t="str">
        <f t="shared" si="45"/>
        <v>813466510WXGNXR MXXXMXXNX976.92SIMSIMNÃO733485431204133660444777.875ASSETJ - ASSOCIACAO DOS SERVIDORES DO TRIBUNAL DE044777.87525745.87544745.87544741.87544286.875000000AMIL15AMIL FACIL S80 QP S/COPART1268731268.73ATIVO</v>
      </c>
      <c r="AU857">
        <f t="shared" si="46"/>
        <v>0</v>
      </c>
      <c r="AV857">
        <f t="shared" si="47"/>
        <v>0</v>
      </c>
      <c r="AW857">
        <f>COUNTIF(Erros!$J$2:$J$1060,H857)</f>
        <v>1</v>
      </c>
      <c r="AX857">
        <f>COUNTIF(Discrepante!$J$2:$J$86,H857)</f>
        <v>0</v>
      </c>
      <c r="AY857">
        <f>COUNTIF(Acertos!$J$2:$J$37,H857)</f>
        <v>0</v>
      </c>
    </row>
    <row r="858" spans="1:51">
      <c r="A858" s="33"/>
      <c r="B858" s="33"/>
      <c r="C858" s="33"/>
      <c r="D858" s="34"/>
      <c r="E858" s="33"/>
      <c r="F858" s="33"/>
      <c r="G858" s="33"/>
      <c r="H858" s="34">
        <v>81346668</v>
      </c>
      <c r="I858" s="29">
        <v>0</v>
      </c>
      <c r="J858" s="34" t="s">
        <v>641</v>
      </c>
      <c r="K858" s="33"/>
      <c r="L858" s="33"/>
      <c r="M858" s="33"/>
      <c r="N858" s="33"/>
      <c r="O858" s="33"/>
      <c r="P858" s="34">
        <v>657.86</v>
      </c>
      <c r="Q858" s="34" t="s">
        <v>404</v>
      </c>
      <c r="R858" s="34" t="s">
        <v>404</v>
      </c>
      <c r="S858" s="34" t="s">
        <v>386</v>
      </c>
      <c r="T858" s="34">
        <v>733</v>
      </c>
      <c r="U858" s="34">
        <v>485433201</v>
      </c>
      <c r="V858" s="34">
        <v>1</v>
      </c>
      <c r="W858" s="34">
        <v>336601</v>
      </c>
      <c r="X858" s="35">
        <v>44777.875</v>
      </c>
      <c r="Y858" s="34" t="s">
        <v>619</v>
      </c>
      <c r="Z858" s="34">
        <v>0</v>
      </c>
      <c r="AA858" s="35"/>
      <c r="AB858" s="35">
        <v>44777.875</v>
      </c>
      <c r="AC858" s="35">
        <v>29649.875</v>
      </c>
      <c r="AD858" s="35">
        <v>44745.875</v>
      </c>
      <c r="AE858" s="35">
        <v>44741.875</v>
      </c>
      <c r="AF858" s="35">
        <v>44286.875</v>
      </c>
      <c r="AG858" s="34"/>
      <c r="AH858" s="34">
        <v>0</v>
      </c>
      <c r="AI858" s="34">
        <v>0</v>
      </c>
      <c r="AJ858" s="34">
        <v>0</v>
      </c>
      <c r="AK858" s="34">
        <v>0</v>
      </c>
      <c r="AL858" s="34">
        <v>0</v>
      </c>
      <c r="AM858" s="34">
        <v>0</v>
      </c>
      <c r="AN858" s="34" t="s">
        <v>389</v>
      </c>
      <c r="AO858" s="34">
        <v>15</v>
      </c>
      <c r="AP858" s="34" t="s">
        <v>403</v>
      </c>
      <c r="AQ858" s="34">
        <v>85436</v>
      </c>
      <c r="AR858" s="34">
        <v>854.36</v>
      </c>
      <c r="AS858" s="34" t="s">
        <v>408</v>
      </c>
      <c r="AT858" t="str">
        <f t="shared" si="45"/>
        <v>813466680PRXWXLX DXX PXRXXRX657.86SIMSIMNÃO733485433201133660144777.875ASSETJ - ASSOCIACAO DOS SERVIDORES DO TRIBUNAL DE044777.87529649.87544745.87544741.87544286.875000000AMIL15AMIL FACIL S80 QC S/COPART85436854.36ATIVO</v>
      </c>
      <c r="AU858">
        <f t="shared" si="46"/>
        <v>0</v>
      </c>
      <c r="AV858">
        <f t="shared" si="47"/>
        <v>0</v>
      </c>
      <c r="AW858">
        <f>COUNTIF(Erros!$J$2:$J$1060,H858)</f>
        <v>1</v>
      </c>
      <c r="AX858">
        <f>COUNTIF(Discrepante!$J$2:$J$86,H858)</f>
        <v>0</v>
      </c>
      <c r="AY858">
        <f>COUNTIF(Acertos!$J$2:$J$37,H858)</f>
        <v>0</v>
      </c>
    </row>
    <row r="859" spans="1:51">
      <c r="A859" s="33"/>
      <c r="B859" s="33"/>
      <c r="C859" s="33"/>
      <c r="D859" s="34"/>
      <c r="E859" s="33"/>
      <c r="F859" s="33"/>
      <c r="G859" s="33"/>
      <c r="H859" s="34">
        <v>81435576</v>
      </c>
      <c r="I859" s="29">
        <v>0</v>
      </c>
      <c r="J859" s="34" t="s">
        <v>643</v>
      </c>
      <c r="K859" s="33"/>
      <c r="L859" s="33"/>
      <c r="M859" s="33"/>
      <c r="N859" s="33"/>
      <c r="O859" s="33"/>
      <c r="P859" s="34">
        <v>673.81</v>
      </c>
      <c r="Q859" s="34" t="s">
        <v>404</v>
      </c>
      <c r="R859" s="34" t="s">
        <v>404</v>
      </c>
      <c r="S859" s="34" t="s">
        <v>386</v>
      </c>
      <c r="T859" s="34">
        <v>733</v>
      </c>
      <c r="U859" s="34">
        <v>485421207</v>
      </c>
      <c r="V859" s="34">
        <v>1</v>
      </c>
      <c r="W859" s="34">
        <v>336602</v>
      </c>
      <c r="X859" s="35">
        <v>44777.875</v>
      </c>
      <c r="Y859" s="34" t="s">
        <v>619</v>
      </c>
      <c r="Z859" s="34">
        <v>1</v>
      </c>
      <c r="AA859" s="35"/>
      <c r="AB859" s="35">
        <v>44777.875</v>
      </c>
      <c r="AC859" s="35">
        <v>43392.875</v>
      </c>
      <c r="AD859" s="35">
        <v>44745.875</v>
      </c>
      <c r="AE859" s="35"/>
      <c r="AF859" s="35">
        <v>44286.875</v>
      </c>
      <c r="AG859" s="34"/>
      <c r="AH859" s="34">
        <v>0</v>
      </c>
      <c r="AI859" s="34">
        <v>0</v>
      </c>
      <c r="AJ859" s="34">
        <v>0</v>
      </c>
      <c r="AK859" s="34">
        <v>0</v>
      </c>
      <c r="AL859" s="34">
        <v>0</v>
      </c>
      <c r="AM859" s="34">
        <v>0</v>
      </c>
      <c r="AN859" s="34" t="s">
        <v>389</v>
      </c>
      <c r="AO859" s="34">
        <v>15</v>
      </c>
      <c r="AP859" s="34" t="s">
        <v>625</v>
      </c>
      <c r="AQ859" s="34">
        <v>87508</v>
      </c>
      <c r="AR859" s="34">
        <v>875.08</v>
      </c>
      <c r="AS859" s="34" t="s">
        <v>408</v>
      </c>
      <c r="AT859" t="str">
        <f t="shared" si="45"/>
        <v>814355760BXNTX GXZZX WXRNXWK DX XUZX XLVX673.81SIMSIMNÃO733485421207133660244777.875ASSETJ - ASSOCIACAO DOS SERVIDORES DO TRIBUNAL DE144777.87543392.87544745.87544286.875000000AMIL15AMIL S750 R2 QP S/COPART87508875.08ATIVO</v>
      </c>
      <c r="AU859">
        <f t="shared" si="46"/>
        <v>0</v>
      </c>
      <c r="AV859">
        <f t="shared" si="47"/>
        <v>0</v>
      </c>
      <c r="AW859">
        <f>COUNTIF(Erros!$J$2:$J$1060,H859)</f>
        <v>1</v>
      </c>
      <c r="AX859">
        <f>COUNTIF(Discrepante!$J$2:$J$86,H859)</f>
        <v>0</v>
      </c>
      <c r="AY859">
        <f>COUNTIF(Acertos!$J$2:$J$37,H859)</f>
        <v>0</v>
      </c>
    </row>
    <row r="860" spans="1:51">
      <c r="A860" s="33"/>
      <c r="B860" s="33"/>
      <c r="C860" s="33"/>
      <c r="D860" s="36"/>
      <c r="E860" s="33"/>
      <c r="F860" s="33"/>
      <c r="G860" s="33"/>
      <c r="H860" s="36">
        <v>81435968</v>
      </c>
      <c r="I860" s="30">
        <v>0</v>
      </c>
      <c r="J860" s="36" t="s">
        <v>640</v>
      </c>
      <c r="K860" s="33"/>
      <c r="L860" s="33"/>
      <c r="M860" s="33"/>
      <c r="N860" s="33"/>
      <c r="O860" s="33"/>
      <c r="P860" s="36">
        <v>615.13</v>
      </c>
      <c r="Q860" s="36" t="s">
        <v>404</v>
      </c>
      <c r="R860" s="36" t="s">
        <v>404</v>
      </c>
      <c r="S860" s="36" t="s">
        <v>386</v>
      </c>
      <c r="T860" s="36">
        <v>733</v>
      </c>
      <c r="U860" s="36">
        <v>485431204</v>
      </c>
      <c r="V860" s="36">
        <v>1</v>
      </c>
      <c r="W860" s="36">
        <v>336600</v>
      </c>
      <c r="X860" s="37">
        <v>44777.875</v>
      </c>
      <c r="Y860" s="36" t="s">
        <v>619</v>
      </c>
      <c r="Z860" s="36">
        <v>1</v>
      </c>
      <c r="AA860" s="37"/>
      <c r="AB860" s="37">
        <v>44777.875</v>
      </c>
      <c r="AC860" s="37">
        <v>33471.875</v>
      </c>
      <c r="AD860" s="37">
        <v>44745.875</v>
      </c>
      <c r="AE860" s="37"/>
      <c r="AF860" s="37">
        <v>44286.875</v>
      </c>
      <c r="AG860" s="36"/>
      <c r="AH860" s="36">
        <v>0</v>
      </c>
      <c r="AI860" s="36">
        <v>0</v>
      </c>
      <c r="AJ860" s="36">
        <v>0</v>
      </c>
      <c r="AK860" s="36">
        <v>0</v>
      </c>
      <c r="AL860" s="36">
        <v>0</v>
      </c>
      <c r="AM860" s="36">
        <v>0</v>
      </c>
      <c r="AN860" s="36" t="s">
        <v>389</v>
      </c>
      <c r="AO860" s="36">
        <v>15</v>
      </c>
      <c r="AP860" s="36" t="s">
        <v>622</v>
      </c>
      <c r="AQ860" s="36">
        <v>79888</v>
      </c>
      <c r="AR860" s="36">
        <v>798.88</v>
      </c>
      <c r="AS860" s="36" t="s">
        <v>408</v>
      </c>
      <c r="AT860" t="str">
        <f t="shared" si="45"/>
        <v>814359680JULXXNX BXRRXTX FXRXX DX XLXVXXRX615.13SIMSIMNÃO733485431204133660044777.875ASSETJ - ASSOCIACAO DOS SERVIDORES DO TRIBUNAL DE144777.87533471.87544745.87544286.875000000AMIL15AMIL FACIL S80 QP S/COPART79888798.88ATIVO</v>
      </c>
      <c r="AU860">
        <f t="shared" si="46"/>
        <v>0</v>
      </c>
      <c r="AV860">
        <f t="shared" si="47"/>
        <v>0</v>
      </c>
      <c r="AW860">
        <f>COUNTIF(Erros!$J$2:$J$1060,H860)</f>
        <v>1</v>
      </c>
      <c r="AX860">
        <f>COUNTIF(Discrepante!$J$2:$J$86,H860)</f>
        <v>0</v>
      </c>
      <c r="AY860">
        <f>COUNTIF(Acertos!$J$2:$J$37,H860)</f>
        <v>0</v>
      </c>
    </row>
    <row r="861" spans="1:51">
      <c r="A861" s="33"/>
      <c r="B861" s="33"/>
      <c r="C861" s="33"/>
      <c r="D861" s="36"/>
      <c r="E861" s="33"/>
      <c r="F861" s="33"/>
      <c r="G861" s="33"/>
      <c r="H861" s="36">
        <v>81435970</v>
      </c>
      <c r="I861" s="30">
        <v>0</v>
      </c>
      <c r="J861" s="36" t="s">
        <v>646</v>
      </c>
      <c r="K861" s="33"/>
      <c r="L861" s="33"/>
      <c r="M861" s="33"/>
      <c r="N861" s="33"/>
      <c r="O861" s="33"/>
      <c r="P861" s="36">
        <v>359.12</v>
      </c>
      <c r="Q861" s="36" t="s">
        <v>404</v>
      </c>
      <c r="R861" s="36" t="s">
        <v>404</v>
      </c>
      <c r="S861" s="36" t="s">
        <v>386</v>
      </c>
      <c r="T861" s="36">
        <v>733</v>
      </c>
      <c r="U861" s="36">
        <v>485431204</v>
      </c>
      <c r="V861" s="36">
        <v>1</v>
      </c>
      <c r="W861" s="36">
        <v>336604</v>
      </c>
      <c r="X861" s="37">
        <v>44777.875</v>
      </c>
      <c r="Y861" s="36" t="s">
        <v>619</v>
      </c>
      <c r="Z861" s="36">
        <v>1</v>
      </c>
      <c r="AA861" s="37"/>
      <c r="AB861" s="37">
        <v>44777.875</v>
      </c>
      <c r="AC861" s="37">
        <v>43271.875</v>
      </c>
      <c r="AD861" s="37">
        <v>44745.875</v>
      </c>
      <c r="AE861" s="37"/>
      <c r="AF861" s="37">
        <v>44286.875</v>
      </c>
      <c r="AG861" s="36"/>
      <c r="AH861" s="36">
        <v>0</v>
      </c>
      <c r="AI861" s="36">
        <v>0</v>
      </c>
      <c r="AJ861" s="36">
        <v>0</v>
      </c>
      <c r="AK861" s="36">
        <v>0</v>
      </c>
      <c r="AL861" s="36">
        <v>0</v>
      </c>
      <c r="AM861" s="36">
        <v>0</v>
      </c>
      <c r="AN861" s="36" t="s">
        <v>389</v>
      </c>
      <c r="AO861" s="36">
        <v>15</v>
      </c>
      <c r="AP861" s="36" t="s">
        <v>622</v>
      </c>
      <c r="AQ861" s="36">
        <v>4664</v>
      </c>
      <c r="AR861" s="36">
        <v>466.4</v>
      </c>
      <c r="AS861" s="36" t="s">
        <v>408</v>
      </c>
      <c r="AT861" t="str">
        <f t="shared" si="45"/>
        <v>814359700LXRXNZX XNTXNXX MXTXUX MXXXMXXNX359.12SIMSIMNÃO733485431204133660444777.875ASSETJ - ASSOCIACAO DOS SERVIDORES DO TRIBUNAL DE144777.87543271.87544745.87544286.875000000AMIL15AMIL FACIL S80 QP S/COPART4664466.4ATIVO</v>
      </c>
      <c r="AU861">
        <f t="shared" si="46"/>
        <v>0</v>
      </c>
      <c r="AV861">
        <f t="shared" si="47"/>
        <v>0</v>
      </c>
      <c r="AW861">
        <f>COUNTIF(Erros!$J$2:$J$1060,H861)</f>
        <v>1</v>
      </c>
      <c r="AX861">
        <f>COUNTIF(Discrepante!$J$2:$J$86,H861)</f>
        <v>0</v>
      </c>
      <c r="AY861">
        <f>COUNTIF(Acertos!$J$2:$J$37,H861)</f>
        <v>0</v>
      </c>
    </row>
    <row r="862" spans="1:51">
      <c r="A862" s="33"/>
      <c r="B862" s="33"/>
      <c r="C862" s="33"/>
      <c r="D862" s="34"/>
      <c r="E862" s="33"/>
      <c r="F862" s="33"/>
      <c r="G862" s="33"/>
      <c r="H862" s="34">
        <v>81435971</v>
      </c>
      <c r="I862" s="29">
        <v>0</v>
      </c>
      <c r="J862" s="34" t="s">
        <v>635</v>
      </c>
      <c r="K862" s="33"/>
      <c r="L862" s="33"/>
      <c r="M862" s="33"/>
      <c r="N862" s="33"/>
      <c r="O862" s="33"/>
      <c r="P862" s="34">
        <v>389.05</v>
      </c>
      <c r="Q862" s="34" t="s">
        <v>404</v>
      </c>
      <c r="R862" s="34" t="s">
        <v>404</v>
      </c>
      <c r="S862" s="34" t="s">
        <v>386</v>
      </c>
      <c r="T862" s="34">
        <v>733</v>
      </c>
      <c r="U862" s="34">
        <v>485433201</v>
      </c>
      <c r="V862" s="34">
        <v>1</v>
      </c>
      <c r="W862" s="34">
        <v>336533</v>
      </c>
      <c r="X862" s="35">
        <v>44777.875</v>
      </c>
      <c r="Y862" s="34" t="s">
        <v>619</v>
      </c>
      <c r="Z862" s="34">
        <v>1</v>
      </c>
      <c r="AA862" s="35"/>
      <c r="AB862" s="35">
        <v>44777.875</v>
      </c>
      <c r="AC862" s="35">
        <v>36122.916666666664</v>
      </c>
      <c r="AD862" s="35">
        <v>44745.875</v>
      </c>
      <c r="AE862" s="35"/>
      <c r="AF862" s="35">
        <v>44286.875</v>
      </c>
      <c r="AG862" s="34"/>
      <c r="AH862" s="34">
        <v>0</v>
      </c>
      <c r="AI862" s="34">
        <v>0</v>
      </c>
      <c r="AJ862" s="34">
        <v>0</v>
      </c>
      <c r="AK862" s="34">
        <v>0</v>
      </c>
      <c r="AL862" s="34">
        <v>0</v>
      </c>
      <c r="AM862" s="34">
        <v>0</v>
      </c>
      <c r="AN862" s="34" t="s">
        <v>389</v>
      </c>
      <c r="AO862" s="34">
        <v>15</v>
      </c>
      <c r="AP862" s="34" t="s">
        <v>403</v>
      </c>
      <c r="AQ862" s="34">
        <v>50526</v>
      </c>
      <c r="AR862" s="34">
        <v>505.26</v>
      </c>
      <c r="AS862" s="34" t="s">
        <v>408</v>
      </c>
      <c r="AT862" t="str">
        <f t="shared" si="45"/>
        <v>814359710MURXLX DXX MXWHXDX389.05SIMSIMNÃO733485433201133653344777.875ASSETJ - ASSOCIACAO DOS SERVIDORES DO TRIBUNAL DE144777.87536122.916666666744745.87544286.875000000AMIL15AMIL FACIL S80 QC S/COPART50526505.26ATIVO</v>
      </c>
      <c r="AU862">
        <f t="shared" si="46"/>
        <v>0</v>
      </c>
      <c r="AV862">
        <f t="shared" si="47"/>
        <v>0</v>
      </c>
      <c r="AW862">
        <f>COUNTIF(Erros!$J$2:$J$1060,H862)</f>
        <v>1</v>
      </c>
      <c r="AX862">
        <f>COUNTIF(Discrepante!$J$2:$J$86,H862)</f>
        <v>0</v>
      </c>
      <c r="AY862">
        <f>COUNTIF(Acertos!$J$2:$J$37,H862)</f>
        <v>0</v>
      </c>
    </row>
    <row r="863" spans="1:51">
      <c r="A863" s="33"/>
      <c r="B863" s="33"/>
      <c r="C863" s="33"/>
      <c r="D863" s="34"/>
      <c r="E863" s="33"/>
      <c r="F863" s="33"/>
      <c r="G863" s="33"/>
      <c r="H863" s="34">
        <v>81565821</v>
      </c>
      <c r="I863" s="29">
        <v>0</v>
      </c>
      <c r="J863" s="34" t="s">
        <v>653</v>
      </c>
      <c r="K863" s="33"/>
      <c r="L863" s="33"/>
      <c r="M863" s="33"/>
      <c r="N863" s="33"/>
      <c r="O863" s="33"/>
      <c r="P863" s="34">
        <v>2137.0100000000002</v>
      </c>
      <c r="Q863" s="34" t="s">
        <v>404</v>
      </c>
      <c r="R863" s="34" t="s">
        <v>404</v>
      </c>
      <c r="S863" s="34" t="s">
        <v>386</v>
      </c>
      <c r="T863" s="34">
        <v>733</v>
      </c>
      <c r="U863" s="34">
        <v>485431204</v>
      </c>
      <c r="V863" s="34">
        <v>1</v>
      </c>
      <c r="W863" s="34">
        <v>338958</v>
      </c>
      <c r="X863" s="35">
        <v>44777.875</v>
      </c>
      <c r="Y863" s="34" t="s">
        <v>619</v>
      </c>
      <c r="Z863" s="34">
        <v>0</v>
      </c>
      <c r="AA863" s="35"/>
      <c r="AB863" s="35">
        <v>44777.875</v>
      </c>
      <c r="AC863" s="35">
        <v>19331.916666666668</v>
      </c>
      <c r="AD863" s="35">
        <v>44745.875</v>
      </c>
      <c r="AE863" s="35">
        <v>44741.875</v>
      </c>
      <c r="AF863" s="35">
        <v>44316.875</v>
      </c>
      <c r="AG863" s="34"/>
      <c r="AH863" s="34">
        <v>0</v>
      </c>
      <c r="AI863" s="34">
        <v>0</v>
      </c>
      <c r="AJ863" s="34">
        <v>0</v>
      </c>
      <c r="AK863" s="34">
        <v>0</v>
      </c>
      <c r="AL863" s="34">
        <v>0</v>
      </c>
      <c r="AM863" s="34">
        <v>0</v>
      </c>
      <c r="AN863" s="34" t="s">
        <v>389</v>
      </c>
      <c r="AO863" s="34">
        <v>14</v>
      </c>
      <c r="AP863" s="34" t="s">
        <v>622</v>
      </c>
      <c r="AQ863" s="34">
        <v>277535</v>
      </c>
      <c r="AR863" s="34">
        <v>2775.35</v>
      </c>
      <c r="AS863" s="34" t="s">
        <v>408</v>
      </c>
      <c r="AT863" t="str">
        <f t="shared" si="45"/>
        <v>815658210XRX MXRXX XLLX PXXXXTX2137.01SIMSIMNÃO733485431204133895844777.875ASSETJ - ASSOCIACAO DOS SERVIDORES DO TRIBUNAL DE044777.87519331.916666666744745.87544741.87544316.875000000AMIL14AMIL FACIL S80 QP S/COPART2775352775.35ATIVO</v>
      </c>
      <c r="AU863">
        <f t="shared" si="46"/>
        <v>0</v>
      </c>
      <c r="AV863">
        <f t="shared" si="47"/>
        <v>0</v>
      </c>
      <c r="AW863">
        <f>COUNTIF(Erros!$J$2:$J$1060,H863)</f>
        <v>1</v>
      </c>
      <c r="AX863">
        <f>COUNTIF(Discrepante!$J$2:$J$86,H863)</f>
        <v>0</v>
      </c>
      <c r="AY863">
        <f>COUNTIF(Acertos!$J$2:$J$37,H863)</f>
        <v>0</v>
      </c>
    </row>
    <row r="864" spans="1:51">
      <c r="A864" s="33"/>
      <c r="B864" s="33"/>
      <c r="C864" s="33"/>
      <c r="D864" s="36"/>
      <c r="E864" s="33"/>
      <c r="F864" s="33"/>
      <c r="G864" s="33"/>
      <c r="H864" s="36">
        <v>81571019</v>
      </c>
      <c r="I864" s="30">
        <v>0</v>
      </c>
      <c r="J864" s="36" t="s">
        <v>654</v>
      </c>
      <c r="K864" s="33"/>
      <c r="L864" s="33"/>
      <c r="M864" s="33"/>
      <c r="N864" s="33"/>
      <c r="O864" s="33"/>
      <c r="P864" s="36">
        <v>548.66999999999996</v>
      </c>
      <c r="Q864" s="36" t="s">
        <v>404</v>
      </c>
      <c r="R864" s="36" t="s">
        <v>386</v>
      </c>
      <c r="S864" s="36" t="s">
        <v>386</v>
      </c>
      <c r="T864" s="36">
        <v>733</v>
      </c>
      <c r="U864" s="36">
        <v>485433201</v>
      </c>
      <c r="V864" s="36">
        <v>1</v>
      </c>
      <c r="W864" s="36">
        <v>339415</v>
      </c>
      <c r="X864" s="37">
        <v>44777.875</v>
      </c>
      <c r="Y864" s="36" t="s">
        <v>619</v>
      </c>
      <c r="Z864" s="36">
        <v>0</v>
      </c>
      <c r="AA864" s="37">
        <v>44693.875</v>
      </c>
      <c r="AB864" s="37">
        <v>44777.875</v>
      </c>
      <c r="AC864" s="37">
        <v>29706.875</v>
      </c>
      <c r="AD864" s="37">
        <v>44693.875</v>
      </c>
      <c r="AE864" s="37">
        <v>44549.875</v>
      </c>
      <c r="AF864" s="37">
        <v>44316.875</v>
      </c>
      <c r="AG864" s="36"/>
      <c r="AH864" s="36">
        <v>0</v>
      </c>
      <c r="AI864" s="36">
        <v>0</v>
      </c>
      <c r="AJ864" s="36">
        <v>0</v>
      </c>
      <c r="AK864" s="36">
        <v>0</v>
      </c>
      <c r="AL864" s="36">
        <v>0</v>
      </c>
      <c r="AM864" s="36">
        <v>0</v>
      </c>
      <c r="AN864" s="36" t="s">
        <v>389</v>
      </c>
      <c r="AO864" s="36">
        <v>14</v>
      </c>
      <c r="AP864" s="36" t="s">
        <v>403</v>
      </c>
      <c r="AQ864" s="36">
        <v>71256</v>
      </c>
      <c r="AR864" s="36">
        <v>712.56</v>
      </c>
      <c r="AS864" s="36" t="s">
        <v>391</v>
      </c>
      <c r="AT864" t="str">
        <f t="shared" si="45"/>
        <v>815710190RXDRXGX PXNXLX MXWXDX548.67SIMNÃONÃO733485433201133941544777.875ASSETJ - ASSOCIACAO DOS SERVIDORES DO TRIBUNAL DE044693.87544777.87529706.87544693.87544549.87544316.875000000AMIL14AMIL FACIL S80 QC S/COPART71256712.56INATIVO</v>
      </c>
      <c r="AU864">
        <f t="shared" si="46"/>
        <v>0</v>
      </c>
      <c r="AV864">
        <f t="shared" si="47"/>
        <v>0</v>
      </c>
      <c r="AW864">
        <f>COUNTIF(Erros!$J$2:$J$1060,H864)</f>
        <v>1</v>
      </c>
      <c r="AX864">
        <f>COUNTIF(Discrepante!$J$2:$J$86,H864)</f>
        <v>0</v>
      </c>
      <c r="AY864">
        <f>COUNTIF(Acertos!$J$2:$J$37,H864)</f>
        <v>0</v>
      </c>
    </row>
    <row r="865" spans="1:51">
      <c r="A865" s="33"/>
      <c r="B865" s="33"/>
      <c r="C865" s="33"/>
      <c r="D865" s="36"/>
      <c r="E865" s="33"/>
      <c r="F865" s="33"/>
      <c r="G865" s="33"/>
      <c r="H865" s="36">
        <v>81571077</v>
      </c>
      <c r="I865" s="30">
        <v>0</v>
      </c>
      <c r="J865" s="36" t="s">
        <v>648</v>
      </c>
      <c r="K865" s="33"/>
      <c r="L865" s="33"/>
      <c r="M865" s="33"/>
      <c r="N865" s="33"/>
      <c r="O865" s="33"/>
      <c r="P865" s="36">
        <v>598.05999999999995</v>
      </c>
      <c r="Q865" s="36" t="s">
        <v>404</v>
      </c>
      <c r="R865" s="36" t="s">
        <v>404</v>
      </c>
      <c r="S865" s="36" t="s">
        <v>386</v>
      </c>
      <c r="T865" s="36">
        <v>733</v>
      </c>
      <c r="U865" s="36">
        <v>485433201</v>
      </c>
      <c r="V865" s="36">
        <v>1</v>
      </c>
      <c r="W865" s="36">
        <v>336750</v>
      </c>
      <c r="X865" s="37">
        <v>44777.875</v>
      </c>
      <c r="Y865" s="36" t="s">
        <v>619</v>
      </c>
      <c r="Z865" s="36">
        <v>0</v>
      </c>
      <c r="AA865" s="37"/>
      <c r="AB865" s="37">
        <v>44777.875</v>
      </c>
      <c r="AC865" s="37">
        <v>30913.875</v>
      </c>
      <c r="AD865" s="37">
        <v>44745.875</v>
      </c>
      <c r="AE865" s="37">
        <v>44741.875</v>
      </c>
      <c r="AF865" s="37">
        <v>44316.875</v>
      </c>
      <c r="AG865" s="36"/>
      <c r="AH865" s="36">
        <v>0</v>
      </c>
      <c r="AI865" s="36">
        <v>0</v>
      </c>
      <c r="AJ865" s="36">
        <v>0</v>
      </c>
      <c r="AK865" s="36">
        <v>0</v>
      </c>
      <c r="AL865" s="36">
        <v>0</v>
      </c>
      <c r="AM865" s="36">
        <v>0</v>
      </c>
      <c r="AN865" s="36" t="s">
        <v>389</v>
      </c>
      <c r="AO865" s="36">
        <v>14</v>
      </c>
      <c r="AP865" s="36" t="s">
        <v>403</v>
      </c>
      <c r="AQ865" s="36">
        <v>7767</v>
      </c>
      <c r="AR865" s="36">
        <v>776.7</v>
      </c>
      <c r="AS865" s="36" t="s">
        <v>408</v>
      </c>
      <c r="AT865" t="str">
        <f t="shared" si="45"/>
        <v>815710770RXNXTX RXXTTX598.06SIMSIMNÃO733485433201133675044777.875ASSETJ - ASSOCIACAO DOS SERVIDORES DO TRIBUNAL DE044777.87530913.87544745.87544741.87544316.875000000AMIL14AMIL FACIL S80 QC S/COPART7767776.7ATIVO</v>
      </c>
      <c r="AU865">
        <f t="shared" si="46"/>
        <v>0</v>
      </c>
      <c r="AV865">
        <f t="shared" si="47"/>
        <v>0</v>
      </c>
      <c r="AW865">
        <f>COUNTIF(Erros!$J$2:$J$1060,H865)</f>
        <v>1</v>
      </c>
      <c r="AX865">
        <f>COUNTIF(Discrepante!$J$2:$J$86,H865)</f>
        <v>0</v>
      </c>
      <c r="AY865">
        <f>COUNTIF(Acertos!$J$2:$J$37,H865)</f>
        <v>0</v>
      </c>
    </row>
    <row r="866" spans="1:51">
      <c r="A866" s="33"/>
      <c r="B866" s="33"/>
      <c r="C866" s="33"/>
      <c r="D866" s="34"/>
      <c r="E866" s="33"/>
      <c r="F866" s="33"/>
      <c r="G866" s="33"/>
      <c r="H866" s="34">
        <v>81571079</v>
      </c>
      <c r="I866" s="29">
        <v>0</v>
      </c>
      <c r="J866" s="34" t="s">
        <v>649</v>
      </c>
      <c r="K866" s="33"/>
      <c r="L866" s="33"/>
      <c r="M866" s="33"/>
      <c r="N866" s="33"/>
      <c r="O866" s="33"/>
      <c r="P866" s="34">
        <v>2137.0100000000002</v>
      </c>
      <c r="Q866" s="34" t="s">
        <v>404</v>
      </c>
      <c r="R866" s="34" t="s">
        <v>404</v>
      </c>
      <c r="S866" s="34" t="s">
        <v>386</v>
      </c>
      <c r="T866" s="34">
        <v>733</v>
      </c>
      <c r="U866" s="34">
        <v>485431204</v>
      </c>
      <c r="V866" s="34">
        <v>1</v>
      </c>
      <c r="W866" s="34">
        <v>337245</v>
      </c>
      <c r="X866" s="35">
        <v>44777.875</v>
      </c>
      <c r="Y866" s="34" t="s">
        <v>619</v>
      </c>
      <c r="Z866" s="34">
        <v>0</v>
      </c>
      <c r="AA866" s="35"/>
      <c r="AB866" s="35">
        <v>44777.875</v>
      </c>
      <c r="AC866" s="35">
        <v>20444.916666666668</v>
      </c>
      <c r="AD866" s="35">
        <v>44745.875</v>
      </c>
      <c r="AE866" s="35">
        <v>44741.875</v>
      </c>
      <c r="AF866" s="35">
        <v>44316.875</v>
      </c>
      <c r="AG866" s="34"/>
      <c r="AH866" s="34">
        <v>0</v>
      </c>
      <c r="AI866" s="34">
        <v>0</v>
      </c>
      <c r="AJ866" s="34">
        <v>0</v>
      </c>
      <c r="AK866" s="34">
        <v>0</v>
      </c>
      <c r="AL866" s="34">
        <v>0</v>
      </c>
      <c r="AM866" s="34">
        <v>0</v>
      </c>
      <c r="AN866" s="34" t="s">
        <v>389</v>
      </c>
      <c r="AO866" s="34">
        <v>14</v>
      </c>
      <c r="AP866" s="34" t="s">
        <v>622</v>
      </c>
      <c r="AQ866" s="34">
        <v>277535</v>
      </c>
      <c r="AR866" s="34">
        <v>2775.35</v>
      </c>
      <c r="AS866" s="34" t="s">
        <v>408</v>
      </c>
      <c r="AT866" t="str">
        <f t="shared" si="45"/>
        <v>815710790XLZX XLVX DX XUZX2137.01SIMSIMNÃO733485431204133724544777.875ASSETJ - ASSOCIACAO DOS SERVIDORES DO TRIBUNAL DE044777.87520444.916666666744745.87544741.87544316.875000000AMIL14AMIL FACIL S80 QP S/COPART2775352775.35ATIVO</v>
      </c>
      <c r="AU866">
        <f t="shared" si="46"/>
        <v>0</v>
      </c>
      <c r="AV866">
        <f t="shared" si="47"/>
        <v>0</v>
      </c>
      <c r="AW866">
        <f>COUNTIF(Erros!$J$2:$J$1060,H866)</f>
        <v>1</v>
      </c>
      <c r="AX866">
        <f>COUNTIF(Discrepante!$J$2:$J$86,H866)</f>
        <v>0</v>
      </c>
      <c r="AY866">
        <f>COUNTIF(Acertos!$J$2:$J$37,H866)</f>
        <v>0</v>
      </c>
    </row>
    <row r="867" spans="1:51">
      <c r="A867" s="33"/>
      <c r="B867" s="33"/>
      <c r="C867" s="33"/>
      <c r="D867" s="36"/>
      <c r="E867" s="33"/>
      <c r="F867" s="33"/>
      <c r="G867" s="33"/>
      <c r="H867" s="36">
        <v>81571085</v>
      </c>
      <c r="I867" s="30">
        <v>0</v>
      </c>
      <c r="J867" s="36" t="s">
        <v>652</v>
      </c>
      <c r="K867" s="33"/>
      <c r="L867" s="33"/>
      <c r="M867" s="33"/>
      <c r="N867" s="33"/>
      <c r="O867" s="33"/>
      <c r="P867" s="36">
        <v>474.65</v>
      </c>
      <c r="Q867" s="36" t="s">
        <v>404</v>
      </c>
      <c r="R867" s="36" t="s">
        <v>404</v>
      </c>
      <c r="S867" s="36" t="s">
        <v>386</v>
      </c>
      <c r="T867" s="36">
        <v>733</v>
      </c>
      <c r="U867" s="36">
        <v>485433201</v>
      </c>
      <c r="V867" s="36">
        <v>1</v>
      </c>
      <c r="W867" s="36">
        <v>338956</v>
      </c>
      <c r="X867" s="37">
        <v>44777.875</v>
      </c>
      <c r="Y867" s="36" t="s">
        <v>619</v>
      </c>
      <c r="Z867" s="36">
        <v>0</v>
      </c>
      <c r="AA867" s="37"/>
      <c r="AB867" s="37">
        <v>44777.875</v>
      </c>
      <c r="AC867" s="37">
        <v>35772.916666666664</v>
      </c>
      <c r="AD867" s="37">
        <v>44745.875</v>
      </c>
      <c r="AE867" s="37">
        <v>44741.875</v>
      </c>
      <c r="AF867" s="37">
        <v>44316.875</v>
      </c>
      <c r="AG867" s="36"/>
      <c r="AH867" s="36">
        <v>0</v>
      </c>
      <c r="AI867" s="36">
        <v>0</v>
      </c>
      <c r="AJ867" s="36">
        <v>0</v>
      </c>
      <c r="AK867" s="36">
        <v>0</v>
      </c>
      <c r="AL867" s="36">
        <v>0</v>
      </c>
      <c r="AM867" s="36">
        <v>0</v>
      </c>
      <c r="AN867" s="36" t="s">
        <v>389</v>
      </c>
      <c r="AO867" s="36">
        <v>14</v>
      </c>
      <c r="AP867" s="36" t="s">
        <v>403</v>
      </c>
      <c r="AQ867" s="36">
        <v>61642</v>
      </c>
      <c r="AR867" s="36">
        <v>616.41999999999996</v>
      </c>
      <c r="AS867" s="36" t="s">
        <v>408</v>
      </c>
      <c r="AT867" t="str">
        <f t="shared" si="45"/>
        <v>815710850RXDRXGX DX LXMX GXMX474.65SIMSIMNÃO733485433201133895644777.875ASSETJ - ASSOCIACAO DOS SERVIDORES DO TRIBUNAL DE044777.87535772.916666666744745.87544741.87544316.875000000AMIL14AMIL FACIL S80 QC S/COPART61642616.42ATIVO</v>
      </c>
      <c r="AU867">
        <f t="shared" si="46"/>
        <v>0</v>
      </c>
      <c r="AV867">
        <f t="shared" si="47"/>
        <v>0</v>
      </c>
      <c r="AW867">
        <f>COUNTIF(Erros!$J$2:$J$1060,H867)</f>
        <v>1</v>
      </c>
      <c r="AX867">
        <f>COUNTIF(Discrepante!$J$2:$J$86,H867)</f>
        <v>0</v>
      </c>
      <c r="AY867">
        <f>COUNTIF(Acertos!$J$2:$J$37,H867)</f>
        <v>0</v>
      </c>
    </row>
    <row r="868" spans="1:51">
      <c r="A868" s="33"/>
      <c r="B868" s="33"/>
      <c r="C868" s="33"/>
      <c r="D868" s="36"/>
      <c r="E868" s="33"/>
      <c r="F868" s="33"/>
      <c r="G868" s="33"/>
      <c r="H868" s="36">
        <v>81571086</v>
      </c>
      <c r="I868" s="30">
        <v>0</v>
      </c>
      <c r="J868" s="36" t="s">
        <v>650</v>
      </c>
      <c r="K868" s="33"/>
      <c r="L868" s="33"/>
      <c r="M868" s="33"/>
      <c r="N868" s="33"/>
      <c r="O868" s="33"/>
      <c r="P868" s="36">
        <v>2137.0100000000002</v>
      </c>
      <c r="Q868" s="36" t="s">
        <v>404</v>
      </c>
      <c r="R868" s="36" t="s">
        <v>404</v>
      </c>
      <c r="S868" s="36" t="s">
        <v>386</v>
      </c>
      <c r="T868" s="36">
        <v>733</v>
      </c>
      <c r="U868" s="36">
        <v>485431204</v>
      </c>
      <c r="V868" s="36">
        <v>1</v>
      </c>
      <c r="W868" s="36">
        <v>337246</v>
      </c>
      <c r="X868" s="37">
        <v>44777.875</v>
      </c>
      <c r="Y868" s="36" t="s">
        <v>619</v>
      </c>
      <c r="Z868" s="36">
        <v>0</v>
      </c>
      <c r="AA868" s="37"/>
      <c r="AB868" s="37">
        <v>44777.875</v>
      </c>
      <c r="AC868" s="37">
        <v>10850.875</v>
      </c>
      <c r="AD868" s="37">
        <v>44745.875</v>
      </c>
      <c r="AE868" s="37">
        <v>44741.875</v>
      </c>
      <c r="AF868" s="37">
        <v>44316.875</v>
      </c>
      <c r="AG868" s="36"/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36" t="s">
        <v>389</v>
      </c>
      <c r="AO868" s="36">
        <v>14</v>
      </c>
      <c r="AP868" s="36" t="s">
        <v>622</v>
      </c>
      <c r="AQ868" s="36">
        <v>277535</v>
      </c>
      <c r="AR868" s="36">
        <v>2775.35</v>
      </c>
      <c r="AS868" s="36" t="s">
        <v>408</v>
      </c>
      <c r="AT868" t="str">
        <f t="shared" si="45"/>
        <v>815710860YLVXX XLMX RXNXTX WXLMX WXLMX LXMX RXMXNX HXGX2137.01SIMSIMNÃO733485431204133724644777.875ASSETJ - ASSOCIACAO DOS SERVIDORES DO TRIBUNAL DE044777.87510850.87544745.87544741.87544316.875000000AMIL14AMIL FACIL S80 QP S/COPART2775352775.35ATIVO</v>
      </c>
      <c r="AU868">
        <f t="shared" si="46"/>
        <v>0</v>
      </c>
      <c r="AV868">
        <f t="shared" si="47"/>
        <v>0</v>
      </c>
      <c r="AW868">
        <f>COUNTIF(Erros!$J$2:$J$1060,H868)</f>
        <v>1</v>
      </c>
      <c r="AX868">
        <f>COUNTIF(Discrepante!$J$2:$J$86,H868)</f>
        <v>0</v>
      </c>
      <c r="AY868">
        <f>COUNTIF(Acertos!$J$2:$J$37,H868)</f>
        <v>0</v>
      </c>
    </row>
    <row r="869" spans="1:51">
      <c r="A869" s="33"/>
      <c r="B869" s="33"/>
      <c r="C869" s="33"/>
      <c r="D869" s="34"/>
      <c r="E869" s="33"/>
      <c r="F869" s="33"/>
      <c r="G869" s="33"/>
      <c r="H869" s="34">
        <v>81571096</v>
      </c>
      <c r="I869" s="29">
        <v>0</v>
      </c>
      <c r="J869" s="34" t="s">
        <v>651</v>
      </c>
      <c r="K869" s="33"/>
      <c r="L869" s="33"/>
      <c r="M869" s="33"/>
      <c r="N869" s="33"/>
      <c r="O869" s="33"/>
      <c r="P869" s="34">
        <v>1978.72</v>
      </c>
      <c r="Q869" s="34" t="s">
        <v>404</v>
      </c>
      <c r="R869" s="34" t="s">
        <v>404</v>
      </c>
      <c r="S869" s="34" t="s">
        <v>386</v>
      </c>
      <c r="T869" s="34">
        <v>733</v>
      </c>
      <c r="U869" s="34">
        <v>485433201</v>
      </c>
      <c r="V869" s="34">
        <v>1</v>
      </c>
      <c r="W869" s="34">
        <v>337621</v>
      </c>
      <c r="X869" s="35">
        <v>44777.875</v>
      </c>
      <c r="Y869" s="34" t="s">
        <v>619</v>
      </c>
      <c r="Z869" s="34">
        <v>0</v>
      </c>
      <c r="AA869" s="35"/>
      <c r="AB869" s="35">
        <v>44777.875</v>
      </c>
      <c r="AC869" s="35">
        <v>20767.916666666668</v>
      </c>
      <c r="AD869" s="35">
        <v>44745.875</v>
      </c>
      <c r="AE869" s="35">
        <v>44741.875</v>
      </c>
      <c r="AF869" s="35">
        <v>44316.875</v>
      </c>
      <c r="AG869" s="34"/>
      <c r="AH869" s="34">
        <v>0</v>
      </c>
      <c r="AI869" s="34">
        <v>0</v>
      </c>
      <c r="AJ869" s="34">
        <v>0</v>
      </c>
      <c r="AK869" s="34">
        <v>0</v>
      </c>
      <c r="AL869" s="34">
        <v>0</v>
      </c>
      <c r="AM869" s="34">
        <v>0</v>
      </c>
      <c r="AN869" s="34" t="s">
        <v>389</v>
      </c>
      <c r="AO869" s="34">
        <v>14</v>
      </c>
      <c r="AP869" s="34" t="s">
        <v>403</v>
      </c>
      <c r="AQ869" s="34">
        <v>256976</v>
      </c>
      <c r="AR869" s="34">
        <v>2569.7600000000002</v>
      </c>
      <c r="AS869" s="34" t="s">
        <v>408</v>
      </c>
      <c r="AT869" t="str">
        <f t="shared" si="45"/>
        <v>815710960RXXLY FXRNXNDX BXLDXNX1978.72SIMSIMNÃO733485433201133762144777.875ASSETJ - ASSOCIACAO DOS SERVIDORES DO TRIBUNAL DE044777.87520767.916666666744745.87544741.87544316.875000000AMIL14AMIL FACIL S80 QC S/COPART2569762569.76ATIVO</v>
      </c>
      <c r="AU869">
        <f t="shared" si="46"/>
        <v>0</v>
      </c>
      <c r="AV869">
        <f t="shared" si="47"/>
        <v>0</v>
      </c>
      <c r="AW869">
        <f>COUNTIF(Erros!$J$2:$J$1060,H869)</f>
        <v>1</v>
      </c>
      <c r="AX869">
        <f>COUNTIF(Discrepante!$J$2:$J$86,H869)</f>
        <v>0</v>
      </c>
      <c r="AY869">
        <f>COUNTIF(Acertos!$J$2:$J$37,H869)</f>
        <v>0</v>
      </c>
    </row>
    <row r="870" spans="1:51">
      <c r="A870" s="33"/>
      <c r="B870" s="33"/>
      <c r="C870" s="33"/>
      <c r="D870" s="36"/>
      <c r="E870" s="33"/>
      <c r="F870" s="33"/>
      <c r="G870" s="33"/>
      <c r="H870" s="36">
        <v>81571097</v>
      </c>
      <c r="I870" s="30">
        <v>0</v>
      </c>
      <c r="J870" s="36" t="s">
        <v>656</v>
      </c>
      <c r="K870" s="33"/>
      <c r="L870" s="33"/>
      <c r="M870" s="33"/>
      <c r="N870" s="33"/>
      <c r="O870" s="33"/>
      <c r="P870" s="36">
        <v>2137.0100000000002</v>
      </c>
      <c r="Q870" s="36" t="s">
        <v>404</v>
      </c>
      <c r="R870" s="36" t="s">
        <v>404</v>
      </c>
      <c r="S870" s="36" t="s">
        <v>386</v>
      </c>
      <c r="T870" s="36">
        <v>733</v>
      </c>
      <c r="U870" s="36">
        <v>485431204</v>
      </c>
      <c r="V870" s="36">
        <v>1</v>
      </c>
      <c r="W870" s="36">
        <v>339515</v>
      </c>
      <c r="X870" s="37">
        <v>44777.875</v>
      </c>
      <c r="Y870" s="36" t="s">
        <v>619</v>
      </c>
      <c r="Z870" s="36">
        <v>0</v>
      </c>
      <c r="AA870" s="37"/>
      <c r="AB870" s="37">
        <v>44777.875</v>
      </c>
      <c r="AC870" s="37">
        <v>17969.875</v>
      </c>
      <c r="AD870" s="37">
        <v>44745.875</v>
      </c>
      <c r="AE870" s="37">
        <v>44741.875</v>
      </c>
      <c r="AF870" s="37">
        <v>44316.875</v>
      </c>
      <c r="AG870" s="36"/>
      <c r="AH870" s="36">
        <v>0</v>
      </c>
      <c r="AI870" s="36">
        <v>0</v>
      </c>
      <c r="AJ870" s="36">
        <v>0</v>
      </c>
      <c r="AK870" s="36">
        <v>0</v>
      </c>
      <c r="AL870" s="36">
        <v>0</v>
      </c>
      <c r="AM870" s="36">
        <v>0</v>
      </c>
      <c r="AN870" s="36" t="s">
        <v>389</v>
      </c>
      <c r="AO870" s="36">
        <v>14</v>
      </c>
      <c r="AP870" s="36" t="s">
        <v>622</v>
      </c>
      <c r="AQ870" s="36">
        <v>277535</v>
      </c>
      <c r="AR870" s="36">
        <v>2775.35</v>
      </c>
      <c r="AS870" s="36" t="s">
        <v>408</v>
      </c>
      <c r="AT870" t="str">
        <f t="shared" si="45"/>
        <v>815710970LUWXLX BXLX BXRBXX2137.01SIMSIMNÃO733485431204133951544777.875ASSETJ - ASSOCIACAO DOS SERVIDORES DO TRIBUNAL DE044777.87517969.87544745.87544741.87544316.875000000AMIL14AMIL FACIL S80 QP S/COPART2775352775.35ATIVO</v>
      </c>
      <c r="AU870">
        <f t="shared" si="46"/>
        <v>0</v>
      </c>
      <c r="AV870">
        <f t="shared" si="47"/>
        <v>0</v>
      </c>
      <c r="AW870">
        <f>COUNTIF(Erros!$J$2:$J$1060,H870)</f>
        <v>1</v>
      </c>
      <c r="AX870">
        <f>COUNTIF(Discrepante!$J$2:$J$86,H870)</f>
        <v>0</v>
      </c>
      <c r="AY870">
        <f>COUNTIF(Acertos!$J$2:$J$37,H870)</f>
        <v>0</v>
      </c>
    </row>
    <row r="871" spans="1:51">
      <c r="A871" s="33"/>
      <c r="B871" s="33"/>
      <c r="C871" s="33"/>
      <c r="D871" s="34"/>
      <c r="E871" s="33"/>
      <c r="F871" s="33"/>
      <c r="G871" s="33"/>
      <c r="H871" s="34">
        <v>81571098</v>
      </c>
      <c r="I871" s="29">
        <v>0</v>
      </c>
      <c r="J871" s="34" t="s">
        <v>662</v>
      </c>
      <c r="K871" s="33"/>
      <c r="L871" s="33"/>
      <c r="M871" s="33"/>
      <c r="N871" s="33"/>
      <c r="O871" s="33"/>
      <c r="P871" s="34">
        <v>2137.0100000000002</v>
      </c>
      <c r="Q871" s="34" t="s">
        <v>404</v>
      </c>
      <c r="R871" s="34" t="s">
        <v>404</v>
      </c>
      <c r="S871" s="34" t="s">
        <v>386</v>
      </c>
      <c r="T871" s="34">
        <v>733</v>
      </c>
      <c r="U871" s="34">
        <v>485431204</v>
      </c>
      <c r="V871" s="34">
        <v>1</v>
      </c>
      <c r="W871" s="34">
        <v>340510</v>
      </c>
      <c r="X871" s="35">
        <v>44777.875</v>
      </c>
      <c r="Y871" s="34" t="s">
        <v>619</v>
      </c>
      <c r="Z871" s="34">
        <v>0</v>
      </c>
      <c r="AA871" s="35"/>
      <c r="AB871" s="35">
        <v>44777.875</v>
      </c>
      <c r="AC871" s="35">
        <v>17549.916666666668</v>
      </c>
      <c r="AD871" s="35">
        <v>44745.875</v>
      </c>
      <c r="AE871" s="35">
        <v>44741.875</v>
      </c>
      <c r="AF871" s="35">
        <v>44316.875</v>
      </c>
      <c r="AG871" s="34"/>
      <c r="AH871" s="34">
        <v>0</v>
      </c>
      <c r="AI871" s="34">
        <v>0</v>
      </c>
      <c r="AJ871" s="34">
        <v>0</v>
      </c>
      <c r="AK871" s="34">
        <v>0</v>
      </c>
      <c r="AL871" s="34">
        <v>0</v>
      </c>
      <c r="AM871" s="34">
        <v>0</v>
      </c>
      <c r="AN871" s="34" t="s">
        <v>389</v>
      </c>
      <c r="AO871" s="34">
        <v>14</v>
      </c>
      <c r="AP871" s="34" t="s">
        <v>622</v>
      </c>
      <c r="AQ871" s="34">
        <v>277535</v>
      </c>
      <c r="AR871" s="34">
        <v>2775.35</v>
      </c>
      <c r="AS871" s="34" t="s">
        <v>408</v>
      </c>
      <c r="AT871" t="str">
        <f t="shared" si="45"/>
        <v>815710980MXRXX XLXWX FXNXWX DX XLBUQUXRQUX WXVXLWXNTX2137.01SIMSIMNÃO733485431204134051044777.875ASSETJ - ASSOCIACAO DOS SERVIDORES DO TRIBUNAL DE044777.87517549.916666666744745.87544741.87544316.875000000AMIL14AMIL FACIL S80 QP S/COPART2775352775.35ATIVO</v>
      </c>
      <c r="AU871">
        <f t="shared" si="46"/>
        <v>0</v>
      </c>
      <c r="AV871">
        <f t="shared" si="47"/>
        <v>0</v>
      </c>
      <c r="AW871">
        <f>COUNTIF(Erros!$J$2:$J$1060,H871)</f>
        <v>1</v>
      </c>
      <c r="AX871">
        <f>COUNTIF(Discrepante!$J$2:$J$86,H871)</f>
        <v>0</v>
      </c>
      <c r="AY871">
        <f>COUNTIF(Acertos!$J$2:$J$37,H871)</f>
        <v>0</v>
      </c>
    </row>
    <row r="872" spans="1:51">
      <c r="A872" s="33"/>
      <c r="B872" s="33"/>
      <c r="C872" s="33"/>
      <c r="D872" s="34"/>
      <c r="E872" s="33"/>
      <c r="F872" s="33"/>
      <c r="G872" s="33"/>
      <c r="H872" s="34">
        <v>81581791</v>
      </c>
      <c r="I872" s="29">
        <v>0</v>
      </c>
      <c r="J872" s="34" t="s">
        <v>647</v>
      </c>
      <c r="K872" s="33"/>
      <c r="L872" s="33"/>
      <c r="M872" s="33"/>
      <c r="N872" s="33"/>
      <c r="O872" s="33"/>
      <c r="P872" s="34">
        <v>2137.0100000000002</v>
      </c>
      <c r="Q872" s="34" t="s">
        <v>404</v>
      </c>
      <c r="R872" s="34" t="s">
        <v>404</v>
      </c>
      <c r="S872" s="34" t="s">
        <v>386</v>
      </c>
      <c r="T872" s="34">
        <v>733</v>
      </c>
      <c r="U872" s="34">
        <v>485431204</v>
      </c>
      <c r="V872" s="34">
        <v>1</v>
      </c>
      <c r="W872" s="34">
        <v>336710</v>
      </c>
      <c r="X872" s="35">
        <v>44777.875</v>
      </c>
      <c r="Y872" s="34" t="s">
        <v>619</v>
      </c>
      <c r="Z872" s="34">
        <v>0</v>
      </c>
      <c r="AA872" s="35"/>
      <c r="AB872" s="35">
        <v>44777.875</v>
      </c>
      <c r="AC872" s="35">
        <v>18370.875</v>
      </c>
      <c r="AD872" s="35">
        <v>44745.875</v>
      </c>
      <c r="AE872" s="35">
        <v>44741.875</v>
      </c>
      <c r="AF872" s="35">
        <v>44316.875</v>
      </c>
      <c r="AG872" s="34"/>
      <c r="AH872" s="34">
        <v>0</v>
      </c>
      <c r="AI872" s="34">
        <v>0</v>
      </c>
      <c r="AJ872" s="34">
        <v>0</v>
      </c>
      <c r="AK872" s="34">
        <v>0</v>
      </c>
      <c r="AL872" s="34">
        <v>0</v>
      </c>
      <c r="AM872" s="34">
        <v>0</v>
      </c>
      <c r="AN872" s="34" t="s">
        <v>389</v>
      </c>
      <c r="AO872" s="34">
        <v>14</v>
      </c>
      <c r="AP872" s="34" t="s">
        <v>622</v>
      </c>
      <c r="AQ872" s="34">
        <v>277535</v>
      </c>
      <c r="AR872" s="34">
        <v>2775.35</v>
      </c>
      <c r="AS872" s="34" t="s">
        <v>408</v>
      </c>
      <c r="AT872" t="str">
        <f t="shared" si="45"/>
        <v>815817910JXXX FXRNXNDX DX XUZX2137.01SIMSIMNÃO733485431204133671044777.875ASSETJ - ASSOCIACAO DOS SERVIDORES DO TRIBUNAL DE044777.87518370.87544745.87544741.87544316.875000000AMIL14AMIL FACIL S80 QP S/COPART2775352775.35ATIVO</v>
      </c>
      <c r="AU872">
        <f t="shared" si="46"/>
        <v>0</v>
      </c>
      <c r="AV872">
        <f t="shared" si="47"/>
        <v>0</v>
      </c>
      <c r="AW872">
        <f>COUNTIF(Erros!$J$2:$J$1060,H872)</f>
        <v>1</v>
      </c>
      <c r="AX872">
        <f>COUNTIF(Discrepante!$J$2:$J$86,H872)</f>
        <v>0</v>
      </c>
      <c r="AY872">
        <f>COUNTIF(Acertos!$J$2:$J$37,H872)</f>
        <v>0</v>
      </c>
    </row>
    <row r="873" spans="1:51">
      <c r="A873" s="33"/>
      <c r="B873" s="33"/>
      <c r="C873" s="33"/>
      <c r="D873" s="36"/>
      <c r="E873" s="33"/>
      <c r="F873" s="33"/>
      <c r="G873" s="33"/>
      <c r="H873" s="36">
        <v>81581792</v>
      </c>
      <c r="I873" s="30">
        <v>0</v>
      </c>
      <c r="J873" s="36" t="s">
        <v>658</v>
      </c>
      <c r="K873" s="33"/>
      <c r="L873" s="33"/>
      <c r="M873" s="33"/>
      <c r="N873" s="33"/>
      <c r="O873" s="33"/>
      <c r="P873" s="36">
        <v>2137.0100000000002</v>
      </c>
      <c r="Q873" s="36" t="s">
        <v>404</v>
      </c>
      <c r="R873" s="36" t="s">
        <v>404</v>
      </c>
      <c r="S873" s="36" t="s">
        <v>386</v>
      </c>
      <c r="T873" s="36">
        <v>733</v>
      </c>
      <c r="U873" s="36">
        <v>485431204</v>
      </c>
      <c r="V873" s="36">
        <v>1</v>
      </c>
      <c r="W873" s="36">
        <v>340122</v>
      </c>
      <c r="X873" s="37">
        <v>44777.875</v>
      </c>
      <c r="Y873" s="36" t="s">
        <v>619</v>
      </c>
      <c r="Z873" s="36">
        <v>0</v>
      </c>
      <c r="AA873" s="37"/>
      <c r="AB873" s="37">
        <v>44777.875</v>
      </c>
      <c r="AC873" s="37">
        <v>15689.916666666666</v>
      </c>
      <c r="AD873" s="37">
        <v>44745.875</v>
      </c>
      <c r="AE873" s="37">
        <v>44741.875</v>
      </c>
      <c r="AF873" s="37">
        <v>44316.875</v>
      </c>
      <c r="AG873" s="36"/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36" t="s">
        <v>389</v>
      </c>
      <c r="AO873" s="36">
        <v>14</v>
      </c>
      <c r="AP873" s="36" t="s">
        <v>622</v>
      </c>
      <c r="AQ873" s="36">
        <v>277535</v>
      </c>
      <c r="AR873" s="36">
        <v>2775.35</v>
      </c>
      <c r="AS873" s="36" t="s">
        <v>408</v>
      </c>
      <c r="AT873" t="str">
        <f t="shared" si="45"/>
        <v>815817920XNX BXLX BXRBXX2137.01SIMSIMNÃO733485431204134012244777.875ASSETJ - ASSOCIACAO DOS SERVIDORES DO TRIBUNAL DE044777.87515689.916666666744745.87544741.87544316.875000000AMIL14AMIL FACIL S80 QP S/COPART2775352775.35ATIVO</v>
      </c>
      <c r="AU873">
        <f t="shared" si="46"/>
        <v>0</v>
      </c>
      <c r="AV873">
        <f t="shared" si="47"/>
        <v>0</v>
      </c>
      <c r="AW873">
        <f>COUNTIF(Erros!$J$2:$J$1060,H873)</f>
        <v>1</v>
      </c>
      <c r="AX873">
        <f>COUNTIF(Discrepante!$J$2:$J$86,H873)</f>
        <v>0</v>
      </c>
      <c r="AY873">
        <f>COUNTIF(Acertos!$J$2:$J$37,H873)</f>
        <v>0</v>
      </c>
    </row>
    <row r="874" spans="1:51">
      <c r="A874" s="33"/>
      <c r="B874" s="33"/>
      <c r="C874" s="33"/>
      <c r="D874" s="34"/>
      <c r="E874" s="33"/>
      <c r="F874" s="33"/>
      <c r="G874" s="33"/>
      <c r="H874" s="34">
        <v>81581794</v>
      </c>
      <c r="I874" s="29">
        <v>0</v>
      </c>
      <c r="J874" s="34" t="s">
        <v>657</v>
      </c>
      <c r="K874" s="33"/>
      <c r="L874" s="33"/>
      <c r="M874" s="33"/>
      <c r="N874" s="33"/>
      <c r="O874" s="33"/>
      <c r="P874" s="34">
        <v>2137.0100000000002</v>
      </c>
      <c r="Q874" s="34" t="s">
        <v>404</v>
      </c>
      <c r="R874" s="34" t="s">
        <v>404</v>
      </c>
      <c r="S874" s="34" t="s">
        <v>386</v>
      </c>
      <c r="T874" s="34">
        <v>733</v>
      </c>
      <c r="U874" s="34">
        <v>485431204</v>
      </c>
      <c r="V874" s="34">
        <v>1</v>
      </c>
      <c r="W874" s="34">
        <v>339768</v>
      </c>
      <c r="X874" s="35">
        <v>44777.875</v>
      </c>
      <c r="Y874" s="34" t="s">
        <v>619</v>
      </c>
      <c r="Z874" s="34">
        <v>0</v>
      </c>
      <c r="AA874" s="35"/>
      <c r="AB874" s="35">
        <v>44777.875</v>
      </c>
      <c r="AC874" s="35">
        <v>18662.916666666668</v>
      </c>
      <c r="AD874" s="35">
        <v>44745.875</v>
      </c>
      <c r="AE874" s="35">
        <v>44741.875</v>
      </c>
      <c r="AF874" s="35">
        <v>44316.875</v>
      </c>
      <c r="AG874" s="34"/>
      <c r="AH874" s="34">
        <v>0</v>
      </c>
      <c r="AI874" s="34">
        <v>0</v>
      </c>
      <c r="AJ874" s="34">
        <v>0</v>
      </c>
      <c r="AK874" s="34">
        <v>0</v>
      </c>
      <c r="AL874" s="34">
        <v>0</v>
      </c>
      <c r="AM874" s="34">
        <v>0</v>
      </c>
      <c r="AN874" s="34" t="s">
        <v>389</v>
      </c>
      <c r="AO874" s="34">
        <v>14</v>
      </c>
      <c r="AP874" s="34" t="s">
        <v>622</v>
      </c>
      <c r="AQ874" s="34">
        <v>277535</v>
      </c>
      <c r="AR874" s="34">
        <v>2775.35</v>
      </c>
      <c r="AS874" s="34" t="s">
        <v>408</v>
      </c>
      <c r="AT874" t="str">
        <f t="shared" si="45"/>
        <v>815817940WXLXX MXRXX XXLXNX2137.01SIMSIMNÃO733485431204133976844777.875ASSETJ - ASSOCIACAO DOS SERVIDORES DO TRIBUNAL DE044777.87518662.916666666744745.87544741.87544316.875000000AMIL14AMIL FACIL S80 QP S/COPART2775352775.35ATIVO</v>
      </c>
      <c r="AU874">
        <f t="shared" si="46"/>
        <v>0</v>
      </c>
      <c r="AV874">
        <f t="shared" si="47"/>
        <v>0</v>
      </c>
      <c r="AW874">
        <f>COUNTIF(Erros!$J$2:$J$1060,H874)</f>
        <v>1</v>
      </c>
      <c r="AX874">
        <f>COUNTIF(Discrepante!$J$2:$J$86,H874)</f>
        <v>0</v>
      </c>
      <c r="AY874">
        <f>COUNTIF(Acertos!$J$2:$J$37,H874)</f>
        <v>0</v>
      </c>
    </row>
    <row r="875" spans="1:51">
      <c r="A875" s="33"/>
      <c r="B875" s="33"/>
      <c r="C875" s="33"/>
      <c r="D875" s="34"/>
      <c r="E875" s="33"/>
      <c r="F875" s="33"/>
      <c r="G875" s="33"/>
      <c r="H875" s="34">
        <v>81582215</v>
      </c>
      <c r="I875" s="29">
        <v>0</v>
      </c>
      <c r="J875" s="34" t="s">
        <v>659</v>
      </c>
      <c r="K875" s="33"/>
      <c r="L875" s="33"/>
      <c r="M875" s="33"/>
      <c r="N875" s="33"/>
      <c r="O875" s="33"/>
      <c r="P875" s="34">
        <v>2137.0100000000002</v>
      </c>
      <c r="Q875" s="34" t="s">
        <v>404</v>
      </c>
      <c r="R875" s="34" t="s">
        <v>404</v>
      </c>
      <c r="S875" s="34" t="s">
        <v>386</v>
      </c>
      <c r="T875" s="34">
        <v>733</v>
      </c>
      <c r="U875" s="34">
        <v>485431204</v>
      </c>
      <c r="V875" s="34">
        <v>1</v>
      </c>
      <c r="W875" s="34">
        <v>340169</v>
      </c>
      <c r="X875" s="35">
        <v>44777.875</v>
      </c>
      <c r="Y875" s="34" t="s">
        <v>619</v>
      </c>
      <c r="Z875" s="34">
        <v>0</v>
      </c>
      <c r="AA875" s="35"/>
      <c r="AB875" s="35">
        <v>44777.875</v>
      </c>
      <c r="AC875" s="35">
        <v>8275.875</v>
      </c>
      <c r="AD875" s="35">
        <v>44745.875</v>
      </c>
      <c r="AE875" s="35">
        <v>44741.875</v>
      </c>
      <c r="AF875" s="35">
        <v>44316.875</v>
      </c>
      <c r="AG875" s="34"/>
      <c r="AH875" s="34">
        <v>0</v>
      </c>
      <c r="AI875" s="34">
        <v>0</v>
      </c>
      <c r="AJ875" s="34">
        <v>0</v>
      </c>
      <c r="AK875" s="34">
        <v>0</v>
      </c>
      <c r="AL875" s="34">
        <v>0</v>
      </c>
      <c r="AM875" s="34">
        <v>0</v>
      </c>
      <c r="AN875" s="34" t="s">
        <v>389</v>
      </c>
      <c r="AO875" s="34">
        <v>14</v>
      </c>
      <c r="AP875" s="34" t="s">
        <v>622</v>
      </c>
      <c r="AQ875" s="34">
        <v>277535</v>
      </c>
      <c r="AR875" s="34">
        <v>2775.35</v>
      </c>
      <c r="AS875" s="34" t="s">
        <v>408</v>
      </c>
      <c r="AT875" t="str">
        <f t="shared" si="45"/>
        <v>815822150XRXWY BXRBXX PXRX2137.01SIMSIMNÃO733485431204134016944777.875ASSETJ - ASSOCIACAO DOS SERVIDORES DO TRIBUNAL DE044777.8758275.87544745.87544741.87544316.875000000AMIL14AMIL FACIL S80 QP S/COPART2775352775.35ATIVO</v>
      </c>
      <c r="AU875">
        <f t="shared" si="46"/>
        <v>0</v>
      </c>
      <c r="AV875">
        <f t="shared" si="47"/>
        <v>0</v>
      </c>
      <c r="AW875">
        <f>COUNTIF(Erros!$J$2:$J$1060,H875)</f>
        <v>1</v>
      </c>
      <c r="AX875">
        <f>COUNTIF(Discrepante!$J$2:$J$86,H875)</f>
        <v>0</v>
      </c>
      <c r="AY875">
        <f>COUNTIF(Acertos!$J$2:$J$37,H875)</f>
        <v>0</v>
      </c>
    </row>
    <row r="876" spans="1:51">
      <c r="A876" s="33"/>
      <c r="B876" s="33"/>
      <c r="C876" s="33"/>
      <c r="D876" s="36"/>
      <c r="E876" s="33"/>
      <c r="F876" s="33"/>
      <c r="G876" s="33"/>
      <c r="H876" s="36">
        <v>81640493</v>
      </c>
      <c r="I876" s="30">
        <v>0</v>
      </c>
      <c r="J876" s="36" t="s">
        <v>660</v>
      </c>
      <c r="K876" s="33"/>
      <c r="L876" s="33"/>
      <c r="M876" s="33"/>
      <c r="N876" s="33"/>
      <c r="O876" s="33"/>
      <c r="P876" s="36">
        <v>2460.61</v>
      </c>
      <c r="Q876" s="36" t="s">
        <v>404</v>
      </c>
      <c r="R876" s="36" t="s">
        <v>404</v>
      </c>
      <c r="S876" s="36" t="s">
        <v>386</v>
      </c>
      <c r="T876" s="36">
        <v>733</v>
      </c>
      <c r="U876" s="36">
        <v>485429202</v>
      </c>
      <c r="V876" s="36">
        <v>1</v>
      </c>
      <c r="W876" s="36">
        <v>340509</v>
      </c>
      <c r="X876" s="37">
        <v>44777.875</v>
      </c>
      <c r="Y876" s="36" t="s">
        <v>619</v>
      </c>
      <c r="Z876" s="36">
        <v>0</v>
      </c>
      <c r="AA876" s="37"/>
      <c r="AB876" s="37">
        <v>44777.875</v>
      </c>
      <c r="AC876" s="37">
        <v>12152.875</v>
      </c>
      <c r="AD876" s="37">
        <v>44745.875</v>
      </c>
      <c r="AE876" s="37">
        <v>44741.875</v>
      </c>
      <c r="AF876" s="37">
        <v>44316.875</v>
      </c>
      <c r="AG876" s="36"/>
      <c r="AH876" s="36">
        <v>0</v>
      </c>
      <c r="AI876" s="36">
        <v>0</v>
      </c>
      <c r="AJ876" s="36">
        <v>0</v>
      </c>
      <c r="AK876" s="36">
        <v>0</v>
      </c>
      <c r="AL876" s="36">
        <v>0</v>
      </c>
      <c r="AM876" s="36">
        <v>0</v>
      </c>
      <c r="AN876" s="36" t="s">
        <v>389</v>
      </c>
      <c r="AO876" s="36">
        <v>14</v>
      </c>
      <c r="AP876" s="36" t="s">
        <v>661</v>
      </c>
      <c r="AQ876" s="36">
        <v>319561</v>
      </c>
      <c r="AR876" s="36">
        <v>3195.61</v>
      </c>
      <c r="AS876" s="36" t="s">
        <v>408</v>
      </c>
      <c r="AT876" t="str">
        <f t="shared" si="45"/>
        <v>816404930RXGXNX MXXRXLLX DX XNTX2460.61SIMSIMNÃO733485429202134050944777.875ASSETJ - ASSOCIACAO DOS SERVIDORES DO TRIBUNAL DE044777.87512152.87544745.87544741.87544316.875000000AMIL14AMIL S380 QC S/COPART3195613195.61ATIVO</v>
      </c>
      <c r="AU876">
        <f t="shared" si="46"/>
        <v>0</v>
      </c>
      <c r="AV876">
        <f t="shared" si="47"/>
        <v>0</v>
      </c>
      <c r="AW876">
        <f>COUNTIF(Erros!$J$2:$J$1060,H876)</f>
        <v>1</v>
      </c>
      <c r="AX876">
        <f>COUNTIF(Discrepante!$J$2:$J$86,H876)</f>
        <v>0</v>
      </c>
      <c r="AY876">
        <f>COUNTIF(Acertos!$J$2:$J$37,H876)</f>
        <v>0</v>
      </c>
    </row>
    <row r="877" spans="1:51">
      <c r="A877" s="33"/>
      <c r="B877" s="33"/>
      <c r="C877" s="33"/>
      <c r="D877" s="34"/>
      <c r="E877" s="33"/>
      <c r="F877" s="33"/>
      <c r="G877" s="33"/>
      <c r="H877" s="34">
        <v>81720793</v>
      </c>
      <c r="I877" s="29">
        <v>0</v>
      </c>
      <c r="J877" s="34" t="s">
        <v>655</v>
      </c>
      <c r="K877" s="33"/>
      <c r="L877" s="33"/>
      <c r="M877" s="33"/>
      <c r="N877" s="33"/>
      <c r="O877" s="33"/>
      <c r="P877" s="34">
        <v>277.33999999999997</v>
      </c>
      <c r="Q877" s="34" t="s">
        <v>404</v>
      </c>
      <c r="R877" s="34" t="s">
        <v>386</v>
      </c>
      <c r="S877" s="34" t="s">
        <v>386</v>
      </c>
      <c r="T877" s="34">
        <v>733</v>
      </c>
      <c r="U877" s="34">
        <v>485433201</v>
      </c>
      <c r="V877" s="34">
        <v>1</v>
      </c>
      <c r="W877" s="34">
        <v>339415</v>
      </c>
      <c r="X877" s="35">
        <v>44777.875</v>
      </c>
      <c r="Y877" s="34" t="s">
        <v>619</v>
      </c>
      <c r="Z877" s="34">
        <v>1</v>
      </c>
      <c r="AA877" s="35">
        <v>44693.875</v>
      </c>
      <c r="AB877" s="35">
        <v>44777.875</v>
      </c>
      <c r="AC877" s="35">
        <v>41063.875</v>
      </c>
      <c r="AD877" s="35">
        <v>44693.875</v>
      </c>
      <c r="AE877" s="35"/>
      <c r="AF877" s="35">
        <v>44316.875</v>
      </c>
      <c r="AG877" s="34"/>
      <c r="AH877" s="34">
        <v>0</v>
      </c>
      <c r="AI877" s="34">
        <v>0</v>
      </c>
      <c r="AJ877" s="34">
        <v>0</v>
      </c>
      <c r="AK877" s="34">
        <v>0</v>
      </c>
      <c r="AL877" s="34">
        <v>0</v>
      </c>
      <c r="AM877" s="34">
        <v>0</v>
      </c>
      <c r="AN877" s="34" t="s">
        <v>389</v>
      </c>
      <c r="AO877" s="34">
        <v>14</v>
      </c>
      <c r="AP877" s="34" t="s">
        <v>403</v>
      </c>
      <c r="AQ877" s="34">
        <v>36018</v>
      </c>
      <c r="AR877" s="34">
        <v>360.18</v>
      </c>
      <c r="AS877" s="34" t="s">
        <v>391</v>
      </c>
      <c r="AT877" t="str">
        <f t="shared" si="45"/>
        <v>817207930BXRNXRDX LXPX PXNXLX MXWXDX277.34SIMNÃONÃO733485433201133941544777.875ASSETJ - ASSOCIACAO DOS SERVIDORES DO TRIBUNAL DE144693.87544777.87541063.87544693.87544316.875000000AMIL14AMIL FACIL S80 QC S/COPART36018360.18INATIVO</v>
      </c>
      <c r="AU877">
        <f t="shared" si="46"/>
        <v>0</v>
      </c>
      <c r="AV877">
        <f t="shared" si="47"/>
        <v>0</v>
      </c>
      <c r="AW877">
        <f>COUNTIF(Erros!$J$2:$J$1060,H877)</f>
        <v>1</v>
      </c>
      <c r="AX877">
        <f>COUNTIF(Discrepante!$J$2:$J$86,H877)</f>
        <v>0</v>
      </c>
      <c r="AY877">
        <f>COUNTIF(Acertos!$J$2:$J$37,H877)</f>
        <v>0</v>
      </c>
    </row>
    <row r="878" spans="1:51">
      <c r="A878" s="33"/>
      <c r="B878" s="33"/>
      <c r="C878" s="33"/>
      <c r="D878" s="36">
        <v>1201881000</v>
      </c>
      <c r="E878" s="33"/>
      <c r="F878" s="33"/>
      <c r="G878" s="33"/>
      <c r="H878" s="36">
        <v>82069302</v>
      </c>
      <c r="I878" s="30">
        <v>0</v>
      </c>
      <c r="J878" s="36" t="s">
        <v>491</v>
      </c>
      <c r="K878" s="33"/>
      <c r="L878" s="33"/>
      <c r="M878" s="33"/>
      <c r="N878" s="33"/>
      <c r="O878" s="33"/>
      <c r="P878" s="36">
        <v>416.82</v>
      </c>
      <c r="Q878" s="36" t="s">
        <v>404</v>
      </c>
      <c r="R878" s="36" t="s">
        <v>404</v>
      </c>
      <c r="S878" s="36" t="s">
        <v>404</v>
      </c>
      <c r="T878" s="36">
        <v>57</v>
      </c>
      <c r="U878" s="36">
        <v>0</v>
      </c>
      <c r="V878" s="36">
        <v>1</v>
      </c>
      <c r="W878" s="36">
        <v>162605</v>
      </c>
      <c r="X878" s="37">
        <v>44777.875</v>
      </c>
      <c r="Y878" s="36" t="s">
        <v>392</v>
      </c>
      <c r="Z878" s="36">
        <v>1</v>
      </c>
      <c r="AA878" s="37"/>
      <c r="AB878" s="37">
        <v>44777.875</v>
      </c>
      <c r="AC878" s="37">
        <v>44378.875</v>
      </c>
      <c r="AD878" s="37">
        <v>44389.875</v>
      </c>
      <c r="AE878" s="37"/>
      <c r="AF878" s="37">
        <v>44389.875</v>
      </c>
      <c r="AG878" s="36"/>
      <c r="AH878" s="36">
        <v>0</v>
      </c>
      <c r="AI878" s="36">
        <v>0</v>
      </c>
      <c r="AJ878" s="36">
        <v>0</v>
      </c>
      <c r="AK878" s="36">
        <v>0</v>
      </c>
      <c r="AL878" s="36">
        <v>0</v>
      </c>
      <c r="AM878" s="36">
        <v>0</v>
      </c>
      <c r="AN878" s="36" t="s">
        <v>389</v>
      </c>
      <c r="AO878" s="36">
        <v>46</v>
      </c>
      <c r="AP878" s="36" t="s">
        <v>400</v>
      </c>
      <c r="AQ878" s="36">
        <v>49621</v>
      </c>
      <c r="AR878" s="36">
        <v>496.21</v>
      </c>
      <c r="AS878" s="36" t="s">
        <v>408</v>
      </c>
      <c r="AT878" t="str">
        <f t="shared" si="45"/>
        <v>1201881000820693020LUNX MXWXDX DX RXBXLX416.82SIMSIMSIM570116260544777.875ANMEP144777.87544378.87544389.87544389.875000000AMIL46NEXT MUNICIPAL SÃO PAULO49621496.21ATIVO</v>
      </c>
      <c r="AU878">
        <f t="shared" si="46"/>
        <v>0</v>
      </c>
      <c r="AV878">
        <f t="shared" si="47"/>
        <v>0</v>
      </c>
      <c r="AW878">
        <f>COUNTIF(Erros!$J$2:$J$1060,H878)</f>
        <v>1</v>
      </c>
      <c r="AX878">
        <f>COUNTIF(Discrepante!$J$2:$J$86,H878)</f>
        <v>0</v>
      </c>
      <c r="AY878">
        <f>COUNTIF(Acertos!$J$2:$J$37,H878)</f>
        <v>0</v>
      </c>
    </row>
    <row r="879" spans="1:51">
      <c r="A879" s="33"/>
      <c r="B879" s="33"/>
      <c r="C879" s="33"/>
      <c r="D879" s="34"/>
      <c r="E879" s="33"/>
      <c r="F879" s="33"/>
      <c r="G879" s="33"/>
      <c r="H879" s="34">
        <v>82449322</v>
      </c>
      <c r="I879" s="29">
        <v>0</v>
      </c>
      <c r="J879" s="34" t="s">
        <v>1012</v>
      </c>
      <c r="K879" s="33"/>
      <c r="L879" s="33"/>
      <c r="M879" s="33"/>
      <c r="N879" s="33"/>
      <c r="O879" s="33"/>
      <c r="P879" s="34">
        <v>206.59</v>
      </c>
      <c r="Q879" s="34" t="s">
        <v>386</v>
      </c>
      <c r="R879" s="34" t="s">
        <v>386</v>
      </c>
      <c r="S879" s="34" t="s">
        <v>386</v>
      </c>
      <c r="T879" s="34">
        <v>810</v>
      </c>
      <c r="U879" s="34">
        <v>485442200</v>
      </c>
      <c r="V879" s="34">
        <v>1</v>
      </c>
      <c r="W879" s="34">
        <v>358330</v>
      </c>
      <c r="X879" s="35">
        <v>44761.875</v>
      </c>
      <c r="Y879" s="34" t="s">
        <v>401</v>
      </c>
      <c r="Z879" s="34">
        <v>0</v>
      </c>
      <c r="AA879" s="35">
        <v>44693.875</v>
      </c>
      <c r="AB879" s="35">
        <v>44761.875</v>
      </c>
      <c r="AC879" s="35">
        <v>32797.875</v>
      </c>
      <c r="AD879" s="35">
        <v>44693.875</v>
      </c>
      <c r="AE879" s="35">
        <v>44664.875</v>
      </c>
      <c r="AF879" s="35">
        <v>44453.875</v>
      </c>
      <c r="AG879" s="34"/>
      <c r="AH879" s="34">
        <v>0</v>
      </c>
      <c r="AI879" s="34">
        <v>0</v>
      </c>
      <c r="AJ879" s="34">
        <v>0</v>
      </c>
      <c r="AK879" s="34">
        <v>0</v>
      </c>
      <c r="AL879" s="34">
        <v>0</v>
      </c>
      <c r="AM879" s="34">
        <v>0</v>
      </c>
      <c r="AN879" s="34" t="s">
        <v>389</v>
      </c>
      <c r="AO879" s="34"/>
      <c r="AP879" s="34" t="s">
        <v>664</v>
      </c>
      <c r="AQ879" s="34">
        <v>23964</v>
      </c>
      <c r="AR879" s="34">
        <v>239.64</v>
      </c>
      <c r="AS879" s="34" t="s">
        <v>391</v>
      </c>
      <c r="AT879" t="str">
        <f t="shared" si="45"/>
        <v>824493220XMXNDX XPXRXWXDX XUZX BXZXRRX206.59NÃONÃONÃO810485442200135833044761.875ASPROLI - ENTIDADE FECHADA044693.87544761.87532797.87544693.87544664.87544453.875000000AMILAMIL FACIL S60 QC SP S/COPART23964239.64INATIVO</v>
      </c>
      <c r="AU879">
        <f t="shared" si="46"/>
        <v>0</v>
      </c>
      <c r="AV879">
        <f t="shared" si="47"/>
        <v>0</v>
      </c>
      <c r="AW879">
        <f>COUNTIF(Erros!$J$2:$J$1060,H879)</f>
        <v>3</v>
      </c>
      <c r="AX879">
        <f>COUNTIF(Discrepante!$J$2:$J$86,H879)</f>
        <v>0</v>
      </c>
      <c r="AY879">
        <f>COUNTIF(Acertos!$J$2:$J$37,H879)</f>
        <v>0</v>
      </c>
    </row>
    <row r="880" spans="1:51">
      <c r="A880" s="33"/>
      <c r="B880" s="33"/>
      <c r="C880" s="33"/>
      <c r="D880" s="36"/>
      <c r="E880" s="33"/>
      <c r="F880" s="33"/>
      <c r="G880" s="33"/>
      <c r="H880" s="36">
        <v>82449322</v>
      </c>
      <c r="I880" s="30">
        <v>0</v>
      </c>
      <c r="J880" s="36" t="s">
        <v>1012</v>
      </c>
      <c r="K880" s="33"/>
      <c r="L880" s="33"/>
      <c r="M880" s="33"/>
      <c r="N880" s="33"/>
      <c r="O880" s="33"/>
      <c r="P880" s="36">
        <v>206.59</v>
      </c>
      <c r="Q880" s="36" t="s">
        <v>386</v>
      </c>
      <c r="R880" s="36" t="s">
        <v>386</v>
      </c>
      <c r="S880" s="36" t="s">
        <v>386</v>
      </c>
      <c r="T880" s="36">
        <v>810</v>
      </c>
      <c r="U880" s="36">
        <v>485442200</v>
      </c>
      <c r="V880" s="36">
        <v>1</v>
      </c>
      <c r="W880" s="36">
        <v>358330</v>
      </c>
      <c r="X880" s="37">
        <v>44761.875</v>
      </c>
      <c r="Y880" s="36" t="s">
        <v>401</v>
      </c>
      <c r="Z880" s="36">
        <v>0</v>
      </c>
      <c r="AA880" s="37">
        <v>44693.875</v>
      </c>
      <c r="AB880" s="37">
        <v>44761.875</v>
      </c>
      <c r="AC880" s="37">
        <v>32797.875</v>
      </c>
      <c r="AD880" s="37">
        <v>44693.875</v>
      </c>
      <c r="AE880" s="37">
        <v>44664.875</v>
      </c>
      <c r="AF880" s="37">
        <v>44453.875</v>
      </c>
      <c r="AG880" s="36"/>
      <c r="AH880" s="36">
        <v>0</v>
      </c>
      <c r="AI880" s="36">
        <v>0</v>
      </c>
      <c r="AJ880" s="36">
        <v>0</v>
      </c>
      <c r="AK880" s="36">
        <v>0</v>
      </c>
      <c r="AL880" s="36">
        <v>0</v>
      </c>
      <c r="AM880" s="36">
        <v>0</v>
      </c>
      <c r="AN880" s="36" t="s">
        <v>389</v>
      </c>
      <c r="AO880" s="36"/>
      <c r="AP880" s="36" t="s">
        <v>664</v>
      </c>
      <c r="AQ880" s="36">
        <v>23964</v>
      </c>
      <c r="AR880" s="36">
        <v>239.64</v>
      </c>
      <c r="AS880" s="36" t="s">
        <v>391</v>
      </c>
      <c r="AT880" t="str">
        <f t="shared" si="45"/>
        <v>824493220XMXNDX XPXRXWXDX XUZX BXZXRRX206.59NÃONÃONÃO810485442200135833044761.875ASPROLI - ENTIDADE FECHADA044693.87544761.87532797.87544693.87544664.87544453.875000000AMILAMIL FACIL S60 QC SP S/COPART23964239.64INATIVO</v>
      </c>
      <c r="AU880">
        <f t="shared" si="46"/>
        <v>1</v>
      </c>
      <c r="AV880">
        <f t="shared" si="47"/>
        <v>1</v>
      </c>
      <c r="AW880">
        <f>COUNTIF(Erros!$J$2:$J$1060,H880)</f>
        <v>3</v>
      </c>
      <c r="AX880">
        <f>COUNTIF(Discrepante!$J$2:$J$86,H880)</f>
        <v>0</v>
      </c>
      <c r="AY880">
        <f>COUNTIF(Acertos!$J$2:$J$37,H880)</f>
        <v>0</v>
      </c>
    </row>
    <row r="881" spans="1:51">
      <c r="A881" s="33"/>
      <c r="B881" s="33"/>
      <c r="C881" s="33"/>
      <c r="D881" s="34"/>
      <c r="E881" s="33"/>
      <c r="F881" s="33"/>
      <c r="G881" s="33"/>
      <c r="H881" s="34">
        <v>82449322</v>
      </c>
      <c r="I881" s="29">
        <v>0</v>
      </c>
      <c r="J881" s="34" t="s">
        <v>1012</v>
      </c>
      <c r="K881" s="33"/>
      <c r="L881" s="33"/>
      <c r="M881" s="33"/>
      <c r="N881" s="33"/>
      <c r="O881" s="33"/>
      <c r="P881" s="34">
        <v>206.59</v>
      </c>
      <c r="Q881" s="34" t="s">
        <v>386</v>
      </c>
      <c r="R881" s="34" t="s">
        <v>386</v>
      </c>
      <c r="S881" s="34" t="s">
        <v>386</v>
      </c>
      <c r="T881" s="34">
        <v>810</v>
      </c>
      <c r="U881" s="34">
        <v>485442200</v>
      </c>
      <c r="V881" s="34">
        <v>1</v>
      </c>
      <c r="W881" s="34">
        <v>358330</v>
      </c>
      <c r="X881" s="35">
        <v>44761.875</v>
      </c>
      <c r="Y881" s="34" t="s">
        <v>401</v>
      </c>
      <c r="Z881" s="34">
        <v>0</v>
      </c>
      <c r="AA881" s="35">
        <v>44693.875</v>
      </c>
      <c r="AB881" s="35">
        <v>44761.875</v>
      </c>
      <c r="AC881" s="35">
        <v>32797.875</v>
      </c>
      <c r="AD881" s="35">
        <v>44693.875</v>
      </c>
      <c r="AE881" s="35">
        <v>44664.875</v>
      </c>
      <c r="AF881" s="35">
        <v>44453.875</v>
      </c>
      <c r="AG881" s="34"/>
      <c r="AH881" s="34">
        <v>0</v>
      </c>
      <c r="AI881" s="34">
        <v>0</v>
      </c>
      <c r="AJ881" s="34">
        <v>0</v>
      </c>
      <c r="AK881" s="34">
        <v>0</v>
      </c>
      <c r="AL881" s="34">
        <v>0</v>
      </c>
      <c r="AM881" s="34">
        <v>0</v>
      </c>
      <c r="AN881" s="34" t="s">
        <v>389</v>
      </c>
      <c r="AO881" s="34"/>
      <c r="AP881" s="34" t="s">
        <v>664</v>
      </c>
      <c r="AQ881" s="34">
        <v>23964</v>
      </c>
      <c r="AR881" s="34">
        <v>239.64</v>
      </c>
      <c r="AS881" s="34" t="s">
        <v>391</v>
      </c>
      <c r="AT881" t="str">
        <f t="shared" si="45"/>
        <v>824493220XMXNDX XPXRXWXDX XUZX BXZXRRX206.59NÃONÃONÃO810485442200135833044761.875ASPROLI - ENTIDADE FECHADA044693.87544761.87532797.87544693.87544664.87544453.875000000AMILAMIL FACIL S60 QC SP S/COPART23964239.64INATIVO</v>
      </c>
      <c r="AU881">
        <f t="shared" si="46"/>
        <v>1</v>
      </c>
      <c r="AV881">
        <f t="shared" si="47"/>
        <v>1</v>
      </c>
      <c r="AW881">
        <f>COUNTIF(Erros!$J$2:$J$1060,H881)</f>
        <v>3</v>
      </c>
      <c r="AX881">
        <f>COUNTIF(Discrepante!$J$2:$J$86,H881)</f>
        <v>0</v>
      </c>
      <c r="AY881">
        <f>COUNTIF(Acertos!$J$2:$J$37,H881)</f>
        <v>0</v>
      </c>
    </row>
    <row r="882" spans="1:51">
      <c r="A882" s="33"/>
      <c r="B882" s="33"/>
      <c r="C882" s="33"/>
      <c r="D882" s="34"/>
      <c r="E882" s="33"/>
      <c r="F882" s="33"/>
      <c r="G882" s="33"/>
      <c r="H882" s="34">
        <v>82476023</v>
      </c>
      <c r="I882" s="29">
        <v>0</v>
      </c>
      <c r="J882" s="34" t="s">
        <v>1007</v>
      </c>
      <c r="K882" s="33"/>
      <c r="L882" s="33"/>
      <c r="M882" s="33"/>
      <c r="N882" s="33"/>
      <c r="O882" s="33"/>
      <c r="P882" s="34">
        <v>661.84</v>
      </c>
      <c r="Q882" s="34" t="s">
        <v>404</v>
      </c>
      <c r="R882" s="34" t="s">
        <v>404</v>
      </c>
      <c r="S882" s="34" t="s">
        <v>404</v>
      </c>
      <c r="T882" s="34">
        <v>810</v>
      </c>
      <c r="U882" s="34">
        <v>485428204</v>
      </c>
      <c r="V882" s="34">
        <v>1</v>
      </c>
      <c r="W882" s="34">
        <v>358049</v>
      </c>
      <c r="X882" s="35">
        <v>44761.875</v>
      </c>
      <c r="Y882" s="34" t="s">
        <v>401</v>
      </c>
      <c r="Z882" s="34">
        <v>0</v>
      </c>
      <c r="AA882" s="35"/>
      <c r="AB882" s="35">
        <v>44761.875</v>
      </c>
      <c r="AC882" s="35">
        <v>27211.875</v>
      </c>
      <c r="AD882" s="35">
        <v>44756.875</v>
      </c>
      <c r="AE882" s="35">
        <v>44755.875</v>
      </c>
      <c r="AF882" s="35">
        <v>44453.875</v>
      </c>
      <c r="AG882" s="34"/>
      <c r="AH882" s="34">
        <v>0</v>
      </c>
      <c r="AI882" s="34">
        <v>0</v>
      </c>
      <c r="AJ882" s="34">
        <v>0</v>
      </c>
      <c r="AK882" s="34">
        <v>0</v>
      </c>
      <c r="AL882" s="34">
        <v>0</v>
      </c>
      <c r="AM882" s="34">
        <v>0</v>
      </c>
      <c r="AN882" s="34" t="s">
        <v>389</v>
      </c>
      <c r="AO882" s="34">
        <v>9</v>
      </c>
      <c r="AP882" s="34" t="s">
        <v>1008</v>
      </c>
      <c r="AQ882" s="34">
        <v>7677</v>
      </c>
      <c r="AR882" s="34">
        <v>767.7</v>
      </c>
      <c r="AS882" s="34" t="s">
        <v>408</v>
      </c>
      <c r="AT882" t="str">
        <f t="shared" si="45"/>
        <v>824760230MXRXX XVXNXTX NXBRX661.84SIMSIMSIM810485428204135804944761.875ASPROLI - ENTIDADE FECHADA044761.87527211.87544756.87544755.87544453.875000000AMIL9AMIL S380 QC C/COPART7677767.7ATIVO</v>
      </c>
      <c r="AU882">
        <f t="shared" si="46"/>
        <v>0</v>
      </c>
      <c r="AV882">
        <f t="shared" si="47"/>
        <v>0</v>
      </c>
      <c r="AW882">
        <f>COUNTIF(Erros!$J$2:$J$1060,H882)</f>
        <v>3</v>
      </c>
      <c r="AX882">
        <f>COUNTIF(Discrepante!$J$2:$J$86,H882)</f>
        <v>0</v>
      </c>
      <c r="AY882">
        <f>COUNTIF(Acertos!$J$2:$J$37,H882)</f>
        <v>0</v>
      </c>
    </row>
    <row r="883" spans="1:51">
      <c r="A883" s="33"/>
      <c r="B883" s="33"/>
      <c r="C883" s="33"/>
      <c r="D883" s="36"/>
      <c r="E883" s="33"/>
      <c r="F883" s="33"/>
      <c r="G883" s="33"/>
      <c r="H883" s="36">
        <v>82476023</v>
      </c>
      <c r="I883" s="30">
        <v>0</v>
      </c>
      <c r="J883" s="36" t="s">
        <v>1007</v>
      </c>
      <c r="K883" s="33"/>
      <c r="L883" s="33"/>
      <c r="M883" s="33"/>
      <c r="N883" s="33"/>
      <c r="O883" s="33"/>
      <c r="P883" s="36">
        <v>661.84</v>
      </c>
      <c r="Q883" s="36" t="s">
        <v>404</v>
      </c>
      <c r="R883" s="36" t="s">
        <v>404</v>
      </c>
      <c r="S883" s="36" t="s">
        <v>404</v>
      </c>
      <c r="T883" s="36">
        <v>810</v>
      </c>
      <c r="U883" s="36">
        <v>485428204</v>
      </c>
      <c r="V883" s="36">
        <v>1</v>
      </c>
      <c r="W883" s="36">
        <v>358049</v>
      </c>
      <c r="X883" s="37">
        <v>44761.875</v>
      </c>
      <c r="Y883" s="36" t="s">
        <v>401</v>
      </c>
      <c r="Z883" s="36">
        <v>0</v>
      </c>
      <c r="AA883" s="37"/>
      <c r="AB883" s="37">
        <v>44761.875</v>
      </c>
      <c r="AC883" s="37">
        <v>27211.875</v>
      </c>
      <c r="AD883" s="37">
        <v>44756.875</v>
      </c>
      <c r="AE883" s="37">
        <v>44755.875</v>
      </c>
      <c r="AF883" s="37">
        <v>44453.875</v>
      </c>
      <c r="AG883" s="36"/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36" t="s">
        <v>389</v>
      </c>
      <c r="AO883" s="36">
        <v>9</v>
      </c>
      <c r="AP883" s="36" t="s">
        <v>1008</v>
      </c>
      <c r="AQ883" s="36">
        <v>7677</v>
      </c>
      <c r="AR883" s="36">
        <v>767.7</v>
      </c>
      <c r="AS883" s="36" t="s">
        <v>408</v>
      </c>
      <c r="AT883" t="str">
        <f t="shared" si="45"/>
        <v>824760230MXRXX XVXNXTX NXBRX661.84SIMSIMSIM810485428204135804944761.875ASPROLI - ENTIDADE FECHADA044761.87527211.87544756.87544755.87544453.875000000AMIL9AMIL S380 QC C/COPART7677767.7ATIVO</v>
      </c>
      <c r="AU883">
        <f t="shared" si="46"/>
        <v>1</v>
      </c>
      <c r="AV883">
        <f t="shared" si="47"/>
        <v>1</v>
      </c>
      <c r="AW883">
        <f>COUNTIF(Erros!$J$2:$J$1060,H883)</f>
        <v>3</v>
      </c>
      <c r="AX883">
        <f>COUNTIF(Discrepante!$J$2:$J$86,H883)</f>
        <v>0</v>
      </c>
      <c r="AY883">
        <f>COUNTIF(Acertos!$J$2:$J$37,H883)</f>
        <v>0</v>
      </c>
    </row>
    <row r="884" spans="1:51">
      <c r="A884" s="33"/>
      <c r="B884" s="33"/>
      <c r="C884" s="33"/>
      <c r="D884" s="34"/>
      <c r="E884" s="33"/>
      <c r="F884" s="33"/>
      <c r="G884" s="33"/>
      <c r="H884" s="34">
        <v>82476023</v>
      </c>
      <c r="I884" s="29">
        <v>0</v>
      </c>
      <c r="J884" s="34" t="s">
        <v>1007</v>
      </c>
      <c r="K884" s="33"/>
      <c r="L884" s="33"/>
      <c r="M884" s="33"/>
      <c r="N884" s="33"/>
      <c r="O884" s="33"/>
      <c r="P884" s="34">
        <v>661.84</v>
      </c>
      <c r="Q884" s="34" t="s">
        <v>404</v>
      </c>
      <c r="R884" s="34" t="s">
        <v>404</v>
      </c>
      <c r="S884" s="34" t="s">
        <v>404</v>
      </c>
      <c r="T884" s="34">
        <v>810</v>
      </c>
      <c r="U884" s="34">
        <v>485428204</v>
      </c>
      <c r="V884" s="34">
        <v>1</v>
      </c>
      <c r="W884" s="34">
        <v>358049</v>
      </c>
      <c r="X884" s="35">
        <v>44761.875</v>
      </c>
      <c r="Y884" s="34" t="s">
        <v>401</v>
      </c>
      <c r="Z884" s="34">
        <v>0</v>
      </c>
      <c r="AA884" s="35"/>
      <c r="AB884" s="35">
        <v>44761.875</v>
      </c>
      <c r="AC884" s="35">
        <v>27211.875</v>
      </c>
      <c r="AD884" s="35">
        <v>44756.875</v>
      </c>
      <c r="AE884" s="35">
        <v>44755.875</v>
      </c>
      <c r="AF884" s="35">
        <v>44453.875</v>
      </c>
      <c r="AG884" s="34"/>
      <c r="AH884" s="34">
        <v>0</v>
      </c>
      <c r="AI884" s="34">
        <v>0</v>
      </c>
      <c r="AJ884" s="34">
        <v>0</v>
      </c>
      <c r="AK884" s="34">
        <v>0</v>
      </c>
      <c r="AL884" s="34">
        <v>0</v>
      </c>
      <c r="AM884" s="34">
        <v>0</v>
      </c>
      <c r="AN884" s="34" t="s">
        <v>389</v>
      </c>
      <c r="AO884" s="34">
        <v>9</v>
      </c>
      <c r="AP884" s="34" t="s">
        <v>1008</v>
      </c>
      <c r="AQ884" s="34">
        <v>7677</v>
      </c>
      <c r="AR884" s="34">
        <v>767.7</v>
      </c>
      <c r="AS884" s="34" t="s">
        <v>408</v>
      </c>
      <c r="AT884" t="str">
        <f t="shared" si="45"/>
        <v>824760230MXRXX XVXNXTX NXBRX661.84SIMSIMSIM810485428204135804944761.875ASPROLI - ENTIDADE FECHADA044761.87527211.87544756.87544755.87544453.875000000AMIL9AMIL S380 QC C/COPART7677767.7ATIVO</v>
      </c>
      <c r="AU884">
        <f t="shared" si="46"/>
        <v>1</v>
      </c>
      <c r="AV884">
        <f t="shared" si="47"/>
        <v>1</v>
      </c>
      <c r="AW884">
        <f>COUNTIF(Erros!$J$2:$J$1060,H884)</f>
        <v>3</v>
      </c>
      <c r="AX884">
        <f>COUNTIF(Discrepante!$J$2:$J$86,H884)</f>
        <v>0</v>
      </c>
      <c r="AY884">
        <f>COUNTIF(Acertos!$J$2:$J$37,H884)</f>
        <v>0</v>
      </c>
    </row>
    <row r="885" spans="1:51">
      <c r="A885" s="33"/>
      <c r="B885" s="33"/>
      <c r="C885" s="33"/>
      <c r="D885" s="34"/>
      <c r="E885" s="33"/>
      <c r="F885" s="33"/>
      <c r="G885" s="33"/>
      <c r="H885" s="34">
        <v>82476030</v>
      </c>
      <c r="I885" s="29">
        <v>0</v>
      </c>
      <c r="J885" s="34" t="s">
        <v>1014</v>
      </c>
      <c r="K885" s="33"/>
      <c r="L885" s="33"/>
      <c r="M885" s="33"/>
      <c r="N885" s="33"/>
      <c r="O885" s="33"/>
      <c r="P885" s="34">
        <v>529.87</v>
      </c>
      <c r="Q885" s="34" t="s">
        <v>404</v>
      </c>
      <c r="R885" s="34" t="s">
        <v>404</v>
      </c>
      <c r="S885" s="34" t="s">
        <v>404</v>
      </c>
      <c r="T885" s="34">
        <v>810</v>
      </c>
      <c r="U885" s="34">
        <v>485421207</v>
      </c>
      <c r="V885" s="34">
        <v>1</v>
      </c>
      <c r="W885" s="34">
        <v>358914</v>
      </c>
      <c r="X885" s="35">
        <v>44761.875</v>
      </c>
      <c r="Y885" s="34" t="s">
        <v>401</v>
      </c>
      <c r="Z885" s="34">
        <v>0</v>
      </c>
      <c r="AA885" s="35"/>
      <c r="AB885" s="35">
        <v>44761.875</v>
      </c>
      <c r="AC885" s="35">
        <v>37487.875</v>
      </c>
      <c r="AD885" s="35">
        <v>44455.875</v>
      </c>
      <c r="AE885" s="35"/>
      <c r="AF885" s="35">
        <v>44453.875</v>
      </c>
      <c r="AG885" s="34"/>
      <c r="AH885" s="34">
        <v>0</v>
      </c>
      <c r="AI885" s="34">
        <v>0</v>
      </c>
      <c r="AJ885" s="34">
        <v>0</v>
      </c>
      <c r="AK885" s="34">
        <v>0</v>
      </c>
      <c r="AL885" s="34">
        <v>0</v>
      </c>
      <c r="AM885" s="34">
        <v>0</v>
      </c>
      <c r="AN885" s="34" t="s">
        <v>389</v>
      </c>
      <c r="AO885" s="34">
        <v>9</v>
      </c>
      <c r="AP885" s="34" t="s">
        <v>625</v>
      </c>
      <c r="AQ885" s="34">
        <v>61466</v>
      </c>
      <c r="AR885" s="34">
        <v>614.66</v>
      </c>
      <c r="AS885" s="34" t="s">
        <v>408</v>
      </c>
      <c r="AT885" t="str">
        <f t="shared" si="45"/>
        <v>824760300BRUNNX DX PXZ PXRX529.87SIMSIMSIM810485421207135891444761.875ASPROLI - ENTIDADE FECHADA044761.87537487.87544455.87544453.875000000AMIL9AMIL S750 R2 QP S/COPART61466614.66ATIVO</v>
      </c>
      <c r="AU885">
        <f t="shared" si="46"/>
        <v>0</v>
      </c>
      <c r="AV885">
        <f t="shared" si="47"/>
        <v>0</v>
      </c>
      <c r="AW885">
        <f>COUNTIF(Erros!$J$2:$J$1060,H885)</f>
        <v>3</v>
      </c>
      <c r="AX885">
        <f>COUNTIF(Discrepante!$J$2:$J$86,H885)</f>
        <v>0</v>
      </c>
      <c r="AY885">
        <f>COUNTIF(Acertos!$J$2:$J$37,H885)</f>
        <v>0</v>
      </c>
    </row>
    <row r="886" spans="1:51">
      <c r="A886" s="33"/>
      <c r="B886" s="33"/>
      <c r="C886" s="33"/>
      <c r="D886" s="36"/>
      <c r="E886" s="33"/>
      <c r="F886" s="33"/>
      <c r="G886" s="33"/>
      <c r="H886" s="36">
        <v>82476030</v>
      </c>
      <c r="I886" s="30">
        <v>0</v>
      </c>
      <c r="J886" s="36" t="s">
        <v>1014</v>
      </c>
      <c r="K886" s="33"/>
      <c r="L886" s="33"/>
      <c r="M886" s="33"/>
      <c r="N886" s="33"/>
      <c r="O886" s="33"/>
      <c r="P886" s="36">
        <v>529.87</v>
      </c>
      <c r="Q886" s="36" t="s">
        <v>404</v>
      </c>
      <c r="R886" s="36" t="s">
        <v>404</v>
      </c>
      <c r="S886" s="36" t="s">
        <v>404</v>
      </c>
      <c r="T886" s="36">
        <v>810</v>
      </c>
      <c r="U886" s="36">
        <v>485421207</v>
      </c>
      <c r="V886" s="36">
        <v>1</v>
      </c>
      <c r="W886" s="36">
        <v>358914</v>
      </c>
      <c r="X886" s="37">
        <v>44761.875</v>
      </c>
      <c r="Y886" s="36" t="s">
        <v>401</v>
      </c>
      <c r="Z886" s="36">
        <v>0</v>
      </c>
      <c r="AA886" s="37"/>
      <c r="AB886" s="37">
        <v>44761.875</v>
      </c>
      <c r="AC886" s="37">
        <v>37487.875</v>
      </c>
      <c r="AD886" s="37">
        <v>44455.875</v>
      </c>
      <c r="AE886" s="37"/>
      <c r="AF886" s="37">
        <v>44453.875</v>
      </c>
      <c r="AG886" s="36"/>
      <c r="AH886" s="36">
        <v>0</v>
      </c>
      <c r="AI886" s="36">
        <v>0</v>
      </c>
      <c r="AJ886" s="36">
        <v>0</v>
      </c>
      <c r="AK886" s="36">
        <v>0</v>
      </c>
      <c r="AL886" s="36">
        <v>0</v>
      </c>
      <c r="AM886" s="36">
        <v>0</v>
      </c>
      <c r="AN886" s="36" t="s">
        <v>389</v>
      </c>
      <c r="AO886" s="36">
        <v>9</v>
      </c>
      <c r="AP886" s="36" t="s">
        <v>625</v>
      </c>
      <c r="AQ886" s="36">
        <v>61466</v>
      </c>
      <c r="AR886" s="36">
        <v>614.66</v>
      </c>
      <c r="AS886" s="36" t="s">
        <v>408</v>
      </c>
      <c r="AT886" t="str">
        <f t="shared" si="45"/>
        <v>824760300BRUNNX DX PXZ PXRX529.87SIMSIMSIM810485421207135891444761.875ASPROLI - ENTIDADE FECHADA044761.87537487.87544455.87544453.875000000AMIL9AMIL S750 R2 QP S/COPART61466614.66ATIVO</v>
      </c>
      <c r="AU886">
        <f t="shared" si="46"/>
        <v>1</v>
      </c>
      <c r="AV886">
        <f t="shared" si="47"/>
        <v>1</v>
      </c>
      <c r="AW886">
        <f>COUNTIF(Erros!$J$2:$J$1060,H886)</f>
        <v>3</v>
      </c>
      <c r="AX886">
        <f>COUNTIF(Discrepante!$J$2:$J$86,H886)</f>
        <v>0</v>
      </c>
      <c r="AY886">
        <f>COUNTIF(Acertos!$J$2:$J$37,H886)</f>
        <v>0</v>
      </c>
    </row>
    <row r="887" spans="1:51">
      <c r="A887" s="33"/>
      <c r="B887" s="33"/>
      <c r="C887" s="33"/>
      <c r="D887" s="34"/>
      <c r="E887" s="33"/>
      <c r="F887" s="33"/>
      <c r="G887" s="33"/>
      <c r="H887" s="34">
        <v>82476030</v>
      </c>
      <c r="I887" s="29">
        <v>0</v>
      </c>
      <c r="J887" s="34" t="s">
        <v>1014</v>
      </c>
      <c r="K887" s="33"/>
      <c r="L887" s="33"/>
      <c r="M887" s="33"/>
      <c r="N887" s="33"/>
      <c r="O887" s="33"/>
      <c r="P887" s="34">
        <v>529.87</v>
      </c>
      <c r="Q887" s="34" t="s">
        <v>404</v>
      </c>
      <c r="R887" s="34" t="s">
        <v>404</v>
      </c>
      <c r="S887" s="34" t="s">
        <v>404</v>
      </c>
      <c r="T887" s="34">
        <v>810</v>
      </c>
      <c r="U887" s="34">
        <v>485421207</v>
      </c>
      <c r="V887" s="34">
        <v>1</v>
      </c>
      <c r="W887" s="34">
        <v>358914</v>
      </c>
      <c r="X887" s="35">
        <v>44761.875</v>
      </c>
      <c r="Y887" s="34" t="s">
        <v>401</v>
      </c>
      <c r="Z887" s="34">
        <v>0</v>
      </c>
      <c r="AA887" s="35"/>
      <c r="AB887" s="35">
        <v>44761.875</v>
      </c>
      <c r="AC887" s="35">
        <v>37487.875</v>
      </c>
      <c r="AD887" s="35">
        <v>44455.875</v>
      </c>
      <c r="AE887" s="35"/>
      <c r="AF887" s="35">
        <v>44453.875</v>
      </c>
      <c r="AG887" s="34"/>
      <c r="AH887" s="34">
        <v>0</v>
      </c>
      <c r="AI887" s="34">
        <v>0</v>
      </c>
      <c r="AJ887" s="34">
        <v>0</v>
      </c>
      <c r="AK887" s="34">
        <v>0</v>
      </c>
      <c r="AL887" s="34">
        <v>0</v>
      </c>
      <c r="AM887" s="34">
        <v>0</v>
      </c>
      <c r="AN887" s="34" t="s">
        <v>389</v>
      </c>
      <c r="AO887" s="34">
        <v>9</v>
      </c>
      <c r="AP887" s="34" t="s">
        <v>625</v>
      </c>
      <c r="AQ887" s="34">
        <v>61466</v>
      </c>
      <c r="AR887" s="34">
        <v>614.66</v>
      </c>
      <c r="AS887" s="34" t="s">
        <v>408</v>
      </c>
      <c r="AT887" t="str">
        <f t="shared" si="45"/>
        <v>824760300BRUNNX DX PXZ PXRX529.87SIMSIMSIM810485421207135891444761.875ASPROLI - ENTIDADE FECHADA044761.87537487.87544455.87544453.875000000AMIL9AMIL S750 R2 QP S/COPART61466614.66ATIVO</v>
      </c>
      <c r="AU887">
        <f t="shared" si="46"/>
        <v>1</v>
      </c>
      <c r="AV887">
        <f t="shared" si="47"/>
        <v>1</v>
      </c>
      <c r="AW887">
        <f>COUNTIF(Erros!$J$2:$J$1060,H887)</f>
        <v>3</v>
      </c>
      <c r="AX887">
        <f>COUNTIF(Discrepante!$J$2:$J$86,H887)</f>
        <v>0</v>
      </c>
      <c r="AY887">
        <f>COUNTIF(Acertos!$J$2:$J$37,H887)</f>
        <v>0</v>
      </c>
    </row>
    <row r="888" spans="1:51">
      <c r="A888" s="33"/>
      <c r="B888" s="33"/>
      <c r="C888" s="33"/>
      <c r="D888" s="36"/>
      <c r="E888" s="33"/>
      <c r="F888" s="33"/>
      <c r="G888" s="33"/>
      <c r="H888" s="36">
        <v>82476039</v>
      </c>
      <c r="I888" s="30">
        <v>0</v>
      </c>
      <c r="J888" s="36" t="s">
        <v>1013</v>
      </c>
      <c r="K888" s="33"/>
      <c r="L888" s="33"/>
      <c r="M888" s="33"/>
      <c r="N888" s="33"/>
      <c r="O888" s="33"/>
      <c r="P888" s="36">
        <v>524.66999999999996</v>
      </c>
      <c r="Q888" s="36" t="s">
        <v>404</v>
      </c>
      <c r="R888" s="36" t="s">
        <v>404</v>
      </c>
      <c r="S888" s="36" t="s">
        <v>404</v>
      </c>
      <c r="T888" s="36">
        <v>810</v>
      </c>
      <c r="U888" s="36">
        <v>485421207</v>
      </c>
      <c r="V888" s="36">
        <v>1</v>
      </c>
      <c r="W888" s="36">
        <v>358332</v>
      </c>
      <c r="X888" s="37">
        <v>44761.875</v>
      </c>
      <c r="Y888" s="36" t="s">
        <v>401</v>
      </c>
      <c r="Z888" s="36">
        <v>0</v>
      </c>
      <c r="AA888" s="37"/>
      <c r="AB888" s="37">
        <v>44761.875</v>
      </c>
      <c r="AC888" s="37">
        <v>36448.875</v>
      </c>
      <c r="AD888" s="37">
        <v>44455.875</v>
      </c>
      <c r="AE888" s="37"/>
      <c r="AF888" s="37">
        <v>44453.875</v>
      </c>
      <c r="AG888" s="36"/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 t="s">
        <v>389</v>
      </c>
      <c r="AO888" s="36">
        <v>9</v>
      </c>
      <c r="AP888" s="36" t="s">
        <v>670</v>
      </c>
      <c r="AQ888" s="36">
        <v>6086</v>
      </c>
      <c r="AR888" s="36">
        <v>608.6</v>
      </c>
      <c r="AS888" s="36" t="s">
        <v>408</v>
      </c>
      <c r="AT888" t="str">
        <f t="shared" si="45"/>
        <v>824760390MXRXX WLXRX XLMXXDX DX MXNXZX524.67SIMSIMSIM810485421207135833244761.875ASPROLI - ENTIDADE FECHADA044761.87536448.87544455.87544453.875000000AMIL9AMIL S750 R1 QP S/COPART6086608.6ATIVO</v>
      </c>
      <c r="AU888">
        <f t="shared" si="46"/>
        <v>0</v>
      </c>
      <c r="AV888">
        <f t="shared" si="47"/>
        <v>0</v>
      </c>
      <c r="AW888">
        <f>COUNTIF(Erros!$J$2:$J$1060,H888)</f>
        <v>3</v>
      </c>
      <c r="AX888">
        <f>COUNTIF(Discrepante!$J$2:$J$86,H888)</f>
        <v>0</v>
      </c>
      <c r="AY888">
        <f>COUNTIF(Acertos!$J$2:$J$37,H888)</f>
        <v>0</v>
      </c>
    </row>
    <row r="889" spans="1:51">
      <c r="A889" s="33"/>
      <c r="B889" s="33"/>
      <c r="C889" s="33"/>
      <c r="D889" s="34"/>
      <c r="E889" s="33"/>
      <c r="F889" s="33"/>
      <c r="G889" s="33"/>
      <c r="H889" s="34">
        <v>82476039</v>
      </c>
      <c r="I889" s="29">
        <v>0</v>
      </c>
      <c r="J889" s="34" t="s">
        <v>1013</v>
      </c>
      <c r="K889" s="33"/>
      <c r="L889" s="33"/>
      <c r="M889" s="33"/>
      <c r="N889" s="33"/>
      <c r="O889" s="33"/>
      <c r="P889" s="34">
        <v>524.66999999999996</v>
      </c>
      <c r="Q889" s="34" t="s">
        <v>404</v>
      </c>
      <c r="R889" s="34" t="s">
        <v>404</v>
      </c>
      <c r="S889" s="34" t="s">
        <v>404</v>
      </c>
      <c r="T889" s="34">
        <v>810</v>
      </c>
      <c r="U889" s="34">
        <v>485421207</v>
      </c>
      <c r="V889" s="34">
        <v>1</v>
      </c>
      <c r="W889" s="34">
        <v>358332</v>
      </c>
      <c r="X889" s="35">
        <v>44761.875</v>
      </c>
      <c r="Y889" s="34" t="s">
        <v>401</v>
      </c>
      <c r="Z889" s="34">
        <v>0</v>
      </c>
      <c r="AA889" s="35"/>
      <c r="AB889" s="35">
        <v>44761.875</v>
      </c>
      <c r="AC889" s="35">
        <v>36448.875</v>
      </c>
      <c r="AD889" s="35">
        <v>44455.875</v>
      </c>
      <c r="AE889" s="35"/>
      <c r="AF889" s="35">
        <v>44453.875</v>
      </c>
      <c r="AG889" s="34"/>
      <c r="AH889" s="34">
        <v>0</v>
      </c>
      <c r="AI889" s="34">
        <v>0</v>
      </c>
      <c r="AJ889" s="34">
        <v>0</v>
      </c>
      <c r="AK889" s="34">
        <v>0</v>
      </c>
      <c r="AL889" s="34">
        <v>0</v>
      </c>
      <c r="AM889" s="34">
        <v>0</v>
      </c>
      <c r="AN889" s="34" t="s">
        <v>389</v>
      </c>
      <c r="AO889" s="34">
        <v>9</v>
      </c>
      <c r="AP889" s="34" t="s">
        <v>670</v>
      </c>
      <c r="AQ889" s="34">
        <v>6086</v>
      </c>
      <c r="AR889" s="34">
        <v>608.6</v>
      </c>
      <c r="AS889" s="34" t="s">
        <v>408</v>
      </c>
      <c r="AT889" t="str">
        <f t="shared" si="45"/>
        <v>824760390MXRXX WLXRX XLMXXDX DX MXNXZX524.67SIMSIMSIM810485421207135833244761.875ASPROLI - ENTIDADE FECHADA044761.87536448.87544455.87544453.875000000AMIL9AMIL S750 R1 QP S/COPART6086608.6ATIVO</v>
      </c>
      <c r="AU889">
        <f t="shared" si="46"/>
        <v>1</v>
      </c>
      <c r="AV889">
        <f t="shared" si="47"/>
        <v>1</v>
      </c>
      <c r="AW889">
        <f>COUNTIF(Erros!$J$2:$J$1060,H889)</f>
        <v>3</v>
      </c>
      <c r="AX889">
        <f>COUNTIF(Discrepante!$J$2:$J$86,H889)</f>
        <v>0</v>
      </c>
      <c r="AY889">
        <f>COUNTIF(Acertos!$J$2:$J$37,H889)</f>
        <v>0</v>
      </c>
    </row>
    <row r="890" spans="1:51">
      <c r="A890" s="33"/>
      <c r="B890" s="33"/>
      <c r="C890" s="33"/>
      <c r="D890" s="36"/>
      <c r="E890" s="33"/>
      <c r="F890" s="33"/>
      <c r="G890" s="33"/>
      <c r="H890" s="36">
        <v>82476039</v>
      </c>
      <c r="I890" s="30">
        <v>0</v>
      </c>
      <c r="J890" s="36" t="s">
        <v>1013</v>
      </c>
      <c r="K890" s="33"/>
      <c r="L890" s="33"/>
      <c r="M890" s="33"/>
      <c r="N890" s="33"/>
      <c r="O890" s="33"/>
      <c r="P890" s="36">
        <v>524.66999999999996</v>
      </c>
      <c r="Q890" s="36" t="s">
        <v>404</v>
      </c>
      <c r="R890" s="36" t="s">
        <v>404</v>
      </c>
      <c r="S890" s="36" t="s">
        <v>404</v>
      </c>
      <c r="T890" s="36">
        <v>810</v>
      </c>
      <c r="U890" s="36">
        <v>485421207</v>
      </c>
      <c r="V890" s="36">
        <v>1</v>
      </c>
      <c r="W890" s="36">
        <v>358332</v>
      </c>
      <c r="X890" s="37">
        <v>44761.875</v>
      </c>
      <c r="Y890" s="36" t="s">
        <v>401</v>
      </c>
      <c r="Z890" s="36">
        <v>0</v>
      </c>
      <c r="AA890" s="37"/>
      <c r="AB890" s="37">
        <v>44761.875</v>
      </c>
      <c r="AC890" s="37">
        <v>36448.875</v>
      </c>
      <c r="AD890" s="37">
        <v>44455.875</v>
      </c>
      <c r="AE890" s="37"/>
      <c r="AF890" s="37">
        <v>44453.875</v>
      </c>
      <c r="AG890" s="36"/>
      <c r="AH890" s="36">
        <v>0</v>
      </c>
      <c r="AI890" s="36">
        <v>0</v>
      </c>
      <c r="AJ890" s="36">
        <v>0</v>
      </c>
      <c r="AK890" s="36">
        <v>0</v>
      </c>
      <c r="AL890" s="36">
        <v>0</v>
      </c>
      <c r="AM890" s="36">
        <v>0</v>
      </c>
      <c r="AN890" s="36" t="s">
        <v>389</v>
      </c>
      <c r="AO890" s="36">
        <v>9</v>
      </c>
      <c r="AP890" s="36" t="s">
        <v>670</v>
      </c>
      <c r="AQ890" s="36">
        <v>6086</v>
      </c>
      <c r="AR890" s="36">
        <v>608.6</v>
      </c>
      <c r="AS890" s="36" t="s">
        <v>408</v>
      </c>
      <c r="AT890" t="str">
        <f t="shared" si="45"/>
        <v>824760390MXRXX WLXRX XLMXXDX DX MXNXZX524.67SIMSIMSIM810485421207135833244761.875ASPROLI - ENTIDADE FECHADA044761.87536448.87544455.87544453.875000000AMIL9AMIL S750 R1 QP S/COPART6086608.6ATIVO</v>
      </c>
      <c r="AU890">
        <f t="shared" si="46"/>
        <v>1</v>
      </c>
      <c r="AV890">
        <f t="shared" si="47"/>
        <v>1</v>
      </c>
      <c r="AW890">
        <f>COUNTIF(Erros!$J$2:$J$1060,H890)</f>
        <v>3</v>
      </c>
      <c r="AX890">
        <f>COUNTIF(Discrepante!$J$2:$J$86,H890)</f>
        <v>0</v>
      </c>
      <c r="AY890">
        <f>COUNTIF(Acertos!$J$2:$J$37,H890)</f>
        <v>0</v>
      </c>
    </row>
    <row r="891" spans="1:51">
      <c r="A891" s="33"/>
      <c r="B891" s="33"/>
      <c r="C891" s="33"/>
      <c r="D891" s="36"/>
      <c r="E891" s="33"/>
      <c r="F891" s="33"/>
      <c r="G891" s="33"/>
      <c r="H891" s="36">
        <v>82480924</v>
      </c>
      <c r="I891" s="30">
        <v>0</v>
      </c>
      <c r="J891" s="36" t="s">
        <v>1015</v>
      </c>
      <c r="K891" s="33"/>
      <c r="L891" s="33"/>
      <c r="M891" s="33"/>
      <c r="N891" s="33"/>
      <c r="O891" s="33"/>
      <c r="P891" s="36">
        <v>373.26</v>
      </c>
      <c r="Q891" s="36" t="s">
        <v>404</v>
      </c>
      <c r="R891" s="36" t="s">
        <v>404</v>
      </c>
      <c r="S891" s="36" t="s">
        <v>404</v>
      </c>
      <c r="T891" s="36">
        <v>810</v>
      </c>
      <c r="U891" s="36">
        <v>485431204</v>
      </c>
      <c r="V891" s="36">
        <v>1</v>
      </c>
      <c r="W891" s="36">
        <v>358917</v>
      </c>
      <c r="X891" s="37">
        <v>44761.875</v>
      </c>
      <c r="Y891" s="36" t="s">
        <v>401</v>
      </c>
      <c r="Z891" s="36">
        <v>0</v>
      </c>
      <c r="AA891" s="37"/>
      <c r="AB891" s="37">
        <v>44761.875</v>
      </c>
      <c r="AC891" s="37">
        <v>35751.916666666664</v>
      </c>
      <c r="AD891" s="37">
        <v>44455.875</v>
      </c>
      <c r="AE891" s="37"/>
      <c r="AF891" s="37">
        <v>44453.875</v>
      </c>
      <c r="AG891" s="36"/>
      <c r="AH891" s="36">
        <v>0</v>
      </c>
      <c r="AI891" s="36">
        <v>0</v>
      </c>
      <c r="AJ891" s="36">
        <v>0</v>
      </c>
      <c r="AK891" s="36">
        <v>0</v>
      </c>
      <c r="AL891" s="36">
        <v>0</v>
      </c>
      <c r="AM891" s="36">
        <v>0</v>
      </c>
      <c r="AN891" s="36" t="s">
        <v>389</v>
      </c>
      <c r="AO891" s="36">
        <v>9</v>
      </c>
      <c r="AP891" s="36" t="s">
        <v>622</v>
      </c>
      <c r="AQ891" s="36">
        <v>43298</v>
      </c>
      <c r="AR891" s="36">
        <v>432.98</v>
      </c>
      <c r="AS891" s="36" t="s">
        <v>408</v>
      </c>
      <c r="AT891" t="str">
        <f t="shared" si="45"/>
        <v>824809240WHRXTXXN FRXXTX MUNXZ373.26SIMSIMSIM810485431204135891744761.875ASPROLI - ENTIDADE FECHADA044761.87535751.916666666744455.87544453.875000000AMIL9AMIL FACIL S80 QP S/COPART43298432.98ATIVO</v>
      </c>
      <c r="AU891">
        <f t="shared" si="46"/>
        <v>0</v>
      </c>
      <c r="AV891">
        <f t="shared" si="47"/>
        <v>0</v>
      </c>
      <c r="AW891">
        <f>COUNTIF(Erros!$J$2:$J$1060,H891)</f>
        <v>3</v>
      </c>
      <c r="AX891">
        <f>COUNTIF(Discrepante!$J$2:$J$86,H891)</f>
        <v>0</v>
      </c>
      <c r="AY891">
        <f>COUNTIF(Acertos!$J$2:$J$37,H891)</f>
        <v>0</v>
      </c>
    </row>
    <row r="892" spans="1:51">
      <c r="A892" s="33"/>
      <c r="B892" s="33"/>
      <c r="C892" s="33"/>
      <c r="D892" s="34"/>
      <c r="E892" s="33"/>
      <c r="F892" s="33"/>
      <c r="G892" s="33"/>
      <c r="H892" s="34">
        <v>82480924</v>
      </c>
      <c r="I892" s="29">
        <v>0</v>
      </c>
      <c r="J892" s="34" t="s">
        <v>1015</v>
      </c>
      <c r="K892" s="33"/>
      <c r="L892" s="33"/>
      <c r="M892" s="33"/>
      <c r="N892" s="33"/>
      <c r="O892" s="33"/>
      <c r="P892" s="34">
        <v>373.26</v>
      </c>
      <c r="Q892" s="34" t="s">
        <v>404</v>
      </c>
      <c r="R892" s="34" t="s">
        <v>404</v>
      </c>
      <c r="S892" s="34" t="s">
        <v>404</v>
      </c>
      <c r="T892" s="34">
        <v>810</v>
      </c>
      <c r="U892" s="34">
        <v>485431204</v>
      </c>
      <c r="V892" s="34">
        <v>1</v>
      </c>
      <c r="W892" s="34">
        <v>358917</v>
      </c>
      <c r="X892" s="35">
        <v>44761.875</v>
      </c>
      <c r="Y892" s="34" t="s">
        <v>401</v>
      </c>
      <c r="Z892" s="34">
        <v>0</v>
      </c>
      <c r="AA892" s="35"/>
      <c r="AB892" s="35">
        <v>44761.875</v>
      </c>
      <c r="AC892" s="35">
        <v>35751.916666666664</v>
      </c>
      <c r="AD892" s="35">
        <v>44455.875</v>
      </c>
      <c r="AE892" s="35"/>
      <c r="AF892" s="35">
        <v>44453.875</v>
      </c>
      <c r="AG892" s="34"/>
      <c r="AH892" s="34">
        <v>0</v>
      </c>
      <c r="AI892" s="34">
        <v>0</v>
      </c>
      <c r="AJ892" s="34">
        <v>0</v>
      </c>
      <c r="AK892" s="34">
        <v>0</v>
      </c>
      <c r="AL892" s="34">
        <v>0</v>
      </c>
      <c r="AM892" s="34">
        <v>0</v>
      </c>
      <c r="AN892" s="34" t="s">
        <v>389</v>
      </c>
      <c r="AO892" s="34">
        <v>9</v>
      </c>
      <c r="AP892" s="34" t="s">
        <v>622</v>
      </c>
      <c r="AQ892" s="34">
        <v>43298</v>
      </c>
      <c r="AR892" s="34">
        <v>432.98</v>
      </c>
      <c r="AS892" s="34" t="s">
        <v>408</v>
      </c>
      <c r="AT892" t="str">
        <f t="shared" si="45"/>
        <v>824809240WHRXTXXN FRXXTX MUNXZ373.26SIMSIMSIM810485431204135891744761.875ASPROLI - ENTIDADE FECHADA044761.87535751.916666666744455.87544453.875000000AMIL9AMIL FACIL S80 QP S/COPART43298432.98ATIVO</v>
      </c>
      <c r="AU892">
        <f t="shared" si="46"/>
        <v>1</v>
      </c>
      <c r="AV892">
        <f t="shared" si="47"/>
        <v>1</v>
      </c>
      <c r="AW892">
        <f>COUNTIF(Erros!$J$2:$J$1060,H892)</f>
        <v>3</v>
      </c>
      <c r="AX892">
        <f>COUNTIF(Discrepante!$J$2:$J$86,H892)</f>
        <v>0</v>
      </c>
      <c r="AY892">
        <f>COUNTIF(Acertos!$J$2:$J$37,H892)</f>
        <v>0</v>
      </c>
    </row>
    <row r="893" spans="1:51">
      <c r="A893" s="33"/>
      <c r="B893" s="33"/>
      <c r="C893" s="33"/>
      <c r="D893" s="36"/>
      <c r="E893" s="33"/>
      <c r="F893" s="33"/>
      <c r="G893" s="33"/>
      <c r="H893" s="36">
        <v>82480924</v>
      </c>
      <c r="I893" s="30">
        <v>0</v>
      </c>
      <c r="J893" s="36" t="s">
        <v>1015</v>
      </c>
      <c r="K893" s="33"/>
      <c r="L893" s="33"/>
      <c r="M893" s="33"/>
      <c r="N893" s="33"/>
      <c r="O893" s="33"/>
      <c r="P893" s="36">
        <v>373.26</v>
      </c>
      <c r="Q893" s="36" t="s">
        <v>404</v>
      </c>
      <c r="R893" s="36" t="s">
        <v>404</v>
      </c>
      <c r="S893" s="36" t="s">
        <v>404</v>
      </c>
      <c r="T893" s="36">
        <v>810</v>
      </c>
      <c r="U893" s="36">
        <v>485431204</v>
      </c>
      <c r="V893" s="36">
        <v>1</v>
      </c>
      <c r="W893" s="36">
        <v>358917</v>
      </c>
      <c r="X893" s="37">
        <v>44761.875</v>
      </c>
      <c r="Y893" s="36" t="s">
        <v>401</v>
      </c>
      <c r="Z893" s="36">
        <v>0</v>
      </c>
      <c r="AA893" s="37"/>
      <c r="AB893" s="37">
        <v>44761.875</v>
      </c>
      <c r="AC893" s="37">
        <v>35751.916666666664</v>
      </c>
      <c r="AD893" s="37">
        <v>44455.875</v>
      </c>
      <c r="AE893" s="37"/>
      <c r="AF893" s="37">
        <v>44453.875</v>
      </c>
      <c r="AG893" s="36"/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36" t="s">
        <v>389</v>
      </c>
      <c r="AO893" s="36">
        <v>9</v>
      </c>
      <c r="AP893" s="36" t="s">
        <v>622</v>
      </c>
      <c r="AQ893" s="36">
        <v>43298</v>
      </c>
      <c r="AR893" s="36">
        <v>432.98</v>
      </c>
      <c r="AS893" s="36" t="s">
        <v>408</v>
      </c>
      <c r="AT893" t="str">
        <f t="shared" si="45"/>
        <v>824809240WHRXTXXN FRXXTX MUNXZ373.26SIMSIMSIM810485431204135891744761.875ASPROLI - ENTIDADE FECHADA044761.87535751.916666666744455.87544453.875000000AMIL9AMIL FACIL S80 QP S/COPART43298432.98ATIVO</v>
      </c>
      <c r="AU893">
        <f t="shared" si="46"/>
        <v>1</v>
      </c>
      <c r="AV893">
        <f t="shared" si="47"/>
        <v>1</v>
      </c>
      <c r="AW893">
        <f>COUNTIF(Erros!$J$2:$J$1060,H893)</f>
        <v>3</v>
      </c>
      <c r="AX893">
        <f>COUNTIF(Discrepante!$J$2:$J$86,H893)</f>
        <v>0</v>
      </c>
      <c r="AY893">
        <f>COUNTIF(Acertos!$J$2:$J$37,H893)</f>
        <v>0</v>
      </c>
    </row>
    <row r="894" spans="1:51">
      <c r="A894" s="33"/>
      <c r="B894" s="33"/>
      <c r="C894" s="33"/>
      <c r="D894" s="36"/>
      <c r="E894" s="33"/>
      <c r="F894" s="33"/>
      <c r="G894" s="33"/>
      <c r="H894" s="36">
        <v>82494538</v>
      </c>
      <c r="I894" s="30">
        <v>0</v>
      </c>
      <c r="J894" s="36" t="s">
        <v>1011</v>
      </c>
      <c r="K894" s="33"/>
      <c r="L894" s="33"/>
      <c r="M894" s="33"/>
      <c r="N894" s="33"/>
      <c r="O894" s="33"/>
      <c r="P894" s="36">
        <v>272.18</v>
      </c>
      <c r="Q894" s="36" t="s">
        <v>404</v>
      </c>
      <c r="R894" s="36" t="s">
        <v>404</v>
      </c>
      <c r="S894" s="36" t="s">
        <v>404</v>
      </c>
      <c r="T894" s="36">
        <v>810</v>
      </c>
      <c r="U894" s="36">
        <v>0</v>
      </c>
      <c r="V894" s="36">
        <v>1</v>
      </c>
      <c r="W894" s="36">
        <v>358328</v>
      </c>
      <c r="X894" s="37">
        <v>44761.875</v>
      </c>
      <c r="Y894" s="36" t="s">
        <v>401</v>
      </c>
      <c r="Z894" s="36">
        <v>0</v>
      </c>
      <c r="AA894" s="37"/>
      <c r="AB894" s="37">
        <v>44761.875</v>
      </c>
      <c r="AC894" s="37">
        <v>31316.875</v>
      </c>
      <c r="AD894" s="37">
        <v>44455.875</v>
      </c>
      <c r="AE894" s="37"/>
      <c r="AF894" s="37">
        <v>44453.875</v>
      </c>
      <c r="AG894" s="36"/>
      <c r="AH894" s="36">
        <v>0</v>
      </c>
      <c r="AI894" s="36">
        <v>0</v>
      </c>
      <c r="AJ894" s="36">
        <v>0</v>
      </c>
      <c r="AK894" s="36">
        <v>0</v>
      </c>
      <c r="AL894" s="36">
        <v>0</v>
      </c>
      <c r="AM894" s="36">
        <v>0</v>
      </c>
      <c r="AN894" s="36" t="s">
        <v>389</v>
      </c>
      <c r="AO894" s="36">
        <v>9</v>
      </c>
      <c r="AP894" s="36" t="s">
        <v>666</v>
      </c>
      <c r="AQ894" s="36">
        <v>31573</v>
      </c>
      <c r="AR894" s="36">
        <v>315.73</v>
      </c>
      <c r="AS894" s="36" t="s">
        <v>408</v>
      </c>
      <c r="AT894" t="str">
        <f t="shared" si="45"/>
        <v>824945380JXXX PXULX FXNXWX WXRDXX272.18SIMSIMSIM8100135832844761.875ASPROLI - ENTIDADE FECHADA044761.87531316.87544455.87544453.875000000AMIL9AMIL FACIL S60 RJ QC S/COPART31573315.73ATIVO</v>
      </c>
      <c r="AU894">
        <f t="shared" si="46"/>
        <v>0</v>
      </c>
      <c r="AV894">
        <f t="shared" si="47"/>
        <v>0</v>
      </c>
      <c r="AW894">
        <f>COUNTIF(Erros!$J$2:$J$1060,H894)</f>
        <v>3</v>
      </c>
      <c r="AX894">
        <f>COUNTIF(Discrepante!$J$2:$J$86,H894)</f>
        <v>0</v>
      </c>
      <c r="AY894">
        <f>COUNTIF(Acertos!$J$2:$J$37,H894)</f>
        <v>0</v>
      </c>
    </row>
    <row r="895" spans="1:51">
      <c r="A895" s="33"/>
      <c r="B895" s="33"/>
      <c r="C895" s="33"/>
      <c r="D895" s="34"/>
      <c r="E895" s="33"/>
      <c r="F895" s="33"/>
      <c r="G895" s="33"/>
      <c r="H895" s="34">
        <v>82494538</v>
      </c>
      <c r="I895" s="29">
        <v>0</v>
      </c>
      <c r="J895" s="34" t="s">
        <v>1011</v>
      </c>
      <c r="K895" s="33"/>
      <c r="L895" s="33"/>
      <c r="M895" s="33"/>
      <c r="N895" s="33"/>
      <c r="O895" s="33"/>
      <c r="P895" s="34">
        <v>272.18</v>
      </c>
      <c r="Q895" s="34" t="s">
        <v>404</v>
      </c>
      <c r="R895" s="34" t="s">
        <v>404</v>
      </c>
      <c r="S895" s="34" t="s">
        <v>404</v>
      </c>
      <c r="T895" s="34">
        <v>810</v>
      </c>
      <c r="U895" s="34">
        <v>0</v>
      </c>
      <c r="V895" s="34">
        <v>1</v>
      </c>
      <c r="W895" s="34">
        <v>358328</v>
      </c>
      <c r="X895" s="35">
        <v>44761.875</v>
      </c>
      <c r="Y895" s="34" t="s">
        <v>401</v>
      </c>
      <c r="Z895" s="34">
        <v>0</v>
      </c>
      <c r="AA895" s="35"/>
      <c r="AB895" s="35">
        <v>44761.875</v>
      </c>
      <c r="AC895" s="35">
        <v>31316.875</v>
      </c>
      <c r="AD895" s="35">
        <v>44455.875</v>
      </c>
      <c r="AE895" s="35"/>
      <c r="AF895" s="35">
        <v>44453.875</v>
      </c>
      <c r="AG895" s="34"/>
      <c r="AH895" s="34">
        <v>0</v>
      </c>
      <c r="AI895" s="34">
        <v>0</v>
      </c>
      <c r="AJ895" s="34">
        <v>0</v>
      </c>
      <c r="AK895" s="34">
        <v>0</v>
      </c>
      <c r="AL895" s="34">
        <v>0</v>
      </c>
      <c r="AM895" s="34">
        <v>0</v>
      </c>
      <c r="AN895" s="34" t="s">
        <v>389</v>
      </c>
      <c r="AO895" s="34">
        <v>9</v>
      </c>
      <c r="AP895" s="34" t="s">
        <v>666</v>
      </c>
      <c r="AQ895" s="34">
        <v>31573</v>
      </c>
      <c r="AR895" s="34">
        <v>315.73</v>
      </c>
      <c r="AS895" s="34" t="s">
        <v>408</v>
      </c>
      <c r="AT895" t="str">
        <f t="shared" si="45"/>
        <v>824945380JXXX PXULX FXNXWX WXRDXX272.18SIMSIMSIM8100135832844761.875ASPROLI - ENTIDADE FECHADA044761.87531316.87544455.87544453.875000000AMIL9AMIL FACIL S60 RJ QC S/COPART31573315.73ATIVO</v>
      </c>
      <c r="AU895">
        <f t="shared" si="46"/>
        <v>1</v>
      </c>
      <c r="AV895">
        <f t="shared" si="47"/>
        <v>1</v>
      </c>
      <c r="AW895">
        <f>COUNTIF(Erros!$J$2:$J$1060,H895)</f>
        <v>3</v>
      </c>
      <c r="AX895">
        <f>COUNTIF(Discrepante!$J$2:$J$86,H895)</f>
        <v>0</v>
      </c>
      <c r="AY895">
        <f>COUNTIF(Acertos!$J$2:$J$37,H895)</f>
        <v>0</v>
      </c>
    </row>
    <row r="896" spans="1:51">
      <c r="A896" s="33"/>
      <c r="B896" s="33"/>
      <c r="C896" s="33"/>
      <c r="D896" s="36"/>
      <c r="E896" s="33"/>
      <c r="F896" s="33"/>
      <c r="G896" s="33"/>
      <c r="H896" s="36">
        <v>82494538</v>
      </c>
      <c r="I896" s="30">
        <v>0</v>
      </c>
      <c r="J896" s="36" t="s">
        <v>1011</v>
      </c>
      <c r="K896" s="33"/>
      <c r="L896" s="33"/>
      <c r="M896" s="33"/>
      <c r="N896" s="33"/>
      <c r="O896" s="33"/>
      <c r="P896" s="36">
        <v>272.18</v>
      </c>
      <c r="Q896" s="36" t="s">
        <v>404</v>
      </c>
      <c r="R896" s="36" t="s">
        <v>404</v>
      </c>
      <c r="S896" s="36" t="s">
        <v>404</v>
      </c>
      <c r="T896" s="36">
        <v>810</v>
      </c>
      <c r="U896" s="36">
        <v>0</v>
      </c>
      <c r="V896" s="36">
        <v>1</v>
      </c>
      <c r="W896" s="36">
        <v>358328</v>
      </c>
      <c r="X896" s="37">
        <v>44761.875</v>
      </c>
      <c r="Y896" s="36" t="s">
        <v>401</v>
      </c>
      <c r="Z896" s="36">
        <v>0</v>
      </c>
      <c r="AA896" s="37"/>
      <c r="AB896" s="37">
        <v>44761.875</v>
      </c>
      <c r="AC896" s="37">
        <v>31316.875</v>
      </c>
      <c r="AD896" s="37">
        <v>44455.875</v>
      </c>
      <c r="AE896" s="37"/>
      <c r="AF896" s="37">
        <v>44453.875</v>
      </c>
      <c r="AG896" s="36"/>
      <c r="AH896" s="36">
        <v>0</v>
      </c>
      <c r="AI896" s="36">
        <v>0</v>
      </c>
      <c r="AJ896" s="36">
        <v>0</v>
      </c>
      <c r="AK896" s="36">
        <v>0</v>
      </c>
      <c r="AL896" s="36">
        <v>0</v>
      </c>
      <c r="AM896" s="36">
        <v>0</v>
      </c>
      <c r="AN896" s="36" t="s">
        <v>389</v>
      </c>
      <c r="AO896" s="36">
        <v>9</v>
      </c>
      <c r="AP896" s="36" t="s">
        <v>666</v>
      </c>
      <c r="AQ896" s="36">
        <v>31573</v>
      </c>
      <c r="AR896" s="36">
        <v>315.73</v>
      </c>
      <c r="AS896" s="36" t="s">
        <v>408</v>
      </c>
      <c r="AT896" t="str">
        <f t="shared" si="45"/>
        <v>824945380JXXX PXULX FXNXWX WXRDXX272.18SIMSIMSIM8100135832844761.875ASPROLI - ENTIDADE FECHADA044761.87531316.87544455.87544453.875000000AMIL9AMIL FACIL S60 RJ QC S/COPART31573315.73ATIVO</v>
      </c>
      <c r="AU896">
        <f t="shared" si="46"/>
        <v>1</v>
      </c>
      <c r="AV896">
        <f t="shared" si="47"/>
        <v>1</v>
      </c>
      <c r="AW896">
        <f>COUNTIF(Erros!$J$2:$J$1060,H896)</f>
        <v>3</v>
      </c>
      <c r="AX896">
        <f>COUNTIF(Discrepante!$J$2:$J$86,H896)</f>
        <v>0</v>
      </c>
      <c r="AY896">
        <f>COUNTIF(Acertos!$J$2:$J$37,H896)</f>
        <v>0</v>
      </c>
    </row>
    <row r="897" spans="1:51">
      <c r="A897" s="33"/>
      <c r="B897" s="33"/>
      <c r="C897" s="33"/>
      <c r="D897" s="36"/>
      <c r="E897" s="33"/>
      <c r="F897" s="33"/>
      <c r="G897" s="33"/>
      <c r="H897" s="36">
        <v>82494546</v>
      </c>
      <c r="I897" s="30">
        <v>0</v>
      </c>
      <c r="J897" s="36" t="s">
        <v>1006</v>
      </c>
      <c r="K897" s="33"/>
      <c r="L897" s="33"/>
      <c r="M897" s="33"/>
      <c r="N897" s="33"/>
      <c r="O897" s="33"/>
      <c r="P897" s="36">
        <v>272.18</v>
      </c>
      <c r="Q897" s="36" t="s">
        <v>404</v>
      </c>
      <c r="R897" s="36" t="s">
        <v>404</v>
      </c>
      <c r="S897" s="36" t="s">
        <v>404</v>
      </c>
      <c r="T897" s="36">
        <v>810</v>
      </c>
      <c r="U897" s="36">
        <v>0</v>
      </c>
      <c r="V897" s="36">
        <v>1</v>
      </c>
      <c r="W897" s="36">
        <v>356999</v>
      </c>
      <c r="X897" s="37">
        <v>44761.875</v>
      </c>
      <c r="Y897" s="36" t="s">
        <v>401</v>
      </c>
      <c r="Z897" s="36">
        <v>0</v>
      </c>
      <c r="AA897" s="37"/>
      <c r="AB897" s="37">
        <v>44761.875</v>
      </c>
      <c r="AC897" s="37">
        <v>31150.875</v>
      </c>
      <c r="AD897" s="37">
        <v>44748.875</v>
      </c>
      <c r="AE897" s="37">
        <v>44725.875</v>
      </c>
      <c r="AF897" s="37">
        <v>44453.875</v>
      </c>
      <c r="AG897" s="36"/>
      <c r="AH897" s="36">
        <v>0</v>
      </c>
      <c r="AI897" s="36">
        <v>0</v>
      </c>
      <c r="AJ897" s="36">
        <v>0</v>
      </c>
      <c r="AK897" s="36">
        <v>0</v>
      </c>
      <c r="AL897" s="36">
        <v>0</v>
      </c>
      <c r="AM897" s="36">
        <v>0</v>
      </c>
      <c r="AN897" s="36" t="s">
        <v>389</v>
      </c>
      <c r="AO897" s="36">
        <v>9</v>
      </c>
      <c r="AP897" s="36" t="s">
        <v>666</v>
      </c>
      <c r="AQ897" s="36">
        <v>31573</v>
      </c>
      <c r="AR897" s="36">
        <v>315.73</v>
      </c>
      <c r="AS897" s="36" t="s">
        <v>408</v>
      </c>
      <c r="AT897" t="str">
        <f t="shared" si="45"/>
        <v>824945460DXBXRX MXWHXDX GXNWXLVX272.18SIMSIMSIM8100135699944761.875ASPROLI - ENTIDADE FECHADA044761.87531150.87544748.87544725.87544453.875000000AMIL9AMIL FACIL S60 RJ QC S/COPART31573315.73ATIVO</v>
      </c>
      <c r="AU897">
        <f t="shared" si="46"/>
        <v>0</v>
      </c>
      <c r="AV897">
        <f t="shared" si="47"/>
        <v>0</v>
      </c>
      <c r="AW897">
        <f>COUNTIF(Erros!$J$2:$J$1060,H897)</f>
        <v>3</v>
      </c>
      <c r="AX897">
        <f>COUNTIF(Discrepante!$J$2:$J$86,H897)</f>
        <v>0</v>
      </c>
      <c r="AY897">
        <f>COUNTIF(Acertos!$J$2:$J$37,H897)</f>
        <v>0</v>
      </c>
    </row>
    <row r="898" spans="1:51">
      <c r="A898" s="33"/>
      <c r="B898" s="33"/>
      <c r="C898" s="33"/>
      <c r="D898" s="34"/>
      <c r="E898" s="33"/>
      <c r="F898" s="33"/>
      <c r="G898" s="33"/>
      <c r="H898" s="34">
        <v>82494546</v>
      </c>
      <c r="I898" s="29">
        <v>0</v>
      </c>
      <c r="J898" s="34" t="s">
        <v>1006</v>
      </c>
      <c r="K898" s="33"/>
      <c r="L898" s="33"/>
      <c r="M898" s="33"/>
      <c r="N898" s="33"/>
      <c r="O898" s="33"/>
      <c r="P898" s="34">
        <v>272.18</v>
      </c>
      <c r="Q898" s="34" t="s">
        <v>404</v>
      </c>
      <c r="R898" s="34" t="s">
        <v>404</v>
      </c>
      <c r="S898" s="34" t="s">
        <v>404</v>
      </c>
      <c r="T898" s="34">
        <v>810</v>
      </c>
      <c r="U898" s="34">
        <v>0</v>
      </c>
      <c r="V898" s="34">
        <v>1</v>
      </c>
      <c r="W898" s="34">
        <v>356999</v>
      </c>
      <c r="X898" s="35">
        <v>44761.875</v>
      </c>
      <c r="Y898" s="34" t="s">
        <v>401</v>
      </c>
      <c r="Z898" s="34">
        <v>0</v>
      </c>
      <c r="AA898" s="35"/>
      <c r="AB898" s="35">
        <v>44761.875</v>
      </c>
      <c r="AC898" s="35">
        <v>31150.875</v>
      </c>
      <c r="AD898" s="35">
        <v>44748.875</v>
      </c>
      <c r="AE898" s="35">
        <v>44725.875</v>
      </c>
      <c r="AF898" s="35">
        <v>44453.875</v>
      </c>
      <c r="AG898" s="34"/>
      <c r="AH898" s="34">
        <v>0</v>
      </c>
      <c r="AI898" s="34">
        <v>0</v>
      </c>
      <c r="AJ898" s="34">
        <v>0</v>
      </c>
      <c r="AK898" s="34">
        <v>0</v>
      </c>
      <c r="AL898" s="34">
        <v>0</v>
      </c>
      <c r="AM898" s="34">
        <v>0</v>
      </c>
      <c r="AN898" s="34" t="s">
        <v>389</v>
      </c>
      <c r="AO898" s="34">
        <v>9</v>
      </c>
      <c r="AP898" s="34" t="s">
        <v>666</v>
      </c>
      <c r="AQ898" s="34">
        <v>31573</v>
      </c>
      <c r="AR898" s="34">
        <v>315.73</v>
      </c>
      <c r="AS898" s="34" t="s">
        <v>408</v>
      </c>
      <c r="AT898" t="str">
        <f t="shared" ref="AT898:AT961" si="48">CONCATENATE(A898,B898,C898,D898,E898,F898,G898,H898,I898,J898,K898,L898,M898,N898,O898,P898,Q898,R898,S898,T898,U898,V898,W898,X898,Y898,Z898,AA898,AB898,AC898,AD898,AE898,AF898,AG898,AH898,AI898,AJ898,AK898,AL898,AM898,AN898,AO898,AP898,AQ898,AR898,AS898)</f>
        <v>824945460DXBXRX MXWHXDX GXNWXLVX272.18SIMSIMSIM8100135699944761.875ASPROLI - ENTIDADE FECHADA044761.87531150.87544748.87544725.87544453.875000000AMIL9AMIL FACIL S60 RJ QC S/COPART31573315.73ATIVO</v>
      </c>
      <c r="AU898">
        <f t="shared" ref="AU898:AU961" si="49">IF(AT898=AT897,1,0)</f>
        <v>1</v>
      </c>
      <c r="AV898">
        <f t="shared" si="47"/>
        <v>1</v>
      </c>
      <c r="AW898">
        <f>COUNTIF(Erros!$J$2:$J$1060,H898)</f>
        <v>3</v>
      </c>
      <c r="AX898">
        <f>COUNTIF(Discrepante!$J$2:$J$86,H898)</f>
        <v>0</v>
      </c>
      <c r="AY898">
        <f>COUNTIF(Acertos!$J$2:$J$37,H898)</f>
        <v>0</v>
      </c>
    </row>
    <row r="899" spans="1:51">
      <c r="A899" s="33"/>
      <c r="B899" s="33"/>
      <c r="C899" s="33"/>
      <c r="D899" s="36"/>
      <c r="E899" s="33"/>
      <c r="F899" s="33"/>
      <c r="G899" s="33"/>
      <c r="H899" s="36">
        <v>82494546</v>
      </c>
      <c r="I899" s="30">
        <v>0</v>
      </c>
      <c r="J899" s="36" t="s">
        <v>1006</v>
      </c>
      <c r="K899" s="33"/>
      <c r="L899" s="33"/>
      <c r="M899" s="33"/>
      <c r="N899" s="33"/>
      <c r="O899" s="33"/>
      <c r="P899" s="36">
        <v>272.18</v>
      </c>
      <c r="Q899" s="36" t="s">
        <v>404</v>
      </c>
      <c r="R899" s="36" t="s">
        <v>404</v>
      </c>
      <c r="S899" s="36" t="s">
        <v>404</v>
      </c>
      <c r="T899" s="36">
        <v>810</v>
      </c>
      <c r="U899" s="36">
        <v>0</v>
      </c>
      <c r="V899" s="36">
        <v>1</v>
      </c>
      <c r="W899" s="36">
        <v>356999</v>
      </c>
      <c r="X899" s="37">
        <v>44761.875</v>
      </c>
      <c r="Y899" s="36" t="s">
        <v>401</v>
      </c>
      <c r="Z899" s="36">
        <v>0</v>
      </c>
      <c r="AA899" s="37"/>
      <c r="AB899" s="37">
        <v>44761.875</v>
      </c>
      <c r="AC899" s="37">
        <v>31150.875</v>
      </c>
      <c r="AD899" s="37">
        <v>44748.875</v>
      </c>
      <c r="AE899" s="37">
        <v>44725.875</v>
      </c>
      <c r="AF899" s="37">
        <v>44453.875</v>
      </c>
      <c r="AG899" s="36"/>
      <c r="AH899" s="36">
        <v>0</v>
      </c>
      <c r="AI899" s="36">
        <v>0</v>
      </c>
      <c r="AJ899" s="36">
        <v>0</v>
      </c>
      <c r="AK899" s="36">
        <v>0</v>
      </c>
      <c r="AL899" s="36">
        <v>0</v>
      </c>
      <c r="AM899" s="36">
        <v>0</v>
      </c>
      <c r="AN899" s="36" t="s">
        <v>389</v>
      </c>
      <c r="AO899" s="36">
        <v>9</v>
      </c>
      <c r="AP899" s="36" t="s">
        <v>666</v>
      </c>
      <c r="AQ899" s="36">
        <v>31573</v>
      </c>
      <c r="AR899" s="36">
        <v>315.73</v>
      </c>
      <c r="AS899" s="36" t="s">
        <v>408</v>
      </c>
      <c r="AT899" t="str">
        <f t="shared" si="48"/>
        <v>824945460DXBXRX MXWHXDX GXNWXLVX272.18SIMSIMSIM8100135699944761.875ASPROLI - ENTIDADE FECHADA044761.87531150.87544748.87544725.87544453.875000000AMIL9AMIL FACIL S60 RJ QC S/COPART31573315.73ATIVO</v>
      </c>
      <c r="AU899">
        <f t="shared" si="49"/>
        <v>1</v>
      </c>
      <c r="AV899">
        <f t="shared" ref="AV899:AV962" si="50">IF(H899=H898,1,0)</f>
        <v>1</v>
      </c>
      <c r="AW899">
        <f>COUNTIF(Erros!$J$2:$J$1060,H899)</f>
        <v>3</v>
      </c>
      <c r="AX899">
        <f>COUNTIF(Discrepante!$J$2:$J$86,H899)</f>
        <v>0</v>
      </c>
      <c r="AY899">
        <f>COUNTIF(Acertos!$J$2:$J$37,H899)</f>
        <v>0</v>
      </c>
    </row>
    <row r="900" spans="1:51">
      <c r="A900" s="33"/>
      <c r="B900" s="33"/>
      <c r="C900" s="33"/>
      <c r="D900" s="36"/>
      <c r="E900" s="33"/>
      <c r="F900" s="33"/>
      <c r="G900" s="33"/>
      <c r="H900" s="36">
        <v>82494583</v>
      </c>
      <c r="I900" s="30">
        <v>0</v>
      </c>
      <c r="J900" s="36" t="s">
        <v>1009</v>
      </c>
      <c r="K900" s="33"/>
      <c r="L900" s="33"/>
      <c r="M900" s="33"/>
      <c r="N900" s="33"/>
      <c r="O900" s="33"/>
      <c r="P900" s="36">
        <v>272.18</v>
      </c>
      <c r="Q900" s="36" t="s">
        <v>404</v>
      </c>
      <c r="R900" s="36" t="s">
        <v>404</v>
      </c>
      <c r="S900" s="36" t="s">
        <v>404</v>
      </c>
      <c r="T900" s="36">
        <v>810</v>
      </c>
      <c r="U900" s="36">
        <v>0</v>
      </c>
      <c r="V900" s="36">
        <v>1</v>
      </c>
      <c r="W900" s="36">
        <v>358051</v>
      </c>
      <c r="X900" s="37">
        <v>44761.875</v>
      </c>
      <c r="Y900" s="36" t="s">
        <v>401</v>
      </c>
      <c r="Z900" s="36">
        <v>0</v>
      </c>
      <c r="AA900" s="37"/>
      <c r="AB900" s="37">
        <v>44761.875</v>
      </c>
      <c r="AC900" s="37">
        <v>33770.875</v>
      </c>
      <c r="AD900" s="37">
        <v>44455.875</v>
      </c>
      <c r="AE900" s="37"/>
      <c r="AF900" s="37">
        <v>44453.875</v>
      </c>
      <c r="AG900" s="36"/>
      <c r="AH900" s="36">
        <v>0</v>
      </c>
      <c r="AI900" s="36">
        <v>0</v>
      </c>
      <c r="AJ900" s="36">
        <v>0</v>
      </c>
      <c r="AK900" s="36">
        <v>0</v>
      </c>
      <c r="AL900" s="36">
        <v>0</v>
      </c>
      <c r="AM900" s="36">
        <v>0</v>
      </c>
      <c r="AN900" s="36" t="s">
        <v>389</v>
      </c>
      <c r="AO900" s="36">
        <v>9</v>
      </c>
      <c r="AP900" s="36" t="s">
        <v>666</v>
      </c>
      <c r="AQ900" s="36">
        <v>31573</v>
      </c>
      <c r="AR900" s="36">
        <v>315.73</v>
      </c>
      <c r="AS900" s="36" t="s">
        <v>408</v>
      </c>
      <c r="AT900" t="str">
        <f t="shared" si="48"/>
        <v>824945830TXX FXRRXXRX DX XNTX272.18SIMSIMSIM8100135805144761.875ASPROLI - ENTIDADE FECHADA044761.87533770.87544455.87544453.875000000AMIL9AMIL FACIL S60 RJ QC S/COPART31573315.73ATIVO</v>
      </c>
      <c r="AU900">
        <f t="shared" si="49"/>
        <v>0</v>
      </c>
      <c r="AV900">
        <f t="shared" si="50"/>
        <v>0</v>
      </c>
      <c r="AW900">
        <f>COUNTIF(Erros!$J$2:$J$1060,H900)</f>
        <v>3</v>
      </c>
      <c r="AX900">
        <f>COUNTIF(Discrepante!$J$2:$J$86,H900)</f>
        <v>0</v>
      </c>
      <c r="AY900">
        <f>COUNTIF(Acertos!$J$2:$J$37,H900)</f>
        <v>0</v>
      </c>
    </row>
    <row r="901" spans="1:51">
      <c r="A901" s="33"/>
      <c r="B901" s="33"/>
      <c r="C901" s="33"/>
      <c r="D901" s="34"/>
      <c r="E901" s="33"/>
      <c r="F901" s="33"/>
      <c r="G901" s="33"/>
      <c r="H901" s="34">
        <v>82494583</v>
      </c>
      <c r="I901" s="29">
        <v>0</v>
      </c>
      <c r="J901" s="34" t="s">
        <v>1009</v>
      </c>
      <c r="K901" s="33"/>
      <c r="L901" s="33"/>
      <c r="M901" s="33"/>
      <c r="N901" s="33"/>
      <c r="O901" s="33"/>
      <c r="P901" s="34">
        <v>272.18</v>
      </c>
      <c r="Q901" s="34" t="s">
        <v>404</v>
      </c>
      <c r="R901" s="34" t="s">
        <v>404</v>
      </c>
      <c r="S901" s="34" t="s">
        <v>404</v>
      </c>
      <c r="T901" s="34">
        <v>810</v>
      </c>
      <c r="U901" s="34">
        <v>0</v>
      </c>
      <c r="V901" s="34">
        <v>1</v>
      </c>
      <c r="W901" s="34">
        <v>358051</v>
      </c>
      <c r="X901" s="35">
        <v>44761.875</v>
      </c>
      <c r="Y901" s="34" t="s">
        <v>401</v>
      </c>
      <c r="Z901" s="34">
        <v>0</v>
      </c>
      <c r="AA901" s="35"/>
      <c r="AB901" s="35">
        <v>44761.875</v>
      </c>
      <c r="AC901" s="35">
        <v>33770.875</v>
      </c>
      <c r="AD901" s="35">
        <v>44455.875</v>
      </c>
      <c r="AE901" s="35"/>
      <c r="AF901" s="35">
        <v>44453.875</v>
      </c>
      <c r="AG901" s="34"/>
      <c r="AH901" s="34">
        <v>0</v>
      </c>
      <c r="AI901" s="34">
        <v>0</v>
      </c>
      <c r="AJ901" s="34">
        <v>0</v>
      </c>
      <c r="AK901" s="34">
        <v>0</v>
      </c>
      <c r="AL901" s="34">
        <v>0</v>
      </c>
      <c r="AM901" s="34">
        <v>0</v>
      </c>
      <c r="AN901" s="34" t="s">
        <v>389</v>
      </c>
      <c r="AO901" s="34">
        <v>9</v>
      </c>
      <c r="AP901" s="34" t="s">
        <v>666</v>
      </c>
      <c r="AQ901" s="34">
        <v>31573</v>
      </c>
      <c r="AR901" s="34">
        <v>315.73</v>
      </c>
      <c r="AS901" s="34" t="s">
        <v>408</v>
      </c>
      <c r="AT901" t="str">
        <f t="shared" si="48"/>
        <v>824945830TXX FXRRXXRX DX XNTX272.18SIMSIMSIM8100135805144761.875ASPROLI - ENTIDADE FECHADA044761.87533770.87544455.87544453.875000000AMIL9AMIL FACIL S60 RJ QC S/COPART31573315.73ATIVO</v>
      </c>
      <c r="AU901">
        <f t="shared" si="49"/>
        <v>1</v>
      </c>
      <c r="AV901">
        <f t="shared" si="50"/>
        <v>1</v>
      </c>
      <c r="AW901">
        <f>COUNTIF(Erros!$J$2:$J$1060,H901)</f>
        <v>3</v>
      </c>
      <c r="AX901">
        <f>COUNTIF(Discrepante!$J$2:$J$86,H901)</f>
        <v>0</v>
      </c>
      <c r="AY901">
        <f>COUNTIF(Acertos!$J$2:$J$37,H901)</f>
        <v>0</v>
      </c>
    </row>
    <row r="902" spans="1:51">
      <c r="A902" s="33"/>
      <c r="B902" s="33"/>
      <c r="C902" s="33"/>
      <c r="D902" s="36"/>
      <c r="E902" s="33"/>
      <c r="F902" s="33"/>
      <c r="G902" s="33"/>
      <c r="H902" s="36">
        <v>82494583</v>
      </c>
      <c r="I902" s="30">
        <v>0</v>
      </c>
      <c r="J902" s="36" t="s">
        <v>1009</v>
      </c>
      <c r="K902" s="33"/>
      <c r="L902" s="33"/>
      <c r="M902" s="33"/>
      <c r="N902" s="33"/>
      <c r="O902" s="33"/>
      <c r="P902" s="36">
        <v>272.18</v>
      </c>
      <c r="Q902" s="36" t="s">
        <v>404</v>
      </c>
      <c r="R902" s="36" t="s">
        <v>404</v>
      </c>
      <c r="S902" s="36" t="s">
        <v>404</v>
      </c>
      <c r="T902" s="36">
        <v>810</v>
      </c>
      <c r="U902" s="36">
        <v>0</v>
      </c>
      <c r="V902" s="36">
        <v>1</v>
      </c>
      <c r="W902" s="36">
        <v>358051</v>
      </c>
      <c r="X902" s="37">
        <v>44761.875</v>
      </c>
      <c r="Y902" s="36" t="s">
        <v>401</v>
      </c>
      <c r="Z902" s="36">
        <v>0</v>
      </c>
      <c r="AA902" s="37"/>
      <c r="AB902" s="37">
        <v>44761.875</v>
      </c>
      <c r="AC902" s="37">
        <v>33770.875</v>
      </c>
      <c r="AD902" s="37">
        <v>44455.875</v>
      </c>
      <c r="AE902" s="37"/>
      <c r="AF902" s="37">
        <v>44453.875</v>
      </c>
      <c r="AG902" s="36"/>
      <c r="AH902" s="36">
        <v>0</v>
      </c>
      <c r="AI902" s="36">
        <v>0</v>
      </c>
      <c r="AJ902" s="36">
        <v>0</v>
      </c>
      <c r="AK902" s="36">
        <v>0</v>
      </c>
      <c r="AL902" s="36">
        <v>0</v>
      </c>
      <c r="AM902" s="36">
        <v>0</v>
      </c>
      <c r="AN902" s="36" t="s">
        <v>389</v>
      </c>
      <c r="AO902" s="36">
        <v>9</v>
      </c>
      <c r="AP902" s="36" t="s">
        <v>666</v>
      </c>
      <c r="AQ902" s="36">
        <v>31573</v>
      </c>
      <c r="AR902" s="36">
        <v>315.73</v>
      </c>
      <c r="AS902" s="36" t="s">
        <v>408</v>
      </c>
      <c r="AT902" t="str">
        <f t="shared" si="48"/>
        <v>824945830TXX FXRRXXRX DX XNTX272.18SIMSIMSIM8100135805144761.875ASPROLI - ENTIDADE FECHADA044761.87533770.87544455.87544453.875000000AMIL9AMIL FACIL S60 RJ QC S/COPART31573315.73ATIVO</v>
      </c>
      <c r="AU902">
        <f t="shared" si="49"/>
        <v>1</v>
      </c>
      <c r="AV902">
        <f t="shared" si="50"/>
        <v>1</v>
      </c>
      <c r="AW902">
        <f>COUNTIF(Erros!$J$2:$J$1060,H902)</f>
        <v>3</v>
      </c>
      <c r="AX902">
        <f>COUNTIF(Discrepante!$J$2:$J$86,H902)</f>
        <v>0</v>
      </c>
      <c r="AY902">
        <f>COUNTIF(Acertos!$J$2:$J$37,H902)</f>
        <v>0</v>
      </c>
    </row>
    <row r="903" spans="1:51">
      <c r="A903" s="33"/>
      <c r="B903" s="33"/>
      <c r="C903" s="33"/>
      <c r="D903" s="34"/>
      <c r="E903" s="33"/>
      <c r="F903" s="33"/>
      <c r="G903" s="33"/>
      <c r="H903" s="34">
        <v>82494584</v>
      </c>
      <c r="I903" s="29">
        <v>0</v>
      </c>
      <c r="J903" s="34" t="s">
        <v>1010</v>
      </c>
      <c r="K903" s="33"/>
      <c r="L903" s="33"/>
      <c r="M903" s="33"/>
      <c r="N903" s="33"/>
      <c r="O903" s="33"/>
      <c r="P903" s="34">
        <v>170.75</v>
      </c>
      <c r="Q903" s="34" t="s">
        <v>404</v>
      </c>
      <c r="R903" s="34" t="s">
        <v>404</v>
      </c>
      <c r="S903" s="34" t="s">
        <v>404</v>
      </c>
      <c r="T903" s="34">
        <v>810</v>
      </c>
      <c r="U903" s="34">
        <v>0</v>
      </c>
      <c r="V903" s="34">
        <v>1</v>
      </c>
      <c r="W903" s="34">
        <v>358051</v>
      </c>
      <c r="X903" s="35">
        <v>44761.875</v>
      </c>
      <c r="Y903" s="34" t="s">
        <v>401</v>
      </c>
      <c r="Z903" s="34">
        <v>1</v>
      </c>
      <c r="AA903" s="35"/>
      <c r="AB903" s="35">
        <v>44761.875</v>
      </c>
      <c r="AC903" s="35">
        <v>43201.875</v>
      </c>
      <c r="AD903" s="35">
        <v>44455.875</v>
      </c>
      <c r="AE903" s="35"/>
      <c r="AF903" s="35">
        <v>44453.875</v>
      </c>
      <c r="AG903" s="34"/>
      <c r="AH903" s="34">
        <v>0</v>
      </c>
      <c r="AI903" s="34">
        <v>0</v>
      </c>
      <c r="AJ903" s="34">
        <v>0</v>
      </c>
      <c r="AK903" s="34">
        <v>0</v>
      </c>
      <c r="AL903" s="34">
        <v>0</v>
      </c>
      <c r="AM903" s="34">
        <v>0</v>
      </c>
      <c r="AN903" s="34" t="s">
        <v>389</v>
      </c>
      <c r="AO903" s="34">
        <v>9</v>
      </c>
      <c r="AP903" s="34" t="s">
        <v>666</v>
      </c>
      <c r="AQ903" s="34">
        <v>19806</v>
      </c>
      <c r="AR903" s="34">
        <v>198.06</v>
      </c>
      <c r="AS903" s="34" t="s">
        <v>408</v>
      </c>
      <c r="AT903" t="str">
        <f t="shared" si="48"/>
        <v>824945840XPHYX VXTXRXX DX XNTX GXRWXX170.75SIMSIMSIM8100135805144761.875ASPROLI - ENTIDADE FECHADA144761.87543201.87544455.87544453.875000000AMIL9AMIL FACIL S60 RJ QC S/COPART19806198.06ATIVO</v>
      </c>
      <c r="AU903">
        <f t="shared" si="49"/>
        <v>0</v>
      </c>
      <c r="AV903">
        <f t="shared" si="50"/>
        <v>0</v>
      </c>
      <c r="AW903">
        <f>COUNTIF(Erros!$J$2:$J$1060,H903)</f>
        <v>3</v>
      </c>
      <c r="AX903">
        <f>COUNTIF(Discrepante!$J$2:$J$86,H903)</f>
        <v>0</v>
      </c>
      <c r="AY903">
        <f>COUNTIF(Acertos!$J$2:$J$37,H903)</f>
        <v>0</v>
      </c>
    </row>
    <row r="904" spans="1:51">
      <c r="A904" s="33"/>
      <c r="B904" s="33"/>
      <c r="C904" s="33"/>
      <c r="D904" s="36"/>
      <c r="E904" s="33"/>
      <c r="F904" s="33"/>
      <c r="G904" s="33"/>
      <c r="H904" s="36">
        <v>82494584</v>
      </c>
      <c r="I904" s="30">
        <v>0</v>
      </c>
      <c r="J904" s="36" t="s">
        <v>1010</v>
      </c>
      <c r="K904" s="33"/>
      <c r="L904" s="33"/>
      <c r="M904" s="33"/>
      <c r="N904" s="33"/>
      <c r="O904" s="33"/>
      <c r="P904" s="36">
        <v>170.75</v>
      </c>
      <c r="Q904" s="36" t="s">
        <v>404</v>
      </c>
      <c r="R904" s="36" t="s">
        <v>404</v>
      </c>
      <c r="S904" s="36" t="s">
        <v>404</v>
      </c>
      <c r="T904" s="36">
        <v>810</v>
      </c>
      <c r="U904" s="36">
        <v>0</v>
      </c>
      <c r="V904" s="36">
        <v>1</v>
      </c>
      <c r="W904" s="36">
        <v>358051</v>
      </c>
      <c r="X904" s="37">
        <v>44761.875</v>
      </c>
      <c r="Y904" s="36" t="s">
        <v>401</v>
      </c>
      <c r="Z904" s="36">
        <v>1</v>
      </c>
      <c r="AA904" s="37"/>
      <c r="AB904" s="37">
        <v>44761.875</v>
      </c>
      <c r="AC904" s="37">
        <v>43201.875</v>
      </c>
      <c r="AD904" s="37">
        <v>44455.875</v>
      </c>
      <c r="AE904" s="37"/>
      <c r="AF904" s="37">
        <v>44453.875</v>
      </c>
      <c r="AG904" s="36"/>
      <c r="AH904" s="36">
        <v>0</v>
      </c>
      <c r="AI904" s="36">
        <v>0</v>
      </c>
      <c r="AJ904" s="36">
        <v>0</v>
      </c>
      <c r="AK904" s="36">
        <v>0</v>
      </c>
      <c r="AL904" s="36">
        <v>0</v>
      </c>
      <c r="AM904" s="36">
        <v>0</v>
      </c>
      <c r="AN904" s="36" t="s">
        <v>389</v>
      </c>
      <c r="AO904" s="36">
        <v>9</v>
      </c>
      <c r="AP904" s="36" t="s">
        <v>666</v>
      </c>
      <c r="AQ904" s="36">
        <v>19806</v>
      </c>
      <c r="AR904" s="36">
        <v>198.06</v>
      </c>
      <c r="AS904" s="36" t="s">
        <v>408</v>
      </c>
      <c r="AT904" t="str">
        <f t="shared" si="48"/>
        <v>824945840XPHYX VXTXRXX DX XNTX GXRWXX170.75SIMSIMSIM8100135805144761.875ASPROLI - ENTIDADE FECHADA144761.87543201.87544455.87544453.875000000AMIL9AMIL FACIL S60 RJ QC S/COPART19806198.06ATIVO</v>
      </c>
      <c r="AU904">
        <f t="shared" si="49"/>
        <v>1</v>
      </c>
      <c r="AV904">
        <f t="shared" si="50"/>
        <v>1</v>
      </c>
      <c r="AW904">
        <f>COUNTIF(Erros!$J$2:$J$1060,H904)</f>
        <v>3</v>
      </c>
      <c r="AX904">
        <f>COUNTIF(Discrepante!$J$2:$J$86,H904)</f>
        <v>0</v>
      </c>
      <c r="AY904">
        <f>COUNTIF(Acertos!$J$2:$J$37,H904)</f>
        <v>0</v>
      </c>
    </row>
    <row r="905" spans="1:51">
      <c r="A905" s="33"/>
      <c r="B905" s="33"/>
      <c r="C905" s="33"/>
      <c r="D905" s="34"/>
      <c r="E905" s="33"/>
      <c r="F905" s="33"/>
      <c r="G905" s="33"/>
      <c r="H905" s="34">
        <v>82494584</v>
      </c>
      <c r="I905" s="29">
        <v>0</v>
      </c>
      <c r="J905" s="34" t="s">
        <v>1010</v>
      </c>
      <c r="K905" s="33"/>
      <c r="L905" s="33"/>
      <c r="M905" s="33"/>
      <c r="N905" s="33"/>
      <c r="O905" s="33"/>
      <c r="P905" s="34">
        <v>170.75</v>
      </c>
      <c r="Q905" s="34" t="s">
        <v>404</v>
      </c>
      <c r="R905" s="34" t="s">
        <v>404</v>
      </c>
      <c r="S905" s="34" t="s">
        <v>404</v>
      </c>
      <c r="T905" s="34">
        <v>810</v>
      </c>
      <c r="U905" s="34">
        <v>0</v>
      </c>
      <c r="V905" s="34">
        <v>1</v>
      </c>
      <c r="W905" s="34">
        <v>358051</v>
      </c>
      <c r="X905" s="35">
        <v>44761.875</v>
      </c>
      <c r="Y905" s="34" t="s">
        <v>401</v>
      </c>
      <c r="Z905" s="34">
        <v>1</v>
      </c>
      <c r="AA905" s="35"/>
      <c r="AB905" s="35">
        <v>44761.875</v>
      </c>
      <c r="AC905" s="35">
        <v>43201.875</v>
      </c>
      <c r="AD905" s="35">
        <v>44455.875</v>
      </c>
      <c r="AE905" s="35"/>
      <c r="AF905" s="35">
        <v>44453.875</v>
      </c>
      <c r="AG905" s="34"/>
      <c r="AH905" s="34">
        <v>0</v>
      </c>
      <c r="AI905" s="34">
        <v>0</v>
      </c>
      <c r="AJ905" s="34">
        <v>0</v>
      </c>
      <c r="AK905" s="34">
        <v>0</v>
      </c>
      <c r="AL905" s="34">
        <v>0</v>
      </c>
      <c r="AM905" s="34">
        <v>0</v>
      </c>
      <c r="AN905" s="34" t="s">
        <v>389</v>
      </c>
      <c r="AO905" s="34">
        <v>9</v>
      </c>
      <c r="AP905" s="34" t="s">
        <v>666</v>
      </c>
      <c r="AQ905" s="34">
        <v>19806</v>
      </c>
      <c r="AR905" s="34">
        <v>198.06</v>
      </c>
      <c r="AS905" s="34" t="s">
        <v>408</v>
      </c>
      <c r="AT905" t="str">
        <f t="shared" si="48"/>
        <v>824945840XPHYX VXTXRXX DX XNTX GXRWXX170.75SIMSIMSIM8100135805144761.875ASPROLI - ENTIDADE FECHADA144761.87543201.87544455.87544453.875000000AMIL9AMIL FACIL S60 RJ QC S/COPART19806198.06ATIVO</v>
      </c>
      <c r="AU905">
        <f t="shared" si="49"/>
        <v>1</v>
      </c>
      <c r="AV905">
        <f t="shared" si="50"/>
        <v>1</v>
      </c>
      <c r="AW905">
        <f>COUNTIF(Erros!$J$2:$J$1060,H905)</f>
        <v>3</v>
      </c>
      <c r="AX905">
        <f>COUNTIF(Discrepante!$J$2:$J$86,H905)</f>
        <v>0</v>
      </c>
      <c r="AY905">
        <f>COUNTIF(Acertos!$J$2:$J$37,H905)</f>
        <v>0</v>
      </c>
    </row>
    <row r="906" spans="1:51">
      <c r="A906" s="33"/>
      <c r="B906" s="33"/>
      <c r="C906" s="33"/>
      <c r="D906" s="34"/>
      <c r="E906" s="33"/>
      <c r="F906" s="33"/>
      <c r="G906" s="33"/>
      <c r="H906" s="34">
        <v>82494592</v>
      </c>
      <c r="I906" s="29">
        <v>0</v>
      </c>
      <c r="J906" s="34" t="s">
        <v>1016</v>
      </c>
      <c r="K906" s="33"/>
      <c r="L906" s="33"/>
      <c r="M906" s="33"/>
      <c r="N906" s="33"/>
      <c r="O906" s="33"/>
      <c r="P906" s="34">
        <v>418.12</v>
      </c>
      <c r="Q906" s="34" t="s">
        <v>404</v>
      </c>
      <c r="R906" s="34" t="s">
        <v>386</v>
      </c>
      <c r="S906" s="34" t="s">
        <v>386</v>
      </c>
      <c r="T906" s="34">
        <v>810</v>
      </c>
      <c r="U906" s="34">
        <v>0</v>
      </c>
      <c r="V906" s="34">
        <v>1</v>
      </c>
      <c r="W906" s="34">
        <v>358918</v>
      </c>
      <c r="X906" s="35">
        <v>44761.875</v>
      </c>
      <c r="Y906" s="34" t="s">
        <v>401</v>
      </c>
      <c r="Z906" s="34">
        <v>0</v>
      </c>
      <c r="AA906" s="35">
        <v>44675.875</v>
      </c>
      <c r="AB906" s="35">
        <v>44761.875</v>
      </c>
      <c r="AC906" s="35">
        <v>26060.875</v>
      </c>
      <c r="AD906" s="35">
        <v>44675.875</v>
      </c>
      <c r="AE906" s="35"/>
      <c r="AF906" s="35">
        <v>44453.875</v>
      </c>
      <c r="AG906" s="34"/>
      <c r="AH906" s="34">
        <v>0</v>
      </c>
      <c r="AI906" s="34">
        <v>0</v>
      </c>
      <c r="AJ906" s="34">
        <v>0</v>
      </c>
      <c r="AK906" s="34">
        <v>0</v>
      </c>
      <c r="AL906" s="34">
        <v>0</v>
      </c>
      <c r="AM906" s="34">
        <v>0</v>
      </c>
      <c r="AN906" s="34" t="s">
        <v>389</v>
      </c>
      <c r="AO906" s="34">
        <v>9</v>
      </c>
      <c r="AP906" s="34" t="s">
        <v>666</v>
      </c>
      <c r="AQ906" s="34">
        <v>48502</v>
      </c>
      <c r="AR906" s="34">
        <v>485.02</v>
      </c>
      <c r="AS906" s="34" t="s">
        <v>391</v>
      </c>
      <c r="AT906" t="str">
        <f t="shared" si="48"/>
        <v>824945920XNTXNXX WLXXX XLX LXNHXRX418.12SIMNÃONÃO8100135891844761.875ASPROLI - ENTIDADE FECHADA044675.87544761.87526060.87544675.87544453.875000000AMIL9AMIL FACIL S60 RJ QC S/COPART48502485.02INATIVO</v>
      </c>
      <c r="AU906">
        <f t="shared" si="49"/>
        <v>0</v>
      </c>
      <c r="AV906">
        <f t="shared" si="50"/>
        <v>0</v>
      </c>
      <c r="AW906">
        <f>COUNTIF(Erros!$J$2:$J$1060,H906)</f>
        <v>3</v>
      </c>
      <c r="AX906">
        <f>COUNTIF(Discrepante!$J$2:$J$86,H906)</f>
        <v>0</v>
      </c>
      <c r="AY906">
        <f>COUNTIF(Acertos!$J$2:$J$37,H906)</f>
        <v>0</v>
      </c>
    </row>
    <row r="907" spans="1:51">
      <c r="A907" s="33"/>
      <c r="B907" s="33"/>
      <c r="C907" s="33"/>
      <c r="D907" s="36"/>
      <c r="E907" s="33"/>
      <c r="F907" s="33"/>
      <c r="G907" s="33"/>
      <c r="H907" s="36">
        <v>82494592</v>
      </c>
      <c r="I907" s="30">
        <v>0</v>
      </c>
      <c r="J907" s="36" t="s">
        <v>1016</v>
      </c>
      <c r="K907" s="33"/>
      <c r="L907" s="33"/>
      <c r="M907" s="33"/>
      <c r="N907" s="33"/>
      <c r="O907" s="33"/>
      <c r="P907" s="36">
        <v>418.12</v>
      </c>
      <c r="Q907" s="36" t="s">
        <v>404</v>
      </c>
      <c r="R907" s="36" t="s">
        <v>386</v>
      </c>
      <c r="S907" s="36" t="s">
        <v>386</v>
      </c>
      <c r="T907" s="36">
        <v>810</v>
      </c>
      <c r="U907" s="36">
        <v>0</v>
      </c>
      <c r="V907" s="36">
        <v>1</v>
      </c>
      <c r="W907" s="36">
        <v>358918</v>
      </c>
      <c r="X907" s="37">
        <v>44761.875</v>
      </c>
      <c r="Y907" s="36" t="s">
        <v>401</v>
      </c>
      <c r="Z907" s="36">
        <v>0</v>
      </c>
      <c r="AA907" s="37">
        <v>44675.875</v>
      </c>
      <c r="AB907" s="37">
        <v>44761.875</v>
      </c>
      <c r="AC907" s="37">
        <v>26060.875</v>
      </c>
      <c r="AD907" s="37">
        <v>44675.875</v>
      </c>
      <c r="AE907" s="37"/>
      <c r="AF907" s="37">
        <v>44453.875</v>
      </c>
      <c r="AG907" s="36"/>
      <c r="AH907" s="36">
        <v>0</v>
      </c>
      <c r="AI907" s="36">
        <v>0</v>
      </c>
      <c r="AJ907" s="36">
        <v>0</v>
      </c>
      <c r="AK907" s="36">
        <v>0</v>
      </c>
      <c r="AL907" s="36">
        <v>0</v>
      </c>
      <c r="AM907" s="36">
        <v>0</v>
      </c>
      <c r="AN907" s="36" t="s">
        <v>389</v>
      </c>
      <c r="AO907" s="36">
        <v>9</v>
      </c>
      <c r="AP907" s="36" t="s">
        <v>666</v>
      </c>
      <c r="AQ907" s="36">
        <v>48502</v>
      </c>
      <c r="AR907" s="36">
        <v>485.02</v>
      </c>
      <c r="AS907" s="36" t="s">
        <v>391</v>
      </c>
      <c r="AT907" t="str">
        <f t="shared" si="48"/>
        <v>824945920XNTXNXX WLXXX XLX LXNHXRX418.12SIMNÃONÃO8100135891844761.875ASPROLI - ENTIDADE FECHADA044675.87544761.87526060.87544675.87544453.875000000AMIL9AMIL FACIL S60 RJ QC S/COPART48502485.02INATIVO</v>
      </c>
      <c r="AU907">
        <f t="shared" si="49"/>
        <v>1</v>
      </c>
      <c r="AV907">
        <f t="shared" si="50"/>
        <v>1</v>
      </c>
      <c r="AW907">
        <f>COUNTIF(Erros!$J$2:$J$1060,H907)</f>
        <v>3</v>
      </c>
      <c r="AX907">
        <f>COUNTIF(Discrepante!$J$2:$J$86,H907)</f>
        <v>0</v>
      </c>
      <c r="AY907">
        <f>COUNTIF(Acertos!$J$2:$J$37,H907)</f>
        <v>0</v>
      </c>
    </row>
    <row r="908" spans="1:51">
      <c r="A908" s="33"/>
      <c r="B908" s="33"/>
      <c r="C908" s="33"/>
      <c r="D908" s="34"/>
      <c r="E908" s="33"/>
      <c r="F908" s="33"/>
      <c r="G908" s="33"/>
      <c r="H908" s="34">
        <v>82494592</v>
      </c>
      <c r="I908" s="29">
        <v>0</v>
      </c>
      <c r="J908" s="34" t="s">
        <v>1016</v>
      </c>
      <c r="K908" s="33"/>
      <c r="L908" s="33"/>
      <c r="M908" s="33"/>
      <c r="N908" s="33"/>
      <c r="O908" s="33"/>
      <c r="P908" s="34">
        <v>418.12</v>
      </c>
      <c r="Q908" s="34" t="s">
        <v>404</v>
      </c>
      <c r="R908" s="34" t="s">
        <v>386</v>
      </c>
      <c r="S908" s="34" t="s">
        <v>386</v>
      </c>
      <c r="T908" s="34">
        <v>810</v>
      </c>
      <c r="U908" s="34">
        <v>0</v>
      </c>
      <c r="V908" s="34">
        <v>1</v>
      </c>
      <c r="W908" s="34">
        <v>358918</v>
      </c>
      <c r="X908" s="35">
        <v>44761.875</v>
      </c>
      <c r="Y908" s="34" t="s">
        <v>401</v>
      </c>
      <c r="Z908" s="34">
        <v>0</v>
      </c>
      <c r="AA908" s="35">
        <v>44675.875</v>
      </c>
      <c r="AB908" s="35">
        <v>44761.875</v>
      </c>
      <c r="AC908" s="35">
        <v>26060.875</v>
      </c>
      <c r="AD908" s="35">
        <v>44675.875</v>
      </c>
      <c r="AE908" s="35"/>
      <c r="AF908" s="35">
        <v>44453.875</v>
      </c>
      <c r="AG908" s="34"/>
      <c r="AH908" s="34">
        <v>0</v>
      </c>
      <c r="AI908" s="34">
        <v>0</v>
      </c>
      <c r="AJ908" s="34">
        <v>0</v>
      </c>
      <c r="AK908" s="34">
        <v>0</v>
      </c>
      <c r="AL908" s="34">
        <v>0</v>
      </c>
      <c r="AM908" s="34">
        <v>0</v>
      </c>
      <c r="AN908" s="34" t="s">
        <v>389</v>
      </c>
      <c r="AO908" s="34">
        <v>9</v>
      </c>
      <c r="AP908" s="34" t="s">
        <v>666</v>
      </c>
      <c r="AQ908" s="34">
        <v>48502</v>
      </c>
      <c r="AR908" s="34">
        <v>485.02</v>
      </c>
      <c r="AS908" s="34" t="s">
        <v>391</v>
      </c>
      <c r="AT908" t="str">
        <f t="shared" si="48"/>
        <v>824945920XNTXNXX WLXXX XLX LXNHXRX418.12SIMNÃONÃO8100135891844761.875ASPROLI - ENTIDADE FECHADA044675.87544761.87526060.87544675.87544453.875000000AMIL9AMIL FACIL S60 RJ QC S/COPART48502485.02INATIVO</v>
      </c>
      <c r="AU908">
        <f t="shared" si="49"/>
        <v>1</v>
      </c>
      <c r="AV908">
        <f t="shared" si="50"/>
        <v>1</v>
      </c>
      <c r="AW908">
        <f>COUNTIF(Erros!$J$2:$J$1060,H908)</f>
        <v>3</v>
      </c>
      <c r="AX908">
        <f>COUNTIF(Discrepante!$J$2:$J$86,H908)</f>
        <v>0</v>
      </c>
      <c r="AY908">
        <f>COUNTIF(Acertos!$J$2:$J$37,H908)</f>
        <v>0</v>
      </c>
    </row>
    <row r="909" spans="1:51">
      <c r="A909" s="33"/>
      <c r="B909" s="33"/>
      <c r="C909" s="33"/>
      <c r="D909" s="36"/>
      <c r="E909" s="33"/>
      <c r="F909" s="33"/>
      <c r="G909" s="33"/>
      <c r="H909" s="36">
        <v>82494593</v>
      </c>
      <c r="I909" s="30">
        <v>0</v>
      </c>
      <c r="J909" s="36" t="s">
        <v>1017</v>
      </c>
      <c r="K909" s="33"/>
      <c r="L909" s="33"/>
      <c r="M909" s="33"/>
      <c r="N909" s="33"/>
      <c r="O909" s="33"/>
      <c r="P909" s="36">
        <v>227.01</v>
      </c>
      <c r="Q909" s="36" t="s">
        <v>404</v>
      </c>
      <c r="R909" s="36" t="s">
        <v>386</v>
      </c>
      <c r="S909" s="36" t="s">
        <v>386</v>
      </c>
      <c r="T909" s="36">
        <v>810</v>
      </c>
      <c r="U909" s="36">
        <v>0</v>
      </c>
      <c r="V909" s="36">
        <v>1</v>
      </c>
      <c r="W909" s="36">
        <v>358918</v>
      </c>
      <c r="X909" s="37">
        <v>44761.875</v>
      </c>
      <c r="Y909" s="36" t="s">
        <v>401</v>
      </c>
      <c r="Z909" s="36">
        <v>1</v>
      </c>
      <c r="AA909" s="37">
        <v>44675.875</v>
      </c>
      <c r="AB909" s="37">
        <v>44761.875</v>
      </c>
      <c r="AC909" s="37">
        <v>34350.916666666664</v>
      </c>
      <c r="AD909" s="37">
        <v>44675.875</v>
      </c>
      <c r="AE909" s="37"/>
      <c r="AF909" s="37">
        <v>44453.875</v>
      </c>
      <c r="AG909" s="36"/>
      <c r="AH909" s="36">
        <v>0</v>
      </c>
      <c r="AI909" s="36">
        <v>0</v>
      </c>
      <c r="AJ909" s="36">
        <v>0</v>
      </c>
      <c r="AK909" s="36">
        <v>0</v>
      </c>
      <c r="AL909" s="36">
        <v>0</v>
      </c>
      <c r="AM909" s="36">
        <v>0</v>
      </c>
      <c r="AN909" s="36" t="s">
        <v>389</v>
      </c>
      <c r="AO909" s="36">
        <v>9</v>
      </c>
      <c r="AP909" s="36" t="s">
        <v>666</v>
      </c>
      <c r="AQ909" s="36">
        <v>26333</v>
      </c>
      <c r="AR909" s="36">
        <v>263.33</v>
      </c>
      <c r="AS909" s="36" t="s">
        <v>391</v>
      </c>
      <c r="AT909" t="str">
        <f t="shared" si="48"/>
        <v>824945930NXYDXL XLX LXNHXRX PXULXNX227.01SIMNÃONÃO8100135891844761.875ASPROLI - ENTIDADE FECHADA144675.87544761.87534350.916666666744675.87544453.875000000AMIL9AMIL FACIL S60 RJ QC S/COPART26333263.33INATIVO</v>
      </c>
      <c r="AU909">
        <f t="shared" si="49"/>
        <v>0</v>
      </c>
      <c r="AV909">
        <f t="shared" si="50"/>
        <v>0</v>
      </c>
      <c r="AW909">
        <f>COUNTIF(Erros!$J$2:$J$1060,H909)</f>
        <v>3</v>
      </c>
      <c r="AX909">
        <f>COUNTIF(Discrepante!$J$2:$J$86,H909)</f>
        <v>0</v>
      </c>
      <c r="AY909">
        <f>COUNTIF(Acertos!$J$2:$J$37,H909)</f>
        <v>0</v>
      </c>
    </row>
    <row r="910" spans="1:51">
      <c r="A910" s="33"/>
      <c r="B910" s="33"/>
      <c r="C910" s="33"/>
      <c r="D910" s="34"/>
      <c r="E910" s="33"/>
      <c r="F910" s="33"/>
      <c r="G910" s="33"/>
      <c r="H910" s="34">
        <v>82494593</v>
      </c>
      <c r="I910" s="29">
        <v>0</v>
      </c>
      <c r="J910" s="34" t="s">
        <v>1017</v>
      </c>
      <c r="K910" s="33"/>
      <c r="L910" s="33"/>
      <c r="M910" s="33"/>
      <c r="N910" s="33"/>
      <c r="O910" s="33"/>
      <c r="P910" s="34">
        <v>227.01</v>
      </c>
      <c r="Q910" s="34" t="s">
        <v>404</v>
      </c>
      <c r="R910" s="34" t="s">
        <v>386</v>
      </c>
      <c r="S910" s="34" t="s">
        <v>386</v>
      </c>
      <c r="T910" s="34">
        <v>810</v>
      </c>
      <c r="U910" s="34">
        <v>0</v>
      </c>
      <c r="V910" s="34">
        <v>1</v>
      </c>
      <c r="W910" s="34">
        <v>358918</v>
      </c>
      <c r="X910" s="35">
        <v>44761.875</v>
      </c>
      <c r="Y910" s="34" t="s">
        <v>401</v>
      </c>
      <c r="Z910" s="34">
        <v>1</v>
      </c>
      <c r="AA910" s="35">
        <v>44675.875</v>
      </c>
      <c r="AB910" s="35">
        <v>44761.875</v>
      </c>
      <c r="AC910" s="35">
        <v>34350.916666666664</v>
      </c>
      <c r="AD910" s="35">
        <v>44675.875</v>
      </c>
      <c r="AE910" s="35"/>
      <c r="AF910" s="35">
        <v>44453.875</v>
      </c>
      <c r="AG910" s="34"/>
      <c r="AH910" s="34">
        <v>0</v>
      </c>
      <c r="AI910" s="34">
        <v>0</v>
      </c>
      <c r="AJ910" s="34">
        <v>0</v>
      </c>
      <c r="AK910" s="34">
        <v>0</v>
      </c>
      <c r="AL910" s="34">
        <v>0</v>
      </c>
      <c r="AM910" s="34">
        <v>0</v>
      </c>
      <c r="AN910" s="34" t="s">
        <v>389</v>
      </c>
      <c r="AO910" s="34">
        <v>9</v>
      </c>
      <c r="AP910" s="34" t="s">
        <v>666</v>
      </c>
      <c r="AQ910" s="34">
        <v>26333</v>
      </c>
      <c r="AR910" s="34">
        <v>263.33</v>
      </c>
      <c r="AS910" s="34" t="s">
        <v>391</v>
      </c>
      <c r="AT910" t="str">
        <f t="shared" si="48"/>
        <v>824945930NXYDXL XLX LXNHXRX PXULXNX227.01SIMNÃONÃO8100135891844761.875ASPROLI - ENTIDADE FECHADA144675.87544761.87534350.916666666744675.87544453.875000000AMIL9AMIL FACIL S60 RJ QC S/COPART26333263.33INATIVO</v>
      </c>
      <c r="AU910">
        <f t="shared" si="49"/>
        <v>1</v>
      </c>
      <c r="AV910">
        <f t="shared" si="50"/>
        <v>1</v>
      </c>
      <c r="AW910">
        <f>COUNTIF(Erros!$J$2:$J$1060,H910)</f>
        <v>3</v>
      </c>
      <c r="AX910">
        <f>COUNTIF(Discrepante!$J$2:$J$86,H910)</f>
        <v>0</v>
      </c>
      <c r="AY910">
        <f>COUNTIF(Acertos!$J$2:$J$37,H910)</f>
        <v>0</v>
      </c>
    </row>
    <row r="911" spans="1:51">
      <c r="A911" s="33"/>
      <c r="B911" s="33"/>
      <c r="C911" s="33"/>
      <c r="D911" s="36"/>
      <c r="E911" s="33"/>
      <c r="F911" s="33"/>
      <c r="G911" s="33"/>
      <c r="H911" s="36">
        <v>82494593</v>
      </c>
      <c r="I911" s="30">
        <v>0</v>
      </c>
      <c r="J911" s="36" t="s">
        <v>1017</v>
      </c>
      <c r="K911" s="33"/>
      <c r="L911" s="33"/>
      <c r="M911" s="33"/>
      <c r="N911" s="33"/>
      <c r="O911" s="33"/>
      <c r="P911" s="36">
        <v>227.01</v>
      </c>
      <c r="Q911" s="36" t="s">
        <v>404</v>
      </c>
      <c r="R911" s="36" t="s">
        <v>386</v>
      </c>
      <c r="S911" s="36" t="s">
        <v>386</v>
      </c>
      <c r="T911" s="36">
        <v>810</v>
      </c>
      <c r="U911" s="36">
        <v>0</v>
      </c>
      <c r="V911" s="36">
        <v>1</v>
      </c>
      <c r="W911" s="36">
        <v>358918</v>
      </c>
      <c r="X911" s="37">
        <v>44761.875</v>
      </c>
      <c r="Y911" s="36" t="s">
        <v>401</v>
      </c>
      <c r="Z911" s="36">
        <v>1</v>
      </c>
      <c r="AA911" s="37">
        <v>44675.875</v>
      </c>
      <c r="AB911" s="37">
        <v>44761.875</v>
      </c>
      <c r="AC911" s="37">
        <v>34350.916666666664</v>
      </c>
      <c r="AD911" s="37">
        <v>44675.875</v>
      </c>
      <c r="AE911" s="37"/>
      <c r="AF911" s="37">
        <v>44453.875</v>
      </c>
      <c r="AG911" s="36"/>
      <c r="AH911" s="36">
        <v>0</v>
      </c>
      <c r="AI911" s="36">
        <v>0</v>
      </c>
      <c r="AJ911" s="36">
        <v>0</v>
      </c>
      <c r="AK911" s="36">
        <v>0</v>
      </c>
      <c r="AL911" s="36">
        <v>0</v>
      </c>
      <c r="AM911" s="36">
        <v>0</v>
      </c>
      <c r="AN911" s="36" t="s">
        <v>389</v>
      </c>
      <c r="AO911" s="36">
        <v>9</v>
      </c>
      <c r="AP911" s="36" t="s">
        <v>666</v>
      </c>
      <c r="AQ911" s="36">
        <v>26333</v>
      </c>
      <c r="AR911" s="36">
        <v>263.33</v>
      </c>
      <c r="AS911" s="36" t="s">
        <v>391</v>
      </c>
      <c r="AT911" t="str">
        <f t="shared" si="48"/>
        <v>824945930NXYDXL XLX LXNHXRX PXULXNX227.01SIMNÃONÃO8100135891844761.875ASPROLI - ENTIDADE FECHADA144675.87544761.87534350.916666666744675.87544453.875000000AMIL9AMIL FACIL S60 RJ QC S/COPART26333263.33INATIVO</v>
      </c>
      <c r="AU911">
        <f t="shared" si="49"/>
        <v>1</v>
      </c>
      <c r="AV911">
        <f t="shared" si="50"/>
        <v>1</v>
      </c>
      <c r="AW911">
        <f>COUNTIF(Erros!$J$2:$J$1060,H911)</f>
        <v>3</v>
      </c>
      <c r="AX911">
        <f>COUNTIF(Discrepante!$J$2:$J$86,H911)</f>
        <v>0</v>
      </c>
      <c r="AY911">
        <f>COUNTIF(Acertos!$J$2:$J$37,H911)</f>
        <v>0</v>
      </c>
    </row>
    <row r="912" spans="1:51">
      <c r="A912" s="33"/>
      <c r="B912" s="33"/>
      <c r="C912" s="33"/>
      <c r="D912" s="36"/>
      <c r="E912" s="33"/>
      <c r="F912" s="33"/>
      <c r="G912" s="33"/>
      <c r="H912" s="36">
        <v>82590007</v>
      </c>
      <c r="I912" s="30">
        <v>0</v>
      </c>
      <c r="J912" s="36" t="s">
        <v>671</v>
      </c>
      <c r="K912" s="33"/>
      <c r="L912" s="33"/>
      <c r="M912" s="33"/>
      <c r="N912" s="33"/>
      <c r="O912" s="33"/>
      <c r="P912" s="36">
        <v>304.04000000000002</v>
      </c>
      <c r="Q912" s="36" t="s">
        <v>404</v>
      </c>
      <c r="R912" s="36" t="s">
        <v>404</v>
      </c>
      <c r="S912" s="36" t="s">
        <v>404</v>
      </c>
      <c r="T912" s="36">
        <v>810</v>
      </c>
      <c r="U912" s="36">
        <v>0</v>
      </c>
      <c r="V912" s="36">
        <v>1</v>
      </c>
      <c r="W912" s="36">
        <v>361832</v>
      </c>
      <c r="X912" s="37">
        <v>44777.875</v>
      </c>
      <c r="Y912" s="36" t="s">
        <v>401</v>
      </c>
      <c r="Z912" s="36">
        <v>0</v>
      </c>
      <c r="AA912" s="37"/>
      <c r="AB912" s="37">
        <v>44777.875</v>
      </c>
      <c r="AC912" s="37">
        <v>29571.916666666668</v>
      </c>
      <c r="AD912" s="37">
        <v>44530.875</v>
      </c>
      <c r="AE912" s="37">
        <v>44529.875</v>
      </c>
      <c r="AF912" s="37">
        <v>44469.875</v>
      </c>
      <c r="AG912" s="36"/>
      <c r="AH912" s="36">
        <v>0</v>
      </c>
      <c r="AI912" s="36">
        <v>0</v>
      </c>
      <c r="AJ912" s="36">
        <v>0</v>
      </c>
      <c r="AK912" s="36">
        <v>0</v>
      </c>
      <c r="AL912" s="36">
        <v>0</v>
      </c>
      <c r="AM912" s="36">
        <v>0</v>
      </c>
      <c r="AN912" s="36" t="s">
        <v>389</v>
      </c>
      <c r="AO912" s="36">
        <v>9</v>
      </c>
      <c r="AP912" s="36" t="s">
        <v>666</v>
      </c>
      <c r="AQ912" s="36">
        <v>35269</v>
      </c>
      <c r="AR912" s="36">
        <v>352.69</v>
      </c>
      <c r="AS912" s="36" t="s">
        <v>408</v>
      </c>
      <c r="AT912" t="str">
        <f t="shared" si="48"/>
        <v>825900070MXWHXLLX JXRGX VXXNX VXVXRXNX304.04SIMSIMSIM8100136183244777.875ASPROLI - ENTIDADE FECHADA044777.87529571.916666666744530.87544529.87544469.875000000AMIL9AMIL FACIL S60 RJ QC S/COPART35269352.69ATIVO</v>
      </c>
      <c r="AU912">
        <f t="shared" si="49"/>
        <v>0</v>
      </c>
      <c r="AV912">
        <f t="shared" si="50"/>
        <v>0</v>
      </c>
      <c r="AW912">
        <f>COUNTIF(Erros!$J$2:$J$1060,H912)</f>
        <v>1</v>
      </c>
      <c r="AX912">
        <f>COUNTIF(Discrepante!$J$2:$J$86,H912)</f>
        <v>0</v>
      </c>
      <c r="AY912">
        <f>COUNTIF(Acertos!$J$2:$J$37,H912)</f>
        <v>0</v>
      </c>
    </row>
    <row r="913" spans="1:51">
      <c r="A913" s="33"/>
      <c r="B913" s="33"/>
      <c r="C913" s="33"/>
      <c r="D913" s="34"/>
      <c r="E913" s="33"/>
      <c r="F913" s="33"/>
      <c r="G913" s="33"/>
      <c r="H913" s="34">
        <v>82590010</v>
      </c>
      <c r="I913" s="29">
        <v>0</v>
      </c>
      <c r="J913" s="34" t="s">
        <v>674</v>
      </c>
      <c r="K913" s="33"/>
      <c r="L913" s="33"/>
      <c r="M913" s="33"/>
      <c r="N913" s="33"/>
      <c r="O913" s="33"/>
      <c r="P913" s="34">
        <v>419.87</v>
      </c>
      <c r="Q913" s="34" t="s">
        <v>404</v>
      </c>
      <c r="R913" s="34" t="s">
        <v>404</v>
      </c>
      <c r="S913" s="34" t="s">
        <v>404</v>
      </c>
      <c r="T913" s="34">
        <v>810</v>
      </c>
      <c r="U913" s="34">
        <v>0</v>
      </c>
      <c r="V913" s="34">
        <v>1</v>
      </c>
      <c r="W913" s="34">
        <v>362759</v>
      </c>
      <c r="X913" s="35">
        <v>44777.875</v>
      </c>
      <c r="Y913" s="34" t="s">
        <v>401</v>
      </c>
      <c r="Z913" s="34">
        <v>0</v>
      </c>
      <c r="AA913" s="35"/>
      <c r="AB913" s="35">
        <v>44777.875</v>
      </c>
      <c r="AC913" s="35">
        <v>28359.875</v>
      </c>
      <c r="AD913" s="35">
        <v>44472.875</v>
      </c>
      <c r="AE913" s="35"/>
      <c r="AF913" s="35">
        <v>44469.875</v>
      </c>
      <c r="AG913" s="34"/>
      <c r="AH913" s="34">
        <v>0</v>
      </c>
      <c r="AI913" s="34">
        <v>0</v>
      </c>
      <c r="AJ913" s="34">
        <v>0</v>
      </c>
      <c r="AK913" s="34">
        <v>0</v>
      </c>
      <c r="AL913" s="34">
        <v>0</v>
      </c>
      <c r="AM913" s="34">
        <v>0</v>
      </c>
      <c r="AN913" s="34" t="s">
        <v>389</v>
      </c>
      <c r="AO913" s="34">
        <v>9</v>
      </c>
      <c r="AP913" s="34" t="s">
        <v>666</v>
      </c>
      <c r="AQ913" s="34">
        <v>48705</v>
      </c>
      <c r="AR913" s="34">
        <v>487.05</v>
      </c>
      <c r="AS913" s="34" t="s">
        <v>408</v>
      </c>
      <c r="AT913" t="str">
        <f t="shared" si="48"/>
        <v>825900100XLXXNDRX FRXXTXG MXLX RXDRXGUX419.87SIMSIMSIM8100136275944777.875ASPROLI - ENTIDADE FECHADA044777.87528359.87544472.87544469.875000000AMIL9AMIL FACIL S60 RJ QC S/COPART48705487.05ATIVO</v>
      </c>
      <c r="AU913">
        <f t="shared" si="49"/>
        <v>0</v>
      </c>
      <c r="AV913">
        <f t="shared" si="50"/>
        <v>0</v>
      </c>
      <c r="AW913">
        <f>COUNTIF(Erros!$J$2:$J$1060,H913)</f>
        <v>1</v>
      </c>
      <c r="AX913">
        <f>COUNTIF(Discrepante!$J$2:$J$86,H913)</f>
        <v>0</v>
      </c>
      <c r="AY913">
        <f>COUNTIF(Acertos!$J$2:$J$37,H913)</f>
        <v>0</v>
      </c>
    </row>
    <row r="914" spans="1:51">
      <c r="A914" s="33"/>
      <c r="B914" s="33"/>
      <c r="C914" s="33"/>
      <c r="D914" s="36"/>
      <c r="E914" s="33"/>
      <c r="F914" s="33"/>
      <c r="G914" s="33"/>
      <c r="H914" s="36">
        <v>82610189</v>
      </c>
      <c r="I914" s="30">
        <v>0</v>
      </c>
      <c r="J914" s="36" t="s">
        <v>663</v>
      </c>
      <c r="K914" s="33"/>
      <c r="L914" s="33"/>
      <c r="M914" s="33"/>
      <c r="N914" s="33"/>
      <c r="O914" s="33"/>
      <c r="P914" s="36">
        <v>276.68</v>
      </c>
      <c r="Q914" s="36" t="s">
        <v>404</v>
      </c>
      <c r="R914" s="36" t="s">
        <v>404</v>
      </c>
      <c r="S914" s="36" t="s">
        <v>404</v>
      </c>
      <c r="T914" s="36">
        <v>810</v>
      </c>
      <c r="U914" s="36">
        <v>485442200</v>
      </c>
      <c r="V914" s="36">
        <v>1</v>
      </c>
      <c r="W914" s="36">
        <v>358334</v>
      </c>
      <c r="X914" s="37">
        <v>44777.875</v>
      </c>
      <c r="Y914" s="36" t="s">
        <v>401</v>
      </c>
      <c r="Z914" s="36">
        <v>0</v>
      </c>
      <c r="AA914" s="37"/>
      <c r="AB914" s="37">
        <v>44777.875</v>
      </c>
      <c r="AC914" s="37">
        <v>30048.875</v>
      </c>
      <c r="AD914" s="37">
        <v>44472.875</v>
      </c>
      <c r="AE914" s="37"/>
      <c r="AF914" s="37">
        <v>44469.875</v>
      </c>
      <c r="AG914" s="36"/>
      <c r="AH914" s="36">
        <v>0</v>
      </c>
      <c r="AI914" s="36">
        <v>0</v>
      </c>
      <c r="AJ914" s="36">
        <v>0</v>
      </c>
      <c r="AK914" s="36">
        <v>0</v>
      </c>
      <c r="AL914" s="36">
        <v>0</v>
      </c>
      <c r="AM914" s="36">
        <v>0</v>
      </c>
      <c r="AN914" s="36" t="s">
        <v>389</v>
      </c>
      <c r="AO914" s="36">
        <v>9</v>
      </c>
      <c r="AP914" s="36" t="s">
        <v>664</v>
      </c>
      <c r="AQ914" s="36">
        <v>32095</v>
      </c>
      <c r="AR914" s="36">
        <v>320.95</v>
      </c>
      <c r="AS914" s="36" t="s">
        <v>408</v>
      </c>
      <c r="AT914" t="str">
        <f t="shared" si="48"/>
        <v>826101890DXUGLX DX XUZX276.68SIMSIMSIM810485442200135833444777.875ASPROLI - ENTIDADE FECHADA044777.87530048.87544472.87544469.875000000AMIL9AMIL FACIL S60 QC SP S/COPART32095320.95ATIVO</v>
      </c>
      <c r="AU914">
        <f t="shared" si="49"/>
        <v>0</v>
      </c>
      <c r="AV914">
        <f t="shared" si="50"/>
        <v>0</v>
      </c>
      <c r="AW914">
        <f>COUNTIF(Erros!$J$2:$J$1060,H914)</f>
        <v>1</v>
      </c>
      <c r="AX914">
        <f>COUNTIF(Discrepante!$J$2:$J$86,H914)</f>
        <v>0</v>
      </c>
      <c r="AY914">
        <f>COUNTIF(Acertos!$J$2:$J$37,H914)</f>
        <v>0</v>
      </c>
    </row>
    <row r="915" spans="1:51">
      <c r="A915" s="33"/>
      <c r="B915" s="33"/>
      <c r="C915" s="33"/>
      <c r="D915" s="34"/>
      <c r="E915" s="33"/>
      <c r="F915" s="33"/>
      <c r="G915" s="33"/>
      <c r="H915" s="34">
        <v>82610692</v>
      </c>
      <c r="I915" s="29">
        <v>0</v>
      </c>
      <c r="J915" s="34" t="s">
        <v>669</v>
      </c>
      <c r="K915" s="33"/>
      <c r="L915" s="33"/>
      <c r="M915" s="33"/>
      <c r="N915" s="33"/>
      <c r="O915" s="33"/>
      <c r="P915" s="34">
        <v>2668.42</v>
      </c>
      <c r="Q915" s="34" t="s">
        <v>404</v>
      </c>
      <c r="R915" s="34" t="s">
        <v>404</v>
      </c>
      <c r="S915" s="34" t="s">
        <v>404</v>
      </c>
      <c r="T915" s="34">
        <v>810</v>
      </c>
      <c r="U915" s="34">
        <v>485421207</v>
      </c>
      <c r="V915" s="34">
        <v>1</v>
      </c>
      <c r="W915" s="34">
        <v>361185</v>
      </c>
      <c r="X915" s="35">
        <v>44777.875</v>
      </c>
      <c r="Y915" s="34" t="s">
        <v>401</v>
      </c>
      <c r="Z915" s="34">
        <v>0</v>
      </c>
      <c r="AA915" s="35"/>
      <c r="AB915" s="35">
        <v>44777.875</v>
      </c>
      <c r="AC915" s="35">
        <v>21006.875</v>
      </c>
      <c r="AD915" s="35">
        <v>44472.875</v>
      </c>
      <c r="AE915" s="35"/>
      <c r="AF915" s="35">
        <v>44469.875</v>
      </c>
      <c r="AG915" s="34"/>
      <c r="AH915" s="34">
        <v>0</v>
      </c>
      <c r="AI915" s="34">
        <v>0</v>
      </c>
      <c r="AJ915" s="34">
        <v>0</v>
      </c>
      <c r="AK915" s="34">
        <v>0</v>
      </c>
      <c r="AL915" s="34">
        <v>0</v>
      </c>
      <c r="AM915" s="34">
        <v>0</v>
      </c>
      <c r="AN915" s="34" t="s">
        <v>389</v>
      </c>
      <c r="AO915" s="34">
        <v>9</v>
      </c>
      <c r="AP915" s="34" t="s">
        <v>670</v>
      </c>
      <c r="AQ915" s="34">
        <v>309537</v>
      </c>
      <c r="AR915" s="34">
        <v>3095.37</v>
      </c>
      <c r="AS915" s="34" t="s">
        <v>408</v>
      </c>
      <c r="AT915" t="str">
        <f t="shared" si="48"/>
        <v>826106920MXRXX DX FXTXMX GUXRRX2668.42SIMSIMSIM810485421207136118544777.875ASPROLI - ENTIDADE FECHADA044777.87521006.87544472.87544469.875000000AMIL9AMIL S750 R1 QP S/COPART3095373095.37ATIVO</v>
      </c>
      <c r="AU915">
        <f t="shared" si="49"/>
        <v>0</v>
      </c>
      <c r="AV915">
        <f t="shared" si="50"/>
        <v>0</v>
      </c>
      <c r="AW915">
        <f>COUNTIF(Erros!$J$2:$J$1060,H915)</f>
        <v>1</v>
      </c>
      <c r="AX915">
        <f>COUNTIF(Discrepante!$J$2:$J$86,H915)</f>
        <v>0</v>
      </c>
      <c r="AY915">
        <f>COUNTIF(Acertos!$J$2:$J$37,H915)</f>
        <v>0</v>
      </c>
    </row>
    <row r="916" spans="1:51">
      <c r="A916" s="33"/>
      <c r="B916" s="33"/>
      <c r="C916" s="33"/>
      <c r="D916" s="34"/>
      <c r="E916" s="33"/>
      <c r="F916" s="33"/>
      <c r="G916" s="33"/>
      <c r="H916" s="34">
        <v>82610693</v>
      </c>
      <c r="I916" s="29">
        <v>0</v>
      </c>
      <c r="J916" s="34" t="s">
        <v>665</v>
      </c>
      <c r="K916" s="33"/>
      <c r="L916" s="33"/>
      <c r="M916" s="33"/>
      <c r="N916" s="33"/>
      <c r="O916" s="33"/>
      <c r="P916" s="34">
        <v>350.18</v>
      </c>
      <c r="Q916" s="34" t="s">
        <v>386</v>
      </c>
      <c r="R916" s="34" t="s">
        <v>386</v>
      </c>
      <c r="S916" s="34" t="s">
        <v>386</v>
      </c>
      <c r="T916" s="34">
        <v>810</v>
      </c>
      <c r="U916" s="34">
        <v>0</v>
      </c>
      <c r="V916" s="34">
        <v>1</v>
      </c>
      <c r="W916" s="34">
        <v>359234</v>
      </c>
      <c r="X916" s="35">
        <v>44777.875</v>
      </c>
      <c r="Y916" s="34" t="s">
        <v>401</v>
      </c>
      <c r="Z916" s="34">
        <v>0</v>
      </c>
      <c r="AA916" s="35">
        <v>44711.875</v>
      </c>
      <c r="AB916" s="35">
        <v>44777.875</v>
      </c>
      <c r="AC916" s="35">
        <v>27729.916666666668</v>
      </c>
      <c r="AD916" s="35">
        <v>44711.875</v>
      </c>
      <c r="AE916" s="35">
        <v>44711.875</v>
      </c>
      <c r="AF916" s="35">
        <v>44469.875</v>
      </c>
      <c r="AG916" s="34"/>
      <c r="AH916" s="34">
        <v>0</v>
      </c>
      <c r="AI916" s="34">
        <v>0</v>
      </c>
      <c r="AJ916" s="34">
        <v>0</v>
      </c>
      <c r="AK916" s="34">
        <v>0</v>
      </c>
      <c r="AL916" s="34">
        <v>0</v>
      </c>
      <c r="AM916" s="34">
        <v>0</v>
      </c>
      <c r="AN916" s="34" t="s">
        <v>389</v>
      </c>
      <c r="AO916" s="34"/>
      <c r="AP916" s="34" t="s">
        <v>666</v>
      </c>
      <c r="AQ916" s="34">
        <v>40621</v>
      </c>
      <c r="AR916" s="34">
        <v>406.21</v>
      </c>
      <c r="AS916" s="34" t="s">
        <v>391</v>
      </c>
      <c r="AT916" t="str">
        <f t="shared" si="48"/>
        <v>826106930UXLX FXRRXXRX DX XNTX TXRRX350.18NÃONÃONÃO8100135923444777.875ASPROLI - ENTIDADE FECHADA044711.87544777.87527729.916666666744711.87544711.87544469.875000000AMILAMIL FACIL S60 RJ QC S/COPART40621406.21INATIVO</v>
      </c>
      <c r="AU916">
        <f t="shared" si="49"/>
        <v>0</v>
      </c>
      <c r="AV916">
        <f t="shared" si="50"/>
        <v>0</v>
      </c>
      <c r="AW916">
        <f>COUNTIF(Erros!$J$2:$J$1060,H916)</f>
        <v>1</v>
      </c>
      <c r="AX916">
        <f>COUNTIF(Discrepante!$J$2:$J$86,H916)</f>
        <v>0</v>
      </c>
      <c r="AY916">
        <f>COUNTIF(Acertos!$J$2:$J$37,H916)</f>
        <v>0</v>
      </c>
    </row>
    <row r="917" spans="1:51">
      <c r="A917" s="33"/>
      <c r="B917" s="33"/>
      <c r="C917" s="33"/>
      <c r="D917" s="36"/>
      <c r="E917" s="33"/>
      <c r="F917" s="33"/>
      <c r="G917" s="33"/>
      <c r="H917" s="36">
        <v>82610695</v>
      </c>
      <c r="I917" s="30">
        <v>0</v>
      </c>
      <c r="J917" s="36" t="s">
        <v>673</v>
      </c>
      <c r="K917" s="33"/>
      <c r="L917" s="33"/>
      <c r="M917" s="33"/>
      <c r="N917" s="33"/>
      <c r="O917" s="33"/>
      <c r="P917" s="36">
        <v>501.33</v>
      </c>
      <c r="Q917" s="36" t="s">
        <v>404</v>
      </c>
      <c r="R917" s="36" t="s">
        <v>404</v>
      </c>
      <c r="S917" s="36" t="s">
        <v>404</v>
      </c>
      <c r="T917" s="36">
        <v>810</v>
      </c>
      <c r="U917" s="36">
        <v>0</v>
      </c>
      <c r="V917" s="36">
        <v>1</v>
      </c>
      <c r="W917" s="36">
        <v>362704</v>
      </c>
      <c r="X917" s="37">
        <v>44777.875</v>
      </c>
      <c r="Y917" s="36" t="s">
        <v>401</v>
      </c>
      <c r="Z917" s="36">
        <v>0</v>
      </c>
      <c r="AA917" s="37"/>
      <c r="AB917" s="37">
        <v>44777.875</v>
      </c>
      <c r="AC917" s="37">
        <v>25602.916666666668</v>
      </c>
      <c r="AD917" s="37">
        <v>44745.875</v>
      </c>
      <c r="AE917" s="37">
        <v>44741.875</v>
      </c>
      <c r="AF917" s="37">
        <v>44469.875</v>
      </c>
      <c r="AG917" s="36"/>
      <c r="AH917" s="36">
        <v>0</v>
      </c>
      <c r="AI917" s="36">
        <v>0</v>
      </c>
      <c r="AJ917" s="36">
        <v>0</v>
      </c>
      <c r="AK917" s="36">
        <v>0</v>
      </c>
      <c r="AL917" s="36">
        <v>0</v>
      </c>
      <c r="AM917" s="36">
        <v>0</v>
      </c>
      <c r="AN917" s="36" t="s">
        <v>389</v>
      </c>
      <c r="AO917" s="36">
        <v>9</v>
      </c>
      <c r="AP917" s="36" t="s">
        <v>666</v>
      </c>
      <c r="AQ917" s="36">
        <v>58154</v>
      </c>
      <c r="AR917" s="36">
        <v>581.54</v>
      </c>
      <c r="AS917" s="36" t="s">
        <v>408</v>
      </c>
      <c r="AT917" t="str">
        <f t="shared" si="48"/>
        <v>826106950LUWXXNX GXLVXX PXNHX501.33SIMSIMSIM8100136270444777.875ASPROLI - ENTIDADE FECHADA044777.87525602.916666666744745.87544741.87544469.875000000AMIL9AMIL FACIL S60 RJ QC S/COPART58154581.54ATIVO</v>
      </c>
      <c r="AU917">
        <f t="shared" si="49"/>
        <v>0</v>
      </c>
      <c r="AV917">
        <f t="shared" si="50"/>
        <v>0</v>
      </c>
      <c r="AW917">
        <f>COUNTIF(Erros!$J$2:$J$1060,H917)</f>
        <v>1</v>
      </c>
      <c r="AX917">
        <f>COUNTIF(Discrepante!$J$2:$J$86,H917)</f>
        <v>0</v>
      </c>
      <c r="AY917">
        <f>COUNTIF(Acertos!$J$2:$J$37,H917)</f>
        <v>0</v>
      </c>
    </row>
    <row r="918" spans="1:51">
      <c r="A918" s="33"/>
      <c r="B918" s="33"/>
      <c r="C918" s="33"/>
      <c r="D918" s="36"/>
      <c r="E918" s="33"/>
      <c r="F918" s="33"/>
      <c r="G918" s="33"/>
      <c r="H918" s="36">
        <v>82610697</v>
      </c>
      <c r="I918" s="30">
        <v>0</v>
      </c>
      <c r="J918" s="36" t="s">
        <v>667</v>
      </c>
      <c r="K918" s="33"/>
      <c r="L918" s="33"/>
      <c r="M918" s="33"/>
      <c r="N918" s="33"/>
      <c r="O918" s="33"/>
      <c r="P918" s="36">
        <v>1706.17</v>
      </c>
      <c r="Q918" s="36" t="s">
        <v>404</v>
      </c>
      <c r="R918" s="36" t="s">
        <v>404</v>
      </c>
      <c r="S918" s="36" t="s">
        <v>404</v>
      </c>
      <c r="T918" s="36">
        <v>810</v>
      </c>
      <c r="U918" s="36">
        <v>485423203</v>
      </c>
      <c r="V918" s="36">
        <v>1</v>
      </c>
      <c r="W918" s="36">
        <v>359952</v>
      </c>
      <c r="X918" s="37">
        <v>44777.875</v>
      </c>
      <c r="Y918" s="36" t="s">
        <v>401</v>
      </c>
      <c r="Z918" s="36">
        <v>0</v>
      </c>
      <c r="AA918" s="37"/>
      <c r="AB918" s="37">
        <v>44777.875</v>
      </c>
      <c r="AC918" s="37">
        <v>23516.875</v>
      </c>
      <c r="AD918" s="37">
        <v>44472.875</v>
      </c>
      <c r="AE918" s="37"/>
      <c r="AF918" s="37">
        <v>44469.875</v>
      </c>
      <c r="AG918" s="36"/>
      <c r="AH918" s="36">
        <v>0</v>
      </c>
      <c r="AI918" s="36">
        <v>0</v>
      </c>
      <c r="AJ918" s="36">
        <v>0</v>
      </c>
      <c r="AK918" s="36">
        <v>0</v>
      </c>
      <c r="AL918" s="36">
        <v>0</v>
      </c>
      <c r="AM918" s="36">
        <v>0</v>
      </c>
      <c r="AN918" s="36" t="s">
        <v>389</v>
      </c>
      <c r="AO918" s="36">
        <v>9</v>
      </c>
      <c r="AP918" s="36" t="s">
        <v>668</v>
      </c>
      <c r="AQ918" s="36">
        <v>197907</v>
      </c>
      <c r="AR918" s="36">
        <v>1979.07</v>
      </c>
      <c r="AS918" s="36" t="s">
        <v>408</v>
      </c>
      <c r="AT918" t="str">
        <f t="shared" si="48"/>
        <v>826106970XNXX MXRXX MXRTXN ZULLX1706.17SIMSIMSIM810485423203135995244777.875ASPROLI - ENTIDADE FECHADA044777.87523516.87544472.87544469.875000000AMIL9AMIL S450 QP S/COPART1979071979.07ATIVO</v>
      </c>
      <c r="AU918">
        <f t="shared" si="49"/>
        <v>0</v>
      </c>
      <c r="AV918">
        <f t="shared" si="50"/>
        <v>0</v>
      </c>
      <c r="AW918">
        <f>COUNTIF(Erros!$J$2:$J$1060,H918)</f>
        <v>1</v>
      </c>
      <c r="AX918">
        <f>COUNTIF(Discrepante!$J$2:$J$86,H918)</f>
        <v>0</v>
      </c>
      <c r="AY918">
        <f>COUNTIF(Acertos!$J$2:$J$37,H918)</f>
        <v>0</v>
      </c>
    </row>
    <row r="919" spans="1:51">
      <c r="A919" s="33"/>
      <c r="B919" s="33"/>
      <c r="C919" s="33"/>
      <c r="D919" s="34"/>
      <c r="E919" s="33"/>
      <c r="F919" s="33"/>
      <c r="G919" s="33"/>
      <c r="H919" s="34">
        <v>82652340</v>
      </c>
      <c r="I919" s="29">
        <v>0</v>
      </c>
      <c r="J919" s="34" t="s">
        <v>672</v>
      </c>
      <c r="K919" s="33"/>
      <c r="L919" s="33"/>
      <c r="M919" s="33"/>
      <c r="N919" s="33"/>
      <c r="O919" s="33"/>
      <c r="P919" s="34">
        <v>170.75</v>
      </c>
      <c r="Q919" s="34" t="s">
        <v>404</v>
      </c>
      <c r="R919" s="34" t="s">
        <v>404</v>
      </c>
      <c r="S919" s="34" t="s">
        <v>404</v>
      </c>
      <c r="T919" s="34">
        <v>810</v>
      </c>
      <c r="U919" s="34">
        <v>0</v>
      </c>
      <c r="V919" s="34">
        <v>1</v>
      </c>
      <c r="W919" s="34">
        <v>361832</v>
      </c>
      <c r="X919" s="35">
        <v>44777.875</v>
      </c>
      <c r="Y919" s="34" t="s">
        <v>401</v>
      </c>
      <c r="Z919" s="34">
        <v>1</v>
      </c>
      <c r="AA919" s="35"/>
      <c r="AB919" s="35">
        <v>44777.875</v>
      </c>
      <c r="AC919" s="35">
        <v>37929.916666666664</v>
      </c>
      <c r="AD919" s="35">
        <v>44530.875</v>
      </c>
      <c r="AE919" s="35"/>
      <c r="AF919" s="35">
        <v>44469.875</v>
      </c>
      <c r="AG919" s="34"/>
      <c r="AH919" s="34">
        <v>0</v>
      </c>
      <c r="AI919" s="34">
        <v>0</v>
      </c>
      <c r="AJ919" s="34">
        <v>0</v>
      </c>
      <c r="AK919" s="34">
        <v>0</v>
      </c>
      <c r="AL919" s="34">
        <v>0</v>
      </c>
      <c r="AM919" s="34">
        <v>0</v>
      </c>
      <c r="AN919" s="34" t="s">
        <v>389</v>
      </c>
      <c r="AO919" s="34">
        <v>9</v>
      </c>
      <c r="AP919" s="34" t="s">
        <v>666</v>
      </c>
      <c r="AQ919" s="34">
        <v>19806</v>
      </c>
      <c r="AR919" s="34">
        <v>198.06</v>
      </c>
      <c r="AS919" s="34" t="s">
        <v>408</v>
      </c>
      <c r="AT919" t="str">
        <f t="shared" si="48"/>
        <v>826523400XNDRXW LXGXN VXXNX DX WXTX170.75SIMSIMSIM8100136183244777.875ASPROLI - ENTIDADE FECHADA144777.87537929.916666666744530.87544469.875000000AMIL9AMIL FACIL S60 RJ QC S/COPART19806198.06ATIVO</v>
      </c>
      <c r="AU919">
        <f t="shared" si="49"/>
        <v>0</v>
      </c>
      <c r="AV919">
        <f t="shared" si="50"/>
        <v>0</v>
      </c>
      <c r="AW919">
        <f>COUNTIF(Erros!$J$2:$J$1060,H919)</f>
        <v>1</v>
      </c>
      <c r="AX919">
        <f>COUNTIF(Discrepante!$J$2:$J$86,H919)</f>
        <v>0</v>
      </c>
      <c r="AY919">
        <f>COUNTIF(Acertos!$J$2:$J$37,H919)</f>
        <v>0</v>
      </c>
    </row>
    <row r="920" spans="1:51">
      <c r="A920" s="33"/>
      <c r="B920" s="33"/>
      <c r="C920" s="33"/>
      <c r="D920" s="34"/>
      <c r="E920" s="33"/>
      <c r="F920" s="33"/>
      <c r="G920" s="33"/>
      <c r="H920" s="34">
        <v>82674191</v>
      </c>
      <c r="I920" s="29">
        <v>0</v>
      </c>
      <c r="J920" s="34" t="s">
        <v>1018</v>
      </c>
      <c r="K920" s="33"/>
      <c r="L920" s="33"/>
      <c r="M920" s="33"/>
      <c r="N920" s="33"/>
      <c r="O920" s="33"/>
      <c r="P920" s="34">
        <v>1119.97</v>
      </c>
      <c r="Q920" s="34" t="s">
        <v>404</v>
      </c>
      <c r="R920" s="34" t="s">
        <v>404</v>
      </c>
      <c r="S920" s="34" t="s">
        <v>404</v>
      </c>
      <c r="T920" s="34">
        <v>810</v>
      </c>
      <c r="U920" s="34">
        <v>485421207</v>
      </c>
      <c r="V920" s="34">
        <v>1</v>
      </c>
      <c r="W920" s="34">
        <v>363300</v>
      </c>
      <c r="X920" s="35">
        <v>44761.875</v>
      </c>
      <c r="Y920" s="34" t="s">
        <v>401</v>
      </c>
      <c r="Z920" s="34">
        <v>0</v>
      </c>
      <c r="AA920" s="35"/>
      <c r="AB920" s="35">
        <v>44761.875</v>
      </c>
      <c r="AC920" s="35">
        <v>28346.875</v>
      </c>
      <c r="AD920" s="35">
        <v>44482.875</v>
      </c>
      <c r="AE920" s="35"/>
      <c r="AF920" s="35">
        <v>44483.875</v>
      </c>
      <c r="AG920" s="34"/>
      <c r="AH920" s="34">
        <v>0</v>
      </c>
      <c r="AI920" s="34">
        <v>0</v>
      </c>
      <c r="AJ920" s="34">
        <v>0</v>
      </c>
      <c r="AK920" s="34">
        <v>0</v>
      </c>
      <c r="AL920" s="34">
        <v>0</v>
      </c>
      <c r="AM920" s="34">
        <v>0</v>
      </c>
      <c r="AN920" s="34" t="s">
        <v>389</v>
      </c>
      <c r="AO920" s="34">
        <v>8</v>
      </c>
      <c r="AP920" s="34" t="s">
        <v>625</v>
      </c>
      <c r="AQ920" s="34">
        <v>129916</v>
      </c>
      <c r="AR920" s="34">
        <v>1299.1600000000001</v>
      </c>
      <c r="AS920" s="34" t="s">
        <v>408</v>
      </c>
      <c r="AT920" t="str">
        <f t="shared" si="48"/>
        <v>826741910XLXXNX DXURXDX VXZ1119.97SIMSIMSIM810485421207136330044761.875ASPROLI - ENTIDADE FECHADA044761.87528346.87544482.87544483.875000000AMIL8AMIL S750 R2 QP S/COPART1299161299.16ATIVO</v>
      </c>
      <c r="AU920">
        <f t="shared" si="49"/>
        <v>0</v>
      </c>
      <c r="AV920">
        <f t="shared" si="50"/>
        <v>0</v>
      </c>
      <c r="AW920">
        <f>COUNTIF(Erros!$J$2:$J$1060,H920)</f>
        <v>3</v>
      </c>
      <c r="AX920">
        <f>COUNTIF(Discrepante!$J$2:$J$86,H920)</f>
        <v>0</v>
      </c>
      <c r="AY920">
        <f>COUNTIF(Acertos!$J$2:$J$37,H920)</f>
        <v>0</v>
      </c>
    </row>
    <row r="921" spans="1:51">
      <c r="A921" s="33"/>
      <c r="B921" s="33"/>
      <c r="C921" s="33"/>
      <c r="D921" s="36"/>
      <c r="E921" s="33"/>
      <c r="F921" s="33"/>
      <c r="G921" s="33"/>
      <c r="H921" s="36">
        <v>82674191</v>
      </c>
      <c r="I921" s="30">
        <v>0</v>
      </c>
      <c r="J921" s="36" t="s">
        <v>1018</v>
      </c>
      <c r="K921" s="33"/>
      <c r="L921" s="33"/>
      <c r="M921" s="33"/>
      <c r="N921" s="33"/>
      <c r="O921" s="33"/>
      <c r="P921" s="36">
        <v>1119.97</v>
      </c>
      <c r="Q921" s="36" t="s">
        <v>404</v>
      </c>
      <c r="R921" s="36" t="s">
        <v>404</v>
      </c>
      <c r="S921" s="36" t="s">
        <v>404</v>
      </c>
      <c r="T921" s="36">
        <v>810</v>
      </c>
      <c r="U921" s="36">
        <v>485421207</v>
      </c>
      <c r="V921" s="36">
        <v>1</v>
      </c>
      <c r="W921" s="36">
        <v>363300</v>
      </c>
      <c r="X921" s="37">
        <v>44761.875</v>
      </c>
      <c r="Y921" s="36" t="s">
        <v>401</v>
      </c>
      <c r="Z921" s="36">
        <v>0</v>
      </c>
      <c r="AA921" s="37"/>
      <c r="AB921" s="37">
        <v>44761.875</v>
      </c>
      <c r="AC921" s="37">
        <v>28346.875</v>
      </c>
      <c r="AD921" s="37">
        <v>44482.875</v>
      </c>
      <c r="AE921" s="37"/>
      <c r="AF921" s="37">
        <v>44483.875</v>
      </c>
      <c r="AG921" s="36"/>
      <c r="AH921" s="36">
        <v>0</v>
      </c>
      <c r="AI921" s="36">
        <v>0</v>
      </c>
      <c r="AJ921" s="36">
        <v>0</v>
      </c>
      <c r="AK921" s="36">
        <v>0</v>
      </c>
      <c r="AL921" s="36">
        <v>0</v>
      </c>
      <c r="AM921" s="36">
        <v>0</v>
      </c>
      <c r="AN921" s="36" t="s">
        <v>389</v>
      </c>
      <c r="AO921" s="36">
        <v>8</v>
      </c>
      <c r="AP921" s="36" t="s">
        <v>625</v>
      </c>
      <c r="AQ921" s="36">
        <v>129916</v>
      </c>
      <c r="AR921" s="36">
        <v>1299.1600000000001</v>
      </c>
      <c r="AS921" s="36" t="s">
        <v>408</v>
      </c>
      <c r="AT921" t="str">
        <f t="shared" si="48"/>
        <v>826741910XLXXNX DXURXDX VXZ1119.97SIMSIMSIM810485421207136330044761.875ASPROLI - ENTIDADE FECHADA044761.87528346.87544482.87544483.875000000AMIL8AMIL S750 R2 QP S/COPART1299161299.16ATIVO</v>
      </c>
      <c r="AU921">
        <f t="shared" si="49"/>
        <v>1</v>
      </c>
      <c r="AV921">
        <f t="shared" si="50"/>
        <v>1</v>
      </c>
      <c r="AW921">
        <f>COUNTIF(Erros!$J$2:$J$1060,H921)</f>
        <v>3</v>
      </c>
      <c r="AX921">
        <f>COUNTIF(Discrepante!$J$2:$J$86,H921)</f>
        <v>0</v>
      </c>
      <c r="AY921">
        <f>COUNTIF(Acertos!$J$2:$J$37,H921)</f>
        <v>0</v>
      </c>
    </row>
    <row r="922" spans="1:51">
      <c r="A922" s="33"/>
      <c r="B922" s="33"/>
      <c r="C922" s="33"/>
      <c r="D922" s="34"/>
      <c r="E922" s="33"/>
      <c r="F922" s="33"/>
      <c r="G922" s="33"/>
      <c r="H922" s="34">
        <v>82674191</v>
      </c>
      <c r="I922" s="29">
        <v>0</v>
      </c>
      <c r="J922" s="34" t="s">
        <v>1018</v>
      </c>
      <c r="K922" s="33"/>
      <c r="L922" s="33"/>
      <c r="M922" s="33"/>
      <c r="N922" s="33"/>
      <c r="O922" s="33"/>
      <c r="P922" s="34">
        <v>1119.97</v>
      </c>
      <c r="Q922" s="34" t="s">
        <v>404</v>
      </c>
      <c r="R922" s="34" t="s">
        <v>404</v>
      </c>
      <c r="S922" s="34" t="s">
        <v>404</v>
      </c>
      <c r="T922" s="34">
        <v>810</v>
      </c>
      <c r="U922" s="34">
        <v>485421207</v>
      </c>
      <c r="V922" s="34">
        <v>1</v>
      </c>
      <c r="W922" s="34">
        <v>363300</v>
      </c>
      <c r="X922" s="35">
        <v>44761.875</v>
      </c>
      <c r="Y922" s="34" t="s">
        <v>401</v>
      </c>
      <c r="Z922" s="34">
        <v>0</v>
      </c>
      <c r="AA922" s="35"/>
      <c r="AB922" s="35">
        <v>44761.875</v>
      </c>
      <c r="AC922" s="35">
        <v>28346.875</v>
      </c>
      <c r="AD922" s="35">
        <v>44482.875</v>
      </c>
      <c r="AE922" s="35"/>
      <c r="AF922" s="35">
        <v>44483.875</v>
      </c>
      <c r="AG922" s="34"/>
      <c r="AH922" s="34">
        <v>0</v>
      </c>
      <c r="AI922" s="34">
        <v>0</v>
      </c>
      <c r="AJ922" s="34">
        <v>0</v>
      </c>
      <c r="AK922" s="34">
        <v>0</v>
      </c>
      <c r="AL922" s="34">
        <v>0</v>
      </c>
      <c r="AM922" s="34">
        <v>0</v>
      </c>
      <c r="AN922" s="34" t="s">
        <v>389</v>
      </c>
      <c r="AO922" s="34">
        <v>8</v>
      </c>
      <c r="AP922" s="34" t="s">
        <v>625</v>
      </c>
      <c r="AQ922" s="34">
        <v>129916</v>
      </c>
      <c r="AR922" s="34">
        <v>1299.1600000000001</v>
      </c>
      <c r="AS922" s="34" t="s">
        <v>408</v>
      </c>
      <c r="AT922" t="str">
        <f t="shared" si="48"/>
        <v>826741910XLXXNX DXURXDX VXZ1119.97SIMSIMSIM810485421207136330044761.875ASPROLI - ENTIDADE FECHADA044761.87528346.87544482.87544483.875000000AMIL8AMIL S750 R2 QP S/COPART1299161299.16ATIVO</v>
      </c>
      <c r="AU922">
        <f t="shared" si="49"/>
        <v>1</v>
      </c>
      <c r="AV922">
        <f t="shared" si="50"/>
        <v>1</v>
      </c>
      <c r="AW922">
        <f>COUNTIF(Erros!$J$2:$J$1060,H922)</f>
        <v>3</v>
      </c>
      <c r="AX922">
        <f>COUNTIF(Discrepante!$J$2:$J$86,H922)</f>
        <v>0</v>
      </c>
      <c r="AY922">
        <f>COUNTIF(Acertos!$J$2:$J$37,H922)</f>
        <v>0</v>
      </c>
    </row>
    <row r="923" spans="1:51">
      <c r="A923" s="33"/>
      <c r="B923" s="33"/>
      <c r="C923" s="33"/>
      <c r="D923" s="36"/>
      <c r="E923" s="33"/>
      <c r="F923" s="33"/>
      <c r="G923" s="33"/>
      <c r="H923" s="36">
        <v>82674192</v>
      </c>
      <c r="I923" s="30">
        <v>0</v>
      </c>
      <c r="J923" s="36" t="s">
        <v>1019</v>
      </c>
      <c r="K923" s="33"/>
      <c r="L923" s="33"/>
      <c r="M923" s="33"/>
      <c r="N923" s="33"/>
      <c r="O923" s="33"/>
      <c r="P923" s="36">
        <v>452.88</v>
      </c>
      <c r="Q923" s="36" t="s">
        <v>404</v>
      </c>
      <c r="R923" s="36" t="s">
        <v>404</v>
      </c>
      <c r="S923" s="36" t="s">
        <v>404</v>
      </c>
      <c r="T923" s="36">
        <v>810</v>
      </c>
      <c r="U923" s="36">
        <v>485421207</v>
      </c>
      <c r="V923" s="36">
        <v>1</v>
      </c>
      <c r="W923" s="36">
        <v>363300</v>
      </c>
      <c r="X923" s="37">
        <v>44761.875</v>
      </c>
      <c r="Y923" s="36" t="s">
        <v>401</v>
      </c>
      <c r="Z923" s="36">
        <v>1</v>
      </c>
      <c r="AA923" s="37"/>
      <c r="AB923" s="37">
        <v>44761.875</v>
      </c>
      <c r="AC923" s="37">
        <v>40497.916666666664</v>
      </c>
      <c r="AD923" s="37">
        <v>44482.875</v>
      </c>
      <c r="AE923" s="37"/>
      <c r="AF923" s="37">
        <v>44483.875</v>
      </c>
      <c r="AG923" s="36"/>
      <c r="AH923" s="36">
        <v>0</v>
      </c>
      <c r="AI923" s="36">
        <v>0</v>
      </c>
      <c r="AJ923" s="36">
        <v>0</v>
      </c>
      <c r="AK923" s="36">
        <v>0</v>
      </c>
      <c r="AL923" s="36">
        <v>0</v>
      </c>
      <c r="AM923" s="36">
        <v>0</v>
      </c>
      <c r="AN923" s="36" t="s">
        <v>389</v>
      </c>
      <c r="AO923" s="36">
        <v>8</v>
      </c>
      <c r="AP923" s="36" t="s">
        <v>625</v>
      </c>
      <c r="AQ923" s="36">
        <v>52535</v>
      </c>
      <c r="AR923" s="36">
        <v>525.35</v>
      </c>
      <c r="AS923" s="36" t="s">
        <v>408</v>
      </c>
      <c r="AT923" t="str">
        <f t="shared" si="48"/>
        <v>826741920MXGUXL XLXXXNDRX VXZ VXTXRXNX452.88SIMSIMSIM810485421207136330044761.875ASPROLI - ENTIDADE FECHADA144761.87540497.916666666744482.87544483.875000000AMIL8AMIL S750 R2 QP S/COPART52535525.35ATIVO</v>
      </c>
      <c r="AU923">
        <f t="shared" si="49"/>
        <v>0</v>
      </c>
      <c r="AV923">
        <f t="shared" si="50"/>
        <v>0</v>
      </c>
      <c r="AW923">
        <f>COUNTIF(Erros!$J$2:$J$1060,H923)</f>
        <v>3</v>
      </c>
      <c r="AX923">
        <f>COUNTIF(Discrepante!$J$2:$J$86,H923)</f>
        <v>0</v>
      </c>
      <c r="AY923">
        <f>COUNTIF(Acertos!$J$2:$J$37,H923)</f>
        <v>0</v>
      </c>
    </row>
    <row r="924" spans="1:51">
      <c r="A924" s="33"/>
      <c r="B924" s="33"/>
      <c r="C924" s="33"/>
      <c r="D924" s="34"/>
      <c r="E924" s="33"/>
      <c r="F924" s="33"/>
      <c r="G924" s="33"/>
      <c r="H924" s="34">
        <v>82674192</v>
      </c>
      <c r="I924" s="29">
        <v>0</v>
      </c>
      <c r="J924" s="34" t="s">
        <v>1019</v>
      </c>
      <c r="K924" s="33"/>
      <c r="L924" s="33"/>
      <c r="M924" s="33"/>
      <c r="N924" s="33"/>
      <c r="O924" s="33"/>
      <c r="P924" s="34">
        <v>452.88</v>
      </c>
      <c r="Q924" s="34" t="s">
        <v>404</v>
      </c>
      <c r="R924" s="34" t="s">
        <v>404</v>
      </c>
      <c r="S924" s="34" t="s">
        <v>404</v>
      </c>
      <c r="T924" s="34">
        <v>810</v>
      </c>
      <c r="U924" s="34">
        <v>485421207</v>
      </c>
      <c r="V924" s="34">
        <v>1</v>
      </c>
      <c r="W924" s="34">
        <v>363300</v>
      </c>
      <c r="X924" s="35">
        <v>44761.875</v>
      </c>
      <c r="Y924" s="34" t="s">
        <v>401</v>
      </c>
      <c r="Z924" s="34">
        <v>1</v>
      </c>
      <c r="AA924" s="35"/>
      <c r="AB924" s="35">
        <v>44761.875</v>
      </c>
      <c r="AC924" s="35">
        <v>40497.916666666664</v>
      </c>
      <c r="AD924" s="35">
        <v>44482.875</v>
      </c>
      <c r="AE924" s="35"/>
      <c r="AF924" s="35">
        <v>44483.875</v>
      </c>
      <c r="AG924" s="34"/>
      <c r="AH924" s="34">
        <v>0</v>
      </c>
      <c r="AI924" s="34">
        <v>0</v>
      </c>
      <c r="AJ924" s="34">
        <v>0</v>
      </c>
      <c r="AK924" s="34">
        <v>0</v>
      </c>
      <c r="AL924" s="34">
        <v>0</v>
      </c>
      <c r="AM924" s="34">
        <v>0</v>
      </c>
      <c r="AN924" s="34" t="s">
        <v>389</v>
      </c>
      <c r="AO924" s="34">
        <v>8</v>
      </c>
      <c r="AP924" s="34" t="s">
        <v>625</v>
      </c>
      <c r="AQ924" s="34">
        <v>52535</v>
      </c>
      <c r="AR924" s="34">
        <v>525.35</v>
      </c>
      <c r="AS924" s="34" t="s">
        <v>408</v>
      </c>
      <c r="AT924" t="str">
        <f t="shared" si="48"/>
        <v>826741920MXGUXL XLXXXNDRX VXZ VXTXRXNX452.88SIMSIMSIM810485421207136330044761.875ASPROLI - ENTIDADE FECHADA144761.87540497.916666666744482.87544483.875000000AMIL8AMIL S750 R2 QP S/COPART52535525.35ATIVO</v>
      </c>
      <c r="AU924">
        <f t="shared" si="49"/>
        <v>1</v>
      </c>
      <c r="AV924">
        <f t="shared" si="50"/>
        <v>1</v>
      </c>
      <c r="AW924">
        <f>COUNTIF(Erros!$J$2:$J$1060,H924)</f>
        <v>3</v>
      </c>
      <c r="AX924">
        <f>COUNTIF(Discrepante!$J$2:$J$86,H924)</f>
        <v>0</v>
      </c>
      <c r="AY924">
        <f>COUNTIF(Acertos!$J$2:$J$37,H924)</f>
        <v>0</v>
      </c>
    </row>
    <row r="925" spans="1:51">
      <c r="A925" s="33"/>
      <c r="B925" s="33"/>
      <c r="C925" s="33"/>
      <c r="D925" s="36"/>
      <c r="E925" s="33"/>
      <c r="F925" s="33"/>
      <c r="G925" s="33"/>
      <c r="H925" s="36">
        <v>82674192</v>
      </c>
      <c r="I925" s="30">
        <v>0</v>
      </c>
      <c r="J925" s="36" t="s">
        <v>1019</v>
      </c>
      <c r="K925" s="33"/>
      <c r="L925" s="33"/>
      <c r="M925" s="33"/>
      <c r="N925" s="33"/>
      <c r="O925" s="33"/>
      <c r="P925" s="36">
        <v>452.88</v>
      </c>
      <c r="Q925" s="36" t="s">
        <v>404</v>
      </c>
      <c r="R925" s="36" t="s">
        <v>404</v>
      </c>
      <c r="S925" s="36" t="s">
        <v>404</v>
      </c>
      <c r="T925" s="36">
        <v>810</v>
      </c>
      <c r="U925" s="36">
        <v>485421207</v>
      </c>
      <c r="V925" s="36">
        <v>1</v>
      </c>
      <c r="W925" s="36">
        <v>363300</v>
      </c>
      <c r="X925" s="37">
        <v>44761.875</v>
      </c>
      <c r="Y925" s="36" t="s">
        <v>401</v>
      </c>
      <c r="Z925" s="36">
        <v>1</v>
      </c>
      <c r="AA925" s="37"/>
      <c r="AB925" s="37">
        <v>44761.875</v>
      </c>
      <c r="AC925" s="37">
        <v>40497.916666666664</v>
      </c>
      <c r="AD925" s="37">
        <v>44482.875</v>
      </c>
      <c r="AE925" s="37"/>
      <c r="AF925" s="37">
        <v>44483.875</v>
      </c>
      <c r="AG925" s="36"/>
      <c r="AH925" s="36">
        <v>0</v>
      </c>
      <c r="AI925" s="36">
        <v>0</v>
      </c>
      <c r="AJ925" s="36">
        <v>0</v>
      </c>
      <c r="AK925" s="36">
        <v>0</v>
      </c>
      <c r="AL925" s="36">
        <v>0</v>
      </c>
      <c r="AM925" s="36">
        <v>0</v>
      </c>
      <c r="AN925" s="36" t="s">
        <v>389</v>
      </c>
      <c r="AO925" s="36">
        <v>8</v>
      </c>
      <c r="AP925" s="36" t="s">
        <v>625</v>
      </c>
      <c r="AQ925" s="36">
        <v>52535</v>
      </c>
      <c r="AR925" s="36">
        <v>525.35</v>
      </c>
      <c r="AS925" s="36" t="s">
        <v>408</v>
      </c>
      <c r="AT925" t="str">
        <f t="shared" si="48"/>
        <v>826741920MXGUXL XLXXXNDRX VXZ VXTXRXNX452.88SIMSIMSIM810485421207136330044761.875ASPROLI - ENTIDADE FECHADA144761.87540497.916666666744482.87544483.875000000AMIL8AMIL S750 R2 QP S/COPART52535525.35ATIVO</v>
      </c>
      <c r="AU925">
        <f t="shared" si="49"/>
        <v>1</v>
      </c>
      <c r="AV925">
        <f t="shared" si="50"/>
        <v>1</v>
      </c>
      <c r="AW925">
        <f>COUNTIF(Erros!$J$2:$J$1060,H925)</f>
        <v>3</v>
      </c>
      <c r="AX925">
        <f>COUNTIF(Discrepante!$J$2:$J$86,H925)</f>
        <v>0</v>
      </c>
      <c r="AY925">
        <f>COUNTIF(Acertos!$J$2:$J$37,H925)</f>
        <v>0</v>
      </c>
    </row>
    <row r="926" spans="1:51">
      <c r="A926" s="33"/>
      <c r="B926" s="33"/>
      <c r="C926" s="33"/>
      <c r="D926" s="36"/>
      <c r="E926" s="33"/>
      <c r="F926" s="33"/>
      <c r="G926" s="33"/>
      <c r="H926" s="36">
        <v>82756834</v>
      </c>
      <c r="I926" s="30">
        <v>0</v>
      </c>
      <c r="J926" s="36" t="s">
        <v>677</v>
      </c>
      <c r="K926" s="33"/>
      <c r="L926" s="33"/>
      <c r="M926" s="33"/>
      <c r="N926" s="33"/>
      <c r="O926" s="33"/>
      <c r="P926" s="36">
        <v>382.1</v>
      </c>
      <c r="Q926" s="36" t="s">
        <v>404</v>
      </c>
      <c r="R926" s="36" t="s">
        <v>404</v>
      </c>
      <c r="S926" s="36" t="s">
        <v>404</v>
      </c>
      <c r="T926" s="36">
        <v>810</v>
      </c>
      <c r="U926" s="36">
        <v>485442200</v>
      </c>
      <c r="V926" s="36">
        <v>1</v>
      </c>
      <c r="W926" s="36">
        <v>367257</v>
      </c>
      <c r="X926" s="37">
        <v>44777.875</v>
      </c>
      <c r="Y926" s="36" t="s">
        <v>401</v>
      </c>
      <c r="Z926" s="36">
        <v>0</v>
      </c>
      <c r="AA926" s="37"/>
      <c r="AB926" s="37">
        <v>44777.875</v>
      </c>
      <c r="AC926" s="37">
        <v>27185.875</v>
      </c>
      <c r="AD926" s="37">
        <v>44500.875</v>
      </c>
      <c r="AE926" s="37"/>
      <c r="AF926" s="37">
        <v>44500.875</v>
      </c>
      <c r="AG926" s="36"/>
      <c r="AH926" s="36">
        <v>0</v>
      </c>
      <c r="AI926" s="36">
        <v>0</v>
      </c>
      <c r="AJ926" s="36">
        <v>0</v>
      </c>
      <c r="AK926" s="36">
        <v>0</v>
      </c>
      <c r="AL926" s="36">
        <v>0</v>
      </c>
      <c r="AM926" s="36">
        <v>0</v>
      </c>
      <c r="AN926" s="36" t="s">
        <v>389</v>
      </c>
      <c r="AO926" s="36">
        <v>8</v>
      </c>
      <c r="AP926" s="36" t="s">
        <v>664</v>
      </c>
      <c r="AQ926" s="36">
        <v>44322</v>
      </c>
      <c r="AR926" s="36">
        <v>443.22</v>
      </c>
      <c r="AS926" s="36" t="s">
        <v>408</v>
      </c>
      <c r="AT926" t="str">
        <f t="shared" si="48"/>
        <v>827568340WLXUDXX XPXRXWXDX XNTX NXWXMXNTX382.1SIMSIMSIM810485442200136725744777.875ASPROLI - ENTIDADE FECHADA044777.87527185.87544500.87544500.875000000AMIL8AMIL FACIL S60 QC SP S/COPART44322443.22ATIVO</v>
      </c>
      <c r="AU926">
        <f t="shared" si="49"/>
        <v>0</v>
      </c>
      <c r="AV926">
        <f t="shared" si="50"/>
        <v>0</v>
      </c>
      <c r="AW926">
        <f>COUNTIF(Erros!$J$2:$J$1060,H926)</f>
        <v>1</v>
      </c>
      <c r="AX926">
        <f>COUNTIF(Discrepante!$J$2:$J$86,H926)</f>
        <v>0</v>
      </c>
      <c r="AY926">
        <f>COUNTIF(Acertos!$J$2:$J$37,H926)</f>
        <v>0</v>
      </c>
    </row>
    <row r="927" spans="1:51">
      <c r="A927" s="33"/>
      <c r="B927" s="33"/>
      <c r="C927" s="33"/>
      <c r="D927" s="34"/>
      <c r="E927" s="33"/>
      <c r="F927" s="33"/>
      <c r="G927" s="33"/>
      <c r="H927" s="34">
        <v>82756835</v>
      </c>
      <c r="I927" s="29">
        <v>0</v>
      </c>
      <c r="J927" s="34" t="s">
        <v>678</v>
      </c>
      <c r="K927" s="33"/>
      <c r="L927" s="33"/>
      <c r="M927" s="33"/>
      <c r="N927" s="33"/>
      <c r="O927" s="33"/>
      <c r="P927" s="34">
        <v>247.7</v>
      </c>
      <c r="Q927" s="34" t="s">
        <v>404</v>
      </c>
      <c r="R927" s="34" t="s">
        <v>404</v>
      </c>
      <c r="S927" s="34" t="s">
        <v>404</v>
      </c>
      <c r="T927" s="34">
        <v>810</v>
      </c>
      <c r="U927" s="34">
        <v>485442200</v>
      </c>
      <c r="V927" s="34">
        <v>1</v>
      </c>
      <c r="W927" s="34">
        <v>367257</v>
      </c>
      <c r="X927" s="35">
        <v>44777.875</v>
      </c>
      <c r="Y927" s="34" t="s">
        <v>401</v>
      </c>
      <c r="Z927" s="34">
        <v>1</v>
      </c>
      <c r="AA927" s="35"/>
      <c r="AB927" s="35">
        <v>44777.875</v>
      </c>
      <c r="AC927" s="35">
        <v>35773.916666666664</v>
      </c>
      <c r="AD927" s="35">
        <v>44500.875</v>
      </c>
      <c r="AE927" s="35"/>
      <c r="AF927" s="35">
        <v>44500.875</v>
      </c>
      <c r="AG927" s="34"/>
      <c r="AH927" s="34">
        <v>0</v>
      </c>
      <c r="AI927" s="34">
        <v>0</v>
      </c>
      <c r="AJ927" s="34">
        <v>0</v>
      </c>
      <c r="AK927" s="34">
        <v>0</v>
      </c>
      <c r="AL927" s="34">
        <v>0</v>
      </c>
      <c r="AM927" s="34">
        <v>0</v>
      </c>
      <c r="AN927" s="34" t="s">
        <v>389</v>
      </c>
      <c r="AO927" s="34">
        <v>8</v>
      </c>
      <c r="AP927" s="34" t="s">
        <v>664</v>
      </c>
      <c r="AQ927" s="34">
        <v>28733</v>
      </c>
      <c r="AR927" s="34">
        <v>287.33</v>
      </c>
      <c r="AS927" s="34" t="s">
        <v>408</v>
      </c>
      <c r="AT927" t="str">
        <f t="shared" si="48"/>
        <v>827568350LXXNDRX XNTX NXWXMXNTX247.7SIMSIMSIM810485442200136725744777.875ASPROLI - ENTIDADE FECHADA144777.87535773.916666666744500.87544500.875000000AMIL8AMIL FACIL S60 QC SP S/COPART28733287.33ATIVO</v>
      </c>
      <c r="AU927">
        <f t="shared" si="49"/>
        <v>0</v>
      </c>
      <c r="AV927">
        <f t="shared" si="50"/>
        <v>0</v>
      </c>
      <c r="AW927">
        <f>COUNTIF(Erros!$J$2:$J$1060,H927)</f>
        <v>1</v>
      </c>
      <c r="AX927">
        <f>COUNTIF(Discrepante!$J$2:$J$86,H927)</f>
        <v>0</v>
      </c>
      <c r="AY927">
        <f>COUNTIF(Acertos!$J$2:$J$37,H927)</f>
        <v>0</v>
      </c>
    </row>
    <row r="928" spans="1:51">
      <c r="A928" s="33"/>
      <c r="B928" s="33"/>
      <c r="C928" s="33"/>
      <c r="D928" s="36"/>
      <c r="E928" s="33"/>
      <c r="F928" s="33"/>
      <c r="G928" s="33"/>
      <c r="H928" s="36">
        <v>82756836</v>
      </c>
      <c r="I928" s="30">
        <v>0</v>
      </c>
      <c r="J928" s="36" t="s">
        <v>679</v>
      </c>
      <c r="K928" s="33"/>
      <c r="L928" s="33"/>
      <c r="M928" s="33"/>
      <c r="N928" s="33"/>
      <c r="O928" s="33"/>
      <c r="P928" s="36">
        <v>656.06</v>
      </c>
      <c r="Q928" s="36" t="s">
        <v>404</v>
      </c>
      <c r="R928" s="36" t="s">
        <v>404</v>
      </c>
      <c r="S928" s="36" t="s">
        <v>404</v>
      </c>
      <c r="T928" s="36">
        <v>810</v>
      </c>
      <c r="U928" s="36">
        <v>485442200</v>
      </c>
      <c r="V928" s="36">
        <v>1</v>
      </c>
      <c r="W928" s="36">
        <v>367257</v>
      </c>
      <c r="X928" s="37">
        <v>44777.875</v>
      </c>
      <c r="Y928" s="36" t="s">
        <v>401</v>
      </c>
      <c r="Z928" s="36">
        <v>2</v>
      </c>
      <c r="AA928" s="37"/>
      <c r="AB928" s="37">
        <v>44777.875</v>
      </c>
      <c r="AC928" s="37">
        <v>23673.875</v>
      </c>
      <c r="AD928" s="37">
        <v>44500.875</v>
      </c>
      <c r="AE928" s="37"/>
      <c r="AF928" s="37">
        <v>44500.875</v>
      </c>
      <c r="AG928" s="36"/>
      <c r="AH928" s="36">
        <v>0</v>
      </c>
      <c r="AI928" s="36">
        <v>0</v>
      </c>
      <c r="AJ928" s="36">
        <v>0</v>
      </c>
      <c r="AK928" s="36">
        <v>0</v>
      </c>
      <c r="AL928" s="36">
        <v>0</v>
      </c>
      <c r="AM928" s="36">
        <v>0</v>
      </c>
      <c r="AN928" s="36" t="s">
        <v>389</v>
      </c>
      <c r="AO928" s="36">
        <v>8</v>
      </c>
      <c r="AP928" s="36" t="s">
        <v>664</v>
      </c>
      <c r="AQ928" s="36">
        <v>76101</v>
      </c>
      <c r="AR928" s="36">
        <v>761.01</v>
      </c>
      <c r="AS928" s="36" t="s">
        <v>408</v>
      </c>
      <c r="AT928" t="str">
        <f t="shared" si="48"/>
        <v>827568360RXXMUNDX NXNXTX DX NXWXMXNTX656.06SIMSIMSIM810485442200136725744777.875ASPROLI - ENTIDADE FECHADA244777.87523673.87544500.87544500.875000000AMIL8AMIL FACIL S60 QC SP S/COPART76101761.01ATIVO</v>
      </c>
      <c r="AU928">
        <f t="shared" si="49"/>
        <v>0</v>
      </c>
      <c r="AV928">
        <f t="shared" si="50"/>
        <v>0</v>
      </c>
      <c r="AW928">
        <f>COUNTIF(Erros!$J$2:$J$1060,H928)</f>
        <v>1</v>
      </c>
      <c r="AX928">
        <f>COUNTIF(Discrepante!$J$2:$J$86,H928)</f>
        <v>0</v>
      </c>
      <c r="AY928">
        <f>COUNTIF(Acertos!$J$2:$J$37,H928)</f>
        <v>0</v>
      </c>
    </row>
    <row r="929" spans="1:51">
      <c r="A929" s="33"/>
      <c r="B929" s="33"/>
      <c r="C929" s="33"/>
      <c r="D929" s="34"/>
      <c r="E929" s="33"/>
      <c r="F929" s="33"/>
      <c r="G929" s="33"/>
      <c r="H929" s="34">
        <v>82756838</v>
      </c>
      <c r="I929" s="29">
        <v>0</v>
      </c>
      <c r="J929" s="34" t="s">
        <v>680</v>
      </c>
      <c r="K929" s="33"/>
      <c r="L929" s="33"/>
      <c r="M929" s="33"/>
      <c r="N929" s="33"/>
      <c r="O929" s="33"/>
      <c r="P929" s="34">
        <v>247.7</v>
      </c>
      <c r="Q929" s="34" t="s">
        <v>404</v>
      </c>
      <c r="R929" s="34" t="s">
        <v>404</v>
      </c>
      <c r="S929" s="34" t="s">
        <v>404</v>
      </c>
      <c r="T929" s="34">
        <v>810</v>
      </c>
      <c r="U929" s="34">
        <v>485442200</v>
      </c>
      <c r="V929" s="34">
        <v>1</v>
      </c>
      <c r="W929" s="34">
        <v>367275</v>
      </c>
      <c r="X929" s="35">
        <v>44777.875</v>
      </c>
      <c r="Y929" s="34" t="s">
        <v>401</v>
      </c>
      <c r="Z929" s="34">
        <v>0</v>
      </c>
      <c r="AA929" s="35"/>
      <c r="AB929" s="35">
        <v>44777.875</v>
      </c>
      <c r="AC929" s="35">
        <v>32657.875</v>
      </c>
      <c r="AD929" s="35">
        <v>44500.875</v>
      </c>
      <c r="AE929" s="35"/>
      <c r="AF929" s="35">
        <v>44500.875</v>
      </c>
      <c r="AG929" s="34"/>
      <c r="AH929" s="34">
        <v>0</v>
      </c>
      <c r="AI929" s="34">
        <v>0</v>
      </c>
      <c r="AJ929" s="34">
        <v>0</v>
      </c>
      <c r="AK929" s="34">
        <v>0</v>
      </c>
      <c r="AL929" s="34">
        <v>0</v>
      </c>
      <c r="AM929" s="34">
        <v>0</v>
      </c>
      <c r="AN929" s="34" t="s">
        <v>389</v>
      </c>
      <c r="AO929" s="34">
        <v>8</v>
      </c>
      <c r="AP929" s="34" t="s">
        <v>664</v>
      </c>
      <c r="AQ929" s="34">
        <v>28733</v>
      </c>
      <c r="AR929" s="34">
        <v>287.33</v>
      </c>
      <c r="AS929" s="34" t="s">
        <v>408</v>
      </c>
      <c r="AT929" t="str">
        <f t="shared" si="48"/>
        <v>827568380DXMXRY DXYX XVXLXNX247.7SIMSIMSIM810485442200136727544777.875ASPROLI - ENTIDADE FECHADA044777.87532657.87544500.87544500.875000000AMIL8AMIL FACIL S60 QC SP S/COPART28733287.33ATIVO</v>
      </c>
      <c r="AU929">
        <f t="shared" si="49"/>
        <v>0</v>
      </c>
      <c r="AV929">
        <f t="shared" si="50"/>
        <v>0</v>
      </c>
      <c r="AW929">
        <f>COUNTIF(Erros!$J$2:$J$1060,H929)</f>
        <v>1</v>
      </c>
      <c r="AX929">
        <f>COUNTIF(Discrepante!$J$2:$J$86,H929)</f>
        <v>0</v>
      </c>
      <c r="AY929">
        <f>COUNTIF(Acertos!$J$2:$J$37,H929)</f>
        <v>0</v>
      </c>
    </row>
    <row r="930" spans="1:51">
      <c r="A930" s="33"/>
      <c r="B930" s="33"/>
      <c r="C930" s="33"/>
      <c r="D930" s="36"/>
      <c r="E930" s="33"/>
      <c r="F930" s="33"/>
      <c r="G930" s="33"/>
      <c r="H930" s="36">
        <v>82756843</v>
      </c>
      <c r="I930" s="30">
        <v>0</v>
      </c>
      <c r="J930" s="36" t="s">
        <v>675</v>
      </c>
      <c r="K930" s="33"/>
      <c r="L930" s="33"/>
      <c r="M930" s="33"/>
      <c r="N930" s="33"/>
      <c r="O930" s="33"/>
      <c r="P930" s="36">
        <v>272.18</v>
      </c>
      <c r="Q930" s="36" t="s">
        <v>404</v>
      </c>
      <c r="R930" s="36" t="s">
        <v>404</v>
      </c>
      <c r="S930" s="36" t="s">
        <v>404</v>
      </c>
      <c r="T930" s="36">
        <v>810</v>
      </c>
      <c r="U930" s="36">
        <v>0</v>
      </c>
      <c r="V930" s="36">
        <v>1</v>
      </c>
      <c r="W930" s="36">
        <v>364740</v>
      </c>
      <c r="X930" s="37">
        <v>44777.875</v>
      </c>
      <c r="Y930" s="36" t="s">
        <v>401</v>
      </c>
      <c r="Z930" s="36">
        <v>0</v>
      </c>
      <c r="AA930" s="37"/>
      <c r="AB930" s="37">
        <v>44777.875</v>
      </c>
      <c r="AC930" s="37">
        <v>32463.916666666668</v>
      </c>
      <c r="AD930" s="37">
        <v>44742.875</v>
      </c>
      <c r="AE930" s="37">
        <v>44741.875</v>
      </c>
      <c r="AF930" s="37">
        <v>44500.875</v>
      </c>
      <c r="AG930" s="36"/>
      <c r="AH930" s="36">
        <v>0</v>
      </c>
      <c r="AI930" s="36">
        <v>0</v>
      </c>
      <c r="AJ930" s="36">
        <v>0</v>
      </c>
      <c r="AK930" s="36">
        <v>0</v>
      </c>
      <c r="AL930" s="36">
        <v>0</v>
      </c>
      <c r="AM930" s="36">
        <v>0</v>
      </c>
      <c r="AN930" s="36" t="s">
        <v>389</v>
      </c>
      <c r="AO930" s="36">
        <v>8</v>
      </c>
      <c r="AP930" s="36" t="s">
        <v>666</v>
      </c>
      <c r="AQ930" s="36">
        <v>31573</v>
      </c>
      <c r="AR930" s="36">
        <v>315.73</v>
      </c>
      <c r="AS930" s="36" t="s">
        <v>408</v>
      </c>
      <c r="AT930" t="str">
        <f t="shared" si="48"/>
        <v>827568430KXRXNX MXWHXDX BUZXLX GXRWXX272.18SIMSIMSIM8100136474044777.875ASPROLI - ENTIDADE FECHADA044777.87532463.916666666744742.87544741.87544500.875000000AMIL8AMIL FACIL S60 RJ QC S/COPART31573315.73ATIVO</v>
      </c>
      <c r="AU930">
        <f t="shared" si="49"/>
        <v>0</v>
      </c>
      <c r="AV930">
        <f t="shared" si="50"/>
        <v>0</v>
      </c>
      <c r="AW930">
        <f>COUNTIF(Erros!$J$2:$J$1060,H930)</f>
        <v>1</v>
      </c>
      <c r="AX930">
        <f>COUNTIF(Discrepante!$J$2:$J$86,H930)</f>
        <v>0</v>
      </c>
      <c r="AY930">
        <f>COUNTIF(Acertos!$J$2:$J$37,H930)</f>
        <v>0</v>
      </c>
    </row>
    <row r="931" spans="1:51">
      <c r="A931" s="33"/>
      <c r="B931" s="33"/>
      <c r="C931" s="33"/>
      <c r="D931" s="34"/>
      <c r="E931" s="33"/>
      <c r="F931" s="33"/>
      <c r="G931" s="33"/>
      <c r="H931" s="34">
        <v>82762739</v>
      </c>
      <c r="I931" s="29">
        <v>0</v>
      </c>
      <c r="J931" s="34" t="s">
        <v>676</v>
      </c>
      <c r="K931" s="33"/>
      <c r="L931" s="33"/>
      <c r="M931" s="33"/>
      <c r="N931" s="33"/>
      <c r="O931" s="33"/>
      <c r="P931" s="34">
        <v>752.65</v>
      </c>
      <c r="Q931" s="34" t="s">
        <v>386</v>
      </c>
      <c r="R931" s="34" t="s">
        <v>386</v>
      </c>
      <c r="S931" s="34" t="s">
        <v>386</v>
      </c>
      <c r="T931" s="34">
        <v>810</v>
      </c>
      <c r="U931" s="34">
        <v>485423203</v>
      </c>
      <c r="V931" s="34">
        <v>1</v>
      </c>
      <c r="W931" s="34">
        <v>366190</v>
      </c>
      <c r="X931" s="35">
        <v>44777.875</v>
      </c>
      <c r="Y931" s="34" t="s">
        <v>401</v>
      </c>
      <c r="Z931" s="34">
        <v>0</v>
      </c>
      <c r="AA931" s="35">
        <v>44711.875</v>
      </c>
      <c r="AB931" s="35">
        <v>44777.875</v>
      </c>
      <c r="AC931" s="35">
        <v>31363.916666666668</v>
      </c>
      <c r="AD931" s="35">
        <v>44711.875</v>
      </c>
      <c r="AE931" s="35">
        <v>44679.875</v>
      </c>
      <c r="AF931" s="35">
        <v>44500.875</v>
      </c>
      <c r="AG931" s="34"/>
      <c r="AH931" s="34">
        <v>0</v>
      </c>
      <c r="AI931" s="34">
        <v>0</v>
      </c>
      <c r="AJ931" s="34">
        <v>0</v>
      </c>
      <c r="AK931" s="34">
        <v>0</v>
      </c>
      <c r="AL931" s="34">
        <v>0</v>
      </c>
      <c r="AM931" s="34">
        <v>0</v>
      </c>
      <c r="AN931" s="34" t="s">
        <v>389</v>
      </c>
      <c r="AO931" s="34"/>
      <c r="AP931" s="34" t="s">
        <v>668</v>
      </c>
      <c r="AQ931" s="34">
        <v>87305</v>
      </c>
      <c r="AR931" s="34">
        <v>873.05</v>
      </c>
      <c r="AS931" s="34" t="s">
        <v>391</v>
      </c>
      <c r="AT931" t="str">
        <f t="shared" si="48"/>
        <v>827627390KXXLXNX XLVX DX XLVX752.65NÃONÃONÃO810485423203136619044777.875ASPROLI - ENTIDADE FECHADA044711.87544777.87531363.916666666744711.87544679.87544500.875000000AMILAMIL S450 QP S/COPART87305873.05INATIVO</v>
      </c>
      <c r="AU931">
        <f t="shared" si="49"/>
        <v>0</v>
      </c>
      <c r="AV931">
        <f t="shared" si="50"/>
        <v>0</v>
      </c>
      <c r="AW931">
        <f>COUNTIF(Erros!$J$2:$J$1060,H931)</f>
        <v>1</v>
      </c>
      <c r="AX931">
        <f>COUNTIF(Discrepante!$J$2:$J$86,H931)</f>
        <v>0</v>
      </c>
      <c r="AY931">
        <f>COUNTIF(Acertos!$J$2:$J$37,H931)</f>
        <v>0</v>
      </c>
    </row>
    <row r="932" spans="1:51">
      <c r="A932" s="33"/>
      <c r="B932" s="33"/>
      <c r="C932" s="33"/>
      <c r="D932" s="36"/>
      <c r="E932" s="33"/>
      <c r="F932" s="33"/>
      <c r="G932" s="33"/>
      <c r="H932" s="36">
        <v>82957169</v>
      </c>
      <c r="I932" s="30">
        <v>0</v>
      </c>
      <c r="J932" s="36" t="s">
        <v>681</v>
      </c>
      <c r="K932" s="33"/>
      <c r="L932" s="33"/>
      <c r="M932" s="33"/>
      <c r="N932" s="33"/>
      <c r="O932" s="33"/>
      <c r="P932" s="36">
        <v>628.54999999999995</v>
      </c>
      <c r="Q932" s="36" t="s">
        <v>404</v>
      </c>
      <c r="R932" s="36" t="s">
        <v>404</v>
      </c>
      <c r="S932" s="36" t="s">
        <v>404</v>
      </c>
      <c r="T932" s="36">
        <v>810</v>
      </c>
      <c r="U932" s="36">
        <v>485427206</v>
      </c>
      <c r="V932" s="36">
        <v>1</v>
      </c>
      <c r="W932" s="36">
        <v>369566</v>
      </c>
      <c r="X932" s="37">
        <v>44777.875</v>
      </c>
      <c r="Y932" s="36" t="s">
        <v>401</v>
      </c>
      <c r="Z932" s="36">
        <v>0</v>
      </c>
      <c r="AA932" s="37"/>
      <c r="AB932" s="37">
        <v>44777.875</v>
      </c>
      <c r="AC932" s="37">
        <v>30877.875</v>
      </c>
      <c r="AD932" s="37">
        <v>44529.875</v>
      </c>
      <c r="AE932" s="37"/>
      <c r="AF932" s="37">
        <v>44530.875</v>
      </c>
      <c r="AG932" s="36"/>
      <c r="AH932" s="36">
        <v>0</v>
      </c>
      <c r="AI932" s="36">
        <v>0</v>
      </c>
      <c r="AJ932" s="36">
        <v>0</v>
      </c>
      <c r="AK932" s="36">
        <v>0</v>
      </c>
      <c r="AL932" s="36">
        <v>0</v>
      </c>
      <c r="AM932" s="36">
        <v>0</v>
      </c>
      <c r="AN932" s="36" t="s">
        <v>389</v>
      </c>
      <c r="AO932" s="36">
        <v>7</v>
      </c>
      <c r="AP932" s="36" t="s">
        <v>682</v>
      </c>
      <c r="AQ932" s="36">
        <v>72911</v>
      </c>
      <c r="AR932" s="36">
        <v>729.11</v>
      </c>
      <c r="AS932" s="36" t="s">
        <v>408</v>
      </c>
      <c r="AT932" t="str">
        <f t="shared" si="48"/>
        <v>829571690JXXLXN XMXRXM PXNHXXRX628.55SIMSIMSIM810485427206136956644777.875ASPROLI - ENTIDADE FECHADA044777.87530877.87544529.87544530.875000000AMIL7AMIL S380 QP S/COPART72911729.11ATIVO</v>
      </c>
      <c r="AU932">
        <f t="shared" si="49"/>
        <v>0</v>
      </c>
      <c r="AV932">
        <f t="shared" si="50"/>
        <v>0</v>
      </c>
      <c r="AW932">
        <f>COUNTIF(Erros!$J$2:$J$1060,H932)</f>
        <v>1</v>
      </c>
      <c r="AX932">
        <f>COUNTIF(Discrepante!$J$2:$J$86,H932)</f>
        <v>0</v>
      </c>
      <c r="AY932">
        <f>COUNTIF(Acertos!$J$2:$J$37,H932)</f>
        <v>0</v>
      </c>
    </row>
    <row r="933" spans="1:51">
      <c r="A933" s="33"/>
      <c r="B933" s="33"/>
      <c r="C933" s="33"/>
      <c r="D933" s="34"/>
      <c r="E933" s="33"/>
      <c r="F933" s="33"/>
      <c r="G933" s="33"/>
      <c r="H933" s="34">
        <v>82957229</v>
      </c>
      <c r="I933" s="29">
        <v>0</v>
      </c>
      <c r="J933" s="34" t="s">
        <v>683</v>
      </c>
      <c r="K933" s="33"/>
      <c r="L933" s="33"/>
      <c r="M933" s="33"/>
      <c r="N933" s="33"/>
      <c r="O933" s="33"/>
      <c r="P933" s="34">
        <v>272.18</v>
      </c>
      <c r="Q933" s="34" t="s">
        <v>404</v>
      </c>
      <c r="R933" s="34" t="s">
        <v>404</v>
      </c>
      <c r="S933" s="34" t="s">
        <v>404</v>
      </c>
      <c r="T933" s="34">
        <v>810</v>
      </c>
      <c r="U933" s="34">
        <v>0</v>
      </c>
      <c r="V933" s="34">
        <v>1</v>
      </c>
      <c r="W933" s="34">
        <v>370606</v>
      </c>
      <c r="X933" s="35">
        <v>44777.875</v>
      </c>
      <c r="Y933" s="34" t="s">
        <v>401</v>
      </c>
      <c r="Z933" s="34">
        <v>0</v>
      </c>
      <c r="AA933" s="35"/>
      <c r="AB933" s="35">
        <v>44777.875</v>
      </c>
      <c r="AC933" s="35">
        <v>33039.875</v>
      </c>
      <c r="AD933" s="35">
        <v>44529.875</v>
      </c>
      <c r="AE933" s="35"/>
      <c r="AF933" s="35">
        <v>44530.875</v>
      </c>
      <c r="AG933" s="34"/>
      <c r="AH933" s="34">
        <v>0</v>
      </c>
      <c r="AI933" s="34">
        <v>0</v>
      </c>
      <c r="AJ933" s="34">
        <v>0</v>
      </c>
      <c r="AK933" s="34">
        <v>0</v>
      </c>
      <c r="AL933" s="34">
        <v>0</v>
      </c>
      <c r="AM933" s="34">
        <v>0</v>
      </c>
      <c r="AN933" s="34" t="s">
        <v>389</v>
      </c>
      <c r="AO933" s="34">
        <v>7</v>
      </c>
      <c r="AP933" s="34" t="s">
        <v>666</v>
      </c>
      <c r="AQ933" s="34">
        <v>31573</v>
      </c>
      <c r="AR933" s="34">
        <v>315.73</v>
      </c>
      <c r="AS933" s="34" t="s">
        <v>408</v>
      </c>
      <c r="AT933" t="str">
        <f t="shared" si="48"/>
        <v>829572290PXLXXNX GXRWXX DX XLXVXXRX272.18SIMSIMSIM8100137060644777.875ASPROLI - ENTIDADE FECHADA044777.87533039.87544529.87544530.875000000AMIL7AMIL FACIL S60 RJ QC S/COPART31573315.73ATIVO</v>
      </c>
      <c r="AU933">
        <f t="shared" si="49"/>
        <v>0</v>
      </c>
      <c r="AV933">
        <f t="shared" si="50"/>
        <v>0</v>
      </c>
      <c r="AW933">
        <f>COUNTIF(Erros!$J$2:$J$1060,H933)</f>
        <v>1</v>
      </c>
      <c r="AX933">
        <f>COUNTIF(Discrepante!$J$2:$J$86,H933)</f>
        <v>0</v>
      </c>
      <c r="AY933">
        <f>COUNTIF(Acertos!$J$2:$J$37,H933)</f>
        <v>0</v>
      </c>
    </row>
    <row r="934" spans="1:51">
      <c r="A934" s="33"/>
      <c r="B934" s="33"/>
      <c r="C934" s="33"/>
      <c r="D934" s="34"/>
      <c r="E934" s="33"/>
      <c r="F934" s="33"/>
      <c r="G934" s="33"/>
      <c r="H934" s="34">
        <v>82957462</v>
      </c>
      <c r="I934" s="29">
        <v>0</v>
      </c>
      <c r="J934" s="34" t="s">
        <v>690</v>
      </c>
      <c r="K934" s="33"/>
      <c r="L934" s="33"/>
      <c r="M934" s="33"/>
      <c r="N934" s="33"/>
      <c r="O934" s="33"/>
      <c r="P934" s="34">
        <v>1022.24</v>
      </c>
      <c r="Q934" s="34" t="s">
        <v>404</v>
      </c>
      <c r="R934" s="34" t="s">
        <v>404</v>
      </c>
      <c r="S934" s="34" t="s">
        <v>404</v>
      </c>
      <c r="T934" s="34">
        <v>810</v>
      </c>
      <c r="U934" s="34">
        <v>0</v>
      </c>
      <c r="V934" s="34">
        <v>1</v>
      </c>
      <c r="W934" s="34">
        <v>372902</v>
      </c>
      <c r="X934" s="35">
        <v>44777.875</v>
      </c>
      <c r="Y934" s="34" t="s">
        <v>401</v>
      </c>
      <c r="Z934" s="34">
        <v>0</v>
      </c>
      <c r="AA934" s="35"/>
      <c r="AB934" s="35">
        <v>44777.875</v>
      </c>
      <c r="AC934" s="35">
        <v>21208.916666666668</v>
      </c>
      <c r="AD934" s="35">
        <v>44529.875</v>
      </c>
      <c r="AE934" s="35"/>
      <c r="AF934" s="35">
        <v>44530.875</v>
      </c>
      <c r="AG934" s="34"/>
      <c r="AH934" s="34">
        <v>0</v>
      </c>
      <c r="AI934" s="34">
        <v>0</v>
      </c>
      <c r="AJ934" s="34">
        <v>0</v>
      </c>
      <c r="AK934" s="34">
        <v>0</v>
      </c>
      <c r="AL934" s="34">
        <v>0</v>
      </c>
      <c r="AM934" s="34">
        <v>0</v>
      </c>
      <c r="AN934" s="34" t="s">
        <v>389</v>
      </c>
      <c r="AO934" s="34">
        <v>7</v>
      </c>
      <c r="AP934" s="34" t="s">
        <v>666</v>
      </c>
      <c r="AQ934" s="34">
        <v>118581</v>
      </c>
      <c r="AR934" s="34">
        <v>1185.81</v>
      </c>
      <c r="AS934" s="34" t="s">
        <v>408</v>
      </c>
      <c r="AT934" t="str">
        <f t="shared" si="48"/>
        <v>829574620MXRXX MXDXLXNX DX FRXNWX PXX1022.24SIMSIMSIM8100137290244777.875ASPROLI - ENTIDADE FECHADA044777.87521208.916666666744529.87544530.875000000AMIL7AMIL FACIL S60 RJ QC S/COPART1185811185.81ATIVO</v>
      </c>
      <c r="AU934">
        <f t="shared" si="49"/>
        <v>0</v>
      </c>
      <c r="AV934">
        <f t="shared" si="50"/>
        <v>0</v>
      </c>
      <c r="AW934">
        <f>COUNTIF(Erros!$J$2:$J$1060,H934)</f>
        <v>1</v>
      </c>
      <c r="AX934">
        <f>COUNTIF(Discrepante!$J$2:$J$86,H934)</f>
        <v>0</v>
      </c>
      <c r="AY934">
        <f>COUNTIF(Acertos!$J$2:$J$37,H934)</f>
        <v>0</v>
      </c>
    </row>
    <row r="935" spans="1:51">
      <c r="A935" s="33"/>
      <c r="B935" s="33"/>
      <c r="C935" s="33"/>
      <c r="D935" s="34"/>
      <c r="E935" s="33"/>
      <c r="F935" s="33"/>
      <c r="G935" s="33"/>
      <c r="H935" s="34">
        <v>82957493</v>
      </c>
      <c r="I935" s="29">
        <v>0</v>
      </c>
      <c r="J935" s="34" t="s">
        <v>685</v>
      </c>
      <c r="K935" s="33"/>
      <c r="L935" s="33"/>
      <c r="M935" s="33"/>
      <c r="N935" s="33"/>
      <c r="O935" s="33"/>
      <c r="P935" s="34">
        <v>419.87</v>
      </c>
      <c r="Q935" s="34" t="s">
        <v>404</v>
      </c>
      <c r="R935" s="34" t="s">
        <v>404</v>
      </c>
      <c r="S935" s="34" t="s">
        <v>404</v>
      </c>
      <c r="T935" s="34">
        <v>810</v>
      </c>
      <c r="U935" s="34">
        <v>0</v>
      </c>
      <c r="V935" s="34">
        <v>1</v>
      </c>
      <c r="W935" s="34">
        <v>370849</v>
      </c>
      <c r="X935" s="35">
        <v>44777.875</v>
      </c>
      <c r="Y935" s="34" t="s">
        <v>401</v>
      </c>
      <c r="Z935" s="34">
        <v>0</v>
      </c>
      <c r="AA935" s="35"/>
      <c r="AB935" s="35">
        <v>44777.875</v>
      </c>
      <c r="AC935" s="35">
        <v>27773.916666666668</v>
      </c>
      <c r="AD935" s="35">
        <v>44529.875</v>
      </c>
      <c r="AE935" s="35"/>
      <c r="AF935" s="35">
        <v>44530.875</v>
      </c>
      <c r="AG935" s="34"/>
      <c r="AH935" s="34">
        <v>0</v>
      </c>
      <c r="AI935" s="34">
        <v>0</v>
      </c>
      <c r="AJ935" s="34">
        <v>0</v>
      </c>
      <c r="AK935" s="34">
        <v>0</v>
      </c>
      <c r="AL935" s="34">
        <v>0</v>
      </c>
      <c r="AM935" s="34">
        <v>0</v>
      </c>
      <c r="AN935" s="34" t="s">
        <v>389</v>
      </c>
      <c r="AO935" s="34">
        <v>7</v>
      </c>
      <c r="AP935" s="34" t="s">
        <v>666</v>
      </c>
      <c r="AQ935" s="34">
        <v>48705</v>
      </c>
      <c r="AR935" s="34">
        <v>487.05</v>
      </c>
      <c r="AS935" s="34" t="s">
        <v>408</v>
      </c>
      <c r="AT935" t="str">
        <f t="shared" si="48"/>
        <v>829574930XLXXXNDRX MXNDX RXDRXGUX419.87SIMSIMSIM8100137084944777.875ASPROLI - ENTIDADE FECHADA044777.87527773.916666666744529.87544530.875000000AMIL7AMIL FACIL S60 RJ QC S/COPART48705487.05ATIVO</v>
      </c>
      <c r="AU935">
        <f t="shared" si="49"/>
        <v>0</v>
      </c>
      <c r="AV935">
        <f t="shared" si="50"/>
        <v>0</v>
      </c>
      <c r="AW935">
        <f>COUNTIF(Erros!$J$2:$J$1060,H935)</f>
        <v>1</v>
      </c>
      <c r="AX935">
        <f>COUNTIF(Discrepante!$J$2:$J$86,H935)</f>
        <v>0</v>
      </c>
      <c r="AY935">
        <f>COUNTIF(Acertos!$J$2:$J$37,H935)</f>
        <v>0</v>
      </c>
    </row>
    <row r="936" spans="1:51">
      <c r="A936" s="33"/>
      <c r="B936" s="33"/>
      <c r="C936" s="33"/>
      <c r="D936" s="36"/>
      <c r="E936" s="33"/>
      <c r="F936" s="33"/>
      <c r="G936" s="33"/>
      <c r="H936" s="36">
        <v>82957494</v>
      </c>
      <c r="I936" s="30">
        <v>0</v>
      </c>
      <c r="J936" s="36" t="s">
        <v>686</v>
      </c>
      <c r="K936" s="33"/>
      <c r="L936" s="33"/>
      <c r="M936" s="33"/>
      <c r="N936" s="33"/>
      <c r="O936" s="33"/>
      <c r="P936" s="36">
        <v>419.87</v>
      </c>
      <c r="Q936" s="36" t="s">
        <v>404</v>
      </c>
      <c r="R936" s="36" t="s">
        <v>404</v>
      </c>
      <c r="S936" s="36" t="s">
        <v>404</v>
      </c>
      <c r="T936" s="36">
        <v>810</v>
      </c>
      <c r="U936" s="36">
        <v>0</v>
      </c>
      <c r="V936" s="36">
        <v>1</v>
      </c>
      <c r="W936" s="36">
        <v>370849</v>
      </c>
      <c r="X936" s="37">
        <v>44777.875</v>
      </c>
      <c r="Y936" s="36" t="s">
        <v>401</v>
      </c>
      <c r="Z936" s="36">
        <v>1</v>
      </c>
      <c r="AA936" s="37"/>
      <c r="AB936" s="37">
        <v>44777.875</v>
      </c>
      <c r="AC936" s="37">
        <v>28287.875</v>
      </c>
      <c r="AD936" s="37">
        <v>44529.875</v>
      </c>
      <c r="AE936" s="37"/>
      <c r="AF936" s="37">
        <v>44530.875</v>
      </c>
      <c r="AG936" s="36"/>
      <c r="AH936" s="36">
        <v>0</v>
      </c>
      <c r="AI936" s="36">
        <v>0</v>
      </c>
      <c r="AJ936" s="36">
        <v>0</v>
      </c>
      <c r="AK936" s="36">
        <v>0</v>
      </c>
      <c r="AL936" s="36">
        <v>0</v>
      </c>
      <c r="AM936" s="36">
        <v>0</v>
      </c>
      <c r="AN936" s="36" t="s">
        <v>389</v>
      </c>
      <c r="AO936" s="36">
        <v>7</v>
      </c>
      <c r="AP936" s="36" t="s">
        <v>666</v>
      </c>
      <c r="AQ936" s="36">
        <v>48705</v>
      </c>
      <c r="AR936" s="36">
        <v>487.05</v>
      </c>
      <c r="AS936" s="36" t="s">
        <v>408</v>
      </c>
      <c r="AT936" t="str">
        <f t="shared" si="48"/>
        <v>829574940WLXUDXX RXMX DX XLMXXDX419.87SIMSIMSIM8100137084944777.875ASPROLI - ENTIDADE FECHADA144777.87528287.87544529.87544530.875000000AMIL7AMIL FACIL S60 RJ QC S/COPART48705487.05ATIVO</v>
      </c>
      <c r="AU936">
        <f t="shared" si="49"/>
        <v>0</v>
      </c>
      <c r="AV936">
        <f t="shared" si="50"/>
        <v>0</v>
      </c>
      <c r="AW936">
        <f>COUNTIF(Erros!$J$2:$J$1060,H936)</f>
        <v>1</v>
      </c>
      <c r="AX936">
        <f>COUNTIF(Discrepante!$J$2:$J$86,H936)</f>
        <v>0</v>
      </c>
      <c r="AY936">
        <f>COUNTIF(Acertos!$J$2:$J$37,H936)</f>
        <v>0</v>
      </c>
    </row>
    <row r="937" spans="1:51">
      <c r="A937" s="33"/>
      <c r="B937" s="33"/>
      <c r="C937" s="33"/>
      <c r="D937" s="34"/>
      <c r="E937" s="33"/>
      <c r="F937" s="33"/>
      <c r="G937" s="33"/>
      <c r="H937" s="34">
        <v>82957528</v>
      </c>
      <c r="I937" s="29">
        <v>0</v>
      </c>
      <c r="J937" s="34" t="s">
        <v>687</v>
      </c>
      <c r="K937" s="33"/>
      <c r="L937" s="33"/>
      <c r="M937" s="33"/>
      <c r="N937" s="33"/>
      <c r="O937" s="33"/>
      <c r="P937" s="34">
        <v>708.3</v>
      </c>
      <c r="Q937" s="34" t="s">
        <v>404</v>
      </c>
      <c r="R937" s="34" t="s">
        <v>404</v>
      </c>
      <c r="S937" s="34" t="s">
        <v>404</v>
      </c>
      <c r="T937" s="34">
        <v>810</v>
      </c>
      <c r="U937" s="34">
        <v>485429202</v>
      </c>
      <c r="V937" s="34">
        <v>1</v>
      </c>
      <c r="W937" s="34">
        <v>371337</v>
      </c>
      <c r="X937" s="35">
        <v>44777.875</v>
      </c>
      <c r="Y937" s="34" t="s">
        <v>401</v>
      </c>
      <c r="Z937" s="34">
        <v>0</v>
      </c>
      <c r="AA937" s="35"/>
      <c r="AB937" s="35">
        <v>44777.875</v>
      </c>
      <c r="AC937" s="35">
        <v>33056.875</v>
      </c>
      <c r="AD937" s="35">
        <v>44529.875</v>
      </c>
      <c r="AE937" s="35"/>
      <c r="AF937" s="35">
        <v>44530.875</v>
      </c>
      <c r="AG937" s="34"/>
      <c r="AH937" s="34">
        <v>0</v>
      </c>
      <c r="AI937" s="34">
        <v>0</v>
      </c>
      <c r="AJ937" s="34">
        <v>0</v>
      </c>
      <c r="AK937" s="34">
        <v>0</v>
      </c>
      <c r="AL937" s="34">
        <v>0</v>
      </c>
      <c r="AM937" s="34">
        <v>0</v>
      </c>
      <c r="AN937" s="34" t="s">
        <v>389</v>
      </c>
      <c r="AO937" s="34">
        <v>7</v>
      </c>
      <c r="AP937" s="34" t="s">
        <v>661</v>
      </c>
      <c r="AQ937" s="34">
        <v>82159</v>
      </c>
      <c r="AR937" s="34">
        <v>821.59</v>
      </c>
      <c r="AS937" s="34" t="s">
        <v>408</v>
      </c>
      <c r="AT937" t="str">
        <f t="shared" si="48"/>
        <v>829575280XLXNX MXXX NXDXR708.3SIMSIMSIM810485429202137133744777.875ASPROLI - ENTIDADE FECHADA044777.87533056.87544529.87544530.875000000AMIL7AMIL S380 QC S/COPART82159821.59ATIVO</v>
      </c>
      <c r="AU937">
        <f t="shared" si="49"/>
        <v>0</v>
      </c>
      <c r="AV937">
        <f t="shared" si="50"/>
        <v>0</v>
      </c>
      <c r="AW937">
        <f>COUNTIF(Erros!$J$2:$J$1060,H937)</f>
        <v>1</v>
      </c>
      <c r="AX937">
        <f>COUNTIF(Discrepante!$J$2:$J$86,H937)</f>
        <v>0</v>
      </c>
      <c r="AY937">
        <f>COUNTIF(Acertos!$J$2:$J$37,H937)</f>
        <v>0</v>
      </c>
    </row>
    <row r="938" spans="1:51">
      <c r="A938" s="33"/>
      <c r="B938" s="33"/>
      <c r="C938" s="33"/>
      <c r="D938" s="36"/>
      <c r="E938" s="33"/>
      <c r="F938" s="33"/>
      <c r="G938" s="33"/>
      <c r="H938" s="36">
        <v>82957565</v>
      </c>
      <c r="I938" s="30">
        <v>0</v>
      </c>
      <c r="J938" s="36" t="s">
        <v>688</v>
      </c>
      <c r="K938" s="33"/>
      <c r="L938" s="33"/>
      <c r="M938" s="33"/>
      <c r="N938" s="33"/>
      <c r="O938" s="33"/>
      <c r="P938" s="36">
        <v>645.22</v>
      </c>
      <c r="Q938" s="36" t="s">
        <v>404</v>
      </c>
      <c r="R938" s="36" t="s">
        <v>404</v>
      </c>
      <c r="S938" s="36" t="s">
        <v>404</v>
      </c>
      <c r="T938" s="36">
        <v>810</v>
      </c>
      <c r="U938" s="36">
        <v>485425200</v>
      </c>
      <c r="V938" s="36">
        <v>1</v>
      </c>
      <c r="W938" s="36">
        <v>372800</v>
      </c>
      <c r="X938" s="37">
        <v>44777.875</v>
      </c>
      <c r="Y938" s="36" t="s">
        <v>401</v>
      </c>
      <c r="Z938" s="36">
        <v>0</v>
      </c>
      <c r="AA938" s="37"/>
      <c r="AB938" s="37">
        <v>44777.875</v>
      </c>
      <c r="AC938" s="37">
        <v>34547.875</v>
      </c>
      <c r="AD938" s="37">
        <v>44529.875</v>
      </c>
      <c r="AE938" s="37"/>
      <c r="AF938" s="37">
        <v>44530.875</v>
      </c>
      <c r="AG938" s="36"/>
      <c r="AH938" s="36">
        <v>0</v>
      </c>
      <c r="AI938" s="36">
        <v>0</v>
      </c>
      <c r="AJ938" s="36">
        <v>0</v>
      </c>
      <c r="AK938" s="36">
        <v>0</v>
      </c>
      <c r="AL938" s="36">
        <v>0</v>
      </c>
      <c r="AM938" s="36">
        <v>0</v>
      </c>
      <c r="AN938" s="36" t="s">
        <v>389</v>
      </c>
      <c r="AO938" s="36">
        <v>7</v>
      </c>
      <c r="AP938" s="36" t="s">
        <v>689</v>
      </c>
      <c r="AQ938" s="36">
        <v>74843</v>
      </c>
      <c r="AR938" s="36">
        <v>748.43</v>
      </c>
      <c r="AS938" s="36" t="s">
        <v>408</v>
      </c>
      <c r="AT938" t="str">
        <f t="shared" si="48"/>
        <v>829575650KXRXMX XRXF MXHMUD645.22SIMSIMSIM810485425200137280044777.875ASPROLI - ENTIDADE FECHADA044777.87534547.87544529.87544530.875000000AMIL7AMIL S450 QC S/COPART74843748.43ATIVO</v>
      </c>
      <c r="AU938">
        <f t="shared" si="49"/>
        <v>0</v>
      </c>
      <c r="AV938">
        <f t="shared" si="50"/>
        <v>0</v>
      </c>
      <c r="AW938">
        <f>COUNTIF(Erros!$J$2:$J$1060,H938)</f>
        <v>1</v>
      </c>
      <c r="AX938">
        <f>COUNTIF(Discrepante!$J$2:$J$86,H938)</f>
        <v>0</v>
      </c>
      <c r="AY938">
        <f>COUNTIF(Acertos!$J$2:$J$37,H938)</f>
        <v>0</v>
      </c>
    </row>
    <row r="939" spans="1:51">
      <c r="A939" s="33"/>
      <c r="B939" s="33"/>
      <c r="C939" s="33"/>
      <c r="D939" s="36"/>
      <c r="E939" s="33"/>
      <c r="F939" s="33"/>
      <c r="G939" s="33"/>
      <c r="H939" s="36">
        <v>82957580</v>
      </c>
      <c r="I939" s="30">
        <v>0</v>
      </c>
      <c r="J939" s="36" t="s">
        <v>684</v>
      </c>
      <c r="K939" s="33"/>
      <c r="L939" s="33"/>
      <c r="M939" s="33"/>
      <c r="N939" s="33"/>
      <c r="O939" s="33"/>
      <c r="P939" s="36">
        <v>1814.91</v>
      </c>
      <c r="Q939" s="36" t="s">
        <v>404</v>
      </c>
      <c r="R939" s="36" t="s">
        <v>404</v>
      </c>
      <c r="S939" s="36" t="s">
        <v>404</v>
      </c>
      <c r="T939" s="36">
        <v>810</v>
      </c>
      <c r="U939" s="36">
        <v>485421207</v>
      </c>
      <c r="V939" s="36">
        <v>1</v>
      </c>
      <c r="W939" s="36">
        <v>370765</v>
      </c>
      <c r="X939" s="37">
        <v>44777.875</v>
      </c>
      <c r="Y939" s="36" t="s">
        <v>401</v>
      </c>
      <c r="Z939" s="36">
        <v>0</v>
      </c>
      <c r="AA939" s="37"/>
      <c r="AB939" s="37">
        <v>44777.875</v>
      </c>
      <c r="AC939" s="37">
        <v>26497.875</v>
      </c>
      <c r="AD939" s="37">
        <v>44529.875</v>
      </c>
      <c r="AE939" s="37"/>
      <c r="AF939" s="37">
        <v>44530.875</v>
      </c>
      <c r="AG939" s="36"/>
      <c r="AH939" s="36">
        <v>0</v>
      </c>
      <c r="AI939" s="36">
        <v>0</v>
      </c>
      <c r="AJ939" s="36">
        <v>0</v>
      </c>
      <c r="AK939" s="36">
        <v>0</v>
      </c>
      <c r="AL939" s="36">
        <v>0</v>
      </c>
      <c r="AM939" s="36">
        <v>0</v>
      </c>
      <c r="AN939" s="36" t="s">
        <v>389</v>
      </c>
      <c r="AO939" s="36">
        <v>7</v>
      </c>
      <c r="AP939" s="36" t="s">
        <v>670</v>
      </c>
      <c r="AQ939" s="36">
        <v>210522</v>
      </c>
      <c r="AR939" s="36">
        <v>2105.2199999999998</v>
      </c>
      <c r="AS939" s="36" t="s">
        <v>408</v>
      </c>
      <c r="AT939" t="str">
        <f t="shared" si="48"/>
        <v>829575800LXURDX XPXRXWXDX DX XNTX1814.91SIMSIMSIM810485421207137076544777.875ASPROLI - ENTIDADE FECHADA044777.87526497.87544529.87544530.875000000AMIL7AMIL S750 R1 QP S/COPART2105222105.22ATIVO</v>
      </c>
      <c r="AU939">
        <f t="shared" si="49"/>
        <v>0</v>
      </c>
      <c r="AV939">
        <f t="shared" si="50"/>
        <v>0</v>
      </c>
      <c r="AW939">
        <f>COUNTIF(Erros!$J$2:$J$1060,H939)</f>
        <v>1</v>
      </c>
      <c r="AX939">
        <f>COUNTIF(Discrepante!$J$2:$J$86,H939)</f>
        <v>0</v>
      </c>
      <c r="AY939">
        <f>COUNTIF(Acertos!$J$2:$J$37,H939)</f>
        <v>0</v>
      </c>
    </row>
    <row r="940" spans="1:51">
      <c r="A940" s="33"/>
      <c r="B940" s="33"/>
      <c r="C940" s="33"/>
      <c r="D940" s="36"/>
      <c r="E940" s="33"/>
      <c r="F940" s="33"/>
      <c r="G940" s="33"/>
      <c r="H940" s="36">
        <v>82958104</v>
      </c>
      <c r="I940" s="30">
        <v>0</v>
      </c>
      <c r="J940" s="36" t="s">
        <v>691</v>
      </c>
      <c r="K940" s="33"/>
      <c r="L940" s="33"/>
      <c r="M940" s="33"/>
      <c r="N940" s="33"/>
      <c r="O940" s="33"/>
      <c r="P940" s="36">
        <v>276.68</v>
      </c>
      <c r="Q940" s="36" t="s">
        <v>404</v>
      </c>
      <c r="R940" s="36" t="s">
        <v>404</v>
      </c>
      <c r="S940" s="36" t="s">
        <v>404</v>
      </c>
      <c r="T940" s="36">
        <v>810</v>
      </c>
      <c r="U940" s="36">
        <v>485442200</v>
      </c>
      <c r="V940" s="36">
        <v>1</v>
      </c>
      <c r="W940" s="36">
        <v>372904</v>
      </c>
      <c r="X940" s="37">
        <v>44777.875</v>
      </c>
      <c r="Y940" s="36" t="s">
        <v>401</v>
      </c>
      <c r="Z940" s="36">
        <v>0</v>
      </c>
      <c r="AA940" s="37"/>
      <c r="AB940" s="37">
        <v>44777.875</v>
      </c>
      <c r="AC940" s="37">
        <v>29468.875</v>
      </c>
      <c r="AD940" s="37">
        <v>44770.875</v>
      </c>
      <c r="AE940" s="37">
        <v>44770.875</v>
      </c>
      <c r="AF940" s="37">
        <v>44530.875</v>
      </c>
      <c r="AG940" s="36"/>
      <c r="AH940" s="36">
        <v>0</v>
      </c>
      <c r="AI940" s="36">
        <v>0</v>
      </c>
      <c r="AJ940" s="36">
        <v>0</v>
      </c>
      <c r="AK940" s="36">
        <v>0</v>
      </c>
      <c r="AL940" s="36">
        <v>0</v>
      </c>
      <c r="AM940" s="36">
        <v>0</v>
      </c>
      <c r="AN940" s="36" t="s">
        <v>389</v>
      </c>
      <c r="AO940" s="36">
        <v>7</v>
      </c>
      <c r="AP940" s="36" t="s">
        <v>664</v>
      </c>
      <c r="AQ940" s="36">
        <v>32095</v>
      </c>
      <c r="AR940" s="36">
        <v>320.95</v>
      </c>
      <c r="AS940" s="36" t="s">
        <v>480</v>
      </c>
      <c r="AT940" t="str">
        <f t="shared" si="48"/>
        <v>829581040FRXNWXWX NXDJX DX NXWXMXNTX NUNX276.68SIMSIMSIM810485442200137290444777.875ASPROLI - ENTIDADE FECHADA044777.87529468.87544770.87544770.87544530.875000000AMIL7AMIL FACIL S60 QC SP S/COPART32095320.95SUSPENSÃO</v>
      </c>
      <c r="AU940">
        <f t="shared" si="49"/>
        <v>0</v>
      </c>
      <c r="AV940">
        <f t="shared" si="50"/>
        <v>0</v>
      </c>
      <c r="AW940">
        <f>COUNTIF(Erros!$J$2:$J$1060,H940)</f>
        <v>1</v>
      </c>
      <c r="AX940">
        <f>COUNTIF(Discrepante!$J$2:$J$86,H940)</f>
        <v>0</v>
      </c>
      <c r="AY940">
        <f>COUNTIF(Acertos!$J$2:$J$37,H940)</f>
        <v>0</v>
      </c>
    </row>
    <row r="941" spans="1:51">
      <c r="A941" s="33"/>
      <c r="B941" s="33"/>
      <c r="C941" s="33"/>
      <c r="D941" s="34"/>
      <c r="E941" s="33"/>
      <c r="F941" s="33"/>
      <c r="G941" s="33"/>
      <c r="H941" s="34">
        <v>82958105</v>
      </c>
      <c r="I941" s="29">
        <v>0</v>
      </c>
      <c r="J941" s="34" t="s">
        <v>694</v>
      </c>
      <c r="K941" s="33"/>
      <c r="L941" s="33"/>
      <c r="M941" s="33"/>
      <c r="N941" s="33"/>
      <c r="O941" s="33"/>
      <c r="P941" s="34">
        <v>155.38</v>
      </c>
      <c r="Q941" s="34" t="s">
        <v>404</v>
      </c>
      <c r="R941" s="34" t="s">
        <v>404</v>
      </c>
      <c r="S941" s="34" t="s">
        <v>404</v>
      </c>
      <c r="T941" s="34">
        <v>810</v>
      </c>
      <c r="U941" s="34">
        <v>485442200</v>
      </c>
      <c r="V941" s="34">
        <v>1</v>
      </c>
      <c r="W941" s="34">
        <v>372904</v>
      </c>
      <c r="X941" s="35">
        <v>44777.875</v>
      </c>
      <c r="Y941" s="34" t="s">
        <v>401</v>
      </c>
      <c r="Z941" s="34">
        <v>3</v>
      </c>
      <c r="AA941" s="35"/>
      <c r="AB941" s="35">
        <v>44777.875</v>
      </c>
      <c r="AC941" s="35">
        <v>44400.875</v>
      </c>
      <c r="AD941" s="35">
        <v>44770.875</v>
      </c>
      <c r="AE941" s="35"/>
      <c r="AF941" s="35">
        <v>44530.875</v>
      </c>
      <c r="AG941" s="34"/>
      <c r="AH941" s="34">
        <v>0</v>
      </c>
      <c r="AI941" s="34">
        <v>0</v>
      </c>
      <c r="AJ941" s="34">
        <v>0</v>
      </c>
      <c r="AK941" s="34">
        <v>0</v>
      </c>
      <c r="AL941" s="34">
        <v>0</v>
      </c>
      <c r="AM941" s="34">
        <v>0</v>
      </c>
      <c r="AN941" s="34" t="s">
        <v>389</v>
      </c>
      <c r="AO941" s="34">
        <v>7</v>
      </c>
      <c r="AP941" s="34" t="s">
        <v>664</v>
      </c>
      <c r="AQ941" s="34">
        <v>18023</v>
      </c>
      <c r="AR941" s="34">
        <v>180.23</v>
      </c>
      <c r="AS941" s="34" t="s">
        <v>480</v>
      </c>
      <c r="AT941" t="str">
        <f t="shared" si="48"/>
        <v>829581050XYLX DX NXWXMXNTX NUNX155.38SIMSIMSIM810485442200137290444777.875ASPROLI - ENTIDADE FECHADA344777.87544400.87544770.87544530.875000000AMIL7AMIL FACIL S60 QC SP S/COPART18023180.23SUSPENSÃO</v>
      </c>
      <c r="AU941">
        <f t="shared" si="49"/>
        <v>0</v>
      </c>
      <c r="AV941">
        <f t="shared" si="50"/>
        <v>0</v>
      </c>
      <c r="AW941">
        <f>COUNTIF(Erros!$J$2:$J$1060,H941)</f>
        <v>1</v>
      </c>
      <c r="AX941">
        <f>COUNTIF(Discrepante!$J$2:$J$86,H941)</f>
        <v>0</v>
      </c>
      <c r="AY941">
        <f>COUNTIF(Acertos!$J$2:$J$37,H941)</f>
        <v>0</v>
      </c>
    </row>
    <row r="942" spans="1:51">
      <c r="A942" s="33"/>
      <c r="B942" s="33"/>
      <c r="C942" s="33"/>
      <c r="D942" s="34"/>
      <c r="E942" s="33"/>
      <c r="F942" s="33"/>
      <c r="G942" s="33"/>
      <c r="H942" s="34">
        <v>82958106</v>
      </c>
      <c r="I942" s="29">
        <v>0</v>
      </c>
      <c r="J942" s="34" t="s">
        <v>692</v>
      </c>
      <c r="K942" s="33"/>
      <c r="L942" s="33"/>
      <c r="M942" s="33"/>
      <c r="N942" s="33"/>
      <c r="O942" s="33"/>
      <c r="P942" s="34">
        <v>276.68</v>
      </c>
      <c r="Q942" s="34" t="s">
        <v>404</v>
      </c>
      <c r="R942" s="34" t="s">
        <v>404</v>
      </c>
      <c r="S942" s="34" t="s">
        <v>404</v>
      </c>
      <c r="T942" s="34">
        <v>810</v>
      </c>
      <c r="U942" s="34">
        <v>485442200</v>
      </c>
      <c r="V942" s="34">
        <v>1</v>
      </c>
      <c r="W942" s="34">
        <v>372904</v>
      </c>
      <c r="X942" s="35">
        <v>44777.875</v>
      </c>
      <c r="Y942" s="34" t="s">
        <v>401</v>
      </c>
      <c r="Z942" s="34">
        <v>1</v>
      </c>
      <c r="AA942" s="35"/>
      <c r="AB942" s="35">
        <v>44777.875</v>
      </c>
      <c r="AC942" s="35">
        <v>29859.875</v>
      </c>
      <c r="AD942" s="35">
        <v>44770.875</v>
      </c>
      <c r="AE942" s="35"/>
      <c r="AF942" s="35">
        <v>44530.875</v>
      </c>
      <c r="AG942" s="34"/>
      <c r="AH942" s="34">
        <v>0</v>
      </c>
      <c r="AI942" s="34">
        <v>0</v>
      </c>
      <c r="AJ942" s="34">
        <v>0</v>
      </c>
      <c r="AK942" s="34">
        <v>0</v>
      </c>
      <c r="AL942" s="34">
        <v>0</v>
      </c>
      <c r="AM942" s="34">
        <v>0</v>
      </c>
      <c r="AN942" s="34" t="s">
        <v>389</v>
      </c>
      <c r="AO942" s="34">
        <v>7</v>
      </c>
      <c r="AP942" s="34" t="s">
        <v>664</v>
      </c>
      <c r="AQ942" s="34">
        <v>32095</v>
      </c>
      <c r="AR942" s="34">
        <v>320.95</v>
      </c>
      <c r="AS942" s="34" t="s">
        <v>480</v>
      </c>
      <c r="AT942" t="str">
        <f t="shared" si="48"/>
        <v>829581060MXRWX RXBXRTX NUNX276.68SIMSIMSIM810485442200137290444777.875ASPROLI - ENTIDADE FECHADA144777.87529859.87544770.87544530.875000000AMIL7AMIL FACIL S60 QC SP S/COPART32095320.95SUSPENSÃO</v>
      </c>
      <c r="AU942">
        <f t="shared" si="49"/>
        <v>0</v>
      </c>
      <c r="AV942">
        <f t="shared" si="50"/>
        <v>0</v>
      </c>
      <c r="AW942">
        <f>COUNTIF(Erros!$J$2:$J$1060,H942)</f>
        <v>1</v>
      </c>
      <c r="AX942">
        <f>COUNTIF(Discrepante!$J$2:$J$86,H942)</f>
        <v>0</v>
      </c>
      <c r="AY942">
        <f>COUNTIF(Acertos!$J$2:$J$37,H942)</f>
        <v>0</v>
      </c>
    </row>
    <row r="943" spans="1:51">
      <c r="A943" s="33"/>
      <c r="B943" s="33"/>
      <c r="C943" s="33"/>
      <c r="D943" s="36"/>
      <c r="E943" s="33"/>
      <c r="F943" s="33"/>
      <c r="G943" s="33"/>
      <c r="H943" s="36">
        <v>82958107</v>
      </c>
      <c r="I943" s="30">
        <v>0</v>
      </c>
      <c r="J943" s="36" t="s">
        <v>693</v>
      </c>
      <c r="K943" s="33"/>
      <c r="L943" s="33"/>
      <c r="M943" s="33"/>
      <c r="N943" s="33"/>
      <c r="O943" s="33"/>
      <c r="P943" s="36">
        <v>155.38</v>
      </c>
      <c r="Q943" s="36" t="s">
        <v>404</v>
      </c>
      <c r="R943" s="36" t="s">
        <v>404</v>
      </c>
      <c r="S943" s="36" t="s">
        <v>404</v>
      </c>
      <c r="T943" s="36">
        <v>810</v>
      </c>
      <c r="U943" s="36">
        <v>485442200</v>
      </c>
      <c r="V943" s="36">
        <v>1</v>
      </c>
      <c r="W943" s="36">
        <v>372904</v>
      </c>
      <c r="X943" s="37">
        <v>44777.875</v>
      </c>
      <c r="Y943" s="36" t="s">
        <v>401</v>
      </c>
      <c r="Z943" s="36">
        <v>2</v>
      </c>
      <c r="AA943" s="37"/>
      <c r="AB943" s="37">
        <v>44777.875</v>
      </c>
      <c r="AC943" s="37">
        <v>40853.916666666664</v>
      </c>
      <c r="AD943" s="37">
        <v>44770.875</v>
      </c>
      <c r="AE943" s="37"/>
      <c r="AF943" s="37">
        <v>44530.875</v>
      </c>
      <c r="AG943" s="36"/>
      <c r="AH943" s="36">
        <v>0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36" t="s">
        <v>389</v>
      </c>
      <c r="AO943" s="36">
        <v>7</v>
      </c>
      <c r="AP943" s="36" t="s">
        <v>664</v>
      </c>
      <c r="AQ943" s="36">
        <v>18023</v>
      </c>
      <c r="AR943" s="36">
        <v>180.23</v>
      </c>
      <c r="AS943" s="36" t="s">
        <v>480</v>
      </c>
      <c r="AT943" t="str">
        <f t="shared" si="48"/>
        <v>829581070BRXNDX DX NXWXMXNTX NUNX155.38SIMSIMSIM810485442200137290444777.875ASPROLI - ENTIDADE FECHADA244777.87540853.916666666744770.87544530.875000000AMIL7AMIL FACIL S60 QC SP S/COPART18023180.23SUSPENSÃO</v>
      </c>
      <c r="AU943">
        <f t="shared" si="49"/>
        <v>0</v>
      </c>
      <c r="AV943">
        <f t="shared" si="50"/>
        <v>0</v>
      </c>
      <c r="AW943">
        <f>COUNTIF(Erros!$J$2:$J$1060,H943)</f>
        <v>1</v>
      </c>
      <c r="AX943">
        <f>COUNTIF(Discrepante!$J$2:$J$86,H943)</f>
        <v>0</v>
      </c>
      <c r="AY943">
        <f>COUNTIF(Acertos!$J$2:$J$37,H943)</f>
        <v>0</v>
      </c>
    </row>
    <row r="944" spans="1:51">
      <c r="A944" s="33"/>
      <c r="B944" s="33"/>
      <c r="C944" s="33"/>
      <c r="D944" s="34"/>
      <c r="E944" s="33"/>
      <c r="F944" s="33"/>
      <c r="G944" s="33"/>
      <c r="H944" s="34">
        <v>83141167</v>
      </c>
      <c r="I944" s="29">
        <v>0</v>
      </c>
      <c r="J944" s="34" t="s">
        <v>696</v>
      </c>
      <c r="K944" s="33"/>
      <c r="L944" s="33"/>
      <c r="M944" s="33"/>
      <c r="N944" s="33"/>
      <c r="O944" s="33"/>
      <c r="P944" s="34">
        <v>498.86</v>
      </c>
      <c r="Q944" s="34" t="s">
        <v>404</v>
      </c>
      <c r="R944" s="34" t="s">
        <v>404</v>
      </c>
      <c r="S944" s="34" t="s">
        <v>404</v>
      </c>
      <c r="T944" s="34">
        <v>810</v>
      </c>
      <c r="U944" s="34">
        <v>485427206</v>
      </c>
      <c r="V944" s="34">
        <v>1</v>
      </c>
      <c r="W944" s="34">
        <v>374211</v>
      </c>
      <c r="X944" s="35">
        <v>44777.875</v>
      </c>
      <c r="Y944" s="34" t="s">
        <v>401</v>
      </c>
      <c r="Z944" s="34">
        <v>0</v>
      </c>
      <c r="AA944" s="35">
        <v>44745.875</v>
      </c>
      <c r="AB944" s="35">
        <v>44777.875</v>
      </c>
      <c r="AC944" s="35">
        <v>35571.875</v>
      </c>
      <c r="AD944" s="35">
        <v>44745.875</v>
      </c>
      <c r="AE944" s="35"/>
      <c r="AF944" s="35">
        <v>44561.875</v>
      </c>
      <c r="AG944" s="34"/>
      <c r="AH944" s="34">
        <v>0</v>
      </c>
      <c r="AI944" s="34">
        <v>0</v>
      </c>
      <c r="AJ944" s="34">
        <v>0</v>
      </c>
      <c r="AK944" s="34">
        <v>0</v>
      </c>
      <c r="AL944" s="34">
        <v>0</v>
      </c>
      <c r="AM944" s="34">
        <v>0</v>
      </c>
      <c r="AN944" s="34" t="s">
        <v>389</v>
      </c>
      <c r="AO944" s="34">
        <v>6</v>
      </c>
      <c r="AP944" s="34" t="s">
        <v>682</v>
      </c>
      <c r="AQ944" s="34">
        <v>57867</v>
      </c>
      <c r="AR944" s="34">
        <v>578.66999999999996</v>
      </c>
      <c r="AS944" s="34" t="s">
        <v>391</v>
      </c>
      <c r="AT944" t="str">
        <f t="shared" si="48"/>
        <v>831411670DXBXRX RXGXNX BXRBXZX DX XLVX498.86SIMSIMSIM810485427206137421144777.875ASPROLI - ENTIDADE FECHADA044745.87544777.87535571.87544745.87544561.875000000AMIL6AMIL S380 QP S/COPART57867578.67INATIVO</v>
      </c>
      <c r="AU944">
        <f t="shared" si="49"/>
        <v>0</v>
      </c>
      <c r="AV944">
        <f t="shared" si="50"/>
        <v>0</v>
      </c>
      <c r="AW944">
        <f>COUNTIF(Erros!$J$2:$J$1060,H944)</f>
        <v>1</v>
      </c>
      <c r="AX944">
        <f>COUNTIF(Discrepante!$J$2:$J$86,H944)</f>
        <v>0</v>
      </c>
      <c r="AY944">
        <f>COUNTIF(Acertos!$J$2:$J$37,H944)</f>
        <v>0</v>
      </c>
    </row>
    <row r="945" spans="1:51">
      <c r="A945" s="33"/>
      <c r="B945" s="33"/>
      <c r="C945" s="33"/>
      <c r="D945" s="36"/>
      <c r="E945" s="33"/>
      <c r="F945" s="33"/>
      <c r="G945" s="33"/>
      <c r="H945" s="36">
        <v>83141168</v>
      </c>
      <c r="I945" s="30">
        <v>0</v>
      </c>
      <c r="J945" s="36" t="s">
        <v>695</v>
      </c>
      <c r="K945" s="33"/>
      <c r="L945" s="33"/>
      <c r="M945" s="33"/>
      <c r="N945" s="33"/>
      <c r="O945" s="33"/>
      <c r="P945" s="36">
        <v>501.33</v>
      </c>
      <c r="Q945" s="36" t="s">
        <v>404</v>
      </c>
      <c r="R945" s="36" t="s">
        <v>404</v>
      </c>
      <c r="S945" s="36" t="s">
        <v>404</v>
      </c>
      <c r="T945" s="36">
        <v>810</v>
      </c>
      <c r="U945" s="36">
        <v>0</v>
      </c>
      <c r="V945" s="36">
        <v>1</v>
      </c>
      <c r="W945" s="36">
        <v>373669</v>
      </c>
      <c r="X945" s="37">
        <v>44777.875</v>
      </c>
      <c r="Y945" s="36" t="s">
        <v>401</v>
      </c>
      <c r="Z945" s="36">
        <v>0</v>
      </c>
      <c r="AA945" s="37"/>
      <c r="AB945" s="37">
        <v>44777.875</v>
      </c>
      <c r="AC945" s="37">
        <v>26493.875</v>
      </c>
      <c r="AD945" s="37">
        <v>44559.875</v>
      </c>
      <c r="AE945" s="37"/>
      <c r="AF945" s="37">
        <v>44561.875</v>
      </c>
      <c r="AG945" s="36"/>
      <c r="AH945" s="36">
        <v>0</v>
      </c>
      <c r="AI945" s="36">
        <v>0</v>
      </c>
      <c r="AJ945" s="36">
        <v>0</v>
      </c>
      <c r="AK945" s="36">
        <v>0</v>
      </c>
      <c r="AL945" s="36">
        <v>0</v>
      </c>
      <c r="AM945" s="36">
        <v>0</v>
      </c>
      <c r="AN945" s="36" t="s">
        <v>389</v>
      </c>
      <c r="AO945" s="36">
        <v>6</v>
      </c>
      <c r="AP945" s="36" t="s">
        <v>666</v>
      </c>
      <c r="AQ945" s="36">
        <v>58154</v>
      </c>
      <c r="AR945" s="36">
        <v>581.54</v>
      </c>
      <c r="AS945" s="36" t="s">
        <v>408</v>
      </c>
      <c r="AT945" t="str">
        <f t="shared" si="48"/>
        <v>831411680XNDRX HXLXNX FRXNWX PXRXDX501.33SIMSIMSIM8100137366944777.875ASPROLI - ENTIDADE FECHADA044777.87526493.87544559.87544561.875000000AMIL6AMIL FACIL S60 RJ QC S/COPART58154581.54ATIVO</v>
      </c>
      <c r="AU945">
        <f t="shared" si="49"/>
        <v>0</v>
      </c>
      <c r="AV945">
        <f t="shared" si="50"/>
        <v>0</v>
      </c>
      <c r="AW945">
        <f>COUNTIF(Erros!$J$2:$J$1060,H945)</f>
        <v>1</v>
      </c>
      <c r="AX945">
        <f>COUNTIF(Discrepante!$J$2:$J$86,H945)</f>
        <v>0</v>
      </c>
      <c r="AY945">
        <f>COUNTIF(Acertos!$J$2:$J$37,H945)</f>
        <v>0</v>
      </c>
    </row>
    <row r="946" spans="1:51">
      <c r="A946" s="33"/>
      <c r="B946" s="33"/>
      <c r="C946" s="33"/>
      <c r="D946" s="34"/>
      <c r="E946" s="33"/>
      <c r="F946" s="33"/>
      <c r="G946" s="33"/>
      <c r="H946" s="34">
        <v>83141180</v>
      </c>
      <c r="I946" s="29">
        <v>0</v>
      </c>
      <c r="J946" s="34" t="s">
        <v>698</v>
      </c>
      <c r="K946" s="33"/>
      <c r="L946" s="33"/>
      <c r="M946" s="33"/>
      <c r="N946" s="33"/>
      <c r="O946" s="33"/>
      <c r="P946" s="34">
        <v>272.18</v>
      </c>
      <c r="Q946" s="34" t="s">
        <v>404</v>
      </c>
      <c r="R946" s="34" t="s">
        <v>404</v>
      </c>
      <c r="S946" s="34" t="s">
        <v>404</v>
      </c>
      <c r="T946" s="34">
        <v>810</v>
      </c>
      <c r="U946" s="34">
        <v>0</v>
      </c>
      <c r="V946" s="34">
        <v>1</v>
      </c>
      <c r="W946" s="34">
        <v>377067</v>
      </c>
      <c r="X946" s="35">
        <v>44777.875</v>
      </c>
      <c r="Y946" s="34" t="s">
        <v>401</v>
      </c>
      <c r="Z946" s="34">
        <v>0</v>
      </c>
      <c r="AA946" s="35"/>
      <c r="AB946" s="35">
        <v>44777.875</v>
      </c>
      <c r="AC946" s="35">
        <v>32259.875</v>
      </c>
      <c r="AD946" s="35">
        <v>44559.875</v>
      </c>
      <c r="AE946" s="35"/>
      <c r="AF946" s="35">
        <v>44561.875</v>
      </c>
      <c r="AG946" s="34"/>
      <c r="AH946" s="34">
        <v>0</v>
      </c>
      <c r="AI946" s="34">
        <v>0</v>
      </c>
      <c r="AJ946" s="34">
        <v>0</v>
      </c>
      <c r="AK946" s="34">
        <v>0</v>
      </c>
      <c r="AL946" s="34">
        <v>0</v>
      </c>
      <c r="AM946" s="34">
        <v>0</v>
      </c>
      <c r="AN946" s="34" t="s">
        <v>389</v>
      </c>
      <c r="AO946" s="34">
        <v>6</v>
      </c>
      <c r="AP946" s="34" t="s">
        <v>666</v>
      </c>
      <c r="AQ946" s="34">
        <v>31573</v>
      </c>
      <c r="AR946" s="34">
        <v>315.73</v>
      </c>
      <c r="AS946" s="34" t="s">
        <v>408</v>
      </c>
      <c r="AT946" t="str">
        <f t="shared" si="48"/>
        <v>831411800VXVXXNX BRXGX DX XLVX272.18SIMSIMSIM8100137706744777.875ASPROLI - ENTIDADE FECHADA044777.87532259.87544559.87544561.875000000AMIL6AMIL FACIL S60 RJ QC S/COPART31573315.73ATIVO</v>
      </c>
      <c r="AU946">
        <f t="shared" si="49"/>
        <v>0</v>
      </c>
      <c r="AV946">
        <f t="shared" si="50"/>
        <v>0</v>
      </c>
      <c r="AW946">
        <f>COUNTIF(Erros!$J$2:$J$1060,H946)</f>
        <v>1</v>
      </c>
      <c r="AX946">
        <f>COUNTIF(Discrepante!$J$2:$J$86,H946)</f>
        <v>0</v>
      </c>
      <c r="AY946">
        <f>COUNTIF(Acertos!$J$2:$J$37,H946)</f>
        <v>0</v>
      </c>
    </row>
    <row r="947" spans="1:51">
      <c r="A947" s="33"/>
      <c r="B947" s="33"/>
      <c r="C947" s="33"/>
      <c r="D947" s="36"/>
      <c r="E947" s="33"/>
      <c r="F947" s="33"/>
      <c r="G947" s="33"/>
      <c r="H947" s="36">
        <v>83141181</v>
      </c>
      <c r="I947" s="30">
        <v>0</v>
      </c>
      <c r="J947" s="36" t="s">
        <v>699</v>
      </c>
      <c r="K947" s="33"/>
      <c r="L947" s="33"/>
      <c r="M947" s="33"/>
      <c r="N947" s="33"/>
      <c r="O947" s="33"/>
      <c r="P947" s="36">
        <v>272.18</v>
      </c>
      <c r="Q947" s="36" t="s">
        <v>404</v>
      </c>
      <c r="R947" s="36" t="s">
        <v>404</v>
      </c>
      <c r="S947" s="36" t="s">
        <v>404</v>
      </c>
      <c r="T947" s="36">
        <v>810</v>
      </c>
      <c r="U947" s="36">
        <v>0</v>
      </c>
      <c r="V947" s="36">
        <v>1</v>
      </c>
      <c r="W947" s="36">
        <v>377858</v>
      </c>
      <c r="X947" s="37">
        <v>44777.875</v>
      </c>
      <c r="Y947" s="36" t="s">
        <v>401</v>
      </c>
      <c r="Z947" s="36">
        <v>0</v>
      </c>
      <c r="AA947" s="37"/>
      <c r="AB947" s="37">
        <v>44777.875</v>
      </c>
      <c r="AC947" s="37">
        <v>35735.875</v>
      </c>
      <c r="AD947" s="37">
        <v>44559.875</v>
      </c>
      <c r="AE947" s="37"/>
      <c r="AF947" s="37">
        <v>44561.875</v>
      </c>
      <c r="AG947" s="36"/>
      <c r="AH947" s="36">
        <v>0</v>
      </c>
      <c r="AI947" s="36">
        <v>0</v>
      </c>
      <c r="AJ947" s="36">
        <v>0</v>
      </c>
      <c r="AK947" s="36">
        <v>0</v>
      </c>
      <c r="AL947" s="36">
        <v>0</v>
      </c>
      <c r="AM947" s="36">
        <v>0</v>
      </c>
      <c r="AN947" s="36" t="s">
        <v>389</v>
      </c>
      <c r="AO947" s="36">
        <v>6</v>
      </c>
      <c r="AP947" s="36" t="s">
        <v>666</v>
      </c>
      <c r="AQ947" s="36">
        <v>31573</v>
      </c>
      <c r="AR947" s="36">
        <v>315.73</v>
      </c>
      <c r="AS947" s="36" t="s">
        <v>408</v>
      </c>
      <c r="AT947" t="str">
        <f t="shared" si="48"/>
        <v>831411810WXRXLXNX FXXTX NXVX272.18SIMSIMSIM8100137785844777.875ASPROLI - ENTIDADE FECHADA044777.87535735.87544559.87544561.875000000AMIL6AMIL FACIL S60 RJ QC S/COPART31573315.73ATIVO</v>
      </c>
      <c r="AU947">
        <f t="shared" si="49"/>
        <v>0</v>
      </c>
      <c r="AV947">
        <f t="shared" si="50"/>
        <v>0</v>
      </c>
      <c r="AW947">
        <f>COUNTIF(Erros!$J$2:$J$1060,H947)</f>
        <v>1</v>
      </c>
      <c r="AX947">
        <f>COUNTIF(Discrepante!$J$2:$J$86,H947)</f>
        <v>0</v>
      </c>
      <c r="AY947">
        <f>COUNTIF(Acertos!$J$2:$J$37,H947)</f>
        <v>0</v>
      </c>
    </row>
    <row r="948" spans="1:51">
      <c r="A948" s="33"/>
      <c r="B948" s="33"/>
      <c r="C948" s="33"/>
      <c r="D948" s="34"/>
      <c r="E948" s="33"/>
      <c r="F948" s="33"/>
      <c r="G948" s="33"/>
      <c r="H948" s="34">
        <v>83141182</v>
      </c>
      <c r="I948" s="29">
        <v>0</v>
      </c>
      <c r="J948" s="34" t="s">
        <v>700</v>
      </c>
      <c r="K948" s="33"/>
      <c r="L948" s="33"/>
      <c r="M948" s="33"/>
      <c r="N948" s="33"/>
      <c r="O948" s="33"/>
      <c r="P948" s="34">
        <v>170.75</v>
      </c>
      <c r="Q948" s="34" t="s">
        <v>404</v>
      </c>
      <c r="R948" s="34" t="s">
        <v>404</v>
      </c>
      <c r="S948" s="34" t="s">
        <v>404</v>
      </c>
      <c r="T948" s="34">
        <v>810</v>
      </c>
      <c r="U948" s="34">
        <v>0</v>
      </c>
      <c r="V948" s="34">
        <v>1</v>
      </c>
      <c r="W948" s="34">
        <v>377858</v>
      </c>
      <c r="X948" s="35">
        <v>44777.875</v>
      </c>
      <c r="Y948" s="34" t="s">
        <v>401</v>
      </c>
      <c r="Z948" s="34">
        <v>1</v>
      </c>
      <c r="AA948" s="35"/>
      <c r="AB948" s="35">
        <v>44777.875</v>
      </c>
      <c r="AC948" s="35">
        <v>44487.875</v>
      </c>
      <c r="AD948" s="35">
        <v>44559.875</v>
      </c>
      <c r="AE948" s="35"/>
      <c r="AF948" s="35">
        <v>44561.875</v>
      </c>
      <c r="AG948" s="34"/>
      <c r="AH948" s="34">
        <v>0</v>
      </c>
      <c r="AI948" s="34">
        <v>0</v>
      </c>
      <c r="AJ948" s="34">
        <v>0</v>
      </c>
      <c r="AK948" s="34">
        <v>0</v>
      </c>
      <c r="AL948" s="34">
        <v>0</v>
      </c>
      <c r="AM948" s="34">
        <v>0</v>
      </c>
      <c r="AN948" s="34" t="s">
        <v>389</v>
      </c>
      <c r="AO948" s="34">
        <v>6</v>
      </c>
      <c r="AP948" s="34" t="s">
        <v>666</v>
      </c>
      <c r="AQ948" s="34">
        <v>19806</v>
      </c>
      <c r="AR948" s="34">
        <v>198.06</v>
      </c>
      <c r="AS948" s="34" t="s">
        <v>408</v>
      </c>
      <c r="AT948" t="str">
        <f t="shared" si="48"/>
        <v>831411820HXXTXR FXXTX DX WXTX170.75SIMSIMSIM8100137785844777.875ASPROLI - ENTIDADE FECHADA144777.87544487.87544559.87544561.875000000AMIL6AMIL FACIL S60 RJ QC S/COPART19806198.06ATIVO</v>
      </c>
      <c r="AU948">
        <f t="shared" si="49"/>
        <v>0</v>
      </c>
      <c r="AV948">
        <f t="shared" si="50"/>
        <v>0</v>
      </c>
      <c r="AW948">
        <f>COUNTIF(Erros!$J$2:$J$1060,H948)</f>
        <v>1</v>
      </c>
      <c r="AX948">
        <f>COUNTIF(Discrepante!$J$2:$J$86,H948)</f>
        <v>0</v>
      </c>
      <c r="AY948">
        <f>COUNTIF(Acertos!$J$2:$J$37,H948)</f>
        <v>0</v>
      </c>
    </row>
    <row r="949" spans="1:51">
      <c r="A949" s="33"/>
      <c r="B949" s="33"/>
      <c r="C949" s="33"/>
      <c r="D949" s="34"/>
      <c r="E949" s="33"/>
      <c r="F949" s="33"/>
      <c r="G949" s="33"/>
      <c r="H949" s="34">
        <v>83141183</v>
      </c>
      <c r="I949" s="29">
        <v>0</v>
      </c>
      <c r="J949" s="34" t="s">
        <v>702</v>
      </c>
      <c r="K949" s="33"/>
      <c r="L949" s="33"/>
      <c r="M949" s="33"/>
      <c r="N949" s="33"/>
      <c r="O949" s="33"/>
      <c r="P949" s="34">
        <v>568.1</v>
      </c>
      <c r="Q949" s="34" t="s">
        <v>404</v>
      </c>
      <c r="R949" s="34" t="s">
        <v>404</v>
      </c>
      <c r="S949" s="34" t="s">
        <v>404</v>
      </c>
      <c r="T949" s="34">
        <v>810</v>
      </c>
      <c r="U949" s="34">
        <v>485423203</v>
      </c>
      <c r="V949" s="34">
        <v>1</v>
      </c>
      <c r="W949" s="34">
        <v>377883</v>
      </c>
      <c r="X949" s="35">
        <v>44777.875</v>
      </c>
      <c r="Y949" s="34" t="s">
        <v>401</v>
      </c>
      <c r="Z949" s="34">
        <v>0</v>
      </c>
      <c r="AA949" s="35"/>
      <c r="AB949" s="35">
        <v>44777.875</v>
      </c>
      <c r="AC949" s="35">
        <v>35268.875</v>
      </c>
      <c r="AD949" s="35">
        <v>44559.875</v>
      </c>
      <c r="AE949" s="35"/>
      <c r="AF949" s="35">
        <v>44561.875</v>
      </c>
      <c r="AG949" s="34"/>
      <c r="AH949" s="34">
        <v>0</v>
      </c>
      <c r="AI949" s="34">
        <v>0</v>
      </c>
      <c r="AJ949" s="34">
        <v>0</v>
      </c>
      <c r="AK949" s="34">
        <v>0</v>
      </c>
      <c r="AL949" s="34">
        <v>0</v>
      </c>
      <c r="AM949" s="34">
        <v>0</v>
      </c>
      <c r="AN949" s="34" t="s">
        <v>389</v>
      </c>
      <c r="AO949" s="34">
        <v>6</v>
      </c>
      <c r="AP949" s="34" t="s">
        <v>668</v>
      </c>
      <c r="AQ949" s="34">
        <v>65899</v>
      </c>
      <c r="AR949" s="34">
        <v>658.99</v>
      </c>
      <c r="AS949" s="34" t="s">
        <v>408</v>
      </c>
      <c r="AT949" t="str">
        <f t="shared" si="48"/>
        <v>831411830JXXX PXDRX BXRRX DX XRXUJX568.1SIMSIMSIM810485423203137788344777.875ASPROLI - ENTIDADE FECHADA044777.87535268.87544559.87544561.875000000AMIL6AMIL S450 QP S/COPART65899658.99ATIVO</v>
      </c>
      <c r="AU949">
        <f t="shared" si="49"/>
        <v>0</v>
      </c>
      <c r="AV949">
        <f t="shared" si="50"/>
        <v>0</v>
      </c>
      <c r="AW949">
        <f>COUNTIF(Erros!$J$2:$J$1060,H949)</f>
        <v>1</v>
      </c>
      <c r="AX949">
        <f>COUNTIF(Discrepante!$J$2:$J$86,H949)</f>
        <v>0</v>
      </c>
      <c r="AY949">
        <f>COUNTIF(Acertos!$J$2:$J$37,H949)</f>
        <v>0</v>
      </c>
    </row>
    <row r="950" spans="1:51">
      <c r="A950" s="33"/>
      <c r="B950" s="33"/>
      <c r="C950" s="33"/>
      <c r="D950" s="36"/>
      <c r="E950" s="33"/>
      <c r="F950" s="33"/>
      <c r="G950" s="33"/>
      <c r="H950" s="36">
        <v>83141184</v>
      </c>
      <c r="I950" s="30">
        <v>0</v>
      </c>
      <c r="J950" s="36" t="s">
        <v>701</v>
      </c>
      <c r="K950" s="33"/>
      <c r="L950" s="33"/>
      <c r="M950" s="33"/>
      <c r="N950" s="33"/>
      <c r="O950" s="33"/>
      <c r="P950" s="36">
        <v>304.04000000000002</v>
      </c>
      <c r="Q950" s="36" t="s">
        <v>404</v>
      </c>
      <c r="R950" s="36" t="s">
        <v>404</v>
      </c>
      <c r="S950" s="36" t="s">
        <v>404</v>
      </c>
      <c r="T950" s="36">
        <v>810</v>
      </c>
      <c r="U950" s="36">
        <v>0</v>
      </c>
      <c r="V950" s="36">
        <v>1</v>
      </c>
      <c r="W950" s="36">
        <v>377875</v>
      </c>
      <c r="X950" s="37">
        <v>44777.875</v>
      </c>
      <c r="Y950" s="36" t="s">
        <v>401</v>
      </c>
      <c r="Z950" s="36">
        <v>0</v>
      </c>
      <c r="AA950" s="37"/>
      <c r="AB950" s="37">
        <v>44777.875</v>
      </c>
      <c r="AC950" s="37">
        <v>29840.875</v>
      </c>
      <c r="AD950" s="37">
        <v>44559.875</v>
      </c>
      <c r="AE950" s="37"/>
      <c r="AF950" s="37">
        <v>44561.875</v>
      </c>
      <c r="AG950" s="36"/>
      <c r="AH950" s="36">
        <v>0</v>
      </c>
      <c r="AI950" s="36">
        <v>0</v>
      </c>
      <c r="AJ950" s="36">
        <v>0</v>
      </c>
      <c r="AK950" s="36">
        <v>0</v>
      </c>
      <c r="AL950" s="36">
        <v>0</v>
      </c>
      <c r="AM950" s="36">
        <v>0</v>
      </c>
      <c r="AN950" s="36" t="s">
        <v>389</v>
      </c>
      <c r="AO950" s="36">
        <v>6</v>
      </c>
      <c r="AP950" s="36" t="s">
        <v>666</v>
      </c>
      <c r="AQ950" s="36">
        <v>35269</v>
      </c>
      <c r="AR950" s="36">
        <v>352.69</v>
      </c>
      <c r="AS950" s="36" t="s">
        <v>408</v>
      </c>
      <c r="AT950" t="str">
        <f t="shared" si="48"/>
        <v>831411840JULXX XUGUTX XRRXNTXNX DX WXTX304.04SIMSIMSIM8100137787544777.875ASPROLI - ENTIDADE FECHADA044777.87529840.87544559.87544561.875000000AMIL6AMIL FACIL S60 RJ QC S/COPART35269352.69ATIVO</v>
      </c>
      <c r="AU950">
        <f t="shared" si="49"/>
        <v>0</v>
      </c>
      <c r="AV950">
        <f t="shared" si="50"/>
        <v>0</v>
      </c>
      <c r="AW950">
        <f>COUNTIF(Erros!$J$2:$J$1060,H950)</f>
        <v>1</v>
      </c>
      <c r="AX950">
        <f>COUNTIF(Discrepante!$J$2:$J$86,H950)</f>
        <v>0</v>
      </c>
      <c r="AY950">
        <f>COUNTIF(Acertos!$J$2:$J$37,H950)</f>
        <v>0</v>
      </c>
    </row>
    <row r="951" spans="1:51">
      <c r="A951" s="33"/>
      <c r="B951" s="33"/>
      <c r="C951" s="33"/>
      <c r="D951" s="36"/>
      <c r="E951" s="33"/>
      <c r="F951" s="33"/>
      <c r="G951" s="33"/>
      <c r="H951" s="36">
        <v>83141185</v>
      </c>
      <c r="I951" s="30">
        <v>0</v>
      </c>
      <c r="J951" s="36" t="s">
        <v>703</v>
      </c>
      <c r="K951" s="33"/>
      <c r="L951" s="33"/>
      <c r="M951" s="33"/>
      <c r="N951" s="33"/>
      <c r="O951" s="33"/>
      <c r="P951" s="36">
        <v>1022.24</v>
      </c>
      <c r="Q951" s="36" t="s">
        <v>404</v>
      </c>
      <c r="R951" s="36" t="s">
        <v>404</v>
      </c>
      <c r="S951" s="36" t="s">
        <v>404</v>
      </c>
      <c r="T951" s="36">
        <v>810</v>
      </c>
      <c r="U951" s="36">
        <v>0</v>
      </c>
      <c r="V951" s="36">
        <v>1</v>
      </c>
      <c r="W951" s="36">
        <v>377901</v>
      </c>
      <c r="X951" s="37">
        <v>44777.875</v>
      </c>
      <c r="Y951" s="36" t="s">
        <v>401</v>
      </c>
      <c r="Z951" s="36">
        <v>0</v>
      </c>
      <c r="AA951" s="37"/>
      <c r="AB951" s="37">
        <v>44777.875</v>
      </c>
      <c r="AC951" s="37">
        <v>22846.875</v>
      </c>
      <c r="AD951" s="37">
        <v>44770.875</v>
      </c>
      <c r="AE951" s="37">
        <v>44770.875</v>
      </c>
      <c r="AF951" s="37">
        <v>44561.875</v>
      </c>
      <c r="AG951" s="36"/>
      <c r="AH951" s="36">
        <v>0</v>
      </c>
      <c r="AI951" s="36">
        <v>0</v>
      </c>
      <c r="AJ951" s="36">
        <v>0</v>
      </c>
      <c r="AK951" s="36">
        <v>0</v>
      </c>
      <c r="AL951" s="36">
        <v>0</v>
      </c>
      <c r="AM951" s="36">
        <v>0</v>
      </c>
      <c r="AN951" s="36" t="s">
        <v>389</v>
      </c>
      <c r="AO951" s="36">
        <v>6</v>
      </c>
      <c r="AP951" s="36" t="s">
        <v>666</v>
      </c>
      <c r="AQ951" s="36">
        <v>118581</v>
      </c>
      <c r="AR951" s="36">
        <v>1185.81</v>
      </c>
      <c r="AS951" s="36" t="s">
        <v>480</v>
      </c>
      <c r="AT951" t="str">
        <f t="shared" si="48"/>
        <v>831411850YLVXX FXRNXNDX DX XNTX BXLX1022.24SIMSIMSIM8100137790144777.875ASPROLI - ENTIDADE FECHADA044777.87522846.87544770.87544770.87544561.875000000AMIL6AMIL FACIL S60 RJ QC S/COPART1185811185.81SUSPENSÃO</v>
      </c>
      <c r="AU951">
        <f t="shared" si="49"/>
        <v>0</v>
      </c>
      <c r="AV951">
        <f t="shared" si="50"/>
        <v>0</v>
      </c>
      <c r="AW951">
        <f>COUNTIF(Erros!$J$2:$J$1060,H951)</f>
        <v>1</v>
      </c>
      <c r="AX951">
        <f>COUNTIF(Discrepante!$J$2:$J$86,H951)</f>
        <v>0</v>
      </c>
      <c r="AY951">
        <f>COUNTIF(Acertos!$J$2:$J$37,H951)</f>
        <v>0</v>
      </c>
    </row>
    <row r="952" spans="1:51">
      <c r="A952" s="33"/>
      <c r="B952" s="33"/>
      <c r="C952" s="33"/>
      <c r="D952" s="34"/>
      <c r="E952" s="33"/>
      <c r="F952" s="33"/>
      <c r="G952" s="33"/>
      <c r="H952" s="34">
        <v>83141787</v>
      </c>
      <c r="I952" s="29">
        <v>0</v>
      </c>
      <c r="J952" s="34" t="s">
        <v>704</v>
      </c>
      <c r="K952" s="33"/>
      <c r="L952" s="33"/>
      <c r="M952" s="33"/>
      <c r="N952" s="33"/>
      <c r="O952" s="33"/>
      <c r="P952" s="34">
        <v>272.18</v>
      </c>
      <c r="Q952" s="34" t="s">
        <v>404</v>
      </c>
      <c r="R952" s="34" t="s">
        <v>404</v>
      </c>
      <c r="S952" s="34" t="s">
        <v>404</v>
      </c>
      <c r="T952" s="34">
        <v>810</v>
      </c>
      <c r="U952" s="34">
        <v>0</v>
      </c>
      <c r="V952" s="34">
        <v>1</v>
      </c>
      <c r="W952" s="34">
        <v>377982</v>
      </c>
      <c r="X952" s="35">
        <v>44777.875</v>
      </c>
      <c r="Y952" s="34" t="s">
        <v>401</v>
      </c>
      <c r="Z952" s="34">
        <v>0</v>
      </c>
      <c r="AA952" s="35"/>
      <c r="AB952" s="35">
        <v>44777.875</v>
      </c>
      <c r="AC952" s="35">
        <v>31521.875</v>
      </c>
      <c r="AD952" s="35">
        <v>44557.875</v>
      </c>
      <c r="AE952" s="35"/>
      <c r="AF952" s="35">
        <v>44561.875</v>
      </c>
      <c r="AG952" s="34"/>
      <c r="AH952" s="34">
        <v>0</v>
      </c>
      <c r="AI952" s="34">
        <v>0</v>
      </c>
      <c r="AJ952" s="34">
        <v>0</v>
      </c>
      <c r="AK952" s="34">
        <v>0</v>
      </c>
      <c r="AL952" s="34">
        <v>0</v>
      </c>
      <c r="AM952" s="34">
        <v>0</v>
      </c>
      <c r="AN952" s="34" t="s">
        <v>389</v>
      </c>
      <c r="AO952" s="34">
        <v>6</v>
      </c>
      <c r="AP952" s="34" t="s">
        <v>666</v>
      </c>
      <c r="AQ952" s="34">
        <v>31573</v>
      </c>
      <c r="AR952" s="34">
        <v>315.73</v>
      </c>
      <c r="AS952" s="34" t="s">
        <v>408</v>
      </c>
      <c r="AT952" t="str">
        <f t="shared" si="48"/>
        <v>831417870PXTRXWXX DX XNTX XLVX272.18SIMSIMSIM8100137798244777.875ASPROLI - ENTIDADE FECHADA044777.87531521.87544557.87544561.875000000AMIL6AMIL FACIL S60 RJ QC S/COPART31573315.73ATIVO</v>
      </c>
      <c r="AU952">
        <f t="shared" si="49"/>
        <v>0</v>
      </c>
      <c r="AV952">
        <f t="shared" si="50"/>
        <v>0</v>
      </c>
      <c r="AW952">
        <f>COUNTIF(Erros!$J$2:$J$1060,H952)</f>
        <v>1</v>
      </c>
      <c r="AX952">
        <f>COUNTIF(Discrepante!$J$2:$J$86,H952)</f>
        <v>0</v>
      </c>
      <c r="AY952">
        <f>COUNTIF(Acertos!$J$2:$J$37,H952)</f>
        <v>0</v>
      </c>
    </row>
    <row r="953" spans="1:51">
      <c r="A953" s="33"/>
      <c r="B953" s="33"/>
      <c r="C953" s="33"/>
      <c r="D953" s="36"/>
      <c r="E953" s="33"/>
      <c r="F953" s="33"/>
      <c r="G953" s="33"/>
      <c r="H953" s="36">
        <v>83141788</v>
      </c>
      <c r="I953" s="30">
        <v>0</v>
      </c>
      <c r="J953" s="36" t="s">
        <v>705</v>
      </c>
      <c r="K953" s="33"/>
      <c r="L953" s="33"/>
      <c r="M953" s="33"/>
      <c r="N953" s="33"/>
      <c r="O953" s="33"/>
      <c r="P953" s="36">
        <v>227.01</v>
      </c>
      <c r="Q953" s="36" t="s">
        <v>404</v>
      </c>
      <c r="R953" s="36" t="s">
        <v>386</v>
      </c>
      <c r="S953" s="36" t="s">
        <v>386</v>
      </c>
      <c r="T953" s="36">
        <v>810</v>
      </c>
      <c r="U953" s="36">
        <v>0</v>
      </c>
      <c r="V953" s="36">
        <v>1</v>
      </c>
      <c r="W953" s="36">
        <v>377995</v>
      </c>
      <c r="X953" s="37">
        <v>44777.875</v>
      </c>
      <c r="Y953" s="36" t="s">
        <v>401</v>
      </c>
      <c r="Z953" s="36">
        <v>0</v>
      </c>
      <c r="AA953" s="37">
        <v>44741.875</v>
      </c>
      <c r="AB953" s="37">
        <v>44777.875</v>
      </c>
      <c r="AC953" s="37">
        <v>32561.875</v>
      </c>
      <c r="AD953" s="37">
        <v>44741.875</v>
      </c>
      <c r="AE953" s="37">
        <v>44711.875</v>
      </c>
      <c r="AF953" s="37">
        <v>44561.875</v>
      </c>
      <c r="AG953" s="36"/>
      <c r="AH953" s="36">
        <v>0</v>
      </c>
      <c r="AI953" s="36">
        <v>0</v>
      </c>
      <c r="AJ953" s="36">
        <v>0</v>
      </c>
      <c r="AK953" s="36">
        <v>0</v>
      </c>
      <c r="AL953" s="36">
        <v>0</v>
      </c>
      <c r="AM953" s="36">
        <v>0</v>
      </c>
      <c r="AN953" s="36" t="s">
        <v>389</v>
      </c>
      <c r="AO953" s="36">
        <v>6</v>
      </c>
      <c r="AP953" s="36" t="s">
        <v>666</v>
      </c>
      <c r="AQ953" s="36">
        <v>26333</v>
      </c>
      <c r="AR953" s="36">
        <v>263.33</v>
      </c>
      <c r="AS953" s="36" t="s">
        <v>391</v>
      </c>
      <c r="AT953" t="str">
        <f t="shared" si="48"/>
        <v>831417880MXRWU VXNXWXU BXNDXM MXWXDX227.01SIMNÃONÃO8100137799544777.875ASPROLI - ENTIDADE FECHADA044741.87544777.87532561.87544741.87544711.87544561.875000000AMIL6AMIL FACIL S60 RJ QC S/COPART26333263.33INATIVO</v>
      </c>
      <c r="AU953">
        <f t="shared" si="49"/>
        <v>0</v>
      </c>
      <c r="AV953">
        <f t="shared" si="50"/>
        <v>0</v>
      </c>
      <c r="AW953">
        <f>COUNTIF(Erros!$J$2:$J$1060,H953)</f>
        <v>1</v>
      </c>
      <c r="AX953">
        <f>COUNTIF(Discrepante!$J$2:$J$86,H953)</f>
        <v>0</v>
      </c>
      <c r="AY953">
        <f>COUNTIF(Acertos!$J$2:$J$37,H953)</f>
        <v>0</v>
      </c>
    </row>
    <row r="954" spans="1:51">
      <c r="A954" s="33"/>
      <c r="B954" s="33"/>
      <c r="C954" s="33"/>
      <c r="D954" s="36"/>
      <c r="E954" s="33"/>
      <c r="F954" s="33"/>
      <c r="G954" s="33"/>
      <c r="H954" s="36">
        <v>83147478</v>
      </c>
      <c r="I954" s="30">
        <v>0</v>
      </c>
      <c r="J954" s="36" t="s">
        <v>697</v>
      </c>
      <c r="K954" s="33"/>
      <c r="L954" s="33"/>
      <c r="M954" s="33"/>
      <c r="N954" s="33"/>
      <c r="O954" s="33"/>
      <c r="P954" s="36">
        <v>1219.19</v>
      </c>
      <c r="Q954" s="36" t="s">
        <v>404</v>
      </c>
      <c r="R954" s="36" t="s">
        <v>404</v>
      </c>
      <c r="S954" s="36" t="s">
        <v>404</v>
      </c>
      <c r="T954" s="36">
        <v>810</v>
      </c>
      <c r="U954" s="36">
        <v>485425200</v>
      </c>
      <c r="V954" s="36">
        <v>1</v>
      </c>
      <c r="W954" s="36">
        <v>376672</v>
      </c>
      <c r="X954" s="37">
        <v>44777.875</v>
      </c>
      <c r="Y954" s="36" t="s">
        <v>401</v>
      </c>
      <c r="Z954" s="36">
        <v>0</v>
      </c>
      <c r="AA954" s="37"/>
      <c r="AB954" s="37">
        <v>44777.875</v>
      </c>
      <c r="AC954" s="37">
        <v>24425.916666666668</v>
      </c>
      <c r="AD954" s="37">
        <v>44559.875</v>
      </c>
      <c r="AE954" s="37"/>
      <c r="AF954" s="37">
        <v>44561.875</v>
      </c>
      <c r="AG954" s="36"/>
      <c r="AH954" s="36">
        <v>0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 t="s">
        <v>389</v>
      </c>
      <c r="AO954" s="36">
        <v>6</v>
      </c>
      <c r="AP954" s="36" t="s">
        <v>689</v>
      </c>
      <c r="AQ954" s="36">
        <v>141427</v>
      </c>
      <c r="AR954" s="36">
        <v>1414.27</v>
      </c>
      <c r="AS954" s="36" t="s">
        <v>408</v>
      </c>
      <c r="AT954" t="str">
        <f t="shared" si="48"/>
        <v>831474780WXRLX WRXTXNX MXNTXXRX TXTX MXURX1219.19SIMSIMSIM810485425200137667244777.875ASPROLI - ENTIDADE FECHADA044777.87524425.916666666744559.87544561.875000000AMIL6AMIL S450 QC S/COPART1414271414.27ATIVO</v>
      </c>
      <c r="AU954">
        <f t="shared" si="49"/>
        <v>0</v>
      </c>
      <c r="AV954">
        <f t="shared" si="50"/>
        <v>0</v>
      </c>
      <c r="AW954">
        <f>COUNTIF(Erros!$J$2:$J$1060,H954)</f>
        <v>1</v>
      </c>
      <c r="AX954">
        <f>COUNTIF(Discrepante!$J$2:$J$86,H954)</f>
        <v>0</v>
      </c>
      <c r="AY954">
        <f>COUNTIF(Acertos!$J$2:$J$37,H954)</f>
        <v>0</v>
      </c>
    </row>
    <row r="955" spans="1:51">
      <c r="A955" s="33"/>
      <c r="B955" s="33"/>
      <c r="C955" s="33"/>
      <c r="D955" s="36">
        <v>1201881000</v>
      </c>
      <c r="E955" s="33"/>
      <c r="F955" s="33"/>
      <c r="G955" s="33"/>
      <c r="H955" s="36">
        <v>83260647</v>
      </c>
      <c r="I955" s="30">
        <v>0</v>
      </c>
      <c r="J955" s="36" t="s">
        <v>828</v>
      </c>
      <c r="K955" s="33"/>
      <c r="L955" s="33"/>
      <c r="M955" s="33"/>
      <c r="N955" s="33"/>
      <c r="O955" s="33"/>
      <c r="P955" s="36">
        <v>649.63</v>
      </c>
      <c r="Q955" s="36" t="s">
        <v>386</v>
      </c>
      <c r="R955" s="36" t="s">
        <v>386</v>
      </c>
      <c r="S955" s="36" t="s">
        <v>386</v>
      </c>
      <c r="T955" s="36">
        <v>57</v>
      </c>
      <c r="U955" s="36">
        <v>0</v>
      </c>
      <c r="V955" s="36">
        <v>1</v>
      </c>
      <c r="W955" s="36">
        <v>160957</v>
      </c>
      <c r="X955" s="37">
        <v>44761.875</v>
      </c>
      <c r="Y955" s="36" t="s">
        <v>392</v>
      </c>
      <c r="Z955" s="36">
        <v>1</v>
      </c>
      <c r="AA955" s="37">
        <v>44657.875</v>
      </c>
      <c r="AB955" s="37">
        <v>44761.875</v>
      </c>
      <c r="AC955" s="37">
        <v>44551.875</v>
      </c>
      <c r="AD955" s="37">
        <v>44657.875</v>
      </c>
      <c r="AE955" s="37"/>
      <c r="AF955" s="37">
        <v>44578.875</v>
      </c>
      <c r="AG955" s="36"/>
      <c r="AH955" s="36">
        <v>0</v>
      </c>
      <c r="AI955" s="36">
        <v>0</v>
      </c>
      <c r="AJ955" s="36">
        <v>0</v>
      </c>
      <c r="AK955" s="36">
        <v>0</v>
      </c>
      <c r="AL955" s="36">
        <v>0</v>
      </c>
      <c r="AM955" s="36">
        <v>0</v>
      </c>
      <c r="AN955" s="36" t="s">
        <v>389</v>
      </c>
      <c r="AO955" s="36"/>
      <c r="AP955" s="36" t="s">
        <v>476</v>
      </c>
      <c r="AQ955" s="36">
        <v>77338</v>
      </c>
      <c r="AR955" s="36">
        <v>773.38</v>
      </c>
      <c r="AS955" s="36" t="s">
        <v>391</v>
      </c>
      <c r="AT955" t="str">
        <f t="shared" si="48"/>
        <v>1201881000832606470WXWXLXX GXMX DX XNTXNX MXWHXDX649.63NÃONÃONÃO570116095744761.875ANMEP144657.87544761.87544551.87544657.87544578.875000000AMILAMIL 400 QC NACIONAL77338773.38INATIVO</v>
      </c>
      <c r="AU955">
        <f t="shared" si="49"/>
        <v>0</v>
      </c>
      <c r="AV955">
        <f t="shared" si="50"/>
        <v>0</v>
      </c>
      <c r="AW955">
        <f>COUNTIF(Erros!$J$2:$J$1060,H955)</f>
        <v>3</v>
      </c>
      <c r="AX955">
        <f>COUNTIF(Discrepante!$J$2:$J$86,H955)</f>
        <v>0</v>
      </c>
      <c r="AY955">
        <f>COUNTIF(Acertos!$J$2:$J$37,H955)</f>
        <v>0</v>
      </c>
    </row>
    <row r="956" spans="1:51">
      <c r="A956" s="33"/>
      <c r="B956" s="33"/>
      <c r="C956" s="33"/>
      <c r="D956" s="34">
        <v>1201881000</v>
      </c>
      <c r="E956" s="33"/>
      <c r="F956" s="33"/>
      <c r="G956" s="33"/>
      <c r="H956" s="34">
        <v>83260647</v>
      </c>
      <c r="I956" s="29">
        <v>0</v>
      </c>
      <c r="J956" s="34" t="s">
        <v>828</v>
      </c>
      <c r="K956" s="33"/>
      <c r="L956" s="33"/>
      <c r="M956" s="33"/>
      <c r="N956" s="33"/>
      <c r="O956" s="33"/>
      <c r="P956" s="34">
        <v>649.63</v>
      </c>
      <c r="Q956" s="34" t="s">
        <v>386</v>
      </c>
      <c r="R956" s="34" t="s">
        <v>386</v>
      </c>
      <c r="S956" s="34" t="s">
        <v>386</v>
      </c>
      <c r="T956" s="34">
        <v>57</v>
      </c>
      <c r="U956" s="34">
        <v>0</v>
      </c>
      <c r="V956" s="34">
        <v>1</v>
      </c>
      <c r="W956" s="34">
        <v>160957</v>
      </c>
      <c r="X956" s="35">
        <v>44761.875</v>
      </c>
      <c r="Y956" s="34" t="s">
        <v>392</v>
      </c>
      <c r="Z956" s="34">
        <v>1</v>
      </c>
      <c r="AA956" s="35">
        <v>44657.875</v>
      </c>
      <c r="AB956" s="35">
        <v>44761.875</v>
      </c>
      <c r="AC956" s="35">
        <v>44551.875</v>
      </c>
      <c r="AD956" s="35">
        <v>44657.875</v>
      </c>
      <c r="AE956" s="35"/>
      <c r="AF956" s="35">
        <v>44578.875</v>
      </c>
      <c r="AG956" s="34"/>
      <c r="AH956" s="34">
        <v>0</v>
      </c>
      <c r="AI956" s="34">
        <v>0</v>
      </c>
      <c r="AJ956" s="34">
        <v>0</v>
      </c>
      <c r="AK956" s="34">
        <v>0</v>
      </c>
      <c r="AL956" s="34">
        <v>0</v>
      </c>
      <c r="AM956" s="34">
        <v>0</v>
      </c>
      <c r="AN956" s="34" t="s">
        <v>389</v>
      </c>
      <c r="AO956" s="34"/>
      <c r="AP956" s="34" t="s">
        <v>476</v>
      </c>
      <c r="AQ956" s="34">
        <v>77338</v>
      </c>
      <c r="AR956" s="34">
        <v>773.38</v>
      </c>
      <c r="AS956" s="34" t="s">
        <v>391</v>
      </c>
      <c r="AT956" t="str">
        <f t="shared" si="48"/>
        <v>1201881000832606470WXWXLXX GXMX DX XNTXNX MXWHXDX649.63NÃONÃONÃO570116095744761.875ANMEP144657.87544761.87544551.87544657.87544578.875000000AMILAMIL 400 QC NACIONAL77338773.38INATIVO</v>
      </c>
      <c r="AU956">
        <f t="shared" si="49"/>
        <v>1</v>
      </c>
      <c r="AV956">
        <f t="shared" si="50"/>
        <v>1</v>
      </c>
      <c r="AW956">
        <f>COUNTIF(Erros!$J$2:$J$1060,H956)</f>
        <v>3</v>
      </c>
      <c r="AX956">
        <f>COUNTIF(Discrepante!$J$2:$J$86,H956)</f>
        <v>0</v>
      </c>
      <c r="AY956">
        <f>COUNTIF(Acertos!$J$2:$J$37,H956)</f>
        <v>0</v>
      </c>
    </row>
    <row r="957" spans="1:51">
      <c r="A957" s="33"/>
      <c r="B957" s="33"/>
      <c r="C957" s="33"/>
      <c r="D957" s="36">
        <v>1201881000</v>
      </c>
      <c r="E957" s="33"/>
      <c r="F957" s="33"/>
      <c r="G957" s="33"/>
      <c r="H957" s="36">
        <v>83260647</v>
      </c>
      <c r="I957" s="30">
        <v>0</v>
      </c>
      <c r="J957" s="36" t="s">
        <v>828</v>
      </c>
      <c r="K957" s="33"/>
      <c r="L957" s="33"/>
      <c r="M957" s="33"/>
      <c r="N957" s="33"/>
      <c r="O957" s="33"/>
      <c r="P957" s="36">
        <v>649.63</v>
      </c>
      <c r="Q957" s="36" t="s">
        <v>386</v>
      </c>
      <c r="R957" s="36" t="s">
        <v>386</v>
      </c>
      <c r="S957" s="36" t="s">
        <v>386</v>
      </c>
      <c r="T957" s="36">
        <v>57</v>
      </c>
      <c r="U957" s="36">
        <v>0</v>
      </c>
      <c r="V957" s="36">
        <v>1</v>
      </c>
      <c r="W957" s="36">
        <v>160957</v>
      </c>
      <c r="X957" s="37">
        <v>44761.875</v>
      </c>
      <c r="Y957" s="36" t="s">
        <v>392</v>
      </c>
      <c r="Z957" s="36">
        <v>1</v>
      </c>
      <c r="AA957" s="37">
        <v>44657.875</v>
      </c>
      <c r="AB957" s="37">
        <v>44761.875</v>
      </c>
      <c r="AC957" s="37">
        <v>44551.875</v>
      </c>
      <c r="AD957" s="37">
        <v>44657.875</v>
      </c>
      <c r="AE957" s="37"/>
      <c r="AF957" s="37">
        <v>44578.875</v>
      </c>
      <c r="AG957" s="36"/>
      <c r="AH957" s="36">
        <v>0</v>
      </c>
      <c r="AI957" s="36">
        <v>0</v>
      </c>
      <c r="AJ957" s="36">
        <v>0</v>
      </c>
      <c r="AK957" s="36">
        <v>0</v>
      </c>
      <c r="AL957" s="36">
        <v>0</v>
      </c>
      <c r="AM957" s="36">
        <v>0</v>
      </c>
      <c r="AN957" s="36" t="s">
        <v>389</v>
      </c>
      <c r="AO957" s="36"/>
      <c r="AP957" s="36" t="s">
        <v>476</v>
      </c>
      <c r="AQ957" s="36">
        <v>77338</v>
      </c>
      <c r="AR957" s="36">
        <v>773.38</v>
      </c>
      <c r="AS957" s="36" t="s">
        <v>391</v>
      </c>
      <c r="AT957" t="str">
        <f t="shared" si="48"/>
        <v>1201881000832606470WXWXLXX GXMX DX XNTXNX MXWHXDX649.63NÃONÃONÃO570116095744761.875ANMEP144657.87544761.87544551.87544657.87544578.875000000AMILAMIL 400 QC NACIONAL77338773.38INATIVO</v>
      </c>
      <c r="AU957">
        <f t="shared" si="49"/>
        <v>1</v>
      </c>
      <c r="AV957">
        <f t="shared" si="50"/>
        <v>1</v>
      </c>
      <c r="AW957">
        <f>COUNTIF(Erros!$J$2:$J$1060,H957)</f>
        <v>3</v>
      </c>
      <c r="AX957">
        <f>COUNTIF(Discrepante!$J$2:$J$86,H957)</f>
        <v>0</v>
      </c>
      <c r="AY957">
        <f>COUNTIF(Acertos!$J$2:$J$37,H957)</f>
        <v>0</v>
      </c>
    </row>
    <row r="958" spans="1:51">
      <c r="A958" s="33"/>
      <c r="B958" s="33"/>
      <c r="C958" s="33"/>
      <c r="D958" s="36">
        <v>1191014000</v>
      </c>
      <c r="E958" s="33"/>
      <c r="F958" s="33"/>
      <c r="G958" s="33"/>
      <c r="H958" s="36">
        <v>83260677</v>
      </c>
      <c r="I958" s="30">
        <v>0</v>
      </c>
      <c r="J958" s="36" t="s">
        <v>538</v>
      </c>
      <c r="K958" s="33"/>
      <c r="L958" s="33"/>
      <c r="M958" s="33"/>
      <c r="N958" s="33"/>
      <c r="O958" s="33"/>
      <c r="P958" s="36">
        <v>738.6</v>
      </c>
      <c r="Q958" s="36" t="s">
        <v>404</v>
      </c>
      <c r="R958" s="36" t="s">
        <v>404</v>
      </c>
      <c r="S958" s="36" t="s">
        <v>386</v>
      </c>
      <c r="T958" s="36">
        <v>19</v>
      </c>
      <c r="U958" s="36">
        <v>0</v>
      </c>
      <c r="V958" s="36">
        <v>1</v>
      </c>
      <c r="W958" s="36">
        <v>170132</v>
      </c>
      <c r="X958" s="37">
        <v>44777.875</v>
      </c>
      <c r="Y958" s="36" t="s">
        <v>387</v>
      </c>
      <c r="Z958" s="36">
        <v>1</v>
      </c>
      <c r="AA958" s="37">
        <v>44712.875</v>
      </c>
      <c r="AB958" s="37">
        <v>44777.875</v>
      </c>
      <c r="AC958" s="37">
        <v>44548.875</v>
      </c>
      <c r="AD958" s="37">
        <v>44741.875</v>
      </c>
      <c r="AE958" s="37"/>
      <c r="AF958" s="37">
        <v>44578.875</v>
      </c>
      <c r="AG958" s="36"/>
      <c r="AH958" s="36">
        <v>0</v>
      </c>
      <c r="AI958" s="36">
        <v>0</v>
      </c>
      <c r="AJ958" s="36">
        <v>0</v>
      </c>
      <c r="AK958" s="36">
        <v>0</v>
      </c>
      <c r="AL958" s="36">
        <v>0</v>
      </c>
      <c r="AM958" s="36">
        <v>0</v>
      </c>
      <c r="AN958" s="36" t="s">
        <v>389</v>
      </c>
      <c r="AO958" s="36">
        <v>44</v>
      </c>
      <c r="AP958" s="36" t="s">
        <v>390</v>
      </c>
      <c r="AQ958" s="36">
        <v>87928</v>
      </c>
      <c r="AR958" s="36">
        <v>879.28</v>
      </c>
      <c r="AS958" s="36" t="s">
        <v>391</v>
      </c>
      <c r="AT958" t="str">
        <f t="shared" si="48"/>
        <v>1191014000832606770NXXH XLXVXXRX WXMBXX XNTX X738.6SIMSIMNÃO190117013244777.875FNEL144712.87544777.87544548.87544741.87544578.875000000AMIL44AMIL 400 QP NACIONAL87928879.28INATIVO</v>
      </c>
      <c r="AU958">
        <f t="shared" si="49"/>
        <v>0</v>
      </c>
      <c r="AV958">
        <f t="shared" si="50"/>
        <v>0</v>
      </c>
      <c r="AW958">
        <f>COUNTIF(Erros!$J$2:$J$1060,H958)</f>
        <v>1</v>
      </c>
      <c r="AX958">
        <f>COUNTIF(Discrepante!$J$2:$J$86,H958)</f>
        <v>0</v>
      </c>
      <c r="AY958">
        <f>COUNTIF(Acertos!$J$2:$J$37,H958)</f>
        <v>0</v>
      </c>
    </row>
    <row r="959" spans="1:51">
      <c r="A959" s="33"/>
      <c r="B959" s="33"/>
      <c r="C959" s="33"/>
      <c r="D959" s="34"/>
      <c r="E959" s="33"/>
      <c r="F959" s="33"/>
      <c r="G959" s="33"/>
      <c r="H959" s="34">
        <v>83323442</v>
      </c>
      <c r="I959" s="29">
        <v>0</v>
      </c>
      <c r="J959" s="34" t="s">
        <v>713</v>
      </c>
      <c r="K959" s="33"/>
      <c r="L959" s="33"/>
      <c r="M959" s="33"/>
      <c r="N959" s="33"/>
      <c r="O959" s="33"/>
      <c r="P959" s="34">
        <v>1082.6600000000001</v>
      </c>
      <c r="Q959" s="34" t="s">
        <v>404</v>
      </c>
      <c r="R959" s="34" t="s">
        <v>404</v>
      </c>
      <c r="S959" s="34" t="s">
        <v>404</v>
      </c>
      <c r="T959" s="34">
        <v>810</v>
      </c>
      <c r="U959" s="34">
        <v>485423203</v>
      </c>
      <c r="V959" s="34">
        <v>1</v>
      </c>
      <c r="W959" s="34">
        <v>380284</v>
      </c>
      <c r="X959" s="35">
        <v>44777.875</v>
      </c>
      <c r="Y959" s="34" t="s">
        <v>401</v>
      </c>
      <c r="Z959" s="34">
        <v>0</v>
      </c>
      <c r="AA959" s="35"/>
      <c r="AB959" s="35">
        <v>44777.875</v>
      </c>
      <c r="AC959" s="35">
        <v>25589.916666666668</v>
      </c>
      <c r="AD959" s="35">
        <v>44592.875</v>
      </c>
      <c r="AE959" s="35"/>
      <c r="AF959" s="35">
        <v>44592.875</v>
      </c>
      <c r="AG959" s="34"/>
      <c r="AH959" s="34">
        <v>0</v>
      </c>
      <c r="AI959" s="34">
        <v>0</v>
      </c>
      <c r="AJ959" s="34">
        <v>0</v>
      </c>
      <c r="AK959" s="34">
        <v>0</v>
      </c>
      <c r="AL959" s="34">
        <v>0</v>
      </c>
      <c r="AM959" s="34">
        <v>0</v>
      </c>
      <c r="AN959" s="34" t="s">
        <v>389</v>
      </c>
      <c r="AO959" s="34">
        <v>5</v>
      </c>
      <c r="AP959" s="34" t="s">
        <v>668</v>
      </c>
      <c r="AQ959" s="34">
        <v>125589</v>
      </c>
      <c r="AR959" s="34">
        <v>1255.8900000000001</v>
      </c>
      <c r="AS959" s="34" t="s">
        <v>408</v>
      </c>
      <c r="AT959" t="str">
        <f t="shared" si="48"/>
        <v>833234420WXLXX MXRTX PXRXXRX MXRQUX1082.66SIMSIMSIM810485423203138028444777.875ASPROLI - ENTIDADE FECHADA044777.87525589.916666666744592.87544592.875000000AMIL5AMIL S450 QP S/COPART1255891255.89ATIVO</v>
      </c>
      <c r="AU959">
        <f t="shared" si="49"/>
        <v>0</v>
      </c>
      <c r="AV959">
        <f t="shared" si="50"/>
        <v>0</v>
      </c>
      <c r="AW959">
        <f>COUNTIF(Erros!$J$2:$J$1060,H959)</f>
        <v>1</v>
      </c>
      <c r="AX959">
        <f>COUNTIF(Discrepante!$J$2:$J$86,H959)</f>
        <v>0</v>
      </c>
      <c r="AY959">
        <f>COUNTIF(Acertos!$J$2:$J$37,H959)</f>
        <v>0</v>
      </c>
    </row>
    <row r="960" spans="1:51">
      <c r="A960" s="33"/>
      <c r="B960" s="33"/>
      <c r="C960" s="33"/>
      <c r="D960" s="34"/>
      <c r="E960" s="33"/>
      <c r="F960" s="33"/>
      <c r="G960" s="33"/>
      <c r="H960" s="34">
        <v>83327069</v>
      </c>
      <c r="I960" s="29">
        <v>0</v>
      </c>
      <c r="J960" s="34" t="s">
        <v>706</v>
      </c>
      <c r="K960" s="33"/>
      <c r="L960" s="33"/>
      <c r="M960" s="33"/>
      <c r="N960" s="33"/>
      <c r="O960" s="33"/>
      <c r="P960" s="34">
        <v>544.53</v>
      </c>
      <c r="Q960" s="34" t="s">
        <v>386</v>
      </c>
      <c r="R960" s="34" t="s">
        <v>386</v>
      </c>
      <c r="S960" s="34" t="s">
        <v>386</v>
      </c>
      <c r="T960" s="34">
        <v>810</v>
      </c>
      <c r="U960" s="34">
        <v>485420209</v>
      </c>
      <c r="V960" s="34">
        <v>1</v>
      </c>
      <c r="W960" s="34">
        <v>380280</v>
      </c>
      <c r="X960" s="35">
        <v>44777.875</v>
      </c>
      <c r="Y960" s="34" t="s">
        <v>401</v>
      </c>
      <c r="Z960" s="34">
        <v>0</v>
      </c>
      <c r="AA960" s="35">
        <v>44711.875</v>
      </c>
      <c r="AB960" s="35">
        <v>44777.875</v>
      </c>
      <c r="AC960" s="35">
        <v>32693.875</v>
      </c>
      <c r="AD960" s="35">
        <v>44711.875</v>
      </c>
      <c r="AE960" s="35">
        <v>44711.875</v>
      </c>
      <c r="AF960" s="35">
        <v>44592.875</v>
      </c>
      <c r="AG960" s="34"/>
      <c r="AH960" s="34">
        <v>0</v>
      </c>
      <c r="AI960" s="34">
        <v>0</v>
      </c>
      <c r="AJ960" s="34">
        <v>0</v>
      </c>
      <c r="AK960" s="34">
        <v>0</v>
      </c>
      <c r="AL960" s="34">
        <v>0</v>
      </c>
      <c r="AM960" s="34">
        <v>0</v>
      </c>
      <c r="AN960" s="34" t="s">
        <v>389</v>
      </c>
      <c r="AO960" s="34"/>
      <c r="AP960" s="34" t="s">
        <v>707</v>
      </c>
      <c r="AQ960" s="34">
        <v>63163</v>
      </c>
      <c r="AR960" s="34">
        <v>631.63</v>
      </c>
      <c r="AS960" s="34" t="s">
        <v>391</v>
      </c>
      <c r="AT960" t="str">
        <f t="shared" si="48"/>
        <v>833270690WXXXNX RXBXXRX DX XLVX544.53NÃONÃONÃO810485420209138028044777.875ASPROLI - ENTIDADE FECHADA044711.87544777.87532693.87544711.87544711.87544592.875000000AMILAMIL S750 R1 QP C/COPART63163631.63INATIVO</v>
      </c>
      <c r="AU960">
        <f t="shared" si="49"/>
        <v>0</v>
      </c>
      <c r="AV960">
        <f t="shared" si="50"/>
        <v>0</v>
      </c>
      <c r="AW960">
        <f>COUNTIF(Erros!$J$2:$J$1060,H960)</f>
        <v>1</v>
      </c>
      <c r="AX960">
        <f>COUNTIF(Discrepante!$J$2:$J$86,H960)</f>
        <v>0</v>
      </c>
      <c r="AY960">
        <f>COUNTIF(Acertos!$J$2:$J$37,H960)</f>
        <v>0</v>
      </c>
    </row>
    <row r="961" spans="1:51">
      <c r="A961" s="33"/>
      <c r="B961" s="33"/>
      <c r="C961" s="33"/>
      <c r="D961" s="34"/>
      <c r="E961" s="33"/>
      <c r="F961" s="33"/>
      <c r="G961" s="33"/>
      <c r="H961" s="34">
        <v>83327070</v>
      </c>
      <c r="I961" s="29">
        <v>0</v>
      </c>
      <c r="J961" s="34" t="s">
        <v>709</v>
      </c>
      <c r="K961" s="33"/>
      <c r="L961" s="33"/>
      <c r="M961" s="33"/>
      <c r="N961" s="33"/>
      <c r="O961" s="33"/>
      <c r="P961" s="34">
        <v>317.89999999999998</v>
      </c>
      <c r="Q961" s="34" t="s">
        <v>386</v>
      </c>
      <c r="R961" s="34" t="s">
        <v>386</v>
      </c>
      <c r="S961" s="34" t="s">
        <v>386</v>
      </c>
      <c r="T961" s="34">
        <v>810</v>
      </c>
      <c r="U961" s="34">
        <v>485420209</v>
      </c>
      <c r="V961" s="34">
        <v>1</v>
      </c>
      <c r="W961" s="34">
        <v>380280</v>
      </c>
      <c r="X961" s="35">
        <v>44777.875</v>
      </c>
      <c r="Y961" s="34" t="s">
        <v>401</v>
      </c>
      <c r="Z961" s="34">
        <v>2</v>
      </c>
      <c r="AA961" s="35">
        <v>44711.875</v>
      </c>
      <c r="AB961" s="35">
        <v>44777.875</v>
      </c>
      <c r="AC961" s="35">
        <v>38679.916666666664</v>
      </c>
      <c r="AD961" s="35">
        <v>44711.875</v>
      </c>
      <c r="AE961" s="35"/>
      <c r="AF961" s="35">
        <v>44592.875</v>
      </c>
      <c r="AG961" s="34"/>
      <c r="AH961" s="34">
        <v>0</v>
      </c>
      <c r="AI961" s="34">
        <v>0</v>
      </c>
      <c r="AJ961" s="34">
        <v>0</v>
      </c>
      <c r="AK961" s="34">
        <v>0</v>
      </c>
      <c r="AL961" s="34">
        <v>0</v>
      </c>
      <c r="AM961" s="34">
        <v>0</v>
      </c>
      <c r="AN961" s="34" t="s">
        <v>389</v>
      </c>
      <c r="AO961" s="34"/>
      <c r="AP961" s="34" t="s">
        <v>707</v>
      </c>
      <c r="AQ961" s="34">
        <v>36875</v>
      </c>
      <c r="AR961" s="34">
        <v>368.75</v>
      </c>
      <c r="AS961" s="34" t="s">
        <v>391</v>
      </c>
      <c r="AT961" t="str">
        <f t="shared" si="48"/>
        <v>833270700WRXTXXN PXBLX DX XLVX XUZX317.9NÃONÃONÃO810485420209138028044777.875ASPROLI - ENTIDADE FECHADA244711.87544777.87538679.916666666744711.87544592.875000000AMILAMIL S750 R1 QP C/COPART36875368.75INATIVO</v>
      </c>
      <c r="AU961">
        <f t="shared" si="49"/>
        <v>0</v>
      </c>
      <c r="AV961">
        <f t="shared" si="50"/>
        <v>0</v>
      </c>
      <c r="AW961">
        <f>COUNTIF(Erros!$J$2:$J$1060,H961)</f>
        <v>1</v>
      </c>
      <c r="AX961">
        <f>COUNTIF(Discrepante!$J$2:$J$86,H961)</f>
        <v>0</v>
      </c>
      <c r="AY961">
        <f>COUNTIF(Acertos!$J$2:$J$37,H961)</f>
        <v>0</v>
      </c>
    </row>
    <row r="962" spans="1:51">
      <c r="A962" s="33"/>
      <c r="B962" s="33"/>
      <c r="C962" s="33"/>
      <c r="D962" s="34"/>
      <c r="E962" s="33"/>
      <c r="F962" s="33"/>
      <c r="G962" s="33"/>
      <c r="H962" s="34">
        <v>83327071</v>
      </c>
      <c r="I962" s="29">
        <v>0</v>
      </c>
      <c r="J962" s="34" t="s">
        <v>711</v>
      </c>
      <c r="K962" s="33"/>
      <c r="L962" s="33"/>
      <c r="M962" s="33"/>
      <c r="N962" s="33"/>
      <c r="O962" s="33"/>
      <c r="P962" s="34">
        <v>317.89999999999998</v>
      </c>
      <c r="Q962" s="34" t="s">
        <v>386</v>
      </c>
      <c r="R962" s="34" t="s">
        <v>386</v>
      </c>
      <c r="S962" s="34" t="s">
        <v>386</v>
      </c>
      <c r="T962" s="34">
        <v>810</v>
      </c>
      <c r="U962" s="34">
        <v>485420209</v>
      </c>
      <c r="V962" s="34">
        <v>1</v>
      </c>
      <c r="W962" s="34">
        <v>380280</v>
      </c>
      <c r="X962" s="35">
        <v>44777.875</v>
      </c>
      <c r="Y962" s="34" t="s">
        <v>401</v>
      </c>
      <c r="Z962" s="34">
        <v>4</v>
      </c>
      <c r="AA962" s="35">
        <v>44711.875</v>
      </c>
      <c r="AB962" s="35">
        <v>44777.875</v>
      </c>
      <c r="AC962" s="35">
        <v>43688.875</v>
      </c>
      <c r="AD962" s="35">
        <v>44711.875</v>
      </c>
      <c r="AE962" s="35"/>
      <c r="AF962" s="35">
        <v>44592.875</v>
      </c>
      <c r="AG962" s="34"/>
      <c r="AH962" s="34">
        <v>0</v>
      </c>
      <c r="AI962" s="34">
        <v>0</v>
      </c>
      <c r="AJ962" s="34">
        <v>0</v>
      </c>
      <c r="AK962" s="34">
        <v>0</v>
      </c>
      <c r="AL962" s="34">
        <v>0</v>
      </c>
      <c r="AM962" s="34">
        <v>0</v>
      </c>
      <c r="AN962" s="34" t="s">
        <v>389</v>
      </c>
      <c r="AO962" s="34"/>
      <c r="AP962" s="34" t="s">
        <v>707</v>
      </c>
      <c r="AQ962" s="34">
        <v>36875</v>
      </c>
      <c r="AR962" s="34">
        <v>368.75</v>
      </c>
      <c r="AS962" s="34" t="s">
        <v>391</v>
      </c>
      <c r="AT962" t="str">
        <f t="shared" ref="AT962:AT1025" si="51">CONCATENATE(A962,B962,C962,D962,E962,F962,G962,H962,I962,J962,K962,L962,M962,N962,O962,P962,Q962,R962,S962,T962,U962,V962,W962,X962,Y962,Z962,AA962,AB962,AC962,AD962,AE962,AF962,AG962,AH962,AI962,AJ962,AK962,AL962,AM962,AN962,AO962,AP962,AQ962,AR962,AS962)</f>
        <v>833270710HYXGX XNGXLX DX XLVX QUXXRXZ317.9NÃONÃONÃO810485420209138028044777.875ASPROLI - ENTIDADE FECHADA444711.87544777.87543688.87544711.87544592.875000000AMILAMIL S750 R1 QP C/COPART36875368.75INATIVO</v>
      </c>
      <c r="AU962">
        <f t="shared" ref="AU962:AU1025" si="52">IF(AT962=AT961,1,0)</f>
        <v>0</v>
      </c>
      <c r="AV962">
        <f t="shared" si="50"/>
        <v>0</v>
      </c>
      <c r="AW962">
        <f>COUNTIF(Erros!$J$2:$J$1060,H962)</f>
        <v>1</v>
      </c>
      <c r="AX962">
        <f>COUNTIF(Discrepante!$J$2:$J$86,H962)</f>
        <v>0</v>
      </c>
      <c r="AY962">
        <f>COUNTIF(Acertos!$J$2:$J$37,H962)</f>
        <v>0</v>
      </c>
    </row>
    <row r="963" spans="1:51">
      <c r="A963" s="33"/>
      <c r="B963" s="33"/>
      <c r="C963" s="33"/>
      <c r="D963" s="36"/>
      <c r="E963" s="33"/>
      <c r="F963" s="33"/>
      <c r="G963" s="33"/>
      <c r="H963" s="36">
        <v>83327072</v>
      </c>
      <c r="I963" s="30">
        <v>0</v>
      </c>
      <c r="J963" s="36" t="s">
        <v>712</v>
      </c>
      <c r="K963" s="33"/>
      <c r="L963" s="33"/>
      <c r="M963" s="33"/>
      <c r="N963" s="33"/>
      <c r="O963" s="33"/>
      <c r="P963" s="36">
        <v>317.89999999999998</v>
      </c>
      <c r="Q963" s="36" t="s">
        <v>386</v>
      </c>
      <c r="R963" s="36" t="s">
        <v>386</v>
      </c>
      <c r="S963" s="36" t="s">
        <v>386</v>
      </c>
      <c r="T963" s="36">
        <v>810</v>
      </c>
      <c r="U963" s="36">
        <v>485420209</v>
      </c>
      <c r="V963" s="36">
        <v>1</v>
      </c>
      <c r="W963" s="36">
        <v>380280</v>
      </c>
      <c r="X963" s="37">
        <v>44777.875</v>
      </c>
      <c r="Y963" s="36" t="s">
        <v>401</v>
      </c>
      <c r="Z963" s="36">
        <v>5</v>
      </c>
      <c r="AA963" s="37">
        <v>44711.875</v>
      </c>
      <c r="AB963" s="37">
        <v>44777.875</v>
      </c>
      <c r="AC963" s="37">
        <v>44204.875</v>
      </c>
      <c r="AD963" s="37">
        <v>44711.875</v>
      </c>
      <c r="AE963" s="37"/>
      <c r="AF963" s="37">
        <v>44592.875</v>
      </c>
      <c r="AG963" s="36"/>
      <c r="AH963" s="36">
        <v>0</v>
      </c>
      <c r="AI963" s="36">
        <v>0</v>
      </c>
      <c r="AJ963" s="36">
        <v>0</v>
      </c>
      <c r="AK963" s="36">
        <v>0</v>
      </c>
      <c r="AL963" s="36">
        <v>0</v>
      </c>
      <c r="AM963" s="36">
        <v>0</v>
      </c>
      <c r="AN963" s="36" t="s">
        <v>389</v>
      </c>
      <c r="AO963" s="36"/>
      <c r="AP963" s="36" t="s">
        <v>707</v>
      </c>
      <c r="AQ963" s="36">
        <v>36875</v>
      </c>
      <c r="AR963" s="36">
        <v>368.75</v>
      </c>
      <c r="AS963" s="36" t="s">
        <v>391</v>
      </c>
      <c r="AT963" t="str">
        <f t="shared" si="51"/>
        <v>833270720GXBRXXL XNGXLX DX XLVX QUXXRXZ317.9NÃONÃONÃO810485420209138028044777.875ASPROLI - ENTIDADE FECHADA544711.87544777.87544204.87544711.87544592.875000000AMILAMIL S750 R1 QP C/COPART36875368.75INATIVO</v>
      </c>
      <c r="AU963">
        <f t="shared" si="52"/>
        <v>0</v>
      </c>
      <c r="AV963">
        <f t="shared" ref="AV963:AV1026" si="53">IF(H963=H962,1,0)</f>
        <v>0</v>
      </c>
      <c r="AW963">
        <f>COUNTIF(Erros!$J$2:$J$1060,H963)</f>
        <v>1</v>
      </c>
      <c r="AX963">
        <f>COUNTIF(Discrepante!$J$2:$J$86,H963)</f>
        <v>0</v>
      </c>
      <c r="AY963">
        <f>COUNTIF(Acertos!$J$2:$J$37,H963)</f>
        <v>0</v>
      </c>
    </row>
    <row r="964" spans="1:51">
      <c r="A964" s="33"/>
      <c r="B964" s="33"/>
      <c r="C964" s="33"/>
      <c r="D964" s="36"/>
      <c r="E964" s="33"/>
      <c r="F964" s="33"/>
      <c r="G964" s="33"/>
      <c r="H964" s="36">
        <v>83327073</v>
      </c>
      <c r="I964" s="30">
        <v>0</v>
      </c>
      <c r="J964" s="36" t="s">
        <v>708</v>
      </c>
      <c r="K964" s="33"/>
      <c r="L964" s="33"/>
      <c r="M964" s="33"/>
      <c r="N964" s="33"/>
      <c r="O964" s="33"/>
      <c r="P964" s="36">
        <v>317.89999999999998</v>
      </c>
      <c r="Q964" s="36" t="s">
        <v>386</v>
      </c>
      <c r="R964" s="36" t="s">
        <v>386</v>
      </c>
      <c r="S964" s="36" t="s">
        <v>386</v>
      </c>
      <c r="T964" s="36">
        <v>810</v>
      </c>
      <c r="U964" s="36">
        <v>485420209</v>
      </c>
      <c r="V964" s="36">
        <v>1</v>
      </c>
      <c r="W964" s="36">
        <v>380280</v>
      </c>
      <c r="X964" s="37">
        <v>44777.875</v>
      </c>
      <c r="Y964" s="36" t="s">
        <v>401</v>
      </c>
      <c r="Z964" s="36">
        <v>1</v>
      </c>
      <c r="AA964" s="37">
        <v>44711.875</v>
      </c>
      <c r="AB964" s="37">
        <v>44777.875</v>
      </c>
      <c r="AC964" s="37">
        <v>39296.875</v>
      </c>
      <c r="AD964" s="37">
        <v>44711.875</v>
      </c>
      <c r="AE964" s="37"/>
      <c r="AF964" s="37">
        <v>44592.875</v>
      </c>
      <c r="AG964" s="36"/>
      <c r="AH964" s="36">
        <v>0</v>
      </c>
      <c r="AI964" s="36">
        <v>0</v>
      </c>
      <c r="AJ964" s="36">
        <v>0</v>
      </c>
      <c r="AK964" s="36">
        <v>0</v>
      </c>
      <c r="AL964" s="36">
        <v>0</v>
      </c>
      <c r="AM964" s="36">
        <v>0</v>
      </c>
      <c r="AN964" s="36" t="s">
        <v>389</v>
      </c>
      <c r="AO964" s="36"/>
      <c r="AP964" s="36" t="s">
        <v>707</v>
      </c>
      <c r="AQ964" s="36">
        <v>36875</v>
      </c>
      <c r="AR964" s="36">
        <v>368.75</v>
      </c>
      <c r="AS964" s="36" t="s">
        <v>391</v>
      </c>
      <c r="AT964" t="str">
        <f t="shared" si="51"/>
        <v>833270730WXUXN DX XLVX XUZX317.9NÃONÃONÃO810485420209138028044777.875ASPROLI - ENTIDADE FECHADA144711.87544777.87539296.87544711.87544592.875000000AMILAMIL S750 R1 QP C/COPART36875368.75INATIVO</v>
      </c>
      <c r="AU964">
        <f t="shared" si="52"/>
        <v>0</v>
      </c>
      <c r="AV964">
        <f t="shared" si="53"/>
        <v>0</v>
      </c>
      <c r="AW964">
        <f>COUNTIF(Erros!$J$2:$J$1060,H964)</f>
        <v>1</v>
      </c>
      <c r="AX964">
        <f>COUNTIF(Discrepante!$J$2:$J$86,H964)</f>
        <v>0</v>
      </c>
      <c r="AY964">
        <f>COUNTIF(Acertos!$J$2:$J$37,H964)</f>
        <v>0</v>
      </c>
    </row>
    <row r="965" spans="1:51">
      <c r="A965" s="33"/>
      <c r="B965" s="33"/>
      <c r="C965" s="33"/>
      <c r="D965" s="36"/>
      <c r="E965" s="33"/>
      <c r="F965" s="33"/>
      <c r="G965" s="33"/>
      <c r="H965" s="36">
        <v>83327074</v>
      </c>
      <c r="I965" s="30">
        <v>0</v>
      </c>
      <c r="J965" s="36" t="s">
        <v>710</v>
      </c>
      <c r="K965" s="33"/>
      <c r="L965" s="33"/>
      <c r="M965" s="33"/>
      <c r="N965" s="33"/>
      <c r="O965" s="33"/>
      <c r="P965" s="36">
        <v>317.89999999999998</v>
      </c>
      <c r="Q965" s="36" t="s">
        <v>386</v>
      </c>
      <c r="R965" s="36" t="s">
        <v>386</v>
      </c>
      <c r="S965" s="36" t="s">
        <v>386</v>
      </c>
      <c r="T965" s="36">
        <v>810</v>
      </c>
      <c r="U965" s="36">
        <v>485420209</v>
      </c>
      <c r="V965" s="36">
        <v>1</v>
      </c>
      <c r="W965" s="36">
        <v>380280</v>
      </c>
      <c r="X965" s="37">
        <v>44777.875</v>
      </c>
      <c r="Y965" s="36" t="s">
        <v>401</v>
      </c>
      <c r="Z965" s="36">
        <v>3</v>
      </c>
      <c r="AA965" s="37">
        <v>44711.875</v>
      </c>
      <c r="AB965" s="37">
        <v>44777.875</v>
      </c>
      <c r="AC965" s="37">
        <v>40732.875</v>
      </c>
      <c r="AD965" s="37">
        <v>44711.875</v>
      </c>
      <c r="AE965" s="37"/>
      <c r="AF965" s="37">
        <v>44592.875</v>
      </c>
      <c r="AG965" s="36"/>
      <c r="AH965" s="36">
        <v>0</v>
      </c>
      <c r="AI965" s="36">
        <v>0</v>
      </c>
      <c r="AJ965" s="36">
        <v>0</v>
      </c>
      <c r="AK965" s="36">
        <v>0</v>
      </c>
      <c r="AL965" s="36">
        <v>0</v>
      </c>
      <c r="AM965" s="36">
        <v>0</v>
      </c>
      <c r="AN965" s="36" t="s">
        <v>389</v>
      </c>
      <c r="AO965" s="36"/>
      <c r="AP965" s="36" t="s">
        <v>707</v>
      </c>
      <c r="AQ965" s="36">
        <v>36875</v>
      </c>
      <c r="AR965" s="36">
        <v>368.75</v>
      </c>
      <c r="AS965" s="36" t="s">
        <v>391</v>
      </c>
      <c r="AT965" t="str">
        <f t="shared" si="51"/>
        <v>833270740KXYLXXNX WRXTXNX DX XLVX DX WXRVXLHX317.9NÃONÃONÃO810485420209138028044777.875ASPROLI - ENTIDADE FECHADA344711.87544777.87540732.87544711.87544592.875000000AMILAMIL S750 R1 QP C/COPART36875368.75INATIVO</v>
      </c>
      <c r="AU965">
        <f t="shared" si="52"/>
        <v>0</v>
      </c>
      <c r="AV965">
        <f t="shared" si="53"/>
        <v>0</v>
      </c>
      <c r="AW965">
        <f>COUNTIF(Erros!$J$2:$J$1060,H965)</f>
        <v>1</v>
      </c>
      <c r="AX965">
        <f>COUNTIF(Discrepante!$J$2:$J$86,H965)</f>
        <v>0</v>
      </c>
      <c r="AY965">
        <f>COUNTIF(Acertos!$J$2:$J$37,H965)</f>
        <v>0</v>
      </c>
    </row>
    <row r="966" spans="1:51">
      <c r="A966" s="33"/>
      <c r="B966" s="33"/>
      <c r="C966" s="33"/>
      <c r="D966" s="36"/>
      <c r="E966" s="33"/>
      <c r="F966" s="33"/>
      <c r="G966" s="33"/>
      <c r="H966" s="36">
        <v>83327077</v>
      </c>
      <c r="I966" s="30">
        <v>0</v>
      </c>
      <c r="J966" s="36" t="s">
        <v>719</v>
      </c>
      <c r="K966" s="33"/>
      <c r="L966" s="33"/>
      <c r="M966" s="33"/>
      <c r="N966" s="33"/>
      <c r="O966" s="33"/>
      <c r="P966" s="36">
        <v>646.45000000000005</v>
      </c>
      <c r="Q966" s="36" t="s">
        <v>404</v>
      </c>
      <c r="R966" s="36" t="s">
        <v>404</v>
      </c>
      <c r="S966" s="36" t="s">
        <v>404</v>
      </c>
      <c r="T966" s="36">
        <v>810</v>
      </c>
      <c r="U966" s="36">
        <v>485421207</v>
      </c>
      <c r="V966" s="36">
        <v>1</v>
      </c>
      <c r="W966" s="36">
        <v>382950</v>
      </c>
      <c r="X966" s="37">
        <v>44777.875</v>
      </c>
      <c r="Y966" s="36" t="s">
        <v>401</v>
      </c>
      <c r="Z966" s="36">
        <v>0</v>
      </c>
      <c r="AA966" s="37"/>
      <c r="AB966" s="37">
        <v>44777.875</v>
      </c>
      <c r="AC966" s="37">
        <v>34819.875</v>
      </c>
      <c r="AD966" s="37">
        <v>44770.875</v>
      </c>
      <c r="AE966" s="37">
        <v>44770.875</v>
      </c>
      <c r="AF966" s="37">
        <v>44592.875</v>
      </c>
      <c r="AG966" s="36"/>
      <c r="AH966" s="36">
        <v>0</v>
      </c>
      <c r="AI966" s="36">
        <v>0</v>
      </c>
      <c r="AJ966" s="36">
        <v>0</v>
      </c>
      <c r="AK966" s="36">
        <v>0</v>
      </c>
      <c r="AL966" s="36">
        <v>0</v>
      </c>
      <c r="AM966" s="36">
        <v>0</v>
      </c>
      <c r="AN966" s="36" t="s">
        <v>389</v>
      </c>
      <c r="AO966" s="36">
        <v>5</v>
      </c>
      <c r="AP966" s="36" t="s">
        <v>625</v>
      </c>
      <c r="AQ966" s="36">
        <v>74988</v>
      </c>
      <c r="AR966" s="36">
        <v>749.88</v>
      </c>
      <c r="AS966" s="36" t="s">
        <v>480</v>
      </c>
      <c r="AT966" t="str">
        <f t="shared" si="51"/>
        <v>833270770MXRXXNX MXNTXXRX RUX646.45SIMSIMSIM810485421207138295044777.875ASPROLI - ENTIDADE FECHADA044777.87534819.87544770.87544770.87544592.875000000AMIL5AMIL S750 R2 QP S/COPART74988749.88SUSPENSÃO</v>
      </c>
      <c r="AU966">
        <f t="shared" si="52"/>
        <v>0</v>
      </c>
      <c r="AV966">
        <f t="shared" si="53"/>
        <v>0</v>
      </c>
      <c r="AW966">
        <f>COUNTIF(Erros!$J$2:$J$1060,H966)</f>
        <v>1</v>
      </c>
      <c r="AX966">
        <f>COUNTIF(Discrepante!$J$2:$J$86,H966)</f>
        <v>0</v>
      </c>
      <c r="AY966">
        <f>COUNTIF(Acertos!$J$2:$J$37,H966)</f>
        <v>0</v>
      </c>
    </row>
    <row r="967" spans="1:51">
      <c r="A967" s="33"/>
      <c r="B967" s="33"/>
      <c r="C967" s="33"/>
      <c r="D967" s="34"/>
      <c r="E967" s="33"/>
      <c r="F967" s="33"/>
      <c r="G967" s="33"/>
      <c r="H967" s="34">
        <v>83327078</v>
      </c>
      <c r="I967" s="29">
        <v>0</v>
      </c>
      <c r="J967" s="34" t="s">
        <v>718</v>
      </c>
      <c r="K967" s="33"/>
      <c r="L967" s="33"/>
      <c r="M967" s="33"/>
      <c r="N967" s="33"/>
      <c r="O967" s="33"/>
      <c r="P967" s="34">
        <v>715.81</v>
      </c>
      <c r="Q967" s="34" t="s">
        <v>404</v>
      </c>
      <c r="R967" s="34" t="s">
        <v>404</v>
      </c>
      <c r="S967" s="34" t="s">
        <v>404</v>
      </c>
      <c r="T967" s="34">
        <v>810</v>
      </c>
      <c r="U967" s="34">
        <v>485423203</v>
      </c>
      <c r="V967" s="34">
        <v>1</v>
      </c>
      <c r="W967" s="34">
        <v>381976</v>
      </c>
      <c r="X967" s="35">
        <v>44777.875</v>
      </c>
      <c r="Y967" s="34" t="s">
        <v>401</v>
      </c>
      <c r="Z967" s="34">
        <v>0</v>
      </c>
      <c r="AA967" s="35"/>
      <c r="AB967" s="35">
        <v>44777.875</v>
      </c>
      <c r="AC967" s="35">
        <v>32018.875</v>
      </c>
      <c r="AD967" s="35">
        <v>44592.875</v>
      </c>
      <c r="AE967" s="35"/>
      <c r="AF967" s="35">
        <v>44592.875</v>
      </c>
      <c r="AG967" s="34"/>
      <c r="AH967" s="34">
        <v>0</v>
      </c>
      <c r="AI967" s="34">
        <v>0</v>
      </c>
      <c r="AJ967" s="34">
        <v>0</v>
      </c>
      <c r="AK967" s="34">
        <v>0</v>
      </c>
      <c r="AL967" s="34">
        <v>0</v>
      </c>
      <c r="AM967" s="34">
        <v>0</v>
      </c>
      <c r="AN967" s="34" t="s">
        <v>389</v>
      </c>
      <c r="AO967" s="34">
        <v>5</v>
      </c>
      <c r="AP967" s="34" t="s">
        <v>668</v>
      </c>
      <c r="AQ967" s="34">
        <v>83034</v>
      </c>
      <c r="AR967" s="34">
        <v>830.34</v>
      </c>
      <c r="AS967" s="34" t="s">
        <v>408</v>
      </c>
      <c r="AT967" t="str">
        <f t="shared" si="51"/>
        <v>833270780XNTXNXX VXNDXRLXY FXRRXZ DX XUX715.81SIMSIMSIM810485423203138197644777.875ASPROLI - ENTIDADE FECHADA044777.87532018.87544592.87544592.875000000AMIL5AMIL S450 QP S/COPART83034830.34ATIVO</v>
      </c>
      <c r="AU967">
        <f t="shared" si="52"/>
        <v>0</v>
      </c>
      <c r="AV967">
        <f t="shared" si="53"/>
        <v>0</v>
      </c>
      <c r="AW967">
        <f>COUNTIF(Erros!$J$2:$J$1060,H967)</f>
        <v>1</v>
      </c>
      <c r="AX967">
        <f>COUNTIF(Discrepante!$J$2:$J$86,H967)</f>
        <v>0</v>
      </c>
      <c r="AY967">
        <f>COUNTIF(Acertos!$J$2:$J$37,H967)</f>
        <v>0</v>
      </c>
    </row>
    <row r="968" spans="1:51">
      <c r="A968" s="33"/>
      <c r="B968" s="33"/>
      <c r="C968" s="33"/>
      <c r="D968" s="36"/>
      <c r="E968" s="33"/>
      <c r="F968" s="33"/>
      <c r="G968" s="33"/>
      <c r="H968" s="36">
        <v>83327079</v>
      </c>
      <c r="I968" s="30">
        <v>0</v>
      </c>
      <c r="J968" s="36" t="s">
        <v>714</v>
      </c>
      <c r="K968" s="33"/>
      <c r="L968" s="33"/>
      <c r="M968" s="33"/>
      <c r="N968" s="33"/>
      <c r="O968" s="33"/>
      <c r="P968" s="36">
        <v>544.53</v>
      </c>
      <c r="Q968" s="36" t="s">
        <v>386</v>
      </c>
      <c r="R968" s="36" t="s">
        <v>386</v>
      </c>
      <c r="S968" s="36" t="s">
        <v>386</v>
      </c>
      <c r="T968" s="36">
        <v>810</v>
      </c>
      <c r="U968" s="36">
        <v>485420209</v>
      </c>
      <c r="V968" s="36">
        <v>1</v>
      </c>
      <c r="W968" s="36">
        <v>380598</v>
      </c>
      <c r="X968" s="37">
        <v>44777.875</v>
      </c>
      <c r="Y968" s="36" t="s">
        <v>401</v>
      </c>
      <c r="Z968" s="36">
        <v>0</v>
      </c>
      <c r="AA968" s="37">
        <v>44711.875</v>
      </c>
      <c r="AB968" s="37">
        <v>44777.875</v>
      </c>
      <c r="AC968" s="37">
        <v>32979.875</v>
      </c>
      <c r="AD968" s="37">
        <v>44711.875</v>
      </c>
      <c r="AE968" s="37">
        <v>44711.875</v>
      </c>
      <c r="AF968" s="37">
        <v>44592.875</v>
      </c>
      <c r="AG968" s="36"/>
      <c r="AH968" s="36">
        <v>0</v>
      </c>
      <c r="AI968" s="36">
        <v>0</v>
      </c>
      <c r="AJ968" s="36">
        <v>0</v>
      </c>
      <c r="AK968" s="36">
        <v>0</v>
      </c>
      <c r="AL968" s="36">
        <v>0</v>
      </c>
      <c r="AM968" s="36">
        <v>0</v>
      </c>
      <c r="AN968" s="36" t="s">
        <v>389</v>
      </c>
      <c r="AO968" s="36"/>
      <c r="AP968" s="36" t="s">
        <v>707</v>
      </c>
      <c r="AQ968" s="36">
        <v>63163</v>
      </c>
      <c r="AR968" s="36">
        <v>631.63</v>
      </c>
      <c r="AS968" s="36" t="s">
        <v>391</v>
      </c>
      <c r="AT968" t="str">
        <f t="shared" si="51"/>
        <v>833270790XZXBXLX PXRXXRX LXX544.53NÃONÃONÃO810485420209138059844777.875ASPROLI - ENTIDADE FECHADA044711.87544777.87532979.87544711.87544711.87544592.875000000AMILAMIL S750 R1 QP C/COPART63163631.63INATIVO</v>
      </c>
      <c r="AU968">
        <f t="shared" si="52"/>
        <v>0</v>
      </c>
      <c r="AV968">
        <f t="shared" si="53"/>
        <v>0</v>
      </c>
      <c r="AW968">
        <f>COUNTIF(Erros!$J$2:$J$1060,H968)</f>
        <v>1</v>
      </c>
      <c r="AX968">
        <f>COUNTIF(Discrepante!$J$2:$J$86,H968)</f>
        <v>0</v>
      </c>
      <c r="AY968">
        <f>COUNTIF(Acertos!$J$2:$J$37,H968)</f>
        <v>0</v>
      </c>
    </row>
    <row r="969" spans="1:51">
      <c r="A969" s="33"/>
      <c r="B969" s="33"/>
      <c r="C969" s="33"/>
      <c r="D969" s="34"/>
      <c r="E969" s="33"/>
      <c r="F969" s="33"/>
      <c r="G969" s="33"/>
      <c r="H969" s="34">
        <v>83327080</v>
      </c>
      <c r="I969" s="29">
        <v>0</v>
      </c>
      <c r="J969" s="34" t="s">
        <v>716</v>
      </c>
      <c r="K969" s="33"/>
      <c r="L969" s="33"/>
      <c r="M969" s="33"/>
      <c r="N969" s="33"/>
      <c r="O969" s="33"/>
      <c r="P969" s="34">
        <v>317.89999999999998</v>
      </c>
      <c r="Q969" s="34" t="s">
        <v>386</v>
      </c>
      <c r="R969" s="34" t="s">
        <v>386</v>
      </c>
      <c r="S969" s="34" t="s">
        <v>386</v>
      </c>
      <c r="T969" s="34">
        <v>810</v>
      </c>
      <c r="U969" s="34">
        <v>485420209</v>
      </c>
      <c r="V969" s="34">
        <v>1</v>
      </c>
      <c r="W969" s="34">
        <v>380598</v>
      </c>
      <c r="X969" s="35">
        <v>44777.875</v>
      </c>
      <c r="Y969" s="34" t="s">
        <v>401</v>
      </c>
      <c r="Z969" s="34">
        <v>3</v>
      </c>
      <c r="AA969" s="35">
        <v>44711.875</v>
      </c>
      <c r="AB969" s="35">
        <v>44777.875</v>
      </c>
      <c r="AC969" s="35">
        <v>44172.875</v>
      </c>
      <c r="AD969" s="35">
        <v>44711.875</v>
      </c>
      <c r="AE969" s="35"/>
      <c r="AF969" s="35">
        <v>44592.875</v>
      </c>
      <c r="AG969" s="34"/>
      <c r="AH969" s="34">
        <v>0</v>
      </c>
      <c r="AI969" s="34">
        <v>0</v>
      </c>
      <c r="AJ969" s="34">
        <v>0</v>
      </c>
      <c r="AK969" s="34">
        <v>0</v>
      </c>
      <c r="AL969" s="34">
        <v>0</v>
      </c>
      <c r="AM969" s="34">
        <v>0</v>
      </c>
      <c r="AN969" s="34" t="s">
        <v>389</v>
      </c>
      <c r="AO969" s="34"/>
      <c r="AP969" s="34" t="s">
        <v>707</v>
      </c>
      <c r="AQ969" s="34">
        <v>36875</v>
      </c>
      <c r="AR969" s="34">
        <v>368.75</v>
      </c>
      <c r="AS969" s="34" t="s">
        <v>391</v>
      </c>
      <c r="AT969" t="str">
        <f t="shared" si="51"/>
        <v>833270800XNTXNXLX MXLLX LXX317.9NÃONÃONÃO810485420209138059844777.875ASPROLI - ENTIDADE FECHADA344711.87544777.87544172.87544711.87544592.875000000AMILAMIL S750 R1 QP C/COPART36875368.75INATIVO</v>
      </c>
      <c r="AU969">
        <f t="shared" si="52"/>
        <v>0</v>
      </c>
      <c r="AV969">
        <f t="shared" si="53"/>
        <v>0</v>
      </c>
      <c r="AW969">
        <f>COUNTIF(Erros!$J$2:$J$1060,H969)</f>
        <v>1</v>
      </c>
      <c r="AX969">
        <f>COUNTIF(Discrepante!$J$2:$J$86,H969)</f>
        <v>0</v>
      </c>
      <c r="AY969">
        <f>COUNTIF(Acertos!$J$2:$J$37,H969)</f>
        <v>0</v>
      </c>
    </row>
    <row r="970" spans="1:51">
      <c r="A970" s="33"/>
      <c r="B970" s="33"/>
      <c r="C970" s="33"/>
      <c r="D970" s="34"/>
      <c r="E970" s="33"/>
      <c r="F970" s="33"/>
      <c r="G970" s="33"/>
      <c r="H970" s="34">
        <v>83327081</v>
      </c>
      <c r="I970" s="29">
        <v>0</v>
      </c>
      <c r="J970" s="34" t="s">
        <v>715</v>
      </c>
      <c r="K970" s="33"/>
      <c r="L970" s="33"/>
      <c r="M970" s="33"/>
      <c r="N970" s="33"/>
      <c r="O970" s="33"/>
      <c r="P970" s="34">
        <v>317.89999999999998</v>
      </c>
      <c r="Q970" s="34" t="s">
        <v>386</v>
      </c>
      <c r="R970" s="34" t="s">
        <v>386</v>
      </c>
      <c r="S970" s="34" t="s">
        <v>386</v>
      </c>
      <c r="T970" s="34">
        <v>810</v>
      </c>
      <c r="U970" s="34">
        <v>485420209</v>
      </c>
      <c r="V970" s="34">
        <v>1</v>
      </c>
      <c r="W970" s="34">
        <v>380598</v>
      </c>
      <c r="X970" s="35">
        <v>44777.875</v>
      </c>
      <c r="Y970" s="34" t="s">
        <v>401</v>
      </c>
      <c r="Z970" s="34">
        <v>1</v>
      </c>
      <c r="AA970" s="35">
        <v>44711.875</v>
      </c>
      <c r="AB970" s="35">
        <v>44777.875</v>
      </c>
      <c r="AC970" s="35">
        <v>39186.875</v>
      </c>
      <c r="AD970" s="35">
        <v>44711.875</v>
      </c>
      <c r="AE970" s="35"/>
      <c r="AF970" s="35">
        <v>44592.875</v>
      </c>
      <c r="AG970" s="34"/>
      <c r="AH970" s="34">
        <v>0</v>
      </c>
      <c r="AI970" s="34">
        <v>0</v>
      </c>
      <c r="AJ970" s="34">
        <v>0</v>
      </c>
      <c r="AK970" s="34">
        <v>0</v>
      </c>
      <c r="AL970" s="34">
        <v>0</v>
      </c>
      <c r="AM970" s="34">
        <v>0</v>
      </c>
      <c r="AN970" s="34" t="s">
        <v>389</v>
      </c>
      <c r="AO970" s="34"/>
      <c r="AP970" s="34" t="s">
        <v>707</v>
      </c>
      <c r="AQ970" s="34">
        <v>36875</v>
      </c>
      <c r="AR970" s="34">
        <v>368.75</v>
      </c>
      <c r="AS970" s="34" t="s">
        <v>391</v>
      </c>
      <c r="AT970" t="str">
        <f t="shared" si="51"/>
        <v>833270810WXUX PXRXXRX PRXXXDX317.9NÃONÃONÃO810485420209138059844777.875ASPROLI - ENTIDADE FECHADA144711.87544777.87539186.87544711.87544592.875000000AMILAMIL S750 R1 QP C/COPART36875368.75INATIVO</v>
      </c>
      <c r="AU970">
        <f t="shared" si="52"/>
        <v>0</v>
      </c>
      <c r="AV970">
        <f t="shared" si="53"/>
        <v>0</v>
      </c>
      <c r="AW970">
        <f>COUNTIF(Erros!$J$2:$J$1060,H970)</f>
        <v>1</v>
      </c>
      <c r="AX970">
        <f>COUNTIF(Discrepante!$J$2:$J$86,H970)</f>
        <v>0</v>
      </c>
      <c r="AY970">
        <f>COUNTIF(Acertos!$J$2:$J$37,H970)</f>
        <v>0</v>
      </c>
    </row>
    <row r="971" spans="1:51">
      <c r="A971" s="33"/>
      <c r="B971" s="33"/>
      <c r="C971" s="33"/>
      <c r="D971" s="36"/>
      <c r="E971" s="33"/>
      <c r="F971" s="33"/>
      <c r="G971" s="33"/>
      <c r="H971" s="36">
        <v>83327082</v>
      </c>
      <c r="I971" s="30">
        <v>0</v>
      </c>
      <c r="J971" s="36" t="s">
        <v>715</v>
      </c>
      <c r="K971" s="33"/>
      <c r="L971" s="33"/>
      <c r="M971" s="33"/>
      <c r="N971" s="33"/>
      <c r="O971" s="33"/>
      <c r="P971" s="36">
        <v>317.89999999999998</v>
      </c>
      <c r="Q971" s="36" t="s">
        <v>386</v>
      </c>
      <c r="R971" s="36" t="s">
        <v>386</v>
      </c>
      <c r="S971" s="36" t="s">
        <v>386</v>
      </c>
      <c r="T971" s="36">
        <v>810</v>
      </c>
      <c r="U971" s="36">
        <v>485420209</v>
      </c>
      <c r="V971" s="36">
        <v>1</v>
      </c>
      <c r="W971" s="36">
        <v>380598</v>
      </c>
      <c r="X971" s="37">
        <v>44777.875</v>
      </c>
      <c r="Y971" s="36" t="s">
        <v>401</v>
      </c>
      <c r="Z971" s="36">
        <v>2</v>
      </c>
      <c r="AA971" s="37">
        <v>44711.875</v>
      </c>
      <c r="AB971" s="37">
        <v>44777.875</v>
      </c>
      <c r="AC971" s="37">
        <v>40230.875</v>
      </c>
      <c r="AD971" s="37">
        <v>44711.875</v>
      </c>
      <c r="AE971" s="37"/>
      <c r="AF971" s="37">
        <v>44592.875</v>
      </c>
      <c r="AG971" s="36"/>
      <c r="AH971" s="36">
        <v>0</v>
      </c>
      <c r="AI971" s="36">
        <v>0</v>
      </c>
      <c r="AJ971" s="36">
        <v>0</v>
      </c>
      <c r="AK971" s="36">
        <v>0</v>
      </c>
      <c r="AL971" s="36">
        <v>0</v>
      </c>
      <c r="AM971" s="36">
        <v>0</v>
      </c>
      <c r="AN971" s="36" t="s">
        <v>389</v>
      </c>
      <c r="AO971" s="36"/>
      <c r="AP971" s="36" t="s">
        <v>707</v>
      </c>
      <c r="AQ971" s="36">
        <v>36875</v>
      </c>
      <c r="AR971" s="36">
        <v>368.75</v>
      </c>
      <c r="AS971" s="36" t="s">
        <v>391</v>
      </c>
      <c r="AT971" t="str">
        <f t="shared" si="51"/>
        <v>833270820WXUX PXRXXRX PRXXXDX317.9NÃONÃONÃO810485420209138059844777.875ASPROLI - ENTIDADE FECHADA244711.87544777.87540230.87544711.87544592.875000000AMILAMIL S750 R1 QP C/COPART36875368.75INATIVO</v>
      </c>
      <c r="AU971">
        <f t="shared" si="52"/>
        <v>0</v>
      </c>
      <c r="AV971">
        <f t="shared" si="53"/>
        <v>0</v>
      </c>
      <c r="AW971">
        <f>COUNTIF(Erros!$J$2:$J$1060,H971)</f>
        <v>1</v>
      </c>
      <c r="AX971">
        <f>COUNTIF(Discrepante!$J$2:$J$86,H971)</f>
        <v>0</v>
      </c>
      <c r="AY971">
        <f>COUNTIF(Acertos!$J$2:$J$37,H971)</f>
        <v>0</v>
      </c>
    </row>
    <row r="972" spans="1:51">
      <c r="A972" s="33"/>
      <c r="B972" s="33"/>
      <c r="C972" s="33"/>
      <c r="D972" s="36"/>
      <c r="E972" s="33"/>
      <c r="F972" s="33"/>
      <c r="G972" s="33"/>
      <c r="H972" s="36">
        <v>83327083</v>
      </c>
      <c r="I972" s="30">
        <v>0</v>
      </c>
      <c r="J972" s="36" t="s">
        <v>402</v>
      </c>
      <c r="K972" s="33"/>
      <c r="L972" s="33"/>
      <c r="M972" s="33"/>
      <c r="N972" s="33"/>
      <c r="O972" s="33"/>
      <c r="P972" s="36">
        <v>363.19</v>
      </c>
      <c r="Q972" s="36" t="s">
        <v>386</v>
      </c>
      <c r="R972" s="36" t="s">
        <v>386</v>
      </c>
      <c r="S972" s="36" t="s">
        <v>386</v>
      </c>
      <c r="T972" s="36">
        <v>810</v>
      </c>
      <c r="U972" s="36">
        <v>485433201</v>
      </c>
      <c r="V972" s="36">
        <v>1</v>
      </c>
      <c r="W972" s="36">
        <v>383759</v>
      </c>
      <c r="X972" s="37">
        <v>44777.875</v>
      </c>
      <c r="Y972" s="36" t="s">
        <v>401</v>
      </c>
      <c r="Z972" s="36">
        <v>0</v>
      </c>
      <c r="AA972" s="37">
        <v>44662.875</v>
      </c>
      <c r="AB972" s="37">
        <v>44777.875</v>
      </c>
      <c r="AC972" s="37">
        <v>30774.875</v>
      </c>
      <c r="AD972" s="37">
        <v>44662.875</v>
      </c>
      <c r="AE972" s="37"/>
      <c r="AF972" s="37">
        <v>44592.875</v>
      </c>
      <c r="AG972" s="36"/>
      <c r="AH972" s="36">
        <v>0</v>
      </c>
      <c r="AI972" s="36">
        <v>0</v>
      </c>
      <c r="AJ972" s="36">
        <v>0</v>
      </c>
      <c r="AK972" s="36">
        <v>0</v>
      </c>
      <c r="AL972" s="36">
        <v>0</v>
      </c>
      <c r="AM972" s="36">
        <v>0</v>
      </c>
      <c r="AN972" s="36" t="s">
        <v>389</v>
      </c>
      <c r="AO972" s="36"/>
      <c r="AP972" s="36" t="s">
        <v>403</v>
      </c>
      <c r="AQ972" s="36">
        <v>4213</v>
      </c>
      <c r="AR972" s="36">
        <v>421.3</v>
      </c>
      <c r="AS972" s="36" t="s">
        <v>391</v>
      </c>
      <c r="AT972" t="str">
        <f t="shared" si="51"/>
        <v>833270830NXWX DXXXNX WXXMBRX363.19NÃONÃONÃO810485433201138375944777.875ASPROLI - ENTIDADE FECHADA044662.87544777.87530774.87544662.87544592.875000000AMILAMIL FACIL S80 QC S/COPART4213421.3INATIVO</v>
      </c>
      <c r="AU972">
        <f t="shared" si="52"/>
        <v>0</v>
      </c>
      <c r="AV972">
        <f t="shared" si="53"/>
        <v>0</v>
      </c>
      <c r="AW972">
        <f>COUNTIF(Erros!$J$2:$J$1060,H972)</f>
        <v>1</v>
      </c>
      <c r="AX972">
        <f>COUNTIF(Discrepante!$J$2:$J$86,H972)</f>
        <v>0</v>
      </c>
      <c r="AY972">
        <f>COUNTIF(Acertos!$J$2:$J$37,H972)</f>
        <v>0</v>
      </c>
    </row>
    <row r="973" spans="1:51">
      <c r="A973" s="33"/>
      <c r="B973" s="33"/>
      <c r="C973" s="33"/>
      <c r="D973" s="36"/>
      <c r="E973" s="33"/>
      <c r="F973" s="33"/>
      <c r="G973" s="33"/>
      <c r="H973" s="36">
        <v>83327084</v>
      </c>
      <c r="I973" s="30">
        <v>0</v>
      </c>
      <c r="J973" s="36" t="s">
        <v>717</v>
      </c>
      <c r="K973" s="33"/>
      <c r="L973" s="33"/>
      <c r="M973" s="33"/>
      <c r="N973" s="33"/>
      <c r="O973" s="33"/>
      <c r="P973" s="36">
        <v>276.68</v>
      </c>
      <c r="Q973" s="36" t="s">
        <v>404</v>
      </c>
      <c r="R973" s="36" t="s">
        <v>404</v>
      </c>
      <c r="S973" s="36" t="s">
        <v>404</v>
      </c>
      <c r="T973" s="36">
        <v>810</v>
      </c>
      <c r="U973" s="36">
        <v>485442200</v>
      </c>
      <c r="V973" s="36">
        <v>1</v>
      </c>
      <c r="W973" s="36">
        <v>381879</v>
      </c>
      <c r="X973" s="37">
        <v>44777.875</v>
      </c>
      <c r="Y973" s="36" t="s">
        <v>401</v>
      </c>
      <c r="Z973" s="36">
        <v>0</v>
      </c>
      <c r="AA973" s="37"/>
      <c r="AB973" s="37">
        <v>44777.875</v>
      </c>
      <c r="AC973" s="37">
        <v>28888.916666666668</v>
      </c>
      <c r="AD973" s="37">
        <v>44592.875</v>
      </c>
      <c r="AE973" s="37"/>
      <c r="AF973" s="37">
        <v>44592.875</v>
      </c>
      <c r="AG973" s="36"/>
      <c r="AH973" s="36">
        <v>0</v>
      </c>
      <c r="AI973" s="36">
        <v>0</v>
      </c>
      <c r="AJ973" s="36">
        <v>0</v>
      </c>
      <c r="AK973" s="36">
        <v>0</v>
      </c>
      <c r="AL973" s="36">
        <v>0</v>
      </c>
      <c r="AM973" s="36">
        <v>0</v>
      </c>
      <c r="AN973" s="36" t="s">
        <v>389</v>
      </c>
      <c r="AO973" s="36">
        <v>5</v>
      </c>
      <c r="AP973" s="36" t="s">
        <v>664</v>
      </c>
      <c r="AQ973" s="36">
        <v>32095</v>
      </c>
      <c r="AR973" s="36">
        <v>320.95</v>
      </c>
      <c r="AS973" s="36" t="s">
        <v>408</v>
      </c>
      <c r="AT973" t="str">
        <f t="shared" si="51"/>
        <v>833270840HUMBXRTX RXWHXRD UWHXX DX BRXTTX276.68SIMSIMSIM810485442200138187944777.875ASPROLI - ENTIDADE FECHADA044777.87528888.916666666744592.87544592.875000000AMIL5AMIL FACIL S60 QC SP S/COPART32095320.95ATIVO</v>
      </c>
      <c r="AU973">
        <f t="shared" si="52"/>
        <v>0</v>
      </c>
      <c r="AV973">
        <f t="shared" si="53"/>
        <v>0</v>
      </c>
      <c r="AW973">
        <f>COUNTIF(Erros!$J$2:$J$1060,H973)</f>
        <v>1</v>
      </c>
      <c r="AX973">
        <f>COUNTIF(Discrepante!$J$2:$J$86,H973)</f>
        <v>0</v>
      </c>
      <c r="AY973">
        <f>COUNTIF(Acertos!$J$2:$J$37,H973)</f>
        <v>0</v>
      </c>
    </row>
    <row r="974" spans="1:51">
      <c r="A974" s="33"/>
      <c r="B974" s="33"/>
      <c r="C974" s="33"/>
      <c r="D974" s="34"/>
      <c r="E974" s="33"/>
      <c r="F974" s="33"/>
      <c r="G974" s="33"/>
      <c r="H974" s="34">
        <v>83490363</v>
      </c>
      <c r="I974" s="29">
        <v>0</v>
      </c>
      <c r="J974" s="34" t="s">
        <v>720</v>
      </c>
      <c r="K974" s="33"/>
      <c r="L974" s="33"/>
      <c r="M974" s="33"/>
      <c r="N974" s="33"/>
      <c r="O974" s="33"/>
      <c r="P974" s="34">
        <v>227.01</v>
      </c>
      <c r="Q974" s="34" t="s">
        <v>404</v>
      </c>
      <c r="R974" s="34" t="s">
        <v>386</v>
      </c>
      <c r="S974" s="34" t="s">
        <v>386</v>
      </c>
      <c r="T974" s="34">
        <v>810</v>
      </c>
      <c r="U974" s="34">
        <v>0</v>
      </c>
      <c r="V974" s="34">
        <v>1</v>
      </c>
      <c r="W974" s="34">
        <v>392206</v>
      </c>
      <c r="X974" s="35">
        <v>44777.875</v>
      </c>
      <c r="Y974" s="34" t="s">
        <v>401</v>
      </c>
      <c r="Z974" s="34">
        <v>0</v>
      </c>
      <c r="AA974" s="35">
        <v>44741.875</v>
      </c>
      <c r="AB974" s="35">
        <v>44777.875</v>
      </c>
      <c r="AC974" s="35">
        <v>34839.875</v>
      </c>
      <c r="AD974" s="35">
        <v>44741.875</v>
      </c>
      <c r="AE974" s="35">
        <v>44711.875</v>
      </c>
      <c r="AF974" s="35">
        <v>44620.875</v>
      </c>
      <c r="AG974" s="34"/>
      <c r="AH974" s="34">
        <v>0</v>
      </c>
      <c r="AI974" s="34">
        <v>0</v>
      </c>
      <c r="AJ974" s="34">
        <v>0</v>
      </c>
      <c r="AK974" s="34">
        <v>0</v>
      </c>
      <c r="AL974" s="34">
        <v>0</v>
      </c>
      <c r="AM974" s="34">
        <v>0</v>
      </c>
      <c r="AN974" s="34" t="s">
        <v>389</v>
      </c>
      <c r="AO974" s="34">
        <v>4</v>
      </c>
      <c r="AP974" s="34" t="s">
        <v>666</v>
      </c>
      <c r="AQ974" s="34">
        <v>26333</v>
      </c>
      <c r="AR974" s="34">
        <v>263.33</v>
      </c>
      <c r="AS974" s="34" t="s">
        <v>391</v>
      </c>
      <c r="AT974" t="str">
        <f t="shared" si="51"/>
        <v>834903630NXYXRX JXXWX WXXTXNX227.01SIMNÃONÃO8100139220644777.875ASPROLI - ENTIDADE FECHADA044741.87544777.87534839.87544741.87544711.87544620.875000000AMIL4AMIL FACIL S60 RJ QC S/COPART26333263.33INATIVO</v>
      </c>
      <c r="AU974">
        <f t="shared" si="52"/>
        <v>0</v>
      </c>
      <c r="AV974">
        <f t="shared" si="53"/>
        <v>0</v>
      </c>
      <c r="AW974">
        <f>COUNTIF(Erros!$J$2:$J$1060,H974)</f>
        <v>1</v>
      </c>
      <c r="AX974">
        <f>COUNTIF(Discrepante!$J$2:$J$86,H974)</f>
        <v>0</v>
      </c>
      <c r="AY974">
        <f>COUNTIF(Acertos!$J$2:$J$37,H974)</f>
        <v>0</v>
      </c>
    </row>
    <row r="975" spans="1:51">
      <c r="A975" s="33"/>
      <c r="B975" s="33"/>
      <c r="C975" s="33"/>
      <c r="D975" s="34"/>
      <c r="E975" s="33"/>
      <c r="F975" s="33"/>
      <c r="G975" s="33"/>
      <c r="H975" s="34">
        <v>83490364</v>
      </c>
      <c r="I975" s="29">
        <v>0</v>
      </c>
      <c r="J975" s="34" t="s">
        <v>723</v>
      </c>
      <c r="K975" s="33"/>
      <c r="L975" s="33"/>
      <c r="M975" s="33"/>
      <c r="N975" s="33"/>
      <c r="O975" s="33"/>
      <c r="P975" s="34">
        <v>272.18</v>
      </c>
      <c r="Q975" s="34" t="s">
        <v>404</v>
      </c>
      <c r="R975" s="34" t="s">
        <v>404</v>
      </c>
      <c r="S975" s="34" t="s">
        <v>404</v>
      </c>
      <c r="T975" s="34">
        <v>810</v>
      </c>
      <c r="U975" s="34">
        <v>0</v>
      </c>
      <c r="V975" s="34">
        <v>1</v>
      </c>
      <c r="W975" s="34">
        <v>392214</v>
      </c>
      <c r="X975" s="35">
        <v>44777.875</v>
      </c>
      <c r="Y975" s="34" t="s">
        <v>401</v>
      </c>
      <c r="Z975" s="34">
        <v>0</v>
      </c>
      <c r="AA975" s="35">
        <v>44755.875</v>
      </c>
      <c r="AB975" s="35">
        <v>44777.875</v>
      </c>
      <c r="AC975" s="35">
        <v>35784.916666666664</v>
      </c>
      <c r="AD975" s="35">
        <v>44755.875</v>
      </c>
      <c r="AE975" s="35"/>
      <c r="AF975" s="35">
        <v>44620.875</v>
      </c>
      <c r="AG975" s="34"/>
      <c r="AH975" s="34">
        <v>0</v>
      </c>
      <c r="AI975" s="34">
        <v>0</v>
      </c>
      <c r="AJ975" s="34">
        <v>0</v>
      </c>
      <c r="AK975" s="34">
        <v>0</v>
      </c>
      <c r="AL975" s="34">
        <v>0</v>
      </c>
      <c r="AM975" s="34">
        <v>0</v>
      </c>
      <c r="AN975" s="34" t="s">
        <v>389</v>
      </c>
      <c r="AO975" s="34">
        <v>4</v>
      </c>
      <c r="AP975" s="34" t="s">
        <v>666</v>
      </c>
      <c r="AQ975" s="34">
        <v>31573</v>
      </c>
      <c r="AR975" s="34">
        <v>315.73</v>
      </c>
      <c r="AS975" s="34" t="s">
        <v>391</v>
      </c>
      <c r="AT975" t="str">
        <f t="shared" si="51"/>
        <v>834903640GXBRXXLLX PXRXXRX DX JXU272.18SIMSIMSIM8100139221444777.875ASPROLI - ENTIDADE FECHADA044755.87544777.87535784.916666666744755.87544620.875000000AMIL4AMIL FACIL S60 RJ QC S/COPART31573315.73INATIVO</v>
      </c>
      <c r="AU975">
        <f t="shared" si="52"/>
        <v>0</v>
      </c>
      <c r="AV975">
        <f t="shared" si="53"/>
        <v>0</v>
      </c>
      <c r="AW975">
        <f>COUNTIF(Erros!$J$2:$J$1060,H975)</f>
        <v>1</v>
      </c>
      <c r="AX975">
        <f>COUNTIF(Discrepante!$J$2:$J$86,H975)</f>
        <v>0</v>
      </c>
      <c r="AY975">
        <f>COUNTIF(Acertos!$J$2:$J$37,H975)</f>
        <v>0</v>
      </c>
    </row>
    <row r="976" spans="1:51">
      <c r="A976" s="33"/>
      <c r="B976" s="33"/>
      <c r="C976" s="33"/>
      <c r="D976" s="36"/>
      <c r="E976" s="33"/>
      <c r="F976" s="33"/>
      <c r="G976" s="33"/>
      <c r="H976" s="36">
        <v>83490365</v>
      </c>
      <c r="I976" s="30">
        <v>0</v>
      </c>
      <c r="J976" s="36" t="s">
        <v>724</v>
      </c>
      <c r="K976" s="33"/>
      <c r="L976" s="33"/>
      <c r="M976" s="33"/>
      <c r="N976" s="33"/>
      <c r="O976" s="33"/>
      <c r="P976" s="36">
        <v>170.75</v>
      </c>
      <c r="Q976" s="36" t="s">
        <v>404</v>
      </c>
      <c r="R976" s="36" t="s">
        <v>404</v>
      </c>
      <c r="S976" s="36" t="s">
        <v>404</v>
      </c>
      <c r="T976" s="36">
        <v>810</v>
      </c>
      <c r="U976" s="36">
        <v>0</v>
      </c>
      <c r="V976" s="36">
        <v>1</v>
      </c>
      <c r="W976" s="36">
        <v>392214</v>
      </c>
      <c r="X976" s="37">
        <v>44777.875</v>
      </c>
      <c r="Y976" s="36" t="s">
        <v>401</v>
      </c>
      <c r="Z976" s="36">
        <v>1</v>
      </c>
      <c r="AA976" s="37">
        <v>44755.875</v>
      </c>
      <c r="AB976" s="37">
        <v>44777.875</v>
      </c>
      <c r="AC976" s="37">
        <v>44565.875</v>
      </c>
      <c r="AD976" s="37">
        <v>44755.875</v>
      </c>
      <c r="AE976" s="37"/>
      <c r="AF976" s="37">
        <v>44620.875</v>
      </c>
      <c r="AG976" s="36"/>
      <c r="AH976" s="36">
        <v>0</v>
      </c>
      <c r="AI976" s="36">
        <v>0</v>
      </c>
      <c r="AJ976" s="36">
        <v>0</v>
      </c>
      <c r="AK976" s="36">
        <v>0</v>
      </c>
      <c r="AL976" s="36">
        <v>0</v>
      </c>
      <c r="AM976" s="36">
        <v>0</v>
      </c>
      <c r="AN976" s="36" t="s">
        <v>389</v>
      </c>
      <c r="AO976" s="36">
        <v>4</v>
      </c>
      <c r="AP976" s="36" t="s">
        <v>666</v>
      </c>
      <c r="AQ976" s="36">
        <v>19806</v>
      </c>
      <c r="AR976" s="36">
        <v>198.06</v>
      </c>
      <c r="AS976" s="36" t="s">
        <v>391</v>
      </c>
      <c r="AT976" t="str">
        <f t="shared" si="51"/>
        <v>834903650LXURX XNGXLX PXRXXRX DX JXU170.75SIMSIMSIM8100139221444777.875ASPROLI - ENTIDADE FECHADA144755.87544777.87544565.87544755.87544620.875000000AMIL4AMIL FACIL S60 RJ QC S/COPART19806198.06INATIVO</v>
      </c>
      <c r="AU976">
        <f t="shared" si="52"/>
        <v>0</v>
      </c>
      <c r="AV976">
        <f t="shared" si="53"/>
        <v>0</v>
      </c>
      <c r="AW976">
        <f>COUNTIF(Erros!$J$2:$J$1060,H976)</f>
        <v>1</v>
      </c>
      <c r="AX976">
        <f>COUNTIF(Discrepante!$J$2:$J$86,H976)</f>
        <v>0</v>
      </c>
      <c r="AY976">
        <f>COUNTIF(Acertos!$J$2:$J$37,H976)</f>
        <v>0</v>
      </c>
    </row>
    <row r="977" spans="1:51">
      <c r="A977" s="33"/>
      <c r="B977" s="33"/>
      <c r="C977" s="33"/>
      <c r="D977" s="36"/>
      <c r="E977" s="33"/>
      <c r="F977" s="33"/>
      <c r="G977" s="33"/>
      <c r="H977" s="36">
        <v>83490366</v>
      </c>
      <c r="I977" s="30">
        <v>0</v>
      </c>
      <c r="J977" s="36" t="s">
        <v>721</v>
      </c>
      <c r="K977" s="33"/>
      <c r="L977" s="33"/>
      <c r="M977" s="33"/>
      <c r="N977" s="33"/>
      <c r="O977" s="33"/>
      <c r="P977" s="36">
        <v>701.71</v>
      </c>
      <c r="Q977" s="36" t="s">
        <v>404</v>
      </c>
      <c r="R977" s="36" t="s">
        <v>404</v>
      </c>
      <c r="S977" s="36" t="s">
        <v>404</v>
      </c>
      <c r="T977" s="36">
        <v>810</v>
      </c>
      <c r="U977" s="36">
        <v>485426208</v>
      </c>
      <c r="V977" s="36">
        <v>1</v>
      </c>
      <c r="W977" s="36">
        <v>392211</v>
      </c>
      <c r="X977" s="37">
        <v>44777.875</v>
      </c>
      <c r="Y977" s="36" t="s">
        <v>401</v>
      </c>
      <c r="Z977" s="36">
        <v>0</v>
      </c>
      <c r="AA977" s="37"/>
      <c r="AB977" s="37">
        <v>44777.875</v>
      </c>
      <c r="AC977" s="37">
        <v>32159.916666666668</v>
      </c>
      <c r="AD977" s="37">
        <v>44621.875</v>
      </c>
      <c r="AE977" s="37"/>
      <c r="AF977" s="37">
        <v>44620.875</v>
      </c>
      <c r="AG977" s="36"/>
      <c r="AH977" s="36">
        <v>0</v>
      </c>
      <c r="AI977" s="36">
        <v>0</v>
      </c>
      <c r="AJ977" s="36">
        <v>0</v>
      </c>
      <c r="AK977" s="36">
        <v>0</v>
      </c>
      <c r="AL977" s="36">
        <v>0</v>
      </c>
      <c r="AM977" s="36">
        <v>0</v>
      </c>
      <c r="AN977" s="36" t="s">
        <v>389</v>
      </c>
      <c r="AO977" s="36">
        <v>4</v>
      </c>
      <c r="AP977" s="36" t="s">
        <v>722</v>
      </c>
      <c r="AQ977" s="36">
        <v>81397</v>
      </c>
      <c r="AR977" s="36">
        <v>813.97</v>
      </c>
      <c r="AS977" s="36" t="s">
        <v>408</v>
      </c>
      <c r="AT977" t="str">
        <f t="shared" si="51"/>
        <v>834903660WXNWXXWXX DX MXRXX DX XUX RXDRXGUX701.71SIMSIMSIM810485426208139221144777.875ASPROLI - ENTIDADE FECHADA044777.87532159.916666666744621.87544620.875000000AMIL4AMIL S380 QP C/COPART81397813.97ATIVO</v>
      </c>
      <c r="AU977">
        <f t="shared" si="52"/>
        <v>0</v>
      </c>
      <c r="AV977">
        <f t="shared" si="53"/>
        <v>0</v>
      </c>
      <c r="AW977">
        <f>COUNTIF(Erros!$J$2:$J$1060,H977)</f>
        <v>1</v>
      </c>
      <c r="AX977">
        <f>COUNTIF(Discrepante!$J$2:$J$86,H977)</f>
        <v>0</v>
      </c>
      <c r="AY977">
        <f>COUNTIF(Acertos!$J$2:$J$37,H977)</f>
        <v>0</v>
      </c>
    </row>
    <row r="978" spans="1:51">
      <c r="A978" s="33"/>
      <c r="B978" s="33"/>
      <c r="C978" s="33"/>
      <c r="D978" s="36">
        <v>1201881000</v>
      </c>
      <c r="E978" s="33"/>
      <c r="F978" s="33"/>
      <c r="G978" s="33"/>
      <c r="H978" s="36">
        <v>83570144</v>
      </c>
      <c r="I978" s="30">
        <v>0</v>
      </c>
      <c r="J978" s="36" t="s">
        <v>931</v>
      </c>
      <c r="K978" s="33"/>
      <c r="L978" s="33"/>
      <c r="M978" s="33"/>
      <c r="N978" s="33"/>
      <c r="O978" s="33"/>
      <c r="P978" s="36">
        <v>805.73</v>
      </c>
      <c r="Q978" s="36" t="s">
        <v>404</v>
      </c>
      <c r="R978" s="36" t="s">
        <v>386</v>
      </c>
      <c r="S978" s="36" t="s">
        <v>386</v>
      </c>
      <c r="T978" s="36">
        <v>57</v>
      </c>
      <c r="U978" s="36">
        <v>0</v>
      </c>
      <c r="V978" s="36">
        <v>1</v>
      </c>
      <c r="W978" s="36">
        <v>187926</v>
      </c>
      <c r="X978" s="37">
        <v>44761.875</v>
      </c>
      <c r="Y978" s="36" t="s">
        <v>392</v>
      </c>
      <c r="Z978" s="36">
        <v>2</v>
      </c>
      <c r="AA978" s="37">
        <v>44682.875</v>
      </c>
      <c r="AB978" s="37">
        <v>44761.875</v>
      </c>
      <c r="AC978" s="37">
        <v>44602.875</v>
      </c>
      <c r="AD978" s="37">
        <v>44682.875</v>
      </c>
      <c r="AE978" s="37"/>
      <c r="AF978" s="37">
        <v>44630.875</v>
      </c>
      <c r="AG978" s="36"/>
      <c r="AH978" s="36">
        <v>0</v>
      </c>
      <c r="AI978" s="36">
        <v>0</v>
      </c>
      <c r="AJ978" s="36">
        <v>0</v>
      </c>
      <c r="AK978" s="36">
        <v>0</v>
      </c>
      <c r="AL978" s="36">
        <v>0</v>
      </c>
      <c r="AM978" s="36">
        <v>0</v>
      </c>
      <c r="AN978" s="36" t="s">
        <v>389</v>
      </c>
      <c r="AO978" s="36">
        <v>40</v>
      </c>
      <c r="AP978" s="36" t="s">
        <v>398</v>
      </c>
      <c r="AQ978" s="36">
        <v>95921</v>
      </c>
      <c r="AR978" s="36">
        <v>959.21</v>
      </c>
      <c r="AS978" s="36" t="s">
        <v>391</v>
      </c>
      <c r="AT978" t="str">
        <f t="shared" si="51"/>
        <v>1201881000835701440BRXNX BXTX NUNX WXRDXZX805.73SIMNÃONÃO570118792644761.875ANMEP244682.87544761.87544602.87544682.87544630.875000000AMIL40AMIL 500 QP NACIONAL95921959.21INATIVO</v>
      </c>
      <c r="AU978">
        <f t="shared" si="52"/>
        <v>0</v>
      </c>
      <c r="AV978">
        <f t="shared" si="53"/>
        <v>0</v>
      </c>
      <c r="AW978">
        <f>COUNTIF(Erros!$J$2:$J$1060,H978)</f>
        <v>3</v>
      </c>
      <c r="AX978">
        <f>COUNTIF(Discrepante!$J$2:$J$86,H978)</f>
        <v>0</v>
      </c>
      <c r="AY978">
        <f>COUNTIF(Acertos!$J$2:$J$37,H978)</f>
        <v>0</v>
      </c>
    </row>
    <row r="979" spans="1:51">
      <c r="A979" s="33"/>
      <c r="B979" s="33"/>
      <c r="C979" s="33"/>
      <c r="D979" s="36">
        <v>1201881000</v>
      </c>
      <c r="E979" s="33"/>
      <c r="F979" s="33"/>
      <c r="G979" s="33"/>
      <c r="H979" s="36">
        <v>83570144</v>
      </c>
      <c r="I979" s="30">
        <v>0</v>
      </c>
      <c r="J979" s="36" t="s">
        <v>931</v>
      </c>
      <c r="K979" s="33"/>
      <c r="L979" s="33"/>
      <c r="M979" s="33"/>
      <c r="N979" s="33"/>
      <c r="O979" s="33"/>
      <c r="P979" s="36">
        <v>805.73</v>
      </c>
      <c r="Q979" s="36" t="s">
        <v>404</v>
      </c>
      <c r="R979" s="36" t="s">
        <v>386</v>
      </c>
      <c r="S979" s="36" t="s">
        <v>386</v>
      </c>
      <c r="T979" s="36">
        <v>57</v>
      </c>
      <c r="U979" s="36">
        <v>0</v>
      </c>
      <c r="V979" s="36">
        <v>1</v>
      </c>
      <c r="W979" s="36">
        <v>187926</v>
      </c>
      <c r="X979" s="37">
        <v>44761.875</v>
      </c>
      <c r="Y979" s="36" t="s">
        <v>392</v>
      </c>
      <c r="Z979" s="36">
        <v>2</v>
      </c>
      <c r="AA979" s="37">
        <v>44682.875</v>
      </c>
      <c r="AB979" s="37">
        <v>44761.875</v>
      </c>
      <c r="AC979" s="37">
        <v>44602.875</v>
      </c>
      <c r="AD979" s="37">
        <v>44682.875</v>
      </c>
      <c r="AE979" s="37"/>
      <c r="AF979" s="37">
        <v>44630.875</v>
      </c>
      <c r="AG979" s="36"/>
      <c r="AH979" s="36">
        <v>0</v>
      </c>
      <c r="AI979" s="36">
        <v>0</v>
      </c>
      <c r="AJ979" s="36">
        <v>0</v>
      </c>
      <c r="AK979" s="36">
        <v>0</v>
      </c>
      <c r="AL979" s="36">
        <v>0</v>
      </c>
      <c r="AM979" s="36">
        <v>0</v>
      </c>
      <c r="AN979" s="36" t="s">
        <v>389</v>
      </c>
      <c r="AO979" s="36">
        <v>40</v>
      </c>
      <c r="AP979" s="36" t="s">
        <v>398</v>
      </c>
      <c r="AQ979" s="36">
        <v>95921</v>
      </c>
      <c r="AR979" s="36">
        <v>959.21</v>
      </c>
      <c r="AS979" s="36" t="s">
        <v>391</v>
      </c>
      <c r="AT979" t="str">
        <f t="shared" si="51"/>
        <v>1201881000835701440BRXNX BXTX NUNX WXRDXZX805.73SIMNÃONÃO570118792644761.875ANMEP244682.87544761.87544602.87544682.87544630.875000000AMIL40AMIL 500 QP NACIONAL95921959.21INATIVO</v>
      </c>
      <c r="AU979">
        <f t="shared" si="52"/>
        <v>1</v>
      </c>
      <c r="AV979">
        <f t="shared" si="53"/>
        <v>1</v>
      </c>
      <c r="AW979">
        <f>COUNTIF(Erros!$J$2:$J$1060,H979)</f>
        <v>3</v>
      </c>
      <c r="AX979">
        <f>COUNTIF(Discrepante!$J$2:$J$86,H979)</f>
        <v>0</v>
      </c>
      <c r="AY979">
        <f>COUNTIF(Acertos!$J$2:$J$37,H979)</f>
        <v>0</v>
      </c>
    </row>
    <row r="980" spans="1:51">
      <c r="A980" s="33"/>
      <c r="B980" s="33"/>
      <c r="C980" s="33"/>
      <c r="D980" s="36">
        <v>1201881000</v>
      </c>
      <c r="E980" s="33"/>
      <c r="F980" s="33"/>
      <c r="G980" s="33"/>
      <c r="H980" s="36">
        <v>83570144</v>
      </c>
      <c r="I980" s="30">
        <v>0</v>
      </c>
      <c r="J980" s="36" t="s">
        <v>931</v>
      </c>
      <c r="K980" s="33"/>
      <c r="L980" s="33"/>
      <c r="M980" s="33"/>
      <c r="N980" s="33"/>
      <c r="O980" s="33"/>
      <c r="P980" s="36">
        <v>805.73</v>
      </c>
      <c r="Q980" s="36" t="s">
        <v>404</v>
      </c>
      <c r="R980" s="36" t="s">
        <v>386</v>
      </c>
      <c r="S980" s="36" t="s">
        <v>386</v>
      </c>
      <c r="T980" s="36">
        <v>57</v>
      </c>
      <c r="U980" s="36">
        <v>0</v>
      </c>
      <c r="V980" s="36">
        <v>1</v>
      </c>
      <c r="W980" s="36">
        <v>187926</v>
      </c>
      <c r="X980" s="37">
        <v>44761.875</v>
      </c>
      <c r="Y980" s="36" t="s">
        <v>392</v>
      </c>
      <c r="Z980" s="36">
        <v>2</v>
      </c>
      <c r="AA980" s="37">
        <v>44682.875</v>
      </c>
      <c r="AB980" s="37">
        <v>44761.875</v>
      </c>
      <c r="AC980" s="37">
        <v>44602.875</v>
      </c>
      <c r="AD980" s="37">
        <v>44682.875</v>
      </c>
      <c r="AE980" s="37"/>
      <c r="AF980" s="37">
        <v>44630.875</v>
      </c>
      <c r="AG980" s="36"/>
      <c r="AH980" s="36">
        <v>0</v>
      </c>
      <c r="AI980" s="36">
        <v>0</v>
      </c>
      <c r="AJ980" s="36">
        <v>0</v>
      </c>
      <c r="AK980" s="36">
        <v>0</v>
      </c>
      <c r="AL980" s="36">
        <v>0</v>
      </c>
      <c r="AM980" s="36">
        <v>0</v>
      </c>
      <c r="AN980" s="36" t="s">
        <v>389</v>
      </c>
      <c r="AO980" s="36">
        <v>40</v>
      </c>
      <c r="AP980" s="36" t="s">
        <v>398</v>
      </c>
      <c r="AQ980" s="36">
        <v>95921</v>
      </c>
      <c r="AR980" s="36">
        <v>959.21</v>
      </c>
      <c r="AS980" s="36" t="s">
        <v>391</v>
      </c>
      <c r="AT980" t="str">
        <f t="shared" si="51"/>
        <v>1201881000835701440BRXNX BXTX NUNX WXRDXZX805.73SIMNÃONÃO570118792644761.875ANMEP244682.87544761.87544602.87544682.87544630.875000000AMIL40AMIL 500 QP NACIONAL95921959.21INATIVO</v>
      </c>
      <c r="AU980">
        <f t="shared" si="52"/>
        <v>1</v>
      </c>
      <c r="AV980">
        <f t="shared" si="53"/>
        <v>1</v>
      </c>
      <c r="AW980">
        <f>COUNTIF(Erros!$J$2:$J$1060,H980)</f>
        <v>3</v>
      </c>
      <c r="AX980">
        <f>COUNTIF(Discrepante!$J$2:$J$86,H980)</f>
        <v>0</v>
      </c>
      <c r="AY980">
        <f>COUNTIF(Acertos!$J$2:$J$37,H980)</f>
        <v>0</v>
      </c>
    </row>
    <row r="981" spans="1:51">
      <c r="A981" s="33"/>
      <c r="B981" s="33"/>
      <c r="C981" s="33"/>
      <c r="D981" s="34"/>
      <c r="E981" s="33"/>
      <c r="F981" s="33"/>
      <c r="G981" s="33"/>
      <c r="H981" s="34">
        <v>83649089</v>
      </c>
      <c r="I981" s="29">
        <v>0</v>
      </c>
      <c r="J981" s="34" t="s">
        <v>725</v>
      </c>
      <c r="K981" s="33"/>
      <c r="L981" s="33"/>
      <c r="M981" s="33"/>
      <c r="N981" s="33"/>
      <c r="O981" s="33"/>
      <c r="P981" s="34">
        <v>1082.6600000000001</v>
      </c>
      <c r="Q981" s="34" t="s">
        <v>404</v>
      </c>
      <c r="R981" s="34" t="s">
        <v>404</v>
      </c>
      <c r="S981" s="34" t="s">
        <v>404</v>
      </c>
      <c r="T981" s="34">
        <v>810</v>
      </c>
      <c r="U981" s="34">
        <v>485423203</v>
      </c>
      <c r="V981" s="34">
        <v>1</v>
      </c>
      <c r="W981" s="34">
        <v>397993</v>
      </c>
      <c r="X981" s="35">
        <v>44777.875</v>
      </c>
      <c r="Y981" s="34" t="s">
        <v>401</v>
      </c>
      <c r="Z981" s="34">
        <v>0</v>
      </c>
      <c r="AA981" s="35"/>
      <c r="AB981" s="35">
        <v>44777.875</v>
      </c>
      <c r="AC981" s="35">
        <v>26718.875</v>
      </c>
      <c r="AD981" s="35">
        <v>44651.875</v>
      </c>
      <c r="AE981" s="35"/>
      <c r="AF981" s="35">
        <v>44651.875</v>
      </c>
      <c r="AG981" s="34"/>
      <c r="AH981" s="34">
        <v>0</v>
      </c>
      <c r="AI981" s="34">
        <v>0</v>
      </c>
      <c r="AJ981" s="34">
        <v>0</v>
      </c>
      <c r="AK981" s="34">
        <v>0</v>
      </c>
      <c r="AL981" s="34">
        <v>0</v>
      </c>
      <c r="AM981" s="34">
        <v>0</v>
      </c>
      <c r="AN981" s="34" t="s">
        <v>389</v>
      </c>
      <c r="AO981" s="34">
        <v>3</v>
      </c>
      <c r="AP981" s="34" t="s">
        <v>668</v>
      </c>
      <c r="AQ981" s="34">
        <v>125589</v>
      </c>
      <c r="AR981" s="34">
        <v>1255.8900000000001</v>
      </c>
      <c r="AS981" s="34" t="s">
        <v>408</v>
      </c>
      <c r="AT981" t="str">
        <f t="shared" si="51"/>
        <v>836490890XLXX XNDRX PXLUZX TXXXXXRX1082.66SIMSIMSIM810485423203139799344777.875ASPROLI - ENTIDADE FECHADA044777.87526718.87544651.87544651.875000000AMIL3AMIL S450 QP S/COPART1255891255.89ATIVO</v>
      </c>
      <c r="AU981">
        <f t="shared" si="52"/>
        <v>0</v>
      </c>
      <c r="AV981">
        <f t="shared" si="53"/>
        <v>0</v>
      </c>
      <c r="AW981">
        <f>COUNTIF(Erros!$J$2:$J$1060,H981)</f>
        <v>1</v>
      </c>
      <c r="AX981">
        <f>COUNTIF(Discrepante!$J$2:$J$86,H981)</f>
        <v>0</v>
      </c>
      <c r="AY981">
        <f>COUNTIF(Acertos!$J$2:$J$37,H981)</f>
        <v>0</v>
      </c>
    </row>
    <row r="982" spans="1:51">
      <c r="A982" s="33"/>
      <c r="B982" s="33"/>
      <c r="C982" s="33"/>
      <c r="D982" s="36"/>
      <c r="E982" s="33"/>
      <c r="F982" s="33"/>
      <c r="G982" s="33"/>
      <c r="H982" s="36">
        <v>83649090</v>
      </c>
      <c r="I982" s="30">
        <v>0</v>
      </c>
      <c r="J982" s="36" t="s">
        <v>726</v>
      </c>
      <c r="K982" s="33"/>
      <c r="L982" s="33"/>
      <c r="M982" s="33"/>
      <c r="N982" s="33"/>
      <c r="O982" s="33"/>
      <c r="P982" s="36">
        <v>272.18</v>
      </c>
      <c r="Q982" s="36" t="s">
        <v>404</v>
      </c>
      <c r="R982" s="36" t="s">
        <v>404</v>
      </c>
      <c r="S982" s="36" t="s">
        <v>404</v>
      </c>
      <c r="T982" s="36">
        <v>810</v>
      </c>
      <c r="U982" s="36">
        <v>0</v>
      </c>
      <c r="V982" s="36">
        <v>1</v>
      </c>
      <c r="W982" s="36">
        <v>397994</v>
      </c>
      <c r="X982" s="37">
        <v>44777.875</v>
      </c>
      <c r="Y982" s="36" t="s">
        <v>401</v>
      </c>
      <c r="Z982" s="36">
        <v>0</v>
      </c>
      <c r="AA982" s="37"/>
      <c r="AB982" s="37">
        <v>44777.875</v>
      </c>
      <c r="AC982" s="37">
        <v>33859.875</v>
      </c>
      <c r="AD982" s="37">
        <v>44651.875</v>
      </c>
      <c r="AE982" s="37"/>
      <c r="AF982" s="37">
        <v>44651.875</v>
      </c>
      <c r="AG982" s="36"/>
      <c r="AH982" s="36">
        <v>0</v>
      </c>
      <c r="AI982" s="36">
        <v>0</v>
      </c>
      <c r="AJ982" s="36">
        <v>0</v>
      </c>
      <c r="AK982" s="36">
        <v>0</v>
      </c>
      <c r="AL982" s="36">
        <v>0</v>
      </c>
      <c r="AM982" s="36">
        <v>0</v>
      </c>
      <c r="AN982" s="36" t="s">
        <v>389</v>
      </c>
      <c r="AO982" s="36">
        <v>3</v>
      </c>
      <c r="AP982" s="36" t="s">
        <v>666</v>
      </c>
      <c r="AQ982" s="36">
        <v>31573</v>
      </c>
      <c r="AR982" s="36">
        <v>315.73</v>
      </c>
      <c r="AS982" s="36" t="s">
        <v>408</v>
      </c>
      <c r="AT982" t="str">
        <f t="shared" si="51"/>
        <v>836490900PXTRXWXX MXRXX WURTY DX XLXVXXRX272.18SIMSIMSIM8100139799444777.875ASPROLI - ENTIDADE FECHADA044777.87533859.87544651.87544651.875000000AMIL3AMIL FACIL S60 RJ QC S/COPART31573315.73ATIVO</v>
      </c>
      <c r="AU982">
        <f t="shared" si="52"/>
        <v>0</v>
      </c>
      <c r="AV982">
        <f t="shared" si="53"/>
        <v>0</v>
      </c>
      <c r="AW982">
        <f>COUNTIF(Erros!$J$2:$J$1060,H982)</f>
        <v>1</v>
      </c>
      <c r="AX982">
        <f>COUNTIF(Discrepante!$J$2:$J$86,H982)</f>
        <v>0</v>
      </c>
      <c r="AY982">
        <f>COUNTIF(Acertos!$J$2:$J$37,H982)</f>
        <v>0</v>
      </c>
    </row>
    <row r="983" spans="1:51">
      <c r="A983" s="33"/>
      <c r="B983" s="33"/>
      <c r="C983" s="33"/>
      <c r="D983" s="34"/>
      <c r="E983" s="33"/>
      <c r="F983" s="33"/>
      <c r="G983" s="33"/>
      <c r="H983" s="34">
        <v>83792066</v>
      </c>
      <c r="I983" s="29">
        <v>0</v>
      </c>
      <c r="J983" s="34" t="s">
        <v>727</v>
      </c>
      <c r="K983" s="33"/>
      <c r="L983" s="33"/>
      <c r="M983" s="33"/>
      <c r="N983" s="33"/>
      <c r="O983" s="33"/>
      <c r="P983" s="34">
        <v>644.87</v>
      </c>
      <c r="Q983" s="34" t="s">
        <v>404</v>
      </c>
      <c r="R983" s="34" t="s">
        <v>404</v>
      </c>
      <c r="S983" s="34" t="s">
        <v>404</v>
      </c>
      <c r="T983" s="34">
        <v>810</v>
      </c>
      <c r="U983" s="34">
        <v>485425200</v>
      </c>
      <c r="V983" s="34">
        <v>1</v>
      </c>
      <c r="W983" s="34">
        <v>400650</v>
      </c>
      <c r="X983" s="35">
        <v>44777.875</v>
      </c>
      <c r="Y983" s="34" t="s">
        <v>401</v>
      </c>
      <c r="Z983" s="34">
        <v>0</v>
      </c>
      <c r="AA983" s="35"/>
      <c r="AB983" s="35">
        <v>44777.875</v>
      </c>
      <c r="AC983" s="35">
        <v>31931.875</v>
      </c>
      <c r="AD983" s="35">
        <v>44679.875</v>
      </c>
      <c r="AE983" s="35"/>
      <c r="AF983" s="35">
        <v>44681.875</v>
      </c>
      <c r="AG983" s="34"/>
      <c r="AH983" s="34">
        <v>0</v>
      </c>
      <c r="AI983" s="34">
        <v>0</v>
      </c>
      <c r="AJ983" s="34">
        <v>0</v>
      </c>
      <c r="AK983" s="34">
        <v>0</v>
      </c>
      <c r="AL983" s="34">
        <v>0</v>
      </c>
      <c r="AM983" s="34">
        <v>0</v>
      </c>
      <c r="AN983" s="34" t="s">
        <v>389</v>
      </c>
      <c r="AO983" s="34">
        <v>2</v>
      </c>
      <c r="AP983" s="34" t="s">
        <v>689</v>
      </c>
      <c r="AQ983" s="34">
        <v>74804</v>
      </c>
      <c r="AR983" s="34">
        <v>748.04</v>
      </c>
      <c r="AS983" s="34" t="s">
        <v>408</v>
      </c>
      <c r="AT983" t="str">
        <f t="shared" si="51"/>
        <v>837920660DXNXXLLX XLVX MXRTXN DX FRXXTX644.87SIMSIMSIM810485425200140065044777.875ASPROLI - ENTIDADE FECHADA044777.87531931.87544679.87544681.875000000AMIL2AMIL S450 QC S/COPART74804748.04ATIVO</v>
      </c>
      <c r="AU983">
        <f t="shared" si="52"/>
        <v>0</v>
      </c>
      <c r="AV983">
        <f t="shared" si="53"/>
        <v>0</v>
      </c>
      <c r="AW983">
        <f>COUNTIF(Erros!$J$2:$J$1060,H983)</f>
        <v>1</v>
      </c>
      <c r="AX983">
        <f>COUNTIF(Discrepante!$J$2:$J$86,H983)</f>
        <v>0</v>
      </c>
      <c r="AY983">
        <f>COUNTIF(Acertos!$J$2:$J$37,H983)</f>
        <v>0</v>
      </c>
    </row>
    <row r="984" spans="1:51">
      <c r="A984" s="33"/>
      <c r="B984" s="33"/>
      <c r="C984" s="33"/>
      <c r="D984" s="36"/>
      <c r="E984" s="33"/>
      <c r="F984" s="33"/>
      <c r="G984" s="33"/>
      <c r="H984" s="36">
        <v>83792067</v>
      </c>
      <c r="I984" s="30">
        <v>0</v>
      </c>
      <c r="J984" s="36" t="s">
        <v>728</v>
      </c>
      <c r="K984" s="33"/>
      <c r="L984" s="33"/>
      <c r="M984" s="33"/>
      <c r="N984" s="33"/>
      <c r="O984" s="33"/>
      <c r="P984" s="36">
        <v>806.51</v>
      </c>
      <c r="Q984" s="36" t="s">
        <v>404</v>
      </c>
      <c r="R984" s="36" t="s">
        <v>404</v>
      </c>
      <c r="S984" s="36" t="s">
        <v>404</v>
      </c>
      <c r="T984" s="36">
        <v>810</v>
      </c>
      <c r="U984" s="36">
        <v>485421207</v>
      </c>
      <c r="V984" s="36">
        <v>1</v>
      </c>
      <c r="W984" s="36">
        <v>403654</v>
      </c>
      <c r="X984" s="37">
        <v>44777.875</v>
      </c>
      <c r="Y984" s="36" t="s">
        <v>401</v>
      </c>
      <c r="Z984" s="36">
        <v>0</v>
      </c>
      <c r="AA984" s="37">
        <v>44770.875</v>
      </c>
      <c r="AB984" s="37">
        <v>44777.875</v>
      </c>
      <c r="AC984" s="37">
        <v>31525.875</v>
      </c>
      <c r="AD984" s="37">
        <v>44770.875</v>
      </c>
      <c r="AE984" s="37"/>
      <c r="AF984" s="37">
        <v>44681.875</v>
      </c>
      <c r="AG984" s="36"/>
      <c r="AH984" s="36">
        <v>0</v>
      </c>
      <c r="AI984" s="36">
        <v>0</v>
      </c>
      <c r="AJ984" s="36">
        <v>0</v>
      </c>
      <c r="AK984" s="36">
        <v>0</v>
      </c>
      <c r="AL984" s="36">
        <v>0</v>
      </c>
      <c r="AM984" s="36">
        <v>0</v>
      </c>
      <c r="AN984" s="36" t="s">
        <v>389</v>
      </c>
      <c r="AO984" s="36">
        <v>2</v>
      </c>
      <c r="AP984" s="36" t="s">
        <v>670</v>
      </c>
      <c r="AQ984" s="36">
        <v>93556</v>
      </c>
      <c r="AR984" s="36">
        <v>935.56</v>
      </c>
      <c r="AS984" s="36" t="s">
        <v>391</v>
      </c>
      <c r="AT984" t="str">
        <f t="shared" si="51"/>
        <v>837920670WXRLX NUNX DX XLXVXXRX NXWXLXXT806.51SIMSIMSIM810485421207140365444777.875ASPROLI - ENTIDADE FECHADA044770.87544777.87531525.87544770.87544681.875000000AMIL2AMIL S750 R1 QP S/COPART93556935.56INATIVO</v>
      </c>
      <c r="AU984">
        <f t="shared" si="52"/>
        <v>0</v>
      </c>
      <c r="AV984">
        <f t="shared" si="53"/>
        <v>0</v>
      </c>
      <c r="AW984">
        <f>COUNTIF(Erros!$J$2:$J$1060,H984)</f>
        <v>1</v>
      </c>
      <c r="AX984">
        <f>COUNTIF(Discrepante!$J$2:$J$86,H984)</f>
        <v>0</v>
      </c>
      <c r="AY984">
        <f>COUNTIF(Acertos!$J$2:$J$37,H984)</f>
        <v>0</v>
      </c>
    </row>
    <row r="985" spans="1:51">
      <c r="A985" s="33"/>
      <c r="B985" s="33"/>
      <c r="C985" s="33"/>
      <c r="D985" s="34"/>
      <c r="E985" s="33"/>
      <c r="F985" s="33"/>
      <c r="G985" s="33"/>
      <c r="H985" s="34">
        <v>83962567</v>
      </c>
      <c r="I985" s="29">
        <v>0</v>
      </c>
      <c r="J985" s="34" t="s">
        <v>733</v>
      </c>
      <c r="K985" s="33"/>
      <c r="L985" s="33"/>
      <c r="M985" s="33"/>
      <c r="N985" s="33"/>
      <c r="O985" s="33"/>
      <c r="P985" s="34">
        <v>806.51</v>
      </c>
      <c r="Q985" s="34" t="s">
        <v>404</v>
      </c>
      <c r="R985" s="34" t="s">
        <v>404</v>
      </c>
      <c r="S985" s="34" t="s">
        <v>404</v>
      </c>
      <c r="T985" s="34">
        <v>810</v>
      </c>
      <c r="U985" s="34">
        <v>485421207</v>
      </c>
      <c r="V985" s="34">
        <v>1</v>
      </c>
      <c r="W985" s="34">
        <v>407305</v>
      </c>
      <c r="X985" s="35">
        <v>44777.875</v>
      </c>
      <c r="Y985" s="34" t="s">
        <v>401</v>
      </c>
      <c r="Z985" s="34">
        <v>0</v>
      </c>
      <c r="AA985" s="35"/>
      <c r="AB985" s="35">
        <v>44777.875</v>
      </c>
      <c r="AC985" s="35">
        <v>31930.875</v>
      </c>
      <c r="AD985" s="35">
        <v>44710.875</v>
      </c>
      <c r="AE985" s="35"/>
      <c r="AF985" s="35">
        <v>44712.875</v>
      </c>
      <c r="AG985" s="34"/>
      <c r="AH985" s="34">
        <v>0</v>
      </c>
      <c r="AI985" s="34">
        <v>0</v>
      </c>
      <c r="AJ985" s="34">
        <v>0</v>
      </c>
      <c r="AK985" s="34">
        <v>0</v>
      </c>
      <c r="AL985" s="34">
        <v>0</v>
      </c>
      <c r="AM985" s="34">
        <v>0</v>
      </c>
      <c r="AN985" s="34" t="s">
        <v>389</v>
      </c>
      <c r="AO985" s="34">
        <v>1</v>
      </c>
      <c r="AP985" s="34" t="s">
        <v>670</v>
      </c>
      <c r="AQ985" s="34">
        <v>93556</v>
      </c>
      <c r="AR985" s="34">
        <v>935.56</v>
      </c>
      <c r="AS985" s="34" t="s">
        <v>408</v>
      </c>
      <c r="AT985" t="str">
        <f t="shared" si="51"/>
        <v>839625670WXLDXMXR TXVXRX MXWHXDX NXTX806.51SIMSIMSIM810485421207140730544777.875ASPROLI - ENTIDADE FECHADA044777.87531930.87544710.87544712.875000000AMIL1AMIL S750 R1 QP S/COPART93556935.56ATIVO</v>
      </c>
      <c r="AU985">
        <f t="shared" si="52"/>
        <v>0</v>
      </c>
      <c r="AV985">
        <f t="shared" si="53"/>
        <v>0</v>
      </c>
      <c r="AW985">
        <f>COUNTIF(Erros!$J$2:$J$1060,H985)</f>
        <v>1</v>
      </c>
      <c r="AX985">
        <f>COUNTIF(Discrepante!$J$2:$J$86,H985)</f>
        <v>0</v>
      </c>
      <c r="AY985">
        <f>COUNTIF(Acertos!$J$2:$J$37,H985)</f>
        <v>0</v>
      </c>
    </row>
    <row r="986" spans="1:51">
      <c r="A986" s="33"/>
      <c r="B986" s="33"/>
      <c r="C986" s="33"/>
      <c r="D986" s="34"/>
      <c r="E986" s="33"/>
      <c r="F986" s="33"/>
      <c r="G986" s="33"/>
      <c r="H986" s="34">
        <v>83967045</v>
      </c>
      <c r="I986" s="29">
        <v>0</v>
      </c>
      <c r="J986" s="34" t="s">
        <v>729</v>
      </c>
      <c r="K986" s="33"/>
      <c r="L986" s="33"/>
      <c r="M986" s="33"/>
      <c r="N986" s="33"/>
      <c r="O986" s="33"/>
      <c r="P986" s="34">
        <v>419.87</v>
      </c>
      <c r="Q986" s="34" t="s">
        <v>404</v>
      </c>
      <c r="R986" s="34" t="s">
        <v>404</v>
      </c>
      <c r="S986" s="34" t="s">
        <v>404</v>
      </c>
      <c r="T986" s="34">
        <v>810</v>
      </c>
      <c r="U986" s="34">
        <v>0</v>
      </c>
      <c r="V986" s="34">
        <v>1</v>
      </c>
      <c r="W986" s="34">
        <v>405951</v>
      </c>
      <c r="X986" s="35">
        <v>44777.875</v>
      </c>
      <c r="Y986" s="34" t="s">
        <v>401</v>
      </c>
      <c r="Z986" s="34">
        <v>0</v>
      </c>
      <c r="AA986" s="35"/>
      <c r="AB986" s="35">
        <v>44777.875</v>
      </c>
      <c r="AC986" s="35">
        <v>27934.875</v>
      </c>
      <c r="AD986" s="35">
        <v>44710.875</v>
      </c>
      <c r="AE986" s="35"/>
      <c r="AF986" s="35">
        <v>44712.875</v>
      </c>
      <c r="AG986" s="34"/>
      <c r="AH986" s="34">
        <v>0</v>
      </c>
      <c r="AI986" s="34">
        <v>0</v>
      </c>
      <c r="AJ986" s="34">
        <v>0</v>
      </c>
      <c r="AK986" s="34">
        <v>0</v>
      </c>
      <c r="AL986" s="34">
        <v>0</v>
      </c>
      <c r="AM986" s="34">
        <v>0</v>
      </c>
      <c r="AN986" s="34" t="s">
        <v>389</v>
      </c>
      <c r="AO986" s="34">
        <v>1</v>
      </c>
      <c r="AP986" s="34" t="s">
        <v>666</v>
      </c>
      <c r="AQ986" s="34">
        <v>48705</v>
      </c>
      <c r="AR986" s="34">
        <v>487.05</v>
      </c>
      <c r="AS986" s="34" t="s">
        <v>408</v>
      </c>
      <c r="AT986" t="str">
        <f t="shared" si="51"/>
        <v>839670450XLXXNDRX DX XLVX RXDRXGUX419.87SIMSIMSIM8100140595144777.875ASPROLI - ENTIDADE FECHADA044777.87527934.87544710.87544712.875000000AMIL1AMIL FACIL S60 RJ QC S/COPART48705487.05ATIVO</v>
      </c>
      <c r="AU986">
        <f t="shared" si="52"/>
        <v>0</v>
      </c>
      <c r="AV986">
        <f t="shared" si="53"/>
        <v>0</v>
      </c>
      <c r="AW986">
        <f>COUNTIF(Erros!$J$2:$J$1060,H986)</f>
        <v>1</v>
      </c>
      <c r="AX986">
        <f>COUNTIF(Discrepante!$J$2:$J$86,H986)</f>
        <v>0</v>
      </c>
      <c r="AY986">
        <f>COUNTIF(Acertos!$J$2:$J$37,H986)</f>
        <v>0</v>
      </c>
    </row>
    <row r="987" spans="1:51">
      <c r="A987" s="33"/>
      <c r="B987" s="33"/>
      <c r="C987" s="33"/>
      <c r="D987" s="36"/>
      <c r="E987" s="33"/>
      <c r="F987" s="33"/>
      <c r="G987" s="33"/>
      <c r="H987" s="36">
        <v>83967046</v>
      </c>
      <c r="I987" s="30">
        <v>0</v>
      </c>
      <c r="J987" s="36" t="s">
        <v>732</v>
      </c>
      <c r="K987" s="33"/>
      <c r="L987" s="33"/>
      <c r="M987" s="33"/>
      <c r="N987" s="33"/>
      <c r="O987" s="33"/>
      <c r="P987" s="36">
        <v>170.75</v>
      </c>
      <c r="Q987" s="36" t="s">
        <v>404</v>
      </c>
      <c r="R987" s="36" t="s">
        <v>404</v>
      </c>
      <c r="S987" s="36" t="s">
        <v>404</v>
      </c>
      <c r="T987" s="36">
        <v>810</v>
      </c>
      <c r="U987" s="36">
        <v>0</v>
      </c>
      <c r="V987" s="36">
        <v>1</v>
      </c>
      <c r="W987" s="36">
        <v>405951</v>
      </c>
      <c r="X987" s="37">
        <v>44777.875</v>
      </c>
      <c r="Y987" s="36" t="s">
        <v>401</v>
      </c>
      <c r="Z987" s="36">
        <v>3</v>
      </c>
      <c r="AA987" s="37"/>
      <c r="AB987" s="37">
        <v>44777.875</v>
      </c>
      <c r="AC987" s="37">
        <v>41959.916666666664</v>
      </c>
      <c r="AD987" s="37">
        <v>44710.875</v>
      </c>
      <c r="AE987" s="37"/>
      <c r="AF987" s="37">
        <v>44712.875</v>
      </c>
      <c r="AG987" s="36"/>
      <c r="AH987" s="36">
        <v>0</v>
      </c>
      <c r="AI987" s="36">
        <v>0</v>
      </c>
      <c r="AJ987" s="36">
        <v>0</v>
      </c>
      <c r="AK987" s="36">
        <v>0</v>
      </c>
      <c r="AL987" s="36">
        <v>0</v>
      </c>
      <c r="AM987" s="36">
        <v>0</v>
      </c>
      <c r="AN987" s="36" t="s">
        <v>389</v>
      </c>
      <c r="AO987" s="36">
        <v>1</v>
      </c>
      <c r="AP987" s="36" t="s">
        <v>666</v>
      </c>
      <c r="AQ987" s="36">
        <v>19806</v>
      </c>
      <c r="AR987" s="36">
        <v>198.06</v>
      </c>
      <c r="AS987" s="36" t="s">
        <v>408</v>
      </c>
      <c r="AT987" t="str">
        <f t="shared" si="51"/>
        <v>839670460DXVX DX XLVX RXDRXGUX170.75SIMSIMSIM8100140595144777.875ASPROLI - ENTIDADE FECHADA344777.87541959.916666666744710.87544712.875000000AMIL1AMIL FACIL S60 RJ QC S/COPART19806198.06ATIVO</v>
      </c>
      <c r="AU987">
        <f t="shared" si="52"/>
        <v>0</v>
      </c>
      <c r="AV987">
        <f t="shared" si="53"/>
        <v>0</v>
      </c>
      <c r="AW987">
        <f>COUNTIF(Erros!$J$2:$J$1060,H987)</f>
        <v>1</v>
      </c>
      <c r="AX987">
        <f>COUNTIF(Discrepante!$J$2:$J$86,H987)</f>
        <v>0</v>
      </c>
      <c r="AY987">
        <f>COUNTIF(Acertos!$J$2:$J$37,H987)</f>
        <v>0</v>
      </c>
    </row>
    <row r="988" spans="1:51">
      <c r="A988" s="33"/>
      <c r="B988" s="33"/>
      <c r="C988" s="33"/>
      <c r="D988" s="36"/>
      <c r="E988" s="33"/>
      <c r="F988" s="33"/>
      <c r="G988" s="33"/>
      <c r="H988" s="36">
        <v>83967047</v>
      </c>
      <c r="I988" s="30">
        <v>0</v>
      </c>
      <c r="J988" s="36" t="s">
        <v>730</v>
      </c>
      <c r="K988" s="33"/>
      <c r="L988" s="33"/>
      <c r="M988" s="33"/>
      <c r="N988" s="33"/>
      <c r="O988" s="33"/>
      <c r="P988" s="36">
        <v>419.87</v>
      </c>
      <c r="Q988" s="36" t="s">
        <v>404</v>
      </c>
      <c r="R988" s="36" t="s">
        <v>404</v>
      </c>
      <c r="S988" s="36" t="s">
        <v>404</v>
      </c>
      <c r="T988" s="36">
        <v>810</v>
      </c>
      <c r="U988" s="36">
        <v>0</v>
      </c>
      <c r="V988" s="36">
        <v>1</v>
      </c>
      <c r="W988" s="36">
        <v>405951</v>
      </c>
      <c r="X988" s="37">
        <v>44777.875</v>
      </c>
      <c r="Y988" s="36" t="s">
        <v>401</v>
      </c>
      <c r="Z988" s="36">
        <v>1</v>
      </c>
      <c r="AA988" s="37"/>
      <c r="AB988" s="37">
        <v>44777.875</v>
      </c>
      <c r="AC988" s="37">
        <v>27095.875</v>
      </c>
      <c r="AD988" s="37">
        <v>44710.875</v>
      </c>
      <c r="AE988" s="37"/>
      <c r="AF988" s="37">
        <v>44712.875</v>
      </c>
      <c r="AG988" s="36"/>
      <c r="AH988" s="36">
        <v>0</v>
      </c>
      <c r="AI988" s="36">
        <v>0</v>
      </c>
      <c r="AJ988" s="36">
        <v>0</v>
      </c>
      <c r="AK988" s="36">
        <v>0</v>
      </c>
      <c r="AL988" s="36">
        <v>0</v>
      </c>
      <c r="AM988" s="36">
        <v>0</v>
      </c>
      <c r="AN988" s="36" t="s">
        <v>389</v>
      </c>
      <c r="AO988" s="36">
        <v>1</v>
      </c>
      <c r="AP988" s="36" t="s">
        <v>666</v>
      </c>
      <c r="AQ988" s="36">
        <v>48705</v>
      </c>
      <c r="AR988" s="36">
        <v>487.05</v>
      </c>
      <c r="AS988" s="36" t="s">
        <v>408</v>
      </c>
      <c r="AT988" t="str">
        <f t="shared" si="51"/>
        <v>839670470WXRLX FXNXWX RXDRXGUX419.87SIMSIMSIM8100140595144777.875ASPROLI - ENTIDADE FECHADA144777.87527095.87544710.87544712.875000000AMIL1AMIL FACIL S60 RJ QC S/COPART48705487.05ATIVO</v>
      </c>
      <c r="AU988">
        <f t="shared" si="52"/>
        <v>0</v>
      </c>
      <c r="AV988">
        <f t="shared" si="53"/>
        <v>0</v>
      </c>
      <c r="AW988">
        <f>COUNTIF(Erros!$J$2:$J$1060,H988)</f>
        <v>1</v>
      </c>
      <c r="AX988">
        <f>COUNTIF(Discrepante!$J$2:$J$86,H988)</f>
        <v>0</v>
      </c>
      <c r="AY988">
        <f>COUNTIF(Acertos!$J$2:$J$37,H988)</f>
        <v>0</v>
      </c>
    </row>
    <row r="989" spans="1:51">
      <c r="A989" s="33"/>
      <c r="B989" s="33"/>
      <c r="C989" s="33"/>
      <c r="D989" s="34"/>
      <c r="E989" s="33"/>
      <c r="F989" s="33"/>
      <c r="G989" s="33"/>
      <c r="H989" s="34">
        <v>83967048</v>
      </c>
      <c r="I989" s="29">
        <v>0</v>
      </c>
      <c r="J989" s="34" t="s">
        <v>731</v>
      </c>
      <c r="K989" s="33"/>
      <c r="L989" s="33"/>
      <c r="M989" s="33"/>
      <c r="N989" s="33"/>
      <c r="O989" s="33"/>
      <c r="P989" s="34">
        <v>170.75</v>
      </c>
      <c r="Q989" s="34" t="s">
        <v>404</v>
      </c>
      <c r="R989" s="34" t="s">
        <v>404</v>
      </c>
      <c r="S989" s="34" t="s">
        <v>404</v>
      </c>
      <c r="T989" s="34">
        <v>810</v>
      </c>
      <c r="U989" s="34">
        <v>0</v>
      </c>
      <c r="V989" s="34">
        <v>1</v>
      </c>
      <c r="W989" s="34">
        <v>405951</v>
      </c>
      <c r="X989" s="35">
        <v>44777.875</v>
      </c>
      <c r="Y989" s="34" t="s">
        <v>401</v>
      </c>
      <c r="Z989" s="34">
        <v>2</v>
      </c>
      <c r="AA989" s="35"/>
      <c r="AB989" s="35">
        <v>44777.875</v>
      </c>
      <c r="AC989" s="35">
        <v>38678.916666666664</v>
      </c>
      <c r="AD989" s="35">
        <v>44710.875</v>
      </c>
      <c r="AE989" s="35"/>
      <c r="AF989" s="35">
        <v>44712.875</v>
      </c>
      <c r="AG989" s="34"/>
      <c r="AH989" s="34">
        <v>0</v>
      </c>
      <c r="AI989" s="34">
        <v>0</v>
      </c>
      <c r="AJ989" s="34">
        <v>0</v>
      </c>
      <c r="AK989" s="34">
        <v>0</v>
      </c>
      <c r="AL989" s="34">
        <v>0</v>
      </c>
      <c r="AM989" s="34">
        <v>0</v>
      </c>
      <c r="AN989" s="34" t="s">
        <v>389</v>
      </c>
      <c r="AO989" s="34">
        <v>1</v>
      </c>
      <c r="AP989" s="34" t="s">
        <v>666</v>
      </c>
      <c r="AQ989" s="34">
        <v>19806</v>
      </c>
      <c r="AR989" s="34">
        <v>198.06</v>
      </c>
      <c r="AS989" s="34" t="s">
        <v>408</v>
      </c>
      <c r="AT989" t="str">
        <f t="shared" si="51"/>
        <v>839670480PXDRX DX XLVX RXDRXGUX170.75SIMSIMSIM8100140595144777.875ASPROLI - ENTIDADE FECHADA244777.87538678.916666666744710.87544712.875000000AMIL1AMIL FACIL S60 RJ QC S/COPART19806198.06ATIVO</v>
      </c>
      <c r="AU989">
        <f t="shared" si="52"/>
        <v>0</v>
      </c>
      <c r="AV989">
        <f t="shared" si="53"/>
        <v>0</v>
      </c>
      <c r="AW989">
        <f>COUNTIF(Erros!$J$2:$J$1060,H989)</f>
        <v>1</v>
      </c>
      <c r="AX989">
        <f>COUNTIF(Discrepante!$J$2:$J$86,H989)</f>
        <v>0</v>
      </c>
      <c r="AY989">
        <f>COUNTIF(Acertos!$J$2:$J$37,H989)</f>
        <v>0</v>
      </c>
    </row>
    <row r="990" spans="1:51">
      <c r="A990" s="38" t="s">
        <v>253</v>
      </c>
      <c r="B990" s="38" t="s">
        <v>22</v>
      </c>
      <c r="C990" s="38" t="s">
        <v>21</v>
      </c>
      <c r="D990" s="28">
        <v>1197781000</v>
      </c>
      <c r="E990" s="28" t="s">
        <v>1058</v>
      </c>
      <c r="F990" s="28" t="s">
        <v>23</v>
      </c>
      <c r="G990" s="39">
        <v>44740.875</v>
      </c>
      <c r="H990" s="38">
        <v>84162731</v>
      </c>
      <c r="I990" s="28">
        <v>3</v>
      </c>
      <c r="J990" s="38" t="s">
        <v>254</v>
      </c>
      <c r="K990" s="38">
        <v>0</v>
      </c>
      <c r="L990" s="38">
        <v>0</v>
      </c>
      <c r="M990" s="38" t="s">
        <v>252</v>
      </c>
      <c r="N990" s="38" t="s">
        <v>110</v>
      </c>
      <c r="O990" s="38" t="s">
        <v>20</v>
      </c>
      <c r="P990" s="38">
        <v>1287.56</v>
      </c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 t="str">
        <f t="shared" ref="AP990:AP991" si="54">M990</f>
        <v>AMIL 500 QP NACIONAL R PJCA</v>
      </c>
      <c r="AQ990" s="33"/>
      <c r="AR990" s="33"/>
      <c r="AS990" s="33"/>
      <c r="AT990" t="str">
        <f t="shared" si="51"/>
        <v>6302c799809be80ea0bc1f856302b4adfc395e31428b925e6302c799809be80ea0bc1f8311977810006302b4adfc395e31428b925e1197781000E44740.875841627313HXLXNX LXPX WXRVXLHXL00AMIL 500 QP NACIONAL R PJCAMens. Depend. Faixa Etária Implant.D1287.56AMIL 500 QP NACIONAL R PJCA</v>
      </c>
      <c r="AU990">
        <f t="shared" si="52"/>
        <v>0</v>
      </c>
      <c r="AV990">
        <f t="shared" si="53"/>
        <v>0</v>
      </c>
      <c r="AW990">
        <f>COUNTIF(Erros!$J$2:$J$1060,H990)</f>
        <v>0</v>
      </c>
      <c r="AX990">
        <f>COUNTIF(Discrepante!$J$2:$J$86,H990)</f>
        <v>3</v>
      </c>
      <c r="AY990">
        <f>COUNTIF(Acertos!$J$2:$J$37,H990)</f>
        <v>1</v>
      </c>
    </row>
    <row r="991" spans="1:51">
      <c r="A991" s="31" t="s">
        <v>255</v>
      </c>
      <c r="B991" s="31" t="s">
        <v>22</v>
      </c>
      <c r="C991" s="31" t="s">
        <v>21</v>
      </c>
      <c r="D991" s="27">
        <v>1197781000</v>
      </c>
      <c r="E991" s="27" t="s">
        <v>1058</v>
      </c>
      <c r="F991" s="27" t="s">
        <v>23</v>
      </c>
      <c r="G991" s="32">
        <v>44740.875</v>
      </c>
      <c r="H991" s="31">
        <v>84162731</v>
      </c>
      <c r="I991" s="27">
        <v>3</v>
      </c>
      <c r="J991" s="31" t="s">
        <v>254</v>
      </c>
      <c r="K991" s="31">
        <v>42972</v>
      </c>
      <c r="L991" s="31">
        <v>429.72</v>
      </c>
      <c r="M991" s="31" t="s">
        <v>252</v>
      </c>
      <c r="N991" s="31" t="s">
        <v>240</v>
      </c>
      <c r="O991" s="31" t="s">
        <v>20</v>
      </c>
      <c r="P991" s="31">
        <v>0</v>
      </c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 t="str">
        <f t="shared" si="54"/>
        <v>AMIL 500 QP NACIONAL R PJCA</v>
      </c>
      <c r="AQ991" s="33"/>
      <c r="AR991" s="33"/>
      <c r="AS991" s="33"/>
      <c r="AT991" t="str">
        <f t="shared" si="51"/>
        <v>6302c799809be80ea0bc1f866302b4adfc395e31428b925e6302c799809be80ea0bc1f8311977810006302b4adfc395e31428b925e1197781000E44740.875841627313HXLXNX LXPX WXRVXLHXL42972429.72AMIL 500 QP NACIONAL R PJCACobrança Inclusão RetroativaD0AMIL 500 QP NACIONAL R PJCA</v>
      </c>
      <c r="AU991">
        <f t="shared" si="52"/>
        <v>0</v>
      </c>
      <c r="AV991">
        <f t="shared" si="53"/>
        <v>1</v>
      </c>
      <c r="AW991">
        <f>COUNTIF(Erros!$J$2:$J$1060,H991)</f>
        <v>0</v>
      </c>
      <c r="AX991">
        <f>COUNTIF(Discrepante!$J$2:$J$86,H991)</f>
        <v>3</v>
      </c>
      <c r="AY991">
        <f>COUNTIF(Acertos!$J$2:$J$37,H991)</f>
        <v>1</v>
      </c>
    </row>
    <row r="992" spans="1:51">
      <c r="A992" s="33"/>
      <c r="B992" s="33"/>
      <c r="C992" s="33"/>
      <c r="D992" s="36">
        <v>1189445000</v>
      </c>
      <c r="E992" s="33"/>
      <c r="F992" s="33"/>
      <c r="G992" s="33"/>
      <c r="H992" s="36">
        <v>84162731</v>
      </c>
      <c r="I992" s="30">
        <v>2</v>
      </c>
      <c r="J992" s="36" t="s">
        <v>254</v>
      </c>
      <c r="K992" s="33"/>
      <c r="L992" s="33"/>
      <c r="M992" s="33"/>
      <c r="N992" s="33"/>
      <c r="O992" s="33"/>
      <c r="P992" s="36">
        <v>1287.56</v>
      </c>
      <c r="Q992" s="36" t="s">
        <v>386</v>
      </c>
      <c r="R992" s="36" t="s">
        <v>386</v>
      </c>
      <c r="S992" s="36" t="s">
        <v>404</v>
      </c>
      <c r="T992" s="36">
        <v>57</v>
      </c>
      <c r="U992" s="36">
        <v>0</v>
      </c>
      <c r="V992" s="36">
        <v>1</v>
      </c>
      <c r="W992" s="36">
        <v>161003</v>
      </c>
      <c r="X992" s="37">
        <v>44761.875</v>
      </c>
      <c r="Y992" s="36" t="s">
        <v>392</v>
      </c>
      <c r="Z992" s="36">
        <v>1</v>
      </c>
      <c r="AA992" s="37"/>
      <c r="AB992" s="37">
        <v>44761.875</v>
      </c>
      <c r="AC992" s="37">
        <v>44713.875</v>
      </c>
      <c r="AD992" s="37">
        <v>44740.875</v>
      </c>
      <c r="AE992" s="37"/>
      <c r="AF992" s="37">
        <v>44742.875</v>
      </c>
      <c r="AG992" s="36"/>
      <c r="AH992" s="36">
        <v>0</v>
      </c>
      <c r="AI992" s="36">
        <v>0</v>
      </c>
      <c r="AJ992" s="36">
        <v>0</v>
      </c>
      <c r="AK992" s="36">
        <v>0</v>
      </c>
      <c r="AL992" s="36">
        <v>0</v>
      </c>
      <c r="AM992" s="36">
        <v>0</v>
      </c>
      <c r="AN992" s="36" t="s">
        <v>389</v>
      </c>
      <c r="AO992" s="36"/>
      <c r="AP992" s="36" t="s">
        <v>398</v>
      </c>
      <c r="AQ992" s="36">
        <v>153282</v>
      </c>
      <c r="AR992" s="36">
        <v>1532.82</v>
      </c>
      <c r="AS992" s="36" t="s">
        <v>408</v>
      </c>
      <c r="AT992" t="str">
        <f t="shared" si="51"/>
        <v>1189445000841627312HXLXNX LXPX WXRVXLHXL1287.56NÃONÃOSIM570116100344761.875ANMEP144761.87544713.87544740.87544742.875000000AMILAMIL 500 QP NACIONAL1532821532.82ATIVO</v>
      </c>
      <c r="AU992">
        <f t="shared" si="52"/>
        <v>0</v>
      </c>
      <c r="AV992">
        <f t="shared" si="53"/>
        <v>1</v>
      </c>
      <c r="AW992">
        <f>COUNTIF(Erros!$J$2:$J$1060,H992)</f>
        <v>0</v>
      </c>
      <c r="AX992">
        <f>COUNTIF(Discrepante!$J$2:$J$86,H992)</f>
        <v>3</v>
      </c>
      <c r="AY992">
        <f>COUNTIF(Acertos!$J$2:$J$37,H992)</f>
        <v>1</v>
      </c>
    </row>
    <row r="993" spans="1:51">
      <c r="A993" s="33"/>
      <c r="B993" s="33"/>
      <c r="C993" s="33"/>
      <c r="D993" s="34">
        <v>1189445000</v>
      </c>
      <c r="E993" s="33"/>
      <c r="F993" s="33"/>
      <c r="G993" s="33"/>
      <c r="H993" s="34">
        <v>84162731</v>
      </c>
      <c r="I993" s="29">
        <v>2</v>
      </c>
      <c r="J993" s="34" t="s">
        <v>254</v>
      </c>
      <c r="K993" s="33"/>
      <c r="L993" s="33"/>
      <c r="M993" s="33"/>
      <c r="N993" s="33"/>
      <c r="O993" s="33"/>
      <c r="P993" s="34">
        <v>1287.56</v>
      </c>
      <c r="Q993" s="34" t="s">
        <v>386</v>
      </c>
      <c r="R993" s="34" t="s">
        <v>386</v>
      </c>
      <c r="S993" s="34" t="s">
        <v>404</v>
      </c>
      <c r="T993" s="34">
        <v>57</v>
      </c>
      <c r="U993" s="34">
        <v>0</v>
      </c>
      <c r="V993" s="34">
        <v>1</v>
      </c>
      <c r="W993" s="34">
        <v>161003</v>
      </c>
      <c r="X993" s="35">
        <v>44761.875</v>
      </c>
      <c r="Y993" s="34" t="s">
        <v>392</v>
      </c>
      <c r="Z993" s="34">
        <v>1</v>
      </c>
      <c r="AA993" s="35"/>
      <c r="AB993" s="35">
        <v>44761.875</v>
      </c>
      <c r="AC993" s="35">
        <v>44713.875</v>
      </c>
      <c r="AD993" s="35">
        <v>44740.875</v>
      </c>
      <c r="AE993" s="35"/>
      <c r="AF993" s="35">
        <v>44742.875</v>
      </c>
      <c r="AG993" s="34"/>
      <c r="AH993" s="34">
        <v>0</v>
      </c>
      <c r="AI993" s="34">
        <v>0</v>
      </c>
      <c r="AJ993" s="34">
        <v>0</v>
      </c>
      <c r="AK993" s="34">
        <v>0</v>
      </c>
      <c r="AL993" s="34">
        <v>0</v>
      </c>
      <c r="AM993" s="34">
        <v>0</v>
      </c>
      <c r="AN993" s="34" t="s">
        <v>389</v>
      </c>
      <c r="AO993" s="34"/>
      <c r="AP993" s="34" t="s">
        <v>398</v>
      </c>
      <c r="AQ993" s="34">
        <v>153282</v>
      </c>
      <c r="AR993" s="34">
        <v>1532.82</v>
      </c>
      <c r="AS993" s="34" t="s">
        <v>408</v>
      </c>
      <c r="AT993" t="str">
        <f t="shared" si="51"/>
        <v>1189445000841627312HXLXNX LXPX WXRVXLHXL1287.56NÃONÃOSIM570116100344761.875ANMEP144761.87544713.87544740.87544742.875000000AMILAMIL 500 QP NACIONAL1532821532.82ATIVO</v>
      </c>
      <c r="AU993">
        <f t="shared" si="52"/>
        <v>1</v>
      </c>
      <c r="AV993">
        <f t="shared" si="53"/>
        <v>1</v>
      </c>
      <c r="AW993">
        <f>COUNTIF(Erros!$J$2:$J$1060,H993)</f>
        <v>0</v>
      </c>
      <c r="AX993">
        <f>COUNTIF(Discrepante!$J$2:$J$86,H993)</f>
        <v>3</v>
      </c>
      <c r="AY993">
        <f>COUNTIF(Acertos!$J$2:$J$37,H993)</f>
        <v>1</v>
      </c>
    </row>
    <row r="994" spans="1:51">
      <c r="A994" s="33"/>
      <c r="B994" s="33"/>
      <c r="C994" s="33"/>
      <c r="D994" s="36">
        <v>1189445000</v>
      </c>
      <c r="E994" s="33"/>
      <c r="F994" s="33"/>
      <c r="G994" s="33"/>
      <c r="H994" s="36">
        <v>84162731</v>
      </c>
      <c r="I994" s="30">
        <v>2</v>
      </c>
      <c r="J994" s="36" t="s">
        <v>254</v>
      </c>
      <c r="K994" s="33"/>
      <c r="L994" s="33"/>
      <c r="M994" s="33"/>
      <c r="N994" s="33"/>
      <c r="O994" s="33"/>
      <c r="P994" s="36">
        <v>1287.56</v>
      </c>
      <c r="Q994" s="36" t="s">
        <v>386</v>
      </c>
      <c r="R994" s="36" t="s">
        <v>386</v>
      </c>
      <c r="S994" s="36" t="s">
        <v>404</v>
      </c>
      <c r="T994" s="36">
        <v>57</v>
      </c>
      <c r="U994" s="36">
        <v>0</v>
      </c>
      <c r="V994" s="36">
        <v>1</v>
      </c>
      <c r="W994" s="36">
        <v>161003</v>
      </c>
      <c r="X994" s="37">
        <v>44761.875</v>
      </c>
      <c r="Y994" s="36" t="s">
        <v>392</v>
      </c>
      <c r="Z994" s="36">
        <v>1</v>
      </c>
      <c r="AA994" s="37"/>
      <c r="AB994" s="37">
        <v>44761.875</v>
      </c>
      <c r="AC994" s="37">
        <v>44713.875</v>
      </c>
      <c r="AD994" s="37">
        <v>44740.875</v>
      </c>
      <c r="AE994" s="37"/>
      <c r="AF994" s="37">
        <v>44742.875</v>
      </c>
      <c r="AG994" s="36"/>
      <c r="AH994" s="36">
        <v>0</v>
      </c>
      <c r="AI994" s="36">
        <v>0</v>
      </c>
      <c r="AJ994" s="36">
        <v>0</v>
      </c>
      <c r="AK994" s="36">
        <v>0</v>
      </c>
      <c r="AL994" s="36">
        <v>0</v>
      </c>
      <c r="AM994" s="36">
        <v>0</v>
      </c>
      <c r="AN994" s="36" t="s">
        <v>389</v>
      </c>
      <c r="AO994" s="36"/>
      <c r="AP994" s="36" t="s">
        <v>398</v>
      </c>
      <c r="AQ994" s="36">
        <v>153282</v>
      </c>
      <c r="AR994" s="36">
        <v>1532.82</v>
      </c>
      <c r="AS994" s="36" t="s">
        <v>408</v>
      </c>
      <c r="AT994" t="str">
        <f t="shared" si="51"/>
        <v>1189445000841627312HXLXNX LXPX WXRVXLHXL1287.56NÃONÃOSIM570116100344761.875ANMEP144761.87544713.87544740.87544742.875000000AMILAMIL 500 QP NACIONAL1532821532.82ATIVO</v>
      </c>
      <c r="AU994">
        <f t="shared" si="52"/>
        <v>1</v>
      </c>
      <c r="AV994">
        <f t="shared" si="53"/>
        <v>1</v>
      </c>
      <c r="AW994">
        <f>COUNTIF(Erros!$J$2:$J$1060,H994)</f>
        <v>0</v>
      </c>
      <c r="AX994">
        <f>COUNTIF(Discrepante!$J$2:$J$86,H994)</f>
        <v>3</v>
      </c>
      <c r="AY994">
        <f>COUNTIF(Acertos!$J$2:$J$37,H994)</f>
        <v>1</v>
      </c>
    </row>
    <row r="995" spans="1:51">
      <c r="A995" s="33"/>
      <c r="B995" s="33"/>
      <c r="C995" s="33"/>
      <c r="D995" s="36">
        <v>938494000</v>
      </c>
      <c r="E995" s="33"/>
      <c r="F995" s="33"/>
      <c r="G995" s="33"/>
      <c r="H995" s="36">
        <v>91320496</v>
      </c>
      <c r="I995" s="30">
        <v>0</v>
      </c>
      <c r="J995" s="36" t="s">
        <v>410</v>
      </c>
      <c r="K995" s="33"/>
      <c r="L995" s="33"/>
      <c r="M995" s="33"/>
      <c r="N995" s="33"/>
      <c r="O995" s="33"/>
      <c r="P995" s="36">
        <v>1842.32</v>
      </c>
      <c r="Q995" s="36" t="s">
        <v>404</v>
      </c>
      <c r="R995" s="36" t="s">
        <v>404</v>
      </c>
      <c r="S995" s="36" t="s">
        <v>404</v>
      </c>
      <c r="T995" s="36">
        <v>111</v>
      </c>
      <c r="U995" s="36">
        <v>26613645</v>
      </c>
      <c r="V995" s="36">
        <v>1</v>
      </c>
      <c r="W995" s="36">
        <v>61945</v>
      </c>
      <c r="X995" s="37">
        <v>44777.875</v>
      </c>
      <c r="Y995" s="36" t="s">
        <v>409</v>
      </c>
      <c r="Z995" s="36">
        <v>0</v>
      </c>
      <c r="AA995" s="37"/>
      <c r="AB995" s="37">
        <v>44777.875</v>
      </c>
      <c r="AC995" s="37">
        <v>33252.916666666664</v>
      </c>
      <c r="AD995" s="37">
        <v>41410.875</v>
      </c>
      <c r="AE995" s="37"/>
      <c r="AF995" s="37">
        <v>41425.875</v>
      </c>
      <c r="AG995" s="36"/>
      <c r="AH995" s="36">
        <v>0</v>
      </c>
      <c r="AI995" s="36">
        <v>0</v>
      </c>
      <c r="AJ995" s="36">
        <v>0</v>
      </c>
      <c r="AK995" s="36">
        <v>0</v>
      </c>
      <c r="AL995" s="36">
        <v>0</v>
      </c>
      <c r="AM995" s="36">
        <v>0</v>
      </c>
      <c r="AN995" s="36" t="s">
        <v>389</v>
      </c>
      <c r="AO995" s="36">
        <v>109</v>
      </c>
      <c r="AP995" s="36" t="s">
        <v>411</v>
      </c>
      <c r="AQ995" s="36">
        <v>2070</v>
      </c>
      <c r="AR995" s="36">
        <v>2070</v>
      </c>
      <c r="AS995" s="36" t="s">
        <v>408</v>
      </c>
      <c r="AT995" t="str">
        <f t="shared" si="51"/>
        <v>938494000913204960GXBRXXLX TRXNDXDX WXRRXX LXPX1842.32SIMSIMSIM1112661364516194544777.875GP1 - ASESF - ASSOCIACAO DOS ESTUDANTES DE FORTALE044777.87533252.916666666741410.87541425.875000000AMIL109GP1 - BLUE 300 RM FO QP PJCA20702070ATIVO</v>
      </c>
      <c r="AU995">
        <f t="shared" si="52"/>
        <v>0</v>
      </c>
      <c r="AV995">
        <f t="shared" si="53"/>
        <v>0</v>
      </c>
      <c r="AW995">
        <f>COUNTIF(Erros!$J$2:$J$1060,H995)</f>
        <v>1</v>
      </c>
      <c r="AX995">
        <f>COUNTIF(Discrepante!$J$2:$J$86,H995)</f>
        <v>0</v>
      </c>
      <c r="AY995">
        <f>COUNTIF(Acertos!$J$2:$J$37,H995)</f>
        <v>0</v>
      </c>
    </row>
    <row r="996" spans="1:51">
      <c r="A996" s="33"/>
      <c r="B996" s="33"/>
      <c r="C996" s="33"/>
      <c r="D996" s="34">
        <v>938494000</v>
      </c>
      <c r="E996" s="33"/>
      <c r="F996" s="33"/>
      <c r="G996" s="33"/>
      <c r="H996" s="34">
        <v>91320534</v>
      </c>
      <c r="I996" s="29">
        <v>0</v>
      </c>
      <c r="J996" s="34" t="s">
        <v>412</v>
      </c>
      <c r="K996" s="33"/>
      <c r="L996" s="33"/>
      <c r="M996" s="33"/>
      <c r="N996" s="33"/>
      <c r="O996" s="33"/>
      <c r="P996" s="34">
        <v>2093.81</v>
      </c>
      <c r="Q996" s="34" t="s">
        <v>404</v>
      </c>
      <c r="R996" s="34" t="s">
        <v>404</v>
      </c>
      <c r="S996" s="34" t="s">
        <v>404</v>
      </c>
      <c r="T996" s="34">
        <v>111</v>
      </c>
      <c r="U996" s="34">
        <v>26613623</v>
      </c>
      <c r="V996" s="34">
        <v>1</v>
      </c>
      <c r="W996" s="34">
        <v>61962</v>
      </c>
      <c r="X996" s="35">
        <v>44777.875</v>
      </c>
      <c r="Y996" s="34" t="s">
        <v>409</v>
      </c>
      <c r="Z996" s="34">
        <v>0</v>
      </c>
      <c r="AA996" s="35">
        <v>44768.875</v>
      </c>
      <c r="AB996" s="35">
        <v>44777.875</v>
      </c>
      <c r="AC996" s="35">
        <v>28222.875</v>
      </c>
      <c r="AD996" s="35">
        <v>44768.875</v>
      </c>
      <c r="AE996" s="35"/>
      <c r="AF996" s="35">
        <v>41425.875</v>
      </c>
      <c r="AG996" s="34"/>
      <c r="AH996" s="34">
        <v>0</v>
      </c>
      <c r="AI996" s="34">
        <v>0</v>
      </c>
      <c r="AJ996" s="34">
        <v>0</v>
      </c>
      <c r="AK996" s="34">
        <v>0</v>
      </c>
      <c r="AL996" s="34">
        <v>0</v>
      </c>
      <c r="AM996" s="34">
        <v>0</v>
      </c>
      <c r="AN996" s="34" t="s">
        <v>389</v>
      </c>
      <c r="AO996" s="34">
        <v>109</v>
      </c>
      <c r="AP996" s="34" t="s">
        <v>413</v>
      </c>
      <c r="AQ996" s="34">
        <v>235259</v>
      </c>
      <c r="AR996" s="34">
        <v>2352.59</v>
      </c>
      <c r="AS996" s="34" t="s">
        <v>391</v>
      </c>
      <c r="AT996" t="str">
        <f t="shared" si="51"/>
        <v>938494000913205340LUWXLXX XNTX NXBRX2093.81SIMSIMSIM1112661362316196244777.875GP1 - ASESF - ASSOCIACAO DOS ESTUDANTES DE FORTALE044768.87544777.87528222.87544768.87541425.875000000AMIL109GP1 - BLUE 200 RM FO QC PJCA2352592352.59INATIVO</v>
      </c>
      <c r="AU996">
        <f t="shared" si="52"/>
        <v>0</v>
      </c>
      <c r="AV996">
        <f t="shared" si="53"/>
        <v>0</v>
      </c>
      <c r="AW996">
        <f>COUNTIF(Erros!$J$2:$J$1060,H996)</f>
        <v>1</v>
      </c>
      <c r="AX996">
        <f>COUNTIF(Discrepante!$J$2:$J$86,H996)</f>
        <v>0</v>
      </c>
      <c r="AY996">
        <f>COUNTIF(Acertos!$J$2:$J$37,H996)</f>
        <v>0</v>
      </c>
    </row>
    <row r="997" spans="1:51">
      <c r="A997" s="38" t="s">
        <v>91</v>
      </c>
      <c r="B997" s="38" t="s">
        <v>16</v>
      </c>
      <c r="C997" s="38" t="s">
        <v>15</v>
      </c>
      <c r="D997" s="28">
        <v>722764000</v>
      </c>
      <c r="E997" s="28" t="s">
        <v>1065</v>
      </c>
      <c r="F997" s="28" t="s">
        <v>17</v>
      </c>
      <c r="G997" s="39">
        <v>39435.916666666664</v>
      </c>
      <c r="H997" s="38">
        <v>131064185</v>
      </c>
      <c r="I997" s="28">
        <v>0</v>
      </c>
      <c r="J997" s="38" t="s">
        <v>92</v>
      </c>
      <c r="K997" s="38">
        <v>0</v>
      </c>
      <c r="L997" s="38">
        <v>0</v>
      </c>
      <c r="M997" s="38" t="s">
        <v>89</v>
      </c>
      <c r="N997" s="38" t="s">
        <v>77</v>
      </c>
      <c r="O997" s="38" t="s">
        <v>78</v>
      </c>
      <c r="P997" s="38">
        <v>1738.03</v>
      </c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 t="str">
        <f t="shared" ref="AP997:AP1046" si="55">M997</f>
        <v>MEDICUS QC 122 PARTICIP. - RN</v>
      </c>
      <c r="AQ997" s="33"/>
      <c r="AR997" s="33"/>
      <c r="AS997" s="33"/>
      <c r="AT997" t="str">
        <f t="shared" si="51"/>
        <v>6301123f1fe6e2596566dd9b630111a2b336dc5f51bee3b56301123e1fe6e2596566dd9a722764000630111a2b336dc5f51bee3b5722764000C39435.91666666671310641850TXLX BXTITX DX XNTX00MEDICUS QC 122 PARTICIP. - RNMens. Titular Faixa Etária Implant.T1738.03MEDICUS QC 122 PARTICIP. - RN</v>
      </c>
      <c r="AU997">
        <f t="shared" si="52"/>
        <v>0</v>
      </c>
      <c r="AV997">
        <f t="shared" si="53"/>
        <v>0</v>
      </c>
      <c r="AW997">
        <f>COUNTIF(Erros!$J$2:$J$1060,H997)</f>
        <v>2</v>
      </c>
      <c r="AX997">
        <f>COUNTIF(Discrepante!$J$2:$J$86,H997)</f>
        <v>0</v>
      </c>
      <c r="AY997">
        <f>COUNTIF(Acertos!$J$2:$J$37,H997)</f>
        <v>0</v>
      </c>
    </row>
    <row r="998" spans="1:51">
      <c r="A998" s="31" t="s">
        <v>93</v>
      </c>
      <c r="B998" s="31" t="s">
        <v>16</v>
      </c>
      <c r="C998" s="31" t="s">
        <v>15</v>
      </c>
      <c r="D998" s="27">
        <v>722764000</v>
      </c>
      <c r="E998" s="27" t="s">
        <v>1065</v>
      </c>
      <c r="F998" s="27" t="s">
        <v>17</v>
      </c>
      <c r="G998" s="32">
        <v>39435.916666666664</v>
      </c>
      <c r="H998" s="31">
        <v>131064185</v>
      </c>
      <c r="I998" s="27">
        <v>0</v>
      </c>
      <c r="J998" s="31" t="s">
        <v>92</v>
      </c>
      <c r="K998" s="31">
        <v>0</v>
      </c>
      <c r="L998" s="31">
        <v>0</v>
      </c>
      <c r="M998" s="31" t="s">
        <v>89</v>
      </c>
      <c r="N998" s="31" t="s">
        <v>90</v>
      </c>
      <c r="O998" s="31" t="s">
        <v>78</v>
      </c>
      <c r="P998" s="31">
        <v>0</v>
      </c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 t="str">
        <f t="shared" si="55"/>
        <v>MEDICUS QC 122 PARTICIP. - RN</v>
      </c>
      <c r="AQ998" s="33"/>
      <c r="AR998" s="33"/>
      <c r="AS998" s="33"/>
      <c r="AT998" t="str">
        <f t="shared" si="51"/>
        <v>6301123f1fe6e2596566dd9c630111a2b336dc5f51bee3b56301123e1fe6e2596566dd9a722764000630111a2b336dc5f51bee3b5722764000C39435.91666666671310641850TXLX BXTITX DX XNTX00MEDICUS QC 122 PARTICIP. - RNCo-participaçãoT0MEDICUS QC 122 PARTICIP. - RN</v>
      </c>
      <c r="AU998">
        <f t="shared" si="52"/>
        <v>0</v>
      </c>
      <c r="AV998">
        <f t="shared" si="53"/>
        <v>1</v>
      </c>
      <c r="AW998">
        <f>COUNTIF(Erros!$J$2:$J$1060,H998)</f>
        <v>2</v>
      </c>
      <c r="AX998">
        <f>COUNTIF(Discrepante!$J$2:$J$86,H998)</f>
        <v>0</v>
      </c>
      <c r="AY998">
        <f>COUNTIF(Acertos!$J$2:$J$37,H998)</f>
        <v>0</v>
      </c>
    </row>
    <row r="999" spans="1:51">
      <c r="A999" s="38" t="s">
        <v>94</v>
      </c>
      <c r="B999" s="38" t="s">
        <v>16</v>
      </c>
      <c r="C999" s="38" t="s">
        <v>15</v>
      </c>
      <c r="D999" s="28">
        <v>722764000</v>
      </c>
      <c r="E999" s="28" t="s">
        <v>1065</v>
      </c>
      <c r="F999" s="28" t="s">
        <v>17</v>
      </c>
      <c r="G999" s="39">
        <v>39435.916666666664</v>
      </c>
      <c r="H999" s="38">
        <v>131064525</v>
      </c>
      <c r="I999" s="28">
        <v>0</v>
      </c>
      <c r="J999" s="38" t="s">
        <v>95</v>
      </c>
      <c r="K999" s="38">
        <v>0</v>
      </c>
      <c r="L999" s="38">
        <v>0</v>
      </c>
      <c r="M999" s="38" t="s">
        <v>96</v>
      </c>
      <c r="N999" s="38" t="s">
        <v>77</v>
      </c>
      <c r="O999" s="38" t="s">
        <v>78</v>
      </c>
      <c r="P999" s="38">
        <v>1838.5</v>
      </c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 t="str">
        <f t="shared" si="55"/>
        <v>MEDICUS QC - RN</v>
      </c>
      <c r="AQ999" s="33"/>
      <c r="AR999" s="33"/>
      <c r="AS999" s="33"/>
      <c r="AT999" t="str">
        <f t="shared" si="51"/>
        <v>6301123f1fe6e2596566dd9d630111a2b336dc5f51bee3b56301123e1fe6e2596566dd9a722764000630111a2b336dc5f51bee3b5722764000C39435.91666666671310645250XNIX MXRIX DX XUZX00MEDICUS QC - RNMens. Titular Faixa Etária Implant.T1838.5MEDICUS QC - RN</v>
      </c>
      <c r="AU999">
        <f t="shared" si="52"/>
        <v>0</v>
      </c>
      <c r="AV999">
        <f t="shared" si="53"/>
        <v>0</v>
      </c>
      <c r="AW999">
        <f>COUNTIF(Erros!$J$2:$J$1060,H999)</f>
        <v>1</v>
      </c>
      <c r="AX999">
        <f>COUNTIF(Discrepante!$J$2:$J$86,H999)</f>
        <v>0</v>
      </c>
      <c r="AY999">
        <f>COUNTIF(Acertos!$J$2:$J$37,H999)</f>
        <v>0</v>
      </c>
    </row>
    <row r="1000" spans="1:51">
      <c r="A1000" s="31" t="s">
        <v>97</v>
      </c>
      <c r="B1000" s="31" t="s">
        <v>16</v>
      </c>
      <c r="C1000" s="31" t="s">
        <v>15</v>
      </c>
      <c r="D1000" s="27">
        <v>722764000</v>
      </c>
      <c r="E1000" s="27" t="s">
        <v>1065</v>
      </c>
      <c r="F1000" s="27" t="s">
        <v>17</v>
      </c>
      <c r="G1000" s="32">
        <v>41582.916666666664</v>
      </c>
      <c r="H1000" s="31">
        <v>131064614</v>
      </c>
      <c r="I1000" s="27">
        <v>0</v>
      </c>
      <c r="J1000" s="31" t="s">
        <v>98</v>
      </c>
      <c r="K1000" s="31">
        <v>0</v>
      </c>
      <c r="L1000" s="31">
        <v>0</v>
      </c>
      <c r="M1000" s="31" t="s">
        <v>89</v>
      </c>
      <c r="N1000" s="31" t="s">
        <v>99</v>
      </c>
      <c r="O1000" s="31" t="s">
        <v>78</v>
      </c>
      <c r="P1000" s="31">
        <v>-1009.18</v>
      </c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 t="str">
        <f t="shared" si="55"/>
        <v>MEDICUS QC 122 PARTICIP. - RN</v>
      </c>
      <c r="AQ1000" s="33"/>
      <c r="AR1000" s="33"/>
      <c r="AS1000" s="33"/>
      <c r="AT1000" t="str">
        <f t="shared" si="51"/>
        <v>6301123f1fe6e2596566dd9e630111a2b336dc5f51bee3b56301123e1fe6e2596566dd9a722764000630111a2b336dc5f51bee3b5722764000C41582.91666666671310646140XDILXUZX MXRWIX RXDRIGUX DX XRXUJX00MEDICUS QC 122 PARTICIP. - RNDevolução Exclusão RetroativaT-1009.18MEDICUS QC 122 PARTICIP. - RN</v>
      </c>
      <c r="AU1000">
        <f t="shared" si="52"/>
        <v>0</v>
      </c>
      <c r="AV1000">
        <f t="shared" si="53"/>
        <v>0</v>
      </c>
      <c r="AW1000">
        <f>COUNTIF(Erros!$J$2:$J$1060,H1000)</f>
        <v>1</v>
      </c>
      <c r="AX1000">
        <f>COUNTIF(Discrepante!$J$2:$J$86,H1000)</f>
        <v>0</v>
      </c>
      <c r="AY1000">
        <f>COUNTIF(Acertos!$J$2:$J$37,H1000)</f>
        <v>0</v>
      </c>
    </row>
    <row r="1001" spans="1:51">
      <c r="A1001" s="38" t="s">
        <v>100</v>
      </c>
      <c r="B1001" s="38" t="s">
        <v>16</v>
      </c>
      <c r="C1001" s="38" t="s">
        <v>15</v>
      </c>
      <c r="D1001" s="28">
        <v>722764000</v>
      </c>
      <c r="E1001" s="28" t="s">
        <v>1065</v>
      </c>
      <c r="F1001" s="28" t="s">
        <v>17</v>
      </c>
      <c r="G1001" s="39">
        <v>39435.916666666664</v>
      </c>
      <c r="H1001" s="38">
        <v>131065017</v>
      </c>
      <c r="I1001" s="28">
        <v>0</v>
      </c>
      <c r="J1001" s="38" t="s">
        <v>101</v>
      </c>
      <c r="K1001" s="38">
        <v>0</v>
      </c>
      <c r="L1001" s="38">
        <v>0</v>
      </c>
      <c r="M1001" s="38" t="s">
        <v>96</v>
      </c>
      <c r="N1001" s="38" t="s">
        <v>77</v>
      </c>
      <c r="O1001" s="38" t="s">
        <v>78</v>
      </c>
      <c r="P1001" s="38">
        <v>1975.32</v>
      </c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 t="str">
        <f t="shared" si="55"/>
        <v>MEDICUS QC - RN</v>
      </c>
      <c r="AQ1001" s="33"/>
      <c r="AR1001" s="33"/>
      <c r="AS1001" s="33"/>
      <c r="AT1001" t="str">
        <f t="shared" si="51"/>
        <v>6301123f1fe6e2596566dd9f630111a2b336dc5f51bee3b56301123e1fe6e2596566dd9a722764000630111a2b336dc5f51bee3b5722764000C39435.91666666671310650170VXNIX VXLXRIX RXWHX00MEDICUS QC - RNMens. Titular Faixa Etária Implant.T1975.32MEDICUS QC - RN</v>
      </c>
      <c r="AU1001">
        <f t="shared" si="52"/>
        <v>0</v>
      </c>
      <c r="AV1001">
        <f t="shared" si="53"/>
        <v>0</v>
      </c>
      <c r="AW1001">
        <f>COUNTIF(Erros!$J$2:$J$1060,H1001)</f>
        <v>1</v>
      </c>
      <c r="AX1001">
        <f>COUNTIF(Discrepante!$J$2:$J$86,H1001)</f>
        <v>0</v>
      </c>
      <c r="AY1001">
        <f>COUNTIF(Acertos!$J$2:$J$37,H1001)</f>
        <v>0</v>
      </c>
    </row>
    <row r="1002" spans="1:51">
      <c r="A1002" s="31" t="s">
        <v>102</v>
      </c>
      <c r="B1002" s="31" t="s">
        <v>16</v>
      </c>
      <c r="C1002" s="31" t="s">
        <v>15</v>
      </c>
      <c r="D1002" s="27">
        <v>722764000</v>
      </c>
      <c r="E1002" s="27" t="s">
        <v>1065</v>
      </c>
      <c r="F1002" s="27" t="s">
        <v>17</v>
      </c>
      <c r="G1002" s="32">
        <v>39435.916666666664</v>
      </c>
      <c r="H1002" s="31">
        <v>131065050</v>
      </c>
      <c r="I1002" s="27">
        <v>0</v>
      </c>
      <c r="J1002" s="31" t="s">
        <v>103</v>
      </c>
      <c r="K1002" s="31">
        <v>0</v>
      </c>
      <c r="L1002" s="31">
        <v>0</v>
      </c>
      <c r="M1002" s="31" t="s">
        <v>96</v>
      </c>
      <c r="N1002" s="31" t="s">
        <v>99</v>
      </c>
      <c r="O1002" s="31" t="s">
        <v>78</v>
      </c>
      <c r="P1002" s="31">
        <v>-442.19</v>
      </c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 t="str">
        <f t="shared" si="55"/>
        <v>MEDICUS QC - RN</v>
      </c>
      <c r="AQ1002" s="33"/>
      <c r="AR1002" s="33"/>
      <c r="AS1002" s="33"/>
      <c r="AT1002" t="str">
        <f t="shared" si="51"/>
        <v>6301123f1fe6e2596566dda0630111a2b336dc5f51bee3b56301123e1fe6e2596566dd9a722764000630111a2b336dc5f51bee3b5722764000C39435.91666666671310650500JXX NILXN DX XLIVXIRX FILHX00MEDICUS QC - RNDevolução Exclusão RetroativaT-442.19MEDICUS QC - RN</v>
      </c>
      <c r="AU1002">
        <f t="shared" si="52"/>
        <v>0</v>
      </c>
      <c r="AV1002">
        <f t="shared" si="53"/>
        <v>0</v>
      </c>
      <c r="AW1002">
        <f>COUNTIF(Erros!$J$2:$J$1060,H1002)</f>
        <v>1</v>
      </c>
      <c r="AX1002">
        <f>COUNTIF(Discrepante!$J$2:$J$86,H1002)</f>
        <v>0</v>
      </c>
      <c r="AY1002">
        <f>COUNTIF(Acertos!$J$2:$J$37,H1002)</f>
        <v>0</v>
      </c>
    </row>
    <row r="1003" spans="1:51">
      <c r="A1003" s="31" t="s">
        <v>106</v>
      </c>
      <c r="B1003" s="31" t="s">
        <v>16</v>
      </c>
      <c r="C1003" s="31" t="s">
        <v>15</v>
      </c>
      <c r="D1003" s="27">
        <v>722764000</v>
      </c>
      <c r="E1003" s="27" t="s">
        <v>1065</v>
      </c>
      <c r="F1003" s="27" t="s">
        <v>17</v>
      </c>
      <c r="G1003" s="32">
        <v>39435.916666666664</v>
      </c>
      <c r="H1003" s="31">
        <v>131065181</v>
      </c>
      <c r="I1003" s="27">
        <v>0</v>
      </c>
      <c r="J1003" s="31" t="s">
        <v>107</v>
      </c>
      <c r="K1003" s="31">
        <v>0</v>
      </c>
      <c r="L1003" s="31">
        <v>0</v>
      </c>
      <c r="M1003" s="31" t="s">
        <v>96</v>
      </c>
      <c r="N1003" s="31" t="s">
        <v>77</v>
      </c>
      <c r="O1003" s="31" t="s">
        <v>78</v>
      </c>
      <c r="P1003" s="31">
        <v>2567.79</v>
      </c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 t="str">
        <f t="shared" si="55"/>
        <v>MEDICUS QC - RN</v>
      </c>
      <c r="AQ1003" s="33"/>
      <c r="AR1003" s="33"/>
      <c r="AS1003" s="33"/>
      <c r="AT1003" t="str">
        <f t="shared" si="51"/>
        <v>6301123f1fe6e2596566dda2630111a2b336dc5f51bee3b56301123e1fe6e2596566dd9a722764000630111a2b336dc5f51bee3b5722764000C39435.91666666671310651810LUWIX GXLDINX DX WXTX XLIVXIRX00MEDICUS QC - RNMens. Titular Faixa Etária Implant.T2567.79MEDICUS QC - RN</v>
      </c>
      <c r="AU1003">
        <f t="shared" si="52"/>
        <v>0</v>
      </c>
      <c r="AV1003">
        <f t="shared" si="53"/>
        <v>0</v>
      </c>
      <c r="AW1003">
        <f>COUNTIF(Erros!$J$2:$J$1060,H1003)</f>
        <v>1</v>
      </c>
      <c r="AX1003">
        <f>COUNTIF(Discrepante!$J$2:$J$86,H1003)</f>
        <v>0</v>
      </c>
      <c r="AY1003">
        <f>COUNTIF(Acertos!$J$2:$J$37,H1003)</f>
        <v>0</v>
      </c>
    </row>
    <row r="1004" spans="1:51">
      <c r="A1004" s="38" t="s">
        <v>108</v>
      </c>
      <c r="B1004" s="38" t="s">
        <v>16</v>
      </c>
      <c r="C1004" s="38" t="s">
        <v>15</v>
      </c>
      <c r="D1004" s="28">
        <v>722764000</v>
      </c>
      <c r="E1004" s="28" t="s">
        <v>1065</v>
      </c>
      <c r="F1004" s="28" t="s">
        <v>17</v>
      </c>
      <c r="G1004" s="39">
        <v>39435.916666666664</v>
      </c>
      <c r="H1004" s="38">
        <v>131065190</v>
      </c>
      <c r="I1004" s="28">
        <v>0</v>
      </c>
      <c r="J1004" s="38" t="s">
        <v>109</v>
      </c>
      <c r="K1004" s="38">
        <v>0</v>
      </c>
      <c r="L1004" s="38">
        <v>0</v>
      </c>
      <c r="M1004" s="38" t="s">
        <v>96</v>
      </c>
      <c r="N1004" s="38" t="s">
        <v>110</v>
      </c>
      <c r="O1004" s="38" t="s">
        <v>20</v>
      </c>
      <c r="P1004" s="38">
        <v>2567.79</v>
      </c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 t="str">
        <f t="shared" si="55"/>
        <v>MEDICUS QC - RN</v>
      </c>
      <c r="AQ1004" s="33"/>
      <c r="AR1004" s="33"/>
      <c r="AS1004" s="33"/>
      <c r="AT1004" t="str">
        <f t="shared" si="51"/>
        <v>6301123f1fe6e2596566dda3630111a2b336dc5f51bee3b56301123e1fe6e2596566dd9a722764000630111a2b336dc5f51bee3b5722764000C39435.91666666671310651900LUIZ FXLIX DX XLIVXIRX00MEDICUS QC - RNMens. Depend. Faixa Etária Implant.D2567.79MEDICUS QC - RN</v>
      </c>
      <c r="AU1004">
        <f t="shared" si="52"/>
        <v>0</v>
      </c>
      <c r="AV1004">
        <f t="shared" si="53"/>
        <v>0</v>
      </c>
      <c r="AW1004">
        <f>COUNTIF(Erros!$J$2:$J$1060,H1004)</f>
        <v>1</v>
      </c>
      <c r="AX1004">
        <f>COUNTIF(Discrepante!$J$2:$J$86,H1004)</f>
        <v>0</v>
      </c>
      <c r="AY1004">
        <f>COUNTIF(Acertos!$J$2:$J$37,H1004)</f>
        <v>0</v>
      </c>
    </row>
    <row r="1005" spans="1:51">
      <c r="A1005" s="31" t="s">
        <v>111</v>
      </c>
      <c r="B1005" s="31" t="s">
        <v>16</v>
      </c>
      <c r="C1005" s="31" t="s">
        <v>15</v>
      </c>
      <c r="D1005" s="27">
        <v>722764000</v>
      </c>
      <c r="E1005" s="27" t="s">
        <v>1065</v>
      </c>
      <c r="F1005" s="27" t="s">
        <v>17</v>
      </c>
      <c r="G1005" s="32">
        <v>39435.916666666664</v>
      </c>
      <c r="H1005" s="31">
        <v>131065840</v>
      </c>
      <c r="I1005" s="27">
        <v>0</v>
      </c>
      <c r="J1005" s="31" t="s">
        <v>112</v>
      </c>
      <c r="K1005" s="31">
        <v>0</v>
      </c>
      <c r="L1005" s="31">
        <v>0</v>
      </c>
      <c r="M1005" s="31" t="s">
        <v>96</v>
      </c>
      <c r="N1005" s="31" t="s">
        <v>77</v>
      </c>
      <c r="O1005" s="31" t="s">
        <v>78</v>
      </c>
      <c r="P1005" s="31">
        <v>3122.81</v>
      </c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 t="str">
        <f t="shared" si="55"/>
        <v>MEDICUS QC - RN</v>
      </c>
      <c r="AQ1005" s="33"/>
      <c r="AR1005" s="33"/>
      <c r="AS1005" s="33"/>
      <c r="AT1005" t="str">
        <f t="shared" si="51"/>
        <v>6301123f1fe6e2596566dda4630111a2b336dc5f51bee3b56301123e1fe6e2596566dd9a722764000630111a2b336dc5f51bee3b5722764000C39435.91666666671310658400MXRIX LUWINXTX XLVX WXRTX00MEDICUS QC - RNMens. Titular Faixa Etária Implant.T3122.81MEDICUS QC - RN</v>
      </c>
      <c r="AU1005">
        <f t="shared" si="52"/>
        <v>0</v>
      </c>
      <c r="AV1005">
        <f t="shared" si="53"/>
        <v>0</v>
      </c>
      <c r="AW1005">
        <f>COUNTIF(Erros!$J$2:$J$1060,H1005)</f>
        <v>1</v>
      </c>
      <c r="AX1005">
        <f>COUNTIF(Discrepante!$J$2:$J$86,H1005)</f>
        <v>0</v>
      </c>
      <c r="AY1005">
        <f>COUNTIF(Acertos!$J$2:$J$37,H1005)</f>
        <v>0</v>
      </c>
    </row>
    <row r="1006" spans="1:51">
      <c r="A1006" s="38" t="s">
        <v>113</v>
      </c>
      <c r="B1006" s="38" t="s">
        <v>16</v>
      </c>
      <c r="C1006" s="38" t="s">
        <v>15</v>
      </c>
      <c r="D1006" s="28">
        <v>722764000</v>
      </c>
      <c r="E1006" s="28" t="s">
        <v>1065</v>
      </c>
      <c r="F1006" s="28" t="s">
        <v>17</v>
      </c>
      <c r="G1006" s="39">
        <v>39435.916666666664</v>
      </c>
      <c r="H1006" s="38">
        <v>131065858</v>
      </c>
      <c r="I1006" s="28">
        <v>0</v>
      </c>
      <c r="J1006" s="38" t="s">
        <v>114</v>
      </c>
      <c r="K1006" s="38">
        <v>0</v>
      </c>
      <c r="L1006" s="38">
        <v>0</v>
      </c>
      <c r="M1006" s="38" t="s">
        <v>96</v>
      </c>
      <c r="N1006" s="38" t="s">
        <v>99</v>
      </c>
      <c r="O1006" s="38" t="s">
        <v>20</v>
      </c>
      <c r="P1006" s="38">
        <v>-1784.16</v>
      </c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 t="str">
        <f t="shared" si="55"/>
        <v>MEDICUS QC - RN</v>
      </c>
      <c r="AQ1006" s="33"/>
      <c r="AR1006" s="33"/>
      <c r="AS1006" s="33"/>
      <c r="AT1006" t="str">
        <f t="shared" si="51"/>
        <v>6301123f1fe6e2596566dda5630111a2b336dc5f51bee3b56301123e1fe6e2596566dd9a722764000630111a2b336dc5f51bee3b5722764000C39435.91666666671310658580ITHXMXR DXNTX WXRTXZ NXTX00MEDICUS QC - RNDevolução Exclusão RetroativaD-1784.16MEDICUS QC - RN</v>
      </c>
      <c r="AU1006">
        <f t="shared" si="52"/>
        <v>0</v>
      </c>
      <c r="AV1006">
        <f t="shared" si="53"/>
        <v>0</v>
      </c>
      <c r="AW1006">
        <f>COUNTIF(Erros!$J$2:$J$1060,H1006)</f>
        <v>1</v>
      </c>
      <c r="AX1006">
        <f>COUNTIF(Discrepante!$J$2:$J$86,H1006)</f>
        <v>0</v>
      </c>
      <c r="AY1006">
        <f>COUNTIF(Acertos!$J$2:$J$37,H1006)</f>
        <v>0</v>
      </c>
    </row>
    <row r="1007" spans="1:51">
      <c r="A1007" s="31" t="s">
        <v>115</v>
      </c>
      <c r="B1007" s="31" t="s">
        <v>16</v>
      </c>
      <c r="C1007" s="31" t="s">
        <v>15</v>
      </c>
      <c r="D1007" s="27">
        <v>722764000</v>
      </c>
      <c r="E1007" s="27" t="s">
        <v>1065</v>
      </c>
      <c r="F1007" s="27" t="s">
        <v>17</v>
      </c>
      <c r="G1007" s="32">
        <v>39435.916666666664</v>
      </c>
      <c r="H1007" s="31">
        <v>131065947</v>
      </c>
      <c r="I1007" s="27">
        <v>0</v>
      </c>
      <c r="J1007" s="31" t="s">
        <v>116</v>
      </c>
      <c r="K1007" s="31">
        <v>0</v>
      </c>
      <c r="L1007" s="31">
        <v>0</v>
      </c>
      <c r="M1007" s="31" t="s">
        <v>96</v>
      </c>
      <c r="N1007" s="31" t="s">
        <v>77</v>
      </c>
      <c r="O1007" s="31" t="s">
        <v>78</v>
      </c>
      <c r="P1007" s="31">
        <v>806.35</v>
      </c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 t="str">
        <f t="shared" si="55"/>
        <v>MEDICUS QC - RN</v>
      </c>
      <c r="AQ1007" s="33"/>
      <c r="AR1007" s="33"/>
      <c r="AS1007" s="33"/>
      <c r="AT1007" t="str">
        <f t="shared" si="51"/>
        <v>6301123f1fe6e2596566dda6630111a2b336dc5f51bee3b56301123e1fe6e2596566dd9a722764000630111a2b336dc5f51bee3b5722764000C39435.91666666671310659470BXNXLLY WXXR DX WUNHX XLVX00MEDICUS QC - RNMens. Titular Faixa Etária Implant.T806.35MEDICUS QC - RN</v>
      </c>
      <c r="AU1007">
        <f t="shared" si="52"/>
        <v>0</v>
      </c>
      <c r="AV1007">
        <f t="shared" si="53"/>
        <v>0</v>
      </c>
      <c r="AW1007">
        <f>COUNTIF(Erros!$J$2:$J$1060,H1007)</f>
        <v>1</v>
      </c>
      <c r="AX1007">
        <f>COUNTIF(Discrepante!$J$2:$J$86,H1007)</f>
        <v>0</v>
      </c>
      <c r="AY1007">
        <f>COUNTIF(Acertos!$J$2:$J$37,H1007)</f>
        <v>0</v>
      </c>
    </row>
    <row r="1008" spans="1:51">
      <c r="A1008" s="38" t="s">
        <v>117</v>
      </c>
      <c r="B1008" s="38" t="s">
        <v>16</v>
      </c>
      <c r="C1008" s="38" t="s">
        <v>15</v>
      </c>
      <c r="D1008" s="28">
        <v>722764000</v>
      </c>
      <c r="E1008" s="28" t="s">
        <v>1065</v>
      </c>
      <c r="F1008" s="28" t="s">
        <v>17</v>
      </c>
      <c r="G1008" s="39">
        <v>39435.916666666664</v>
      </c>
      <c r="H1008" s="38">
        <v>131066081</v>
      </c>
      <c r="I1008" s="28">
        <v>0</v>
      </c>
      <c r="J1008" s="38" t="s">
        <v>118</v>
      </c>
      <c r="K1008" s="38">
        <v>0</v>
      </c>
      <c r="L1008" s="38">
        <v>0</v>
      </c>
      <c r="M1008" s="38" t="s">
        <v>96</v>
      </c>
      <c r="N1008" s="38" t="s">
        <v>77</v>
      </c>
      <c r="O1008" s="38" t="s">
        <v>78</v>
      </c>
      <c r="P1008" s="38">
        <v>1975.32</v>
      </c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 t="str">
        <f t="shared" si="55"/>
        <v>MEDICUS QC - RN</v>
      </c>
      <c r="AQ1008" s="33"/>
      <c r="AR1008" s="33"/>
      <c r="AS1008" s="33"/>
      <c r="AT1008" t="str">
        <f t="shared" si="51"/>
        <v>6301123f1fe6e2596566dda7630111a2b336dc5f51bee3b56301123e1fe6e2596566dd9a722764000630111a2b336dc5f51bee3b5722764000C39435.91666666671310660810MXRIX RXXMXRY MXLX FXITXX00MEDICUS QC - RNMens. Titular Faixa Etária Implant.T1975.32MEDICUS QC - RN</v>
      </c>
      <c r="AU1008">
        <f t="shared" si="52"/>
        <v>0</v>
      </c>
      <c r="AV1008">
        <f t="shared" si="53"/>
        <v>0</v>
      </c>
      <c r="AW1008">
        <f>COUNTIF(Erros!$J$2:$J$1060,H1008)</f>
        <v>1</v>
      </c>
      <c r="AX1008">
        <f>COUNTIF(Discrepante!$J$2:$J$86,H1008)</f>
        <v>0</v>
      </c>
      <c r="AY1008">
        <f>COUNTIF(Acertos!$J$2:$J$37,H1008)</f>
        <v>0</v>
      </c>
    </row>
    <row r="1009" spans="1:51">
      <c r="A1009" s="31" t="s">
        <v>119</v>
      </c>
      <c r="B1009" s="31" t="s">
        <v>16</v>
      </c>
      <c r="C1009" s="31" t="s">
        <v>15</v>
      </c>
      <c r="D1009" s="27">
        <v>722764000</v>
      </c>
      <c r="E1009" s="27" t="s">
        <v>1065</v>
      </c>
      <c r="F1009" s="27" t="s">
        <v>17</v>
      </c>
      <c r="G1009" s="32">
        <v>42185.875</v>
      </c>
      <c r="H1009" s="31">
        <v>131066633</v>
      </c>
      <c r="I1009" s="27">
        <v>0</v>
      </c>
      <c r="J1009" s="31" t="s">
        <v>120</v>
      </c>
      <c r="K1009" s="31">
        <v>0</v>
      </c>
      <c r="L1009" s="31">
        <v>0</v>
      </c>
      <c r="M1009" s="31" t="s">
        <v>96</v>
      </c>
      <c r="N1009" s="31" t="s">
        <v>77</v>
      </c>
      <c r="O1009" s="31" t="s">
        <v>78</v>
      </c>
      <c r="P1009" s="31">
        <v>2567.9499999999998</v>
      </c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 t="str">
        <f t="shared" si="55"/>
        <v>MEDICUS QC - RN</v>
      </c>
      <c r="AQ1009" s="33"/>
      <c r="AR1009" s="33"/>
      <c r="AS1009" s="33"/>
      <c r="AT1009" t="str">
        <f t="shared" si="51"/>
        <v>6301123f1fe6e2596566dda8630111a2b336dc5f51bee3b56301123e1fe6e2596566dd9a722764000630111a2b336dc5f51bee3b5722764000C42185.8751310666330MXRTX RXWHX WXRQUXIRX WXTX00MEDICUS QC - RNMens. Titular Faixa Etária Implant.T2567.95MEDICUS QC - RN</v>
      </c>
      <c r="AU1009">
        <f t="shared" si="52"/>
        <v>0</v>
      </c>
      <c r="AV1009">
        <f t="shared" si="53"/>
        <v>0</v>
      </c>
      <c r="AW1009">
        <f>COUNTIF(Erros!$J$2:$J$1060,H1009)</f>
        <v>1</v>
      </c>
      <c r="AX1009">
        <f>COUNTIF(Discrepante!$J$2:$J$86,H1009)</f>
        <v>0</v>
      </c>
      <c r="AY1009">
        <f>COUNTIF(Acertos!$J$2:$J$37,H1009)</f>
        <v>0</v>
      </c>
    </row>
    <row r="1010" spans="1:51">
      <c r="A1010" s="38" t="s">
        <v>121</v>
      </c>
      <c r="B1010" s="38" t="s">
        <v>16</v>
      </c>
      <c r="C1010" s="38" t="s">
        <v>15</v>
      </c>
      <c r="D1010" s="28">
        <v>722764000</v>
      </c>
      <c r="E1010" s="28" t="s">
        <v>1065</v>
      </c>
      <c r="F1010" s="28" t="s">
        <v>17</v>
      </c>
      <c r="G1010" s="39">
        <v>42185.875</v>
      </c>
      <c r="H1010" s="38">
        <v>131066641</v>
      </c>
      <c r="I1010" s="28">
        <v>0</v>
      </c>
      <c r="J1010" s="38" t="s">
        <v>122</v>
      </c>
      <c r="K1010" s="38">
        <v>0</v>
      </c>
      <c r="L1010" s="38">
        <v>0</v>
      </c>
      <c r="M1010" s="38" t="s">
        <v>96</v>
      </c>
      <c r="N1010" s="38" t="s">
        <v>110</v>
      </c>
      <c r="O1010" s="38" t="s">
        <v>20</v>
      </c>
      <c r="P1010" s="38">
        <v>806.35</v>
      </c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 t="str">
        <f t="shared" si="55"/>
        <v>MEDICUS QC - RN</v>
      </c>
      <c r="AQ1010" s="33"/>
      <c r="AR1010" s="33"/>
      <c r="AS1010" s="33"/>
      <c r="AT1010" t="str">
        <f t="shared" si="51"/>
        <v>6301123f1fe6e2596566dda9630111a2b336dc5f51bee3b56301123e1fe6e2596566dd9a722764000630111a2b336dc5f51bee3b5722764000C42185.8751310666410JXX IVXNI WXRQUXIRX WXTX JUNIXR00MEDICUS QC - RNMens. Depend. Faixa Etária Implant.D806.35MEDICUS QC - RN</v>
      </c>
      <c r="AU1010">
        <f t="shared" si="52"/>
        <v>0</v>
      </c>
      <c r="AV1010">
        <f t="shared" si="53"/>
        <v>0</v>
      </c>
      <c r="AW1010">
        <f>COUNTIF(Erros!$J$2:$J$1060,H1010)</f>
        <v>1</v>
      </c>
      <c r="AX1010">
        <f>COUNTIF(Discrepante!$J$2:$J$86,H1010)</f>
        <v>0</v>
      </c>
      <c r="AY1010">
        <f>COUNTIF(Acertos!$J$2:$J$37,H1010)</f>
        <v>0</v>
      </c>
    </row>
    <row r="1011" spans="1:51">
      <c r="A1011" s="31" t="s">
        <v>123</v>
      </c>
      <c r="B1011" s="31" t="s">
        <v>16</v>
      </c>
      <c r="C1011" s="31" t="s">
        <v>15</v>
      </c>
      <c r="D1011" s="27">
        <v>722764000</v>
      </c>
      <c r="E1011" s="27" t="s">
        <v>1065</v>
      </c>
      <c r="F1011" s="27" t="s">
        <v>17</v>
      </c>
      <c r="G1011" s="32">
        <v>39435.916666666664</v>
      </c>
      <c r="H1011" s="31">
        <v>131066650</v>
      </c>
      <c r="I1011" s="27">
        <v>0</v>
      </c>
      <c r="J1011" s="31" t="s">
        <v>124</v>
      </c>
      <c r="K1011" s="31">
        <v>0</v>
      </c>
      <c r="L1011" s="31">
        <v>0</v>
      </c>
      <c r="M1011" s="31" t="s">
        <v>96</v>
      </c>
      <c r="N1011" s="31" t="s">
        <v>77</v>
      </c>
      <c r="O1011" s="31" t="s">
        <v>78</v>
      </c>
      <c r="P1011" s="31">
        <v>806.35</v>
      </c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 t="str">
        <f t="shared" si="55"/>
        <v>MEDICUS QC - RN</v>
      </c>
      <c r="AQ1011" s="33"/>
      <c r="AR1011" s="33"/>
      <c r="AS1011" s="33"/>
      <c r="AT1011" t="str">
        <f t="shared" si="51"/>
        <v>6301123f1fe6e2596566ddaa630111a2b336dc5f51bee3b56301123e1fe6e2596566dd9a722764000630111a2b336dc5f51bee3b5722764000C39435.91666666671310666500XLXXNXRDX RXIMUNDX ILVX DX XGUIXR00MEDICUS QC - RNMens. Titular Faixa Etária Implant.T806.35MEDICUS QC - RN</v>
      </c>
      <c r="AU1011">
        <f t="shared" si="52"/>
        <v>0</v>
      </c>
      <c r="AV1011">
        <f t="shared" si="53"/>
        <v>0</v>
      </c>
      <c r="AW1011">
        <f>COUNTIF(Erros!$J$2:$J$1060,H1011)</f>
        <v>1</v>
      </c>
      <c r="AX1011">
        <f>COUNTIF(Discrepante!$J$2:$J$86,H1011)</f>
        <v>0</v>
      </c>
      <c r="AY1011">
        <f>COUNTIF(Acertos!$J$2:$J$37,H1011)</f>
        <v>0</v>
      </c>
    </row>
    <row r="1012" spans="1:51">
      <c r="A1012" s="38" t="s">
        <v>125</v>
      </c>
      <c r="B1012" s="38" t="s">
        <v>16</v>
      </c>
      <c r="C1012" s="38" t="s">
        <v>15</v>
      </c>
      <c r="D1012" s="28">
        <v>722764000</v>
      </c>
      <c r="E1012" s="28" t="s">
        <v>1065</v>
      </c>
      <c r="F1012" s="28" t="s">
        <v>17</v>
      </c>
      <c r="G1012" s="39">
        <v>39435.916666666664</v>
      </c>
      <c r="H1012" s="38">
        <v>131066749</v>
      </c>
      <c r="I1012" s="28">
        <v>0</v>
      </c>
      <c r="J1012" s="38" t="s">
        <v>126</v>
      </c>
      <c r="K1012" s="38">
        <v>0</v>
      </c>
      <c r="L1012" s="38">
        <v>0</v>
      </c>
      <c r="M1012" s="38" t="s">
        <v>96</v>
      </c>
      <c r="N1012" s="38" t="s">
        <v>77</v>
      </c>
      <c r="O1012" s="38" t="s">
        <v>78</v>
      </c>
      <c r="P1012" s="38">
        <v>2515.2399999999998</v>
      </c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 t="str">
        <f t="shared" si="55"/>
        <v>MEDICUS QC - RN</v>
      </c>
      <c r="AQ1012" s="33"/>
      <c r="AR1012" s="33"/>
      <c r="AS1012" s="33"/>
      <c r="AT1012" t="str">
        <f t="shared" si="51"/>
        <v>6301123f1fe6e2596566ddab630111a2b336dc5f51bee3b56301123e1fe6e2596566dd9a722764000630111a2b336dc5f51bee3b5722764000C39435.91666666671310667490LUIZX BXTITX WXMX00MEDICUS QC - RNMens. Titular Faixa Etária Implant.T2515.24MEDICUS QC - RN</v>
      </c>
      <c r="AU1012">
        <f t="shared" si="52"/>
        <v>0</v>
      </c>
      <c r="AV1012">
        <f t="shared" si="53"/>
        <v>0</v>
      </c>
      <c r="AW1012">
        <f>COUNTIF(Erros!$J$2:$J$1060,H1012)</f>
        <v>1</v>
      </c>
      <c r="AX1012">
        <f>COUNTIF(Discrepante!$J$2:$J$86,H1012)</f>
        <v>0</v>
      </c>
      <c r="AY1012">
        <f>COUNTIF(Acertos!$J$2:$J$37,H1012)</f>
        <v>0</v>
      </c>
    </row>
    <row r="1013" spans="1:51">
      <c r="A1013" s="38" t="s">
        <v>129</v>
      </c>
      <c r="B1013" s="38" t="s">
        <v>16</v>
      </c>
      <c r="C1013" s="38" t="s">
        <v>15</v>
      </c>
      <c r="D1013" s="28">
        <v>722764000</v>
      </c>
      <c r="E1013" s="28" t="s">
        <v>1065</v>
      </c>
      <c r="F1013" s="28" t="s">
        <v>17</v>
      </c>
      <c r="G1013" s="39">
        <v>39469.916666666664</v>
      </c>
      <c r="H1013" s="38">
        <v>131160249</v>
      </c>
      <c r="I1013" s="28">
        <v>0</v>
      </c>
      <c r="J1013" s="38" t="s">
        <v>130</v>
      </c>
      <c r="K1013" s="38">
        <v>0</v>
      </c>
      <c r="L1013" s="38">
        <v>0</v>
      </c>
      <c r="M1013" s="38" t="s">
        <v>96</v>
      </c>
      <c r="N1013" s="38" t="s">
        <v>77</v>
      </c>
      <c r="O1013" s="38" t="s">
        <v>78</v>
      </c>
      <c r="P1013" s="38">
        <v>806.35</v>
      </c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 t="str">
        <f t="shared" si="55"/>
        <v>MEDICUS QC - RN</v>
      </c>
      <c r="AQ1013" s="33"/>
      <c r="AR1013" s="33"/>
      <c r="AS1013" s="33"/>
      <c r="AT1013" t="str">
        <f t="shared" si="51"/>
        <v>6301123f1fe6e2596566ddae630111a2b336dc5f51bee3b56301123e1fe6e2596566dd9a722764000630111a2b336dc5f51bee3b5722764000C39469.91666666671311602490JXX GLXYDXN DX NXWIMXNTX00MEDICUS QC - RNMens. Titular Faixa Etária Implant.T806.35MEDICUS QC - RN</v>
      </c>
      <c r="AU1013">
        <f t="shared" si="52"/>
        <v>0</v>
      </c>
      <c r="AV1013">
        <f t="shared" si="53"/>
        <v>0</v>
      </c>
      <c r="AW1013">
        <f>COUNTIF(Erros!$J$2:$J$1060,H1013)</f>
        <v>1</v>
      </c>
      <c r="AX1013">
        <f>COUNTIF(Discrepante!$J$2:$J$86,H1013)</f>
        <v>0</v>
      </c>
      <c r="AY1013">
        <f>COUNTIF(Acertos!$J$2:$J$37,H1013)</f>
        <v>0</v>
      </c>
    </row>
    <row r="1014" spans="1:51">
      <c r="A1014" s="31" t="s">
        <v>127</v>
      </c>
      <c r="B1014" s="31" t="s">
        <v>16</v>
      </c>
      <c r="C1014" s="31" t="s">
        <v>15</v>
      </c>
      <c r="D1014" s="27">
        <v>722764000</v>
      </c>
      <c r="E1014" s="27" t="s">
        <v>1065</v>
      </c>
      <c r="F1014" s="27" t="s">
        <v>17</v>
      </c>
      <c r="G1014" s="32">
        <v>39498.875</v>
      </c>
      <c r="H1014" s="31">
        <v>131160346</v>
      </c>
      <c r="I1014" s="27">
        <v>0</v>
      </c>
      <c r="J1014" s="31" t="s">
        <v>128</v>
      </c>
      <c r="K1014" s="31">
        <v>0</v>
      </c>
      <c r="L1014" s="31">
        <v>0</v>
      </c>
      <c r="M1014" s="31" t="s">
        <v>89</v>
      </c>
      <c r="N1014" s="31" t="s">
        <v>90</v>
      </c>
      <c r="O1014" s="31" t="s">
        <v>20</v>
      </c>
      <c r="P1014" s="31">
        <v>0</v>
      </c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 t="str">
        <f t="shared" si="55"/>
        <v>MEDICUS QC 122 PARTICIP. - RN</v>
      </c>
      <c r="AQ1014" s="33"/>
      <c r="AR1014" s="33"/>
      <c r="AS1014" s="33"/>
      <c r="AT1014" t="str">
        <f t="shared" si="51"/>
        <v>6301123f1fe6e2596566ddac630111a2b336dc5f51bee3b56301123e1fe6e2596566dd9a722764000630111a2b336dc5f51bee3b5722764000C39498.8751311603460XNX RUTH RXWHX MXWIXL00MEDICUS QC 122 PARTICIP. - RNCo-participaçãoD0MEDICUS QC 122 PARTICIP. - RN</v>
      </c>
      <c r="AU1014">
        <f t="shared" si="52"/>
        <v>0</v>
      </c>
      <c r="AV1014">
        <f t="shared" si="53"/>
        <v>0</v>
      </c>
      <c r="AW1014">
        <f>COUNTIF(Erros!$J$2:$J$1060,H1014)</f>
        <v>1</v>
      </c>
      <c r="AX1014">
        <f>COUNTIF(Discrepante!$J$2:$J$86,H1014)</f>
        <v>0</v>
      </c>
      <c r="AY1014">
        <f>COUNTIF(Acertos!$J$2:$J$37,H1014)</f>
        <v>0</v>
      </c>
    </row>
    <row r="1015" spans="1:51">
      <c r="A1015" s="31" t="s">
        <v>87</v>
      </c>
      <c r="B1015" s="31" t="s">
        <v>16</v>
      </c>
      <c r="C1015" s="31" t="s">
        <v>15</v>
      </c>
      <c r="D1015" s="27">
        <v>722764000</v>
      </c>
      <c r="E1015" s="27" t="s">
        <v>1065</v>
      </c>
      <c r="F1015" s="27" t="s">
        <v>17</v>
      </c>
      <c r="G1015" s="32">
        <v>39498.875</v>
      </c>
      <c r="H1015" s="31">
        <v>131160354</v>
      </c>
      <c r="I1015" s="27">
        <v>0</v>
      </c>
      <c r="J1015" s="31" t="s">
        <v>88</v>
      </c>
      <c r="K1015" s="31">
        <v>0</v>
      </c>
      <c r="L1015" s="31">
        <v>0</v>
      </c>
      <c r="M1015" s="31" t="s">
        <v>89</v>
      </c>
      <c r="N1015" s="31" t="s">
        <v>90</v>
      </c>
      <c r="O1015" s="31" t="s">
        <v>20</v>
      </c>
      <c r="P1015" s="31">
        <v>0</v>
      </c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 t="str">
        <f t="shared" si="55"/>
        <v>MEDICUS QC 122 PARTICIP. - RN</v>
      </c>
      <c r="AQ1015" s="33"/>
      <c r="AR1015" s="33"/>
      <c r="AS1015" s="33"/>
      <c r="AT1015" t="str">
        <f t="shared" si="51"/>
        <v>6301123f1fe6e2596566ddad630111a2b336dc5f51bee3b56301123e1fe6e2596566dd9a722764000630111a2b336dc5f51bee3b5722764000C39498.8751311603540XNX LUIZX RXWHX DX MXDXIRX00MEDICUS QC 122 PARTICIP. - RNCo-participaçãoD0MEDICUS QC 122 PARTICIP. - RN</v>
      </c>
      <c r="AU1015">
        <f t="shared" si="52"/>
        <v>0</v>
      </c>
      <c r="AV1015">
        <f t="shared" si="53"/>
        <v>0</v>
      </c>
      <c r="AW1015">
        <f>COUNTIF(Erros!$J$2:$J$1060,H1015)</f>
        <v>1</v>
      </c>
      <c r="AX1015">
        <f>COUNTIF(Discrepante!$J$2:$J$86,H1015)</f>
        <v>0</v>
      </c>
      <c r="AY1015">
        <f>COUNTIF(Acertos!$J$2:$J$37,H1015)</f>
        <v>0</v>
      </c>
    </row>
    <row r="1016" spans="1:51">
      <c r="A1016" s="31" t="s">
        <v>131</v>
      </c>
      <c r="B1016" s="31" t="s">
        <v>16</v>
      </c>
      <c r="C1016" s="31" t="s">
        <v>15</v>
      </c>
      <c r="D1016" s="27">
        <v>722764000</v>
      </c>
      <c r="E1016" s="27" t="s">
        <v>1065</v>
      </c>
      <c r="F1016" s="27" t="s">
        <v>17</v>
      </c>
      <c r="G1016" s="32">
        <v>39469.916666666664</v>
      </c>
      <c r="H1016" s="31">
        <v>131160371</v>
      </c>
      <c r="I1016" s="27">
        <v>0</v>
      </c>
      <c r="J1016" s="31" t="s">
        <v>132</v>
      </c>
      <c r="K1016" s="31">
        <v>0</v>
      </c>
      <c r="L1016" s="31">
        <v>0</v>
      </c>
      <c r="M1016" s="31" t="s">
        <v>96</v>
      </c>
      <c r="N1016" s="31" t="s">
        <v>77</v>
      </c>
      <c r="O1016" s="31" t="s">
        <v>78</v>
      </c>
      <c r="P1016" s="31">
        <v>1279.73</v>
      </c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 t="str">
        <f t="shared" si="55"/>
        <v>MEDICUS QC - RN</v>
      </c>
      <c r="AQ1016" s="33"/>
      <c r="AR1016" s="33"/>
      <c r="AS1016" s="33"/>
      <c r="AT1016" t="str">
        <f t="shared" si="51"/>
        <v>6301123f1fe6e2596566ddaf630111a2b336dc5f51bee3b56301123e1fe6e2596566dd9a722764000630111a2b336dc5f51bee3b5722764000C39469.91666666671311603710MXRWU MXWHXDX MXTXX00MEDICUS QC - RNMens. Titular Faixa Etária Implant.T1279.73MEDICUS QC - RN</v>
      </c>
      <c r="AU1016">
        <f t="shared" si="52"/>
        <v>0</v>
      </c>
      <c r="AV1016">
        <f t="shared" si="53"/>
        <v>0</v>
      </c>
      <c r="AW1016">
        <f>COUNTIF(Erros!$J$2:$J$1060,H1016)</f>
        <v>1</v>
      </c>
      <c r="AX1016">
        <f>COUNTIF(Discrepante!$J$2:$J$86,H1016)</f>
        <v>0</v>
      </c>
      <c r="AY1016">
        <f>COUNTIF(Acertos!$J$2:$J$37,H1016)</f>
        <v>0</v>
      </c>
    </row>
    <row r="1017" spans="1:51">
      <c r="A1017" s="38" t="s">
        <v>133</v>
      </c>
      <c r="B1017" s="38" t="s">
        <v>16</v>
      </c>
      <c r="C1017" s="38" t="s">
        <v>15</v>
      </c>
      <c r="D1017" s="28">
        <v>722764000</v>
      </c>
      <c r="E1017" s="28" t="s">
        <v>1065</v>
      </c>
      <c r="F1017" s="28" t="s">
        <v>17</v>
      </c>
      <c r="G1017" s="39">
        <v>39498.875</v>
      </c>
      <c r="H1017" s="38">
        <v>131160401</v>
      </c>
      <c r="I1017" s="28">
        <v>0</v>
      </c>
      <c r="J1017" s="38" t="s">
        <v>134</v>
      </c>
      <c r="K1017" s="38">
        <v>0</v>
      </c>
      <c r="L1017" s="38">
        <v>0</v>
      </c>
      <c r="M1017" s="38" t="s">
        <v>96</v>
      </c>
      <c r="N1017" s="38" t="s">
        <v>77</v>
      </c>
      <c r="O1017" s="38" t="s">
        <v>78</v>
      </c>
      <c r="P1017" s="38">
        <v>1975.32</v>
      </c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 t="str">
        <f t="shared" si="55"/>
        <v>MEDICUS QC - RN</v>
      </c>
      <c r="AQ1017" s="33"/>
      <c r="AR1017" s="33"/>
      <c r="AS1017" s="33"/>
      <c r="AT1017" t="str">
        <f t="shared" si="51"/>
        <v>6301123f1fe6e2596566ddb0630111a2b336dc5f51bee3b56301123e1fe6e2596566dd9a722764000630111a2b336dc5f51bee3b5722764000C39498.8751311604010MXRIX WRITINX LXXNDRX DX PXIVX00MEDICUS QC - RNMens. Titular Faixa Etária Implant.T1975.32MEDICUS QC - RN</v>
      </c>
      <c r="AU1017">
        <f t="shared" si="52"/>
        <v>0</v>
      </c>
      <c r="AV1017">
        <f t="shared" si="53"/>
        <v>0</v>
      </c>
      <c r="AW1017">
        <f>COUNTIF(Erros!$J$2:$J$1060,H1017)</f>
        <v>1</v>
      </c>
      <c r="AX1017">
        <f>COUNTIF(Discrepante!$J$2:$J$86,H1017)</f>
        <v>0</v>
      </c>
      <c r="AY1017">
        <f>COUNTIF(Acertos!$J$2:$J$37,H1017)</f>
        <v>0</v>
      </c>
    </row>
    <row r="1018" spans="1:51">
      <c r="A1018" s="31" t="s">
        <v>135</v>
      </c>
      <c r="B1018" s="31" t="s">
        <v>16</v>
      </c>
      <c r="C1018" s="31" t="s">
        <v>15</v>
      </c>
      <c r="D1018" s="27">
        <v>722764000</v>
      </c>
      <c r="E1018" s="27" t="s">
        <v>1065</v>
      </c>
      <c r="F1018" s="27" t="s">
        <v>17</v>
      </c>
      <c r="G1018" s="32">
        <v>39498.875</v>
      </c>
      <c r="H1018" s="31">
        <v>131160427</v>
      </c>
      <c r="I1018" s="27">
        <v>0</v>
      </c>
      <c r="J1018" s="31" t="s">
        <v>136</v>
      </c>
      <c r="K1018" s="31">
        <v>0</v>
      </c>
      <c r="L1018" s="31">
        <v>0</v>
      </c>
      <c r="M1018" s="31" t="s">
        <v>96</v>
      </c>
      <c r="N1018" s="31" t="s">
        <v>110</v>
      </c>
      <c r="O1018" s="31" t="s">
        <v>20</v>
      </c>
      <c r="P1018" s="31">
        <v>1975.32</v>
      </c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 t="str">
        <f t="shared" si="55"/>
        <v>MEDICUS QC - RN</v>
      </c>
      <c r="AQ1018" s="33"/>
      <c r="AR1018" s="33"/>
      <c r="AS1018" s="33"/>
      <c r="AT1018" t="str">
        <f t="shared" si="51"/>
        <v>6301123f1fe6e2596566ddb1630111a2b336dc5f51bee3b56301123e1fe6e2596566dd9a722764000630111a2b336dc5f51bee3b5722764000C39498.8751311604270FXRNXNDX LUIZ XLTINX DX PXIVX00MEDICUS QC - RNMens. Depend. Faixa Etária Implant.D1975.32MEDICUS QC - RN</v>
      </c>
      <c r="AU1018">
        <f t="shared" si="52"/>
        <v>0</v>
      </c>
      <c r="AV1018">
        <f t="shared" si="53"/>
        <v>0</v>
      </c>
      <c r="AW1018">
        <f>COUNTIF(Erros!$J$2:$J$1060,H1018)</f>
        <v>1</v>
      </c>
      <c r="AX1018">
        <f>COUNTIF(Discrepante!$J$2:$J$86,H1018)</f>
        <v>0</v>
      </c>
      <c r="AY1018">
        <f>COUNTIF(Acertos!$J$2:$J$37,H1018)</f>
        <v>0</v>
      </c>
    </row>
    <row r="1019" spans="1:51">
      <c r="A1019" s="38" t="s">
        <v>137</v>
      </c>
      <c r="B1019" s="38" t="s">
        <v>16</v>
      </c>
      <c r="C1019" s="38" t="s">
        <v>15</v>
      </c>
      <c r="D1019" s="28">
        <v>722764000</v>
      </c>
      <c r="E1019" s="28" t="s">
        <v>1065</v>
      </c>
      <c r="F1019" s="28" t="s">
        <v>17</v>
      </c>
      <c r="G1019" s="39">
        <v>39498.875</v>
      </c>
      <c r="H1019" s="38">
        <v>131160435</v>
      </c>
      <c r="I1019" s="28">
        <v>0</v>
      </c>
      <c r="J1019" s="38" t="s">
        <v>138</v>
      </c>
      <c r="K1019" s="38">
        <v>0</v>
      </c>
      <c r="L1019" s="38">
        <v>0</v>
      </c>
      <c r="M1019" s="38" t="s">
        <v>96</v>
      </c>
      <c r="N1019" s="38" t="s">
        <v>110</v>
      </c>
      <c r="O1019" s="38" t="s">
        <v>20</v>
      </c>
      <c r="P1019" s="38">
        <v>806.35</v>
      </c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 t="str">
        <f t="shared" si="55"/>
        <v>MEDICUS QC - RN</v>
      </c>
      <c r="AQ1019" s="33"/>
      <c r="AR1019" s="33"/>
      <c r="AS1019" s="33"/>
      <c r="AT1019" t="str">
        <f t="shared" si="51"/>
        <v>6301123f1fe6e2596566ddb2630111a2b336dc5f51bee3b56301123e1fe6e2596566dd9a722764000630111a2b336dc5f51bee3b5722764000C39498.8751311604350NXYXRX LXXNDRX DX PXIVX00MEDICUS QC - RNMens. Depend. Faixa Etária Implant.D806.35MEDICUS QC - RN</v>
      </c>
      <c r="AU1019">
        <f t="shared" si="52"/>
        <v>0</v>
      </c>
      <c r="AV1019">
        <f t="shared" si="53"/>
        <v>0</v>
      </c>
      <c r="AW1019">
        <f>COUNTIF(Erros!$J$2:$J$1060,H1019)</f>
        <v>1</v>
      </c>
      <c r="AX1019">
        <f>COUNTIF(Discrepante!$J$2:$J$86,H1019)</f>
        <v>0</v>
      </c>
      <c r="AY1019">
        <f>COUNTIF(Acertos!$J$2:$J$37,H1019)</f>
        <v>0</v>
      </c>
    </row>
    <row r="1020" spans="1:51">
      <c r="A1020" s="31" t="s">
        <v>139</v>
      </c>
      <c r="B1020" s="31" t="s">
        <v>16</v>
      </c>
      <c r="C1020" s="31" t="s">
        <v>15</v>
      </c>
      <c r="D1020" s="27">
        <v>722764000</v>
      </c>
      <c r="E1020" s="27" t="s">
        <v>1065</v>
      </c>
      <c r="F1020" s="27" t="s">
        <v>17</v>
      </c>
      <c r="G1020" s="32">
        <v>39498.875</v>
      </c>
      <c r="H1020" s="31">
        <v>131160451</v>
      </c>
      <c r="I1020" s="27">
        <v>0</v>
      </c>
      <c r="J1020" s="31" t="s">
        <v>140</v>
      </c>
      <c r="K1020" s="31">
        <v>0</v>
      </c>
      <c r="L1020" s="31">
        <v>0</v>
      </c>
      <c r="M1020" s="31" t="s">
        <v>96</v>
      </c>
      <c r="N1020" s="31" t="s">
        <v>110</v>
      </c>
      <c r="O1020" s="31" t="s">
        <v>20</v>
      </c>
      <c r="P1020" s="31">
        <v>806.35</v>
      </c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 t="str">
        <f t="shared" si="55"/>
        <v>MEDICUS QC - RN</v>
      </c>
      <c r="AQ1020" s="33"/>
      <c r="AR1020" s="33"/>
      <c r="AS1020" s="33"/>
      <c r="AT1020" t="str">
        <f t="shared" si="51"/>
        <v>6301123f1fe6e2596566ddb3630111a2b336dc5f51bee3b56301123e1fe6e2596566dd9a722764000630111a2b336dc5f51bee3b5722764000C39498.8751311604510LUWX LXXNDRX DX PXIVX00MEDICUS QC - RNMens. Depend. Faixa Etária Implant.D806.35MEDICUS QC - RN</v>
      </c>
      <c r="AU1020">
        <f t="shared" si="52"/>
        <v>0</v>
      </c>
      <c r="AV1020">
        <f t="shared" si="53"/>
        <v>0</v>
      </c>
      <c r="AW1020">
        <f>COUNTIF(Erros!$J$2:$J$1060,H1020)</f>
        <v>1</v>
      </c>
      <c r="AX1020">
        <f>COUNTIF(Discrepante!$J$2:$J$86,H1020)</f>
        <v>0</v>
      </c>
      <c r="AY1020">
        <f>COUNTIF(Acertos!$J$2:$J$37,H1020)</f>
        <v>0</v>
      </c>
    </row>
    <row r="1021" spans="1:51">
      <c r="A1021" s="38" t="s">
        <v>104</v>
      </c>
      <c r="B1021" s="38" t="s">
        <v>16</v>
      </c>
      <c r="C1021" s="38" t="s">
        <v>15</v>
      </c>
      <c r="D1021" s="28">
        <v>722764000</v>
      </c>
      <c r="E1021" s="28" t="s">
        <v>1065</v>
      </c>
      <c r="F1021" s="28" t="s">
        <v>17</v>
      </c>
      <c r="G1021" s="39">
        <v>39531.875</v>
      </c>
      <c r="H1021" s="38">
        <v>131172476</v>
      </c>
      <c r="I1021" s="28">
        <v>0</v>
      </c>
      <c r="J1021" s="38" t="s">
        <v>105</v>
      </c>
      <c r="K1021" s="38">
        <v>0</v>
      </c>
      <c r="L1021" s="38">
        <v>0</v>
      </c>
      <c r="M1021" s="38" t="s">
        <v>96</v>
      </c>
      <c r="N1021" s="38" t="s">
        <v>99</v>
      </c>
      <c r="O1021" s="38" t="s">
        <v>20</v>
      </c>
      <c r="P1021" s="38">
        <v>-442.19</v>
      </c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 t="str">
        <f t="shared" si="55"/>
        <v>MEDICUS QC - RN</v>
      </c>
      <c r="AQ1021" s="33"/>
      <c r="AR1021" s="33"/>
      <c r="AS1021" s="33"/>
      <c r="AT1021" t="str">
        <f t="shared" si="51"/>
        <v>6301123f1fe6e2596566dda1630111a2b336dc5f51bee3b56301123e1fe6e2596566dd9a722764000630111a2b336dc5f51bee3b5722764000C39531.8751311724760RXFXXL JXLX LXWXRDX DX XLIVXIRX00MEDICUS QC - RNDevolução Exclusão RetroativaD-442.19MEDICUS QC - RN</v>
      </c>
      <c r="AU1021">
        <f t="shared" si="52"/>
        <v>0</v>
      </c>
      <c r="AV1021">
        <f t="shared" si="53"/>
        <v>0</v>
      </c>
      <c r="AW1021">
        <f>COUNTIF(Erros!$J$2:$J$1060,H1021)</f>
        <v>1</v>
      </c>
      <c r="AX1021">
        <f>COUNTIF(Discrepante!$J$2:$J$86,H1021)</f>
        <v>0</v>
      </c>
      <c r="AY1021">
        <f>COUNTIF(Acertos!$J$2:$J$37,H1021)</f>
        <v>0</v>
      </c>
    </row>
    <row r="1022" spans="1:51">
      <c r="A1022" s="38" t="s">
        <v>141</v>
      </c>
      <c r="B1022" s="38" t="s">
        <v>16</v>
      </c>
      <c r="C1022" s="38" t="s">
        <v>15</v>
      </c>
      <c r="D1022" s="28">
        <v>722764000</v>
      </c>
      <c r="E1022" s="28" t="s">
        <v>1065</v>
      </c>
      <c r="F1022" s="28" t="s">
        <v>17</v>
      </c>
      <c r="G1022" s="39">
        <v>39588.875</v>
      </c>
      <c r="H1022" s="38">
        <v>131226649</v>
      </c>
      <c r="I1022" s="28">
        <v>0</v>
      </c>
      <c r="J1022" s="38" t="s">
        <v>142</v>
      </c>
      <c r="K1022" s="38">
        <v>0</v>
      </c>
      <c r="L1022" s="38">
        <v>0</v>
      </c>
      <c r="M1022" s="38" t="s">
        <v>96</v>
      </c>
      <c r="N1022" s="38" t="s">
        <v>77</v>
      </c>
      <c r="O1022" s="38" t="s">
        <v>78</v>
      </c>
      <c r="P1022" s="38">
        <v>1975.32</v>
      </c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 t="str">
        <f t="shared" si="55"/>
        <v>MEDICUS QC - RN</v>
      </c>
      <c r="AQ1022" s="33"/>
      <c r="AR1022" s="33"/>
      <c r="AS1022" s="33"/>
      <c r="AT1022" t="str">
        <f t="shared" si="51"/>
        <v>6301123f1fe6e2596566ddb4630111a2b336dc5f51bee3b56301123e1fe6e2596566dd9a722764000630111a2b336dc5f51bee3b5722764000C39588.8751312266490GRXYWIMXR DX XLIVXIRX ILVX00MEDICUS QC - RNMens. Titular Faixa Etária Implant.T1975.32MEDICUS QC - RN</v>
      </c>
      <c r="AU1022">
        <f t="shared" si="52"/>
        <v>0</v>
      </c>
      <c r="AV1022">
        <f t="shared" si="53"/>
        <v>0</v>
      </c>
      <c r="AW1022">
        <f>COUNTIF(Erros!$J$2:$J$1060,H1022)</f>
        <v>1</v>
      </c>
      <c r="AX1022">
        <f>COUNTIF(Discrepante!$J$2:$J$86,H1022)</f>
        <v>0</v>
      </c>
      <c r="AY1022">
        <f>COUNTIF(Acertos!$J$2:$J$37,H1022)</f>
        <v>0</v>
      </c>
    </row>
    <row r="1023" spans="1:51">
      <c r="A1023" s="31" t="s">
        <v>143</v>
      </c>
      <c r="B1023" s="31" t="s">
        <v>16</v>
      </c>
      <c r="C1023" s="31" t="s">
        <v>15</v>
      </c>
      <c r="D1023" s="27">
        <v>722764000</v>
      </c>
      <c r="E1023" s="27" t="s">
        <v>1065</v>
      </c>
      <c r="F1023" s="27" t="s">
        <v>17</v>
      </c>
      <c r="G1023" s="32">
        <v>39588.875</v>
      </c>
      <c r="H1023" s="31">
        <v>131226746</v>
      </c>
      <c r="I1023" s="27">
        <v>0</v>
      </c>
      <c r="J1023" s="31" t="s">
        <v>144</v>
      </c>
      <c r="K1023" s="31">
        <v>0</v>
      </c>
      <c r="L1023" s="31">
        <v>0</v>
      </c>
      <c r="M1023" s="31" t="s">
        <v>96</v>
      </c>
      <c r="N1023" s="31" t="s">
        <v>110</v>
      </c>
      <c r="O1023" s="31" t="s">
        <v>20</v>
      </c>
      <c r="P1023" s="31">
        <v>806.35</v>
      </c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 t="str">
        <f t="shared" si="55"/>
        <v>MEDICUS QC - RN</v>
      </c>
      <c r="AQ1023" s="33"/>
      <c r="AR1023" s="33"/>
      <c r="AS1023" s="33"/>
      <c r="AT1023" t="str">
        <f t="shared" si="51"/>
        <v>6301123f1fe6e2596566ddb5630111a2b336dc5f51bee3b56301123e1fe6e2596566dd9a722764000630111a2b336dc5f51bee3b5722764000C39588.8751312267460TXBXTHX MXWLXINX DX XNTX00MEDICUS QC - RNMens. Depend. Faixa Etária Implant.D806.35MEDICUS QC - RN</v>
      </c>
      <c r="AU1023">
        <f t="shared" si="52"/>
        <v>0</v>
      </c>
      <c r="AV1023">
        <f t="shared" si="53"/>
        <v>0</v>
      </c>
      <c r="AW1023">
        <f>COUNTIF(Erros!$J$2:$J$1060,H1023)</f>
        <v>1</v>
      </c>
      <c r="AX1023">
        <f>COUNTIF(Discrepante!$J$2:$J$86,H1023)</f>
        <v>0</v>
      </c>
      <c r="AY1023">
        <f>COUNTIF(Acertos!$J$2:$J$37,H1023)</f>
        <v>0</v>
      </c>
    </row>
    <row r="1024" spans="1:51">
      <c r="A1024" s="31" t="s">
        <v>147</v>
      </c>
      <c r="B1024" s="31" t="s">
        <v>16</v>
      </c>
      <c r="C1024" s="31" t="s">
        <v>15</v>
      </c>
      <c r="D1024" s="27">
        <v>722764000</v>
      </c>
      <c r="E1024" s="27" t="s">
        <v>1065</v>
      </c>
      <c r="F1024" s="27" t="s">
        <v>17</v>
      </c>
      <c r="G1024" s="32">
        <v>39588.875</v>
      </c>
      <c r="H1024" s="31">
        <v>131227360</v>
      </c>
      <c r="I1024" s="27">
        <v>0</v>
      </c>
      <c r="J1024" s="31" t="s">
        <v>148</v>
      </c>
      <c r="K1024" s="31">
        <v>0</v>
      </c>
      <c r="L1024" s="31">
        <v>0</v>
      </c>
      <c r="M1024" s="31" t="s">
        <v>96</v>
      </c>
      <c r="N1024" s="31" t="s">
        <v>77</v>
      </c>
      <c r="O1024" s="31" t="s">
        <v>78</v>
      </c>
      <c r="P1024" s="31">
        <v>4837.34</v>
      </c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 t="str">
        <f t="shared" si="55"/>
        <v>MEDICUS QC - RN</v>
      </c>
      <c r="AQ1024" s="33"/>
      <c r="AR1024" s="33"/>
      <c r="AS1024" s="33"/>
      <c r="AT1024" t="str">
        <f t="shared" si="51"/>
        <v>6301123f1fe6e2596566ddb7630111a2b336dc5f51bee3b56301123e1fe6e2596566dd9a722764000630111a2b336dc5f51bee3b5722764000C39588.8751312273600MXRIX VILXNI BXXRRX DX XRXUJX00MEDICUS QC - RNMens. Titular Faixa Etária Implant.T4837.34MEDICUS QC - RN</v>
      </c>
      <c r="AU1024">
        <f t="shared" si="52"/>
        <v>0</v>
      </c>
      <c r="AV1024">
        <f t="shared" si="53"/>
        <v>0</v>
      </c>
      <c r="AW1024">
        <f>COUNTIF(Erros!$J$2:$J$1060,H1024)</f>
        <v>1</v>
      </c>
      <c r="AX1024">
        <f>COUNTIF(Discrepante!$J$2:$J$86,H1024)</f>
        <v>0</v>
      </c>
      <c r="AY1024">
        <f>COUNTIF(Acertos!$J$2:$J$37,H1024)</f>
        <v>0</v>
      </c>
    </row>
    <row r="1025" spans="1:51">
      <c r="A1025" s="31" t="s">
        <v>151</v>
      </c>
      <c r="B1025" s="31" t="s">
        <v>16</v>
      </c>
      <c r="C1025" s="31" t="s">
        <v>15</v>
      </c>
      <c r="D1025" s="27">
        <v>722764000</v>
      </c>
      <c r="E1025" s="27" t="s">
        <v>1065</v>
      </c>
      <c r="F1025" s="27" t="s">
        <v>17</v>
      </c>
      <c r="G1025" s="32">
        <v>39566.875</v>
      </c>
      <c r="H1025" s="31">
        <v>131236822</v>
      </c>
      <c r="I1025" s="27">
        <v>0</v>
      </c>
      <c r="J1025" s="31" t="s">
        <v>152</v>
      </c>
      <c r="K1025" s="31">
        <v>0</v>
      </c>
      <c r="L1025" s="31">
        <v>0</v>
      </c>
      <c r="M1025" s="31" t="s">
        <v>96</v>
      </c>
      <c r="N1025" s="31" t="s">
        <v>77</v>
      </c>
      <c r="O1025" s="31" t="s">
        <v>78</v>
      </c>
      <c r="P1025" s="31">
        <v>1975.32</v>
      </c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 t="str">
        <f t="shared" si="55"/>
        <v>MEDICUS QC - RN</v>
      </c>
      <c r="AQ1025" s="33"/>
      <c r="AR1025" s="33"/>
      <c r="AS1025" s="33"/>
      <c r="AT1025" t="str">
        <f t="shared" si="51"/>
        <v>6301123f1fe6e2596566ddb9630111a2b336dc5f51bee3b56301123e1fe6e2596566dd9a722764000630111a2b336dc5f51bee3b5722764000C39566.8751312368220RXINXLVX WRITINX DX LIRX00MEDICUS QC - RNMens. Titular Faixa Etária Implant.T1975.32MEDICUS QC - RN</v>
      </c>
      <c r="AU1025">
        <f t="shared" si="52"/>
        <v>0</v>
      </c>
      <c r="AV1025">
        <f t="shared" si="53"/>
        <v>0</v>
      </c>
      <c r="AW1025">
        <f>COUNTIF(Erros!$J$2:$J$1060,H1025)</f>
        <v>1</v>
      </c>
      <c r="AX1025">
        <f>COUNTIF(Discrepante!$J$2:$J$86,H1025)</f>
        <v>0</v>
      </c>
      <c r="AY1025">
        <f>COUNTIF(Acertos!$J$2:$J$37,H1025)</f>
        <v>0</v>
      </c>
    </row>
    <row r="1026" spans="1:51">
      <c r="A1026" s="38" t="s">
        <v>153</v>
      </c>
      <c r="B1026" s="38" t="s">
        <v>16</v>
      </c>
      <c r="C1026" s="38" t="s">
        <v>15</v>
      </c>
      <c r="D1026" s="28">
        <v>722764000</v>
      </c>
      <c r="E1026" s="28" t="s">
        <v>1065</v>
      </c>
      <c r="F1026" s="28" t="s">
        <v>17</v>
      </c>
      <c r="G1026" s="39">
        <v>39651.875</v>
      </c>
      <c r="H1026" s="38">
        <v>131285637</v>
      </c>
      <c r="I1026" s="28">
        <v>0</v>
      </c>
      <c r="J1026" s="38" t="s">
        <v>154</v>
      </c>
      <c r="K1026" s="38">
        <v>0</v>
      </c>
      <c r="L1026" s="38">
        <v>0</v>
      </c>
      <c r="M1026" s="38" t="s">
        <v>96</v>
      </c>
      <c r="N1026" s="38" t="s">
        <v>77</v>
      </c>
      <c r="O1026" s="38" t="s">
        <v>78</v>
      </c>
      <c r="P1026" s="38">
        <v>806.35</v>
      </c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 t="str">
        <f t="shared" si="55"/>
        <v>MEDICUS QC - RN</v>
      </c>
      <c r="AQ1026" s="33"/>
      <c r="AR1026" s="33"/>
      <c r="AS1026" s="33"/>
      <c r="AT1026" t="str">
        <f t="shared" ref="AT1026:AT1089" si="56">CONCATENATE(A1026,B1026,C1026,D1026,E1026,F1026,G1026,H1026,I1026,J1026,K1026,L1026,M1026,N1026,O1026,P1026,Q1026,R1026,S1026,T1026,U1026,V1026,W1026,X1026,Y1026,Z1026,AA1026,AB1026,AC1026,AD1026,AE1026,AF1026,AG1026,AH1026,AI1026,AJ1026,AK1026,AL1026,AM1026,AN1026,AO1026,AP1026,AQ1026,AR1026,AS1026)</f>
        <v>6301123f1fe6e2596566ddba630111a2b336dc5f51bee3b56301123e1fe6e2596566dd9a722764000630111a2b336dc5f51bee3b5722764000C39651.8751312856370XNX KXRINX BXRBXX DX XNTX00MEDICUS QC - RNMens. Titular Faixa Etária Implant.T806.35MEDICUS QC - RN</v>
      </c>
      <c r="AU1026">
        <f t="shared" ref="AU1026:AU1089" si="57">IF(AT1026=AT1025,1,0)</f>
        <v>0</v>
      </c>
      <c r="AV1026">
        <f t="shared" si="53"/>
        <v>0</v>
      </c>
      <c r="AW1026">
        <f>COUNTIF(Erros!$J$2:$J$1060,H1026)</f>
        <v>1</v>
      </c>
      <c r="AX1026">
        <f>COUNTIF(Discrepante!$J$2:$J$86,H1026)</f>
        <v>0</v>
      </c>
      <c r="AY1026">
        <f>COUNTIF(Acertos!$J$2:$J$37,H1026)</f>
        <v>0</v>
      </c>
    </row>
    <row r="1027" spans="1:51">
      <c r="A1027" s="31" t="s">
        <v>155</v>
      </c>
      <c r="B1027" s="31" t="s">
        <v>16</v>
      </c>
      <c r="C1027" s="31" t="s">
        <v>15</v>
      </c>
      <c r="D1027" s="27">
        <v>722764000</v>
      </c>
      <c r="E1027" s="27" t="s">
        <v>1065</v>
      </c>
      <c r="F1027" s="27" t="s">
        <v>17</v>
      </c>
      <c r="G1027" s="32">
        <v>43083.916666666664</v>
      </c>
      <c r="H1027" s="31">
        <v>131311786</v>
      </c>
      <c r="I1027" s="27">
        <v>0</v>
      </c>
      <c r="J1027" s="31" t="s">
        <v>156</v>
      </c>
      <c r="K1027" s="31">
        <v>0</v>
      </c>
      <c r="L1027" s="31">
        <v>0</v>
      </c>
      <c r="M1027" s="31" t="s">
        <v>89</v>
      </c>
      <c r="N1027" s="31" t="s">
        <v>157</v>
      </c>
      <c r="O1027" s="31" t="s">
        <v>78</v>
      </c>
      <c r="P1027" s="31">
        <v>733.99</v>
      </c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 t="str">
        <f t="shared" si="55"/>
        <v>MEDICUS QC 122 PARTICIP. - RN</v>
      </c>
      <c r="AQ1027" s="33"/>
      <c r="AR1027" s="33"/>
      <c r="AS1027" s="33"/>
      <c r="AT1027" t="str">
        <f t="shared" si="56"/>
        <v>6301123f1fe6e2596566ddbb630111a2b336dc5f51bee3b56301123e1fe6e2596566dd9a722764000630111a2b336dc5f51bee3b5722764000C43083.91666666671313117860IVXNXIDX DX XUZX MXRTIN00MEDICUS QC 122 PARTICIP. - RNMens. Titular Per CapitaT733.99MEDICUS QC 122 PARTICIP. - RN</v>
      </c>
      <c r="AU1027">
        <f t="shared" si="57"/>
        <v>0</v>
      </c>
      <c r="AV1027">
        <f t="shared" ref="AV1027:AV1090" si="58">IF(H1027=H1026,1,0)</f>
        <v>0</v>
      </c>
      <c r="AW1027">
        <f>COUNTIF(Erros!$J$2:$J$1060,H1027)</f>
        <v>2</v>
      </c>
      <c r="AX1027">
        <f>COUNTIF(Discrepante!$J$2:$J$86,H1027)</f>
        <v>0</v>
      </c>
      <c r="AY1027">
        <f>COUNTIF(Acertos!$J$2:$J$37,H1027)</f>
        <v>0</v>
      </c>
    </row>
    <row r="1028" spans="1:51">
      <c r="A1028" s="38" t="s">
        <v>158</v>
      </c>
      <c r="B1028" s="38" t="s">
        <v>16</v>
      </c>
      <c r="C1028" s="38" t="s">
        <v>15</v>
      </c>
      <c r="D1028" s="28">
        <v>722764000</v>
      </c>
      <c r="E1028" s="28" t="s">
        <v>1065</v>
      </c>
      <c r="F1028" s="28" t="s">
        <v>17</v>
      </c>
      <c r="G1028" s="39">
        <v>43083.916666666664</v>
      </c>
      <c r="H1028" s="38">
        <v>131311786</v>
      </c>
      <c r="I1028" s="28">
        <v>0</v>
      </c>
      <c r="J1028" s="38" t="s">
        <v>156</v>
      </c>
      <c r="K1028" s="38">
        <v>0</v>
      </c>
      <c r="L1028" s="38">
        <v>0</v>
      </c>
      <c r="M1028" s="38" t="s">
        <v>89</v>
      </c>
      <c r="N1028" s="38" t="s">
        <v>90</v>
      </c>
      <c r="O1028" s="38" t="s">
        <v>78</v>
      </c>
      <c r="P1028" s="38">
        <v>0</v>
      </c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 t="str">
        <f t="shared" si="55"/>
        <v>MEDICUS QC 122 PARTICIP. - RN</v>
      </c>
      <c r="AQ1028" s="33"/>
      <c r="AR1028" s="33"/>
      <c r="AS1028" s="33"/>
      <c r="AT1028" t="str">
        <f t="shared" si="56"/>
        <v>6301123f1fe6e2596566ddbc630111a2b336dc5f51bee3b56301123e1fe6e2596566dd9a722764000630111a2b336dc5f51bee3b5722764000C43083.91666666671313117860IVXNXIDX DX XUZX MXRTIN00MEDICUS QC 122 PARTICIP. - RNCo-participaçãoT0MEDICUS QC 122 PARTICIP. - RN</v>
      </c>
      <c r="AU1028">
        <f t="shared" si="57"/>
        <v>0</v>
      </c>
      <c r="AV1028">
        <f t="shared" si="58"/>
        <v>1</v>
      </c>
      <c r="AW1028">
        <f>COUNTIF(Erros!$J$2:$J$1060,H1028)</f>
        <v>2</v>
      </c>
      <c r="AX1028">
        <f>COUNTIF(Discrepante!$J$2:$J$86,H1028)</f>
        <v>0</v>
      </c>
      <c r="AY1028">
        <f>COUNTIF(Acertos!$J$2:$J$37,H1028)</f>
        <v>0</v>
      </c>
    </row>
    <row r="1029" spans="1:51">
      <c r="A1029" s="31" t="s">
        <v>159</v>
      </c>
      <c r="B1029" s="31" t="s">
        <v>16</v>
      </c>
      <c r="C1029" s="31" t="s">
        <v>15</v>
      </c>
      <c r="D1029" s="27">
        <v>722764000</v>
      </c>
      <c r="E1029" s="27" t="s">
        <v>1065</v>
      </c>
      <c r="F1029" s="27" t="s">
        <v>17</v>
      </c>
      <c r="G1029" s="32">
        <v>42807.875</v>
      </c>
      <c r="H1029" s="31">
        <v>131341294</v>
      </c>
      <c r="I1029" s="27">
        <v>0</v>
      </c>
      <c r="J1029" s="31" t="s">
        <v>160</v>
      </c>
      <c r="K1029" s="31">
        <v>0</v>
      </c>
      <c r="L1029" s="31">
        <v>0</v>
      </c>
      <c r="M1029" s="31" t="s">
        <v>96</v>
      </c>
      <c r="N1029" s="31" t="s">
        <v>77</v>
      </c>
      <c r="O1029" s="31" t="s">
        <v>78</v>
      </c>
      <c r="P1029" s="31">
        <v>4837.34</v>
      </c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 t="str">
        <f t="shared" si="55"/>
        <v>MEDICUS QC - RN</v>
      </c>
      <c r="AQ1029" s="33"/>
      <c r="AR1029" s="33"/>
      <c r="AS1029" s="33"/>
      <c r="AT1029" t="str">
        <f t="shared" si="56"/>
        <v>6301123f1fe6e2596566ddbd630111a2b336dc5f51bee3b56301123e1fe6e2596566dd9a722764000630111a2b336dc5f51bee3b5722764000C42807.8751313412940RITX XIRX DX ILVX00MEDICUS QC - RNMens. Titular Faixa Etária Implant.T4837.34MEDICUS QC - RN</v>
      </c>
      <c r="AU1029">
        <f t="shared" si="57"/>
        <v>0</v>
      </c>
      <c r="AV1029">
        <f t="shared" si="58"/>
        <v>0</v>
      </c>
      <c r="AW1029">
        <f>COUNTIF(Erros!$J$2:$J$1060,H1029)</f>
        <v>1</v>
      </c>
      <c r="AX1029">
        <f>COUNTIF(Discrepante!$J$2:$J$86,H1029)</f>
        <v>0</v>
      </c>
      <c r="AY1029">
        <f>COUNTIF(Acertos!$J$2:$J$37,H1029)</f>
        <v>0</v>
      </c>
    </row>
    <row r="1030" spans="1:51">
      <c r="A1030" s="38" t="s">
        <v>161</v>
      </c>
      <c r="B1030" s="38" t="s">
        <v>16</v>
      </c>
      <c r="C1030" s="38" t="s">
        <v>15</v>
      </c>
      <c r="D1030" s="28">
        <v>722764000</v>
      </c>
      <c r="E1030" s="28" t="s">
        <v>1065</v>
      </c>
      <c r="F1030" s="28" t="s">
        <v>17</v>
      </c>
      <c r="G1030" s="39">
        <v>39712.875</v>
      </c>
      <c r="H1030" s="38">
        <v>131341341</v>
      </c>
      <c r="I1030" s="28">
        <v>0</v>
      </c>
      <c r="J1030" s="38" t="s">
        <v>162</v>
      </c>
      <c r="K1030" s="38">
        <v>0</v>
      </c>
      <c r="L1030" s="38">
        <v>0</v>
      </c>
      <c r="M1030" s="38" t="s">
        <v>96</v>
      </c>
      <c r="N1030" s="38" t="s">
        <v>77</v>
      </c>
      <c r="O1030" s="38" t="s">
        <v>78</v>
      </c>
      <c r="P1030" s="38">
        <v>806.35</v>
      </c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 t="str">
        <f t="shared" si="55"/>
        <v>MEDICUS QC - RN</v>
      </c>
      <c r="AQ1030" s="33"/>
      <c r="AR1030" s="33"/>
      <c r="AS1030" s="33"/>
      <c r="AT1030" t="str">
        <f t="shared" si="56"/>
        <v>6301123f1fe6e2596566ddbe630111a2b336dc5f51bee3b56301123e1fe6e2596566dd9a722764000630111a2b336dc5f51bee3b5722764000C39712.8751313413410XBRYNX BXNXDITX DX XUZX00MEDICUS QC - RNMens. Titular Faixa Etária Implant.T806.35MEDICUS QC - RN</v>
      </c>
      <c r="AU1030">
        <f t="shared" si="57"/>
        <v>0</v>
      </c>
      <c r="AV1030">
        <f t="shared" si="58"/>
        <v>0</v>
      </c>
      <c r="AW1030">
        <f>COUNTIF(Erros!$J$2:$J$1060,H1030)</f>
        <v>1</v>
      </c>
      <c r="AX1030">
        <f>COUNTIF(Discrepante!$J$2:$J$86,H1030)</f>
        <v>0</v>
      </c>
      <c r="AY1030">
        <f>COUNTIF(Acertos!$J$2:$J$37,H1030)</f>
        <v>0</v>
      </c>
    </row>
    <row r="1031" spans="1:51">
      <c r="A1031" s="38" t="s">
        <v>145</v>
      </c>
      <c r="B1031" s="38" t="s">
        <v>16</v>
      </c>
      <c r="C1031" s="38" t="s">
        <v>15</v>
      </c>
      <c r="D1031" s="28">
        <v>722764000</v>
      </c>
      <c r="E1031" s="28" t="s">
        <v>1065</v>
      </c>
      <c r="F1031" s="28" t="s">
        <v>17</v>
      </c>
      <c r="G1031" s="39">
        <v>39588.875</v>
      </c>
      <c r="H1031" s="38">
        <v>131419021</v>
      </c>
      <c r="I1031" s="28">
        <v>0</v>
      </c>
      <c r="J1031" s="38" t="s">
        <v>146</v>
      </c>
      <c r="K1031" s="38">
        <v>0</v>
      </c>
      <c r="L1031" s="38">
        <v>0</v>
      </c>
      <c r="M1031" s="38" t="s">
        <v>96</v>
      </c>
      <c r="N1031" s="38" t="s">
        <v>110</v>
      </c>
      <c r="O1031" s="38" t="s">
        <v>20</v>
      </c>
      <c r="P1031" s="38">
        <v>806.35</v>
      </c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 t="str">
        <f t="shared" si="55"/>
        <v>MEDICUS QC - RN</v>
      </c>
      <c r="AQ1031" s="33"/>
      <c r="AR1031" s="33"/>
      <c r="AS1031" s="33"/>
      <c r="AT1031" t="str">
        <f t="shared" si="56"/>
        <v>6301123f1fe6e2596566ddb6630111a2b336dc5f51bee3b56301123e1fe6e2596566dd9a722764000630111a2b336dc5f51bee3b5722764000C39588.8751314190210NXRTXN MXKXRTHU MXJXLX DX XNTX00MEDICUS QC - RNMens. Depend. Faixa Etária Implant.D806.35MEDICUS QC - RN</v>
      </c>
      <c r="AU1031">
        <f t="shared" si="57"/>
        <v>0</v>
      </c>
      <c r="AV1031">
        <f t="shared" si="58"/>
        <v>0</v>
      </c>
      <c r="AW1031">
        <f>COUNTIF(Erros!$J$2:$J$1060,H1031)</f>
        <v>1</v>
      </c>
      <c r="AX1031">
        <f>COUNTIF(Discrepante!$J$2:$J$86,H1031)</f>
        <v>0</v>
      </c>
      <c r="AY1031">
        <f>COUNTIF(Acertos!$J$2:$J$37,H1031)</f>
        <v>0</v>
      </c>
    </row>
    <row r="1032" spans="1:51">
      <c r="A1032" s="31" t="s">
        <v>163</v>
      </c>
      <c r="B1032" s="31" t="s">
        <v>16</v>
      </c>
      <c r="C1032" s="31" t="s">
        <v>15</v>
      </c>
      <c r="D1032" s="27">
        <v>722764000</v>
      </c>
      <c r="E1032" s="27" t="s">
        <v>1065</v>
      </c>
      <c r="F1032" s="27" t="s">
        <v>17</v>
      </c>
      <c r="G1032" s="32">
        <v>39810.916666666664</v>
      </c>
      <c r="H1032" s="31">
        <v>131427024</v>
      </c>
      <c r="I1032" s="27">
        <v>0</v>
      </c>
      <c r="J1032" s="31" t="s">
        <v>164</v>
      </c>
      <c r="K1032" s="31">
        <v>0</v>
      </c>
      <c r="L1032" s="31">
        <v>0</v>
      </c>
      <c r="M1032" s="31" t="s">
        <v>89</v>
      </c>
      <c r="N1032" s="31" t="s">
        <v>77</v>
      </c>
      <c r="O1032" s="31" t="s">
        <v>78</v>
      </c>
      <c r="P1032" s="31">
        <v>709.48</v>
      </c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 t="str">
        <f t="shared" si="55"/>
        <v>MEDICUS QC 122 PARTICIP. - RN</v>
      </c>
      <c r="AQ1032" s="33"/>
      <c r="AR1032" s="33"/>
      <c r="AS1032" s="33"/>
      <c r="AT1032" t="str">
        <f t="shared" si="56"/>
        <v>6301123f1fe6e2596566ddbf630111a2b336dc5f51bee3b56301123e1fe6e2596566dd9a722764000630111a2b336dc5f51bee3b5722764000C39810.91666666671314270240VITXRIX WHRI PXRXIRX IQUXIRX00MEDICUS QC 122 PARTICIP. - RNMens. Titular Faixa Etária Implant.T709.48MEDICUS QC 122 PARTICIP. - RN</v>
      </c>
      <c r="AU1032">
        <f t="shared" si="57"/>
        <v>0</v>
      </c>
      <c r="AV1032">
        <f t="shared" si="58"/>
        <v>0</v>
      </c>
      <c r="AW1032">
        <f>COUNTIF(Erros!$J$2:$J$1060,H1032)</f>
        <v>2</v>
      </c>
      <c r="AX1032">
        <f>COUNTIF(Discrepante!$J$2:$J$86,H1032)</f>
        <v>0</v>
      </c>
      <c r="AY1032">
        <f>COUNTIF(Acertos!$J$2:$J$37,H1032)</f>
        <v>0</v>
      </c>
    </row>
    <row r="1033" spans="1:51">
      <c r="A1033" s="38" t="s">
        <v>165</v>
      </c>
      <c r="B1033" s="38" t="s">
        <v>16</v>
      </c>
      <c r="C1033" s="38" t="s">
        <v>15</v>
      </c>
      <c r="D1033" s="28">
        <v>722764000</v>
      </c>
      <c r="E1033" s="28" t="s">
        <v>1065</v>
      </c>
      <c r="F1033" s="28" t="s">
        <v>17</v>
      </c>
      <c r="G1033" s="39">
        <v>39810.916666666664</v>
      </c>
      <c r="H1033" s="38">
        <v>131427024</v>
      </c>
      <c r="I1033" s="28">
        <v>0</v>
      </c>
      <c r="J1033" s="38" t="s">
        <v>164</v>
      </c>
      <c r="K1033" s="38">
        <v>0</v>
      </c>
      <c r="L1033" s="38">
        <v>0</v>
      </c>
      <c r="M1033" s="38" t="s">
        <v>89</v>
      </c>
      <c r="N1033" s="38" t="s">
        <v>90</v>
      </c>
      <c r="O1033" s="38" t="s">
        <v>78</v>
      </c>
      <c r="P1033" s="38">
        <v>0</v>
      </c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 t="str">
        <f t="shared" si="55"/>
        <v>MEDICUS QC 122 PARTICIP. - RN</v>
      </c>
      <c r="AQ1033" s="33"/>
      <c r="AR1033" s="33"/>
      <c r="AS1033" s="33"/>
      <c r="AT1033" t="str">
        <f t="shared" si="56"/>
        <v>6301123f1fe6e2596566ddc0630111a2b336dc5f51bee3b56301123e1fe6e2596566dd9a722764000630111a2b336dc5f51bee3b5722764000C39810.91666666671314270240VITXRIX WHRI PXRXIRX IQUXIRX00MEDICUS QC 122 PARTICIP. - RNCo-participaçãoT0MEDICUS QC 122 PARTICIP. - RN</v>
      </c>
      <c r="AU1033">
        <f t="shared" si="57"/>
        <v>0</v>
      </c>
      <c r="AV1033">
        <f t="shared" si="58"/>
        <v>1</v>
      </c>
      <c r="AW1033">
        <f>COUNTIF(Erros!$J$2:$J$1060,H1033)</f>
        <v>2</v>
      </c>
      <c r="AX1033">
        <f>COUNTIF(Discrepante!$J$2:$J$86,H1033)</f>
        <v>0</v>
      </c>
      <c r="AY1033">
        <f>COUNTIF(Acertos!$J$2:$J$37,H1033)</f>
        <v>0</v>
      </c>
    </row>
    <row r="1034" spans="1:51">
      <c r="A1034" s="31" t="s">
        <v>166</v>
      </c>
      <c r="B1034" s="31" t="s">
        <v>16</v>
      </c>
      <c r="C1034" s="31" t="s">
        <v>15</v>
      </c>
      <c r="D1034" s="27">
        <v>722764000</v>
      </c>
      <c r="E1034" s="27" t="s">
        <v>1065</v>
      </c>
      <c r="F1034" s="27" t="s">
        <v>17</v>
      </c>
      <c r="G1034" s="32">
        <v>39832.916666666664</v>
      </c>
      <c r="H1034" s="31">
        <v>131444255</v>
      </c>
      <c r="I1034" s="27">
        <v>0</v>
      </c>
      <c r="J1034" s="31" t="s">
        <v>167</v>
      </c>
      <c r="K1034" s="31">
        <v>0</v>
      </c>
      <c r="L1034" s="31">
        <v>0</v>
      </c>
      <c r="M1034" s="31" t="s">
        <v>96</v>
      </c>
      <c r="N1034" s="31" t="s">
        <v>77</v>
      </c>
      <c r="O1034" s="31" t="s">
        <v>78</v>
      </c>
      <c r="P1034" s="31">
        <v>1975.32</v>
      </c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 t="str">
        <f t="shared" si="55"/>
        <v>MEDICUS QC - RN</v>
      </c>
      <c r="AQ1034" s="33"/>
      <c r="AR1034" s="33"/>
      <c r="AS1034" s="33"/>
      <c r="AT1034" t="str">
        <f t="shared" si="56"/>
        <v>6301123f1fe6e2596566ddc1630111a2b336dc5f51bee3b56301123e1fe6e2596566dd9a722764000630111a2b336dc5f51bee3b5722764000C39832.91666666671314442550MXRIX DXLVXWI BXNTX00MEDICUS QC - RNMens. Titular Faixa Etária Implant.T1975.32MEDICUS QC - RN</v>
      </c>
      <c r="AU1034">
        <f t="shared" si="57"/>
        <v>0</v>
      </c>
      <c r="AV1034">
        <f t="shared" si="58"/>
        <v>0</v>
      </c>
      <c r="AW1034">
        <f>COUNTIF(Erros!$J$2:$J$1060,H1034)</f>
        <v>1</v>
      </c>
      <c r="AX1034">
        <f>COUNTIF(Discrepante!$J$2:$J$86,H1034)</f>
        <v>0</v>
      </c>
      <c r="AY1034">
        <f>COUNTIF(Acertos!$J$2:$J$37,H1034)</f>
        <v>0</v>
      </c>
    </row>
    <row r="1035" spans="1:51">
      <c r="A1035" s="38" t="s">
        <v>168</v>
      </c>
      <c r="B1035" s="38" t="s">
        <v>16</v>
      </c>
      <c r="C1035" s="38" t="s">
        <v>15</v>
      </c>
      <c r="D1035" s="28">
        <v>722764000</v>
      </c>
      <c r="E1035" s="28" t="s">
        <v>1065</v>
      </c>
      <c r="F1035" s="28" t="s">
        <v>17</v>
      </c>
      <c r="G1035" s="39">
        <v>39832.916666666664</v>
      </c>
      <c r="H1035" s="38">
        <v>131444298</v>
      </c>
      <c r="I1035" s="28">
        <v>0</v>
      </c>
      <c r="J1035" s="38" t="s">
        <v>169</v>
      </c>
      <c r="K1035" s="38">
        <v>0</v>
      </c>
      <c r="L1035" s="38">
        <v>0</v>
      </c>
      <c r="M1035" s="38" t="s">
        <v>96</v>
      </c>
      <c r="N1035" s="38" t="s">
        <v>77</v>
      </c>
      <c r="O1035" s="38" t="s">
        <v>78</v>
      </c>
      <c r="P1035" s="38">
        <v>806.35</v>
      </c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 t="str">
        <f t="shared" si="55"/>
        <v>MEDICUS QC - RN</v>
      </c>
      <c r="AQ1035" s="33"/>
      <c r="AR1035" s="33"/>
      <c r="AS1035" s="33"/>
      <c r="AT1035" t="str">
        <f t="shared" si="56"/>
        <v>6301123f1fe6e2596566ddc2630111a2b336dc5f51bee3b56301123e1fe6e2596566dd9a722764000630111a2b336dc5f51bee3b5722764000C39832.91666666671314442980NXDIX KXLLINY JXXQUIM DX XNTX XLVX00MEDICUS QC - RNMens. Titular Faixa Etária Implant.T806.35MEDICUS QC - RN</v>
      </c>
      <c r="AU1035">
        <f t="shared" si="57"/>
        <v>0</v>
      </c>
      <c r="AV1035">
        <f t="shared" si="58"/>
        <v>0</v>
      </c>
      <c r="AW1035">
        <f>COUNTIF(Erros!$J$2:$J$1060,H1035)</f>
        <v>1</v>
      </c>
      <c r="AX1035">
        <f>COUNTIF(Discrepante!$J$2:$J$86,H1035)</f>
        <v>0</v>
      </c>
      <c r="AY1035">
        <f>COUNTIF(Acertos!$J$2:$J$37,H1035)</f>
        <v>0</v>
      </c>
    </row>
    <row r="1036" spans="1:51">
      <c r="A1036" s="31" t="s">
        <v>170</v>
      </c>
      <c r="B1036" s="31" t="s">
        <v>16</v>
      </c>
      <c r="C1036" s="31" t="s">
        <v>15</v>
      </c>
      <c r="D1036" s="27">
        <v>722764000</v>
      </c>
      <c r="E1036" s="27" t="s">
        <v>1065</v>
      </c>
      <c r="F1036" s="27" t="s">
        <v>17</v>
      </c>
      <c r="G1036" s="32">
        <v>39945.875</v>
      </c>
      <c r="H1036" s="31">
        <v>131563190</v>
      </c>
      <c r="I1036" s="27">
        <v>0</v>
      </c>
      <c r="J1036" s="31" t="s">
        <v>171</v>
      </c>
      <c r="K1036" s="31">
        <v>0</v>
      </c>
      <c r="L1036" s="31">
        <v>0</v>
      </c>
      <c r="M1036" s="31" t="s">
        <v>89</v>
      </c>
      <c r="N1036" s="31" t="s">
        <v>99</v>
      </c>
      <c r="O1036" s="31" t="s">
        <v>78</v>
      </c>
      <c r="P1036" s="31">
        <v>-366.18</v>
      </c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 t="str">
        <f t="shared" si="55"/>
        <v>MEDICUS QC 122 PARTICIP. - RN</v>
      </c>
      <c r="AQ1036" s="33"/>
      <c r="AR1036" s="33"/>
      <c r="AS1036" s="33"/>
      <c r="AT1036" t="str">
        <f t="shared" si="56"/>
        <v>6301123f1fe6e2596566ddc3630111a2b336dc5f51bee3b56301123e1fe6e2596566dd9a722764000630111a2b336dc5f51bee3b5722764000C39945.8751315631900XMIR LINWXN DX LXGX ILVX00MEDICUS QC 122 PARTICIP. - RNDevolução Exclusão RetroativaT-366.18MEDICUS QC 122 PARTICIP. - RN</v>
      </c>
      <c r="AU1036">
        <f t="shared" si="57"/>
        <v>0</v>
      </c>
      <c r="AV1036">
        <f t="shared" si="58"/>
        <v>0</v>
      </c>
      <c r="AW1036">
        <f>COUNTIF(Erros!$J$2:$J$1060,H1036)</f>
        <v>1</v>
      </c>
      <c r="AX1036">
        <f>COUNTIF(Discrepante!$J$2:$J$86,H1036)</f>
        <v>0</v>
      </c>
      <c r="AY1036">
        <f>COUNTIF(Acertos!$J$2:$J$37,H1036)</f>
        <v>0</v>
      </c>
    </row>
    <row r="1037" spans="1:51">
      <c r="A1037" s="38" t="s">
        <v>172</v>
      </c>
      <c r="B1037" s="38" t="s">
        <v>16</v>
      </c>
      <c r="C1037" s="38" t="s">
        <v>15</v>
      </c>
      <c r="D1037" s="28">
        <v>722764000</v>
      </c>
      <c r="E1037" s="28" t="s">
        <v>1065</v>
      </c>
      <c r="F1037" s="28" t="s">
        <v>17</v>
      </c>
      <c r="G1037" s="39">
        <v>39954.875</v>
      </c>
      <c r="H1037" s="38">
        <v>131570927</v>
      </c>
      <c r="I1037" s="28">
        <v>0</v>
      </c>
      <c r="J1037" s="38" t="s">
        <v>173</v>
      </c>
      <c r="K1037" s="38">
        <v>0</v>
      </c>
      <c r="L1037" s="38">
        <v>0</v>
      </c>
      <c r="M1037" s="38" t="s">
        <v>89</v>
      </c>
      <c r="N1037" s="38" t="s">
        <v>77</v>
      </c>
      <c r="O1037" s="38" t="s">
        <v>78</v>
      </c>
      <c r="P1037" s="38">
        <v>709.48</v>
      </c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 t="str">
        <f t="shared" si="55"/>
        <v>MEDICUS QC 122 PARTICIP. - RN</v>
      </c>
      <c r="AQ1037" s="33"/>
      <c r="AR1037" s="33"/>
      <c r="AS1037" s="33"/>
      <c r="AT1037" t="str">
        <f t="shared" si="56"/>
        <v>6301123f1fe6e2596566ddc4630111a2b336dc5f51bee3b56301123e1fe6e2596566dd9a722764000630111a2b336dc5f51bee3b5722764000C39954.8751315709270XDRIXNX FXLIPX DX ILVX00MEDICUS QC 122 PARTICIP. - RNMens. Titular Faixa Etária Implant.T709.48MEDICUS QC 122 PARTICIP. - RN</v>
      </c>
      <c r="AU1037">
        <f t="shared" si="57"/>
        <v>0</v>
      </c>
      <c r="AV1037">
        <f t="shared" si="58"/>
        <v>0</v>
      </c>
      <c r="AW1037">
        <f>COUNTIF(Erros!$J$2:$J$1060,H1037)</f>
        <v>2</v>
      </c>
      <c r="AX1037">
        <f>COUNTIF(Discrepante!$J$2:$J$86,H1037)</f>
        <v>0</v>
      </c>
      <c r="AY1037">
        <f>COUNTIF(Acertos!$J$2:$J$37,H1037)</f>
        <v>0</v>
      </c>
    </row>
    <row r="1038" spans="1:51">
      <c r="A1038" s="31" t="s">
        <v>174</v>
      </c>
      <c r="B1038" s="31" t="s">
        <v>16</v>
      </c>
      <c r="C1038" s="31" t="s">
        <v>15</v>
      </c>
      <c r="D1038" s="27">
        <v>722764000</v>
      </c>
      <c r="E1038" s="27" t="s">
        <v>1065</v>
      </c>
      <c r="F1038" s="27" t="s">
        <v>17</v>
      </c>
      <c r="G1038" s="32">
        <v>39954.875</v>
      </c>
      <c r="H1038" s="31">
        <v>131570927</v>
      </c>
      <c r="I1038" s="27">
        <v>0</v>
      </c>
      <c r="J1038" s="31" t="s">
        <v>173</v>
      </c>
      <c r="K1038" s="31">
        <v>0</v>
      </c>
      <c r="L1038" s="31">
        <v>0</v>
      </c>
      <c r="M1038" s="31" t="s">
        <v>89</v>
      </c>
      <c r="N1038" s="31" t="s">
        <v>90</v>
      </c>
      <c r="O1038" s="31" t="s">
        <v>78</v>
      </c>
      <c r="P1038" s="31">
        <v>0</v>
      </c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 t="str">
        <f t="shared" si="55"/>
        <v>MEDICUS QC 122 PARTICIP. - RN</v>
      </c>
      <c r="AQ1038" s="33"/>
      <c r="AR1038" s="33"/>
      <c r="AS1038" s="33"/>
      <c r="AT1038" t="str">
        <f t="shared" si="56"/>
        <v>6301123f1fe6e2596566ddc5630111a2b336dc5f51bee3b56301123e1fe6e2596566dd9a722764000630111a2b336dc5f51bee3b5722764000C39954.8751315709270XDRIXNX FXLIPX DX ILVX00MEDICUS QC 122 PARTICIP. - RNCo-participaçãoT0MEDICUS QC 122 PARTICIP. - RN</v>
      </c>
      <c r="AU1038">
        <f t="shared" si="57"/>
        <v>0</v>
      </c>
      <c r="AV1038">
        <f t="shared" si="58"/>
        <v>1</v>
      </c>
      <c r="AW1038">
        <f>COUNTIF(Erros!$J$2:$J$1060,H1038)</f>
        <v>2</v>
      </c>
      <c r="AX1038">
        <f>COUNTIF(Discrepante!$J$2:$J$86,H1038)</f>
        <v>0</v>
      </c>
      <c r="AY1038">
        <f>COUNTIF(Acertos!$J$2:$J$37,H1038)</f>
        <v>0</v>
      </c>
    </row>
    <row r="1039" spans="1:51">
      <c r="A1039" s="38" t="s">
        <v>175</v>
      </c>
      <c r="B1039" s="38" t="s">
        <v>16</v>
      </c>
      <c r="C1039" s="38" t="s">
        <v>15</v>
      </c>
      <c r="D1039" s="28">
        <v>722764000</v>
      </c>
      <c r="E1039" s="28" t="s">
        <v>1065</v>
      </c>
      <c r="F1039" s="28" t="s">
        <v>17</v>
      </c>
      <c r="G1039" s="39">
        <v>39954.875</v>
      </c>
      <c r="H1039" s="38">
        <v>131572598</v>
      </c>
      <c r="I1039" s="28">
        <v>0</v>
      </c>
      <c r="J1039" s="38" t="s">
        <v>176</v>
      </c>
      <c r="K1039" s="38">
        <v>0</v>
      </c>
      <c r="L1039" s="38">
        <v>0</v>
      </c>
      <c r="M1039" s="38" t="s">
        <v>96</v>
      </c>
      <c r="N1039" s="38" t="s">
        <v>77</v>
      </c>
      <c r="O1039" s="38" t="s">
        <v>78</v>
      </c>
      <c r="P1039" s="38">
        <v>806.35</v>
      </c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 t="str">
        <f t="shared" si="55"/>
        <v>MEDICUS QC - RN</v>
      </c>
      <c r="AQ1039" s="33"/>
      <c r="AR1039" s="33"/>
      <c r="AS1039" s="33"/>
      <c r="AT1039" t="str">
        <f t="shared" si="56"/>
        <v>6301123f1fe6e2596566ddc6630111a2b336dc5f51bee3b56301123e1fe6e2596566dd9a722764000630111a2b336dc5f51bee3b5722764000C39954.8751315725980WLXUDIX XTXLITX DX NXWIMXNTX FRXIRX00MEDICUS QC - RNMens. Titular Faixa Etária Implant.T806.35MEDICUS QC - RN</v>
      </c>
      <c r="AU1039">
        <f t="shared" si="57"/>
        <v>0</v>
      </c>
      <c r="AV1039">
        <f t="shared" si="58"/>
        <v>0</v>
      </c>
      <c r="AW1039">
        <f>COUNTIF(Erros!$J$2:$J$1060,H1039)</f>
        <v>1</v>
      </c>
      <c r="AX1039">
        <f>COUNTIF(Discrepante!$J$2:$J$86,H1039)</f>
        <v>0</v>
      </c>
      <c r="AY1039">
        <f>COUNTIF(Acertos!$J$2:$J$37,H1039)</f>
        <v>0</v>
      </c>
    </row>
    <row r="1040" spans="1:51">
      <c r="A1040" s="31" t="s">
        <v>177</v>
      </c>
      <c r="B1040" s="31" t="s">
        <v>16</v>
      </c>
      <c r="C1040" s="31" t="s">
        <v>15</v>
      </c>
      <c r="D1040" s="27">
        <v>722764000</v>
      </c>
      <c r="E1040" s="27" t="s">
        <v>1065</v>
      </c>
      <c r="F1040" s="27" t="s">
        <v>17</v>
      </c>
      <c r="G1040" s="32">
        <v>39981.875</v>
      </c>
      <c r="H1040" s="31">
        <v>131607031</v>
      </c>
      <c r="I1040" s="27">
        <v>0</v>
      </c>
      <c r="J1040" s="31" t="s">
        <v>178</v>
      </c>
      <c r="K1040" s="31">
        <v>0</v>
      </c>
      <c r="L1040" s="31">
        <v>0</v>
      </c>
      <c r="M1040" s="31" t="s">
        <v>96</v>
      </c>
      <c r="N1040" s="31" t="s">
        <v>77</v>
      </c>
      <c r="O1040" s="31" t="s">
        <v>78</v>
      </c>
      <c r="P1040" s="31">
        <v>1975.32</v>
      </c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 t="str">
        <f t="shared" si="55"/>
        <v>MEDICUS QC - RN</v>
      </c>
      <c r="AQ1040" s="33"/>
      <c r="AR1040" s="33"/>
      <c r="AS1040" s="33"/>
      <c r="AT1040" t="str">
        <f t="shared" si="56"/>
        <v>6301123f1fe6e2596566ddc7630111a2b336dc5f51bee3b56301123e1fe6e2596566dd9a722764000630111a2b336dc5f51bee3b5722764000C39981.8751316070310ZXIXNX XLIVXIRX DX XRXUJX MXDXIRX00MEDICUS QC - RNMens. Titular Faixa Etária Implant.T1975.32MEDICUS QC - RN</v>
      </c>
      <c r="AU1040">
        <f t="shared" si="57"/>
        <v>0</v>
      </c>
      <c r="AV1040">
        <f t="shared" si="58"/>
        <v>0</v>
      </c>
      <c r="AW1040">
        <f>COUNTIF(Erros!$J$2:$J$1060,H1040)</f>
        <v>1</v>
      </c>
      <c r="AX1040">
        <f>COUNTIF(Discrepante!$J$2:$J$86,H1040)</f>
        <v>0</v>
      </c>
      <c r="AY1040">
        <f>COUNTIF(Acertos!$J$2:$J$37,H1040)</f>
        <v>0</v>
      </c>
    </row>
    <row r="1041" spans="1:51">
      <c r="A1041" s="38" t="s">
        <v>179</v>
      </c>
      <c r="B1041" s="38" t="s">
        <v>16</v>
      </c>
      <c r="C1041" s="38" t="s">
        <v>15</v>
      </c>
      <c r="D1041" s="28">
        <v>722764000</v>
      </c>
      <c r="E1041" s="28" t="s">
        <v>1065</v>
      </c>
      <c r="F1041" s="28" t="s">
        <v>17</v>
      </c>
      <c r="G1041" s="39">
        <v>39992.875</v>
      </c>
      <c r="H1041" s="38">
        <v>131616978</v>
      </c>
      <c r="I1041" s="28">
        <v>0</v>
      </c>
      <c r="J1041" s="38" t="s">
        <v>180</v>
      </c>
      <c r="K1041" s="38">
        <v>0</v>
      </c>
      <c r="L1041" s="38">
        <v>0</v>
      </c>
      <c r="M1041" s="38" t="s">
        <v>96</v>
      </c>
      <c r="N1041" s="38" t="s">
        <v>99</v>
      </c>
      <c r="O1041" s="38" t="s">
        <v>78</v>
      </c>
      <c r="P1041" s="38">
        <v>-1146.96</v>
      </c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 t="str">
        <f t="shared" si="55"/>
        <v>MEDICUS QC - RN</v>
      </c>
      <c r="AQ1041" s="33"/>
      <c r="AR1041" s="33"/>
      <c r="AS1041" s="33"/>
      <c r="AT1041" t="str">
        <f t="shared" si="56"/>
        <v>6301123f1fe6e2596566ddc8630111a2b336dc5f51bee3b56301123e1fe6e2596566dd9a722764000630111a2b336dc5f51bee3b5722764000C39992.8751316169780FRXNWIWX XNXZILDX DX ILVX XUTX00MEDICUS QC - RNDevolução Exclusão RetroativaT-1146.96MEDICUS QC - RN</v>
      </c>
      <c r="AU1041">
        <f t="shared" si="57"/>
        <v>0</v>
      </c>
      <c r="AV1041">
        <f t="shared" si="58"/>
        <v>0</v>
      </c>
      <c r="AW1041">
        <f>COUNTIF(Erros!$J$2:$J$1060,H1041)</f>
        <v>1</v>
      </c>
      <c r="AX1041">
        <f>COUNTIF(Discrepante!$J$2:$J$86,H1041)</f>
        <v>0</v>
      </c>
      <c r="AY1041">
        <f>COUNTIF(Acertos!$J$2:$J$37,H1041)</f>
        <v>0</v>
      </c>
    </row>
    <row r="1042" spans="1:51">
      <c r="A1042" s="31" t="s">
        <v>181</v>
      </c>
      <c r="B1042" s="31" t="s">
        <v>16</v>
      </c>
      <c r="C1042" s="31" t="s">
        <v>15</v>
      </c>
      <c r="D1042" s="27">
        <v>722764000</v>
      </c>
      <c r="E1042" s="27" t="s">
        <v>1065</v>
      </c>
      <c r="F1042" s="27" t="s">
        <v>17</v>
      </c>
      <c r="G1042" s="32">
        <v>40010.875</v>
      </c>
      <c r="H1042" s="31">
        <v>131648594</v>
      </c>
      <c r="I1042" s="27">
        <v>0</v>
      </c>
      <c r="J1042" s="31" t="s">
        <v>182</v>
      </c>
      <c r="K1042" s="31">
        <v>0</v>
      </c>
      <c r="L1042" s="31">
        <v>0</v>
      </c>
      <c r="M1042" s="31" t="s">
        <v>96</v>
      </c>
      <c r="N1042" s="31" t="s">
        <v>77</v>
      </c>
      <c r="O1042" s="31" t="s">
        <v>78</v>
      </c>
      <c r="P1042" s="31">
        <v>806.35</v>
      </c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 t="str">
        <f t="shared" si="55"/>
        <v>MEDICUS QC - RN</v>
      </c>
      <c r="AQ1042" s="33"/>
      <c r="AR1042" s="33"/>
      <c r="AS1042" s="33"/>
      <c r="AT1042" t="str">
        <f t="shared" si="56"/>
        <v>6301123f1fe6e2596566ddc9630111a2b336dc5f51bee3b56301123e1fe6e2596566dd9a722764000630111a2b336dc5f51bee3b5722764000C40010.8751316485940XLILIX PXULINX FXRNXNDX00MEDICUS QC - RNMens. Titular Faixa Etária Implant.T806.35MEDICUS QC - RN</v>
      </c>
      <c r="AU1042">
        <f t="shared" si="57"/>
        <v>0</v>
      </c>
      <c r="AV1042">
        <f t="shared" si="58"/>
        <v>0</v>
      </c>
      <c r="AW1042">
        <f>COUNTIF(Erros!$J$2:$J$1060,H1042)</f>
        <v>1</v>
      </c>
      <c r="AX1042">
        <f>COUNTIF(Discrepante!$J$2:$J$86,H1042)</f>
        <v>0</v>
      </c>
      <c r="AY1042">
        <f>COUNTIF(Acertos!$J$2:$J$37,H1042)</f>
        <v>0</v>
      </c>
    </row>
    <row r="1043" spans="1:51">
      <c r="A1043" s="38" t="s">
        <v>183</v>
      </c>
      <c r="B1043" s="38" t="s">
        <v>16</v>
      </c>
      <c r="C1043" s="38" t="s">
        <v>15</v>
      </c>
      <c r="D1043" s="28">
        <v>722764000</v>
      </c>
      <c r="E1043" s="28" t="s">
        <v>1065</v>
      </c>
      <c r="F1043" s="28" t="s">
        <v>17</v>
      </c>
      <c r="G1043" s="39">
        <v>41570.916666666664</v>
      </c>
      <c r="H1043" s="38">
        <v>131695436</v>
      </c>
      <c r="I1043" s="28">
        <v>0</v>
      </c>
      <c r="J1043" s="38" t="s">
        <v>184</v>
      </c>
      <c r="K1043" s="38">
        <v>0</v>
      </c>
      <c r="L1043" s="38">
        <v>0</v>
      </c>
      <c r="M1043" s="38" t="s">
        <v>96</v>
      </c>
      <c r="N1043" s="38" t="s">
        <v>77</v>
      </c>
      <c r="O1043" s="38" t="s">
        <v>78</v>
      </c>
      <c r="P1043" s="38">
        <v>806.35</v>
      </c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 t="str">
        <f t="shared" si="55"/>
        <v>MEDICUS QC - RN</v>
      </c>
      <c r="AQ1043" s="33"/>
      <c r="AR1043" s="33"/>
      <c r="AS1043" s="33"/>
      <c r="AT1043" t="str">
        <f t="shared" si="56"/>
        <v>6301123f1fe6e2596566ddca630111a2b336dc5f51bee3b56301123e1fe6e2596566dd9a722764000630111a2b336dc5f51bee3b5722764000C41570.91666666671316954360XNWHXLLI DXNTX RXDRIGUX00MEDICUS QC - RNMens. Titular Faixa Etária Implant.T806.35MEDICUS QC - RN</v>
      </c>
      <c r="AU1043">
        <f t="shared" si="57"/>
        <v>0</v>
      </c>
      <c r="AV1043">
        <f t="shared" si="58"/>
        <v>0</v>
      </c>
      <c r="AW1043">
        <f>COUNTIF(Erros!$J$2:$J$1060,H1043)</f>
        <v>1</v>
      </c>
      <c r="AX1043">
        <f>COUNTIF(Discrepante!$J$2:$J$86,H1043)</f>
        <v>0</v>
      </c>
      <c r="AY1043">
        <f>COUNTIF(Acertos!$J$2:$J$37,H1043)</f>
        <v>0</v>
      </c>
    </row>
    <row r="1044" spans="1:51">
      <c r="A1044" s="31" t="s">
        <v>185</v>
      </c>
      <c r="B1044" s="31" t="s">
        <v>16</v>
      </c>
      <c r="C1044" s="31" t="s">
        <v>15</v>
      </c>
      <c r="D1044" s="27">
        <v>722764000</v>
      </c>
      <c r="E1044" s="27" t="s">
        <v>1065</v>
      </c>
      <c r="F1044" s="27" t="s">
        <v>17</v>
      </c>
      <c r="G1044" s="32">
        <v>41570.916666666664</v>
      </c>
      <c r="H1044" s="31">
        <v>131695479</v>
      </c>
      <c r="I1044" s="27">
        <v>0</v>
      </c>
      <c r="J1044" s="31" t="s">
        <v>186</v>
      </c>
      <c r="K1044" s="31">
        <v>0</v>
      </c>
      <c r="L1044" s="31">
        <v>0</v>
      </c>
      <c r="M1044" s="31" t="s">
        <v>96</v>
      </c>
      <c r="N1044" s="31" t="s">
        <v>110</v>
      </c>
      <c r="O1044" s="31" t="s">
        <v>20</v>
      </c>
      <c r="P1044" s="31">
        <v>1975.32</v>
      </c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 t="str">
        <f t="shared" si="55"/>
        <v>MEDICUS QC - RN</v>
      </c>
      <c r="AQ1044" s="33"/>
      <c r="AR1044" s="33"/>
      <c r="AS1044" s="33"/>
      <c r="AT1044" t="str">
        <f t="shared" si="56"/>
        <v>6301123f1fe6e2596566ddcb630111a2b336dc5f51bee3b56301123e1fe6e2596566dd9a722764000630111a2b336dc5f51bee3b5722764000C41570.91666666671316954790XLBXRTX FXRNXNDX DX XLIVXIRX JUNIXR00MEDICUS QC - RNMens. Depend. Faixa Etária Implant.D1975.32MEDICUS QC - RN</v>
      </c>
      <c r="AU1044">
        <f t="shared" si="57"/>
        <v>0</v>
      </c>
      <c r="AV1044">
        <f t="shared" si="58"/>
        <v>0</v>
      </c>
      <c r="AW1044">
        <f>COUNTIF(Erros!$J$2:$J$1060,H1044)</f>
        <v>1</v>
      </c>
      <c r="AX1044">
        <f>COUNTIF(Discrepante!$J$2:$J$86,H1044)</f>
        <v>0</v>
      </c>
      <c r="AY1044">
        <f>COUNTIF(Acertos!$J$2:$J$37,H1044)</f>
        <v>0</v>
      </c>
    </row>
    <row r="1045" spans="1:51">
      <c r="A1045" s="38" t="s">
        <v>187</v>
      </c>
      <c r="B1045" s="38" t="s">
        <v>16</v>
      </c>
      <c r="C1045" s="38" t="s">
        <v>15</v>
      </c>
      <c r="D1045" s="28">
        <v>722764000</v>
      </c>
      <c r="E1045" s="28" t="s">
        <v>1065</v>
      </c>
      <c r="F1045" s="28" t="s">
        <v>17</v>
      </c>
      <c r="G1045" s="39">
        <v>40043.875</v>
      </c>
      <c r="H1045" s="38">
        <v>131702114</v>
      </c>
      <c r="I1045" s="28">
        <v>0</v>
      </c>
      <c r="J1045" s="38" t="s">
        <v>188</v>
      </c>
      <c r="K1045" s="38">
        <v>0</v>
      </c>
      <c r="L1045" s="38">
        <v>0</v>
      </c>
      <c r="M1045" s="38" t="s">
        <v>96</v>
      </c>
      <c r="N1045" s="38" t="s">
        <v>99</v>
      </c>
      <c r="O1045" s="38" t="s">
        <v>78</v>
      </c>
      <c r="P1045" s="38">
        <v>-1146.96</v>
      </c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 t="str">
        <f t="shared" si="55"/>
        <v>MEDICUS QC - RN</v>
      </c>
      <c r="AQ1045" s="33"/>
      <c r="AR1045" s="33"/>
      <c r="AS1045" s="33"/>
      <c r="AT1045" t="str">
        <f t="shared" si="56"/>
        <v>6301123f1fe6e2596566ddcc630111a2b336dc5f51bee3b56301123e1fe6e2596566dd9a722764000630111a2b336dc5f51bee3b5722764000C40043.8751317021140MXRTX MXRIX PXRXIRX FXGUNDX00MEDICUS QC - RNDevolução Exclusão RetroativaT-1146.96MEDICUS QC - RN</v>
      </c>
      <c r="AU1045">
        <f t="shared" si="57"/>
        <v>0</v>
      </c>
      <c r="AV1045">
        <f t="shared" si="58"/>
        <v>0</v>
      </c>
      <c r="AW1045">
        <f>COUNTIF(Erros!$J$2:$J$1060,H1045)</f>
        <v>1</v>
      </c>
      <c r="AX1045">
        <f>COUNTIF(Discrepante!$J$2:$J$86,H1045)</f>
        <v>0</v>
      </c>
      <c r="AY1045">
        <f>COUNTIF(Acertos!$J$2:$J$37,H1045)</f>
        <v>0</v>
      </c>
    </row>
    <row r="1046" spans="1:51">
      <c r="A1046" s="31" t="s">
        <v>189</v>
      </c>
      <c r="B1046" s="31" t="s">
        <v>16</v>
      </c>
      <c r="C1046" s="31" t="s">
        <v>15</v>
      </c>
      <c r="D1046" s="27">
        <v>722764000</v>
      </c>
      <c r="E1046" s="27" t="s">
        <v>1065</v>
      </c>
      <c r="F1046" s="27" t="s">
        <v>17</v>
      </c>
      <c r="G1046" s="32">
        <v>40043.875</v>
      </c>
      <c r="H1046" s="31">
        <v>131702254</v>
      </c>
      <c r="I1046" s="27">
        <v>0</v>
      </c>
      <c r="J1046" s="31" t="s">
        <v>190</v>
      </c>
      <c r="K1046" s="31">
        <v>0</v>
      </c>
      <c r="L1046" s="31">
        <v>0</v>
      </c>
      <c r="M1046" s="31" t="s">
        <v>96</v>
      </c>
      <c r="N1046" s="31" t="s">
        <v>99</v>
      </c>
      <c r="O1046" s="31" t="s">
        <v>78</v>
      </c>
      <c r="P1046" s="31">
        <v>-754.33</v>
      </c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 t="str">
        <f t="shared" si="55"/>
        <v>MEDICUS QC - RN</v>
      </c>
      <c r="AQ1046" s="33"/>
      <c r="AR1046" s="33"/>
      <c r="AS1046" s="33"/>
      <c r="AT1046" t="str">
        <f t="shared" si="56"/>
        <v>6301123f1fe6e2596566ddcd630111a2b336dc5f51bee3b56301123e1fe6e2596566dd9a722764000630111a2b336dc5f51bee3b5722764000C40043.8751317022540MIWHXLLX BXZXRRX DX XUX00MEDICUS QC - RNDevolução Exclusão RetroativaT-754.33MEDICUS QC - RN</v>
      </c>
      <c r="AU1046">
        <f t="shared" si="57"/>
        <v>0</v>
      </c>
      <c r="AV1046">
        <f t="shared" si="58"/>
        <v>0</v>
      </c>
      <c r="AW1046">
        <f>COUNTIF(Erros!$J$2:$J$1060,H1046)</f>
        <v>1</v>
      </c>
      <c r="AX1046">
        <f>COUNTIF(Discrepante!$J$2:$J$86,H1046)</f>
        <v>0</v>
      </c>
      <c r="AY1046">
        <f>COUNTIF(Acertos!$J$2:$J$37,H1046)</f>
        <v>0</v>
      </c>
    </row>
    <row r="1047" spans="1:51">
      <c r="A1047" s="33"/>
      <c r="B1047" s="33"/>
      <c r="C1047" s="33"/>
      <c r="D1047" s="34"/>
      <c r="E1047" s="33"/>
      <c r="F1047" s="33"/>
      <c r="G1047" s="33"/>
      <c r="H1047" s="34">
        <v>131737643</v>
      </c>
      <c r="I1047" s="29">
        <v>0</v>
      </c>
      <c r="J1047" s="34" t="s">
        <v>769</v>
      </c>
      <c r="K1047" s="33"/>
      <c r="L1047" s="33"/>
      <c r="M1047" s="33"/>
      <c r="N1047" s="33"/>
      <c r="O1047" s="33"/>
      <c r="P1047" s="34">
        <v>628.4</v>
      </c>
      <c r="Q1047" s="34" t="s">
        <v>404</v>
      </c>
      <c r="R1047" s="34" t="s">
        <v>404</v>
      </c>
      <c r="S1047" s="34" t="s">
        <v>404</v>
      </c>
      <c r="T1047" s="34">
        <v>108</v>
      </c>
      <c r="U1047" s="34">
        <v>55</v>
      </c>
      <c r="V1047" s="34">
        <v>1</v>
      </c>
      <c r="W1047" s="34">
        <v>61745</v>
      </c>
      <c r="X1047" s="35">
        <v>44761.875</v>
      </c>
      <c r="Y1047" s="34" t="s">
        <v>768</v>
      </c>
      <c r="Z1047" s="34">
        <v>0</v>
      </c>
      <c r="AA1047" s="35"/>
      <c r="AB1047" s="35">
        <v>44761.875</v>
      </c>
      <c r="AC1047" s="35">
        <v>30446.875</v>
      </c>
      <c r="AD1047" s="35">
        <v>41043.875</v>
      </c>
      <c r="AE1047" s="35"/>
      <c r="AF1047" s="35">
        <v>41043.875</v>
      </c>
      <c r="AG1047" s="34"/>
      <c r="AH1047" s="34">
        <v>0</v>
      </c>
      <c r="AI1047" s="34">
        <v>0</v>
      </c>
      <c r="AJ1047" s="34">
        <v>0</v>
      </c>
      <c r="AK1047" s="34">
        <v>0</v>
      </c>
      <c r="AL1047" s="34">
        <v>0</v>
      </c>
      <c r="AM1047" s="34">
        <v>0</v>
      </c>
      <c r="AN1047" s="34" t="s">
        <v>389</v>
      </c>
      <c r="AO1047" s="34">
        <v>121</v>
      </c>
      <c r="AP1047" s="34" t="s">
        <v>770</v>
      </c>
      <c r="AQ1047" s="34">
        <v>69128</v>
      </c>
      <c r="AR1047" s="34">
        <v>691.28</v>
      </c>
      <c r="AS1047" s="34" t="s">
        <v>408</v>
      </c>
      <c r="AT1047" t="str">
        <f t="shared" si="56"/>
        <v>1317376430JXRXXLXTX BXRBXX DX LXMX MXNXZX628.4SIMSIMSIM1085516174544761.875GL - SINTE-SIND DOS TRABALHADORES EM EDUC PUBLICA044761.87530446.87541043.87541043.875000000AMIL121GL - SAUDE 50 QC - 21 - PJ (PARTICIPATIVO)69128691.28ATIVO</v>
      </c>
      <c r="AU1047">
        <f t="shared" si="57"/>
        <v>0</v>
      </c>
      <c r="AV1047">
        <f t="shared" si="58"/>
        <v>0</v>
      </c>
      <c r="AW1047">
        <f>COUNTIF(Erros!$J$2:$J$1060,H1047)</f>
        <v>3</v>
      </c>
      <c r="AX1047">
        <f>COUNTIF(Discrepante!$J$2:$J$86,H1047)</f>
        <v>0</v>
      </c>
      <c r="AY1047">
        <f>COUNTIF(Acertos!$J$2:$J$37,H1047)</f>
        <v>0</v>
      </c>
    </row>
    <row r="1048" spans="1:51">
      <c r="A1048" s="33"/>
      <c r="B1048" s="33"/>
      <c r="C1048" s="33"/>
      <c r="D1048" s="36"/>
      <c r="E1048" s="33"/>
      <c r="F1048" s="33"/>
      <c r="G1048" s="33"/>
      <c r="H1048" s="36">
        <v>131737643</v>
      </c>
      <c r="I1048" s="30">
        <v>0</v>
      </c>
      <c r="J1048" s="36" t="s">
        <v>769</v>
      </c>
      <c r="K1048" s="33"/>
      <c r="L1048" s="33"/>
      <c r="M1048" s="33"/>
      <c r="N1048" s="33"/>
      <c r="O1048" s="33"/>
      <c r="P1048" s="36">
        <v>628.4</v>
      </c>
      <c r="Q1048" s="36" t="s">
        <v>404</v>
      </c>
      <c r="R1048" s="36" t="s">
        <v>404</v>
      </c>
      <c r="S1048" s="36" t="s">
        <v>404</v>
      </c>
      <c r="T1048" s="36">
        <v>108</v>
      </c>
      <c r="U1048" s="36">
        <v>55</v>
      </c>
      <c r="V1048" s="36">
        <v>1</v>
      </c>
      <c r="W1048" s="36">
        <v>61745</v>
      </c>
      <c r="X1048" s="37">
        <v>44761.875</v>
      </c>
      <c r="Y1048" s="36" t="s">
        <v>768</v>
      </c>
      <c r="Z1048" s="36">
        <v>0</v>
      </c>
      <c r="AA1048" s="37"/>
      <c r="AB1048" s="37">
        <v>44761.875</v>
      </c>
      <c r="AC1048" s="37">
        <v>30446.875</v>
      </c>
      <c r="AD1048" s="37">
        <v>41043.875</v>
      </c>
      <c r="AE1048" s="37"/>
      <c r="AF1048" s="37">
        <v>41043.875</v>
      </c>
      <c r="AG1048" s="36"/>
      <c r="AH1048" s="36">
        <v>0</v>
      </c>
      <c r="AI1048" s="36">
        <v>0</v>
      </c>
      <c r="AJ1048" s="36">
        <v>0</v>
      </c>
      <c r="AK1048" s="36">
        <v>0</v>
      </c>
      <c r="AL1048" s="36">
        <v>0</v>
      </c>
      <c r="AM1048" s="36">
        <v>0</v>
      </c>
      <c r="AN1048" s="36" t="s">
        <v>389</v>
      </c>
      <c r="AO1048" s="36">
        <v>121</v>
      </c>
      <c r="AP1048" s="36" t="s">
        <v>770</v>
      </c>
      <c r="AQ1048" s="36">
        <v>69128</v>
      </c>
      <c r="AR1048" s="36">
        <v>691.28</v>
      </c>
      <c r="AS1048" s="36" t="s">
        <v>408</v>
      </c>
      <c r="AT1048" t="str">
        <f t="shared" si="56"/>
        <v>1317376430JXRXXLXTX BXRBXX DX LXMX MXNXZX628.4SIMSIMSIM1085516174544761.875GL - SINTE-SIND DOS TRABALHADORES EM EDUC PUBLICA044761.87530446.87541043.87541043.875000000AMIL121GL - SAUDE 50 QC - 21 - PJ (PARTICIPATIVO)69128691.28ATIVO</v>
      </c>
      <c r="AU1048">
        <f t="shared" si="57"/>
        <v>1</v>
      </c>
      <c r="AV1048">
        <f t="shared" si="58"/>
        <v>1</v>
      </c>
      <c r="AW1048">
        <f>COUNTIF(Erros!$J$2:$J$1060,H1048)</f>
        <v>3</v>
      </c>
      <c r="AX1048">
        <f>COUNTIF(Discrepante!$J$2:$J$86,H1048)</f>
        <v>0</v>
      </c>
      <c r="AY1048">
        <f>COUNTIF(Acertos!$J$2:$J$37,H1048)</f>
        <v>0</v>
      </c>
    </row>
    <row r="1049" spans="1:51">
      <c r="A1049" s="33"/>
      <c r="B1049" s="33"/>
      <c r="C1049" s="33"/>
      <c r="D1049" s="36"/>
      <c r="E1049" s="33"/>
      <c r="F1049" s="33"/>
      <c r="G1049" s="33"/>
      <c r="H1049" s="36">
        <v>131737643</v>
      </c>
      <c r="I1049" s="30">
        <v>0</v>
      </c>
      <c r="J1049" s="36" t="s">
        <v>769</v>
      </c>
      <c r="K1049" s="33"/>
      <c r="L1049" s="33"/>
      <c r="M1049" s="33"/>
      <c r="N1049" s="33"/>
      <c r="O1049" s="33"/>
      <c r="P1049" s="36">
        <v>628.4</v>
      </c>
      <c r="Q1049" s="36" t="s">
        <v>404</v>
      </c>
      <c r="R1049" s="36" t="s">
        <v>404</v>
      </c>
      <c r="S1049" s="36" t="s">
        <v>404</v>
      </c>
      <c r="T1049" s="36">
        <v>108</v>
      </c>
      <c r="U1049" s="36">
        <v>55</v>
      </c>
      <c r="V1049" s="36">
        <v>1</v>
      </c>
      <c r="W1049" s="36">
        <v>61745</v>
      </c>
      <c r="X1049" s="37">
        <v>44761.875</v>
      </c>
      <c r="Y1049" s="36" t="s">
        <v>768</v>
      </c>
      <c r="Z1049" s="36">
        <v>0</v>
      </c>
      <c r="AA1049" s="37"/>
      <c r="AB1049" s="37">
        <v>44761.875</v>
      </c>
      <c r="AC1049" s="37">
        <v>30446.875</v>
      </c>
      <c r="AD1049" s="37">
        <v>41043.875</v>
      </c>
      <c r="AE1049" s="37"/>
      <c r="AF1049" s="37">
        <v>41043.875</v>
      </c>
      <c r="AG1049" s="36"/>
      <c r="AH1049" s="36">
        <v>0</v>
      </c>
      <c r="AI1049" s="36">
        <v>0</v>
      </c>
      <c r="AJ1049" s="36">
        <v>0</v>
      </c>
      <c r="AK1049" s="36">
        <v>0</v>
      </c>
      <c r="AL1049" s="36">
        <v>0</v>
      </c>
      <c r="AM1049" s="36">
        <v>0</v>
      </c>
      <c r="AN1049" s="36" t="s">
        <v>389</v>
      </c>
      <c r="AO1049" s="36">
        <v>121</v>
      </c>
      <c r="AP1049" s="36" t="s">
        <v>770</v>
      </c>
      <c r="AQ1049" s="36">
        <v>69128</v>
      </c>
      <c r="AR1049" s="36">
        <v>691.28</v>
      </c>
      <c r="AS1049" s="36" t="s">
        <v>408</v>
      </c>
      <c r="AT1049" t="str">
        <f t="shared" si="56"/>
        <v>1317376430JXRXXLXTX BXRBXX DX LXMX MXNXZX628.4SIMSIMSIM1085516174544761.875GL - SINTE-SIND DOS TRABALHADORES EM EDUC PUBLICA044761.87530446.87541043.87541043.875000000AMIL121GL - SAUDE 50 QC - 21 - PJ (PARTICIPATIVO)69128691.28ATIVO</v>
      </c>
      <c r="AU1049">
        <f t="shared" si="57"/>
        <v>1</v>
      </c>
      <c r="AV1049">
        <f t="shared" si="58"/>
        <v>1</v>
      </c>
      <c r="AW1049">
        <f>COUNTIF(Erros!$J$2:$J$1060,H1049)</f>
        <v>3</v>
      </c>
      <c r="AX1049">
        <f>COUNTIF(Discrepante!$J$2:$J$86,H1049)</f>
        <v>0</v>
      </c>
      <c r="AY1049">
        <f>COUNTIF(Acertos!$J$2:$J$37,H1049)</f>
        <v>0</v>
      </c>
    </row>
    <row r="1050" spans="1:51">
      <c r="A1050" s="38" t="s">
        <v>191</v>
      </c>
      <c r="B1050" s="38" t="s">
        <v>16</v>
      </c>
      <c r="C1050" s="38" t="s">
        <v>15</v>
      </c>
      <c r="D1050" s="28">
        <v>722764000</v>
      </c>
      <c r="E1050" s="28" t="s">
        <v>1065</v>
      </c>
      <c r="F1050" s="28" t="s">
        <v>17</v>
      </c>
      <c r="G1050" s="39">
        <v>40071.875</v>
      </c>
      <c r="H1050" s="38">
        <v>131738020</v>
      </c>
      <c r="I1050" s="28">
        <v>0</v>
      </c>
      <c r="J1050" s="38" t="s">
        <v>192</v>
      </c>
      <c r="K1050" s="38">
        <v>0</v>
      </c>
      <c r="L1050" s="38">
        <v>0</v>
      </c>
      <c r="M1050" s="38" t="s">
        <v>96</v>
      </c>
      <c r="N1050" s="38" t="s">
        <v>99</v>
      </c>
      <c r="O1050" s="38" t="s">
        <v>78</v>
      </c>
      <c r="P1050" s="38">
        <v>-416.18</v>
      </c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 t="str">
        <f t="shared" ref="AP1050:AP1053" si="59">M1050</f>
        <v>MEDICUS QC - RN</v>
      </c>
      <c r="AQ1050" s="33"/>
      <c r="AR1050" s="33"/>
      <c r="AS1050" s="33"/>
      <c r="AT1050" t="str">
        <f t="shared" si="56"/>
        <v>6301123f1fe6e2596566ddce630111a2b336dc5f51bee3b56301123e1fe6e2596566dd9a722764000630111a2b336dc5f51bee3b5722764000C40071.8751317380200MXRIX TXRXX DX PXIVX RIBXIRX00MEDICUS QC - RNDevolução Exclusão RetroativaT-416.18MEDICUS QC - RN</v>
      </c>
      <c r="AU1050">
        <f t="shared" si="57"/>
        <v>0</v>
      </c>
      <c r="AV1050">
        <f t="shared" si="58"/>
        <v>0</v>
      </c>
      <c r="AW1050">
        <f>COUNTIF(Erros!$J$2:$J$1060,H1050)</f>
        <v>1</v>
      </c>
      <c r="AX1050">
        <f>COUNTIF(Discrepante!$J$2:$J$86,H1050)</f>
        <v>0</v>
      </c>
      <c r="AY1050">
        <f>COUNTIF(Acertos!$J$2:$J$37,H1050)</f>
        <v>0</v>
      </c>
    </row>
    <row r="1051" spans="1:51">
      <c r="A1051" s="31" t="s">
        <v>193</v>
      </c>
      <c r="B1051" s="31" t="s">
        <v>16</v>
      </c>
      <c r="C1051" s="31" t="s">
        <v>15</v>
      </c>
      <c r="D1051" s="27">
        <v>722764000</v>
      </c>
      <c r="E1051" s="27" t="s">
        <v>1065</v>
      </c>
      <c r="F1051" s="27" t="s">
        <v>17</v>
      </c>
      <c r="G1051" s="32">
        <v>40076.875</v>
      </c>
      <c r="H1051" s="31">
        <v>131743767</v>
      </c>
      <c r="I1051" s="27">
        <v>0</v>
      </c>
      <c r="J1051" s="31" t="s">
        <v>194</v>
      </c>
      <c r="K1051" s="31">
        <v>0</v>
      </c>
      <c r="L1051" s="31">
        <v>0</v>
      </c>
      <c r="M1051" s="31" t="s">
        <v>96</v>
      </c>
      <c r="N1051" s="31" t="s">
        <v>77</v>
      </c>
      <c r="O1051" s="31" t="s">
        <v>78</v>
      </c>
      <c r="P1051" s="31">
        <v>1975.32</v>
      </c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 t="str">
        <f t="shared" si="59"/>
        <v>MEDICUS QC - RN</v>
      </c>
      <c r="AQ1051" s="33"/>
      <c r="AR1051" s="33"/>
      <c r="AS1051" s="33"/>
      <c r="AT1051" t="str">
        <f t="shared" si="56"/>
        <v>6301123f1fe6e2596566ddcf630111a2b336dc5f51bee3b56301123e1fe6e2596566dd9a722764000630111a2b336dc5f51bee3b5722764000C40076.8751317437670KXLLY KXRINNX RXMX DX NXWIMXNTX00MEDICUS QC - RNMens. Titular Faixa Etária Implant.T1975.32MEDICUS QC - RN</v>
      </c>
      <c r="AU1051">
        <f t="shared" si="57"/>
        <v>0</v>
      </c>
      <c r="AV1051">
        <f t="shared" si="58"/>
        <v>0</v>
      </c>
      <c r="AW1051">
        <f>COUNTIF(Erros!$J$2:$J$1060,H1051)</f>
        <v>1</v>
      </c>
      <c r="AX1051">
        <f>COUNTIF(Discrepante!$J$2:$J$86,H1051)</f>
        <v>0</v>
      </c>
      <c r="AY1051">
        <f>COUNTIF(Acertos!$J$2:$J$37,H1051)</f>
        <v>0</v>
      </c>
    </row>
    <row r="1052" spans="1:51">
      <c r="A1052" s="38" t="s">
        <v>195</v>
      </c>
      <c r="B1052" s="38" t="s">
        <v>16</v>
      </c>
      <c r="C1052" s="38" t="s">
        <v>15</v>
      </c>
      <c r="D1052" s="28">
        <v>722764000</v>
      </c>
      <c r="E1052" s="28" t="s">
        <v>1065</v>
      </c>
      <c r="F1052" s="28" t="s">
        <v>17</v>
      </c>
      <c r="G1052" s="39">
        <v>40076.875</v>
      </c>
      <c r="H1052" s="38">
        <v>131744241</v>
      </c>
      <c r="I1052" s="28">
        <v>0</v>
      </c>
      <c r="J1052" s="38" t="s">
        <v>196</v>
      </c>
      <c r="K1052" s="38">
        <v>0</v>
      </c>
      <c r="L1052" s="38">
        <v>0</v>
      </c>
      <c r="M1052" s="38" t="s">
        <v>96</v>
      </c>
      <c r="N1052" s="38" t="s">
        <v>77</v>
      </c>
      <c r="O1052" s="38" t="s">
        <v>78</v>
      </c>
      <c r="P1052" s="38">
        <v>806.35</v>
      </c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 t="str">
        <f t="shared" si="59"/>
        <v>MEDICUS QC - RN</v>
      </c>
      <c r="AQ1052" s="33"/>
      <c r="AR1052" s="33"/>
      <c r="AS1052" s="33"/>
      <c r="AT1052" t="str">
        <f t="shared" si="56"/>
        <v>6301123f1fe6e2596566ddd0630111a2b336dc5f51bee3b56301123e1fe6e2596566dd9a722764000630111a2b336dc5f51bee3b5722764000C40076.8751317442410XNX RXBXRTX DX RXWHX MXRXNX00MEDICUS QC - RNMens. Titular Faixa Etária Implant.T806.35MEDICUS QC - RN</v>
      </c>
      <c r="AU1052">
        <f t="shared" si="57"/>
        <v>0</v>
      </c>
      <c r="AV1052">
        <f t="shared" si="58"/>
        <v>0</v>
      </c>
      <c r="AW1052">
        <f>COUNTIF(Erros!$J$2:$J$1060,H1052)</f>
        <v>1</v>
      </c>
      <c r="AX1052">
        <f>COUNTIF(Discrepante!$J$2:$J$86,H1052)</f>
        <v>0</v>
      </c>
      <c r="AY1052">
        <f>COUNTIF(Acertos!$J$2:$J$37,H1052)</f>
        <v>0</v>
      </c>
    </row>
    <row r="1053" spans="1:51">
      <c r="A1053" s="31" t="s">
        <v>197</v>
      </c>
      <c r="B1053" s="31" t="s">
        <v>16</v>
      </c>
      <c r="C1053" s="31" t="s">
        <v>15</v>
      </c>
      <c r="D1053" s="27">
        <v>722764000</v>
      </c>
      <c r="E1053" s="27" t="s">
        <v>1065</v>
      </c>
      <c r="F1053" s="27" t="s">
        <v>17</v>
      </c>
      <c r="G1053" s="32">
        <v>40085.875</v>
      </c>
      <c r="H1053" s="31">
        <v>131756117</v>
      </c>
      <c r="I1053" s="27">
        <v>0</v>
      </c>
      <c r="J1053" s="31" t="s">
        <v>198</v>
      </c>
      <c r="K1053" s="31">
        <v>0</v>
      </c>
      <c r="L1053" s="31">
        <v>0</v>
      </c>
      <c r="M1053" s="31" t="s">
        <v>89</v>
      </c>
      <c r="N1053" s="31" t="s">
        <v>77</v>
      </c>
      <c r="O1053" s="31" t="s">
        <v>78</v>
      </c>
      <c r="P1053" s="31">
        <v>1738.03</v>
      </c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 t="str">
        <f t="shared" si="59"/>
        <v>MEDICUS QC 122 PARTICIP. - RN</v>
      </c>
      <c r="AQ1053" s="33"/>
      <c r="AR1053" s="33"/>
      <c r="AS1053" s="33"/>
      <c r="AT1053" t="str">
        <f t="shared" si="56"/>
        <v>6301123f1fe6e2596566ddd1630111a2b336dc5f51bee3b56301123e1fe6e2596566dd9a722764000630111a2b336dc5f51bee3b5722764000C40085.8751317561170XLIZXMXR LXPX DX XLBUQUXRQUX GXMX00MEDICUS QC 122 PARTICIP. - RNMens. Titular Faixa Etária Implant.T1738.03MEDICUS QC 122 PARTICIP. - RN</v>
      </c>
      <c r="AU1053">
        <f t="shared" si="57"/>
        <v>0</v>
      </c>
      <c r="AV1053">
        <f t="shared" si="58"/>
        <v>0</v>
      </c>
      <c r="AW1053">
        <f>COUNTIF(Erros!$J$2:$J$1060,H1053)</f>
        <v>1</v>
      </c>
      <c r="AX1053">
        <f>COUNTIF(Discrepante!$J$2:$J$86,H1053)</f>
        <v>0</v>
      </c>
      <c r="AY1053">
        <f>COUNTIF(Acertos!$J$2:$J$37,H1053)</f>
        <v>0</v>
      </c>
    </row>
    <row r="1054" spans="1:51">
      <c r="A1054" s="33"/>
      <c r="B1054" s="33"/>
      <c r="C1054" s="33"/>
      <c r="D1054" s="36"/>
      <c r="E1054" s="33"/>
      <c r="F1054" s="33"/>
      <c r="G1054" s="33"/>
      <c r="H1054" s="36">
        <v>133085309</v>
      </c>
      <c r="I1054" s="30">
        <v>0</v>
      </c>
      <c r="J1054" s="36" t="s">
        <v>771</v>
      </c>
      <c r="K1054" s="33"/>
      <c r="L1054" s="33"/>
      <c r="M1054" s="33"/>
      <c r="N1054" s="33"/>
      <c r="O1054" s="33"/>
      <c r="P1054" s="36">
        <v>841.55</v>
      </c>
      <c r="Q1054" s="36" t="s">
        <v>404</v>
      </c>
      <c r="R1054" s="36" t="s">
        <v>404</v>
      </c>
      <c r="S1054" s="36" t="s">
        <v>404</v>
      </c>
      <c r="T1054" s="36">
        <v>108</v>
      </c>
      <c r="U1054" s="36">
        <v>26173391</v>
      </c>
      <c r="V1054" s="36">
        <v>1</v>
      </c>
      <c r="W1054" s="36">
        <v>61886</v>
      </c>
      <c r="X1054" s="37">
        <v>44761.875</v>
      </c>
      <c r="Y1054" s="36" t="s">
        <v>768</v>
      </c>
      <c r="Z1054" s="36">
        <v>0</v>
      </c>
      <c r="AA1054" s="37">
        <v>44755.875</v>
      </c>
      <c r="AB1054" s="37">
        <v>44761.875</v>
      </c>
      <c r="AC1054" s="37">
        <v>28698.875</v>
      </c>
      <c r="AD1054" s="37">
        <v>44755.875</v>
      </c>
      <c r="AE1054" s="37"/>
      <c r="AF1054" s="37">
        <v>41288.916666666664</v>
      </c>
      <c r="AG1054" s="36"/>
      <c r="AH1054" s="36">
        <v>0</v>
      </c>
      <c r="AI1054" s="36">
        <v>0</v>
      </c>
      <c r="AJ1054" s="36">
        <v>0</v>
      </c>
      <c r="AK1054" s="36">
        <v>0</v>
      </c>
      <c r="AL1054" s="36">
        <v>0</v>
      </c>
      <c r="AM1054" s="36">
        <v>0</v>
      </c>
      <c r="AN1054" s="36" t="s">
        <v>389</v>
      </c>
      <c r="AO1054" s="36">
        <v>113</v>
      </c>
      <c r="AP1054" s="36" t="s">
        <v>772</v>
      </c>
      <c r="AQ1054" s="36">
        <v>92571</v>
      </c>
      <c r="AR1054" s="36">
        <v>925.71</v>
      </c>
      <c r="AS1054" s="36" t="s">
        <v>391</v>
      </c>
      <c r="AT1054" t="str">
        <f t="shared" si="56"/>
        <v>1330853090XVXNX LUWXX DX PXXVX WXRVXLHX841.55SIMSIMSIM1082617339116188644761.875GL - SINTE-SIND DOS TRABALHADORES EM EDUC PUBLICA044755.87544761.87528698.87544755.87541288.9166666667000000AMIL113GL - MEDMAIS SAÚDE PJ QC92571925.71INATIVO</v>
      </c>
      <c r="AU1054">
        <f t="shared" si="57"/>
        <v>0</v>
      </c>
      <c r="AV1054">
        <f t="shared" si="58"/>
        <v>0</v>
      </c>
      <c r="AW1054">
        <f>COUNTIF(Erros!$J$2:$J$1060,H1054)</f>
        <v>3</v>
      </c>
      <c r="AX1054">
        <f>COUNTIF(Discrepante!$J$2:$J$86,H1054)</f>
        <v>0</v>
      </c>
      <c r="AY1054">
        <f>COUNTIF(Acertos!$J$2:$J$37,H1054)</f>
        <v>0</v>
      </c>
    </row>
    <row r="1055" spans="1:51">
      <c r="A1055" s="33"/>
      <c r="B1055" s="33"/>
      <c r="C1055" s="33"/>
      <c r="D1055" s="34"/>
      <c r="E1055" s="33"/>
      <c r="F1055" s="33"/>
      <c r="G1055" s="33"/>
      <c r="H1055" s="34">
        <v>133085309</v>
      </c>
      <c r="I1055" s="29">
        <v>0</v>
      </c>
      <c r="J1055" s="34" t="s">
        <v>771</v>
      </c>
      <c r="K1055" s="33"/>
      <c r="L1055" s="33"/>
      <c r="M1055" s="33"/>
      <c r="N1055" s="33"/>
      <c r="O1055" s="33"/>
      <c r="P1055" s="34">
        <v>841.55</v>
      </c>
      <c r="Q1055" s="34" t="s">
        <v>404</v>
      </c>
      <c r="R1055" s="34" t="s">
        <v>404</v>
      </c>
      <c r="S1055" s="34" t="s">
        <v>404</v>
      </c>
      <c r="T1055" s="34">
        <v>108</v>
      </c>
      <c r="U1055" s="34">
        <v>26173391</v>
      </c>
      <c r="V1055" s="34">
        <v>1</v>
      </c>
      <c r="W1055" s="34">
        <v>61886</v>
      </c>
      <c r="X1055" s="35">
        <v>44761.875</v>
      </c>
      <c r="Y1055" s="34" t="s">
        <v>768</v>
      </c>
      <c r="Z1055" s="34">
        <v>0</v>
      </c>
      <c r="AA1055" s="35">
        <v>44755.875</v>
      </c>
      <c r="AB1055" s="35">
        <v>44761.875</v>
      </c>
      <c r="AC1055" s="35">
        <v>28698.875</v>
      </c>
      <c r="AD1055" s="35">
        <v>44755.875</v>
      </c>
      <c r="AE1055" s="35"/>
      <c r="AF1055" s="35">
        <v>41288.916666666664</v>
      </c>
      <c r="AG1055" s="34"/>
      <c r="AH1055" s="34">
        <v>0</v>
      </c>
      <c r="AI1055" s="34">
        <v>0</v>
      </c>
      <c r="AJ1055" s="34">
        <v>0</v>
      </c>
      <c r="AK1055" s="34">
        <v>0</v>
      </c>
      <c r="AL1055" s="34">
        <v>0</v>
      </c>
      <c r="AM1055" s="34">
        <v>0</v>
      </c>
      <c r="AN1055" s="34" t="s">
        <v>389</v>
      </c>
      <c r="AO1055" s="34">
        <v>113</v>
      </c>
      <c r="AP1055" s="34" t="s">
        <v>772</v>
      </c>
      <c r="AQ1055" s="34">
        <v>92571</v>
      </c>
      <c r="AR1055" s="34">
        <v>925.71</v>
      </c>
      <c r="AS1055" s="34" t="s">
        <v>391</v>
      </c>
      <c r="AT1055" t="str">
        <f t="shared" si="56"/>
        <v>1330853090XVXNX LUWXX DX PXXVX WXRVXLHX841.55SIMSIMSIM1082617339116188644761.875GL - SINTE-SIND DOS TRABALHADORES EM EDUC PUBLICA044755.87544761.87528698.87544755.87541288.9166666667000000AMIL113GL - MEDMAIS SAÚDE PJ QC92571925.71INATIVO</v>
      </c>
      <c r="AU1055">
        <f t="shared" si="57"/>
        <v>1</v>
      </c>
      <c r="AV1055">
        <f t="shared" si="58"/>
        <v>1</v>
      </c>
      <c r="AW1055">
        <f>COUNTIF(Erros!$J$2:$J$1060,H1055)</f>
        <v>3</v>
      </c>
      <c r="AX1055">
        <f>COUNTIF(Discrepante!$J$2:$J$86,H1055)</f>
        <v>0</v>
      </c>
      <c r="AY1055">
        <f>COUNTIF(Acertos!$J$2:$J$37,H1055)</f>
        <v>0</v>
      </c>
    </row>
    <row r="1056" spans="1:51">
      <c r="A1056" s="33"/>
      <c r="B1056" s="33"/>
      <c r="C1056" s="33"/>
      <c r="D1056" s="34"/>
      <c r="E1056" s="33"/>
      <c r="F1056" s="33"/>
      <c r="G1056" s="33"/>
      <c r="H1056" s="34">
        <v>133085309</v>
      </c>
      <c r="I1056" s="29">
        <v>0</v>
      </c>
      <c r="J1056" s="34" t="s">
        <v>771</v>
      </c>
      <c r="K1056" s="33"/>
      <c r="L1056" s="33"/>
      <c r="M1056" s="33"/>
      <c r="N1056" s="33"/>
      <c r="O1056" s="33"/>
      <c r="P1056" s="34">
        <v>841.55</v>
      </c>
      <c r="Q1056" s="34" t="s">
        <v>404</v>
      </c>
      <c r="R1056" s="34" t="s">
        <v>404</v>
      </c>
      <c r="S1056" s="34" t="s">
        <v>404</v>
      </c>
      <c r="T1056" s="34">
        <v>108</v>
      </c>
      <c r="U1056" s="34">
        <v>26173391</v>
      </c>
      <c r="V1056" s="34">
        <v>1</v>
      </c>
      <c r="W1056" s="34">
        <v>61886</v>
      </c>
      <c r="X1056" s="35">
        <v>44761.875</v>
      </c>
      <c r="Y1056" s="34" t="s">
        <v>768</v>
      </c>
      <c r="Z1056" s="34">
        <v>0</v>
      </c>
      <c r="AA1056" s="35">
        <v>44755.875</v>
      </c>
      <c r="AB1056" s="35">
        <v>44761.875</v>
      </c>
      <c r="AC1056" s="35">
        <v>28698.875</v>
      </c>
      <c r="AD1056" s="35">
        <v>44755.875</v>
      </c>
      <c r="AE1056" s="35"/>
      <c r="AF1056" s="35">
        <v>41288.916666666664</v>
      </c>
      <c r="AG1056" s="34"/>
      <c r="AH1056" s="34">
        <v>0</v>
      </c>
      <c r="AI1056" s="34">
        <v>0</v>
      </c>
      <c r="AJ1056" s="34">
        <v>0</v>
      </c>
      <c r="AK1056" s="34">
        <v>0</v>
      </c>
      <c r="AL1056" s="34">
        <v>0</v>
      </c>
      <c r="AM1056" s="34">
        <v>0</v>
      </c>
      <c r="AN1056" s="34" t="s">
        <v>389</v>
      </c>
      <c r="AO1056" s="34">
        <v>113</v>
      </c>
      <c r="AP1056" s="34" t="s">
        <v>772</v>
      </c>
      <c r="AQ1056" s="34">
        <v>92571</v>
      </c>
      <c r="AR1056" s="34">
        <v>925.71</v>
      </c>
      <c r="AS1056" s="34" t="s">
        <v>391</v>
      </c>
      <c r="AT1056" t="str">
        <f t="shared" si="56"/>
        <v>1330853090XVXNX LUWXX DX PXXVX WXRVXLHX841.55SIMSIMSIM1082617339116188644761.875GL - SINTE-SIND DOS TRABALHADORES EM EDUC PUBLICA044755.87544761.87528698.87544755.87541288.9166666667000000AMIL113GL - MEDMAIS SAÚDE PJ QC92571925.71INATIVO</v>
      </c>
      <c r="AU1056">
        <f t="shared" si="57"/>
        <v>1</v>
      </c>
      <c r="AV1056">
        <f t="shared" si="58"/>
        <v>1</v>
      </c>
      <c r="AW1056">
        <f>COUNTIF(Erros!$J$2:$J$1060,H1056)</f>
        <v>3</v>
      </c>
      <c r="AX1056">
        <f>COUNTIF(Discrepante!$J$2:$J$86,H1056)</f>
        <v>0</v>
      </c>
      <c r="AY1056">
        <f>COUNTIF(Acertos!$J$2:$J$37,H1056)</f>
        <v>0</v>
      </c>
    </row>
    <row r="1057" spans="1:51">
      <c r="A1057" s="38" t="s">
        <v>149</v>
      </c>
      <c r="B1057" s="38" t="s">
        <v>16</v>
      </c>
      <c r="C1057" s="38" t="s">
        <v>15</v>
      </c>
      <c r="D1057" s="28">
        <v>722764000</v>
      </c>
      <c r="E1057" s="28" t="s">
        <v>1065</v>
      </c>
      <c r="F1057" s="28" t="s">
        <v>17</v>
      </c>
      <c r="G1057" s="39">
        <v>41280.916666666664</v>
      </c>
      <c r="H1057" s="38">
        <v>133301630</v>
      </c>
      <c r="I1057" s="28">
        <v>0</v>
      </c>
      <c r="J1057" s="38" t="s">
        <v>150</v>
      </c>
      <c r="K1057" s="38">
        <v>0</v>
      </c>
      <c r="L1057" s="38">
        <v>0</v>
      </c>
      <c r="M1057" s="38" t="s">
        <v>96</v>
      </c>
      <c r="N1057" s="38" t="s">
        <v>110</v>
      </c>
      <c r="O1057" s="38" t="s">
        <v>20</v>
      </c>
      <c r="P1057" s="38">
        <v>806.35</v>
      </c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 t="str">
        <f>M1057</f>
        <v>MEDICUS QC - RN</v>
      </c>
      <c r="AQ1057" s="33"/>
      <c r="AR1057" s="33"/>
      <c r="AS1057" s="33"/>
      <c r="AT1057" t="str">
        <f t="shared" si="56"/>
        <v>6301123f1fe6e2596566ddb8630111a2b336dc5f51bee3b56301123e1fe6e2596566dd9a722764000630111a2b336dc5f51bee3b5722764000C41280.91666666671333016300DXNIXLX BXZXRRX DX XRXUJX00MEDICUS QC - RNMens. Depend. Faixa Etária Implant.D806.35MEDICUS QC - RN</v>
      </c>
      <c r="AU1057">
        <f t="shared" si="57"/>
        <v>0</v>
      </c>
      <c r="AV1057">
        <f t="shared" si="58"/>
        <v>0</v>
      </c>
      <c r="AW1057">
        <f>COUNTIF(Erros!$J$2:$J$1060,H1057)</f>
        <v>1</v>
      </c>
      <c r="AX1057">
        <f>COUNTIF(Discrepante!$J$2:$J$86,H1057)</f>
        <v>0</v>
      </c>
      <c r="AY1057">
        <f>COUNTIF(Acertos!$J$2:$J$37,H1057)</f>
        <v>0</v>
      </c>
    </row>
    <row r="1058" spans="1:51">
      <c r="A1058" s="33"/>
      <c r="B1058" s="33"/>
      <c r="C1058" s="33"/>
      <c r="D1058" s="34">
        <v>927223000</v>
      </c>
      <c r="E1058" s="33"/>
      <c r="F1058" s="33"/>
      <c r="G1058" s="33"/>
      <c r="H1058" s="34">
        <v>290431174</v>
      </c>
      <c r="I1058" s="29">
        <v>0</v>
      </c>
      <c r="J1058" s="34" t="s">
        <v>406</v>
      </c>
      <c r="K1058" s="33"/>
      <c r="L1058" s="33"/>
      <c r="M1058" s="33"/>
      <c r="N1058" s="33"/>
      <c r="O1058" s="33"/>
      <c r="P1058" s="34">
        <v>2830.78</v>
      </c>
      <c r="Q1058" s="34" t="s">
        <v>404</v>
      </c>
      <c r="R1058" s="34" t="s">
        <v>404</v>
      </c>
      <c r="S1058" s="34" t="s">
        <v>404</v>
      </c>
      <c r="T1058" s="34">
        <v>113</v>
      </c>
      <c r="U1058" s="34">
        <v>26609656</v>
      </c>
      <c r="V1058" s="34">
        <v>1</v>
      </c>
      <c r="W1058" s="34">
        <v>61914</v>
      </c>
      <c r="X1058" s="35">
        <v>44777.875</v>
      </c>
      <c r="Y1058" s="34" t="s">
        <v>405</v>
      </c>
      <c r="Z1058" s="34">
        <v>0</v>
      </c>
      <c r="AA1058" s="35"/>
      <c r="AB1058" s="35">
        <v>44777.875</v>
      </c>
      <c r="AC1058" s="35">
        <v>25847.875</v>
      </c>
      <c r="AD1058" s="35">
        <v>41386.875</v>
      </c>
      <c r="AE1058" s="35"/>
      <c r="AF1058" s="35">
        <v>41394.875</v>
      </c>
      <c r="AG1058" s="34"/>
      <c r="AH1058" s="34">
        <v>0</v>
      </c>
      <c r="AI1058" s="34">
        <v>0</v>
      </c>
      <c r="AJ1058" s="34">
        <v>0</v>
      </c>
      <c r="AK1058" s="34">
        <v>0</v>
      </c>
      <c r="AL1058" s="34">
        <v>0</v>
      </c>
      <c r="AM1058" s="34">
        <v>0</v>
      </c>
      <c r="AN1058" s="34" t="s">
        <v>389</v>
      </c>
      <c r="AO1058" s="34">
        <v>110</v>
      </c>
      <c r="AP1058" s="34" t="s">
        <v>407</v>
      </c>
      <c r="AQ1058" s="34">
        <v>318069</v>
      </c>
      <c r="AR1058" s="34">
        <v>3180.69</v>
      </c>
      <c r="AS1058" s="34" t="s">
        <v>408</v>
      </c>
      <c r="AT1058" t="str">
        <f t="shared" si="56"/>
        <v>9272230002904311740GXLVXNXXDX MXURXWXX DXX DX PXNTX2830.78SIMSIMSIM1132660965616191444777.875GP1 - UEP - UNIAO DOS ESTUDANTES POTIGUAR - RN044777.87525847.87541386.87541394.875000000AMIL110GP1 - BLUE 300 RN S/OBS QC PJCA3180693180.69ATIVO</v>
      </c>
      <c r="AU1058">
        <f t="shared" si="57"/>
        <v>0</v>
      </c>
      <c r="AV1058">
        <f t="shared" si="58"/>
        <v>0</v>
      </c>
      <c r="AW1058">
        <f>COUNTIF(Erros!$J$2:$J$1060,H1058)</f>
        <v>1</v>
      </c>
      <c r="AX1058">
        <f>COUNTIF(Discrepante!$J$2:$J$86,H1058)</f>
        <v>0</v>
      </c>
      <c r="AY1058">
        <f>COUNTIF(Acertos!$J$2:$J$37,H1058)</f>
        <v>0</v>
      </c>
    </row>
    <row r="1059" spans="1:51">
      <c r="A1059" s="33"/>
      <c r="B1059" s="33"/>
      <c r="C1059" s="33"/>
      <c r="D1059" s="34">
        <v>927264000</v>
      </c>
      <c r="E1059" s="33"/>
      <c r="F1059" s="33"/>
      <c r="G1059" s="33"/>
      <c r="H1059" s="34">
        <v>290440718</v>
      </c>
      <c r="I1059" s="29">
        <v>0</v>
      </c>
      <c r="J1059" s="34" t="s">
        <v>773</v>
      </c>
      <c r="K1059" s="33"/>
      <c r="L1059" s="33"/>
      <c r="M1059" s="33"/>
      <c r="N1059" s="33"/>
      <c r="O1059" s="33"/>
      <c r="P1059" s="34">
        <v>2028.44</v>
      </c>
      <c r="Q1059" s="34" t="s">
        <v>404</v>
      </c>
      <c r="R1059" s="34" t="s">
        <v>404</v>
      </c>
      <c r="S1059" s="34" t="s">
        <v>404</v>
      </c>
      <c r="T1059" s="34">
        <v>113</v>
      </c>
      <c r="U1059" s="34">
        <v>26609679</v>
      </c>
      <c r="V1059" s="34">
        <v>1</v>
      </c>
      <c r="W1059" s="34">
        <v>61922</v>
      </c>
      <c r="X1059" s="35">
        <v>44761.875</v>
      </c>
      <c r="Y1059" s="34" t="s">
        <v>405</v>
      </c>
      <c r="Z1059" s="34">
        <v>0</v>
      </c>
      <c r="AA1059" s="35"/>
      <c r="AB1059" s="35">
        <v>44761.875</v>
      </c>
      <c r="AC1059" s="35">
        <v>32488.916666666668</v>
      </c>
      <c r="AD1059" s="35">
        <v>44760.875</v>
      </c>
      <c r="AE1059" s="35">
        <v>44755.875</v>
      </c>
      <c r="AF1059" s="35">
        <v>41408.875</v>
      </c>
      <c r="AG1059" s="34"/>
      <c r="AH1059" s="34">
        <v>0</v>
      </c>
      <c r="AI1059" s="34">
        <v>0</v>
      </c>
      <c r="AJ1059" s="34">
        <v>0</v>
      </c>
      <c r="AK1059" s="34">
        <v>0</v>
      </c>
      <c r="AL1059" s="34">
        <v>0</v>
      </c>
      <c r="AM1059" s="34">
        <v>0</v>
      </c>
      <c r="AN1059" s="34" t="s">
        <v>389</v>
      </c>
      <c r="AO1059" s="34">
        <v>109</v>
      </c>
      <c r="AP1059" s="34" t="s">
        <v>774</v>
      </c>
      <c r="AQ1059" s="34">
        <v>22791</v>
      </c>
      <c r="AR1059" s="34">
        <v>2279.1</v>
      </c>
      <c r="AS1059" s="34" t="s">
        <v>408</v>
      </c>
      <c r="AT1059" t="str">
        <f t="shared" si="56"/>
        <v>9272640002904407180XMXRX VXLX BXZXRRX2028.44SIMSIMSIM1132660967916192244761.875GP1 - UEP - UNIAO DOS ESTUDANTES POTIGUAR - RN044761.87532488.916666666744760.87544755.87541408.875000000AMIL109GP1 - BLUE 400 NAC QP PJCA227912279.1ATIVO</v>
      </c>
      <c r="AU1059">
        <f t="shared" si="57"/>
        <v>0</v>
      </c>
      <c r="AV1059">
        <f t="shared" si="58"/>
        <v>0</v>
      </c>
      <c r="AW1059">
        <f>COUNTIF(Erros!$J$2:$J$1060,H1059)</f>
        <v>3</v>
      </c>
      <c r="AX1059">
        <f>COUNTIF(Discrepante!$J$2:$J$86,H1059)</f>
        <v>0</v>
      </c>
      <c r="AY1059">
        <f>COUNTIF(Acertos!$J$2:$J$37,H1059)</f>
        <v>0</v>
      </c>
    </row>
    <row r="1060" spans="1:51">
      <c r="A1060" s="33"/>
      <c r="B1060" s="33"/>
      <c r="C1060" s="33"/>
      <c r="D1060" s="36">
        <v>927264000</v>
      </c>
      <c r="E1060" s="33"/>
      <c r="F1060" s="33"/>
      <c r="G1060" s="33"/>
      <c r="H1060" s="36">
        <v>290440718</v>
      </c>
      <c r="I1060" s="30">
        <v>0</v>
      </c>
      <c r="J1060" s="36" t="s">
        <v>773</v>
      </c>
      <c r="K1060" s="33"/>
      <c r="L1060" s="33"/>
      <c r="M1060" s="33"/>
      <c r="N1060" s="33"/>
      <c r="O1060" s="33"/>
      <c r="P1060" s="36">
        <v>2028.44</v>
      </c>
      <c r="Q1060" s="36" t="s">
        <v>404</v>
      </c>
      <c r="R1060" s="36" t="s">
        <v>404</v>
      </c>
      <c r="S1060" s="36" t="s">
        <v>404</v>
      </c>
      <c r="T1060" s="36">
        <v>113</v>
      </c>
      <c r="U1060" s="36">
        <v>26609679</v>
      </c>
      <c r="V1060" s="36">
        <v>1</v>
      </c>
      <c r="W1060" s="36">
        <v>61922</v>
      </c>
      <c r="X1060" s="37">
        <v>44761.875</v>
      </c>
      <c r="Y1060" s="36" t="s">
        <v>405</v>
      </c>
      <c r="Z1060" s="36">
        <v>0</v>
      </c>
      <c r="AA1060" s="37"/>
      <c r="AB1060" s="37">
        <v>44761.875</v>
      </c>
      <c r="AC1060" s="37">
        <v>32488.916666666668</v>
      </c>
      <c r="AD1060" s="37">
        <v>44760.875</v>
      </c>
      <c r="AE1060" s="37">
        <v>44755.875</v>
      </c>
      <c r="AF1060" s="37">
        <v>41408.875</v>
      </c>
      <c r="AG1060" s="36"/>
      <c r="AH1060" s="36">
        <v>0</v>
      </c>
      <c r="AI1060" s="36">
        <v>0</v>
      </c>
      <c r="AJ1060" s="36">
        <v>0</v>
      </c>
      <c r="AK1060" s="36">
        <v>0</v>
      </c>
      <c r="AL1060" s="36">
        <v>0</v>
      </c>
      <c r="AM1060" s="36">
        <v>0</v>
      </c>
      <c r="AN1060" s="36" t="s">
        <v>389</v>
      </c>
      <c r="AO1060" s="36">
        <v>109</v>
      </c>
      <c r="AP1060" s="36" t="s">
        <v>774</v>
      </c>
      <c r="AQ1060" s="36">
        <v>22791</v>
      </c>
      <c r="AR1060" s="36">
        <v>2279.1</v>
      </c>
      <c r="AS1060" s="36" t="s">
        <v>408</v>
      </c>
      <c r="AT1060" t="str">
        <f t="shared" si="56"/>
        <v>9272640002904407180XMXRX VXLX BXZXRRX2028.44SIMSIMSIM1132660967916192244761.875GP1 - UEP - UNIAO DOS ESTUDANTES POTIGUAR - RN044761.87532488.916666666744760.87544755.87541408.875000000AMIL109GP1 - BLUE 400 NAC QP PJCA227912279.1ATIVO</v>
      </c>
      <c r="AU1060">
        <f t="shared" si="57"/>
        <v>1</v>
      </c>
      <c r="AV1060">
        <f t="shared" si="58"/>
        <v>1</v>
      </c>
      <c r="AW1060">
        <f>COUNTIF(Erros!$J$2:$J$1060,H1060)</f>
        <v>3</v>
      </c>
      <c r="AX1060">
        <f>COUNTIF(Discrepante!$J$2:$J$86,H1060)</f>
        <v>0</v>
      </c>
      <c r="AY1060">
        <f>COUNTIF(Acertos!$J$2:$J$37,H1060)</f>
        <v>0</v>
      </c>
    </row>
    <row r="1061" spans="1:51">
      <c r="A1061" s="33"/>
      <c r="B1061" s="33"/>
      <c r="C1061" s="33"/>
      <c r="D1061" s="36">
        <v>927264000</v>
      </c>
      <c r="E1061" s="33"/>
      <c r="F1061" s="33"/>
      <c r="G1061" s="33"/>
      <c r="H1061" s="36">
        <v>290440718</v>
      </c>
      <c r="I1061" s="30">
        <v>0</v>
      </c>
      <c r="J1061" s="36" t="s">
        <v>773</v>
      </c>
      <c r="K1061" s="33"/>
      <c r="L1061" s="33"/>
      <c r="M1061" s="33"/>
      <c r="N1061" s="33"/>
      <c r="O1061" s="33"/>
      <c r="P1061" s="36">
        <v>2028.44</v>
      </c>
      <c r="Q1061" s="36" t="s">
        <v>404</v>
      </c>
      <c r="R1061" s="36" t="s">
        <v>404</v>
      </c>
      <c r="S1061" s="36" t="s">
        <v>404</v>
      </c>
      <c r="T1061" s="36">
        <v>113</v>
      </c>
      <c r="U1061" s="36">
        <v>26609679</v>
      </c>
      <c r="V1061" s="36">
        <v>1</v>
      </c>
      <c r="W1061" s="36">
        <v>61922</v>
      </c>
      <c r="X1061" s="37">
        <v>44761.875</v>
      </c>
      <c r="Y1061" s="36" t="s">
        <v>405</v>
      </c>
      <c r="Z1061" s="36">
        <v>0</v>
      </c>
      <c r="AA1061" s="37"/>
      <c r="AB1061" s="37">
        <v>44761.875</v>
      </c>
      <c r="AC1061" s="37">
        <v>32488.916666666668</v>
      </c>
      <c r="AD1061" s="37">
        <v>44760.875</v>
      </c>
      <c r="AE1061" s="37">
        <v>44755.875</v>
      </c>
      <c r="AF1061" s="37">
        <v>41408.875</v>
      </c>
      <c r="AG1061" s="36"/>
      <c r="AH1061" s="36">
        <v>0</v>
      </c>
      <c r="AI1061" s="36">
        <v>0</v>
      </c>
      <c r="AJ1061" s="36">
        <v>0</v>
      </c>
      <c r="AK1061" s="36">
        <v>0</v>
      </c>
      <c r="AL1061" s="36">
        <v>0</v>
      </c>
      <c r="AM1061" s="36">
        <v>0</v>
      </c>
      <c r="AN1061" s="36" t="s">
        <v>389</v>
      </c>
      <c r="AO1061" s="36">
        <v>109</v>
      </c>
      <c r="AP1061" s="36" t="s">
        <v>774</v>
      </c>
      <c r="AQ1061" s="36">
        <v>22791</v>
      </c>
      <c r="AR1061" s="36">
        <v>2279.1</v>
      </c>
      <c r="AS1061" s="36" t="s">
        <v>408</v>
      </c>
      <c r="AT1061" t="str">
        <f t="shared" si="56"/>
        <v>9272640002904407180XMXRX VXLX BXZXRRX2028.44SIMSIMSIM1132660967916192244761.875GP1 - UEP - UNIAO DOS ESTUDANTES POTIGUAR - RN044761.87532488.916666666744760.87544755.87541408.875000000AMIL109GP1 - BLUE 400 NAC QP PJCA227912279.1ATIVO</v>
      </c>
      <c r="AU1061">
        <f t="shared" si="57"/>
        <v>1</v>
      </c>
      <c r="AV1061">
        <f t="shared" si="58"/>
        <v>1</v>
      </c>
      <c r="AW1061">
        <f>COUNTIF(Erros!$J$2:$J$1060,H1061)</f>
        <v>3</v>
      </c>
      <c r="AX1061">
        <f>COUNTIF(Discrepante!$J$2:$J$86,H1061)</f>
        <v>0</v>
      </c>
      <c r="AY1061">
        <f>COUNTIF(Acertos!$J$2:$J$37,H1061)</f>
        <v>0</v>
      </c>
    </row>
    <row r="1062" spans="1:51">
      <c r="A1062" s="33"/>
      <c r="B1062" s="33"/>
      <c r="C1062" s="33"/>
      <c r="D1062" s="36">
        <v>927264000</v>
      </c>
      <c r="E1062" s="33"/>
      <c r="F1062" s="33"/>
      <c r="G1062" s="33"/>
      <c r="H1062" s="36">
        <v>290462797</v>
      </c>
      <c r="I1062" s="30">
        <v>0</v>
      </c>
      <c r="J1062" s="36" t="s">
        <v>775</v>
      </c>
      <c r="K1062" s="33"/>
      <c r="L1062" s="33"/>
      <c r="M1062" s="33"/>
      <c r="N1062" s="33"/>
      <c r="O1062" s="33"/>
      <c r="P1062" s="36">
        <v>2292.06</v>
      </c>
      <c r="Q1062" s="36" t="s">
        <v>404</v>
      </c>
      <c r="R1062" s="36" t="s">
        <v>404</v>
      </c>
      <c r="S1062" s="36" t="s">
        <v>404</v>
      </c>
      <c r="T1062" s="36">
        <v>113</v>
      </c>
      <c r="U1062" s="36">
        <v>26609673</v>
      </c>
      <c r="V1062" s="36">
        <v>1</v>
      </c>
      <c r="W1062" s="36">
        <v>61984</v>
      </c>
      <c r="X1062" s="37">
        <v>44761.875</v>
      </c>
      <c r="Y1062" s="36" t="s">
        <v>405</v>
      </c>
      <c r="Z1062" s="36">
        <v>0</v>
      </c>
      <c r="AA1062" s="37"/>
      <c r="AB1062" s="37">
        <v>44761.875</v>
      </c>
      <c r="AC1062" s="37">
        <v>29979.916666666668</v>
      </c>
      <c r="AD1062" s="37">
        <v>41428.875</v>
      </c>
      <c r="AE1062" s="37"/>
      <c r="AF1062" s="37">
        <v>41439.875</v>
      </c>
      <c r="AG1062" s="36">
        <v>290462797</v>
      </c>
      <c r="AH1062" s="36">
        <v>4022</v>
      </c>
      <c r="AI1062" s="36">
        <v>3579</v>
      </c>
      <c r="AJ1062" s="36">
        <v>35.79</v>
      </c>
      <c r="AK1062" s="36">
        <v>3579</v>
      </c>
      <c r="AL1062" s="36">
        <v>40.22</v>
      </c>
      <c r="AM1062" s="36">
        <v>4022</v>
      </c>
      <c r="AN1062" s="36" t="s">
        <v>389</v>
      </c>
      <c r="AO1062" s="36">
        <v>108</v>
      </c>
      <c r="AP1062" s="36" t="s">
        <v>776</v>
      </c>
      <c r="AQ1062" s="36">
        <v>115622</v>
      </c>
      <c r="AR1062" s="36">
        <v>1156.22</v>
      </c>
      <c r="AS1062" s="36" t="s">
        <v>408</v>
      </c>
      <c r="AT1062" t="str">
        <f t="shared" si="56"/>
        <v>9272640002904627970HXRLXY FXRNXNDX XLX2292.06SIMSIMSIM1132660967316198444761.875GP1 - UEP - UNIAO DOS ESTUDANTES POTIGUAR - RN044761.87529979.916666666741428.87541439.8752904627974022357935.79357940.224022AMIL108GP1 - BLUE 400 NAC QC PJCA1156221156.22ATIVO</v>
      </c>
      <c r="AU1062">
        <f t="shared" si="57"/>
        <v>0</v>
      </c>
      <c r="AV1062">
        <f t="shared" si="58"/>
        <v>0</v>
      </c>
      <c r="AW1062">
        <f>COUNTIF(Erros!$J$2:$J$1060,H1062)</f>
        <v>3</v>
      </c>
      <c r="AX1062">
        <f>COUNTIF(Discrepante!$J$2:$J$86,H1062)</f>
        <v>0</v>
      </c>
      <c r="AY1062">
        <f>COUNTIF(Acertos!$J$2:$J$37,H1062)</f>
        <v>0</v>
      </c>
    </row>
    <row r="1063" spans="1:51">
      <c r="A1063" s="33"/>
      <c r="B1063" s="33"/>
      <c r="C1063" s="33"/>
      <c r="D1063" s="34">
        <v>927264000</v>
      </c>
      <c r="E1063" s="33"/>
      <c r="F1063" s="33"/>
      <c r="G1063" s="33"/>
      <c r="H1063" s="34">
        <v>290462797</v>
      </c>
      <c r="I1063" s="29">
        <v>0</v>
      </c>
      <c r="J1063" s="34" t="s">
        <v>775</v>
      </c>
      <c r="K1063" s="33"/>
      <c r="L1063" s="33"/>
      <c r="M1063" s="33"/>
      <c r="N1063" s="33"/>
      <c r="O1063" s="33"/>
      <c r="P1063" s="34">
        <v>2292.06</v>
      </c>
      <c r="Q1063" s="34" t="s">
        <v>404</v>
      </c>
      <c r="R1063" s="34" t="s">
        <v>404</v>
      </c>
      <c r="S1063" s="34" t="s">
        <v>404</v>
      </c>
      <c r="T1063" s="34">
        <v>113</v>
      </c>
      <c r="U1063" s="34">
        <v>26609673</v>
      </c>
      <c r="V1063" s="34">
        <v>1</v>
      </c>
      <c r="W1063" s="34">
        <v>61984</v>
      </c>
      <c r="X1063" s="35">
        <v>44761.875</v>
      </c>
      <c r="Y1063" s="34" t="s">
        <v>405</v>
      </c>
      <c r="Z1063" s="34">
        <v>0</v>
      </c>
      <c r="AA1063" s="35"/>
      <c r="AB1063" s="35">
        <v>44761.875</v>
      </c>
      <c r="AC1063" s="35">
        <v>29979.916666666668</v>
      </c>
      <c r="AD1063" s="35">
        <v>41428.875</v>
      </c>
      <c r="AE1063" s="35"/>
      <c r="AF1063" s="35">
        <v>41439.875</v>
      </c>
      <c r="AG1063" s="34">
        <v>290462797</v>
      </c>
      <c r="AH1063" s="34">
        <v>4022</v>
      </c>
      <c r="AI1063" s="34">
        <v>3579</v>
      </c>
      <c r="AJ1063" s="34">
        <v>35.79</v>
      </c>
      <c r="AK1063" s="34">
        <v>3579</v>
      </c>
      <c r="AL1063" s="34">
        <v>40.22</v>
      </c>
      <c r="AM1063" s="34">
        <v>4022</v>
      </c>
      <c r="AN1063" s="34" t="s">
        <v>389</v>
      </c>
      <c r="AO1063" s="34">
        <v>108</v>
      </c>
      <c r="AP1063" s="34" t="s">
        <v>776</v>
      </c>
      <c r="AQ1063" s="34">
        <v>115622</v>
      </c>
      <c r="AR1063" s="34">
        <v>1156.22</v>
      </c>
      <c r="AS1063" s="34" t="s">
        <v>408</v>
      </c>
      <c r="AT1063" t="str">
        <f t="shared" si="56"/>
        <v>9272640002904627970HXRLXY FXRNXNDX XLX2292.06SIMSIMSIM1132660967316198444761.875GP1 - UEP - UNIAO DOS ESTUDANTES POTIGUAR - RN044761.87529979.916666666741428.87541439.8752904627974022357935.79357940.224022AMIL108GP1 - BLUE 400 NAC QC PJCA1156221156.22ATIVO</v>
      </c>
      <c r="AU1063">
        <f t="shared" si="57"/>
        <v>1</v>
      </c>
      <c r="AV1063">
        <f t="shared" si="58"/>
        <v>1</v>
      </c>
      <c r="AW1063">
        <f>COUNTIF(Erros!$J$2:$J$1060,H1063)</f>
        <v>3</v>
      </c>
      <c r="AX1063">
        <f>COUNTIF(Discrepante!$J$2:$J$86,H1063)</f>
        <v>0</v>
      </c>
      <c r="AY1063">
        <f>COUNTIF(Acertos!$J$2:$J$37,H1063)</f>
        <v>0</v>
      </c>
    </row>
    <row r="1064" spans="1:51">
      <c r="A1064" s="33"/>
      <c r="B1064" s="33"/>
      <c r="C1064" s="33"/>
      <c r="D1064" s="34">
        <v>927264000</v>
      </c>
      <c r="E1064" s="33"/>
      <c r="F1064" s="33"/>
      <c r="G1064" s="33"/>
      <c r="H1064" s="34">
        <v>290462797</v>
      </c>
      <c r="I1064" s="29">
        <v>0</v>
      </c>
      <c r="J1064" s="34" t="s">
        <v>775</v>
      </c>
      <c r="K1064" s="33"/>
      <c r="L1064" s="33"/>
      <c r="M1064" s="33"/>
      <c r="N1064" s="33"/>
      <c r="O1064" s="33"/>
      <c r="P1064" s="34">
        <v>2292.06</v>
      </c>
      <c r="Q1064" s="34" t="s">
        <v>404</v>
      </c>
      <c r="R1064" s="34" t="s">
        <v>404</v>
      </c>
      <c r="S1064" s="34" t="s">
        <v>404</v>
      </c>
      <c r="T1064" s="34">
        <v>113</v>
      </c>
      <c r="U1064" s="34">
        <v>26609673</v>
      </c>
      <c r="V1064" s="34">
        <v>1</v>
      </c>
      <c r="W1064" s="34">
        <v>61984</v>
      </c>
      <c r="X1064" s="35">
        <v>44761.875</v>
      </c>
      <c r="Y1064" s="34" t="s">
        <v>405</v>
      </c>
      <c r="Z1064" s="34">
        <v>0</v>
      </c>
      <c r="AA1064" s="35"/>
      <c r="AB1064" s="35">
        <v>44761.875</v>
      </c>
      <c r="AC1064" s="35">
        <v>29979.916666666668</v>
      </c>
      <c r="AD1064" s="35">
        <v>41428.875</v>
      </c>
      <c r="AE1064" s="35"/>
      <c r="AF1064" s="35">
        <v>41439.875</v>
      </c>
      <c r="AG1064" s="34">
        <v>290462797</v>
      </c>
      <c r="AH1064" s="34">
        <v>4022</v>
      </c>
      <c r="AI1064" s="34">
        <v>3579</v>
      </c>
      <c r="AJ1064" s="34">
        <v>35.79</v>
      </c>
      <c r="AK1064" s="34">
        <v>3579</v>
      </c>
      <c r="AL1064" s="34">
        <v>40.22</v>
      </c>
      <c r="AM1064" s="34">
        <v>4022</v>
      </c>
      <c r="AN1064" s="34" t="s">
        <v>389</v>
      </c>
      <c r="AO1064" s="34">
        <v>108</v>
      </c>
      <c r="AP1064" s="34" t="s">
        <v>776</v>
      </c>
      <c r="AQ1064" s="34">
        <v>115622</v>
      </c>
      <c r="AR1064" s="34">
        <v>1156.22</v>
      </c>
      <c r="AS1064" s="34" t="s">
        <v>408</v>
      </c>
      <c r="AT1064" t="str">
        <f t="shared" si="56"/>
        <v>9272640002904627970HXRLXY FXRNXNDX XLX2292.06SIMSIMSIM1132660967316198444761.875GP1 - UEP - UNIAO DOS ESTUDANTES POTIGUAR - RN044761.87529979.916666666741428.87541439.8752904627974022357935.79357940.224022AMIL108GP1 - BLUE 400 NAC QC PJCA1156221156.22ATIVO</v>
      </c>
      <c r="AU1064">
        <f t="shared" si="57"/>
        <v>1</v>
      </c>
      <c r="AV1064">
        <f t="shared" si="58"/>
        <v>1</v>
      </c>
      <c r="AW1064">
        <f>COUNTIF(Erros!$J$2:$J$1060,H1064)</f>
        <v>3</v>
      </c>
      <c r="AX1064">
        <f>COUNTIF(Discrepante!$J$2:$J$86,H1064)</f>
        <v>0</v>
      </c>
      <c r="AY1064">
        <f>COUNTIF(Acertos!$J$2:$J$37,H1064)</f>
        <v>0</v>
      </c>
    </row>
    <row r="1065" spans="1:51">
      <c r="A1065" s="33"/>
      <c r="B1065" s="33"/>
      <c r="C1065" s="33"/>
      <c r="D1065" s="34">
        <v>927627000</v>
      </c>
      <c r="E1065" s="33"/>
      <c r="F1065" s="33"/>
      <c r="G1065" s="33"/>
      <c r="H1065" s="34">
        <v>290495431</v>
      </c>
      <c r="I1065" s="29">
        <v>0</v>
      </c>
      <c r="J1065" s="34" t="s">
        <v>777</v>
      </c>
      <c r="K1065" s="33"/>
      <c r="L1065" s="33"/>
      <c r="M1065" s="33"/>
      <c r="N1065" s="33"/>
      <c r="O1065" s="33"/>
      <c r="P1065" s="34">
        <v>3932.36</v>
      </c>
      <c r="Q1065" s="34" t="s">
        <v>404</v>
      </c>
      <c r="R1065" s="34" t="s">
        <v>404</v>
      </c>
      <c r="S1065" s="34" t="s">
        <v>404</v>
      </c>
      <c r="T1065" s="34">
        <v>119</v>
      </c>
      <c r="U1065" s="34">
        <v>26650516</v>
      </c>
      <c r="V1065" s="34">
        <v>1</v>
      </c>
      <c r="W1065" s="34">
        <v>62011</v>
      </c>
      <c r="X1065" s="35">
        <v>44761.875</v>
      </c>
      <c r="Y1065" s="34" t="s">
        <v>417</v>
      </c>
      <c r="Z1065" s="34">
        <v>0</v>
      </c>
      <c r="AA1065" s="35">
        <v>44756.875</v>
      </c>
      <c r="AB1065" s="35">
        <v>44761.875</v>
      </c>
      <c r="AC1065" s="35">
        <v>28430.916666666668</v>
      </c>
      <c r="AD1065" s="35">
        <v>44756.875</v>
      </c>
      <c r="AE1065" s="35"/>
      <c r="AF1065" s="35">
        <v>41469.875</v>
      </c>
      <c r="AG1065" s="34"/>
      <c r="AH1065" s="34">
        <v>0</v>
      </c>
      <c r="AI1065" s="34">
        <v>0</v>
      </c>
      <c r="AJ1065" s="34">
        <v>0</v>
      </c>
      <c r="AK1065" s="34">
        <v>0</v>
      </c>
      <c r="AL1065" s="34">
        <v>0</v>
      </c>
      <c r="AM1065" s="34">
        <v>0</v>
      </c>
      <c r="AN1065" s="34" t="s">
        <v>389</v>
      </c>
      <c r="AO1065" s="34">
        <v>107</v>
      </c>
      <c r="AP1065" s="34" t="s">
        <v>422</v>
      </c>
      <c r="AQ1065" s="34">
        <v>436494</v>
      </c>
      <c r="AR1065" s="34">
        <v>4364.9399999999996</v>
      </c>
      <c r="AS1065" s="34" t="s">
        <v>391</v>
      </c>
      <c r="AT1065" t="str">
        <f t="shared" si="56"/>
        <v>9276270002904954310DXNXXLX DX NXWXMXNTX WXMX3932.36SIMSIMSIM1192665051616201144761.875GP2 - FETRACOM - TRABALHADORES DO COMERCIO DE BENS044756.87544761.87528430.916666666744756.87541469.875000000AMIL107GP2 - BLUE PLUS 400 QP4364944364.94INATIVO</v>
      </c>
      <c r="AU1065">
        <f t="shared" si="57"/>
        <v>0</v>
      </c>
      <c r="AV1065">
        <f t="shared" si="58"/>
        <v>0</v>
      </c>
      <c r="AW1065">
        <f>COUNTIF(Erros!$J$2:$J$1060,H1065)</f>
        <v>3</v>
      </c>
      <c r="AX1065">
        <f>COUNTIF(Discrepante!$J$2:$J$86,H1065)</f>
        <v>0</v>
      </c>
      <c r="AY1065">
        <f>COUNTIF(Acertos!$J$2:$J$37,H1065)</f>
        <v>0</v>
      </c>
    </row>
    <row r="1066" spans="1:51">
      <c r="A1066" s="33"/>
      <c r="B1066" s="33"/>
      <c r="C1066" s="33"/>
      <c r="D1066" s="36">
        <v>927627000</v>
      </c>
      <c r="E1066" s="33"/>
      <c r="F1066" s="33"/>
      <c r="G1066" s="33"/>
      <c r="H1066" s="36">
        <v>290495431</v>
      </c>
      <c r="I1066" s="30">
        <v>0</v>
      </c>
      <c r="J1066" s="36" t="s">
        <v>777</v>
      </c>
      <c r="K1066" s="33"/>
      <c r="L1066" s="33"/>
      <c r="M1066" s="33"/>
      <c r="N1066" s="33"/>
      <c r="O1066" s="33"/>
      <c r="P1066" s="36">
        <v>3932.36</v>
      </c>
      <c r="Q1066" s="36" t="s">
        <v>404</v>
      </c>
      <c r="R1066" s="36" t="s">
        <v>404</v>
      </c>
      <c r="S1066" s="36" t="s">
        <v>404</v>
      </c>
      <c r="T1066" s="36">
        <v>119</v>
      </c>
      <c r="U1066" s="36">
        <v>26650516</v>
      </c>
      <c r="V1066" s="36">
        <v>1</v>
      </c>
      <c r="W1066" s="36">
        <v>62011</v>
      </c>
      <c r="X1066" s="37">
        <v>44761.875</v>
      </c>
      <c r="Y1066" s="36" t="s">
        <v>417</v>
      </c>
      <c r="Z1066" s="36">
        <v>0</v>
      </c>
      <c r="AA1066" s="37">
        <v>44756.875</v>
      </c>
      <c r="AB1066" s="37">
        <v>44761.875</v>
      </c>
      <c r="AC1066" s="37">
        <v>28430.916666666668</v>
      </c>
      <c r="AD1066" s="37">
        <v>44756.875</v>
      </c>
      <c r="AE1066" s="37"/>
      <c r="AF1066" s="37">
        <v>41469.875</v>
      </c>
      <c r="AG1066" s="36"/>
      <c r="AH1066" s="36">
        <v>0</v>
      </c>
      <c r="AI1066" s="36">
        <v>0</v>
      </c>
      <c r="AJ1066" s="36">
        <v>0</v>
      </c>
      <c r="AK1066" s="36">
        <v>0</v>
      </c>
      <c r="AL1066" s="36">
        <v>0</v>
      </c>
      <c r="AM1066" s="36">
        <v>0</v>
      </c>
      <c r="AN1066" s="36" t="s">
        <v>389</v>
      </c>
      <c r="AO1066" s="36">
        <v>107</v>
      </c>
      <c r="AP1066" s="36" t="s">
        <v>422</v>
      </c>
      <c r="AQ1066" s="36">
        <v>436494</v>
      </c>
      <c r="AR1066" s="36">
        <v>4364.9399999999996</v>
      </c>
      <c r="AS1066" s="36" t="s">
        <v>391</v>
      </c>
      <c r="AT1066" t="str">
        <f t="shared" si="56"/>
        <v>9276270002904954310DXNXXLX DX NXWXMXNTX WXMX3932.36SIMSIMSIM1192665051616201144761.875GP2 - FETRACOM - TRABALHADORES DO COMERCIO DE BENS044756.87544761.87528430.916666666744756.87541469.875000000AMIL107GP2 - BLUE PLUS 400 QP4364944364.94INATIVO</v>
      </c>
      <c r="AU1066">
        <f t="shared" si="57"/>
        <v>1</v>
      </c>
      <c r="AV1066">
        <f t="shared" si="58"/>
        <v>1</v>
      </c>
      <c r="AW1066">
        <f>COUNTIF(Erros!$J$2:$J$1060,H1066)</f>
        <v>3</v>
      </c>
      <c r="AX1066">
        <f>COUNTIF(Discrepante!$J$2:$J$86,H1066)</f>
        <v>0</v>
      </c>
      <c r="AY1066">
        <f>COUNTIF(Acertos!$J$2:$J$37,H1066)</f>
        <v>0</v>
      </c>
    </row>
    <row r="1067" spans="1:51">
      <c r="A1067" s="33"/>
      <c r="B1067" s="33"/>
      <c r="C1067" s="33"/>
      <c r="D1067" s="36">
        <v>927627000</v>
      </c>
      <c r="E1067" s="33"/>
      <c r="F1067" s="33"/>
      <c r="G1067" s="33"/>
      <c r="H1067" s="36">
        <v>290495431</v>
      </c>
      <c r="I1067" s="30">
        <v>0</v>
      </c>
      <c r="J1067" s="36" t="s">
        <v>777</v>
      </c>
      <c r="K1067" s="33"/>
      <c r="L1067" s="33"/>
      <c r="M1067" s="33"/>
      <c r="N1067" s="33"/>
      <c r="O1067" s="33"/>
      <c r="P1067" s="36">
        <v>3932.36</v>
      </c>
      <c r="Q1067" s="36" t="s">
        <v>404</v>
      </c>
      <c r="R1067" s="36" t="s">
        <v>404</v>
      </c>
      <c r="S1067" s="36" t="s">
        <v>404</v>
      </c>
      <c r="T1067" s="36">
        <v>119</v>
      </c>
      <c r="U1067" s="36">
        <v>26650516</v>
      </c>
      <c r="V1067" s="36">
        <v>1</v>
      </c>
      <c r="W1067" s="36">
        <v>62011</v>
      </c>
      <c r="X1067" s="37">
        <v>44761.875</v>
      </c>
      <c r="Y1067" s="36" t="s">
        <v>417</v>
      </c>
      <c r="Z1067" s="36">
        <v>0</v>
      </c>
      <c r="AA1067" s="37">
        <v>44756.875</v>
      </c>
      <c r="AB1067" s="37">
        <v>44761.875</v>
      </c>
      <c r="AC1067" s="37">
        <v>28430.916666666668</v>
      </c>
      <c r="AD1067" s="37">
        <v>44756.875</v>
      </c>
      <c r="AE1067" s="37"/>
      <c r="AF1067" s="37">
        <v>41469.875</v>
      </c>
      <c r="AG1067" s="36"/>
      <c r="AH1067" s="36">
        <v>0</v>
      </c>
      <c r="AI1067" s="36">
        <v>0</v>
      </c>
      <c r="AJ1067" s="36">
        <v>0</v>
      </c>
      <c r="AK1067" s="36">
        <v>0</v>
      </c>
      <c r="AL1067" s="36">
        <v>0</v>
      </c>
      <c r="AM1067" s="36">
        <v>0</v>
      </c>
      <c r="AN1067" s="36" t="s">
        <v>389</v>
      </c>
      <c r="AO1067" s="36">
        <v>107</v>
      </c>
      <c r="AP1067" s="36" t="s">
        <v>422</v>
      </c>
      <c r="AQ1067" s="36">
        <v>436494</v>
      </c>
      <c r="AR1067" s="36">
        <v>4364.9399999999996</v>
      </c>
      <c r="AS1067" s="36" t="s">
        <v>391</v>
      </c>
      <c r="AT1067" t="str">
        <f t="shared" si="56"/>
        <v>9276270002904954310DXNXXLX DX NXWXMXNTX WXMX3932.36SIMSIMSIM1192665051616201144761.875GP2 - FETRACOM - TRABALHADORES DO COMERCIO DE BENS044756.87544761.87528430.916666666744756.87541469.875000000AMIL107GP2 - BLUE PLUS 400 QP4364944364.94INATIVO</v>
      </c>
      <c r="AU1067">
        <f t="shared" si="57"/>
        <v>1</v>
      </c>
      <c r="AV1067">
        <f t="shared" si="58"/>
        <v>1</v>
      </c>
      <c r="AW1067">
        <f>COUNTIF(Erros!$J$2:$J$1060,H1067)</f>
        <v>3</v>
      </c>
      <c r="AX1067">
        <f>COUNTIF(Discrepante!$J$2:$J$86,H1067)</f>
        <v>0</v>
      </c>
      <c r="AY1067">
        <f>COUNTIF(Acertos!$J$2:$J$37,H1067)</f>
        <v>0</v>
      </c>
    </row>
    <row r="1068" spans="1:51">
      <c r="A1068" s="33"/>
      <c r="B1068" s="33"/>
      <c r="C1068" s="33"/>
      <c r="D1068" s="36">
        <v>927630000</v>
      </c>
      <c r="E1068" s="33"/>
      <c r="F1068" s="33"/>
      <c r="G1068" s="33"/>
      <c r="H1068" s="36">
        <v>290568099</v>
      </c>
      <c r="I1068" s="30">
        <v>0</v>
      </c>
      <c r="J1068" s="36" t="s">
        <v>780</v>
      </c>
      <c r="K1068" s="33"/>
      <c r="L1068" s="33"/>
      <c r="M1068" s="33"/>
      <c r="N1068" s="33"/>
      <c r="O1068" s="33"/>
      <c r="P1068" s="36">
        <v>3157.14</v>
      </c>
      <c r="Q1068" s="36" t="s">
        <v>404</v>
      </c>
      <c r="R1068" s="36" t="s">
        <v>386</v>
      </c>
      <c r="S1068" s="36" t="s">
        <v>386</v>
      </c>
      <c r="T1068" s="36">
        <v>116</v>
      </c>
      <c r="U1068" s="36">
        <v>26651200</v>
      </c>
      <c r="V1068" s="36">
        <v>1</v>
      </c>
      <c r="W1068" s="36">
        <v>62263</v>
      </c>
      <c r="X1068" s="37">
        <v>44761.875</v>
      </c>
      <c r="Y1068" s="36" t="s">
        <v>414</v>
      </c>
      <c r="Z1068" s="36">
        <v>0</v>
      </c>
      <c r="AA1068" s="37">
        <v>44693.875</v>
      </c>
      <c r="AB1068" s="37">
        <v>44761.875</v>
      </c>
      <c r="AC1068" s="37">
        <v>21717.875</v>
      </c>
      <c r="AD1068" s="37">
        <v>44693.875</v>
      </c>
      <c r="AE1068" s="37"/>
      <c r="AF1068" s="37">
        <v>41531.875</v>
      </c>
      <c r="AG1068" s="36"/>
      <c r="AH1068" s="36">
        <v>0</v>
      </c>
      <c r="AI1068" s="36">
        <v>0</v>
      </c>
      <c r="AJ1068" s="36">
        <v>0</v>
      </c>
      <c r="AK1068" s="36">
        <v>0</v>
      </c>
      <c r="AL1068" s="36">
        <v>0</v>
      </c>
      <c r="AM1068" s="36">
        <v>0</v>
      </c>
      <c r="AN1068" s="36" t="s">
        <v>389</v>
      </c>
      <c r="AO1068" s="36">
        <v>105</v>
      </c>
      <c r="AP1068" s="36" t="s">
        <v>781</v>
      </c>
      <c r="AQ1068" s="36">
        <v>350441</v>
      </c>
      <c r="AR1068" s="36">
        <v>3504.41</v>
      </c>
      <c r="AS1068" s="36" t="s">
        <v>391</v>
      </c>
      <c r="AT1068" t="str">
        <f t="shared" si="56"/>
        <v>9276300002905680990TXLMX LUWXX FXRRXXRX DX MXLX3157.14SIMNÃONÃO1162665120016226344761.875GP2 - FACERN - FEDERACAO DAS ASSOCIACOES COMERCIAI044693.87544761.87521717.87544693.87541531.875000000AMIL105GP2 - MEDIAL 200 QC3504413504.41INATIVO</v>
      </c>
      <c r="AU1068">
        <f t="shared" si="57"/>
        <v>0</v>
      </c>
      <c r="AV1068">
        <f t="shared" si="58"/>
        <v>0</v>
      </c>
      <c r="AW1068">
        <f>COUNTIF(Erros!$J$2:$J$1060,H1068)</f>
        <v>3</v>
      </c>
      <c r="AX1068">
        <f>COUNTIF(Discrepante!$J$2:$J$86,H1068)</f>
        <v>0</v>
      </c>
      <c r="AY1068">
        <f>COUNTIF(Acertos!$J$2:$J$37,H1068)</f>
        <v>0</v>
      </c>
    </row>
    <row r="1069" spans="1:51">
      <c r="A1069" s="33"/>
      <c r="B1069" s="33"/>
      <c r="C1069" s="33"/>
      <c r="D1069" s="34">
        <v>927630000</v>
      </c>
      <c r="E1069" s="33"/>
      <c r="F1069" s="33"/>
      <c r="G1069" s="33"/>
      <c r="H1069" s="34">
        <v>290568099</v>
      </c>
      <c r="I1069" s="29">
        <v>0</v>
      </c>
      <c r="J1069" s="34" t="s">
        <v>780</v>
      </c>
      <c r="K1069" s="33"/>
      <c r="L1069" s="33"/>
      <c r="M1069" s="33"/>
      <c r="N1069" s="33"/>
      <c r="O1069" s="33"/>
      <c r="P1069" s="34">
        <v>3157.14</v>
      </c>
      <c r="Q1069" s="34" t="s">
        <v>404</v>
      </c>
      <c r="R1069" s="34" t="s">
        <v>386</v>
      </c>
      <c r="S1069" s="34" t="s">
        <v>386</v>
      </c>
      <c r="T1069" s="34">
        <v>116</v>
      </c>
      <c r="U1069" s="34">
        <v>26651200</v>
      </c>
      <c r="V1069" s="34">
        <v>1</v>
      </c>
      <c r="W1069" s="34">
        <v>62263</v>
      </c>
      <c r="X1069" s="35">
        <v>44761.875</v>
      </c>
      <c r="Y1069" s="34" t="s">
        <v>414</v>
      </c>
      <c r="Z1069" s="34">
        <v>0</v>
      </c>
      <c r="AA1069" s="35">
        <v>44693.875</v>
      </c>
      <c r="AB1069" s="35">
        <v>44761.875</v>
      </c>
      <c r="AC1069" s="35">
        <v>21717.875</v>
      </c>
      <c r="AD1069" s="35">
        <v>44693.875</v>
      </c>
      <c r="AE1069" s="35"/>
      <c r="AF1069" s="35">
        <v>41531.875</v>
      </c>
      <c r="AG1069" s="34"/>
      <c r="AH1069" s="34">
        <v>0</v>
      </c>
      <c r="AI1069" s="34">
        <v>0</v>
      </c>
      <c r="AJ1069" s="34">
        <v>0</v>
      </c>
      <c r="AK1069" s="34">
        <v>0</v>
      </c>
      <c r="AL1069" s="34">
        <v>0</v>
      </c>
      <c r="AM1069" s="34">
        <v>0</v>
      </c>
      <c r="AN1069" s="34" t="s">
        <v>389</v>
      </c>
      <c r="AO1069" s="34">
        <v>105</v>
      </c>
      <c r="AP1069" s="34" t="s">
        <v>781</v>
      </c>
      <c r="AQ1069" s="34">
        <v>350441</v>
      </c>
      <c r="AR1069" s="34">
        <v>3504.41</v>
      </c>
      <c r="AS1069" s="34" t="s">
        <v>391</v>
      </c>
      <c r="AT1069" t="str">
        <f t="shared" si="56"/>
        <v>9276300002905680990TXLMX LUWXX FXRRXXRX DX MXLX3157.14SIMNÃONÃO1162665120016226344761.875GP2 - FACERN - FEDERACAO DAS ASSOCIACOES COMERCIAI044693.87544761.87521717.87544693.87541531.875000000AMIL105GP2 - MEDIAL 200 QC3504413504.41INATIVO</v>
      </c>
      <c r="AU1069">
        <f t="shared" si="57"/>
        <v>1</v>
      </c>
      <c r="AV1069">
        <f t="shared" si="58"/>
        <v>1</v>
      </c>
      <c r="AW1069">
        <f>COUNTIF(Erros!$J$2:$J$1060,H1069)</f>
        <v>3</v>
      </c>
      <c r="AX1069">
        <f>COUNTIF(Discrepante!$J$2:$J$86,H1069)</f>
        <v>0</v>
      </c>
      <c r="AY1069">
        <f>COUNTIF(Acertos!$J$2:$J$37,H1069)</f>
        <v>0</v>
      </c>
    </row>
    <row r="1070" spans="1:51">
      <c r="A1070" s="33"/>
      <c r="B1070" s="33"/>
      <c r="C1070" s="33"/>
      <c r="D1070" s="34">
        <v>927630000</v>
      </c>
      <c r="E1070" s="33"/>
      <c r="F1070" s="33"/>
      <c r="G1070" s="33"/>
      <c r="H1070" s="34">
        <v>290568099</v>
      </c>
      <c r="I1070" s="29">
        <v>0</v>
      </c>
      <c r="J1070" s="34" t="s">
        <v>780</v>
      </c>
      <c r="K1070" s="33"/>
      <c r="L1070" s="33"/>
      <c r="M1070" s="33"/>
      <c r="N1070" s="33"/>
      <c r="O1070" s="33"/>
      <c r="P1070" s="34">
        <v>3157.14</v>
      </c>
      <c r="Q1070" s="34" t="s">
        <v>404</v>
      </c>
      <c r="R1070" s="34" t="s">
        <v>386</v>
      </c>
      <c r="S1070" s="34" t="s">
        <v>386</v>
      </c>
      <c r="T1070" s="34">
        <v>116</v>
      </c>
      <c r="U1070" s="34">
        <v>26651200</v>
      </c>
      <c r="V1070" s="34">
        <v>1</v>
      </c>
      <c r="W1070" s="34">
        <v>62263</v>
      </c>
      <c r="X1070" s="35">
        <v>44761.875</v>
      </c>
      <c r="Y1070" s="34" t="s">
        <v>414</v>
      </c>
      <c r="Z1070" s="34">
        <v>0</v>
      </c>
      <c r="AA1070" s="35">
        <v>44693.875</v>
      </c>
      <c r="AB1070" s="35">
        <v>44761.875</v>
      </c>
      <c r="AC1070" s="35">
        <v>21717.875</v>
      </c>
      <c r="AD1070" s="35">
        <v>44693.875</v>
      </c>
      <c r="AE1070" s="35"/>
      <c r="AF1070" s="35">
        <v>41531.875</v>
      </c>
      <c r="AG1070" s="34"/>
      <c r="AH1070" s="34">
        <v>0</v>
      </c>
      <c r="AI1070" s="34">
        <v>0</v>
      </c>
      <c r="AJ1070" s="34">
        <v>0</v>
      </c>
      <c r="AK1070" s="34">
        <v>0</v>
      </c>
      <c r="AL1070" s="34">
        <v>0</v>
      </c>
      <c r="AM1070" s="34">
        <v>0</v>
      </c>
      <c r="AN1070" s="34" t="s">
        <v>389</v>
      </c>
      <c r="AO1070" s="34">
        <v>105</v>
      </c>
      <c r="AP1070" s="34" t="s">
        <v>781</v>
      </c>
      <c r="AQ1070" s="34">
        <v>350441</v>
      </c>
      <c r="AR1070" s="34">
        <v>3504.41</v>
      </c>
      <c r="AS1070" s="34" t="s">
        <v>391</v>
      </c>
      <c r="AT1070" t="str">
        <f t="shared" si="56"/>
        <v>9276300002905680990TXLMX LUWXX FXRRXXRX DX MXLX3157.14SIMNÃONÃO1162665120016226344761.875GP2 - FACERN - FEDERACAO DAS ASSOCIACOES COMERCIAI044693.87544761.87521717.87544693.87541531.875000000AMIL105GP2 - MEDIAL 200 QC3504413504.41INATIVO</v>
      </c>
      <c r="AU1070">
        <f t="shared" si="57"/>
        <v>1</v>
      </c>
      <c r="AV1070">
        <f t="shared" si="58"/>
        <v>1</v>
      </c>
      <c r="AW1070">
        <f>COUNTIF(Erros!$J$2:$J$1060,H1070)</f>
        <v>3</v>
      </c>
      <c r="AX1070">
        <f>COUNTIF(Discrepante!$J$2:$J$86,H1070)</f>
        <v>0</v>
      </c>
      <c r="AY1070">
        <f>COUNTIF(Acertos!$J$2:$J$37,H1070)</f>
        <v>0</v>
      </c>
    </row>
    <row r="1071" spans="1:51">
      <c r="A1071" s="33"/>
      <c r="B1071" s="33"/>
      <c r="C1071" s="33"/>
      <c r="D1071" s="34">
        <v>927627000</v>
      </c>
      <c r="E1071" s="33"/>
      <c r="F1071" s="33"/>
      <c r="G1071" s="33"/>
      <c r="H1071" s="34">
        <v>290613159</v>
      </c>
      <c r="I1071" s="29">
        <v>0</v>
      </c>
      <c r="J1071" s="34" t="s">
        <v>782</v>
      </c>
      <c r="K1071" s="33"/>
      <c r="L1071" s="33"/>
      <c r="M1071" s="33"/>
      <c r="N1071" s="33"/>
      <c r="O1071" s="33"/>
      <c r="P1071" s="34">
        <v>6726.78</v>
      </c>
      <c r="Q1071" s="34" t="s">
        <v>404</v>
      </c>
      <c r="R1071" s="34" t="s">
        <v>404</v>
      </c>
      <c r="S1071" s="34" t="s">
        <v>404</v>
      </c>
      <c r="T1071" s="34">
        <v>119</v>
      </c>
      <c r="U1071" s="34">
        <v>26647047</v>
      </c>
      <c r="V1071" s="34">
        <v>1</v>
      </c>
      <c r="W1071" s="34">
        <v>62349</v>
      </c>
      <c r="X1071" s="35">
        <v>44761.875</v>
      </c>
      <c r="Y1071" s="34" t="s">
        <v>417</v>
      </c>
      <c r="Z1071" s="34">
        <v>0</v>
      </c>
      <c r="AA1071" s="35"/>
      <c r="AB1071" s="35">
        <v>44761.875</v>
      </c>
      <c r="AC1071" s="35">
        <v>20933.875</v>
      </c>
      <c r="AD1071" s="35">
        <v>44062.875</v>
      </c>
      <c r="AE1071" s="35"/>
      <c r="AF1071" s="35">
        <v>41561.875</v>
      </c>
      <c r="AG1071" s="34"/>
      <c r="AH1071" s="34">
        <v>0</v>
      </c>
      <c r="AI1071" s="34">
        <v>0</v>
      </c>
      <c r="AJ1071" s="34">
        <v>0</v>
      </c>
      <c r="AK1071" s="34">
        <v>0</v>
      </c>
      <c r="AL1071" s="34">
        <v>0</v>
      </c>
      <c r="AM1071" s="34">
        <v>0</v>
      </c>
      <c r="AN1071" s="34" t="s">
        <v>389</v>
      </c>
      <c r="AO1071" s="34">
        <v>104</v>
      </c>
      <c r="AP1071" s="34" t="s">
        <v>783</v>
      </c>
      <c r="AQ1071" s="34">
        <v>139408</v>
      </c>
      <c r="AR1071" s="34">
        <v>1394.08</v>
      </c>
      <c r="AS1071" s="34" t="s">
        <v>408</v>
      </c>
      <c r="AT1071" t="str">
        <f t="shared" si="56"/>
        <v>9276270002906131590XXXW XLVX XNGXXRX FXLHX6726.78SIMSIMSIM1192664704716234944761.875GP2 - FETRACOM - TRABALHADORES DO COMERCIO DE BENS044761.87520933.87544062.87541561.875000000AMIL104GP2 - BLUE PLUS 200 QC1394081394.08ATIVO</v>
      </c>
      <c r="AU1071">
        <f t="shared" si="57"/>
        <v>0</v>
      </c>
      <c r="AV1071">
        <f t="shared" si="58"/>
        <v>0</v>
      </c>
      <c r="AW1071">
        <f>COUNTIF(Erros!$J$2:$J$1060,H1071)</f>
        <v>3</v>
      </c>
      <c r="AX1071">
        <f>COUNTIF(Discrepante!$J$2:$J$86,H1071)</f>
        <v>0</v>
      </c>
      <c r="AY1071">
        <f>COUNTIF(Acertos!$J$2:$J$37,H1071)</f>
        <v>0</v>
      </c>
    </row>
    <row r="1072" spans="1:51">
      <c r="A1072" s="33"/>
      <c r="B1072" s="33"/>
      <c r="C1072" s="33"/>
      <c r="D1072" s="36">
        <v>927627000</v>
      </c>
      <c r="E1072" s="33"/>
      <c r="F1072" s="33"/>
      <c r="G1072" s="33"/>
      <c r="H1072" s="36">
        <v>290613159</v>
      </c>
      <c r="I1072" s="30">
        <v>0</v>
      </c>
      <c r="J1072" s="36" t="s">
        <v>782</v>
      </c>
      <c r="K1072" s="33"/>
      <c r="L1072" s="33"/>
      <c r="M1072" s="33"/>
      <c r="N1072" s="33"/>
      <c r="O1072" s="33"/>
      <c r="P1072" s="36">
        <v>6726.78</v>
      </c>
      <c r="Q1072" s="36" t="s">
        <v>404</v>
      </c>
      <c r="R1072" s="36" t="s">
        <v>404</v>
      </c>
      <c r="S1072" s="36" t="s">
        <v>404</v>
      </c>
      <c r="T1072" s="36">
        <v>119</v>
      </c>
      <c r="U1072" s="36">
        <v>26647047</v>
      </c>
      <c r="V1072" s="36">
        <v>1</v>
      </c>
      <c r="W1072" s="36">
        <v>62349</v>
      </c>
      <c r="X1072" s="37">
        <v>44761.875</v>
      </c>
      <c r="Y1072" s="36" t="s">
        <v>417</v>
      </c>
      <c r="Z1072" s="36">
        <v>0</v>
      </c>
      <c r="AA1072" s="37"/>
      <c r="AB1072" s="37">
        <v>44761.875</v>
      </c>
      <c r="AC1072" s="37">
        <v>20933.875</v>
      </c>
      <c r="AD1072" s="37">
        <v>44062.875</v>
      </c>
      <c r="AE1072" s="37"/>
      <c r="AF1072" s="37">
        <v>41561.875</v>
      </c>
      <c r="AG1072" s="36"/>
      <c r="AH1072" s="36">
        <v>0</v>
      </c>
      <c r="AI1072" s="36">
        <v>0</v>
      </c>
      <c r="AJ1072" s="36">
        <v>0</v>
      </c>
      <c r="AK1072" s="36">
        <v>0</v>
      </c>
      <c r="AL1072" s="36">
        <v>0</v>
      </c>
      <c r="AM1072" s="36">
        <v>0</v>
      </c>
      <c r="AN1072" s="36" t="s">
        <v>389</v>
      </c>
      <c r="AO1072" s="36">
        <v>104</v>
      </c>
      <c r="AP1072" s="36" t="s">
        <v>783</v>
      </c>
      <c r="AQ1072" s="36">
        <v>139408</v>
      </c>
      <c r="AR1072" s="36">
        <v>1394.08</v>
      </c>
      <c r="AS1072" s="36" t="s">
        <v>408</v>
      </c>
      <c r="AT1072" t="str">
        <f t="shared" si="56"/>
        <v>9276270002906131590XXXW XLVX XNGXXRX FXLHX6726.78SIMSIMSIM1192664704716234944761.875GP2 - FETRACOM - TRABALHADORES DO COMERCIO DE BENS044761.87520933.87544062.87541561.875000000AMIL104GP2 - BLUE PLUS 200 QC1394081394.08ATIVO</v>
      </c>
      <c r="AU1072">
        <f t="shared" si="57"/>
        <v>1</v>
      </c>
      <c r="AV1072">
        <f t="shared" si="58"/>
        <v>1</v>
      </c>
      <c r="AW1072">
        <f>COUNTIF(Erros!$J$2:$J$1060,H1072)</f>
        <v>3</v>
      </c>
      <c r="AX1072">
        <f>COUNTIF(Discrepante!$J$2:$J$86,H1072)</f>
        <v>0</v>
      </c>
      <c r="AY1072">
        <f>COUNTIF(Acertos!$J$2:$J$37,H1072)</f>
        <v>0</v>
      </c>
    </row>
    <row r="1073" spans="1:51">
      <c r="A1073" s="33"/>
      <c r="B1073" s="33"/>
      <c r="C1073" s="33"/>
      <c r="D1073" s="36">
        <v>927627000</v>
      </c>
      <c r="E1073" s="33"/>
      <c r="F1073" s="33"/>
      <c r="G1073" s="33"/>
      <c r="H1073" s="36">
        <v>290613159</v>
      </c>
      <c r="I1073" s="30">
        <v>0</v>
      </c>
      <c r="J1073" s="36" t="s">
        <v>782</v>
      </c>
      <c r="K1073" s="33"/>
      <c r="L1073" s="33"/>
      <c r="M1073" s="33"/>
      <c r="N1073" s="33"/>
      <c r="O1073" s="33"/>
      <c r="P1073" s="36">
        <v>6726.78</v>
      </c>
      <c r="Q1073" s="36" t="s">
        <v>404</v>
      </c>
      <c r="R1073" s="36" t="s">
        <v>404</v>
      </c>
      <c r="S1073" s="36" t="s">
        <v>404</v>
      </c>
      <c r="T1073" s="36">
        <v>119</v>
      </c>
      <c r="U1073" s="36">
        <v>26647047</v>
      </c>
      <c r="V1073" s="36">
        <v>1</v>
      </c>
      <c r="W1073" s="36">
        <v>62349</v>
      </c>
      <c r="X1073" s="37">
        <v>44761.875</v>
      </c>
      <c r="Y1073" s="36" t="s">
        <v>417</v>
      </c>
      <c r="Z1073" s="36">
        <v>0</v>
      </c>
      <c r="AA1073" s="37"/>
      <c r="AB1073" s="37">
        <v>44761.875</v>
      </c>
      <c r="AC1073" s="37">
        <v>20933.875</v>
      </c>
      <c r="AD1073" s="37">
        <v>44062.875</v>
      </c>
      <c r="AE1073" s="37"/>
      <c r="AF1073" s="37">
        <v>41561.875</v>
      </c>
      <c r="AG1073" s="36"/>
      <c r="AH1073" s="36">
        <v>0</v>
      </c>
      <c r="AI1073" s="36">
        <v>0</v>
      </c>
      <c r="AJ1073" s="36">
        <v>0</v>
      </c>
      <c r="AK1073" s="36">
        <v>0</v>
      </c>
      <c r="AL1073" s="36">
        <v>0</v>
      </c>
      <c r="AM1073" s="36">
        <v>0</v>
      </c>
      <c r="AN1073" s="36" t="s">
        <v>389</v>
      </c>
      <c r="AO1073" s="36">
        <v>104</v>
      </c>
      <c r="AP1073" s="36" t="s">
        <v>783</v>
      </c>
      <c r="AQ1073" s="36">
        <v>139408</v>
      </c>
      <c r="AR1073" s="36">
        <v>1394.08</v>
      </c>
      <c r="AS1073" s="36" t="s">
        <v>408</v>
      </c>
      <c r="AT1073" t="str">
        <f t="shared" si="56"/>
        <v>9276270002906131590XXXW XLVX XNGXXRX FXLHX6726.78SIMSIMSIM1192664704716234944761.875GP2 - FETRACOM - TRABALHADORES DO COMERCIO DE BENS044761.87520933.87544062.87541561.875000000AMIL104GP2 - BLUE PLUS 200 QC1394081394.08ATIVO</v>
      </c>
      <c r="AU1073">
        <f t="shared" si="57"/>
        <v>1</v>
      </c>
      <c r="AV1073">
        <f t="shared" si="58"/>
        <v>1</v>
      </c>
      <c r="AW1073">
        <f>COUNTIF(Erros!$J$2:$J$1060,H1073)</f>
        <v>3</v>
      </c>
      <c r="AX1073">
        <f>COUNTIF(Discrepante!$J$2:$J$86,H1073)</f>
        <v>0</v>
      </c>
      <c r="AY1073">
        <f>COUNTIF(Acertos!$J$2:$J$37,H1073)</f>
        <v>0</v>
      </c>
    </row>
    <row r="1074" spans="1:51">
      <c r="A1074" s="33"/>
      <c r="B1074" s="33"/>
      <c r="C1074" s="33"/>
      <c r="D1074" s="36">
        <v>927632000</v>
      </c>
      <c r="E1074" s="33"/>
      <c r="F1074" s="33"/>
      <c r="G1074" s="33"/>
      <c r="H1074" s="36">
        <v>290750830</v>
      </c>
      <c r="I1074" s="30">
        <v>0</v>
      </c>
      <c r="J1074" s="36" t="s">
        <v>785</v>
      </c>
      <c r="K1074" s="33"/>
      <c r="L1074" s="33"/>
      <c r="M1074" s="33"/>
      <c r="N1074" s="33"/>
      <c r="O1074" s="33"/>
      <c r="P1074" s="36">
        <v>9609.99</v>
      </c>
      <c r="Q1074" s="36" t="s">
        <v>404</v>
      </c>
      <c r="R1074" s="36" t="s">
        <v>404</v>
      </c>
      <c r="S1074" s="36" t="s">
        <v>404</v>
      </c>
      <c r="T1074" s="36">
        <v>122</v>
      </c>
      <c r="U1074" s="36">
        <v>26650516</v>
      </c>
      <c r="V1074" s="36">
        <v>1</v>
      </c>
      <c r="W1074" s="36">
        <v>62556</v>
      </c>
      <c r="X1074" s="37">
        <v>44761.875</v>
      </c>
      <c r="Y1074" s="36" t="s">
        <v>784</v>
      </c>
      <c r="Z1074" s="36">
        <v>0</v>
      </c>
      <c r="AA1074" s="37"/>
      <c r="AB1074" s="37">
        <v>44761.875</v>
      </c>
      <c r="AC1074" s="37">
        <v>20799.916666666668</v>
      </c>
      <c r="AD1074" s="37">
        <v>44511.875</v>
      </c>
      <c r="AE1074" s="37">
        <v>44511.875</v>
      </c>
      <c r="AF1074" s="37">
        <v>41592.916666666664</v>
      </c>
      <c r="AG1074" s="36"/>
      <c r="AH1074" s="36">
        <v>0</v>
      </c>
      <c r="AI1074" s="36">
        <v>0</v>
      </c>
      <c r="AJ1074" s="36">
        <v>0</v>
      </c>
      <c r="AK1074" s="36">
        <v>0</v>
      </c>
      <c r="AL1074" s="36">
        <v>0</v>
      </c>
      <c r="AM1074" s="36">
        <v>0</v>
      </c>
      <c r="AN1074" s="36" t="s">
        <v>389</v>
      </c>
      <c r="AO1074" s="36">
        <v>103</v>
      </c>
      <c r="AP1074" s="36" t="s">
        <v>422</v>
      </c>
      <c r="AQ1074" s="36">
        <v>133195</v>
      </c>
      <c r="AR1074" s="36">
        <v>1331.95</v>
      </c>
      <c r="AS1074" s="36" t="s">
        <v>408</v>
      </c>
      <c r="AT1074" t="str">
        <f t="shared" si="56"/>
        <v>9276320002907508300NXLXN GUXDX DX WXRVXLHX9609.99SIMSIMSIM1222665051616255644761.875GP2 - SINSP - SERVIDORES PUBLICOS DA ADMINISTRACAO044761.87520799.916666666744511.87544511.87541592.9166666667000000AMIL103GP2 - BLUE PLUS 400 QP1331951331.95ATIVO</v>
      </c>
      <c r="AU1074">
        <f t="shared" si="57"/>
        <v>0</v>
      </c>
      <c r="AV1074">
        <f t="shared" si="58"/>
        <v>0</v>
      </c>
      <c r="AW1074">
        <f>COUNTIF(Erros!$J$2:$J$1060,H1074)</f>
        <v>3</v>
      </c>
      <c r="AX1074">
        <f>COUNTIF(Discrepante!$J$2:$J$86,H1074)</f>
        <v>0</v>
      </c>
      <c r="AY1074">
        <f>COUNTIF(Acertos!$J$2:$J$37,H1074)</f>
        <v>0</v>
      </c>
    </row>
    <row r="1075" spans="1:51">
      <c r="A1075" s="33"/>
      <c r="B1075" s="33"/>
      <c r="C1075" s="33"/>
      <c r="D1075" s="34">
        <v>927632000</v>
      </c>
      <c r="E1075" s="33"/>
      <c r="F1075" s="33"/>
      <c r="G1075" s="33"/>
      <c r="H1075" s="34">
        <v>290750830</v>
      </c>
      <c r="I1075" s="29">
        <v>0</v>
      </c>
      <c r="J1075" s="34" t="s">
        <v>785</v>
      </c>
      <c r="K1075" s="33"/>
      <c r="L1075" s="33"/>
      <c r="M1075" s="33"/>
      <c r="N1075" s="33"/>
      <c r="O1075" s="33"/>
      <c r="P1075" s="34">
        <v>9609.99</v>
      </c>
      <c r="Q1075" s="34" t="s">
        <v>404</v>
      </c>
      <c r="R1075" s="34" t="s">
        <v>404</v>
      </c>
      <c r="S1075" s="34" t="s">
        <v>404</v>
      </c>
      <c r="T1075" s="34">
        <v>122</v>
      </c>
      <c r="U1075" s="34">
        <v>26650516</v>
      </c>
      <c r="V1075" s="34">
        <v>1</v>
      </c>
      <c r="W1075" s="34">
        <v>62556</v>
      </c>
      <c r="X1075" s="35">
        <v>44761.875</v>
      </c>
      <c r="Y1075" s="34" t="s">
        <v>784</v>
      </c>
      <c r="Z1075" s="34">
        <v>0</v>
      </c>
      <c r="AA1075" s="35"/>
      <c r="AB1075" s="35">
        <v>44761.875</v>
      </c>
      <c r="AC1075" s="35">
        <v>20799.916666666668</v>
      </c>
      <c r="AD1075" s="35">
        <v>44511.875</v>
      </c>
      <c r="AE1075" s="35">
        <v>44511.875</v>
      </c>
      <c r="AF1075" s="35">
        <v>41592.916666666664</v>
      </c>
      <c r="AG1075" s="34"/>
      <c r="AH1075" s="34">
        <v>0</v>
      </c>
      <c r="AI1075" s="34">
        <v>0</v>
      </c>
      <c r="AJ1075" s="34">
        <v>0</v>
      </c>
      <c r="AK1075" s="34">
        <v>0</v>
      </c>
      <c r="AL1075" s="34">
        <v>0</v>
      </c>
      <c r="AM1075" s="34">
        <v>0</v>
      </c>
      <c r="AN1075" s="34" t="s">
        <v>389</v>
      </c>
      <c r="AO1075" s="34">
        <v>103</v>
      </c>
      <c r="AP1075" s="34" t="s">
        <v>422</v>
      </c>
      <c r="AQ1075" s="34">
        <v>133195</v>
      </c>
      <c r="AR1075" s="34">
        <v>1331.95</v>
      </c>
      <c r="AS1075" s="34" t="s">
        <v>408</v>
      </c>
      <c r="AT1075" t="str">
        <f t="shared" si="56"/>
        <v>9276320002907508300NXLXN GUXDX DX WXRVXLHX9609.99SIMSIMSIM1222665051616255644761.875GP2 - SINSP - SERVIDORES PUBLICOS DA ADMINISTRACAO044761.87520799.916666666744511.87544511.87541592.9166666667000000AMIL103GP2 - BLUE PLUS 400 QP1331951331.95ATIVO</v>
      </c>
      <c r="AU1075">
        <f t="shared" si="57"/>
        <v>1</v>
      </c>
      <c r="AV1075">
        <f t="shared" si="58"/>
        <v>1</v>
      </c>
      <c r="AW1075">
        <f>COUNTIF(Erros!$J$2:$J$1060,H1075)</f>
        <v>3</v>
      </c>
      <c r="AX1075">
        <f>COUNTIF(Discrepante!$J$2:$J$86,H1075)</f>
        <v>0</v>
      </c>
      <c r="AY1075">
        <f>COUNTIF(Acertos!$J$2:$J$37,H1075)</f>
        <v>0</v>
      </c>
    </row>
    <row r="1076" spans="1:51">
      <c r="A1076" s="33"/>
      <c r="B1076" s="33"/>
      <c r="C1076" s="33"/>
      <c r="D1076" s="34">
        <v>927632000</v>
      </c>
      <c r="E1076" s="33"/>
      <c r="F1076" s="33"/>
      <c r="G1076" s="33"/>
      <c r="H1076" s="34">
        <v>290750830</v>
      </c>
      <c r="I1076" s="29">
        <v>0</v>
      </c>
      <c r="J1076" s="34" t="s">
        <v>785</v>
      </c>
      <c r="K1076" s="33"/>
      <c r="L1076" s="33"/>
      <c r="M1076" s="33"/>
      <c r="N1076" s="33"/>
      <c r="O1076" s="33"/>
      <c r="P1076" s="34">
        <v>9609.99</v>
      </c>
      <c r="Q1076" s="34" t="s">
        <v>404</v>
      </c>
      <c r="R1076" s="34" t="s">
        <v>404</v>
      </c>
      <c r="S1076" s="34" t="s">
        <v>404</v>
      </c>
      <c r="T1076" s="34">
        <v>122</v>
      </c>
      <c r="U1076" s="34">
        <v>26650516</v>
      </c>
      <c r="V1076" s="34">
        <v>1</v>
      </c>
      <c r="W1076" s="34">
        <v>62556</v>
      </c>
      <c r="X1076" s="35">
        <v>44761.875</v>
      </c>
      <c r="Y1076" s="34" t="s">
        <v>784</v>
      </c>
      <c r="Z1076" s="34">
        <v>0</v>
      </c>
      <c r="AA1076" s="35"/>
      <c r="AB1076" s="35">
        <v>44761.875</v>
      </c>
      <c r="AC1076" s="35">
        <v>20799.916666666668</v>
      </c>
      <c r="AD1076" s="35">
        <v>44511.875</v>
      </c>
      <c r="AE1076" s="35">
        <v>44511.875</v>
      </c>
      <c r="AF1076" s="35">
        <v>41592.916666666664</v>
      </c>
      <c r="AG1076" s="34"/>
      <c r="AH1076" s="34">
        <v>0</v>
      </c>
      <c r="AI1076" s="34">
        <v>0</v>
      </c>
      <c r="AJ1076" s="34">
        <v>0</v>
      </c>
      <c r="AK1076" s="34">
        <v>0</v>
      </c>
      <c r="AL1076" s="34">
        <v>0</v>
      </c>
      <c r="AM1076" s="34">
        <v>0</v>
      </c>
      <c r="AN1076" s="34" t="s">
        <v>389</v>
      </c>
      <c r="AO1076" s="34">
        <v>103</v>
      </c>
      <c r="AP1076" s="34" t="s">
        <v>422</v>
      </c>
      <c r="AQ1076" s="34">
        <v>133195</v>
      </c>
      <c r="AR1076" s="34">
        <v>1331.95</v>
      </c>
      <c r="AS1076" s="34" t="s">
        <v>408</v>
      </c>
      <c r="AT1076" t="str">
        <f t="shared" si="56"/>
        <v>9276320002907508300NXLXN GUXDX DX WXRVXLHX9609.99SIMSIMSIM1222665051616255644761.875GP2 - SINSP - SERVIDORES PUBLICOS DA ADMINISTRACAO044761.87520799.916666666744511.87544511.87541592.9166666667000000AMIL103GP2 - BLUE PLUS 400 QP1331951331.95ATIVO</v>
      </c>
      <c r="AU1076">
        <f t="shared" si="57"/>
        <v>1</v>
      </c>
      <c r="AV1076">
        <f t="shared" si="58"/>
        <v>1</v>
      </c>
      <c r="AW1076">
        <f>COUNTIF(Erros!$J$2:$J$1060,H1076)</f>
        <v>3</v>
      </c>
      <c r="AX1076">
        <f>COUNTIF(Discrepante!$J$2:$J$86,H1076)</f>
        <v>0</v>
      </c>
      <c r="AY1076">
        <f>COUNTIF(Acertos!$J$2:$J$37,H1076)</f>
        <v>0</v>
      </c>
    </row>
    <row r="1077" spans="1:51">
      <c r="A1077" s="33"/>
      <c r="B1077" s="33"/>
      <c r="C1077" s="33"/>
      <c r="D1077" s="34">
        <v>927632000</v>
      </c>
      <c r="E1077" s="33"/>
      <c r="F1077" s="33"/>
      <c r="G1077" s="33"/>
      <c r="H1077" s="34">
        <v>290750849</v>
      </c>
      <c r="I1077" s="29">
        <v>0</v>
      </c>
      <c r="J1077" s="34" t="s">
        <v>788</v>
      </c>
      <c r="K1077" s="33"/>
      <c r="L1077" s="33"/>
      <c r="M1077" s="33"/>
      <c r="N1077" s="33"/>
      <c r="O1077" s="33"/>
      <c r="P1077" s="34">
        <v>2752.01</v>
      </c>
      <c r="Q1077" s="34" t="s">
        <v>404</v>
      </c>
      <c r="R1077" s="34" t="s">
        <v>404</v>
      </c>
      <c r="S1077" s="34" t="s">
        <v>404</v>
      </c>
      <c r="T1077" s="34">
        <v>122</v>
      </c>
      <c r="U1077" s="34">
        <v>26650516</v>
      </c>
      <c r="V1077" s="34">
        <v>1</v>
      </c>
      <c r="W1077" s="34">
        <v>62556</v>
      </c>
      <c r="X1077" s="35">
        <v>44761.875</v>
      </c>
      <c r="Y1077" s="34" t="s">
        <v>784</v>
      </c>
      <c r="Z1077" s="34">
        <v>3</v>
      </c>
      <c r="AA1077" s="35"/>
      <c r="AB1077" s="35">
        <v>44761.875</v>
      </c>
      <c r="AC1077" s="35">
        <v>32204.875</v>
      </c>
      <c r="AD1077" s="35">
        <v>44511.875</v>
      </c>
      <c r="AE1077" s="35"/>
      <c r="AF1077" s="35">
        <v>41592.916666666664</v>
      </c>
      <c r="AG1077" s="34"/>
      <c r="AH1077" s="34">
        <v>0</v>
      </c>
      <c r="AI1077" s="34">
        <v>0</v>
      </c>
      <c r="AJ1077" s="34">
        <v>0</v>
      </c>
      <c r="AK1077" s="34">
        <v>0</v>
      </c>
      <c r="AL1077" s="34">
        <v>0</v>
      </c>
      <c r="AM1077" s="34">
        <v>0</v>
      </c>
      <c r="AN1077" s="34" t="s">
        <v>389</v>
      </c>
      <c r="AO1077" s="34">
        <v>103</v>
      </c>
      <c r="AP1077" s="34" t="s">
        <v>422</v>
      </c>
      <c r="AQ1077" s="34">
        <v>9744</v>
      </c>
      <c r="AR1077" s="34">
        <v>974.4</v>
      </c>
      <c r="AS1077" s="34" t="s">
        <v>408</v>
      </c>
      <c r="AT1077" t="str">
        <f t="shared" si="56"/>
        <v>9276320002907508490NXXLXN XXRX DX WXRVXLHX2752.01SIMSIMSIM1222665051616255644761.875GP2 - SINSP - SERVIDORES PUBLICOS DA ADMINISTRACAO344761.87532204.87544511.87541592.9166666667000000AMIL103GP2 - BLUE PLUS 400 QP9744974.4ATIVO</v>
      </c>
      <c r="AU1077">
        <f t="shared" si="57"/>
        <v>0</v>
      </c>
      <c r="AV1077">
        <f t="shared" si="58"/>
        <v>0</v>
      </c>
      <c r="AW1077">
        <f>COUNTIF(Erros!$J$2:$J$1060,H1077)</f>
        <v>3</v>
      </c>
      <c r="AX1077">
        <f>COUNTIF(Discrepante!$J$2:$J$86,H1077)</f>
        <v>0</v>
      </c>
      <c r="AY1077">
        <f>COUNTIF(Acertos!$J$2:$J$37,H1077)</f>
        <v>0</v>
      </c>
    </row>
    <row r="1078" spans="1:51">
      <c r="A1078" s="33"/>
      <c r="B1078" s="33"/>
      <c r="C1078" s="33"/>
      <c r="D1078" s="36">
        <v>927632000</v>
      </c>
      <c r="E1078" s="33"/>
      <c r="F1078" s="33"/>
      <c r="G1078" s="33"/>
      <c r="H1078" s="36">
        <v>290750849</v>
      </c>
      <c r="I1078" s="30">
        <v>0</v>
      </c>
      <c r="J1078" s="36" t="s">
        <v>788</v>
      </c>
      <c r="K1078" s="33"/>
      <c r="L1078" s="33"/>
      <c r="M1078" s="33"/>
      <c r="N1078" s="33"/>
      <c r="O1078" s="33"/>
      <c r="P1078" s="36">
        <v>2752.01</v>
      </c>
      <c r="Q1078" s="36" t="s">
        <v>404</v>
      </c>
      <c r="R1078" s="36" t="s">
        <v>404</v>
      </c>
      <c r="S1078" s="36" t="s">
        <v>404</v>
      </c>
      <c r="T1078" s="36">
        <v>122</v>
      </c>
      <c r="U1078" s="36">
        <v>26650516</v>
      </c>
      <c r="V1078" s="36">
        <v>1</v>
      </c>
      <c r="W1078" s="36">
        <v>62556</v>
      </c>
      <c r="X1078" s="37">
        <v>44761.875</v>
      </c>
      <c r="Y1078" s="36" t="s">
        <v>784</v>
      </c>
      <c r="Z1078" s="36">
        <v>3</v>
      </c>
      <c r="AA1078" s="37"/>
      <c r="AB1078" s="37">
        <v>44761.875</v>
      </c>
      <c r="AC1078" s="37">
        <v>32204.875</v>
      </c>
      <c r="AD1078" s="37">
        <v>44511.875</v>
      </c>
      <c r="AE1078" s="37"/>
      <c r="AF1078" s="37">
        <v>41592.916666666664</v>
      </c>
      <c r="AG1078" s="36"/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36" t="s">
        <v>389</v>
      </c>
      <c r="AO1078" s="36">
        <v>103</v>
      </c>
      <c r="AP1078" s="36" t="s">
        <v>422</v>
      </c>
      <c r="AQ1078" s="36">
        <v>9744</v>
      </c>
      <c r="AR1078" s="36">
        <v>974.4</v>
      </c>
      <c r="AS1078" s="36" t="s">
        <v>408</v>
      </c>
      <c r="AT1078" t="str">
        <f t="shared" si="56"/>
        <v>9276320002907508490NXXLXN XXRX DX WXRVXLHX2752.01SIMSIMSIM1222665051616255644761.875GP2 - SINSP - SERVIDORES PUBLICOS DA ADMINISTRACAO344761.87532204.87544511.87541592.9166666667000000AMIL103GP2 - BLUE PLUS 400 QP9744974.4ATIVO</v>
      </c>
      <c r="AU1078">
        <f t="shared" si="57"/>
        <v>1</v>
      </c>
      <c r="AV1078">
        <f t="shared" si="58"/>
        <v>1</v>
      </c>
      <c r="AW1078">
        <f>COUNTIF(Erros!$J$2:$J$1060,H1078)</f>
        <v>3</v>
      </c>
      <c r="AX1078">
        <f>COUNTIF(Discrepante!$J$2:$J$86,H1078)</f>
        <v>0</v>
      </c>
      <c r="AY1078">
        <f>COUNTIF(Acertos!$J$2:$J$37,H1078)</f>
        <v>0</v>
      </c>
    </row>
    <row r="1079" spans="1:51">
      <c r="A1079" s="33"/>
      <c r="B1079" s="33"/>
      <c r="C1079" s="33"/>
      <c r="D1079" s="36">
        <v>927632000</v>
      </c>
      <c r="E1079" s="33"/>
      <c r="F1079" s="33"/>
      <c r="G1079" s="33"/>
      <c r="H1079" s="36">
        <v>290750849</v>
      </c>
      <c r="I1079" s="30">
        <v>0</v>
      </c>
      <c r="J1079" s="36" t="s">
        <v>788</v>
      </c>
      <c r="K1079" s="33"/>
      <c r="L1079" s="33"/>
      <c r="M1079" s="33"/>
      <c r="N1079" s="33"/>
      <c r="O1079" s="33"/>
      <c r="P1079" s="36">
        <v>2752.01</v>
      </c>
      <c r="Q1079" s="36" t="s">
        <v>404</v>
      </c>
      <c r="R1079" s="36" t="s">
        <v>404</v>
      </c>
      <c r="S1079" s="36" t="s">
        <v>404</v>
      </c>
      <c r="T1079" s="36">
        <v>122</v>
      </c>
      <c r="U1079" s="36">
        <v>26650516</v>
      </c>
      <c r="V1079" s="36">
        <v>1</v>
      </c>
      <c r="W1079" s="36">
        <v>62556</v>
      </c>
      <c r="X1079" s="37">
        <v>44761.875</v>
      </c>
      <c r="Y1079" s="36" t="s">
        <v>784</v>
      </c>
      <c r="Z1079" s="36">
        <v>3</v>
      </c>
      <c r="AA1079" s="37"/>
      <c r="AB1079" s="37">
        <v>44761.875</v>
      </c>
      <c r="AC1079" s="37">
        <v>32204.875</v>
      </c>
      <c r="AD1079" s="37">
        <v>44511.875</v>
      </c>
      <c r="AE1079" s="37"/>
      <c r="AF1079" s="37">
        <v>41592.916666666664</v>
      </c>
      <c r="AG1079" s="36"/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 t="s">
        <v>389</v>
      </c>
      <c r="AO1079" s="36">
        <v>103</v>
      </c>
      <c r="AP1079" s="36" t="s">
        <v>422</v>
      </c>
      <c r="AQ1079" s="36">
        <v>9744</v>
      </c>
      <c r="AR1079" s="36">
        <v>974.4</v>
      </c>
      <c r="AS1079" s="36" t="s">
        <v>408</v>
      </c>
      <c r="AT1079" t="str">
        <f t="shared" si="56"/>
        <v>9276320002907508490NXXLXN XXRX DX WXRVXLHX2752.01SIMSIMSIM1222665051616255644761.875GP2 - SINSP - SERVIDORES PUBLICOS DA ADMINISTRACAO344761.87532204.87544511.87541592.9166666667000000AMIL103GP2 - BLUE PLUS 400 QP9744974.4ATIVO</v>
      </c>
      <c r="AU1079">
        <f t="shared" si="57"/>
        <v>1</v>
      </c>
      <c r="AV1079">
        <f t="shared" si="58"/>
        <v>1</v>
      </c>
      <c r="AW1079">
        <f>COUNTIF(Erros!$J$2:$J$1060,H1079)</f>
        <v>3</v>
      </c>
      <c r="AX1079">
        <f>COUNTIF(Discrepante!$J$2:$J$86,H1079)</f>
        <v>0</v>
      </c>
      <c r="AY1079">
        <f>COUNTIF(Acertos!$J$2:$J$37,H1079)</f>
        <v>0</v>
      </c>
    </row>
    <row r="1080" spans="1:51">
      <c r="A1080" s="33"/>
      <c r="B1080" s="33"/>
      <c r="C1080" s="33"/>
      <c r="D1080" s="34">
        <v>927632000</v>
      </c>
      <c r="E1080" s="33"/>
      <c r="F1080" s="33"/>
      <c r="G1080" s="33"/>
      <c r="H1080" s="34">
        <v>290750857</v>
      </c>
      <c r="I1080" s="29">
        <v>0</v>
      </c>
      <c r="J1080" s="34" t="s">
        <v>786</v>
      </c>
      <c r="K1080" s="33"/>
      <c r="L1080" s="33"/>
      <c r="M1080" s="33"/>
      <c r="N1080" s="33"/>
      <c r="O1080" s="33"/>
      <c r="P1080" s="34">
        <v>9609.99</v>
      </c>
      <c r="Q1080" s="34" t="s">
        <v>404</v>
      </c>
      <c r="R1080" s="34" t="s">
        <v>404</v>
      </c>
      <c r="S1080" s="34" t="s">
        <v>404</v>
      </c>
      <c r="T1080" s="34">
        <v>122</v>
      </c>
      <c r="U1080" s="34">
        <v>26650516</v>
      </c>
      <c r="V1080" s="34">
        <v>1</v>
      </c>
      <c r="W1080" s="34">
        <v>62556</v>
      </c>
      <c r="X1080" s="35">
        <v>44761.875</v>
      </c>
      <c r="Y1080" s="34" t="s">
        <v>784</v>
      </c>
      <c r="Z1080" s="34">
        <v>1</v>
      </c>
      <c r="AA1080" s="35"/>
      <c r="AB1080" s="35">
        <v>44761.875</v>
      </c>
      <c r="AC1080" s="35">
        <v>22218.875</v>
      </c>
      <c r="AD1080" s="35">
        <v>44511.875</v>
      </c>
      <c r="AE1080" s="35"/>
      <c r="AF1080" s="35">
        <v>41592.916666666664</v>
      </c>
      <c r="AG1080" s="34"/>
      <c r="AH1080" s="34">
        <v>0</v>
      </c>
      <c r="AI1080" s="34">
        <v>0</v>
      </c>
      <c r="AJ1080" s="34">
        <v>0</v>
      </c>
      <c r="AK1080" s="34">
        <v>0</v>
      </c>
      <c r="AL1080" s="34">
        <v>0</v>
      </c>
      <c r="AM1080" s="34">
        <v>0</v>
      </c>
      <c r="AN1080" s="34" t="s">
        <v>389</v>
      </c>
      <c r="AO1080" s="34">
        <v>103</v>
      </c>
      <c r="AP1080" s="34" t="s">
        <v>422</v>
      </c>
      <c r="AQ1080" s="34">
        <v>133195</v>
      </c>
      <c r="AR1080" s="34">
        <v>1331.95</v>
      </c>
      <c r="AS1080" s="34" t="s">
        <v>408</v>
      </c>
      <c r="AT1080" t="str">
        <f t="shared" si="56"/>
        <v>9276320002907508570MXNXWX BXRXWHX XXRX9609.99SIMSIMSIM1222665051616255644761.875GP2 - SINSP - SERVIDORES PUBLICOS DA ADMINISTRACAO144761.87522218.87544511.87541592.9166666667000000AMIL103GP2 - BLUE PLUS 400 QP1331951331.95ATIVO</v>
      </c>
      <c r="AU1080">
        <f t="shared" si="57"/>
        <v>0</v>
      </c>
      <c r="AV1080">
        <f t="shared" si="58"/>
        <v>0</v>
      </c>
      <c r="AW1080">
        <f>COUNTIF(Erros!$J$2:$J$1060,H1080)</f>
        <v>3</v>
      </c>
      <c r="AX1080">
        <f>COUNTIF(Discrepante!$J$2:$J$86,H1080)</f>
        <v>0</v>
      </c>
      <c r="AY1080">
        <f>COUNTIF(Acertos!$J$2:$J$37,H1080)</f>
        <v>0</v>
      </c>
    </row>
    <row r="1081" spans="1:51">
      <c r="A1081" s="33"/>
      <c r="B1081" s="33"/>
      <c r="C1081" s="33"/>
      <c r="D1081" s="36">
        <v>927632000</v>
      </c>
      <c r="E1081" s="33"/>
      <c r="F1081" s="33"/>
      <c r="G1081" s="33"/>
      <c r="H1081" s="36">
        <v>290750857</v>
      </c>
      <c r="I1081" s="30">
        <v>0</v>
      </c>
      <c r="J1081" s="36" t="s">
        <v>786</v>
      </c>
      <c r="K1081" s="33"/>
      <c r="L1081" s="33"/>
      <c r="M1081" s="33"/>
      <c r="N1081" s="33"/>
      <c r="O1081" s="33"/>
      <c r="P1081" s="36">
        <v>9609.99</v>
      </c>
      <c r="Q1081" s="36" t="s">
        <v>404</v>
      </c>
      <c r="R1081" s="36" t="s">
        <v>404</v>
      </c>
      <c r="S1081" s="36" t="s">
        <v>404</v>
      </c>
      <c r="T1081" s="36">
        <v>122</v>
      </c>
      <c r="U1081" s="36">
        <v>26650516</v>
      </c>
      <c r="V1081" s="36">
        <v>1</v>
      </c>
      <c r="W1081" s="36">
        <v>62556</v>
      </c>
      <c r="X1081" s="37">
        <v>44761.875</v>
      </c>
      <c r="Y1081" s="36" t="s">
        <v>784</v>
      </c>
      <c r="Z1081" s="36">
        <v>1</v>
      </c>
      <c r="AA1081" s="37"/>
      <c r="AB1081" s="37">
        <v>44761.875</v>
      </c>
      <c r="AC1081" s="37">
        <v>22218.875</v>
      </c>
      <c r="AD1081" s="37">
        <v>44511.875</v>
      </c>
      <c r="AE1081" s="37"/>
      <c r="AF1081" s="37">
        <v>41592.916666666664</v>
      </c>
      <c r="AG1081" s="36"/>
      <c r="AH1081" s="36">
        <v>0</v>
      </c>
      <c r="AI1081" s="36">
        <v>0</v>
      </c>
      <c r="AJ1081" s="36">
        <v>0</v>
      </c>
      <c r="AK1081" s="36">
        <v>0</v>
      </c>
      <c r="AL1081" s="36">
        <v>0</v>
      </c>
      <c r="AM1081" s="36">
        <v>0</v>
      </c>
      <c r="AN1081" s="36" t="s">
        <v>389</v>
      </c>
      <c r="AO1081" s="36">
        <v>103</v>
      </c>
      <c r="AP1081" s="36" t="s">
        <v>422</v>
      </c>
      <c r="AQ1081" s="36">
        <v>133195</v>
      </c>
      <c r="AR1081" s="36">
        <v>1331.95</v>
      </c>
      <c r="AS1081" s="36" t="s">
        <v>408</v>
      </c>
      <c r="AT1081" t="str">
        <f t="shared" si="56"/>
        <v>9276320002907508570MXNXWX BXRXWHX XXRX9609.99SIMSIMSIM1222665051616255644761.875GP2 - SINSP - SERVIDORES PUBLICOS DA ADMINISTRACAO144761.87522218.87544511.87541592.9166666667000000AMIL103GP2 - BLUE PLUS 400 QP1331951331.95ATIVO</v>
      </c>
      <c r="AU1081">
        <f t="shared" si="57"/>
        <v>1</v>
      </c>
      <c r="AV1081">
        <f t="shared" si="58"/>
        <v>1</v>
      </c>
      <c r="AW1081">
        <f>COUNTIF(Erros!$J$2:$J$1060,H1081)</f>
        <v>3</v>
      </c>
      <c r="AX1081">
        <f>COUNTIF(Discrepante!$J$2:$J$86,H1081)</f>
        <v>0</v>
      </c>
      <c r="AY1081">
        <f>COUNTIF(Acertos!$J$2:$J$37,H1081)</f>
        <v>0</v>
      </c>
    </row>
    <row r="1082" spans="1:51">
      <c r="A1082" s="33"/>
      <c r="B1082" s="33"/>
      <c r="C1082" s="33"/>
      <c r="D1082" s="36">
        <v>927632000</v>
      </c>
      <c r="E1082" s="33"/>
      <c r="F1082" s="33"/>
      <c r="G1082" s="33"/>
      <c r="H1082" s="36">
        <v>290750857</v>
      </c>
      <c r="I1082" s="30">
        <v>0</v>
      </c>
      <c r="J1082" s="36" t="s">
        <v>786</v>
      </c>
      <c r="K1082" s="33"/>
      <c r="L1082" s="33"/>
      <c r="M1082" s="33"/>
      <c r="N1082" s="33"/>
      <c r="O1082" s="33"/>
      <c r="P1082" s="36">
        <v>9609.99</v>
      </c>
      <c r="Q1082" s="36" t="s">
        <v>404</v>
      </c>
      <c r="R1082" s="36" t="s">
        <v>404</v>
      </c>
      <c r="S1082" s="36" t="s">
        <v>404</v>
      </c>
      <c r="T1082" s="36">
        <v>122</v>
      </c>
      <c r="U1082" s="36">
        <v>26650516</v>
      </c>
      <c r="V1082" s="36">
        <v>1</v>
      </c>
      <c r="W1082" s="36">
        <v>62556</v>
      </c>
      <c r="X1082" s="37">
        <v>44761.875</v>
      </c>
      <c r="Y1082" s="36" t="s">
        <v>784</v>
      </c>
      <c r="Z1082" s="36">
        <v>1</v>
      </c>
      <c r="AA1082" s="37"/>
      <c r="AB1082" s="37">
        <v>44761.875</v>
      </c>
      <c r="AC1082" s="37">
        <v>22218.875</v>
      </c>
      <c r="AD1082" s="37">
        <v>44511.875</v>
      </c>
      <c r="AE1082" s="37"/>
      <c r="AF1082" s="37">
        <v>41592.916666666664</v>
      </c>
      <c r="AG1082" s="36"/>
      <c r="AH1082" s="36">
        <v>0</v>
      </c>
      <c r="AI1082" s="36">
        <v>0</v>
      </c>
      <c r="AJ1082" s="36">
        <v>0</v>
      </c>
      <c r="AK1082" s="36">
        <v>0</v>
      </c>
      <c r="AL1082" s="36">
        <v>0</v>
      </c>
      <c r="AM1082" s="36">
        <v>0</v>
      </c>
      <c r="AN1082" s="36" t="s">
        <v>389</v>
      </c>
      <c r="AO1082" s="36">
        <v>103</v>
      </c>
      <c r="AP1082" s="36" t="s">
        <v>422</v>
      </c>
      <c r="AQ1082" s="36">
        <v>133195</v>
      </c>
      <c r="AR1082" s="36">
        <v>1331.95</v>
      </c>
      <c r="AS1082" s="36" t="s">
        <v>408</v>
      </c>
      <c r="AT1082" t="str">
        <f t="shared" si="56"/>
        <v>9276320002907508570MXNXWX BXRXWHX XXRX9609.99SIMSIMSIM1222665051616255644761.875GP2 - SINSP - SERVIDORES PUBLICOS DA ADMINISTRACAO144761.87522218.87544511.87541592.9166666667000000AMIL103GP2 - BLUE PLUS 400 QP1331951331.95ATIVO</v>
      </c>
      <c r="AU1082">
        <f t="shared" si="57"/>
        <v>1</v>
      </c>
      <c r="AV1082">
        <f t="shared" si="58"/>
        <v>1</v>
      </c>
      <c r="AW1082">
        <f>COUNTIF(Erros!$J$2:$J$1060,H1082)</f>
        <v>3</v>
      </c>
      <c r="AX1082">
        <f>COUNTIF(Discrepante!$J$2:$J$86,H1082)</f>
        <v>0</v>
      </c>
      <c r="AY1082">
        <f>COUNTIF(Acertos!$J$2:$J$37,H1082)</f>
        <v>0</v>
      </c>
    </row>
    <row r="1083" spans="1:51">
      <c r="A1083" s="33"/>
      <c r="B1083" s="33"/>
      <c r="C1083" s="33"/>
      <c r="D1083" s="36">
        <v>927632000</v>
      </c>
      <c r="E1083" s="33"/>
      <c r="F1083" s="33"/>
      <c r="G1083" s="33"/>
      <c r="H1083" s="36">
        <v>290750865</v>
      </c>
      <c r="I1083" s="30">
        <v>0</v>
      </c>
      <c r="J1083" s="36" t="s">
        <v>787</v>
      </c>
      <c r="K1083" s="33"/>
      <c r="L1083" s="33"/>
      <c r="M1083" s="33"/>
      <c r="N1083" s="33"/>
      <c r="O1083" s="33"/>
      <c r="P1083" s="36">
        <v>3027.32</v>
      </c>
      <c r="Q1083" s="36" t="s">
        <v>404</v>
      </c>
      <c r="R1083" s="36" t="s">
        <v>404</v>
      </c>
      <c r="S1083" s="36" t="s">
        <v>404</v>
      </c>
      <c r="T1083" s="36">
        <v>122</v>
      </c>
      <c r="U1083" s="36">
        <v>26650516</v>
      </c>
      <c r="V1083" s="36">
        <v>1</v>
      </c>
      <c r="W1083" s="36">
        <v>62556</v>
      </c>
      <c r="X1083" s="37">
        <v>44761.875</v>
      </c>
      <c r="Y1083" s="36" t="s">
        <v>784</v>
      </c>
      <c r="Z1083" s="36">
        <v>2</v>
      </c>
      <c r="AA1083" s="37"/>
      <c r="AB1083" s="37">
        <v>44761.875</v>
      </c>
      <c r="AC1083" s="37">
        <v>29952.916666666668</v>
      </c>
      <c r="AD1083" s="37">
        <v>44511.875</v>
      </c>
      <c r="AE1083" s="37"/>
      <c r="AF1083" s="37">
        <v>41592.916666666664</v>
      </c>
      <c r="AG1083" s="36"/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36" t="s">
        <v>389</v>
      </c>
      <c r="AO1083" s="36">
        <v>103</v>
      </c>
      <c r="AP1083" s="36" t="s">
        <v>422</v>
      </c>
      <c r="AQ1083" s="36">
        <v>107175</v>
      </c>
      <c r="AR1083" s="36">
        <v>1071.75</v>
      </c>
      <c r="AS1083" s="36" t="s">
        <v>408</v>
      </c>
      <c r="AT1083" t="str">
        <f t="shared" si="56"/>
        <v>9276320002907508650NXLXN GUXDX DX WXRVXLHX JUNXXR3027.32SIMSIMSIM1222665051616255644761.875GP2 - SINSP - SERVIDORES PUBLICOS DA ADMINISTRACAO244761.87529952.916666666744511.87541592.9166666667000000AMIL103GP2 - BLUE PLUS 400 QP1071751071.75ATIVO</v>
      </c>
      <c r="AU1083">
        <f t="shared" si="57"/>
        <v>0</v>
      </c>
      <c r="AV1083">
        <f t="shared" si="58"/>
        <v>0</v>
      </c>
      <c r="AW1083">
        <f>COUNTIF(Erros!$J$2:$J$1060,H1083)</f>
        <v>3</v>
      </c>
      <c r="AX1083">
        <f>COUNTIF(Discrepante!$J$2:$J$86,H1083)</f>
        <v>0</v>
      </c>
      <c r="AY1083">
        <f>COUNTIF(Acertos!$J$2:$J$37,H1083)</f>
        <v>0</v>
      </c>
    </row>
    <row r="1084" spans="1:51">
      <c r="A1084" s="33"/>
      <c r="B1084" s="33"/>
      <c r="C1084" s="33"/>
      <c r="D1084" s="34">
        <v>927632000</v>
      </c>
      <c r="E1084" s="33"/>
      <c r="F1084" s="33"/>
      <c r="G1084" s="33"/>
      <c r="H1084" s="34">
        <v>290750865</v>
      </c>
      <c r="I1084" s="29">
        <v>0</v>
      </c>
      <c r="J1084" s="34" t="s">
        <v>787</v>
      </c>
      <c r="K1084" s="33"/>
      <c r="L1084" s="33"/>
      <c r="M1084" s="33"/>
      <c r="N1084" s="33"/>
      <c r="O1084" s="33"/>
      <c r="P1084" s="34">
        <v>3027.32</v>
      </c>
      <c r="Q1084" s="34" t="s">
        <v>404</v>
      </c>
      <c r="R1084" s="34" t="s">
        <v>404</v>
      </c>
      <c r="S1084" s="34" t="s">
        <v>404</v>
      </c>
      <c r="T1084" s="34">
        <v>122</v>
      </c>
      <c r="U1084" s="34">
        <v>26650516</v>
      </c>
      <c r="V1084" s="34">
        <v>1</v>
      </c>
      <c r="W1084" s="34">
        <v>62556</v>
      </c>
      <c r="X1084" s="35">
        <v>44761.875</v>
      </c>
      <c r="Y1084" s="34" t="s">
        <v>784</v>
      </c>
      <c r="Z1084" s="34">
        <v>2</v>
      </c>
      <c r="AA1084" s="35"/>
      <c r="AB1084" s="35">
        <v>44761.875</v>
      </c>
      <c r="AC1084" s="35">
        <v>29952.916666666668</v>
      </c>
      <c r="AD1084" s="35">
        <v>44511.875</v>
      </c>
      <c r="AE1084" s="35"/>
      <c r="AF1084" s="35">
        <v>41592.916666666664</v>
      </c>
      <c r="AG1084" s="34"/>
      <c r="AH1084" s="34">
        <v>0</v>
      </c>
      <c r="AI1084" s="34">
        <v>0</v>
      </c>
      <c r="AJ1084" s="34">
        <v>0</v>
      </c>
      <c r="AK1084" s="34">
        <v>0</v>
      </c>
      <c r="AL1084" s="34">
        <v>0</v>
      </c>
      <c r="AM1084" s="34">
        <v>0</v>
      </c>
      <c r="AN1084" s="34" t="s">
        <v>389</v>
      </c>
      <c r="AO1084" s="34">
        <v>103</v>
      </c>
      <c r="AP1084" s="34" t="s">
        <v>422</v>
      </c>
      <c r="AQ1084" s="34">
        <v>107175</v>
      </c>
      <c r="AR1084" s="34">
        <v>1071.75</v>
      </c>
      <c r="AS1084" s="34" t="s">
        <v>408</v>
      </c>
      <c r="AT1084" t="str">
        <f t="shared" si="56"/>
        <v>9276320002907508650NXLXN GUXDX DX WXRVXLHX JUNXXR3027.32SIMSIMSIM1222665051616255644761.875GP2 - SINSP - SERVIDORES PUBLICOS DA ADMINISTRACAO244761.87529952.916666666744511.87541592.9166666667000000AMIL103GP2 - BLUE PLUS 400 QP1071751071.75ATIVO</v>
      </c>
      <c r="AU1084">
        <f t="shared" si="57"/>
        <v>1</v>
      </c>
      <c r="AV1084">
        <f t="shared" si="58"/>
        <v>1</v>
      </c>
      <c r="AW1084">
        <f>COUNTIF(Erros!$J$2:$J$1060,H1084)</f>
        <v>3</v>
      </c>
      <c r="AX1084">
        <f>COUNTIF(Discrepante!$J$2:$J$86,H1084)</f>
        <v>0</v>
      </c>
      <c r="AY1084">
        <f>COUNTIF(Acertos!$J$2:$J$37,H1084)</f>
        <v>0</v>
      </c>
    </row>
    <row r="1085" spans="1:51">
      <c r="A1085" s="33"/>
      <c r="B1085" s="33"/>
      <c r="C1085" s="33"/>
      <c r="D1085" s="34">
        <v>927632000</v>
      </c>
      <c r="E1085" s="33"/>
      <c r="F1085" s="33"/>
      <c r="G1085" s="33"/>
      <c r="H1085" s="34">
        <v>290750865</v>
      </c>
      <c r="I1085" s="29">
        <v>0</v>
      </c>
      <c r="J1085" s="34" t="s">
        <v>787</v>
      </c>
      <c r="K1085" s="33"/>
      <c r="L1085" s="33"/>
      <c r="M1085" s="33"/>
      <c r="N1085" s="33"/>
      <c r="O1085" s="33"/>
      <c r="P1085" s="34">
        <v>3027.32</v>
      </c>
      <c r="Q1085" s="34" t="s">
        <v>404</v>
      </c>
      <c r="R1085" s="34" t="s">
        <v>404</v>
      </c>
      <c r="S1085" s="34" t="s">
        <v>404</v>
      </c>
      <c r="T1085" s="34">
        <v>122</v>
      </c>
      <c r="U1085" s="34">
        <v>26650516</v>
      </c>
      <c r="V1085" s="34">
        <v>1</v>
      </c>
      <c r="W1085" s="34">
        <v>62556</v>
      </c>
      <c r="X1085" s="35">
        <v>44761.875</v>
      </c>
      <c r="Y1085" s="34" t="s">
        <v>784</v>
      </c>
      <c r="Z1085" s="34">
        <v>2</v>
      </c>
      <c r="AA1085" s="35"/>
      <c r="AB1085" s="35">
        <v>44761.875</v>
      </c>
      <c r="AC1085" s="35">
        <v>29952.916666666668</v>
      </c>
      <c r="AD1085" s="35">
        <v>44511.875</v>
      </c>
      <c r="AE1085" s="35"/>
      <c r="AF1085" s="35">
        <v>41592.916666666664</v>
      </c>
      <c r="AG1085" s="34"/>
      <c r="AH1085" s="34">
        <v>0</v>
      </c>
      <c r="AI1085" s="34">
        <v>0</v>
      </c>
      <c r="AJ1085" s="34">
        <v>0</v>
      </c>
      <c r="AK1085" s="34">
        <v>0</v>
      </c>
      <c r="AL1085" s="34">
        <v>0</v>
      </c>
      <c r="AM1085" s="34">
        <v>0</v>
      </c>
      <c r="AN1085" s="34" t="s">
        <v>389</v>
      </c>
      <c r="AO1085" s="34">
        <v>103</v>
      </c>
      <c r="AP1085" s="34" t="s">
        <v>422</v>
      </c>
      <c r="AQ1085" s="34">
        <v>107175</v>
      </c>
      <c r="AR1085" s="34">
        <v>1071.75</v>
      </c>
      <c r="AS1085" s="34" t="s">
        <v>408</v>
      </c>
      <c r="AT1085" t="str">
        <f t="shared" si="56"/>
        <v>9276320002907508650NXLXN GUXDX DX WXRVXLHX JUNXXR3027.32SIMSIMSIM1222665051616255644761.875GP2 - SINSP - SERVIDORES PUBLICOS DA ADMINISTRACAO244761.87529952.916666666744511.87541592.9166666667000000AMIL103GP2 - BLUE PLUS 400 QP1071751071.75ATIVO</v>
      </c>
      <c r="AU1085">
        <f t="shared" si="57"/>
        <v>1</v>
      </c>
      <c r="AV1085">
        <f t="shared" si="58"/>
        <v>1</v>
      </c>
      <c r="AW1085">
        <f>COUNTIF(Erros!$J$2:$J$1060,H1085)</f>
        <v>3</v>
      </c>
      <c r="AX1085">
        <f>COUNTIF(Discrepante!$J$2:$J$86,H1085)</f>
        <v>0</v>
      </c>
      <c r="AY1085">
        <f>COUNTIF(Acertos!$J$2:$J$37,H1085)</f>
        <v>0</v>
      </c>
    </row>
    <row r="1086" spans="1:51">
      <c r="A1086" s="33"/>
      <c r="B1086" s="33"/>
      <c r="C1086" s="33"/>
      <c r="D1086" s="36">
        <v>927616000</v>
      </c>
      <c r="E1086" s="33"/>
      <c r="F1086" s="33"/>
      <c r="G1086" s="33"/>
      <c r="H1086" s="36">
        <v>290786762</v>
      </c>
      <c r="I1086" s="30">
        <v>0</v>
      </c>
      <c r="J1086" s="36" t="s">
        <v>415</v>
      </c>
      <c r="K1086" s="33"/>
      <c r="L1086" s="33"/>
      <c r="M1086" s="33"/>
      <c r="N1086" s="33"/>
      <c r="O1086" s="33"/>
      <c r="P1086" s="36">
        <v>2201.69</v>
      </c>
      <c r="Q1086" s="36" t="s">
        <v>404</v>
      </c>
      <c r="R1086" s="36" t="s">
        <v>404</v>
      </c>
      <c r="S1086" s="36" t="s">
        <v>404</v>
      </c>
      <c r="T1086" s="36">
        <v>116</v>
      </c>
      <c r="U1086" s="36">
        <v>26649007</v>
      </c>
      <c r="V1086" s="36">
        <v>1</v>
      </c>
      <c r="W1086" s="36">
        <v>62671</v>
      </c>
      <c r="X1086" s="37">
        <v>44777.875</v>
      </c>
      <c r="Y1086" s="36" t="s">
        <v>414</v>
      </c>
      <c r="Z1086" s="36">
        <v>0</v>
      </c>
      <c r="AA1086" s="37"/>
      <c r="AB1086" s="37">
        <v>44777.875</v>
      </c>
      <c r="AC1086" s="37">
        <v>31144.875</v>
      </c>
      <c r="AD1086" s="37">
        <v>41623.916666666664</v>
      </c>
      <c r="AE1086" s="37"/>
      <c r="AF1086" s="37">
        <v>41639.916666666664</v>
      </c>
      <c r="AG1086" s="36"/>
      <c r="AH1086" s="36">
        <v>0</v>
      </c>
      <c r="AI1086" s="36">
        <v>0</v>
      </c>
      <c r="AJ1086" s="36">
        <v>0</v>
      </c>
      <c r="AK1086" s="36">
        <v>0</v>
      </c>
      <c r="AL1086" s="36">
        <v>0</v>
      </c>
      <c r="AM1086" s="36">
        <v>0</v>
      </c>
      <c r="AN1086" s="36" t="s">
        <v>389</v>
      </c>
      <c r="AO1086" s="36">
        <v>102</v>
      </c>
      <c r="AP1086" s="36" t="s">
        <v>416</v>
      </c>
      <c r="AQ1086" s="36">
        <v>244385</v>
      </c>
      <c r="AR1086" s="36">
        <v>2443.85</v>
      </c>
      <c r="AS1086" s="36" t="s">
        <v>408</v>
      </c>
      <c r="AT1086" t="str">
        <f t="shared" si="56"/>
        <v>9276160002907867620XMXLXX WRXTXNX JXWXNTX XLVX DX XLXVXXRX2201.69SIMSIMSIM1162664900716267144777.875GP2 - FACERN - FEDERACAO DAS ASSOCIACOES COMERCIAI044777.87531144.87541623.916666666741639.9166666667000000AMIL102GP2 - BLUE PLUS 300 QC2443852443.85ATIVO</v>
      </c>
      <c r="AU1086">
        <f t="shared" si="57"/>
        <v>0</v>
      </c>
      <c r="AV1086">
        <f t="shared" si="58"/>
        <v>0</v>
      </c>
      <c r="AW1086">
        <f>COUNTIF(Erros!$J$2:$J$1060,H1086)</f>
        <v>1</v>
      </c>
      <c r="AX1086">
        <f>COUNTIF(Discrepante!$J$2:$J$86,H1086)</f>
        <v>0</v>
      </c>
      <c r="AY1086">
        <f>COUNTIF(Acertos!$J$2:$J$37,H1086)</f>
        <v>0</v>
      </c>
    </row>
    <row r="1087" spans="1:51">
      <c r="A1087" s="33"/>
      <c r="B1087" s="33"/>
      <c r="C1087" s="33"/>
      <c r="D1087" s="34">
        <v>927614000</v>
      </c>
      <c r="E1087" s="33"/>
      <c r="F1087" s="33"/>
      <c r="G1087" s="33"/>
      <c r="H1087" s="34">
        <v>290791316</v>
      </c>
      <c r="I1087" s="29">
        <v>0</v>
      </c>
      <c r="J1087" s="34" t="s">
        <v>418</v>
      </c>
      <c r="K1087" s="33"/>
      <c r="L1087" s="33"/>
      <c r="M1087" s="33"/>
      <c r="N1087" s="33"/>
      <c r="O1087" s="33"/>
      <c r="P1087" s="34">
        <v>8968.9699999999993</v>
      </c>
      <c r="Q1087" s="34" t="s">
        <v>404</v>
      </c>
      <c r="R1087" s="34" t="s">
        <v>404</v>
      </c>
      <c r="S1087" s="34" t="s">
        <v>404</v>
      </c>
      <c r="T1087" s="34">
        <v>119</v>
      </c>
      <c r="U1087" s="34">
        <v>26650448</v>
      </c>
      <c r="V1087" s="34">
        <v>1</v>
      </c>
      <c r="W1087" s="34">
        <v>62682</v>
      </c>
      <c r="X1087" s="35">
        <v>44777.875</v>
      </c>
      <c r="Y1087" s="34" t="s">
        <v>417</v>
      </c>
      <c r="Z1087" s="34">
        <v>0</v>
      </c>
      <c r="AA1087" s="35">
        <v>44760.875</v>
      </c>
      <c r="AB1087" s="35">
        <v>44777.875</v>
      </c>
      <c r="AC1087" s="35">
        <v>21403.875</v>
      </c>
      <c r="AD1087" s="35">
        <v>44760.875</v>
      </c>
      <c r="AE1087" s="35">
        <v>43643.875</v>
      </c>
      <c r="AF1087" s="35">
        <v>41639.916666666664</v>
      </c>
      <c r="AG1087" s="34"/>
      <c r="AH1087" s="34">
        <v>0</v>
      </c>
      <c r="AI1087" s="34">
        <v>0</v>
      </c>
      <c r="AJ1087" s="34">
        <v>0</v>
      </c>
      <c r="AK1087" s="34">
        <v>0</v>
      </c>
      <c r="AL1087" s="34">
        <v>0</v>
      </c>
      <c r="AM1087" s="34">
        <v>0</v>
      </c>
      <c r="AN1087" s="34" t="s">
        <v>389</v>
      </c>
      <c r="AO1087" s="34">
        <v>102</v>
      </c>
      <c r="AP1087" s="34" t="s">
        <v>419</v>
      </c>
      <c r="AQ1087" s="34">
        <v>495452</v>
      </c>
      <c r="AR1087" s="34">
        <v>4954.5200000000004</v>
      </c>
      <c r="AS1087" s="34" t="s">
        <v>391</v>
      </c>
      <c r="AT1087" t="str">
        <f t="shared" si="56"/>
        <v>9276140002907913160MXRXX XNTXNX GXMX DX XLVX8968.97SIMSIMSIM1192665044816268244777.875GP2 - FETRACOM - TRABALHADORES DO COMERCIO DE BENS044760.87544777.87521403.87544760.87543643.87541639.9166666667000000AMIL102GP2 - BLUE PLUS 400 QC4954524954.52INATIVO</v>
      </c>
      <c r="AU1087">
        <f t="shared" si="57"/>
        <v>0</v>
      </c>
      <c r="AV1087">
        <f t="shared" si="58"/>
        <v>0</v>
      </c>
      <c r="AW1087">
        <f>COUNTIF(Erros!$J$2:$J$1060,H1087)</f>
        <v>1</v>
      </c>
      <c r="AX1087">
        <f>COUNTIF(Discrepante!$J$2:$J$86,H1087)</f>
        <v>0</v>
      </c>
      <c r="AY1087">
        <f>COUNTIF(Acertos!$J$2:$J$37,H1087)</f>
        <v>0</v>
      </c>
    </row>
    <row r="1088" spans="1:51">
      <c r="A1088" s="33"/>
      <c r="B1088" s="33"/>
      <c r="C1088" s="33"/>
      <c r="D1088" s="34">
        <v>927614000</v>
      </c>
      <c r="E1088" s="33"/>
      <c r="F1088" s="33"/>
      <c r="G1088" s="33"/>
      <c r="H1088" s="34">
        <v>290808987</v>
      </c>
      <c r="I1088" s="29">
        <v>0</v>
      </c>
      <c r="J1088" s="34" t="s">
        <v>423</v>
      </c>
      <c r="K1088" s="33"/>
      <c r="L1088" s="33"/>
      <c r="M1088" s="33"/>
      <c r="N1088" s="33"/>
      <c r="O1088" s="33"/>
      <c r="P1088" s="34">
        <v>2295.3200000000002</v>
      </c>
      <c r="Q1088" s="34" t="s">
        <v>404</v>
      </c>
      <c r="R1088" s="34" t="s">
        <v>404</v>
      </c>
      <c r="S1088" s="34" t="s">
        <v>386</v>
      </c>
      <c r="T1088" s="34">
        <v>119</v>
      </c>
      <c r="U1088" s="34">
        <v>26650516</v>
      </c>
      <c r="V1088" s="34">
        <v>1</v>
      </c>
      <c r="W1088" s="34">
        <v>62783</v>
      </c>
      <c r="X1088" s="35">
        <v>44777.875</v>
      </c>
      <c r="Y1088" s="34" t="s">
        <v>417</v>
      </c>
      <c r="Z1088" s="34">
        <v>0</v>
      </c>
      <c r="AA1088" s="35"/>
      <c r="AB1088" s="35">
        <v>44777.875</v>
      </c>
      <c r="AC1088" s="35">
        <v>35052.916666666664</v>
      </c>
      <c r="AD1088" s="35">
        <v>44720.875</v>
      </c>
      <c r="AE1088" s="35">
        <v>44704.875</v>
      </c>
      <c r="AF1088" s="35">
        <v>41670.916666666664</v>
      </c>
      <c r="AG1088" s="34"/>
      <c r="AH1088" s="34">
        <v>0</v>
      </c>
      <c r="AI1088" s="34">
        <v>0</v>
      </c>
      <c r="AJ1088" s="34">
        <v>0</v>
      </c>
      <c r="AK1088" s="34">
        <v>0</v>
      </c>
      <c r="AL1088" s="34">
        <v>0</v>
      </c>
      <c r="AM1088" s="34">
        <v>0</v>
      </c>
      <c r="AN1088" s="34" t="s">
        <v>389</v>
      </c>
      <c r="AO1088" s="34">
        <v>101</v>
      </c>
      <c r="AP1088" s="34" t="s">
        <v>422</v>
      </c>
      <c r="AQ1088" s="34">
        <v>25478</v>
      </c>
      <c r="AR1088" s="34">
        <v>2547.8000000000002</v>
      </c>
      <c r="AS1088" s="34" t="s">
        <v>408</v>
      </c>
      <c r="AT1088" t="str">
        <f t="shared" si="56"/>
        <v>9276140002908089870GXBRXXL LUWX XRXUJX GXNXNX2295.32SIMSIMNÃO1192665051616278344777.875GP2 - FETRACOM - TRABALHADORES DO COMERCIO DE BENS044777.87535052.916666666744720.87544704.87541670.9166666667000000AMIL101GP2 - BLUE PLUS 400 QP254782547.8ATIVO</v>
      </c>
      <c r="AU1088">
        <f t="shared" si="57"/>
        <v>0</v>
      </c>
      <c r="AV1088">
        <f t="shared" si="58"/>
        <v>0</v>
      </c>
      <c r="AW1088">
        <f>COUNTIF(Erros!$J$2:$J$1060,H1088)</f>
        <v>1</v>
      </c>
      <c r="AX1088">
        <f>COUNTIF(Discrepante!$J$2:$J$86,H1088)</f>
        <v>0</v>
      </c>
      <c r="AY1088">
        <f>COUNTIF(Acertos!$J$2:$J$37,H1088)</f>
        <v>0</v>
      </c>
    </row>
    <row r="1089" spans="1:51">
      <c r="A1089" s="33"/>
      <c r="B1089" s="33"/>
      <c r="C1089" s="33"/>
      <c r="D1089" s="36">
        <v>0</v>
      </c>
      <c r="E1089" s="33"/>
      <c r="F1089" s="33"/>
      <c r="G1089" s="33"/>
      <c r="H1089" s="36">
        <v>290812380</v>
      </c>
      <c r="I1089" s="30">
        <v>0</v>
      </c>
      <c r="J1089" s="36" t="s">
        <v>421</v>
      </c>
      <c r="K1089" s="33"/>
      <c r="L1089" s="33"/>
      <c r="M1089" s="33"/>
      <c r="N1089" s="33"/>
      <c r="O1089" s="33"/>
      <c r="P1089" s="36">
        <v>9609.99</v>
      </c>
      <c r="Q1089" s="36" t="s">
        <v>404</v>
      </c>
      <c r="R1089" s="36" t="s">
        <v>404</v>
      </c>
      <c r="S1089" s="36" t="s">
        <v>404</v>
      </c>
      <c r="T1089" s="36">
        <v>172</v>
      </c>
      <c r="U1089" s="36">
        <v>26650516</v>
      </c>
      <c r="V1089" s="36">
        <v>1</v>
      </c>
      <c r="W1089" s="36">
        <v>62771</v>
      </c>
      <c r="X1089" s="37">
        <v>44777.875</v>
      </c>
      <c r="Y1089" s="36" t="s">
        <v>420</v>
      </c>
      <c r="Z1089" s="36">
        <v>0</v>
      </c>
      <c r="AA1089" s="37"/>
      <c r="AB1089" s="37">
        <v>44777.875</v>
      </c>
      <c r="AC1089" s="37">
        <v>21009.875</v>
      </c>
      <c r="AD1089" s="37">
        <v>44062.875</v>
      </c>
      <c r="AE1089" s="37"/>
      <c r="AF1089" s="37">
        <v>41670.916666666664</v>
      </c>
      <c r="AG1089" s="36"/>
      <c r="AH1089" s="36">
        <v>0</v>
      </c>
      <c r="AI1089" s="36">
        <v>0</v>
      </c>
      <c r="AJ1089" s="36">
        <v>0</v>
      </c>
      <c r="AK1089" s="36">
        <v>0</v>
      </c>
      <c r="AL1089" s="36">
        <v>0</v>
      </c>
      <c r="AM1089" s="36">
        <v>0</v>
      </c>
      <c r="AN1089" s="36" t="s">
        <v>389</v>
      </c>
      <c r="AO1089" s="36">
        <v>101</v>
      </c>
      <c r="AP1089" s="36" t="s">
        <v>422</v>
      </c>
      <c r="AQ1089" s="36">
        <v>210377</v>
      </c>
      <c r="AR1089" s="36">
        <v>2103.77</v>
      </c>
      <c r="AS1089" s="36" t="s">
        <v>408</v>
      </c>
      <c r="AT1089" t="str">
        <f t="shared" si="56"/>
        <v>02908123800WXXXNX RXXLXX DX XRXUJX9609.99SIMSIMSIM1722665051616277144777.875GP2 - FETRACOM - TAXA DIFERENCIADA044777.87521009.87544062.87541670.9166666667000000AMIL101GP2 - BLUE PLUS 400 QP2103772103.77ATIVO</v>
      </c>
      <c r="AU1089">
        <f t="shared" si="57"/>
        <v>0</v>
      </c>
      <c r="AV1089">
        <f t="shared" si="58"/>
        <v>0</v>
      </c>
      <c r="AW1089">
        <f>COUNTIF(Erros!$J$2:$J$1060,H1089)</f>
        <v>1</v>
      </c>
      <c r="AX1089">
        <f>COUNTIF(Discrepante!$J$2:$J$86,H1089)</f>
        <v>0</v>
      </c>
      <c r="AY1089">
        <f>COUNTIF(Acertos!$J$2:$J$37,H1089)</f>
        <v>0</v>
      </c>
    </row>
    <row r="1090" spans="1:51">
      <c r="A1090" s="33"/>
      <c r="B1090" s="33"/>
      <c r="C1090" s="33"/>
      <c r="D1090" s="36">
        <v>927627000</v>
      </c>
      <c r="E1090" s="33"/>
      <c r="F1090" s="33"/>
      <c r="G1090" s="33"/>
      <c r="H1090" s="36">
        <v>290838347</v>
      </c>
      <c r="I1090" s="30">
        <v>0</v>
      </c>
      <c r="J1090" s="36" t="s">
        <v>789</v>
      </c>
      <c r="K1090" s="33"/>
      <c r="L1090" s="33"/>
      <c r="M1090" s="33"/>
      <c r="N1090" s="33"/>
      <c r="O1090" s="33"/>
      <c r="P1090" s="36">
        <v>2935.56</v>
      </c>
      <c r="Q1090" s="36" t="s">
        <v>404</v>
      </c>
      <c r="R1090" s="36" t="s">
        <v>386</v>
      </c>
      <c r="S1090" s="36" t="s">
        <v>386</v>
      </c>
      <c r="T1090" s="36">
        <v>119</v>
      </c>
      <c r="U1090" s="36">
        <v>26650667</v>
      </c>
      <c r="V1090" s="36">
        <v>1</v>
      </c>
      <c r="W1090" s="36">
        <v>62836</v>
      </c>
      <c r="X1090" s="37">
        <v>44761.875</v>
      </c>
      <c r="Y1090" s="36" t="s">
        <v>417</v>
      </c>
      <c r="Z1090" s="36">
        <v>0</v>
      </c>
      <c r="AA1090" s="37"/>
      <c r="AB1090" s="37">
        <v>44761.875</v>
      </c>
      <c r="AC1090" s="37">
        <v>31854.875</v>
      </c>
      <c r="AD1090" s="37">
        <v>44704.875</v>
      </c>
      <c r="AE1090" s="37">
        <v>44704.875</v>
      </c>
      <c r="AF1090" s="37">
        <v>41684.916666666664</v>
      </c>
      <c r="AG1090" s="36"/>
      <c r="AH1090" s="36">
        <v>0</v>
      </c>
      <c r="AI1090" s="36">
        <v>0</v>
      </c>
      <c r="AJ1090" s="36">
        <v>0</v>
      </c>
      <c r="AK1090" s="36">
        <v>0</v>
      </c>
      <c r="AL1090" s="36">
        <v>0</v>
      </c>
      <c r="AM1090" s="36">
        <v>0</v>
      </c>
      <c r="AN1090" s="36" t="s">
        <v>389</v>
      </c>
      <c r="AO1090" s="36">
        <v>100</v>
      </c>
      <c r="AP1090" s="36" t="s">
        <v>790</v>
      </c>
      <c r="AQ1090" s="36">
        <v>325848</v>
      </c>
      <c r="AR1090" s="36">
        <v>3258.48</v>
      </c>
      <c r="AS1090" s="36" t="s">
        <v>480</v>
      </c>
      <c r="AT1090" t="str">
        <f t="shared" ref="AT1090:AT1153" si="60">CONCATENATE(A1090,B1090,C1090,D1090,E1090,F1090,G1090,H1090,I1090,J1090,K1090,L1090,M1090,N1090,O1090,P1090,Q1090,R1090,S1090,T1090,U1090,V1090,W1090,X1090,Y1090,Z1090,AA1090,AB1090,AC1090,AD1090,AE1090,AF1090,AG1090,AH1090,AI1090,AJ1090,AK1090,AL1090,AM1090,AN1090,AO1090,AP1090,AQ1090,AR1090,AS1090)</f>
        <v>9276270002908383470XWXWXX JXX RXGX DX XLXVXXRX2935.56SIMNÃONÃO1192665066716283644761.875GP2 - FETRACOM - TRABALHADORES DO COMERCIO DE BENS044761.87531854.87544704.87544704.87541684.9166666667000000AMIL100GP2 - BLUE PLUS 500 QP3258483258.48SUSPENSÃO</v>
      </c>
      <c r="AU1090">
        <f t="shared" ref="AU1090:AU1153" si="61">IF(AT1090=AT1089,1,0)</f>
        <v>0</v>
      </c>
      <c r="AV1090">
        <f t="shared" si="58"/>
        <v>0</v>
      </c>
      <c r="AW1090">
        <f>COUNTIF(Erros!$J$2:$J$1060,H1090)</f>
        <v>3</v>
      </c>
      <c r="AX1090">
        <f>COUNTIF(Discrepante!$J$2:$J$86,H1090)</f>
        <v>0</v>
      </c>
      <c r="AY1090">
        <f>COUNTIF(Acertos!$J$2:$J$37,H1090)</f>
        <v>0</v>
      </c>
    </row>
    <row r="1091" spans="1:51">
      <c r="A1091" s="33"/>
      <c r="B1091" s="33"/>
      <c r="C1091" s="33"/>
      <c r="D1091" s="34">
        <v>927627000</v>
      </c>
      <c r="E1091" s="33"/>
      <c r="F1091" s="33"/>
      <c r="G1091" s="33"/>
      <c r="H1091" s="34">
        <v>290838347</v>
      </c>
      <c r="I1091" s="29">
        <v>0</v>
      </c>
      <c r="J1091" s="34" t="s">
        <v>789</v>
      </c>
      <c r="K1091" s="33"/>
      <c r="L1091" s="33"/>
      <c r="M1091" s="33"/>
      <c r="N1091" s="33"/>
      <c r="O1091" s="33"/>
      <c r="P1091" s="34">
        <v>2935.56</v>
      </c>
      <c r="Q1091" s="34" t="s">
        <v>404</v>
      </c>
      <c r="R1091" s="34" t="s">
        <v>386</v>
      </c>
      <c r="S1091" s="34" t="s">
        <v>386</v>
      </c>
      <c r="T1091" s="34">
        <v>119</v>
      </c>
      <c r="U1091" s="34">
        <v>26650667</v>
      </c>
      <c r="V1091" s="34">
        <v>1</v>
      </c>
      <c r="W1091" s="34">
        <v>62836</v>
      </c>
      <c r="X1091" s="35">
        <v>44761.875</v>
      </c>
      <c r="Y1091" s="34" t="s">
        <v>417</v>
      </c>
      <c r="Z1091" s="34">
        <v>0</v>
      </c>
      <c r="AA1091" s="35"/>
      <c r="AB1091" s="35">
        <v>44761.875</v>
      </c>
      <c r="AC1091" s="35">
        <v>31854.875</v>
      </c>
      <c r="AD1091" s="35">
        <v>44704.875</v>
      </c>
      <c r="AE1091" s="35">
        <v>44704.875</v>
      </c>
      <c r="AF1091" s="35">
        <v>41684.916666666664</v>
      </c>
      <c r="AG1091" s="34"/>
      <c r="AH1091" s="34">
        <v>0</v>
      </c>
      <c r="AI1091" s="34">
        <v>0</v>
      </c>
      <c r="AJ1091" s="34">
        <v>0</v>
      </c>
      <c r="AK1091" s="34">
        <v>0</v>
      </c>
      <c r="AL1091" s="34">
        <v>0</v>
      </c>
      <c r="AM1091" s="34">
        <v>0</v>
      </c>
      <c r="AN1091" s="34" t="s">
        <v>389</v>
      </c>
      <c r="AO1091" s="34">
        <v>100</v>
      </c>
      <c r="AP1091" s="34" t="s">
        <v>790</v>
      </c>
      <c r="AQ1091" s="34">
        <v>325848</v>
      </c>
      <c r="AR1091" s="34">
        <v>3258.48</v>
      </c>
      <c r="AS1091" s="34" t="s">
        <v>480</v>
      </c>
      <c r="AT1091" t="str">
        <f t="shared" si="60"/>
        <v>9276270002908383470XWXWXX JXX RXGX DX XLXVXXRX2935.56SIMNÃONÃO1192665066716283644761.875GP2 - FETRACOM - TRABALHADORES DO COMERCIO DE BENS044761.87531854.87544704.87544704.87541684.9166666667000000AMIL100GP2 - BLUE PLUS 500 QP3258483258.48SUSPENSÃO</v>
      </c>
      <c r="AU1091">
        <f t="shared" si="61"/>
        <v>1</v>
      </c>
      <c r="AV1091">
        <f t="shared" ref="AV1091:AV1154" si="62">IF(H1091=H1090,1,0)</f>
        <v>1</v>
      </c>
      <c r="AW1091">
        <f>COUNTIF(Erros!$J$2:$J$1060,H1091)</f>
        <v>3</v>
      </c>
      <c r="AX1091">
        <f>COUNTIF(Discrepante!$J$2:$J$86,H1091)</f>
        <v>0</v>
      </c>
      <c r="AY1091">
        <f>COUNTIF(Acertos!$J$2:$J$37,H1091)</f>
        <v>0</v>
      </c>
    </row>
    <row r="1092" spans="1:51">
      <c r="A1092" s="33"/>
      <c r="B1092" s="33"/>
      <c r="C1092" s="33"/>
      <c r="D1092" s="34">
        <v>927627000</v>
      </c>
      <c r="E1092" s="33"/>
      <c r="F1092" s="33"/>
      <c r="G1092" s="33"/>
      <c r="H1092" s="34">
        <v>290838347</v>
      </c>
      <c r="I1092" s="29">
        <v>0</v>
      </c>
      <c r="J1092" s="34" t="s">
        <v>789</v>
      </c>
      <c r="K1092" s="33"/>
      <c r="L1092" s="33"/>
      <c r="M1092" s="33"/>
      <c r="N1092" s="33"/>
      <c r="O1092" s="33"/>
      <c r="P1092" s="34">
        <v>2935.56</v>
      </c>
      <c r="Q1092" s="34" t="s">
        <v>404</v>
      </c>
      <c r="R1092" s="34" t="s">
        <v>386</v>
      </c>
      <c r="S1092" s="34" t="s">
        <v>386</v>
      </c>
      <c r="T1092" s="34">
        <v>119</v>
      </c>
      <c r="U1092" s="34">
        <v>26650667</v>
      </c>
      <c r="V1092" s="34">
        <v>1</v>
      </c>
      <c r="W1092" s="34">
        <v>62836</v>
      </c>
      <c r="X1092" s="35">
        <v>44761.875</v>
      </c>
      <c r="Y1092" s="34" t="s">
        <v>417</v>
      </c>
      <c r="Z1092" s="34">
        <v>0</v>
      </c>
      <c r="AA1092" s="35"/>
      <c r="AB1092" s="35">
        <v>44761.875</v>
      </c>
      <c r="AC1092" s="35">
        <v>31854.875</v>
      </c>
      <c r="AD1092" s="35">
        <v>44704.875</v>
      </c>
      <c r="AE1092" s="35">
        <v>44704.875</v>
      </c>
      <c r="AF1092" s="35">
        <v>41684.916666666664</v>
      </c>
      <c r="AG1092" s="34"/>
      <c r="AH1092" s="34">
        <v>0</v>
      </c>
      <c r="AI1092" s="34">
        <v>0</v>
      </c>
      <c r="AJ1092" s="34">
        <v>0</v>
      </c>
      <c r="AK1092" s="34">
        <v>0</v>
      </c>
      <c r="AL1092" s="34">
        <v>0</v>
      </c>
      <c r="AM1092" s="34">
        <v>0</v>
      </c>
      <c r="AN1092" s="34" t="s">
        <v>389</v>
      </c>
      <c r="AO1092" s="34">
        <v>100</v>
      </c>
      <c r="AP1092" s="34" t="s">
        <v>790</v>
      </c>
      <c r="AQ1092" s="34">
        <v>325848</v>
      </c>
      <c r="AR1092" s="34">
        <v>3258.48</v>
      </c>
      <c r="AS1092" s="34" t="s">
        <v>480</v>
      </c>
      <c r="AT1092" t="str">
        <f t="shared" si="60"/>
        <v>9276270002908383470XWXWXX JXX RXGX DX XLXVXXRX2935.56SIMNÃONÃO1192665066716283644761.875GP2 - FETRACOM - TRABALHADORES DO COMERCIO DE BENS044761.87531854.87544704.87544704.87541684.9166666667000000AMIL100GP2 - BLUE PLUS 500 QP3258483258.48SUSPENSÃO</v>
      </c>
      <c r="AU1092">
        <f t="shared" si="61"/>
        <v>1</v>
      </c>
      <c r="AV1092">
        <f t="shared" si="62"/>
        <v>1</v>
      </c>
      <c r="AW1092">
        <f>COUNTIF(Erros!$J$2:$J$1060,H1092)</f>
        <v>3</v>
      </c>
      <c r="AX1092">
        <f>COUNTIF(Discrepante!$J$2:$J$86,H1092)</f>
        <v>0</v>
      </c>
      <c r="AY1092">
        <f>COUNTIF(Acertos!$J$2:$J$37,H1092)</f>
        <v>0</v>
      </c>
    </row>
    <row r="1093" spans="1:51">
      <c r="A1093" s="33"/>
      <c r="B1093" s="33"/>
      <c r="C1093" s="33"/>
      <c r="D1093" s="34">
        <v>927630000</v>
      </c>
      <c r="E1093" s="33"/>
      <c r="F1093" s="33"/>
      <c r="G1093" s="33"/>
      <c r="H1093" s="34">
        <v>290839696</v>
      </c>
      <c r="I1093" s="29">
        <v>0</v>
      </c>
      <c r="J1093" s="34" t="s">
        <v>791</v>
      </c>
      <c r="K1093" s="33"/>
      <c r="L1093" s="33"/>
      <c r="M1093" s="33"/>
      <c r="N1093" s="33"/>
      <c r="O1093" s="33"/>
      <c r="P1093" s="34">
        <v>3228.98</v>
      </c>
      <c r="Q1093" s="34" t="s">
        <v>404</v>
      </c>
      <c r="R1093" s="34" t="s">
        <v>404</v>
      </c>
      <c r="S1093" s="34" t="s">
        <v>404</v>
      </c>
      <c r="T1093" s="34">
        <v>116</v>
      </c>
      <c r="U1093" s="34">
        <v>26650667</v>
      </c>
      <c r="V1093" s="34">
        <v>1</v>
      </c>
      <c r="W1093" s="34">
        <v>62887</v>
      </c>
      <c r="X1093" s="35">
        <v>44761.875</v>
      </c>
      <c r="Y1093" s="34" t="s">
        <v>414</v>
      </c>
      <c r="Z1093" s="34">
        <v>0</v>
      </c>
      <c r="AA1093" s="35"/>
      <c r="AB1093" s="35">
        <v>44761.875</v>
      </c>
      <c r="AC1093" s="35">
        <v>29162.875</v>
      </c>
      <c r="AD1093" s="35">
        <v>41673.916666666664</v>
      </c>
      <c r="AE1093" s="35"/>
      <c r="AF1093" s="35">
        <v>41684.916666666664</v>
      </c>
      <c r="AG1093" s="34"/>
      <c r="AH1093" s="34">
        <v>0</v>
      </c>
      <c r="AI1093" s="34">
        <v>0</v>
      </c>
      <c r="AJ1093" s="34">
        <v>0</v>
      </c>
      <c r="AK1093" s="34">
        <v>0</v>
      </c>
      <c r="AL1093" s="34">
        <v>0</v>
      </c>
      <c r="AM1093" s="34">
        <v>0</v>
      </c>
      <c r="AN1093" s="34" t="s">
        <v>389</v>
      </c>
      <c r="AO1093" s="34">
        <v>100</v>
      </c>
      <c r="AP1093" s="34" t="s">
        <v>790</v>
      </c>
      <c r="AQ1093" s="34">
        <v>35842</v>
      </c>
      <c r="AR1093" s="34">
        <v>3584.2</v>
      </c>
      <c r="AS1093" s="34" t="s">
        <v>408</v>
      </c>
      <c r="AT1093" t="str">
        <f t="shared" si="60"/>
        <v>9276300002908396960XXDXRX DX MXNXX BRXXL WXMXRX3228.98SIMSIMSIM1162665066716288744761.875GP2 - FACERN - FEDERACAO DAS ASSOCIACOES COMERCIAI044761.87529162.87541673.916666666741684.9166666667000000AMIL100GP2 - BLUE PLUS 500 QP358423584.2ATIVO</v>
      </c>
      <c r="AU1093">
        <f t="shared" si="61"/>
        <v>0</v>
      </c>
      <c r="AV1093">
        <f t="shared" si="62"/>
        <v>0</v>
      </c>
      <c r="AW1093">
        <f>COUNTIF(Erros!$J$2:$J$1060,H1093)</f>
        <v>3</v>
      </c>
      <c r="AX1093">
        <f>COUNTIF(Discrepante!$J$2:$J$86,H1093)</f>
        <v>0</v>
      </c>
      <c r="AY1093">
        <f>COUNTIF(Acertos!$J$2:$J$37,H1093)</f>
        <v>0</v>
      </c>
    </row>
    <row r="1094" spans="1:51">
      <c r="A1094" s="33"/>
      <c r="B1094" s="33"/>
      <c r="C1094" s="33"/>
      <c r="D1094" s="36">
        <v>927630000</v>
      </c>
      <c r="E1094" s="33"/>
      <c r="F1094" s="33"/>
      <c r="G1094" s="33"/>
      <c r="H1094" s="36">
        <v>290839696</v>
      </c>
      <c r="I1094" s="30">
        <v>0</v>
      </c>
      <c r="J1094" s="36" t="s">
        <v>791</v>
      </c>
      <c r="K1094" s="33"/>
      <c r="L1094" s="33"/>
      <c r="M1094" s="33"/>
      <c r="N1094" s="33"/>
      <c r="O1094" s="33"/>
      <c r="P1094" s="36">
        <v>3228.98</v>
      </c>
      <c r="Q1094" s="36" t="s">
        <v>404</v>
      </c>
      <c r="R1094" s="36" t="s">
        <v>404</v>
      </c>
      <c r="S1094" s="36" t="s">
        <v>404</v>
      </c>
      <c r="T1094" s="36">
        <v>116</v>
      </c>
      <c r="U1094" s="36">
        <v>26650667</v>
      </c>
      <c r="V1094" s="36">
        <v>1</v>
      </c>
      <c r="W1094" s="36">
        <v>62887</v>
      </c>
      <c r="X1094" s="37">
        <v>44761.875</v>
      </c>
      <c r="Y1094" s="36" t="s">
        <v>414</v>
      </c>
      <c r="Z1094" s="36">
        <v>0</v>
      </c>
      <c r="AA1094" s="37"/>
      <c r="AB1094" s="37">
        <v>44761.875</v>
      </c>
      <c r="AC1094" s="37">
        <v>29162.875</v>
      </c>
      <c r="AD1094" s="37">
        <v>41673.916666666664</v>
      </c>
      <c r="AE1094" s="37"/>
      <c r="AF1094" s="37">
        <v>41684.916666666664</v>
      </c>
      <c r="AG1094" s="36"/>
      <c r="AH1094" s="36">
        <v>0</v>
      </c>
      <c r="AI1094" s="36">
        <v>0</v>
      </c>
      <c r="AJ1094" s="36">
        <v>0</v>
      </c>
      <c r="AK1094" s="36">
        <v>0</v>
      </c>
      <c r="AL1094" s="36">
        <v>0</v>
      </c>
      <c r="AM1094" s="36">
        <v>0</v>
      </c>
      <c r="AN1094" s="36" t="s">
        <v>389</v>
      </c>
      <c r="AO1094" s="36">
        <v>100</v>
      </c>
      <c r="AP1094" s="36" t="s">
        <v>790</v>
      </c>
      <c r="AQ1094" s="36">
        <v>35842</v>
      </c>
      <c r="AR1094" s="36">
        <v>3584.2</v>
      </c>
      <c r="AS1094" s="36" t="s">
        <v>408</v>
      </c>
      <c r="AT1094" t="str">
        <f t="shared" si="60"/>
        <v>9276300002908396960XXDXRX DX MXNXX BRXXL WXMXRX3228.98SIMSIMSIM1162665066716288744761.875GP2 - FACERN - FEDERACAO DAS ASSOCIACOES COMERCIAI044761.87529162.87541673.916666666741684.9166666667000000AMIL100GP2 - BLUE PLUS 500 QP358423584.2ATIVO</v>
      </c>
      <c r="AU1094">
        <f t="shared" si="61"/>
        <v>1</v>
      </c>
      <c r="AV1094">
        <f t="shared" si="62"/>
        <v>1</v>
      </c>
      <c r="AW1094">
        <f>COUNTIF(Erros!$J$2:$J$1060,H1094)</f>
        <v>3</v>
      </c>
      <c r="AX1094">
        <f>COUNTIF(Discrepante!$J$2:$J$86,H1094)</f>
        <v>0</v>
      </c>
      <c r="AY1094">
        <f>COUNTIF(Acertos!$J$2:$J$37,H1094)</f>
        <v>0</v>
      </c>
    </row>
    <row r="1095" spans="1:51">
      <c r="A1095" s="33"/>
      <c r="B1095" s="33"/>
      <c r="C1095" s="33"/>
      <c r="D1095" s="36">
        <v>927630000</v>
      </c>
      <c r="E1095" s="33"/>
      <c r="F1095" s="33"/>
      <c r="G1095" s="33"/>
      <c r="H1095" s="36">
        <v>290839696</v>
      </c>
      <c r="I1095" s="30">
        <v>0</v>
      </c>
      <c r="J1095" s="36" t="s">
        <v>791</v>
      </c>
      <c r="K1095" s="33"/>
      <c r="L1095" s="33"/>
      <c r="M1095" s="33"/>
      <c r="N1095" s="33"/>
      <c r="O1095" s="33"/>
      <c r="P1095" s="36">
        <v>3228.98</v>
      </c>
      <c r="Q1095" s="36" t="s">
        <v>404</v>
      </c>
      <c r="R1095" s="36" t="s">
        <v>404</v>
      </c>
      <c r="S1095" s="36" t="s">
        <v>404</v>
      </c>
      <c r="T1095" s="36">
        <v>116</v>
      </c>
      <c r="U1095" s="36">
        <v>26650667</v>
      </c>
      <c r="V1095" s="36">
        <v>1</v>
      </c>
      <c r="W1095" s="36">
        <v>62887</v>
      </c>
      <c r="X1095" s="37">
        <v>44761.875</v>
      </c>
      <c r="Y1095" s="36" t="s">
        <v>414</v>
      </c>
      <c r="Z1095" s="36">
        <v>0</v>
      </c>
      <c r="AA1095" s="37"/>
      <c r="AB1095" s="37">
        <v>44761.875</v>
      </c>
      <c r="AC1095" s="37">
        <v>29162.875</v>
      </c>
      <c r="AD1095" s="37">
        <v>41673.916666666664</v>
      </c>
      <c r="AE1095" s="37"/>
      <c r="AF1095" s="37">
        <v>41684.916666666664</v>
      </c>
      <c r="AG1095" s="36"/>
      <c r="AH1095" s="36">
        <v>0</v>
      </c>
      <c r="AI1095" s="36">
        <v>0</v>
      </c>
      <c r="AJ1095" s="36">
        <v>0</v>
      </c>
      <c r="AK1095" s="36">
        <v>0</v>
      </c>
      <c r="AL1095" s="36">
        <v>0</v>
      </c>
      <c r="AM1095" s="36">
        <v>0</v>
      </c>
      <c r="AN1095" s="36" t="s">
        <v>389</v>
      </c>
      <c r="AO1095" s="36">
        <v>100</v>
      </c>
      <c r="AP1095" s="36" t="s">
        <v>790</v>
      </c>
      <c r="AQ1095" s="36">
        <v>35842</v>
      </c>
      <c r="AR1095" s="36">
        <v>3584.2</v>
      </c>
      <c r="AS1095" s="36" t="s">
        <v>408</v>
      </c>
      <c r="AT1095" t="str">
        <f t="shared" si="60"/>
        <v>9276300002908396960XXDXRX DX MXNXX BRXXL WXMXRX3228.98SIMSIMSIM1162665066716288744761.875GP2 - FACERN - FEDERACAO DAS ASSOCIACOES COMERCIAI044761.87529162.87541673.916666666741684.9166666667000000AMIL100GP2 - BLUE PLUS 500 QP358423584.2ATIVO</v>
      </c>
      <c r="AU1095">
        <f t="shared" si="61"/>
        <v>1</v>
      </c>
      <c r="AV1095">
        <f t="shared" si="62"/>
        <v>1</v>
      </c>
      <c r="AW1095">
        <f>COUNTIF(Erros!$J$2:$J$1060,H1095)</f>
        <v>3</v>
      </c>
      <c r="AX1095">
        <f>COUNTIF(Discrepante!$J$2:$J$86,H1095)</f>
        <v>0</v>
      </c>
      <c r="AY1095">
        <f>COUNTIF(Acertos!$J$2:$J$37,H1095)</f>
        <v>0</v>
      </c>
    </row>
    <row r="1096" spans="1:51">
      <c r="A1096" s="33"/>
      <c r="B1096" s="33"/>
      <c r="C1096" s="33"/>
      <c r="D1096" s="36">
        <v>927616000</v>
      </c>
      <c r="E1096" s="33"/>
      <c r="F1096" s="33"/>
      <c r="G1096" s="33"/>
      <c r="H1096" s="36">
        <v>290851130</v>
      </c>
      <c r="I1096" s="30">
        <v>0</v>
      </c>
      <c r="J1096" s="36" t="s">
        <v>424</v>
      </c>
      <c r="K1096" s="33"/>
      <c r="L1096" s="33"/>
      <c r="M1096" s="33"/>
      <c r="N1096" s="33"/>
      <c r="O1096" s="33"/>
      <c r="P1096" s="36">
        <v>9609.99</v>
      </c>
      <c r="Q1096" s="36" t="s">
        <v>404</v>
      </c>
      <c r="R1096" s="36" t="s">
        <v>404</v>
      </c>
      <c r="S1096" s="36" t="s">
        <v>404</v>
      </c>
      <c r="T1096" s="36">
        <v>116</v>
      </c>
      <c r="U1096" s="36">
        <v>26650516</v>
      </c>
      <c r="V1096" s="36">
        <v>1</v>
      </c>
      <c r="W1096" s="36">
        <v>62969</v>
      </c>
      <c r="X1096" s="37">
        <v>44777.875</v>
      </c>
      <c r="Y1096" s="36" t="s">
        <v>414</v>
      </c>
      <c r="Z1096" s="36">
        <v>0</v>
      </c>
      <c r="AA1096" s="37"/>
      <c r="AB1096" s="37">
        <v>44777.875</v>
      </c>
      <c r="AC1096" s="37">
        <v>20691.875</v>
      </c>
      <c r="AD1096" s="37">
        <v>44062.875</v>
      </c>
      <c r="AE1096" s="37"/>
      <c r="AF1096" s="37">
        <v>41698.875</v>
      </c>
      <c r="AG1096" s="36"/>
      <c r="AH1096" s="36">
        <v>0</v>
      </c>
      <c r="AI1096" s="36">
        <v>0</v>
      </c>
      <c r="AJ1096" s="36">
        <v>0</v>
      </c>
      <c r="AK1096" s="36">
        <v>0</v>
      </c>
      <c r="AL1096" s="36">
        <v>0</v>
      </c>
      <c r="AM1096" s="36">
        <v>0</v>
      </c>
      <c r="AN1096" s="36" t="s">
        <v>389</v>
      </c>
      <c r="AO1096" s="36">
        <v>100</v>
      </c>
      <c r="AP1096" s="36" t="s">
        <v>422</v>
      </c>
      <c r="AQ1096" s="36">
        <v>227325</v>
      </c>
      <c r="AR1096" s="36">
        <v>2273.25</v>
      </c>
      <c r="AS1096" s="36" t="s">
        <v>408</v>
      </c>
      <c r="AT1096" t="str">
        <f t="shared" si="60"/>
        <v>9276160002908511300JXNXX MXRXNHX DX XLVX9609.99SIMSIMSIM1162665051616296944777.875GP2 - FACERN - FEDERACAO DAS ASSOCIACOES COMERCIAI044777.87520691.87544062.87541698.875000000AMIL100GP2 - BLUE PLUS 400 QP2273252273.25ATIVO</v>
      </c>
      <c r="AU1096">
        <f t="shared" si="61"/>
        <v>0</v>
      </c>
      <c r="AV1096">
        <f t="shared" si="62"/>
        <v>0</v>
      </c>
      <c r="AW1096">
        <f>COUNTIF(Erros!$J$2:$J$1060,H1096)</f>
        <v>1</v>
      </c>
      <c r="AX1096">
        <f>COUNTIF(Discrepante!$J$2:$J$86,H1096)</f>
        <v>0</v>
      </c>
      <c r="AY1096">
        <f>COUNTIF(Acertos!$J$2:$J$37,H1096)</f>
        <v>0</v>
      </c>
    </row>
    <row r="1097" spans="1:51">
      <c r="A1097" s="33"/>
      <c r="B1097" s="33"/>
      <c r="C1097" s="33"/>
      <c r="D1097" s="36">
        <v>927627000</v>
      </c>
      <c r="E1097" s="33"/>
      <c r="F1097" s="33"/>
      <c r="G1097" s="33"/>
      <c r="H1097" s="36">
        <v>290861713</v>
      </c>
      <c r="I1097" s="30">
        <v>0</v>
      </c>
      <c r="J1097" s="36" t="s">
        <v>792</v>
      </c>
      <c r="K1097" s="33"/>
      <c r="L1097" s="33"/>
      <c r="M1097" s="33"/>
      <c r="N1097" s="33"/>
      <c r="O1097" s="33"/>
      <c r="P1097" s="36">
        <v>2825.26</v>
      </c>
      <c r="Q1097" s="36" t="s">
        <v>404</v>
      </c>
      <c r="R1097" s="36" t="s">
        <v>404</v>
      </c>
      <c r="S1097" s="36" t="s">
        <v>404</v>
      </c>
      <c r="T1097" s="36">
        <v>119</v>
      </c>
      <c r="U1097" s="36">
        <v>26650448</v>
      </c>
      <c r="V1097" s="36">
        <v>1</v>
      </c>
      <c r="W1097" s="36">
        <v>62995</v>
      </c>
      <c r="X1097" s="37">
        <v>44761.875</v>
      </c>
      <c r="Y1097" s="36" t="s">
        <v>417</v>
      </c>
      <c r="Z1097" s="36">
        <v>0</v>
      </c>
      <c r="AA1097" s="37"/>
      <c r="AB1097" s="37">
        <v>44761.875</v>
      </c>
      <c r="AC1097" s="37">
        <v>30413.875</v>
      </c>
      <c r="AD1097" s="37">
        <v>44755.875</v>
      </c>
      <c r="AE1097" s="37">
        <v>44755.875</v>
      </c>
      <c r="AF1097" s="37">
        <v>41712.875</v>
      </c>
      <c r="AG1097" s="36"/>
      <c r="AH1097" s="36">
        <v>0</v>
      </c>
      <c r="AI1097" s="36">
        <v>0</v>
      </c>
      <c r="AJ1097" s="36">
        <v>0</v>
      </c>
      <c r="AK1097" s="36">
        <v>0</v>
      </c>
      <c r="AL1097" s="36">
        <v>0</v>
      </c>
      <c r="AM1097" s="36">
        <v>0</v>
      </c>
      <c r="AN1097" s="36" t="s">
        <v>389</v>
      </c>
      <c r="AO1097" s="36">
        <v>99</v>
      </c>
      <c r="AP1097" s="36" t="s">
        <v>419</v>
      </c>
      <c r="AQ1097" s="36">
        <v>97727</v>
      </c>
      <c r="AR1097" s="36">
        <v>977.27</v>
      </c>
      <c r="AS1097" s="36" t="s">
        <v>480</v>
      </c>
      <c r="AT1097" t="str">
        <f t="shared" si="60"/>
        <v>9276270002908617130XDXMXLDX PXNHXXRX DX XLVX2825.26SIMSIMSIM1192665044816299544761.875GP2 - FETRACOM - TRABALHADORES DO COMERCIO DE BENS044761.87530413.87544755.87544755.87541712.875000000AMIL99GP2 - BLUE PLUS 400 QC97727977.27SUSPENSÃO</v>
      </c>
      <c r="AU1097">
        <f t="shared" si="61"/>
        <v>0</v>
      </c>
      <c r="AV1097">
        <f t="shared" si="62"/>
        <v>0</v>
      </c>
      <c r="AW1097">
        <f>COUNTIF(Erros!$J$2:$J$1060,H1097)</f>
        <v>3</v>
      </c>
      <c r="AX1097">
        <f>COUNTIF(Discrepante!$J$2:$J$86,H1097)</f>
        <v>0</v>
      </c>
      <c r="AY1097">
        <f>COUNTIF(Acertos!$J$2:$J$37,H1097)</f>
        <v>0</v>
      </c>
    </row>
    <row r="1098" spans="1:51">
      <c r="A1098" s="33"/>
      <c r="B1098" s="33"/>
      <c r="C1098" s="33"/>
      <c r="D1098" s="34">
        <v>927627000</v>
      </c>
      <c r="E1098" s="33"/>
      <c r="F1098" s="33"/>
      <c r="G1098" s="33"/>
      <c r="H1098" s="34">
        <v>290861713</v>
      </c>
      <c r="I1098" s="29">
        <v>0</v>
      </c>
      <c r="J1098" s="34" t="s">
        <v>792</v>
      </c>
      <c r="K1098" s="33"/>
      <c r="L1098" s="33"/>
      <c r="M1098" s="33"/>
      <c r="N1098" s="33"/>
      <c r="O1098" s="33"/>
      <c r="P1098" s="34">
        <v>2825.26</v>
      </c>
      <c r="Q1098" s="34" t="s">
        <v>404</v>
      </c>
      <c r="R1098" s="34" t="s">
        <v>404</v>
      </c>
      <c r="S1098" s="34" t="s">
        <v>404</v>
      </c>
      <c r="T1098" s="34">
        <v>119</v>
      </c>
      <c r="U1098" s="34">
        <v>26650448</v>
      </c>
      <c r="V1098" s="34">
        <v>1</v>
      </c>
      <c r="W1098" s="34">
        <v>62995</v>
      </c>
      <c r="X1098" s="35">
        <v>44761.875</v>
      </c>
      <c r="Y1098" s="34" t="s">
        <v>417</v>
      </c>
      <c r="Z1098" s="34">
        <v>0</v>
      </c>
      <c r="AA1098" s="35"/>
      <c r="AB1098" s="35">
        <v>44761.875</v>
      </c>
      <c r="AC1098" s="35">
        <v>30413.875</v>
      </c>
      <c r="AD1098" s="35">
        <v>44755.875</v>
      </c>
      <c r="AE1098" s="35">
        <v>44755.875</v>
      </c>
      <c r="AF1098" s="35">
        <v>41712.875</v>
      </c>
      <c r="AG1098" s="34"/>
      <c r="AH1098" s="34">
        <v>0</v>
      </c>
      <c r="AI1098" s="34">
        <v>0</v>
      </c>
      <c r="AJ1098" s="34">
        <v>0</v>
      </c>
      <c r="AK1098" s="34">
        <v>0</v>
      </c>
      <c r="AL1098" s="34">
        <v>0</v>
      </c>
      <c r="AM1098" s="34">
        <v>0</v>
      </c>
      <c r="AN1098" s="34" t="s">
        <v>389</v>
      </c>
      <c r="AO1098" s="34">
        <v>99</v>
      </c>
      <c r="AP1098" s="34" t="s">
        <v>419</v>
      </c>
      <c r="AQ1098" s="34">
        <v>97727</v>
      </c>
      <c r="AR1098" s="34">
        <v>977.27</v>
      </c>
      <c r="AS1098" s="34" t="s">
        <v>480</v>
      </c>
      <c r="AT1098" t="str">
        <f t="shared" si="60"/>
        <v>9276270002908617130XDXMXLDX PXNHXXRX DX XLVX2825.26SIMSIMSIM1192665044816299544761.875GP2 - FETRACOM - TRABALHADORES DO COMERCIO DE BENS044761.87530413.87544755.87544755.87541712.875000000AMIL99GP2 - BLUE PLUS 400 QC97727977.27SUSPENSÃO</v>
      </c>
      <c r="AU1098">
        <f t="shared" si="61"/>
        <v>1</v>
      </c>
      <c r="AV1098">
        <f t="shared" si="62"/>
        <v>1</v>
      </c>
      <c r="AW1098">
        <f>COUNTIF(Erros!$J$2:$J$1060,H1098)</f>
        <v>3</v>
      </c>
      <c r="AX1098">
        <f>COUNTIF(Discrepante!$J$2:$J$86,H1098)</f>
        <v>0</v>
      </c>
      <c r="AY1098">
        <f>COUNTIF(Acertos!$J$2:$J$37,H1098)</f>
        <v>0</v>
      </c>
    </row>
    <row r="1099" spans="1:51">
      <c r="A1099" s="33"/>
      <c r="B1099" s="33"/>
      <c r="C1099" s="33"/>
      <c r="D1099" s="34">
        <v>927627000</v>
      </c>
      <c r="E1099" s="33"/>
      <c r="F1099" s="33"/>
      <c r="G1099" s="33"/>
      <c r="H1099" s="34">
        <v>290861713</v>
      </c>
      <c r="I1099" s="29">
        <v>0</v>
      </c>
      <c r="J1099" s="34" t="s">
        <v>792</v>
      </c>
      <c r="K1099" s="33"/>
      <c r="L1099" s="33"/>
      <c r="M1099" s="33"/>
      <c r="N1099" s="33"/>
      <c r="O1099" s="33"/>
      <c r="P1099" s="34">
        <v>2825.26</v>
      </c>
      <c r="Q1099" s="34" t="s">
        <v>404</v>
      </c>
      <c r="R1099" s="34" t="s">
        <v>404</v>
      </c>
      <c r="S1099" s="34" t="s">
        <v>404</v>
      </c>
      <c r="T1099" s="34">
        <v>119</v>
      </c>
      <c r="U1099" s="34">
        <v>26650448</v>
      </c>
      <c r="V1099" s="34">
        <v>1</v>
      </c>
      <c r="W1099" s="34">
        <v>62995</v>
      </c>
      <c r="X1099" s="35">
        <v>44761.875</v>
      </c>
      <c r="Y1099" s="34" t="s">
        <v>417</v>
      </c>
      <c r="Z1099" s="34">
        <v>0</v>
      </c>
      <c r="AA1099" s="35"/>
      <c r="AB1099" s="35">
        <v>44761.875</v>
      </c>
      <c r="AC1099" s="35">
        <v>30413.875</v>
      </c>
      <c r="AD1099" s="35">
        <v>44755.875</v>
      </c>
      <c r="AE1099" s="35">
        <v>44755.875</v>
      </c>
      <c r="AF1099" s="35">
        <v>41712.875</v>
      </c>
      <c r="AG1099" s="34"/>
      <c r="AH1099" s="34">
        <v>0</v>
      </c>
      <c r="AI1099" s="34">
        <v>0</v>
      </c>
      <c r="AJ1099" s="34">
        <v>0</v>
      </c>
      <c r="AK1099" s="34">
        <v>0</v>
      </c>
      <c r="AL1099" s="34">
        <v>0</v>
      </c>
      <c r="AM1099" s="34">
        <v>0</v>
      </c>
      <c r="AN1099" s="34" t="s">
        <v>389</v>
      </c>
      <c r="AO1099" s="34">
        <v>99</v>
      </c>
      <c r="AP1099" s="34" t="s">
        <v>419</v>
      </c>
      <c r="AQ1099" s="34">
        <v>97727</v>
      </c>
      <c r="AR1099" s="34">
        <v>977.27</v>
      </c>
      <c r="AS1099" s="34" t="s">
        <v>480</v>
      </c>
      <c r="AT1099" t="str">
        <f t="shared" si="60"/>
        <v>9276270002908617130XDXMXLDX PXNHXXRX DX XLVX2825.26SIMSIMSIM1192665044816299544761.875GP2 - FETRACOM - TRABALHADORES DO COMERCIO DE BENS044761.87530413.87544755.87544755.87541712.875000000AMIL99GP2 - BLUE PLUS 400 QC97727977.27SUSPENSÃO</v>
      </c>
      <c r="AU1099">
        <f t="shared" si="61"/>
        <v>1</v>
      </c>
      <c r="AV1099">
        <f t="shared" si="62"/>
        <v>1</v>
      </c>
      <c r="AW1099">
        <f>COUNTIF(Erros!$J$2:$J$1060,H1099)</f>
        <v>3</v>
      </c>
      <c r="AX1099">
        <f>COUNTIF(Discrepante!$J$2:$J$86,H1099)</f>
        <v>0</v>
      </c>
      <c r="AY1099">
        <f>COUNTIF(Acertos!$J$2:$J$37,H1099)</f>
        <v>0</v>
      </c>
    </row>
    <row r="1100" spans="1:51">
      <c r="A1100" s="33"/>
      <c r="B1100" s="33"/>
      <c r="C1100" s="33"/>
      <c r="D1100" s="34">
        <v>927616000</v>
      </c>
      <c r="E1100" s="33"/>
      <c r="F1100" s="33"/>
      <c r="G1100" s="33"/>
      <c r="H1100" s="34">
        <v>290870330</v>
      </c>
      <c r="I1100" s="29">
        <v>0</v>
      </c>
      <c r="J1100" s="34" t="s">
        <v>425</v>
      </c>
      <c r="K1100" s="33"/>
      <c r="L1100" s="33"/>
      <c r="M1100" s="33"/>
      <c r="N1100" s="33"/>
      <c r="O1100" s="33"/>
      <c r="P1100" s="34">
        <v>4522.24</v>
      </c>
      <c r="Q1100" s="34" t="s">
        <v>404</v>
      </c>
      <c r="R1100" s="34" t="s">
        <v>404</v>
      </c>
      <c r="S1100" s="34" t="s">
        <v>404</v>
      </c>
      <c r="T1100" s="34">
        <v>116</v>
      </c>
      <c r="U1100" s="34">
        <v>26650516</v>
      </c>
      <c r="V1100" s="34">
        <v>1</v>
      </c>
      <c r="W1100" s="34">
        <v>63020</v>
      </c>
      <c r="X1100" s="35">
        <v>44777.875</v>
      </c>
      <c r="Y1100" s="34" t="s">
        <v>414</v>
      </c>
      <c r="Z1100" s="34">
        <v>0</v>
      </c>
      <c r="AA1100" s="35"/>
      <c r="AB1100" s="35">
        <v>44777.875</v>
      </c>
      <c r="AC1100" s="35">
        <v>25737.875</v>
      </c>
      <c r="AD1100" s="35">
        <v>41714.875</v>
      </c>
      <c r="AE1100" s="35"/>
      <c r="AF1100" s="35">
        <v>41729.875</v>
      </c>
      <c r="AG1100" s="34"/>
      <c r="AH1100" s="34">
        <v>0</v>
      </c>
      <c r="AI1100" s="34">
        <v>0</v>
      </c>
      <c r="AJ1100" s="34">
        <v>0</v>
      </c>
      <c r="AK1100" s="34">
        <v>0</v>
      </c>
      <c r="AL1100" s="34">
        <v>0</v>
      </c>
      <c r="AM1100" s="34">
        <v>0</v>
      </c>
      <c r="AN1100" s="34" t="s">
        <v>389</v>
      </c>
      <c r="AO1100" s="34">
        <v>99</v>
      </c>
      <c r="AP1100" s="34" t="s">
        <v>422</v>
      </c>
      <c r="AQ1100" s="34">
        <v>501975</v>
      </c>
      <c r="AR1100" s="34">
        <v>5019.75</v>
      </c>
      <c r="AS1100" s="34" t="s">
        <v>408</v>
      </c>
      <c r="AT1100" t="str">
        <f t="shared" si="60"/>
        <v>9276160002908703300WHRXTXXNX MXRXX MXNDXNWX DX XLVX TXTX XXVXXR4522.24SIMSIMSIM1162665051616302044777.875GP2 - FACERN - FEDERACAO DAS ASSOCIACOES COMERCIAI044777.87525737.87541714.87541729.875000000AMIL99GP2 - BLUE PLUS 400 QP5019755019.75ATIVO</v>
      </c>
      <c r="AU1100">
        <f t="shared" si="61"/>
        <v>0</v>
      </c>
      <c r="AV1100">
        <f t="shared" si="62"/>
        <v>0</v>
      </c>
      <c r="AW1100">
        <f>COUNTIF(Erros!$J$2:$J$1060,H1100)</f>
        <v>1</v>
      </c>
      <c r="AX1100">
        <f>COUNTIF(Discrepante!$J$2:$J$86,H1100)</f>
        <v>0</v>
      </c>
      <c r="AY1100">
        <f>COUNTIF(Acertos!$J$2:$J$37,H1100)</f>
        <v>0</v>
      </c>
    </row>
    <row r="1101" spans="1:51">
      <c r="A1101" s="33"/>
      <c r="B1101" s="33"/>
      <c r="C1101" s="33"/>
      <c r="D1101" s="36">
        <v>927614000</v>
      </c>
      <c r="E1101" s="33"/>
      <c r="F1101" s="33"/>
      <c r="G1101" s="33"/>
      <c r="H1101" s="36">
        <v>290921848</v>
      </c>
      <c r="I1101" s="30">
        <v>0</v>
      </c>
      <c r="J1101" s="36" t="s">
        <v>426</v>
      </c>
      <c r="K1101" s="33"/>
      <c r="L1101" s="33"/>
      <c r="M1101" s="33"/>
      <c r="N1101" s="33"/>
      <c r="O1101" s="33"/>
      <c r="P1101" s="36">
        <v>2168.1799999999998</v>
      </c>
      <c r="Q1101" s="36" t="s">
        <v>404</v>
      </c>
      <c r="R1101" s="36" t="s">
        <v>404</v>
      </c>
      <c r="S1101" s="36" t="s">
        <v>404</v>
      </c>
      <c r="T1101" s="36">
        <v>119</v>
      </c>
      <c r="U1101" s="36">
        <v>26649128</v>
      </c>
      <c r="V1101" s="36">
        <v>1</v>
      </c>
      <c r="W1101" s="36">
        <v>63261</v>
      </c>
      <c r="X1101" s="37">
        <v>44777.875</v>
      </c>
      <c r="Y1101" s="36" t="s">
        <v>417</v>
      </c>
      <c r="Z1101" s="36">
        <v>0</v>
      </c>
      <c r="AA1101" s="37">
        <v>44761.875</v>
      </c>
      <c r="AB1101" s="37">
        <v>44777.875</v>
      </c>
      <c r="AC1101" s="37">
        <v>32330.875</v>
      </c>
      <c r="AD1101" s="37">
        <v>44761.875</v>
      </c>
      <c r="AE1101" s="37"/>
      <c r="AF1101" s="37">
        <v>41790.875</v>
      </c>
      <c r="AG1101" s="36"/>
      <c r="AH1101" s="36">
        <v>0</v>
      </c>
      <c r="AI1101" s="36">
        <v>0</v>
      </c>
      <c r="AJ1101" s="36">
        <v>0</v>
      </c>
      <c r="AK1101" s="36">
        <v>0</v>
      </c>
      <c r="AL1101" s="36">
        <v>0</v>
      </c>
      <c r="AM1101" s="36">
        <v>0</v>
      </c>
      <c r="AN1101" s="36" t="s">
        <v>389</v>
      </c>
      <c r="AO1101" s="36">
        <v>97</v>
      </c>
      <c r="AP1101" s="36" t="s">
        <v>427</v>
      </c>
      <c r="AQ1101" s="36">
        <v>240673</v>
      </c>
      <c r="AR1101" s="36">
        <v>2406.73</v>
      </c>
      <c r="AS1101" s="36" t="s">
        <v>391</v>
      </c>
      <c r="AT1101" t="str">
        <f t="shared" si="60"/>
        <v>9276140002909218480JXWKXLXNX DX XLVX VXNWXLXU2168.18SIMSIMSIM1192664912816326144777.875GP2 - FETRACOM - TRABALHADORES DO COMERCIO DE BENS044761.87544777.87532330.87544761.87541790.875000000AMIL97GP2 - BLUE PLUS 300 QP2406732406.73INATIVO</v>
      </c>
      <c r="AU1101">
        <f t="shared" si="61"/>
        <v>0</v>
      </c>
      <c r="AV1101">
        <f t="shared" si="62"/>
        <v>0</v>
      </c>
      <c r="AW1101">
        <f>COUNTIF(Erros!$J$2:$J$1060,H1101)</f>
        <v>1</v>
      </c>
      <c r="AX1101">
        <f>COUNTIF(Discrepante!$J$2:$J$86,H1101)</f>
        <v>0</v>
      </c>
      <c r="AY1101">
        <f>COUNTIF(Acertos!$J$2:$J$37,H1101)</f>
        <v>0</v>
      </c>
    </row>
    <row r="1102" spans="1:51">
      <c r="A1102" s="33"/>
      <c r="B1102" s="33"/>
      <c r="C1102" s="33"/>
      <c r="D1102" s="34">
        <v>15033000</v>
      </c>
      <c r="E1102" s="33"/>
      <c r="F1102" s="33"/>
      <c r="G1102" s="33"/>
      <c r="H1102" s="34">
        <v>290941865</v>
      </c>
      <c r="I1102" s="29">
        <v>0</v>
      </c>
      <c r="J1102" s="34" t="s">
        <v>794</v>
      </c>
      <c r="K1102" s="33"/>
      <c r="L1102" s="33"/>
      <c r="M1102" s="33"/>
      <c r="N1102" s="33"/>
      <c r="O1102" s="33"/>
      <c r="P1102" s="34">
        <v>7687.71</v>
      </c>
      <c r="Q1102" s="34" t="s">
        <v>404</v>
      </c>
      <c r="R1102" s="34" t="s">
        <v>404</v>
      </c>
      <c r="S1102" s="34" t="s">
        <v>404</v>
      </c>
      <c r="T1102" s="34">
        <v>115</v>
      </c>
      <c r="U1102" s="34">
        <v>26649007</v>
      </c>
      <c r="V1102" s="34">
        <v>1</v>
      </c>
      <c r="W1102" s="34">
        <v>63343</v>
      </c>
      <c r="X1102" s="35">
        <v>44761.875</v>
      </c>
      <c r="Y1102" s="34" t="s">
        <v>793</v>
      </c>
      <c r="Z1102" s="34">
        <v>0</v>
      </c>
      <c r="AA1102" s="35"/>
      <c r="AB1102" s="35">
        <v>44761.875</v>
      </c>
      <c r="AC1102" s="35">
        <v>20719.875</v>
      </c>
      <c r="AD1102" s="35">
        <v>44062.875</v>
      </c>
      <c r="AE1102" s="35"/>
      <c r="AF1102" s="35">
        <v>41804.875</v>
      </c>
      <c r="AG1102" s="34"/>
      <c r="AH1102" s="34">
        <v>0</v>
      </c>
      <c r="AI1102" s="34">
        <v>0</v>
      </c>
      <c r="AJ1102" s="34">
        <v>0</v>
      </c>
      <c r="AK1102" s="34">
        <v>0</v>
      </c>
      <c r="AL1102" s="34">
        <v>0</v>
      </c>
      <c r="AM1102" s="34">
        <v>0</v>
      </c>
      <c r="AN1102" s="34" t="s">
        <v>389</v>
      </c>
      <c r="AO1102" s="34">
        <v>96</v>
      </c>
      <c r="AP1102" s="34" t="s">
        <v>416</v>
      </c>
      <c r="AQ1102" s="34">
        <v>205699</v>
      </c>
      <c r="AR1102" s="34">
        <v>2056.9899999999998</v>
      </c>
      <c r="AS1102" s="34" t="s">
        <v>408</v>
      </c>
      <c r="AT1102" t="str">
        <f t="shared" si="60"/>
        <v>150330002909418650MXRLXNX RXDRXGUX DX XRXUJX7687.71SIMSIMSIM1152664900716334344761.875GP2 - ASPEMI - ASSOCIACAO DOS SERVIDORES PUBLICOS044761.87520719.87544062.87541804.875000000AMIL96GP2 - BLUE PLUS 300 QC2056992056.99ATIVO</v>
      </c>
      <c r="AU1102">
        <f t="shared" si="61"/>
        <v>0</v>
      </c>
      <c r="AV1102">
        <f t="shared" si="62"/>
        <v>0</v>
      </c>
      <c r="AW1102">
        <f>COUNTIF(Erros!$J$2:$J$1060,H1102)</f>
        <v>3</v>
      </c>
      <c r="AX1102">
        <f>COUNTIF(Discrepante!$J$2:$J$86,H1102)</f>
        <v>0</v>
      </c>
      <c r="AY1102">
        <f>COUNTIF(Acertos!$J$2:$J$37,H1102)</f>
        <v>0</v>
      </c>
    </row>
    <row r="1103" spans="1:51">
      <c r="A1103" s="33"/>
      <c r="B1103" s="33"/>
      <c r="C1103" s="33"/>
      <c r="D1103" s="36">
        <v>15033000</v>
      </c>
      <c r="E1103" s="33"/>
      <c r="F1103" s="33"/>
      <c r="G1103" s="33"/>
      <c r="H1103" s="36">
        <v>290941865</v>
      </c>
      <c r="I1103" s="30">
        <v>0</v>
      </c>
      <c r="J1103" s="36" t="s">
        <v>794</v>
      </c>
      <c r="K1103" s="33"/>
      <c r="L1103" s="33"/>
      <c r="M1103" s="33"/>
      <c r="N1103" s="33"/>
      <c r="O1103" s="33"/>
      <c r="P1103" s="36">
        <v>7687.71</v>
      </c>
      <c r="Q1103" s="36" t="s">
        <v>404</v>
      </c>
      <c r="R1103" s="36" t="s">
        <v>404</v>
      </c>
      <c r="S1103" s="36" t="s">
        <v>404</v>
      </c>
      <c r="T1103" s="36">
        <v>115</v>
      </c>
      <c r="U1103" s="36">
        <v>26649007</v>
      </c>
      <c r="V1103" s="36">
        <v>1</v>
      </c>
      <c r="W1103" s="36">
        <v>63343</v>
      </c>
      <c r="X1103" s="37">
        <v>44761.875</v>
      </c>
      <c r="Y1103" s="36" t="s">
        <v>793</v>
      </c>
      <c r="Z1103" s="36">
        <v>0</v>
      </c>
      <c r="AA1103" s="37"/>
      <c r="AB1103" s="37">
        <v>44761.875</v>
      </c>
      <c r="AC1103" s="37">
        <v>20719.875</v>
      </c>
      <c r="AD1103" s="37">
        <v>44062.875</v>
      </c>
      <c r="AE1103" s="37"/>
      <c r="AF1103" s="37">
        <v>41804.875</v>
      </c>
      <c r="AG1103" s="36"/>
      <c r="AH1103" s="36">
        <v>0</v>
      </c>
      <c r="AI1103" s="36">
        <v>0</v>
      </c>
      <c r="AJ1103" s="36">
        <v>0</v>
      </c>
      <c r="AK1103" s="36">
        <v>0</v>
      </c>
      <c r="AL1103" s="36">
        <v>0</v>
      </c>
      <c r="AM1103" s="36">
        <v>0</v>
      </c>
      <c r="AN1103" s="36" t="s">
        <v>389</v>
      </c>
      <c r="AO1103" s="36">
        <v>96</v>
      </c>
      <c r="AP1103" s="36" t="s">
        <v>416</v>
      </c>
      <c r="AQ1103" s="36">
        <v>205699</v>
      </c>
      <c r="AR1103" s="36">
        <v>2056.9899999999998</v>
      </c>
      <c r="AS1103" s="36" t="s">
        <v>408</v>
      </c>
      <c r="AT1103" t="str">
        <f t="shared" si="60"/>
        <v>150330002909418650MXRLXNX RXDRXGUX DX XRXUJX7687.71SIMSIMSIM1152664900716334344761.875GP2 - ASPEMI - ASSOCIACAO DOS SERVIDORES PUBLICOS044761.87520719.87544062.87541804.875000000AMIL96GP2 - BLUE PLUS 300 QC2056992056.99ATIVO</v>
      </c>
      <c r="AU1103">
        <f t="shared" si="61"/>
        <v>1</v>
      </c>
      <c r="AV1103">
        <f t="shared" si="62"/>
        <v>1</v>
      </c>
      <c r="AW1103">
        <f>COUNTIF(Erros!$J$2:$J$1060,H1103)</f>
        <v>3</v>
      </c>
      <c r="AX1103">
        <f>COUNTIF(Discrepante!$J$2:$J$86,H1103)</f>
        <v>0</v>
      </c>
      <c r="AY1103">
        <f>COUNTIF(Acertos!$J$2:$J$37,H1103)</f>
        <v>0</v>
      </c>
    </row>
    <row r="1104" spans="1:51">
      <c r="A1104" s="33"/>
      <c r="B1104" s="33"/>
      <c r="C1104" s="33"/>
      <c r="D1104" s="36">
        <v>15033000</v>
      </c>
      <c r="E1104" s="33"/>
      <c r="F1104" s="33"/>
      <c r="G1104" s="33"/>
      <c r="H1104" s="36">
        <v>290941865</v>
      </c>
      <c r="I1104" s="30">
        <v>0</v>
      </c>
      <c r="J1104" s="36" t="s">
        <v>794</v>
      </c>
      <c r="K1104" s="33"/>
      <c r="L1104" s="33"/>
      <c r="M1104" s="33"/>
      <c r="N1104" s="33"/>
      <c r="O1104" s="33"/>
      <c r="P1104" s="36">
        <v>7687.71</v>
      </c>
      <c r="Q1104" s="36" t="s">
        <v>404</v>
      </c>
      <c r="R1104" s="36" t="s">
        <v>404</v>
      </c>
      <c r="S1104" s="36" t="s">
        <v>404</v>
      </c>
      <c r="T1104" s="36">
        <v>115</v>
      </c>
      <c r="U1104" s="36">
        <v>26649007</v>
      </c>
      <c r="V1104" s="36">
        <v>1</v>
      </c>
      <c r="W1104" s="36">
        <v>63343</v>
      </c>
      <c r="X1104" s="37">
        <v>44761.875</v>
      </c>
      <c r="Y1104" s="36" t="s">
        <v>793</v>
      </c>
      <c r="Z1104" s="36">
        <v>0</v>
      </c>
      <c r="AA1104" s="37"/>
      <c r="AB1104" s="37">
        <v>44761.875</v>
      </c>
      <c r="AC1104" s="37">
        <v>20719.875</v>
      </c>
      <c r="AD1104" s="37">
        <v>44062.875</v>
      </c>
      <c r="AE1104" s="37"/>
      <c r="AF1104" s="37">
        <v>41804.875</v>
      </c>
      <c r="AG1104" s="36"/>
      <c r="AH1104" s="36">
        <v>0</v>
      </c>
      <c r="AI1104" s="36">
        <v>0</v>
      </c>
      <c r="AJ1104" s="36">
        <v>0</v>
      </c>
      <c r="AK1104" s="36">
        <v>0</v>
      </c>
      <c r="AL1104" s="36">
        <v>0</v>
      </c>
      <c r="AM1104" s="36">
        <v>0</v>
      </c>
      <c r="AN1104" s="36" t="s">
        <v>389</v>
      </c>
      <c r="AO1104" s="36">
        <v>96</v>
      </c>
      <c r="AP1104" s="36" t="s">
        <v>416</v>
      </c>
      <c r="AQ1104" s="36">
        <v>205699</v>
      </c>
      <c r="AR1104" s="36">
        <v>2056.9899999999998</v>
      </c>
      <c r="AS1104" s="36" t="s">
        <v>408</v>
      </c>
      <c r="AT1104" t="str">
        <f t="shared" si="60"/>
        <v>150330002909418650MXRLXNX RXDRXGUX DX XRXUJX7687.71SIMSIMSIM1152664900716334344761.875GP2 - ASPEMI - ASSOCIACAO DOS SERVIDORES PUBLICOS044761.87520719.87544062.87541804.875000000AMIL96GP2 - BLUE PLUS 300 QC2056992056.99ATIVO</v>
      </c>
      <c r="AU1104">
        <f t="shared" si="61"/>
        <v>1</v>
      </c>
      <c r="AV1104">
        <f t="shared" si="62"/>
        <v>1</v>
      </c>
      <c r="AW1104">
        <f>COUNTIF(Erros!$J$2:$J$1060,H1104)</f>
        <v>3</v>
      </c>
      <c r="AX1104">
        <f>COUNTIF(Discrepante!$J$2:$J$86,H1104)</f>
        <v>0</v>
      </c>
      <c r="AY1104">
        <f>COUNTIF(Acertos!$J$2:$J$37,H1104)</f>
        <v>0</v>
      </c>
    </row>
    <row r="1105" spans="1:51">
      <c r="A1105" s="38" t="s">
        <v>335</v>
      </c>
      <c r="B1105" s="38" t="s">
        <v>55</v>
      </c>
      <c r="C1105" s="38" t="s">
        <v>54</v>
      </c>
      <c r="D1105" s="28">
        <v>318048000</v>
      </c>
      <c r="E1105" s="28" t="s">
        <v>1066</v>
      </c>
      <c r="F1105" s="28" t="s">
        <v>56</v>
      </c>
      <c r="G1105" s="39">
        <v>41820.875</v>
      </c>
      <c r="H1105" s="38">
        <v>290951119</v>
      </c>
      <c r="I1105" s="28">
        <v>0</v>
      </c>
      <c r="J1105" s="38" t="s">
        <v>336</v>
      </c>
      <c r="K1105" s="38">
        <v>0</v>
      </c>
      <c r="L1105" s="38">
        <v>0</v>
      </c>
      <c r="M1105" s="38" t="s">
        <v>317</v>
      </c>
      <c r="N1105" s="38" t="s">
        <v>77</v>
      </c>
      <c r="O1105" s="38" t="s">
        <v>78</v>
      </c>
      <c r="P1105" s="38">
        <v>1775.27</v>
      </c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 t="str">
        <f>M1105</f>
        <v>BLUE 400 PLUS NAC QP PJCA R</v>
      </c>
      <c r="AQ1105" s="33"/>
      <c r="AR1105" s="33"/>
      <c r="AS1105" s="33"/>
      <c r="AT1105" t="str">
        <f t="shared" si="60"/>
        <v>630525e1e93b154dad93dba4630520ea89a0eceb5649c1c7630525e1e93b154dad93dba3318048000630520ea89a0eceb5649c1c7318048000P41820.8752909511190DXVI RXI DX XLIVXIRX WXLDX00BLUE 400 PLUS NAC QP PJCA RMens. Titular Faixa Etária Implant.T1775.27BLUE 400 PLUS NAC QP PJCA R</v>
      </c>
      <c r="AU1105">
        <f t="shared" si="61"/>
        <v>0</v>
      </c>
      <c r="AV1105">
        <f t="shared" si="62"/>
        <v>0</v>
      </c>
      <c r="AW1105">
        <f>COUNTIF(Erros!$J$2:$J$1060,H1105)</f>
        <v>1</v>
      </c>
      <c r="AX1105">
        <f>COUNTIF(Discrepante!$J$2:$J$86,H1105)</f>
        <v>0</v>
      </c>
      <c r="AY1105">
        <f>COUNTIF(Acertos!$J$2:$J$37,H1105)</f>
        <v>0</v>
      </c>
    </row>
    <row r="1106" spans="1:51">
      <c r="A1106" s="33"/>
      <c r="B1106" s="33"/>
      <c r="C1106" s="33"/>
      <c r="D1106" s="36">
        <v>326288000</v>
      </c>
      <c r="E1106" s="33"/>
      <c r="F1106" s="33"/>
      <c r="G1106" s="33"/>
      <c r="H1106" s="36">
        <v>290963435</v>
      </c>
      <c r="I1106" s="30">
        <v>0</v>
      </c>
      <c r="J1106" s="36" t="s">
        <v>795</v>
      </c>
      <c r="K1106" s="33"/>
      <c r="L1106" s="33"/>
      <c r="M1106" s="33"/>
      <c r="N1106" s="33"/>
      <c r="O1106" s="33"/>
      <c r="P1106" s="36">
        <v>2728.23</v>
      </c>
      <c r="Q1106" s="36" t="s">
        <v>404</v>
      </c>
      <c r="R1106" s="36" t="s">
        <v>404</v>
      </c>
      <c r="S1106" s="36" t="s">
        <v>404</v>
      </c>
      <c r="T1106" s="36">
        <v>127</v>
      </c>
      <c r="U1106" s="36">
        <v>26650516</v>
      </c>
      <c r="V1106" s="36">
        <v>1</v>
      </c>
      <c r="W1106" s="36">
        <v>63398</v>
      </c>
      <c r="X1106" s="37">
        <v>44761.875</v>
      </c>
      <c r="Y1106" s="36" t="s">
        <v>434</v>
      </c>
      <c r="Z1106" s="36">
        <v>0</v>
      </c>
      <c r="AA1106" s="37"/>
      <c r="AB1106" s="37">
        <v>44761.875</v>
      </c>
      <c r="AC1106" s="37">
        <v>31258.875</v>
      </c>
      <c r="AD1106" s="37">
        <v>44755.875</v>
      </c>
      <c r="AE1106" s="37">
        <v>44755.875</v>
      </c>
      <c r="AF1106" s="37">
        <v>41834.875</v>
      </c>
      <c r="AG1106" s="36"/>
      <c r="AH1106" s="36">
        <v>0</v>
      </c>
      <c r="AI1106" s="36">
        <v>0</v>
      </c>
      <c r="AJ1106" s="36">
        <v>0</v>
      </c>
      <c r="AK1106" s="36">
        <v>0</v>
      </c>
      <c r="AL1106" s="36">
        <v>0</v>
      </c>
      <c r="AM1106" s="36">
        <v>0</v>
      </c>
      <c r="AN1106" s="36" t="s">
        <v>389</v>
      </c>
      <c r="AO1106" s="36">
        <v>95</v>
      </c>
      <c r="AP1106" s="36" t="s">
        <v>442</v>
      </c>
      <c r="AQ1106" s="36">
        <v>308288</v>
      </c>
      <c r="AR1106" s="36">
        <v>3082.88</v>
      </c>
      <c r="AS1106" s="36" t="s">
        <v>480</v>
      </c>
      <c r="AT1106" t="str">
        <f t="shared" si="60"/>
        <v>3262880002909634350KXLLY DXNTX XGUXXR MXNTX2728.23SIMSIMSIM1272665051616339844761.875GP3 - FACERN - FEDERACAO DAS ASSOCIACOES COMERCIAI044761.87531258.87544755.87544755.87541834.875000000AMIL95GP3 - BLUE PLUS 400 QP3082883082.88SUSPENSÃO</v>
      </c>
      <c r="AU1106">
        <f t="shared" si="61"/>
        <v>0</v>
      </c>
      <c r="AV1106">
        <f t="shared" si="62"/>
        <v>0</v>
      </c>
      <c r="AW1106">
        <f>COUNTIF(Erros!$J$2:$J$1060,H1106)</f>
        <v>3</v>
      </c>
      <c r="AX1106">
        <f>COUNTIF(Discrepante!$J$2:$J$86,H1106)</f>
        <v>0</v>
      </c>
      <c r="AY1106">
        <f>COUNTIF(Acertos!$J$2:$J$37,H1106)</f>
        <v>0</v>
      </c>
    </row>
    <row r="1107" spans="1:51">
      <c r="A1107" s="33"/>
      <c r="B1107" s="33"/>
      <c r="C1107" s="33"/>
      <c r="D1107" s="34">
        <v>326288000</v>
      </c>
      <c r="E1107" s="33"/>
      <c r="F1107" s="33"/>
      <c r="G1107" s="33"/>
      <c r="H1107" s="34">
        <v>290963435</v>
      </c>
      <c r="I1107" s="29">
        <v>0</v>
      </c>
      <c r="J1107" s="34" t="s">
        <v>795</v>
      </c>
      <c r="K1107" s="33"/>
      <c r="L1107" s="33"/>
      <c r="M1107" s="33"/>
      <c r="N1107" s="33"/>
      <c r="O1107" s="33"/>
      <c r="P1107" s="34">
        <v>2728.23</v>
      </c>
      <c r="Q1107" s="34" t="s">
        <v>404</v>
      </c>
      <c r="R1107" s="34" t="s">
        <v>404</v>
      </c>
      <c r="S1107" s="34" t="s">
        <v>404</v>
      </c>
      <c r="T1107" s="34">
        <v>127</v>
      </c>
      <c r="U1107" s="34">
        <v>26650516</v>
      </c>
      <c r="V1107" s="34">
        <v>1</v>
      </c>
      <c r="W1107" s="34">
        <v>63398</v>
      </c>
      <c r="X1107" s="35">
        <v>44761.875</v>
      </c>
      <c r="Y1107" s="34" t="s">
        <v>434</v>
      </c>
      <c r="Z1107" s="34">
        <v>0</v>
      </c>
      <c r="AA1107" s="35"/>
      <c r="AB1107" s="35">
        <v>44761.875</v>
      </c>
      <c r="AC1107" s="35">
        <v>31258.875</v>
      </c>
      <c r="AD1107" s="35">
        <v>44755.875</v>
      </c>
      <c r="AE1107" s="35">
        <v>44755.875</v>
      </c>
      <c r="AF1107" s="35">
        <v>41834.875</v>
      </c>
      <c r="AG1107" s="34"/>
      <c r="AH1107" s="34">
        <v>0</v>
      </c>
      <c r="AI1107" s="34">
        <v>0</v>
      </c>
      <c r="AJ1107" s="34">
        <v>0</v>
      </c>
      <c r="AK1107" s="34">
        <v>0</v>
      </c>
      <c r="AL1107" s="34">
        <v>0</v>
      </c>
      <c r="AM1107" s="34">
        <v>0</v>
      </c>
      <c r="AN1107" s="34" t="s">
        <v>389</v>
      </c>
      <c r="AO1107" s="34">
        <v>95</v>
      </c>
      <c r="AP1107" s="34" t="s">
        <v>442</v>
      </c>
      <c r="AQ1107" s="34">
        <v>308288</v>
      </c>
      <c r="AR1107" s="34">
        <v>3082.88</v>
      </c>
      <c r="AS1107" s="34" t="s">
        <v>480</v>
      </c>
      <c r="AT1107" t="str">
        <f t="shared" si="60"/>
        <v>3262880002909634350KXLLY DXNTX XGUXXR MXNTX2728.23SIMSIMSIM1272665051616339844761.875GP3 - FACERN - FEDERACAO DAS ASSOCIACOES COMERCIAI044761.87531258.87544755.87544755.87541834.875000000AMIL95GP3 - BLUE PLUS 400 QP3082883082.88SUSPENSÃO</v>
      </c>
      <c r="AU1107">
        <f t="shared" si="61"/>
        <v>1</v>
      </c>
      <c r="AV1107">
        <f t="shared" si="62"/>
        <v>1</v>
      </c>
      <c r="AW1107">
        <f>COUNTIF(Erros!$J$2:$J$1060,H1107)</f>
        <v>3</v>
      </c>
      <c r="AX1107">
        <f>COUNTIF(Discrepante!$J$2:$J$86,H1107)</f>
        <v>0</v>
      </c>
      <c r="AY1107">
        <f>COUNTIF(Acertos!$J$2:$J$37,H1107)</f>
        <v>0</v>
      </c>
    </row>
    <row r="1108" spans="1:51">
      <c r="A1108" s="33"/>
      <c r="B1108" s="33"/>
      <c r="C1108" s="33"/>
      <c r="D1108" s="34">
        <v>326288000</v>
      </c>
      <c r="E1108" s="33"/>
      <c r="F1108" s="33"/>
      <c r="G1108" s="33"/>
      <c r="H1108" s="34">
        <v>290963435</v>
      </c>
      <c r="I1108" s="29">
        <v>0</v>
      </c>
      <c r="J1108" s="34" t="s">
        <v>795</v>
      </c>
      <c r="K1108" s="33"/>
      <c r="L1108" s="33"/>
      <c r="M1108" s="33"/>
      <c r="N1108" s="33"/>
      <c r="O1108" s="33"/>
      <c r="P1108" s="34">
        <v>2728.23</v>
      </c>
      <c r="Q1108" s="34" t="s">
        <v>404</v>
      </c>
      <c r="R1108" s="34" t="s">
        <v>404</v>
      </c>
      <c r="S1108" s="34" t="s">
        <v>404</v>
      </c>
      <c r="T1108" s="34">
        <v>127</v>
      </c>
      <c r="U1108" s="34">
        <v>26650516</v>
      </c>
      <c r="V1108" s="34">
        <v>1</v>
      </c>
      <c r="W1108" s="34">
        <v>63398</v>
      </c>
      <c r="X1108" s="35">
        <v>44761.875</v>
      </c>
      <c r="Y1108" s="34" t="s">
        <v>434</v>
      </c>
      <c r="Z1108" s="34">
        <v>0</v>
      </c>
      <c r="AA1108" s="35"/>
      <c r="AB1108" s="35">
        <v>44761.875</v>
      </c>
      <c r="AC1108" s="35">
        <v>31258.875</v>
      </c>
      <c r="AD1108" s="35">
        <v>44755.875</v>
      </c>
      <c r="AE1108" s="35">
        <v>44755.875</v>
      </c>
      <c r="AF1108" s="35">
        <v>41834.875</v>
      </c>
      <c r="AG1108" s="34"/>
      <c r="AH1108" s="34">
        <v>0</v>
      </c>
      <c r="AI1108" s="34">
        <v>0</v>
      </c>
      <c r="AJ1108" s="34">
        <v>0</v>
      </c>
      <c r="AK1108" s="34">
        <v>0</v>
      </c>
      <c r="AL1108" s="34">
        <v>0</v>
      </c>
      <c r="AM1108" s="34">
        <v>0</v>
      </c>
      <c r="AN1108" s="34" t="s">
        <v>389</v>
      </c>
      <c r="AO1108" s="34">
        <v>95</v>
      </c>
      <c r="AP1108" s="34" t="s">
        <v>442</v>
      </c>
      <c r="AQ1108" s="34">
        <v>308288</v>
      </c>
      <c r="AR1108" s="34">
        <v>3082.88</v>
      </c>
      <c r="AS1108" s="34" t="s">
        <v>480</v>
      </c>
      <c r="AT1108" t="str">
        <f t="shared" si="60"/>
        <v>3262880002909634350KXLLY DXNTX XGUXXR MXNTX2728.23SIMSIMSIM1272665051616339844761.875GP3 - FACERN - FEDERACAO DAS ASSOCIACOES COMERCIAI044761.87531258.87544755.87544755.87541834.875000000AMIL95GP3 - BLUE PLUS 400 QP3082883082.88SUSPENSÃO</v>
      </c>
      <c r="AU1108">
        <f t="shared" si="61"/>
        <v>1</v>
      </c>
      <c r="AV1108">
        <f t="shared" si="62"/>
        <v>1</v>
      </c>
      <c r="AW1108">
        <f>COUNTIF(Erros!$J$2:$J$1060,H1108)</f>
        <v>3</v>
      </c>
      <c r="AX1108">
        <f>COUNTIF(Discrepante!$J$2:$J$86,H1108)</f>
        <v>0</v>
      </c>
      <c r="AY1108">
        <f>COUNTIF(Acertos!$J$2:$J$37,H1108)</f>
        <v>0</v>
      </c>
    </row>
    <row r="1109" spans="1:51">
      <c r="A1109" s="33"/>
      <c r="B1109" s="33"/>
      <c r="C1109" s="33"/>
      <c r="D1109" s="36">
        <v>927614000</v>
      </c>
      <c r="E1109" s="33"/>
      <c r="F1109" s="33"/>
      <c r="G1109" s="33"/>
      <c r="H1109" s="36">
        <v>291017290</v>
      </c>
      <c r="I1109" s="30">
        <v>0</v>
      </c>
      <c r="J1109" s="36" t="s">
        <v>778</v>
      </c>
      <c r="K1109" s="33"/>
      <c r="L1109" s="33"/>
      <c r="M1109" s="33"/>
      <c r="N1109" s="33"/>
      <c r="O1109" s="33"/>
      <c r="P1109" s="36">
        <v>1605.21</v>
      </c>
      <c r="Q1109" s="36" t="s">
        <v>404</v>
      </c>
      <c r="R1109" s="36" t="s">
        <v>404</v>
      </c>
      <c r="S1109" s="36" t="s">
        <v>404</v>
      </c>
      <c r="T1109" s="36">
        <v>119</v>
      </c>
      <c r="U1109" s="36">
        <v>26650516</v>
      </c>
      <c r="V1109" s="36">
        <v>1</v>
      </c>
      <c r="W1109" s="36">
        <v>62011</v>
      </c>
      <c r="X1109" s="37">
        <v>44761.875</v>
      </c>
      <c r="Y1109" s="36" t="s">
        <v>417</v>
      </c>
      <c r="Z1109" s="36">
        <v>1</v>
      </c>
      <c r="AA1109" s="37">
        <v>44756.875</v>
      </c>
      <c r="AB1109" s="37">
        <v>44761.875</v>
      </c>
      <c r="AC1109" s="37">
        <v>41876.875</v>
      </c>
      <c r="AD1109" s="37">
        <v>44756.875</v>
      </c>
      <c r="AE1109" s="37"/>
      <c r="AF1109" s="37">
        <v>41897.875</v>
      </c>
      <c r="AG1109" s="36"/>
      <c r="AH1109" s="36">
        <v>0</v>
      </c>
      <c r="AI1109" s="36">
        <v>0</v>
      </c>
      <c r="AJ1109" s="36">
        <v>0</v>
      </c>
      <c r="AK1109" s="36">
        <v>0</v>
      </c>
      <c r="AL1109" s="36">
        <v>0</v>
      </c>
      <c r="AM1109" s="36">
        <v>0</v>
      </c>
      <c r="AN1109" s="36" t="s">
        <v>389</v>
      </c>
      <c r="AO1109" s="36">
        <v>107</v>
      </c>
      <c r="AP1109" s="36" t="s">
        <v>422</v>
      </c>
      <c r="AQ1109" s="36">
        <v>17818</v>
      </c>
      <c r="AR1109" s="36">
        <v>1781.8</v>
      </c>
      <c r="AS1109" s="36" t="s">
        <v>391</v>
      </c>
      <c r="AT1109" t="str">
        <f t="shared" si="60"/>
        <v>9276140002910172900DXNXLX HXNRXQUX WXMX BXRNXRDX1605.21SIMSIMSIM1192665051616201144761.875GP2 - FETRACOM - TRABALHADORES DO COMERCIO DE BENS144756.87544761.87541876.87544756.87541897.875000000AMIL107GP2 - BLUE PLUS 400 QP178181781.8INATIVO</v>
      </c>
      <c r="AU1109">
        <f t="shared" si="61"/>
        <v>0</v>
      </c>
      <c r="AV1109">
        <f t="shared" si="62"/>
        <v>0</v>
      </c>
      <c r="AW1109">
        <f>COUNTIF(Erros!$J$2:$J$1060,H1109)</f>
        <v>3</v>
      </c>
      <c r="AX1109">
        <f>COUNTIF(Discrepante!$J$2:$J$86,H1109)</f>
        <v>0</v>
      </c>
      <c r="AY1109">
        <f>COUNTIF(Acertos!$J$2:$J$37,H1109)</f>
        <v>0</v>
      </c>
    </row>
    <row r="1110" spans="1:51">
      <c r="A1110" s="33"/>
      <c r="B1110" s="33"/>
      <c r="C1110" s="33"/>
      <c r="D1110" s="34">
        <v>927614000</v>
      </c>
      <c r="E1110" s="33"/>
      <c r="F1110" s="33"/>
      <c r="G1110" s="33"/>
      <c r="H1110" s="34">
        <v>291017290</v>
      </c>
      <c r="I1110" s="29">
        <v>0</v>
      </c>
      <c r="J1110" s="34" t="s">
        <v>778</v>
      </c>
      <c r="K1110" s="33"/>
      <c r="L1110" s="33"/>
      <c r="M1110" s="33"/>
      <c r="N1110" s="33"/>
      <c r="O1110" s="33"/>
      <c r="P1110" s="34">
        <v>1605.21</v>
      </c>
      <c r="Q1110" s="34" t="s">
        <v>404</v>
      </c>
      <c r="R1110" s="34" t="s">
        <v>404</v>
      </c>
      <c r="S1110" s="34" t="s">
        <v>404</v>
      </c>
      <c r="T1110" s="34">
        <v>119</v>
      </c>
      <c r="U1110" s="34">
        <v>26650516</v>
      </c>
      <c r="V1110" s="34">
        <v>1</v>
      </c>
      <c r="W1110" s="34">
        <v>62011</v>
      </c>
      <c r="X1110" s="35">
        <v>44761.875</v>
      </c>
      <c r="Y1110" s="34" t="s">
        <v>417</v>
      </c>
      <c r="Z1110" s="34">
        <v>1</v>
      </c>
      <c r="AA1110" s="35">
        <v>44756.875</v>
      </c>
      <c r="AB1110" s="35">
        <v>44761.875</v>
      </c>
      <c r="AC1110" s="35">
        <v>41876.875</v>
      </c>
      <c r="AD1110" s="35">
        <v>44756.875</v>
      </c>
      <c r="AE1110" s="35"/>
      <c r="AF1110" s="35">
        <v>41897.875</v>
      </c>
      <c r="AG1110" s="34"/>
      <c r="AH1110" s="34">
        <v>0</v>
      </c>
      <c r="AI1110" s="34">
        <v>0</v>
      </c>
      <c r="AJ1110" s="34">
        <v>0</v>
      </c>
      <c r="AK1110" s="34">
        <v>0</v>
      </c>
      <c r="AL1110" s="34">
        <v>0</v>
      </c>
      <c r="AM1110" s="34">
        <v>0</v>
      </c>
      <c r="AN1110" s="34" t="s">
        <v>389</v>
      </c>
      <c r="AO1110" s="34">
        <v>107</v>
      </c>
      <c r="AP1110" s="34" t="s">
        <v>422</v>
      </c>
      <c r="AQ1110" s="34">
        <v>17818</v>
      </c>
      <c r="AR1110" s="34">
        <v>1781.8</v>
      </c>
      <c r="AS1110" s="34" t="s">
        <v>391</v>
      </c>
      <c r="AT1110" t="str">
        <f t="shared" si="60"/>
        <v>9276140002910172900DXNXLX HXNRXQUX WXMX BXRNXRDX1605.21SIMSIMSIM1192665051616201144761.875GP2 - FETRACOM - TRABALHADORES DO COMERCIO DE BENS144756.87544761.87541876.87544756.87541897.875000000AMIL107GP2 - BLUE PLUS 400 QP178181781.8INATIVO</v>
      </c>
      <c r="AU1110">
        <f t="shared" si="61"/>
        <v>1</v>
      </c>
      <c r="AV1110">
        <f t="shared" si="62"/>
        <v>1</v>
      </c>
      <c r="AW1110">
        <f>COUNTIF(Erros!$J$2:$J$1060,H1110)</f>
        <v>3</v>
      </c>
      <c r="AX1110">
        <f>COUNTIF(Discrepante!$J$2:$J$86,H1110)</f>
        <v>0</v>
      </c>
      <c r="AY1110">
        <f>COUNTIF(Acertos!$J$2:$J$37,H1110)</f>
        <v>0</v>
      </c>
    </row>
    <row r="1111" spans="1:51">
      <c r="A1111" s="33"/>
      <c r="B1111" s="33"/>
      <c r="C1111" s="33"/>
      <c r="D1111" s="34">
        <v>927614000</v>
      </c>
      <c r="E1111" s="33"/>
      <c r="F1111" s="33"/>
      <c r="G1111" s="33"/>
      <c r="H1111" s="34">
        <v>291017290</v>
      </c>
      <c r="I1111" s="29">
        <v>0</v>
      </c>
      <c r="J1111" s="34" t="s">
        <v>778</v>
      </c>
      <c r="K1111" s="33"/>
      <c r="L1111" s="33"/>
      <c r="M1111" s="33"/>
      <c r="N1111" s="33"/>
      <c r="O1111" s="33"/>
      <c r="P1111" s="34">
        <v>1605.21</v>
      </c>
      <c r="Q1111" s="34" t="s">
        <v>404</v>
      </c>
      <c r="R1111" s="34" t="s">
        <v>404</v>
      </c>
      <c r="S1111" s="34" t="s">
        <v>404</v>
      </c>
      <c r="T1111" s="34">
        <v>119</v>
      </c>
      <c r="U1111" s="34">
        <v>26650516</v>
      </c>
      <c r="V1111" s="34">
        <v>1</v>
      </c>
      <c r="W1111" s="34">
        <v>62011</v>
      </c>
      <c r="X1111" s="35">
        <v>44761.875</v>
      </c>
      <c r="Y1111" s="34" t="s">
        <v>417</v>
      </c>
      <c r="Z1111" s="34">
        <v>1</v>
      </c>
      <c r="AA1111" s="35">
        <v>44756.875</v>
      </c>
      <c r="AB1111" s="35">
        <v>44761.875</v>
      </c>
      <c r="AC1111" s="35">
        <v>41876.875</v>
      </c>
      <c r="AD1111" s="35">
        <v>44756.875</v>
      </c>
      <c r="AE1111" s="35"/>
      <c r="AF1111" s="35">
        <v>41897.875</v>
      </c>
      <c r="AG1111" s="34"/>
      <c r="AH1111" s="34">
        <v>0</v>
      </c>
      <c r="AI1111" s="34">
        <v>0</v>
      </c>
      <c r="AJ1111" s="34">
        <v>0</v>
      </c>
      <c r="AK1111" s="34">
        <v>0</v>
      </c>
      <c r="AL1111" s="34">
        <v>0</v>
      </c>
      <c r="AM1111" s="34">
        <v>0</v>
      </c>
      <c r="AN1111" s="34" t="s">
        <v>389</v>
      </c>
      <c r="AO1111" s="34">
        <v>107</v>
      </c>
      <c r="AP1111" s="34" t="s">
        <v>422</v>
      </c>
      <c r="AQ1111" s="34">
        <v>17818</v>
      </c>
      <c r="AR1111" s="34">
        <v>1781.8</v>
      </c>
      <c r="AS1111" s="34" t="s">
        <v>391</v>
      </c>
      <c r="AT1111" t="str">
        <f t="shared" si="60"/>
        <v>9276140002910172900DXNXLX HXNRXQUX WXMX BXRNXRDX1605.21SIMSIMSIM1192665051616201144761.875GP2 - FETRACOM - TRABALHADORES DO COMERCIO DE BENS144756.87544761.87541876.87544756.87541897.875000000AMIL107GP2 - BLUE PLUS 400 QP178181781.8INATIVO</v>
      </c>
      <c r="AU1111">
        <f t="shared" si="61"/>
        <v>1</v>
      </c>
      <c r="AV1111">
        <f t="shared" si="62"/>
        <v>1</v>
      </c>
      <c r="AW1111">
        <f>COUNTIF(Erros!$J$2:$J$1060,H1111)</f>
        <v>3</v>
      </c>
      <c r="AX1111">
        <f>COUNTIF(Discrepante!$J$2:$J$86,H1111)</f>
        <v>0</v>
      </c>
      <c r="AY1111">
        <f>COUNTIF(Acertos!$J$2:$J$37,H1111)</f>
        <v>0</v>
      </c>
    </row>
    <row r="1112" spans="1:51">
      <c r="A1112" s="31" t="s">
        <v>337</v>
      </c>
      <c r="B1112" s="31" t="s">
        <v>55</v>
      </c>
      <c r="C1112" s="31" t="s">
        <v>54</v>
      </c>
      <c r="D1112" s="27">
        <v>318048000</v>
      </c>
      <c r="E1112" s="27" t="s">
        <v>1066</v>
      </c>
      <c r="F1112" s="27" t="s">
        <v>56</v>
      </c>
      <c r="G1112" s="32">
        <v>41912.875</v>
      </c>
      <c r="H1112" s="31">
        <v>291026931</v>
      </c>
      <c r="I1112" s="27">
        <v>0</v>
      </c>
      <c r="J1112" s="31" t="s">
        <v>338</v>
      </c>
      <c r="K1112" s="31">
        <v>0</v>
      </c>
      <c r="L1112" s="31">
        <v>0</v>
      </c>
      <c r="M1112" s="31" t="s">
        <v>339</v>
      </c>
      <c r="N1112" s="31" t="s">
        <v>77</v>
      </c>
      <c r="O1112" s="31" t="s">
        <v>78</v>
      </c>
      <c r="P1112" s="31">
        <v>1538.52</v>
      </c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 t="str">
        <f>M1112</f>
        <v>BLUE 300 PLUS NAC QP PJCA R</v>
      </c>
      <c r="AQ1112" s="33"/>
      <c r="AR1112" s="33"/>
      <c r="AS1112" s="33"/>
      <c r="AT1112" t="str">
        <f t="shared" si="60"/>
        <v>630525e1e93b154dad93dba5630520ea89a0eceb5649c1c7630525e1e93b154dad93dba3318048000630520ea89a0eceb5649c1c7318048000P41912.8752910269310GXXVXNX XLIVXIRX ILVX00BLUE 300 PLUS NAC QP PJCA RMens. Titular Faixa Etária Implant.T1538.52BLUE 300 PLUS NAC QP PJCA R</v>
      </c>
      <c r="AU1112">
        <f t="shared" si="61"/>
        <v>0</v>
      </c>
      <c r="AV1112">
        <f t="shared" si="62"/>
        <v>0</v>
      </c>
      <c r="AW1112">
        <f>COUNTIF(Erros!$J$2:$J$1060,H1112)</f>
        <v>1</v>
      </c>
      <c r="AX1112">
        <f>COUNTIF(Discrepante!$J$2:$J$86,H1112)</f>
        <v>0</v>
      </c>
      <c r="AY1112">
        <f>COUNTIF(Acertos!$J$2:$J$37,H1112)</f>
        <v>0</v>
      </c>
    </row>
    <row r="1113" spans="1:51">
      <c r="A1113" s="33"/>
      <c r="B1113" s="33"/>
      <c r="C1113" s="33"/>
      <c r="D1113" s="36">
        <v>336362000</v>
      </c>
      <c r="E1113" s="33"/>
      <c r="F1113" s="33"/>
      <c r="G1113" s="33"/>
      <c r="H1113" s="36">
        <v>291050247</v>
      </c>
      <c r="I1113" s="30">
        <v>0</v>
      </c>
      <c r="J1113" s="36" t="s">
        <v>432</v>
      </c>
      <c r="K1113" s="33"/>
      <c r="L1113" s="33"/>
      <c r="M1113" s="33"/>
      <c r="N1113" s="33"/>
      <c r="O1113" s="33"/>
      <c r="P1113" s="36">
        <v>2400.64</v>
      </c>
      <c r="Q1113" s="36" t="s">
        <v>404</v>
      </c>
      <c r="R1113" s="36" t="s">
        <v>404</v>
      </c>
      <c r="S1113" s="36" t="s">
        <v>404</v>
      </c>
      <c r="T1113" s="36">
        <v>130</v>
      </c>
      <c r="U1113" s="36">
        <v>26649007</v>
      </c>
      <c r="V1113" s="36">
        <v>1</v>
      </c>
      <c r="W1113" s="36">
        <v>63735</v>
      </c>
      <c r="X1113" s="37">
        <v>44777.875</v>
      </c>
      <c r="Y1113" s="36" t="s">
        <v>431</v>
      </c>
      <c r="Z1113" s="36">
        <v>0</v>
      </c>
      <c r="AA1113" s="37">
        <v>44752.875</v>
      </c>
      <c r="AB1113" s="37">
        <v>44777.875</v>
      </c>
      <c r="AC1113" s="37">
        <v>29653.875</v>
      </c>
      <c r="AD1113" s="37">
        <v>44752.875</v>
      </c>
      <c r="AE1113" s="37">
        <v>43675.875</v>
      </c>
      <c r="AF1113" s="37">
        <v>41943.916666666664</v>
      </c>
      <c r="AG1113" s="36"/>
      <c r="AH1113" s="36">
        <v>0</v>
      </c>
      <c r="AI1113" s="36">
        <v>0</v>
      </c>
      <c r="AJ1113" s="36">
        <v>0</v>
      </c>
      <c r="AK1113" s="36">
        <v>0</v>
      </c>
      <c r="AL1113" s="36">
        <v>0</v>
      </c>
      <c r="AM1113" s="36">
        <v>0</v>
      </c>
      <c r="AN1113" s="36" t="s">
        <v>389</v>
      </c>
      <c r="AO1113" s="36">
        <v>92</v>
      </c>
      <c r="AP1113" s="36" t="s">
        <v>430</v>
      </c>
      <c r="AQ1113" s="36">
        <v>271273</v>
      </c>
      <c r="AR1113" s="36">
        <v>2712.73</v>
      </c>
      <c r="AS1113" s="36" t="s">
        <v>391</v>
      </c>
      <c r="AT1113" t="str">
        <f t="shared" si="60"/>
        <v>3363620002910502470XNTXNXX DX HXLXNDX X NXTX2400.64SIMSIMSIM1302664900716373544777.875GP3 - FETASP/PB - FEDERACAO DOS TRABALHA EM SERV P044752.87544777.87529653.87544752.87543675.87541943.9166666667000000AMIL92GP3 - BLUE PLUS 300 QC2712732712.73INATIVO</v>
      </c>
      <c r="AU1113">
        <f t="shared" si="61"/>
        <v>0</v>
      </c>
      <c r="AV1113">
        <f t="shared" si="62"/>
        <v>0</v>
      </c>
      <c r="AW1113">
        <f>COUNTIF(Erros!$J$2:$J$1060,H1113)</f>
        <v>1</v>
      </c>
      <c r="AX1113">
        <f>COUNTIF(Discrepante!$J$2:$J$86,H1113)</f>
        <v>0</v>
      </c>
      <c r="AY1113">
        <f>COUNTIF(Acertos!$J$2:$J$37,H1113)</f>
        <v>0</v>
      </c>
    </row>
    <row r="1114" spans="1:51">
      <c r="A1114" s="38" t="s">
        <v>340</v>
      </c>
      <c r="B1114" s="38" t="s">
        <v>55</v>
      </c>
      <c r="C1114" s="38" t="s">
        <v>54</v>
      </c>
      <c r="D1114" s="28">
        <v>318048000</v>
      </c>
      <c r="E1114" s="28" t="s">
        <v>1066</v>
      </c>
      <c r="F1114" s="28" t="s">
        <v>56</v>
      </c>
      <c r="G1114" s="39">
        <v>41943.916666666664</v>
      </c>
      <c r="H1114" s="38">
        <v>291052304</v>
      </c>
      <c r="I1114" s="28">
        <v>1</v>
      </c>
      <c r="J1114" s="38" t="s">
        <v>341</v>
      </c>
      <c r="K1114" s="38">
        <v>0</v>
      </c>
      <c r="L1114" s="38">
        <v>0</v>
      </c>
      <c r="M1114" s="38" t="s">
        <v>300</v>
      </c>
      <c r="N1114" s="38" t="s">
        <v>77</v>
      </c>
      <c r="O1114" s="38" t="s">
        <v>78</v>
      </c>
      <c r="P1114" s="38">
        <v>1846.2</v>
      </c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 t="str">
        <f>M1114</f>
        <v>BLUE 300 PLUS NAC QC PJCA R</v>
      </c>
      <c r="AQ1114" s="33"/>
      <c r="AR1114" s="33"/>
      <c r="AS1114" s="33"/>
      <c r="AT1114" t="str">
        <f t="shared" si="60"/>
        <v>630525e1e93b154dad93dba6630520ea89a0eceb5649c1c7630525e1e93b154dad93dba3318048000630520ea89a0eceb5649c1c7318048000P41943.91666666672910523041XLINNY XLIWX XXVIXR DX PXIVX00BLUE 300 PLUS NAC QC PJCA RMens. Titular Faixa Etária Implant.T1846.2BLUE 300 PLUS NAC QC PJCA R</v>
      </c>
      <c r="AU1114">
        <f t="shared" si="61"/>
        <v>0</v>
      </c>
      <c r="AV1114">
        <f t="shared" si="62"/>
        <v>0</v>
      </c>
      <c r="AW1114">
        <f>COUNTIF(Erros!$J$2:$J$1060,H1114)</f>
        <v>0</v>
      </c>
      <c r="AX1114">
        <f>COUNTIF(Discrepante!$J$2:$J$86,H1114)</f>
        <v>0</v>
      </c>
      <c r="AY1114">
        <f>COUNTIF(Acertos!$J$2:$J$37,H1114)</f>
        <v>1</v>
      </c>
    </row>
    <row r="1115" spans="1:51">
      <c r="A1115" s="33"/>
      <c r="B1115" s="33"/>
      <c r="C1115" s="33"/>
      <c r="D1115" s="36">
        <v>318048000</v>
      </c>
      <c r="E1115" s="33"/>
      <c r="F1115" s="33"/>
      <c r="G1115" s="33"/>
      <c r="H1115" s="36">
        <v>291052304</v>
      </c>
      <c r="I1115" s="30">
        <v>1</v>
      </c>
      <c r="J1115" s="36" t="s">
        <v>458</v>
      </c>
      <c r="K1115" s="33"/>
      <c r="L1115" s="33"/>
      <c r="M1115" s="33"/>
      <c r="N1115" s="33"/>
      <c r="O1115" s="33"/>
      <c r="P1115" s="36">
        <v>1846.2</v>
      </c>
      <c r="Q1115" s="36" t="s">
        <v>404</v>
      </c>
      <c r="R1115" s="36" t="s">
        <v>404</v>
      </c>
      <c r="S1115" s="36" t="s">
        <v>404</v>
      </c>
      <c r="T1115" s="36">
        <v>142</v>
      </c>
      <c r="U1115" s="36">
        <v>26649007</v>
      </c>
      <c r="V1115" s="36">
        <v>1</v>
      </c>
      <c r="W1115" s="36">
        <v>72544</v>
      </c>
      <c r="X1115" s="37">
        <v>44777.875</v>
      </c>
      <c r="Y1115" s="36" t="s">
        <v>454</v>
      </c>
      <c r="Z1115" s="36">
        <v>0</v>
      </c>
      <c r="AA1115" s="37"/>
      <c r="AB1115" s="37">
        <v>44777.875</v>
      </c>
      <c r="AC1115" s="37">
        <v>36329.875</v>
      </c>
      <c r="AD1115" s="37">
        <v>43675.875</v>
      </c>
      <c r="AE1115" s="37">
        <v>43675.875</v>
      </c>
      <c r="AF1115" s="37">
        <v>41943.916666666664</v>
      </c>
      <c r="AG1115" s="36"/>
      <c r="AH1115" s="36">
        <v>0</v>
      </c>
      <c r="AI1115" s="36">
        <v>0</v>
      </c>
      <c r="AJ1115" s="36">
        <v>0</v>
      </c>
      <c r="AK1115" s="36">
        <v>0</v>
      </c>
      <c r="AL1115" s="36">
        <v>0</v>
      </c>
      <c r="AM1115" s="36">
        <v>0</v>
      </c>
      <c r="AN1115" s="36" t="s">
        <v>389</v>
      </c>
      <c r="AO1115" s="36">
        <v>92</v>
      </c>
      <c r="AP1115" s="36" t="s">
        <v>430</v>
      </c>
      <c r="AQ1115" s="36">
        <v>208619</v>
      </c>
      <c r="AR1115" s="36">
        <v>2086.19</v>
      </c>
      <c r="AS1115" s="36" t="s">
        <v>408</v>
      </c>
      <c r="AT1115" t="str">
        <f t="shared" si="60"/>
        <v>3180480002910523041XLXNNY XLXWX XXVXXR DX PXXVX1846.2SIMSIMSIM1422664900717254444777.875GP3 - UNEN/RN - UNIAO ESTUDANTIL DO NORTE E NORDES044777.87536329.87543675.87543675.87541943.9166666667000000AMIL92GP3 - BLUE PLUS 300 QC2086192086.19ATIVO</v>
      </c>
      <c r="AU1115">
        <f t="shared" si="61"/>
        <v>0</v>
      </c>
      <c r="AV1115">
        <f t="shared" si="62"/>
        <v>1</v>
      </c>
      <c r="AW1115">
        <f>COUNTIF(Erros!$J$2:$J$1060,H1115)</f>
        <v>0</v>
      </c>
      <c r="AX1115">
        <f>COUNTIF(Discrepante!$J$2:$J$86,H1115)</f>
        <v>0</v>
      </c>
      <c r="AY1115">
        <f>COUNTIF(Acertos!$J$2:$J$37,H1115)</f>
        <v>1</v>
      </c>
    </row>
    <row r="1116" spans="1:51">
      <c r="A1116" s="31" t="s">
        <v>298</v>
      </c>
      <c r="B1116" s="31" t="s">
        <v>40</v>
      </c>
      <c r="C1116" s="31" t="s">
        <v>39</v>
      </c>
      <c r="D1116" s="27">
        <v>310572000</v>
      </c>
      <c r="E1116" s="27" t="s">
        <v>1064</v>
      </c>
      <c r="F1116" s="27" t="s">
        <v>41</v>
      </c>
      <c r="G1116" s="32">
        <v>42004.916666666664</v>
      </c>
      <c r="H1116" s="31">
        <v>291093370</v>
      </c>
      <c r="I1116" s="27">
        <v>1</v>
      </c>
      <c r="J1116" s="31" t="s">
        <v>299</v>
      </c>
      <c r="K1116" s="31">
        <v>0</v>
      </c>
      <c r="L1116" s="31">
        <v>0</v>
      </c>
      <c r="M1116" s="31" t="s">
        <v>300</v>
      </c>
      <c r="N1116" s="31" t="s">
        <v>77</v>
      </c>
      <c r="O1116" s="31" t="s">
        <v>78</v>
      </c>
      <c r="P1116" s="31">
        <v>192.01</v>
      </c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 t="str">
        <f>M1116</f>
        <v>BLUE 300 PLUS NAC QC PJCA R</v>
      </c>
      <c r="AQ1116" s="33"/>
      <c r="AR1116" s="33"/>
      <c r="AS1116" s="33"/>
      <c r="AT1116" t="str">
        <f t="shared" si="60"/>
        <v>630521951e74c614e130cd94630520e93299fb8245e2ee5d630521951e74c614e130cd93310572000630520e93299fb8245e2ee5d310572000K42004.91666666672910933701NXTXLIX MXRXX MXDXIRX00BLUE 300 PLUS NAC QC PJCA RMens. Titular Faixa Etária Implant.T192.01BLUE 300 PLUS NAC QC PJCA R</v>
      </c>
      <c r="AU1116">
        <f t="shared" si="61"/>
        <v>0</v>
      </c>
      <c r="AV1116">
        <f t="shared" si="62"/>
        <v>0</v>
      </c>
      <c r="AW1116">
        <f>COUNTIF(Erros!$J$2:$J$1060,H1116)</f>
        <v>0</v>
      </c>
      <c r="AX1116">
        <f>COUNTIF(Discrepante!$J$2:$J$86,H1116)</f>
        <v>2</v>
      </c>
      <c r="AY1116">
        <f>COUNTIF(Acertos!$J$2:$J$37,H1116)</f>
        <v>0</v>
      </c>
    </row>
    <row r="1117" spans="1:51">
      <c r="A1117" s="33"/>
      <c r="B1117" s="33"/>
      <c r="C1117" s="33"/>
      <c r="D1117" s="36">
        <v>310572000</v>
      </c>
      <c r="E1117" s="33"/>
      <c r="F1117" s="33"/>
      <c r="G1117" s="33"/>
      <c r="H1117" s="36">
        <v>291093370</v>
      </c>
      <c r="I1117" s="30">
        <v>1</v>
      </c>
      <c r="J1117" s="36" t="s">
        <v>435</v>
      </c>
      <c r="K1117" s="33"/>
      <c r="L1117" s="33"/>
      <c r="M1117" s="33"/>
      <c r="N1117" s="33"/>
      <c r="O1117" s="33"/>
      <c r="P1117" s="36">
        <v>1984.11</v>
      </c>
      <c r="Q1117" s="36" t="s">
        <v>404</v>
      </c>
      <c r="R1117" s="36" t="s">
        <v>404</v>
      </c>
      <c r="S1117" s="36" t="s">
        <v>404</v>
      </c>
      <c r="T1117" s="36">
        <v>127</v>
      </c>
      <c r="U1117" s="36">
        <v>26649007</v>
      </c>
      <c r="V1117" s="36">
        <v>1</v>
      </c>
      <c r="W1117" s="36">
        <v>63899</v>
      </c>
      <c r="X1117" s="37">
        <v>44777.875</v>
      </c>
      <c r="Y1117" s="36" t="s">
        <v>434</v>
      </c>
      <c r="Z1117" s="36">
        <v>0</v>
      </c>
      <c r="AA1117" s="37">
        <v>44770.875</v>
      </c>
      <c r="AB1117" s="37">
        <v>44777.875</v>
      </c>
      <c r="AC1117" s="37">
        <v>32945.875</v>
      </c>
      <c r="AD1117" s="37">
        <v>44770.875</v>
      </c>
      <c r="AE1117" s="37"/>
      <c r="AF1117" s="37">
        <v>42004.916666666664</v>
      </c>
      <c r="AG1117" s="36"/>
      <c r="AH1117" s="36">
        <v>0</v>
      </c>
      <c r="AI1117" s="36">
        <v>0</v>
      </c>
      <c r="AJ1117" s="36">
        <v>0</v>
      </c>
      <c r="AK1117" s="36">
        <v>0</v>
      </c>
      <c r="AL1117" s="36">
        <v>0</v>
      </c>
      <c r="AM1117" s="36">
        <v>0</v>
      </c>
      <c r="AN1117" s="36" t="s">
        <v>389</v>
      </c>
      <c r="AO1117" s="36">
        <v>90</v>
      </c>
      <c r="AP1117" s="36" t="s">
        <v>430</v>
      </c>
      <c r="AQ1117" s="36">
        <v>224206</v>
      </c>
      <c r="AR1117" s="36">
        <v>2242.06</v>
      </c>
      <c r="AS1117" s="36" t="s">
        <v>391</v>
      </c>
      <c r="AT1117" t="str">
        <f t="shared" si="60"/>
        <v>3105720002910933701NXTXLXX MXRXX MXDXXRX1984.11SIMSIMSIM1272664900716389944777.875GP3 - FACERN - FEDERACAO DAS ASSOCIACOES COMERCIAI044770.87544777.87532945.87544770.87542004.9166666667000000AMIL90GP3 - BLUE PLUS 300 QC2242062242.06INATIVO</v>
      </c>
      <c r="AU1117">
        <f t="shared" si="61"/>
        <v>0</v>
      </c>
      <c r="AV1117">
        <f t="shared" si="62"/>
        <v>1</v>
      </c>
      <c r="AW1117">
        <f>COUNTIF(Erros!$J$2:$J$1060,H1117)</f>
        <v>0</v>
      </c>
      <c r="AX1117">
        <f>COUNTIF(Discrepante!$J$2:$J$86,H1117)</f>
        <v>2</v>
      </c>
      <c r="AY1117">
        <f>COUNTIF(Acertos!$J$2:$J$37,H1117)</f>
        <v>0</v>
      </c>
    </row>
    <row r="1118" spans="1:51">
      <c r="A1118" s="31" t="s">
        <v>342</v>
      </c>
      <c r="B1118" s="31" t="s">
        <v>55</v>
      </c>
      <c r="C1118" s="31" t="s">
        <v>54</v>
      </c>
      <c r="D1118" s="27">
        <v>318048000</v>
      </c>
      <c r="E1118" s="27" t="s">
        <v>1066</v>
      </c>
      <c r="F1118" s="27" t="s">
        <v>56</v>
      </c>
      <c r="G1118" s="32">
        <v>42035.916666666664</v>
      </c>
      <c r="H1118" s="31">
        <v>291111408</v>
      </c>
      <c r="I1118" s="27">
        <v>0</v>
      </c>
      <c r="J1118" s="31" t="s">
        <v>343</v>
      </c>
      <c r="K1118" s="31">
        <v>0</v>
      </c>
      <c r="L1118" s="31">
        <v>0</v>
      </c>
      <c r="M1118" s="31" t="s">
        <v>300</v>
      </c>
      <c r="N1118" s="31" t="s">
        <v>77</v>
      </c>
      <c r="O1118" s="31" t="s">
        <v>78</v>
      </c>
      <c r="P1118" s="31">
        <v>1420.16</v>
      </c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 t="str">
        <f t="shared" ref="AP1118:AP1119" si="63">M1118</f>
        <v>BLUE 300 PLUS NAC QC PJCA R</v>
      </c>
      <c r="AQ1118" s="33"/>
      <c r="AR1118" s="33"/>
      <c r="AS1118" s="33"/>
      <c r="AT1118" t="str">
        <f t="shared" si="60"/>
        <v>630525e1e93b154dad93dba7630520ea89a0eceb5649c1c7630525e1e93b154dad93dba3318048000630520ea89a0eceb5649c1c7318048000P42035.91666666672911114080YXMIN FXRRXIRX DX LIMX MXWIXL00BLUE 300 PLUS NAC QC PJCA RMens. Titular Faixa Etária Implant.T1420.16BLUE 300 PLUS NAC QC PJCA R</v>
      </c>
      <c r="AU1118">
        <f t="shared" si="61"/>
        <v>0</v>
      </c>
      <c r="AV1118">
        <f t="shared" si="62"/>
        <v>0</v>
      </c>
      <c r="AW1118">
        <f>COUNTIF(Erros!$J$2:$J$1060,H1118)</f>
        <v>1</v>
      </c>
      <c r="AX1118">
        <f>COUNTIF(Discrepante!$J$2:$J$86,H1118)</f>
        <v>0</v>
      </c>
      <c r="AY1118">
        <f>COUNTIF(Acertos!$J$2:$J$37,H1118)</f>
        <v>0</v>
      </c>
    </row>
    <row r="1119" spans="1:51">
      <c r="A1119" s="38" t="s">
        <v>301</v>
      </c>
      <c r="B1119" s="38" t="s">
        <v>40</v>
      </c>
      <c r="C1119" s="38" t="s">
        <v>39</v>
      </c>
      <c r="D1119" s="28">
        <v>310572000</v>
      </c>
      <c r="E1119" s="28" t="s">
        <v>1064</v>
      </c>
      <c r="F1119" s="28" t="s">
        <v>41</v>
      </c>
      <c r="G1119" s="39">
        <v>42063.875</v>
      </c>
      <c r="H1119" s="38">
        <v>291139507</v>
      </c>
      <c r="I1119" s="28">
        <v>1</v>
      </c>
      <c r="J1119" s="38" t="s">
        <v>302</v>
      </c>
      <c r="K1119" s="38">
        <v>0</v>
      </c>
      <c r="L1119" s="38">
        <v>0</v>
      </c>
      <c r="M1119" s="38" t="s">
        <v>303</v>
      </c>
      <c r="N1119" s="38" t="s">
        <v>77</v>
      </c>
      <c r="O1119" s="38" t="s">
        <v>78</v>
      </c>
      <c r="P1119" s="38">
        <v>2910.02</v>
      </c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 t="str">
        <f t="shared" si="63"/>
        <v>BLUE 500 PLUS NAC QP PJCA R</v>
      </c>
      <c r="AQ1119" s="33"/>
      <c r="AR1119" s="33"/>
      <c r="AS1119" s="33"/>
      <c r="AT1119" t="str">
        <f t="shared" si="60"/>
        <v>630521951e74c614e130cd95630520e93299fb8245e2ee5d630521951e74c614e130cd93310572000630520e93299fb8245e2ee5d310572000K42063.8752911395071XNX WXRXLINX BRXGXNWX00BLUE 500 PLUS NAC QP PJCA RMens. Titular Faixa Etária Implant.T2910.02BLUE 500 PLUS NAC QP PJCA R</v>
      </c>
      <c r="AU1119">
        <f t="shared" si="61"/>
        <v>0</v>
      </c>
      <c r="AV1119">
        <f t="shared" si="62"/>
        <v>0</v>
      </c>
      <c r="AW1119">
        <f>COUNTIF(Erros!$J$2:$J$1060,H1119)</f>
        <v>0</v>
      </c>
      <c r="AX1119">
        <f>COUNTIF(Discrepante!$J$2:$J$86,H1119)</f>
        <v>0</v>
      </c>
      <c r="AY1119">
        <f>COUNTIF(Acertos!$J$2:$J$37,H1119)</f>
        <v>1</v>
      </c>
    </row>
    <row r="1120" spans="1:51">
      <c r="A1120" s="33"/>
      <c r="B1120" s="33"/>
      <c r="C1120" s="33"/>
      <c r="D1120" s="34">
        <v>310572000</v>
      </c>
      <c r="E1120" s="33"/>
      <c r="F1120" s="33"/>
      <c r="G1120" s="33"/>
      <c r="H1120" s="34">
        <v>291139507</v>
      </c>
      <c r="I1120" s="29">
        <v>1</v>
      </c>
      <c r="J1120" s="34" t="s">
        <v>436</v>
      </c>
      <c r="K1120" s="33"/>
      <c r="L1120" s="33"/>
      <c r="M1120" s="33"/>
      <c r="N1120" s="33"/>
      <c r="O1120" s="33"/>
      <c r="P1120" s="34">
        <v>2910.02</v>
      </c>
      <c r="Q1120" s="34" t="s">
        <v>404</v>
      </c>
      <c r="R1120" s="34" t="s">
        <v>404</v>
      </c>
      <c r="S1120" s="34" t="s">
        <v>404</v>
      </c>
      <c r="T1120" s="34">
        <v>127</v>
      </c>
      <c r="U1120" s="34">
        <v>26650667</v>
      </c>
      <c r="V1120" s="34">
        <v>1</v>
      </c>
      <c r="W1120" s="34">
        <v>64138</v>
      </c>
      <c r="X1120" s="35">
        <v>44777.875</v>
      </c>
      <c r="Y1120" s="34" t="s">
        <v>434</v>
      </c>
      <c r="Z1120" s="34">
        <v>0</v>
      </c>
      <c r="AA1120" s="35"/>
      <c r="AB1120" s="35">
        <v>44777.875</v>
      </c>
      <c r="AC1120" s="35">
        <v>30793.875</v>
      </c>
      <c r="AD1120" s="35">
        <v>42058.875</v>
      </c>
      <c r="AE1120" s="35"/>
      <c r="AF1120" s="35">
        <v>42063.875</v>
      </c>
      <c r="AG1120" s="34">
        <v>291139515</v>
      </c>
      <c r="AH1120" s="34">
        <v>3981</v>
      </c>
      <c r="AI1120" s="34">
        <v>3522</v>
      </c>
      <c r="AJ1120" s="34">
        <v>35.22</v>
      </c>
      <c r="AK1120" s="34">
        <v>3522</v>
      </c>
      <c r="AL1120" s="34">
        <v>39.81</v>
      </c>
      <c r="AM1120" s="34">
        <v>3981</v>
      </c>
      <c r="AN1120" s="34" t="s">
        <v>389</v>
      </c>
      <c r="AO1120" s="34">
        <v>88</v>
      </c>
      <c r="AP1120" s="34" t="s">
        <v>437</v>
      </c>
      <c r="AQ1120" s="34">
        <v>32883</v>
      </c>
      <c r="AR1120" s="34">
        <v>3288.3</v>
      </c>
      <c r="AS1120" s="34" t="s">
        <v>408</v>
      </c>
      <c r="AT1120" t="str">
        <f t="shared" si="60"/>
        <v>3105720002911395071XNX WXRXLXNX BRXGXNWX2910.02SIMSIMSIM1272665066716413844777.875GP3 - FACERN - FEDERACAO DAS ASSOCIACOES COMERCIAI044777.87530793.87542058.87542063.8752911395153981352235.22352239.813981AMIL88GP3 - BLUE PLUS 500 QP328833288.3ATIVO</v>
      </c>
      <c r="AU1120">
        <f t="shared" si="61"/>
        <v>0</v>
      </c>
      <c r="AV1120">
        <f t="shared" si="62"/>
        <v>1</v>
      </c>
      <c r="AW1120">
        <f>COUNTIF(Erros!$J$2:$J$1060,H1120)</f>
        <v>0</v>
      </c>
      <c r="AX1120">
        <f>COUNTIF(Discrepante!$J$2:$J$86,H1120)</f>
        <v>0</v>
      </c>
      <c r="AY1120">
        <f>COUNTIF(Acertos!$J$2:$J$37,H1120)</f>
        <v>1</v>
      </c>
    </row>
    <row r="1121" spans="1:51">
      <c r="A1121" s="38" t="s">
        <v>328</v>
      </c>
      <c r="B1121" s="38" t="s">
        <v>46</v>
      </c>
      <c r="C1121" s="38" t="s">
        <v>45</v>
      </c>
      <c r="D1121" s="28">
        <v>310426000</v>
      </c>
      <c r="E1121" s="28" t="s">
        <v>1067</v>
      </c>
      <c r="F1121" s="28" t="s">
        <v>47</v>
      </c>
      <c r="G1121" s="39">
        <v>42063.875</v>
      </c>
      <c r="H1121" s="38">
        <v>291139515</v>
      </c>
      <c r="I1121" s="28">
        <v>0</v>
      </c>
      <c r="J1121" s="38" t="s">
        <v>302</v>
      </c>
      <c r="K1121" s="38">
        <v>0</v>
      </c>
      <c r="L1121" s="38">
        <v>0</v>
      </c>
      <c r="M1121" s="38" t="s">
        <v>329</v>
      </c>
      <c r="N1121" s="38" t="s">
        <v>77</v>
      </c>
      <c r="O1121" s="38" t="s">
        <v>78</v>
      </c>
      <c r="P1121" s="38">
        <v>35.229999999999997</v>
      </c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 t="str">
        <f>M1121</f>
        <v>DENTAL 200 NAC PJCAC</v>
      </c>
      <c r="AQ1121" s="33"/>
      <c r="AR1121" s="33"/>
      <c r="AS1121" s="33"/>
      <c r="AT1121" t="str">
        <f t="shared" si="60"/>
        <v>630522dca651435971df7e8c630520e919ffb29d92ef2ebd630522dba651435971df7e8b310426000630520e919ffb29d92ef2ebd310426000M42063.8752911395150XNX WXRXLINX BRXGXNWX00DENTAL 200 NAC PJCACMens. Titular Faixa Etária Implant.T35.23DENTAL 200 NAC PJCAC</v>
      </c>
      <c r="AU1121">
        <f t="shared" si="61"/>
        <v>0</v>
      </c>
      <c r="AV1121">
        <f t="shared" si="62"/>
        <v>0</v>
      </c>
      <c r="AW1121">
        <f>COUNTIF(Erros!$J$2:$J$1060,H1121)</f>
        <v>1</v>
      </c>
      <c r="AX1121">
        <f>COUNTIF(Discrepante!$J$2:$J$86,H1121)</f>
        <v>0</v>
      </c>
      <c r="AY1121">
        <f>COUNTIF(Acertos!$J$2:$J$37,H1121)</f>
        <v>0</v>
      </c>
    </row>
    <row r="1122" spans="1:51">
      <c r="A1122" s="33"/>
      <c r="B1122" s="33"/>
      <c r="C1122" s="33"/>
      <c r="D1122" s="34">
        <v>310603000</v>
      </c>
      <c r="E1122" s="33"/>
      <c r="F1122" s="33"/>
      <c r="G1122" s="33"/>
      <c r="H1122" s="34">
        <v>291146163</v>
      </c>
      <c r="I1122" s="29">
        <v>0</v>
      </c>
      <c r="J1122" s="34" t="s">
        <v>801</v>
      </c>
      <c r="K1122" s="33"/>
      <c r="L1122" s="33"/>
      <c r="M1122" s="33"/>
      <c r="N1122" s="33"/>
      <c r="O1122" s="33"/>
      <c r="P1122" s="34">
        <v>2800.8</v>
      </c>
      <c r="Q1122" s="34" t="s">
        <v>404</v>
      </c>
      <c r="R1122" s="34" t="s">
        <v>404</v>
      </c>
      <c r="S1122" s="34" t="s">
        <v>404</v>
      </c>
      <c r="T1122" s="34">
        <v>138</v>
      </c>
      <c r="U1122" s="34">
        <v>26650448</v>
      </c>
      <c r="V1122" s="34">
        <v>1</v>
      </c>
      <c r="W1122" s="34">
        <v>64176</v>
      </c>
      <c r="X1122" s="35">
        <v>44761.875</v>
      </c>
      <c r="Y1122" s="34" t="s">
        <v>799</v>
      </c>
      <c r="Z1122" s="34">
        <v>0</v>
      </c>
      <c r="AA1122" s="35"/>
      <c r="AB1122" s="35">
        <v>44761.875</v>
      </c>
      <c r="AC1122" s="35">
        <v>30478.875</v>
      </c>
      <c r="AD1122" s="35">
        <v>44222.875</v>
      </c>
      <c r="AE1122" s="35">
        <v>44220.875</v>
      </c>
      <c r="AF1122" s="35">
        <v>42077.875</v>
      </c>
      <c r="AG1122" s="34">
        <v>291146171</v>
      </c>
      <c r="AH1122" s="34">
        <v>3981</v>
      </c>
      <c r="AI1122" s="34">
        <v>3522</v>
      </c>
      <c r="AJ1122" s="34">
        <v>35.22</v>
      </c>
      <c r="AK1122" s="34">
        <v>3522</v>
      </c>
      <c r="AL1122" s="34">
        <v>39.81</v>
      </c>
      <c r="AM1122" s="34">
        <v>3981</v>
      </c>
      <c r="AN1122" s="34" t="s">
        <v>389</v>
      </c>
      <c r="AO1122" s="34">
        <v>87</v>
      </c>
      <c r="AP1122" s="34" t="s">
        <v>798</v>
      </c>
      <c r="AQ1122" s="34">
        <v>101772</v>
      </c>
      <c r="AR1122" s="34">
        <v>1017.72</v>
      </c>
      <c r="AS1122" s="34" t="s">
        <v>408</v>
      </c>
      <c r="AT1122" t="str">
        <f t="shared" si="60"/>
        <v>3106030002911461630RXDRXGX MXRQUX FRXZXX2800.8SIMSIMSIM1382665044816417644761.875GP3 - SINSP - SERVIDORES PUBLICOS DA ADMINISTRACAO044761.87530478.87544222.87544220.87542077.8752911461713981352235.22352239.813981AMIL87GP3 - BLUE PLUS 400 QC1017721017.72ATIVO</v>
      </c>
      <c r="AU1122">
        <f t="shared" si="61"/>
        <v>0</v>
      </c>
      <c r="AV1122">
        <f t="shared" si="62"/>
        <v>0</v>
      </c>
      <c r="AW1122">
        <f>COUNTIF(Erros!$J$2:$J$1060,H1122)</f>
        <v>3</v>
      </c>
      <c r="AX1122">
        <f>COUNTIF(Discrepante!$J$2:$J$86,H1122)</f>
        <v>0</v>
      </c>
      <c r="AY1122">
        <f>COUNTIF(Acertos!$J$2:$J$37,H1122)</f>
        <v>0</v>
      </c>
    </row>
    <row r="1123" spans="1:51">
      <c r="A1123" s="33"/>
      <c r="B1123" s="33"/>
      <c r="C1123" s="33"/>
      <c r="D1123" s="36">
        <v>310603000</v>
      </c>
      <c r="E1123" s="33"/>
      <c r="F1123" s="33"/>
      <c r="G1123" s="33"/>
      <c r="H1123" s="36">
        <v>291146163</v>
      </c>
      <c r="I1123" s="30">
        <v>0</v>
      </c>
      <c r="J1123" s="36" t="s">
        <v>801</v>
      </c>
      <c r="K1123" s="33"/>
      <c r="L1123" s="33"/>
      <c r="M1123" s="33"/>
      <c r="N1123" s="33"/>
      <c r="O1123" s="33"/>
      <c r="P1123" s="36">
        <v>2800.8</v>
      </c>
      <c r="Q1123" s="36" t="s">
        <v>404</v>
      </c>
      <c r="R1123" s="36" t="s">
        <v>404</v>
      </c>
      <c r="S1123" s="36" t="s">
        <v>404</v>
      </c>
      <c r="T1123" s="36">
        <v>138</v>
      </c>
      <c r="U1123" s="36">
        <v>26650448</v>
      </c>
      <c r="V1123" s="36">
        <v>1</v>
      </c>
      <c r="W1123" s="36">
        <v>64176</v>
      </c>
      <c r="X1123" s="37">
        <v>44761.875</v>
      </c>
      <c r="Y1123" s="36" t="s">
        <v>799</v>
      </c>
      <c r="Z1123" s="36">
        <v>0</v>
      </c>
      <c r="AA1123" s="37"/>
      <c r="AB1123" s="37">
        <v>44761.875</v>
      </c>
      <c r="AC1123" s="37">
        <v>30478.875</v>
      </c>
      <c r="AD1123" s="37">
        <v>44222.875</v>
      </c>
      <c r="AE1123" s="37">
        <v>44220.875</v>
      </c>
      <c r="AF1123" s="37">
        <v>42077.875</v>
      </c>
      <c r="AG1123" s="36">
        <v>291146171</v>
      </c>
      <c r="AH1123" s="36">
        <v>3981</v>
      </c>
      <c r="AI1123" s="36">
        <v>3522</v>
      </c>
      <c r="AJ1123" s="36">
        <v>35.22</v>
      </c>
      <c r="AK1123" s="36">
        <v>3522</v>
      </c>
      <c r="AL1123" s="36">
        <v>39.81</v>
      </c>
      <c r="AM1123" s="36">
        <v>3981</v>
      </c>
      <c r="AN1123" s="36" t="s">
        <v>389</v>
      </c>
      <c r="AO1123" s="36">
        <v>87</v>
      </c>
      <c r="AP1123" s="36" t="s">
        <v>798</v>
      </c>
      <c r="AQ1123" s="36">
        <v>101772</v>
      </c>
      <c r="AR1123" s="36">
        <v>1017.72</v>
      </c>
      <c r="AS1123" s="36" t="s">
        <v>408</v>
      </c>
      <c r="AT1123" t="str">
        <f t="shared" si="60"/>
        <v>3106030002911461630RXDRXGX MXRQUX FRXZXX2800.8SIMSIMSIM1382665044816417644761.875GP3 - SINSP - SERVIDORES PUBLICOS DA ADMINISTRACAO044761.87530478.87544222.87544220.87542077.8752911461713981352235.22352239.813981AMIL87GP3 - BLUE PLUS 400 QC1017721017.72ATIVO</v>
      </c>
      <c r="AU1123">
        <f t="shared" si="61"/>
        <v>1</v>
      </c>
      <c r="AV1123">
        <f t="shared" si="62"/>
        <v>1</v>
      </c>
      <c r="AW1123">
        <f>COUNTIF(Erros!$J$2:$J$1060,H1123)</f>
        <v>3</v>
      </c>
      <c r="AX1123">
        <f>COUNTIF(Discrepante!$J$2:$J$86,H1123)</f>
        <v>0</v>
      </c>
      <c r="AY1123">
        <f>COUNTIF(Acertos!$J$2:$J$37,H1123)</f>
        <v>0</v>
      </c>
    </row>
    <row r="1124" spans="1:51">
      <c r="A1124" s="33"/>
      <c r="B1124" s="33"/>
      <c r="C1124" s="33"/>
      <c r="D1124" s="36">
        <v>310603000</v>
      </c>
      <c r="E1124" s="33"/>
      <c r="F1124" s="33"/>
      <c r="G1124" s="33"/>
      <c r="H1124" s="36">
        <v>291146163</v>
      </c>
      <c r="I1124" s="30">
        <v>0</v>
      </c>
      <c r="J1124" s="36" t="s">
        <v>801</v>
      </c>
      <c r="K1124" s="33"/>
      <c r="L1124" s="33"/>
      <c r="M1124" s="33"/>
      <c r="N1124" s="33"/>
      <c r="O1124" s="33"/>
      <c r="P1124" s="36">
        <v>2800.8</v>
      </c>
      <c r="Q1124" s="36" t="s">
        <v>404</v>
      </c>
      <c r="R1124" s="36" t="s">
        <v>404</v>
      </c>
      <c r="S1124" s="36" t="s">
        <v>404</v>
      </c>
      <c r="T1124" s="36">
        <v>138</v>
      </c>
      <c r="U1124" s="36">
        <v>26650448</v>
      </c>
      <c r="V1124" s="36">
        <v>1</v>
      </c>
      <c r="W1124" s="36">
        <v>64176</v>
      </c>
      <c r="X1124" s="37">
        <v>44761.875</v>
      </c>
      <c r="Y1124" s="36" t="s">
        <v>799</v>
      </c>
      <c r="Z1124" s="36">
        <v>0</v>
      </c>
      <c r="AA1124" s="37"/>
      <c r="AB1124" s="37">
        <v>44761.875</v>
      </c>
      <c r="AC1124" s="37">
        <v>30478.875</v>
      </c>
      <c r="AD1124" s="37">
        <v>44222.875</v>
      </c>
      <c r="AE1124" s="37">
        <v>44220.875</v>
      </c>
      <c r="AF1124" s="37">
        <v>42077.875</v>
      </c>
      <c r="AG1124" s="36">
        <v>291146171</v>
      </c>
      <c r="AH1124" s="36">
        <v>3981</v>
      </c>
      <c r="AI1124" s="36">
        <v>3522</v>
      </c>
      <c r="AJ1124" s="36">
        <v>35.22</v>
      </c>
      <c r="AK1124" s="36">
        <v>3522</v>
      </c>
      <c r="AL1124" s="36">
        <v>39.81</v>
      </c>
      <c r="AM1124" s="36">
        <v>3981</v>
      </c>
      <c r="AN1124" s="36" t="s">
        <v>389</v>
      </c>
      <c r="AO1124" s="36">
        <v>87</v>
      </c>
      <c r="AP1124" s="36" t="s">
        <v>798</v>
      </c>
      <c r="AQ1124" s="36">
        <v>101772</v>
      </c>
      <c r="AR1124" s="36">
        <v>1017.72</v>
      </c>
      <c r="AS1124" s="36" t="s">
        <v>408</v>
      </c>
      <c r="AT1124" t="str">
        <f t="shared" si="60"/>
        <v>3106030002911461630RXDRXGX MXRQUX FRXZXX2800.8SIMSIMSIM1382665044816417644761.875GP3 - SINSP - SERVIDORES PUBLICOS DA ADMINISTRACAO044761.87530478.87544222.87544220.87542077.8752911461713981352235.22352239.813981AMIL87GP3 - BLUE PLUS 400 QC1017721017.72ATIVO</v>
      </c>
      <c r="AU1124">
        <f t="shared" si="61"/>
        <v>1</v>
      </c>
      <c r="AV1124">
        <f t="shared" si="62"/>
        <v>1</v>
      </c>
      <c r="AW1124">
        <f>COUNTIF(Erros!$J$2:$J$1060,H1124)</f>
        <v>3</v>
      </c>
      <c r="AX1124">
        <f>COUNTIF(Discrepante!$J$2:$J$86,H1124)</f>
        <v>0</v>
      </c>
      <c r="AY1124">
        <f>COUNTIF(Acertos!$J$2:$J$37,H1124)</f>
        <v>0</v>
      </c>
    </row>
    <row r="1125" spans="1:51">
      <c r="A1125" s="33"/>
      <c r="B1125" s="33"/>
      <c r="C1125" s="33"/>
      <c r="D1125" s="34">
        <v>310453000</v>
      </c>
      <c r="E1125" s="33"/>
      <c r="F1125" s="33"/>
      <c r="G1125" s="33"/>
      <c r="H1125" s="34">
        <v>291151124</v>
      </c>
      <c r="I1125" s="29">
        <v>0</v>
      </c>
      <c r="J1125" s="34" t="s">
        <v>823</v>
      </c>
      <c r="K1125" s="33"/>
      <c r="L1125" s="33"/>
      <c r="M1125" s="33"/>
      <c r="N1125" s="33"/>
      <c r="O1125" s="33"/>
      <c r="P1125" s="34">
        <v>1775.36</v>
      </c>
      <c r="Q1125" s="34" t="s">
        <v>404</v>
      </c>
      <c r="R1125" s="34" t="s">
        <v>404</v>
      </c>
      <c r="S1125" s="34" t="s">
        <v>386</v>
      </c>
      <c r="T1125" s="34">
        <v>142</v>
      </c>
      <c r="U1125" s="34">
        <v>26650516</v>
      </c>
      <c r="V1125" s="34">
        <v>1</v>
      </c>
      <c r="W1125" s="34">
        <v>72706</v>
      </c>
      <c r="X1125" s="35">
        <v>44761.875</v>
      </c>
      <c r="Y1125" s="34" t="s">
        <v>454</v>
      </c>
      <c r="Z1125" s="34">
        <v>0</v>
      </c>
      <c r="AA1125" s="35"/>
      <c r="AB1125" s="35">
        <v>44761.875</v>
      </c>
      <c r="AC1125" s="35">
        <v>41290.916666666664</v>
      </c>
      <c r="AD1125" s="35">
        <v>44704.875</v>
      </c>
      <c r="AE1125" s="35">
        <v>44704.875</v>
      </c>
      <c r="AF1125" s="35">
        <v>42077.875</v>
      </c>
      <c r="AG1125" s="34"/>
      <c r="AH1125" s="34">
        <v>0</v>
      </c>
      <c r="AI1125" s="34">
        <v>0</v>
      </c>
      <c r="AJ1125" s="34">
        <v>0</v>
      </c>
      <c r="AK1125" s="34">
        <v>0</v>
      </c>
      <c r="AL1125" s="34">
        <v>0</v>
      </c>
      <c r="AM1125" s="34">
        <v>0</v>
      </c>
      <c r="AN1125" s="34" t="s">
        <v>389</v>
      </c>
      <c r="AO1125" s="34">
        <v>87</v>
      </c>
      <c r="AP1125" s="34" t="s">
        <v>442</v>
      </c>
      <c r="AQ1125" s="34">
        <v>200608</v>
      </c>
      <c r="AR1125" s="34">
        <v>2006.08</v>
      </c>
      <c r="AS1125" s="34" t="s">
        <v>408</v>
      </c>
      <c r="AT1125" t="str">
        <f t="shared" si="60"/>
        <v>3104530002911511240PXDRX GXBRXXL MXWXDX DX BRXTX1775.36SIMSIMNÃO1422665051617270644761.875GP3 - UNEN/RN - UNIAO ESTUDANTIL DO NORTE E NORDES044761.87541290.916666666744704.87544704.87542077.875000000AMIL87GP3 - BLUE PLUS 400 QP2006082006.08ATIVO</v>
      </c>
      <c r="AU1125">
        <f t="shared" si="61"/>
        <v>0</v>
      </c>
      <c r="AV1125">
        <f t="shared" si="62"/>
        <v>0</v>
      </c>
      <c r="AW1125">
        <f>COUNTIF(Erros!$J$2:$J$1060,H1125)</f>
        <v>3</v>
      </c>
      <c r="AX1125">
        <f>COUNTIF(Discrepante!$J$2:$J$86,H1125)</f>
        <v>0</v>
      </c>
      <c r="AY1125">
        <f>COUNTIF(Acertos!$J$2:$J$37,H1125)</f>
        <v>0</v>
      </c>
    </row>
    <row r="1126" spans="1:51">
      <c r="A1126" s="33"/>
      <c r="B1126" s="33"/>
      <c r="C1126" s="33"/>
      <c r="D1126" s="36">
        <v>310453000</v>
      </c>
      <c r="E1126" s="33"/>
      <c r="F1126" s="33"/>
      <c r="G1126" s="33"/>
      <c r="H1126" s="36">
        <v>291151124</v>
      </c>
      <c r="I1126" s="30">
        <v>0</v>
      </c>
      <c r="J1126" s="36" t="s">
        <v>823</v>
      </c>
      <c r="K1126" s="33"/>
      <c r="L1126" s="33"/>
      <c r="M1126" s="33"/>
      <c r="N1126" s="33"/>
      <c r="O1126" s="33"/>
      <c r="P1126" s="36">
        <v>1775.36</v>
      </c>
      <c r="Q1126" s="36" t="s">
        <v>404</v>
      </c>
      <c r="R1126" s="36" t="s">
        <v>404</v>
      </c>
      <c r="S1126" s="36" t="s">
        <v>386</v>
      </c>
      <c r="T1126" s="36">
        <v>142</v>
      </c>
      <c r="U1126" s="36">
        <v>26650516</v>
      </c>
      <c r="V1126" s="36">
        <v>1</v>
      </c>
      <c r="W1126" s="36">
        <v>72706</v>
      </c>
      <c r="X1126" s="37">
        <v>44761.875</v>
      </c>
      <c r="Y1126" s="36" t="s">
        <v>454</v>
      </c>
      <c r="Z1126" s="36">
        <v>0</v>
      </c>
      <c r="AA1126" s="37"/>
      <c r="AB1126" s="37">
        <v>44761.875</v>
      </c>
      <c r="AC1126" s="37">
        <v>41290.916666666664</v>
      </c>
      <c r="AD1126" s="37">
        <v>44704.875</v>
      </c>
      <c r="AE1126" s="37">
        <v>44704.875</v>
      </c>
      <c r="AF1126" s="37">
        <v>42077.875</v>
      </c>
      <c r="AG1126" s="36"/>
      <c r="AH1126" s="36">
        <v>0</v>
      </c>
      <c r="AI1126" s="36">
        <v>0</v>
      </c>
      <c r="AJ1126" s="36">
        <v>0</v>
      </c>
      <c r="AK1126" s="36">
        <v>0</v>
      </c>
      <c r="AL1126" s="36">
        <v>0</v>
      </c>
      <c r="AM1126" s="36">
        <v>0</v>
      </c>
      <c r="AN1126" s="36" t="s">
        <v>389</v>
      </c>
      <c r="AO1126" s="36">
        <v>87</v>
      </c>
      <c r="AP1126" s="36" t="s">
        <v>442</v>
      </c>
      <c r="AQ1126" s="36">
        <v>200608</v>
      </c>
      <c r="AR1126" s="36">
        <v>2006.08</v>
      </c>
      <c r="AS1126" s="36" t="s">
        <v>408</v>
      </c>
      <c r="AT1126" t="str">
        <f t="shared" si="60"/>
        <v>3104530002911511240PXDRX GXBRXXL MXWXDX DX BRXTX1775.36SIMSIMNÃO1422665051617270644761.875GP3 - UNEN/RN - UNIAO ESTUDANTIL DO NORTE E NORDES044761.87541290.916666666744704.87544704.87542077.875000000AMIL87GP3 - BLUE PLUS 400 QP2006082006.08ATIVO</v>
      </c>
      <c r="AU1126">
        <f t="shared" si="61"/>
        <v>1</v>
      </c>
      <c r="AV1126">
        <f t="shared" si="62"/>
        <v>1</v>
      </c>
      <c r="AW1126">
        <f>COUNTIF(Erros!$J$2:$J$1060,H1126)</f>
        <v>3</v>
      </c>
      <c r="AX1126">
        <f>COUNTIF(Discrepante!$J$2:$J$86,H1126)</f>
        <v>0</v>
      </c>
      <c r="AY1126">
        <f>COUNTIF(Acertos!$J$2:$J$37,H1126)</f>
        <v>0</v>
      </c>
    </row>
    <row r="1127" spans="1:51">
      <c r="A1127" s="33"/>
      <c r="B1127" s="33"/>
      <c r="C1127" s="33"/>
      <c r="D1127" s="34">
        <v>310453000</v>
      </c>
      <c r="E1127" s="33"/>
      <c r="F1127" s="33"/>
      <c r="G1127" s="33"/>
      <c r="H1127" s="34">
        <v>291151124</v>
      </c>
      <c r="I1127" s="29">
        <v>0</v>
      </c>
      <c r="J1127" s="34" t="s">
        <v>823</v>
      </c>
      <c r="K1127" s="33"/>
      <c r="L1127" s="33"/>
      <c r="M1127" s="33"/>
      <c r="N1127" s="33"/>
      <c r="O1127" s="33"/>
      <c r="P1127" s="34">
        <v>1775.36</v>
      </c>
      <c r="Q1127" s="34" t="s">
        <v>404</v>
      </c>
      <c r="R1127" s="34" t="s">
        <v>404</v>
      </c>
      <c r="S1127" s="34" t="s">
        <v>386</v>
      </c>
      <c r="T1127" s="34">
        <v>142</v>
      </c>
      <c r="U1127" s="34">
        <v>26650516</v>
      </c>
      <c r="V1127" s="34">
        <v>1</v>
      </c>
      <c r="W1127" s="34">
        <v>72706</v>
      </c>
      <c r="X1127" s="35">
        <v>44761.875</v>
      </c>
      <c r="Y1127" s="34" t="s">
        <v>454</v>
      </c>
      <c r="Z1127" s="34">
        <v>0</v>
      </c>
      <c r="AA1127" s="35"/>
      <c r="AB1127" s="35">
        <v>44761.875</v>
      </c>
      <c r="AC1127" s="35">
        <v>41290.916666666664</v>
      </c>
      <c r="AD1127" s="35">
        <v>44704.875</v>
      </c>
      <c r="AE1127" s="35">
        <v>44704.875</v>
      </c>
      <c r="AF1127" s="35">
        <v>42077.875</v>
      </c>
      <c r="AG1127" s="34"/>
      <c r="AH1127" s="34">
        <v>0</v>
      </c>
      <c r="AI1127" s="34">
        <v>0</v>
      </c>
      <c r="AJ1127" s="34">
        <v>0</v>
      </c>
      <c r="AK1127" s="34">
        <v>0</v>
      </c>
      <c r="AL1127" s="34">
        <v>0</v>
      </c>
      <c r="AM1127" s="34">
        <v>0</v>
      </c>
      <c r="AN1127" s="34" t="s">
        <v>389</v>
      </c>
      <c r="AO1127" s="34">
        <v>87</v>
      </c>
      <c r="AP1127" s="34" t="s">
        <v>442</v>
      </c>
      <c r="AQ1127" s="34">
        <v>200608</v>
      </c>
      <c r="AR1127" s="34">
        <v>2006.08</v>
      </c>
      <c r="AS1127" s="34" t="s">
        <v>408</v>
      </c>
      <c r="AT1127" t="str">
        <f t="shared" si="60"/>
        <v>3104530002911511240PXDRX GXBRXXL MXWXDX DX BRXTX1775.36SIMSIMNÃO1422665051617270644761.875GP3 - UNEN/RN - UNIAO ESTUDANTIL DO NORTE E NORDES044761.87541290.916666666744704.87544704.87542077.875000000AMIL87GP3 - BLUE PLUS 400 QP2006082006.08ATIVO</v>
      </c>
      <c r="AU1127">
        <f t="shared" si="61"/>
        <v>1</v>
      </c>
      <c r="AV1127">
        <f t="shared" si="62"/>
        <v>1</v>
      </c>
      <c r="AW1127">
        <f>COUNTIF(Erros!$J$2:$J$1060,H1127)</f>
        <v>3</v>
      </c>
      <c r="AX1127">
        <f>COUNTIF(Discrepante!$J$2:$J$86,H1127)</f>
        <v>0</v>
      </c>
      <c r="AY1127">
        <f>COUNTIF(Acertos!$J$2:$J$37,H1127)</f>
        <v>0</v>
      </c>
    </row>
    <row r="1128" spans="1:51">
      <c r="A1128" s="33"/>
      <c r="B1128" s="33"/>
      <c r="C1128" s="33"/>
      <c r="D1128" s="36">
        <v>326288000</v>
      </c>
      <c r="E1128" s="33"/>
      <c r="F1128" s="33"/>
      <c r="G1128" s="33"/>
      <c r="H1128" s="36">
        <v>291171680</v>
      </c>
      <c r="I1128" s="30">
        <v>0</v>
      </c>
      <c r="J1128" s="36" t="s">
        <v>802</v>
      </c>
      <c r="K1128" s="33"/>
      <c r="L1128" s="33"/>
      <c r="M1128" s="33"/>
      <c r="N1128" s="33"/>
      <c r="O1128" s="33"/>
      <c r="P1128" s="36">
        <v>3898.29</v>
      </c>
      <c r="Q1128" s="36" t="s">
        <v>404</v>
      </c>
      <c r="R1128" s="36" t="s">
        <v>404</v>
      </c>
      <c r="S1128" s="36" t="s">
        <v>404</v>
      </c>
      <c r="T1128" s="36">
        <v>127</v>
      </c>
      <c r="U1128" s="36">
        <v>26650516</v>
      </c>
      <c r="V1128" s="36">
        <v>1</v>
      </c>
      <c r="W1128" s="36">
        <v>64411</v>
      </c>
      <c r="X1128" s="37">
        <v>44761.875</v>
      </c>
      <c r="Y1128" s="36" t="s">
        <v>434</v>
      </c>
      <c r="Z1128" s="36">
        <v>0</v>
      </c>
      <c r="AA1128" s="37"/>
      <c r="AB1128" s="37">
        <v>44761.875</v>
      </c>
      <c r="AC1128" s="37">
        <v>27637.875</v>
      </c>
      <c r="AD1128" s="37">
        <v>42095.875</v>
      </c>
      <c r="AE1128" s="37"/>
      <c r="AF1128" s="37">
        <v>42108.875</v>
      </c>
      <c r="AG1128" s="36">
        <v>291171702</v>
      </c>
      <c r="AH1128" s="36">
        <v>3981</v>
      </c>
      <c r="AI1128" s="36">
        <v>3522</v>
      </c>
      <c r="AJ1128" s="36">
        <v>35.22</v>
      </c>
      <c r="AK1128" s="36">
        <v>3522</v>
      </c>
      <c r="AL1128" s="36">
        <v>39.81</v>
      </c>
      <c r="AM1128" s="36">
        <v>3981</v>
      </c>
      <c r="AN1128" s="36" t="s">
        <v>389</v>
      </c>
      <c r="AO1128" s="36">
        <v>86</v>
      </c>
      <c r="AP1128" s="36" t="s">
        <v>442</v>
      </c>
      <c r="AQ1128" s="36">
        <v>440505</v>
      </c>
      <c r="AR1128" s="36">
        <v>4405.05</v>
      </c>
      <c r="AS1128" s="36" t="s">
        <v>408</v>
      </c>
      <c r="AT1128" t="str">
        <f t="shared" si="60"/>
        <v>3262880002911716800LXNGDXN JXX XRMXNTX JUNXXR3898.29SIMSIMSIM1272665051616441144761.875GP3 - FACERN - FEDERACAO DAS ASSOCIACOES COMERCIAI044761.87527637.87542095.87542108.8752911717023981352235.22352239.813981AMIL86GP3 - BLUE PLUS 400 QP4405054405.05ATIVO</v>
      </c>
      <c r="AU1128">
        <f t="shared" si="61"/>
        <v>0</v>
      </c>
      <c r="AV1128">
        <f t="shared" si="62"/>
        <v>0</v>
      </c>
      <c r="AW1128">
        <f>COUNTIF(Erros!$J$2:$J$1060,H1128)</f>
        <v>3</v>
      </c>
      <c r="AX1128">
        <f>COUNTIF(Discrepante!$J$2:$J$86,H1128)</f>
        <v>0</v>
      </c>
      <c r="AY1128">
        <f>COUNTIF(Acertos!$J$2:$J$37,H1128)</f>
        <v>0</v>
      </c>
    </row>
    <row r="1129" spans="1:51">
      <c r="A1129" s="33"/>
      <c r="B1129" s="33"/>
      <c r="C1129" s="33"/>
      <c r="D1129" s="34">
        <v>326288000</v>
      </c>
      <c r="E1129" s="33"/>
      <c r="F1129" s="33"/>
      <c r="G1129" s="33"/>
      <c r="H1129" s="34">
        <v>291171680</v>
      </c>
      <c r="I1129" s="29">
        <v>0</v>
      </c>
      <c r="J1129" s="34" t="s">
        <v>802</v>
      </c>
      <c r="K1129" s="33"/>
      <c r="L1129" s="33"/>
      <c r="M1129" s="33"/>
      <c r="N1129" s="33"/>
      <c r="O1129" s="33"/>
      <c r="P1129" s="34">
        <v>3898.29</v>
      </c>
      <c r="Q1129" s="34" t="s">
        <v>404</v>
      </c>
      <c r="R1129" s="34" t="s">
        <v>404</v>
      </c>
      <c r="S1129" s="34" t="s">
        <v>404</v>
      </c>
      <c r="T1129" s="34">
        <v>127</v>
      </c>
      <c r="U1129" s="34">
        <v>26650516</v>
      </c>
      <c r="V1129" s="34">
        <v>1</v>
      </c>
      <c r="W1129" s="34">
        <v>64411</v>
      </c>
      <c r="X1129" s="35">
        <v>44761.875</v>
      </c>
      <c r="Y1129" s="34" t="s">
        <v>434</v>
      </c>
      <c r="Z1129" s="34">
        <v>0</v>
      </c>
      <c r="AA1129" s="35"/>
      <c r="AB1129" s="35">
        <v>44761.875</v>
      </c>
      <c r="AC1129" s="35">
        <v>27637.875</v>
      </c>
      <c r="AD1129" s="35">
        <v>42095.875</v>
      </c>
      <c r="AE1129" s="35"/>
      <c r="AF1129" s="35">
        <v>42108.875</v>
      </c>
      <c r="AG1129" s="34">
        <v>291171702</v>
      </c>
      <c r="AH1129" s="34">
        <v>3981</v>
      </c>
      <c r="AI1129" s="34">
        <v>3522</v>
      </c>
      <c r="AJ1129" s="34">
        <v>35.22</v>
      </c>
      <c r="AK1129" s="34">
        <v>3522</v>
      </c>
      <c r="AL1129" s="34">
        <v>39.81</v>
      </c>
      <c r="AM1129" s="34">
        <v>3981</v>
      </c>
      <c r="AN1129" s="34" t="s">
        <v>389</v>
      </c>
      <c r="AO1129" s="34">
        <v>86</v>
      </c>
      <c r="AP1129" s="34" t="s">
        <v>442</v>
      </c>
      <c r="AQ1129" s="34">
        <v>440505</v>
      </c>
      <c r="AR1129" s="34">
        <v>4405.05</v>
      </c>
      <c r="AS1129" s="34" t="s">
        <v>408</v>
      </c>
      <c r="AT1129" t="str">
        <f t="shared" si="60"/>
        <v>3262880002911716800LXNGDXN JXX XRMXNTX JUNXXR3898.29SIMSIMSIM1272665051616441144761.875GP3 - FACERN - FEDERACAO DAS ASSOCIACOES COMERCIAI044761.87527637.87542095.87542108.8752911717023981352235.22352239.813981AMIL86GP3 - BLUE PLUS 400 QP4405054405.05ATIVO</v>
      </c>
      <c r="AU1129">
        <f t="shared" si="61"/>
        <v>1</v>
      </c>
      <c r="AV1129">
        <f t="shared" si="62"/>
        <v>1</v>
      </c>
      <c r="AW1129">
        <f>COUNTIF(Erros!$J$2:$J$1060,H1129)</f>
        <v>3</v>
      </c>
      <c r="AX1129">
        <f>COUNTIF(Discrepante!$J$2:$J$86,H1129)</f>
        <v>0</v>
      </c>
      <c r="AY1129">
        <f>COUNTIF(Acertos!$J$2:$J$37,H1129)</f>
        <v>0</v>
      </c>
    </row>
    <row r="1130" spans="1:51">
      <c r="A1130" s="33"/>
      <c r="B1130" s="33"/>
      <c r="C1130" s="33"/>
      <c r="D1130" s="34">
        <v>326288000</v>
      </c>
      <c r="E1130" s="33"/>
      <c r="F1130" s="33"/>
      <c r="G1130" s="33"/>
      <c r="H1130" s="34">
        <v>291171680</v>
      </c>
      <c r="I1130" s="29">
        <v>0</v>
      </c>
      <c r="J1130" s="34" t="s">
        <v>802</v>
      </c>
      <c r="K1130" s="33"/>
      <c r="L1130" s="33"/>
      <c r="M1130" s="33"/>
      <c r="N1130" s="33"/>
      <c r="O1130" s="33"/>
      <c r="P1130" s="34">
        <v>3898.29</v>
      </c>
      <c r="Q1130" s="34" t="s">
        <v>404</v>
      </c>
      <c r="R1130" s="34" t="s">
        <v>404</v>
      </c>
      <c r="S1130" s="34" t="s">
        <v>404</v>
      </c>
      <c r="T1130" s="34">
        <v>127</v>
      </c>
      <c r="U1130" s="34">
        <v>26650516</v>
      </c>
      <c r="V1130" s="34">
        <v>1</v>
      </c>
      <c r="W1130" s="34">
        <v>64411</v>
      </c>
      <c r="X1130" s="35">
        <v>44761.875</v>
      </c>
      <c r="Y1130" s="34" t="s">
        <v>434</v>
      </c>
      <c r="Z1130" s="34">
        <v>0</v>
      </c>
      <c r="AA1130" s="35"/>
      <c r="AB1130" s="35">
        <v>44761.875</v>
      </c>
      <c r="AC1130" s="35">
        <v>27637.875</v>
      </c>
      <c r="AD1130" s="35">
        <v>42095.875</v>
      </c>
      <c r="AE1130" s="35"/>
      <c r="AF1130" s="35">
        <v>42108.875</v>
      </c>
      <c r="AG1130" s="34">
        <v>291171702</v>
      </c>
      <c r="AH1130" s="34">
        <v>3981</v>
      </c>
      <c r="AI1130" s="34">
        <v>3522</v>
      </c>
      <c r="AJ1130" s="34">
        <v>35.22</v>
      </c>
      <c r="AK1130" s="34">
        <v>3522</v>
      </c>
      <c r="AL1130" s="34">
        <v>39.81</v>
      </c>
      <c r="AM1130" s="34">
        <v>3981</v>
      </c>
      <c r="AN1130" s="34" t="s">
        <v>389</v>
      </c>
      <c r="AO1130" s="34">
        <v>86</v>
      </c>
      <c r="AP1130" s="34" t="s">
        <v>442</v>
      </c>
      <c r="AQ1130" s="34">
        <v>440505</v>
      </c>
      <c r="AR1130" s="34">
        <v>4405.05</v>
      </c>
      <c r="AS1130" s="34" t="s">
        <v>408</v>
      </c>
      <c r="AT1130" t="str">
        <f t="shared" si="60"/>
        <v>3262880002911716800LXNGDXN JXX XRMXNTX JUNXXR3898.29SIMSIMSIM1272665051616441144761.875GP3 - FACERN - FEDERACAO DAS ASSOCIACOES COMERCIAI044761.87527637.87542095.87542108.8752911717023981352235.22352239.813981AMIL86GP3 - BLUE PLUS 400 QP4405054405.05ATIVO</v>
      </c>
      <c r="AU1130">
        <f t="shared" si="61"/>
        <v>1</v>
      </c>
      <c r="AV1130">
        <f t="shared" si="62"/>
        <v>1</v>
      </c>
      <c r="AW1130">
        <f>COUNTIF(Erros!$J$2:$J$1060,H1130)</f>
        <v>3</v>
      </c>
      <c r="AX1130">
        <f>COUNTIF(Discrepante!$J$2:$J$86,H1130)</f>
        <v>0</v>
      </c>
      <c r="AY1130">
        <f>COUNTIF(Acertos!$J$2:$J$37,H1130)</f>
        <v>0</v>
      </c>
    </row>
    <row r="1131" spans="1:51">
      <c r="A1131" s="33"/>
      <c r="B1131" s="33"/>
      <c r="C1131" s="33"/>
      <c r="D1131" s="34">
        <v>326288000</v>
      </c>
      <c r="E1131" s="33"/>
      <c r="F1131" s="33"/>
      <c r="G1131" s="33"/>
      <c r="H1131" s="34">
        <v>291171699</v>
      </c>
      <c r="I1131" s="29">
        <v>0</v>
      </c>
      <c r="J1131" s="34" t="s">
        <v>803</v>
      </c>
      <c r="K1131" s="33"/>
      <c r="L1131" s="33"/>
      <c r="M1131" s="33"/>
      <c r="N1131" s="33"/>
      <c r="O1131" s="33"/>
      <c r="P1131" s="34">
        <v>3000.88</v>
      </c>
      <c r="Q1131" s="34" t="s">
        <v>404</v>
      </c>
      <c r="R1131" s="34" t="s">
        <v>404</v>
      </c>
      <c r="S1131" s="34" t="s">
        <v>404</v>
      </c>
      <c r="T1131" s="34">
        <v>127</v>
      </c>
      <c r="U1131" s="34">
        <v>26650516</v>
      </c>
      <c r="V1131" s="34">
        <v>1</v>
      </c>
      <c r="W1131" s="34">
        <v>64411</v>
      </c>
      <c r="X1131" s="35">
        <v>44761.875</v>
      </c>
      <c r="Y1131" s="34" t="s">
        <v>434</v>
      </c>
      <c r="Z1131" s="34">
        <v>1</v>
      </c>
      <c r="AA1131" s="35"/>
      <c r="AB1131" s="35">
        <v>44761.875</v>
      </c>
      <c r="AC1131" s="35">
        <v>30266.916666666668</v>
      </c>
      <c r="AD1131" s="35">
        <v>42095.875</v>
      </c>
      <c r="AE1131" s="35"/>
      <c r="AF1131" s="35">
        <v>42108.875</v>
      </c>
      <c r="AG1131" s="34"/>
      <c r="AH1131" s="34">
        <v>3981</v>
      </c>
      <c r="AI1131" s="34">
        <v>3522</v>
      </c>
      <c r="AJ1131" s="34">
        <v>35.22</v>
      </c>
      <c r="AK1131" s="34">
        <v>3522</v>
      </c>
      <c r="AL1131" s="34">
        <v>39.81</v>
      </c>
      <c r="AM1131" s="34">
        <v>3981</v>
      </c>
      <c r="AN1131" s="34" t="s">
        <v>389</v>
      </c>
      <c r="AO1131" s="34">
        <v>86</v>
      </c>
      <c r="AP1131" s="34" t="s">
        <v>442</v>
      </c>
      <c r="AQ1131" s="34">
        <v>339108</v>
      </c>
      <c r="AR1131" s="34">
        <v>3391.08</v>
      </c>
      <c r="AS1131" s="34" t="s">
        <v>408</v>
      </c>
      <c r="AT1131" t="str">
        <f t="shared" si="60"/>
        <v>3262880002911716990UXXNY XMXRX XZXVXDX DX VXWXNWXLX3000.88SIMSIMSIM1272665051616441144761.875GP3 - FACERN - FEDERACAO DAS ASSOCIACOES COMERCIAI144761.87530266.916666666742095.87542108.8753981352235.22352239.813981AMIL86GP3 - BLUE PLUS 400 QP3391083391.08ATIVO</v>
      </c>
      <c r="AU1131">
        <f t="shared" si="61"/>
        <v>0</v>
      </c>
      <c r="AV1131">
        <f t="shared" si="62"/>
        <v>0</v>
      </c>
      <c r="AW1131">
        <f>COUNTIF(Erros!$J$2:$J$1060,H1131)</f>
        <v>3</v>
      </c>
      <c r="AX1131">
        <f>COUNTIF(Discrepante!$J$2:$J$86,H1131)</f>
        <v>0</v>
      </c>
      <c r="AY1131">
        <f>COUNTIF(Acertos!$J$2:$J$37,H1131)</f>
        <v>0</v>
      </c>
    </row>
    <row r="1132" spans="1:51">
      <c r="A1132" s="33"/>
      <c r="B1132" s="33"/>
      <c r="C1132" s="33"/>
      <c r="D1132" s="36">
        <v>326288000</v>
      </c>
      <c r="E1132" s="33"/>
      <c r="F1132" s="33"/>
      <c r="G1132" s="33"/>
      <c r="H1132" s="36">
        <v>291171699</v>
      </c>
      <c r="I1132" s="30">
        <v>0</v>
      </c>
      <c r="J1132" s="36" t="s">
        <v>803</v>
      </c>
      <c r="K1132" s="33"/>
      <c r="L1132" s="33"/>
      <c r="M1132" s="33"/>
      <c r="N1132" s="33"/>
      <c r="O1132" s="33"/>
      <c r="P1132" s="36">
        <v>3000.88</v>
      </c>
      <c r="Q1132" s="36" t="s">
        <v>404</v>
      </c>
      <c r="R1132" s="36" t="s">
        <v>404</v>
      </c>
      <c r="S1132" s="36" t="s">
        <v>404</v>
      </c>
      <c r="T1132" s="36">
        <v>127</v>
      </c>
      <c r="U1132" s="36">
        <v>26650516</v>
      </c>
      <c r="V1132" s="36">
        <v>1</v>
      </c>
      <c r="W1132" s="36">
        <v>64411</v>
      </c>
      <c r="X1132" s="37">
        <v>44761.875</v>
      </c>
      <c r="Y1132" s="36" t="s">
        <v>434</v>
      </c>
      <c r="Z1132" s="36">
        <v>1</v>
      </c>
      <c r="AA1132" s="37"/>
      <c r="AB1132" s="37">
        <v>44761.875</v>
      </c>
      <c r="AC1132" s="37">
        <v>30266.916666666668</v>
      </c>
      <c r="AD1132" s="37">
        <v>42095.875</v>
      </c>
      <c r="AE1132" s="37"/>
      <c r="AF1132" s="37">
        <v>42108.875</v>
      </c>
      <c r="AG1132" s="36"/>
      <c r="AH1132" s="36">
        <v>3981</v>
      </c>
      <c r="AI1132" s="36">
        <v>3522</v>
      </c>
      <c r="AJ1132" s="36">
        <v>35.22</v>
      </c>
      <c r="AK1132" s="36">
        <v>3522</v>
      </c>
      <c r="AL1132" s="36">
        <v>39.81</v>
      </c>
      <c r="AM1132" s="36">
        <v>3981</v>
      </c>
      <c r="AN1132" s="36" t="s">
        <v>389</v>
      </c>
      <c r="AO1132" s="36">
        <v>86</v>
      </c>
      <c r="AP1132" s="36" t="s">
        <v>442</v>
      </c>
      <c r="AQ1132" s="36">
        <v>339108</v>
      </c>
      <c r="AR1132" s="36">
        <v>3391.08</v>
      </c>
      <c r="AS1132" s="36" t="s">
        <v>408</v>
      </c>
      <c r="AT1132" t="str">
        <f t="shared" si="60"/>
        <v>3262880002911716990UXXNY XMXRX XZXVXDX DX VXWXNWXLX3000.88SIMSIMSIM1272665051616441144761.875GP3 - FACERN - FEDERACAO DAS ASSOCIACOES COMERCIAI144761.87530266.916666666742095.87542108.8753981352235.22352239.813981AMIL86GP3 - BLUE PLUS 400 QP3391083391.08ATIVO</v>
      </c>
      <c r="AU1132">
        <f t="shared" si="61"/>
        <v>1</v>
      </c>
      <c r="AV1132">
        <f t="shared" si="62"/>
        <v>1</v>
      </c>
      <c r="AW1132">
        <f>COUNTIF(Erros!$J$2:$J$1060,H1132)</f>
        <v>3</v>
      </c>
      <c r="AX1132">
        <f>COUNTIF(Discrepante!$J$2:$J$86,H1132)</f>
        <v>0</v>
      </c>
      <c r="AY1132">
        <f>COUNTIF(Acertos!$J$2:$J$37,H1132)</f>
        <v>0</v>
      </c>
    </row>
    <row r="1133" spans="1:51">
      <c r="A1133" s="33"/>
      <c r="B1133" s="33"/>
      <c r="C1133" s="33"/>
      <c r="D1133" s="36">
        <v>326288000</v>
      </c>
      <c r="E1133" s="33"/>
      <c r="F1133" s="33"/>
      <c r="G1133" s="33"/>
      <c r="H1133" s="36">
        <v>291171699</v>
      </c>
      <c r="I1133" s="30">
        <v>0</v>
      </c>
      <c r="J1133" s="36" t="s">
        <v>803</v>
      </c>
      <c r="K1133" s="33"/>
      <c r="L1133" s="33"/>
      <c r="M1133" s="33"/>
      <c r="N1133" s="33"/>
      <c r="O1133" s="33"/>
      <c r="P1133" s="36">
        <v>3000.88</v>
      </c>
      <c r="Q1133" s="36" t="s">
        <v>404</v>
      </c>
      <c r="R1133" s="36" t="s">
        <v>404</v>
      </c>
      <c r="S1133" s="36" t="s">
        <v>404</v>
      </c>
      <c r="T1133" s="36">
        <v>127</v>
      </c>
      <c r="U1133" s="36">
        <v>26650516</v>
      </c>
      <c r="V1133" s="36">
        <v>1</v>
      </c>
      <c r="W1133" s="36">
        <v>64411</v>
      </c>
      <c r="X1133" s="37">
        <v>44761.875</v>
      </c>
      <c r="Y1133" s="36" t="s">
        <v>434</v>
      </c>
      <c r="Z1133" s="36">
        <v>1</v>
      </c>
      <c r="AA1133" s="37"/>
      <c r="AB1133" s="37">
        <v>44761.875</v>
      </c>
      <c r="AC1133" s="37">
        <v>30266.916666666668</v>
      </c>
      <c r="AD1133" s="37">
        <v>42095.875</v>
      </c>
      <c r="AE1133" s="37"/>
      <c r="AF1133" s="37">
        <v>42108.875</v>
      </c>
      <c r="AG1133" s="36"/>
      <c r="AH1133" s="36">
        <v>3981</v>
      </c>
      <c r="AI1133" s="36">
        <v>3522</v>
      </c>
      <c r="AJ1133" s="36">
        <v>35.22</v>
      </c>
      <c r="AK1133" s="36">
        <v>3522</v>
      </c>
      <c r="AL1133" s="36">
        <v>39.81</v>
      </c>
      <c r="AM1133" s="36">
        <v>3981</v>
      </c>
      <c r="AN1133" s="36" t="s">
        <v>389</v>
      </c>
      <c r="AO1133" s="36">
        <v>86</v>
      </c>
      <c r="AP1133" s="36" t="s">
        <v>442</v>
      </c>
      <c r="AQ1133" s="36">
        <v>339108</v>
      </c>
      <c r="AR1133" s="36">
        <v>3391.08</v>
      </c>
      <c r="AS1133" s="36" t="s">
        <v>408</v>
      </c>
      <c r="AT1133" t="str">
        <f t="shared" si="60"/>
        <v>3262880002911716990UXXNY XMXRX XZXVXDX DX VXWXNWXLX3000.88SIMSIMSIM1272665051616441144761.875GP3 - FACERN - FEDERACAO DAS ASSOCIACOES COMERCIAI144761.87530266.916666666742095.87542108.8753981352235.22352239.813981AMIL86GP3 - BLUE PLUS 400 QP3391083391.08ATIVO</v>
      </c>
      <c r="AU1133">
        <f t="shared" si="61"/>
        <v>1</v>
      </c>
      <c r="AV1133">
        <f t="shared" si="62"/>
        <v>1</v>
      </c>
      <c r="AW1133">
        <f>COUNTIF(Erros!$J$2:$J$1060,H1133)</f>
        <v>3</v>
      </c>
      <c r="AX1133">
        <f>COUNTIF(Discrepante!$J$2:$J$86,H1133)</f>
        <v>0</v>
      </c>
      <c r="AY1133">
        <f>COUNTIF(Acertos!$J$2:$J$37,H1133)</f>
        <v>0</v>
      </c>
    </row>
    <row r="1134" spans="1:51">
      <c r="A1134" s="38" t="s">
        <v>344</v>
      </c>
      <c r="B1134" s="38" t="s">
        <v>55</v>
      </c>
      <c r="C1134" s="38" t="s">
        <v>54</v>
      </c>
      <c r="D1134" s="28">
        <v>318048000</v>
      </c>
      <c r="E1134" s="28" t="s">
        <v>1066</v>
      </c>
      <c r="F1134" s="28" t="s">
        <v>56</v>
      </c>
      <c r="G1134" s="39">
        <v>42124.875</v>
      </c>
      <c r="H1134" s="38">
        <v>291191630</v>
      </c>
      <c r="I1134" s="28">
        <v>1</v>
      </c>
      <c r="J1134" s="38" t="s">
        <v>345</v>
      </c>
      <c r="K1134" s="38">
        <v>0</v>
      </c>
      <c r="L1134" s="38">
        <v>0</v>
      </c>
      <c r="M1134" s="38" t="s">
        <v>303</v>
      </c>
      <c r="N1134" s="38" t="s">
        <v>77</v>
      </c>
      <c r="O1134" s="38" t="s">
        <v>78</v>
      </c>
      <c r="P1134" s="38">
        <v>1893.66</v>
      </c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 t="str">
        <f>M1134</f>
        <v>BLUE 500 PLUS NAC QP PJCA R</v>
      </c>
      <c r="AQ1134" s="33"/>
      <c r="AR1134" s="33"/>
      <c r="AS1134" s="33"/>
      <c r="AT1134" t="str">
        <f t="shared" si="60"/>
        <v>630525e1e93b154dad93dba8630520ea89a0eceb5649c1c7630525e1e93b154dad93dba3318048000630520ea89a0eceb5649c1c7318048000P42124.8752911916301FXBIXNX FXNTX GXMX00BLUE 500 PLUS NAC QP PJCA RMens. Titular Faixa Etária Implant.T1893.66BLUE 500 PLUS NAC QP PJCA R</v>
      </c>
      <c r="AU1134">
        <f t="shared" si="61"/>
        <v>0</v>
      </c>
      <c r="AV1134">
        <f t="shared" si="62"/>
        <v>0</v>
      </c>
      <c r="AW1134">
        <f>COUNTIF(Erros!$J$2:$J$1060,H1134)</f>
        <v>0</v>
      </c>
      <c r="AX1134">
        <f>COUNTIF(Discrepante!$J$2:$J$86,H1134)</f>
        <v>0</v>
      </c>
      <c r="AY1134">
        <f>COUNTIF(Acertos!$J$2:$J$37,H1134)</f>
        <v>1</v>
      </c>
    </row>
    <row r="1135" spans="1:51">
      <c r="A1135" s="33"/>
      <c r="B1135" s="33"/>
      <c r="C1135" s="33"/>
      <c r="D1135" s="34">
        <v>318048000</v>
      </c>
      <c r="E1135" s="33"/>
      <c r="F1135" s="33"/>
      <c r="G1135" s="33"/>
      <c r="H1135" s="34">
        <v>291191630</v>
      </c>
      <c r="I1135" s="29">
        <v>1</v>
      </c>
      <c r="J1135" s="34" t="s">
        <v>464</v>
      </c>
      <c r="K1135" s="33"/>
      <c r="L1135" s="33"/>
      <c r="M1135" s="33"/>
      <c r="N1135" s="33"/>
      <c r="O1135" s="33"/>
      <c r="P1135" s="34">
        <v>1893.57</v>
      </c>
      <c r="Q1135" s="34" t="s">
        <v>404</v>
      </c>
      <c r="R1135" s="34" t="s">
        <v>404</v>
      </c>
      <c r="S1135" s="34" t="s">
        <v>404</v>
      </c>
      <c r="T1135" s="34">
        <v>142</v>
      </c>
      <c r="U1135" s="34">
        <v>26650667</v>
      </c>
      <c r="V1135" s="34">
        <v>1</v>
      </c>
      <c r="W1135" s="34">
        <v>72793</v>
      </c>
      <c r="X1135" s="35">
        <v>44777.875</v>
      </c>
      <c r="Y1135" s="34" t="s">
        <v>454</v>
      </c>
      <c r="Z1135" s="34">
        <v>0</v>
      </c>
      <c r="AA1135" s="35"/>
      <c r="AB1135" s="35">
        <v>44777.875</v>
      </c>
      <c r="AC1135" s="35">
        <v>41513.875</v>
      </c>
      <c r="AD1135" s="35">
        <v>44164.875</v>
      </c>
      <c r="AE1135" s="35">
        <v>43920.875</v>
      </c>
      <c r="AF1135" s="35">
        <v>42124.875</v>
      </c>
      <c r="AG1135" s="34"/>
      <c r="AH1135" s="34">
        <v>0</v>
      </c>
      <c r="AI1135" s="34">
        <v>0</v>
      </c>
      <c r="AJ1135" s="34">
        <v>0</v>
      </c>
      <c r="AK1135" s="34">
        <v>0</v>
      </c>
      <c r="AL1135" s="34">
        <v>0</v>
      </c>
      <c r="AM1135" s="34">
        <v>0</v>
      </c>
      <c r="AN1135" s="34" t="s">
        <v>389</v>
      </c>
      <c r="AO1135" s="34">
        <v>86</v>
      </c>
      <c r="AP1135" s="34" t="s">
        <v>437</v>
      </c>
      <c r="AQ1135" s="34">
        <v>213979</v>
      </c>
      <c r="AR1135" s="34">
        <v>2139.79</v>
      </c>
      <c r="AS1135" s="34" t="s">
        <v>408</v>
      </c>
      <c r="AT1135" t="str">
        <f t="shared" si="60"/>
        <v>3180480002911916301FXBXXNX FXNTX GXMX1893.57SIMSIMSIM1422665066717279344777.875GP3 - UNEN/RN - UNIAO ESTUDANTIL DO NORTE E NORDES044777.87541513.87544164.87543920.87542124.875000000AMIL86GP3 - BLUE PLUS 500 QP2139792139.79ATIVO</v>
      </c>
      <c r="AU1135">
        <f t="shared" si="61"/>
        <v>0</v>
      </c>
      <c r="AV1135">
        <f t="shared" si="62"/>
        <v>1</v>
      </c>
      <c r="AW1135">
        <f>COUNTIF(Erros!$J$2:$J$1060,H1135)</f>
        <v>0</v>
      </c>
      <c r="AX1135">
        <f>COUNTIF(Discrepante!$J$2:$J$86,H1135)</f>
        <v>0</v>
      </c>
      <c r="AY1135">
        <f>COUNTIF(Acertos!$J$2:$J$37,H1135)</f>
        <v>1</v>
      </c>
    </row>
    <row r="1136" spans="1:51">
      <c r="A1136" s="38" t="s">
        <v>306</v>
      </c>
      <c r="B1136" s="38" t="s">
        <v>40</v>
      </c>
      <c r="C1136" s="38" t="s">
        <v>39</v>
      </c>
      <c r="D1136" s="28">
        <v>310572000</v>
      </c>
      <c r="E1136" s="28" t="s">
        <v>1064</v>
      </c>
      <c r="F1136" s="28" t="s">
        <v>41</v>
      </c>
      <c r="G1136" s="39">
        <v>42155.875</v>
      </c>
      <c r="H1136" s="38">
        <v>291214061</v>
      </c>
      <c r="I1136" s="28">
        <v>1</v>
      </c>
      <c r="J1136" s="38" t="s">
        <v>307</v>
      </c>
      <c r="K1136" s="38">
        <v>0</v>
      </c>
      <c r="L1136" s="38">
        <v>0</v>
      </c>
      <c r="M1136" s="38" t="s">
        <v>300</v>
      </c>
      <c r="N1136" s="38" t="s">
        <v>99</v>
      </c>
      <c r="O1136" s="38" t="s">
        <v>78</v>
      </c>
      <c r="P1136" s="38">
        <v>-1388.26</v>
      </c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 t="str">
        <f>M1136</f>
        <v>BLUE 300 PLUS NAC QC PJCA R</v>
      </c>
      <c r="AQ1136" s="33"/>
      <c r="AR1136" s="33"/>
      <c r="AS1136" s="33"/>
      <c r="AT1136" t="str">
        <f t="shared" si="60"/>
        <v>630521961e74c614e130cd97630520e93299fb8245e2ee5d630521951e74c614e130cd93310572000630520e93299fb8245e2ee5d310572000K42155.8752912140611UXLY FXRNXNDX DX LIMX00BLUE 300 PLUS NAC QC PJCA RDevolução Exclusão RetroativaT-1388.26BLUE 300 PLUS NAC QC PJCA R</v>
      </c>
      <c r="AU1136">
        <f t="shared" si="61"/>
        <v>0</v>
      </c>
      <c r="AV1136">
        <f t="shared" si="62"/>
        <v>0</v>
      </c>
      <c r="AW1136">
        <f>COUNTIF(Erros!$J$2:$J$1060,H1136)</f>
        <v>0</v>
      </c>
      <c r="AX1136">
        <f>COUNTIF(Discrepante!$J$2:$J$86,H1136)</f>
        <v>2</v>
      </c>
      <c r="AY1136">
        <f>COUNTIF(Acertos!$J$2:$J$37,H1136)</f>
        <v>0</v>
      </c>
    </row>
    <row r="1137" spans="1:51">
      <c r="A1137" s="33"/>
      <c r="B1137" s="33"/>
      <c r="C1137" s="33"/>
      <c r="D1137" s="34">
        <v>310572000</v>
      </c>
      <c r="E1137" s="33"/>
      <c r="F1137" s="33"/>
      <c r="G1137" s="33"/>
      <c r="H1137" s="34">
        <v>291214061</v>
      </c>
      <c r="I1137" s="29">
        <v>1</v>
      </c>
      <c r="J1137" s="34" t="s">
        <v>439</v>
      </c>
      <c r="K1137" s="33"/>
      <c r="L1137" s="33"/>
      <c r="M1137" s="33"/>
      <c r="N1137" s="33"/>
      <c r="O1137" s="33"/>
      <c r="P1137" s="34">
        <v>3586.3</v>
      </c>
      <c r="Q1137" s="34" t="s">
        <v>404</v>
      </c>
      <c r="R1137" s="34" t="s">
        <v>404</v>
      </c>
      <c r="S1137" s="34" t="s">
        <v>404</v>
      </c>
      <c r="T1137" s="34">
        <v>127</v>
      </c>
      <c r="U1137" s="34">
        <v>26649007</v>
      </c>
      <c r="V1137" s="34">
        <v>1</v>
      </c>
      <c r="W1137" s="34">
        <v>64896</v>
      </c>
      <c r="X1137" s="35">
        <v>44777.875</v>
      </c>
      <c r="Y1137" s="34" t="s">
        <v>434</v>
      </c>
      <c r="Z1137" s="34">
        <v>0</v>
      </c>
      <c r="AA1137" s="35">
        <v>44759.875</v>
      </c>
      <c r="AB1137" s="35">
        <v>44777.875</v>
      </c>
      <c r="AC1137" s="35">
        <v>26165.875</v>
      </c>
      <c r="AD1137" s="35">
        <v>44759.875</v>
      </c>
      <c r="AE1137" s="35">
        <v>44704.875</v>
      </c>
      <c r="AF1137" s="35">
        <v>42155.875</v>
      </c>
      <c r="AG1137" s="34">
        <v>291214070</v>
      </c>
      <c r="AH1137" s="34">
        <v>3981</v>
      </c>
      <c r="AI1137" s="34">
        <v>3522</v>
      </c>
      <c r="AJ1137" s="34">
        <v>35.22</v>
      </c>
      <c r="AK1137" s="34">
        <v>3522</v>
      </c>
      <c r="AL1137" s="34">
        <v>39.81</v>
      </c>
      <c r="AM1137" s="34">
        <v>3981</v>
      </c>
      <c r="AN1137" s="34" t="s">
        <v>389</v>
      </c>
      <c r="AO1137" s="34">
        <v>85</v>
      </c>
      <c r="AP1137" s="34" t="s">
        <v>430</v>
      </c>
      <c r="AQ1137" s="34">
        <v>405246</v>
      </c>
      <c r="AR1137" s="34">
        <v>4052.46</v>
      </c>
      <c r="AS1137" s="34" t="s">
        <v>391</v>
      </c>
      <c r="AT1137" t="str">
        <f t="shared" si="60"/>
        <v>3105720002912140611UXLY FXRNXNDX DX LXMX3586.3SIMSIMSIM1272664900716489644777.875GP3 - FACERN - FEDERACAO DAS ASSOCIACOES COMERCIAI044759.87544777.87526165.87544759.87544704.87542155.8752912140703981352235.22352239.813981AMIL85GP3 - BLUE PLUS 300 QC4052464052.46INATIVO</v>
      </c>
      <c r="AU1137">
        <f t="shared" si="61"/>
        <v>0</v>
      </c>
      <c r="AV1137">
        <f t="shared" si="62"/>
        <v>1</v>
      </c>
      <c r="AW1137">
        <f>COUNTIF(Erros!$J$2:$J$1060,H1137)</f>
        <v>0</v>
      </c>
      <c r="AX1137">
        <f>COUNTIF(Discrepante!$J$2:$J$86,H1137)</f>
        <v>2</v>
      </c>
      <c r="AY1137">
        <f>COUNTIF(Acertos!$J$2:$J$37,H1137)</f>
        <v>0</v>
      </c>
    </row>
    <row r="1138" spans="1:51">
      <c r="A1138" s="31" t="s">
        <v>330</v>
      </c>
      <c r="B1138" s="31" t="s">
        <v>46</v>
      </c>
      <c r="C1138" s="31" t="s">
        <v>45</v>
      </c>
      <c r="D1138" s="27">
        <v>310426000</v>
      </c>
      <c r="E1138" s="27" t="s">
        <v>1067</v>
      </c>
      <c r="F1138" s="27" t="s">
        <v>47</v>
      </c>
      <c r="G1138" s="32">
        <v>42155.875</v>
      </c>
      <c r="H1138" s="31">
        <v>291214070</v>
      </c>
      <c r="I1138" s="27">
        <v>0</v>
      </c>
      <c r="J1138" s="31" t="s">
        <v>307</v>
      </c>
      <c r="K1138" s="31">
        <v>0</v>
      </c>
      <c r="L1138" s="31">
        <v>0</v>
      </c>
      <c r="M1138" s="31" t="s">
        <v>329</v>
      </c>
      <c r="N1138" s="31" t="s">
        <v>77</v>
      </c>
      <c r="O1138" s="31" t="s">
        <v>78</v>
      </c>
      <c r="P1138" s="31">
        <v>35.229999999999997</v>
      </c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 t="str">
        <f>M1138</f>
        <v>DENTAL 200 NAC PJCAC</v>
      </c>
      <c r="AQ1138" s="33"/>
      <c r="AR1138" s="33"/>
      <c r="AS1138" s="33"/>
      <c r="AT1138" t="str">
        <f t="shared" si="60"/>
        <v>630522dca651435971df7e8d630520e919ffb29d92ef2ebd630522dba651435971df7e8b310426000630520e919ffb29d92ef2ebd310426000M42155.8752912140700UXLY FXRNXNDX DX LIMX00DENTAL 200 NAC PJCACMens. Titular Faixa Etária Implant.T35.23DENTAL 200 NAC PJCAC</v>
      </c>
      <c r="AU1138">
        <f t="shared" si="61"/>
        <v>0</v>
      </c>
      <c r="AV1138">
        <f t="shared" si="62"/>
        <v>0</v>
      </c>
      <c r="AW1138">
        <f>COUNTIF(Erros!$J$2:$J$1060,H1138)</f>
        <v>1</v>
      </c>
      <c r="AX1138">
        <f>COUNTIF(Discrepante!$J$2:$J$86,H1138)</f>
        <v>0</v>
      </c>
      <c r="AY1138">
        <f>COUNTIF(Acertos!$J$2:$J$37,H1138)</f>
        <v>0</v>
      </c>
    </row>
    <row r="1139" spans="1:51">
      <c r="A1139" s="33"/>
      <c r="B1139" s="33"/>
      <c r="C1139" s="33"/>
      <c r="D1139" s="36">
        <v>326288000</v>
      </c>
      <c r="E1139" s="33"/>
      <c r="F1139" s="33"/>
      <c r="G1139" s="33"/>
      <c r="H1139" s="36">
        <v>291222269</v>
      </c>
      <c r="I1139" s="30">
        <v>0</v>
      </c>
      <c r="J1139" s="36" t="s">
        <v>804</v>
      </c>
      <c r="K1139" s="33"/>
      <c r="L1139" s="33"/>
      <c r="M1139" s="33"/>
      <c r="N1139" s="33"/>
      <c r="O1139" s="33"/>
      <c r="P1139" s="36">
        <v>4482.8900000000003</v>
      </c>
      <c r="Q1139" s="36" t="s">
        <v>404</v>
      </c>
      <c r="R1139" s="36" t="s">
        <v>404</v>
      </c>
      <c r="S1139" s="36" t="s">
        <v>404</v>
      </c>
      <c r="T1139" s="36">
        <v>127</v>
      </c>
      <c r="U1139" s="36">
        <v>26649007</v>
      </c>
      <c r="V1139" s="36">
        <v>1</v>
      </c>
      <c r="W1139" s="36">
        <v>64897</v>
      </c>
      <c r="X1139" s="37">
        <v>44761.875</v>
      </c>
      <c r="Y1139" s="36" t="s">
        <v>434</v>
      </c>
      <c r="Z1139" s="36">
        <v>0</v>
      </c>
      <c r="AA1139" s="37"/>
      <c r="AB1139" s="37">
        <v>44761.875</v>
      </c>
      <c r="AC1139" s="37">
        <v>23345.916666666668</v>
      </c>
      <c r="AD1139" s="37">
        <v>44229.875</v>
      </c>
      <c r="AE1139" s="37">
        <v>44220.875</v>
      </c>
      <c r="AF1139" s="37">
        <v>42169.875</v>
      </c>
      <c r="AG1139" s="36">
        <v>291222277</v>
      </c>
      <c r="AH1139" s="36">
        <v>3981</v>
      </c>
      <c r="AI1139" s="36">
        <v>3522</v>
      </c>
      <c r="AJ1139" s="36">
        <v>35.22</v>
      </c>
      <c r="AK1139" s="36">
        <v>3522</v>
      </c>
      <c r="AL1139" s="36">
        <v>39.81</v>
      </c>
      <c r="AM1139" s="36">
        <v>3981</v>
      </c>
      <c r="AN1139" s="36" t="s">
        <v>389</v>
      </c>
      <c r="AO1139" s="36">
        <v>84</v>
      </c>
      <c r="AP1139" s="36" t="s">
        <v>430</v>
      </c>
      <c r="AQ1139" s="36">
        <v>506566</v>
      </c>
      <c r="AR1139" s="36">
        <v>5065.66</v>
      </c>
      <c r="AS1139" s="36" t="s">
        <v>408</v>
      </c>
      <c r="AT1139" t="str">
        <f t="shared" si="60"/>
        <v>3262880002912222690XNXWLXTX BXTXTX BXZXRRX4482.89SIMSIMSIM1272664900716489744761.875GP3 - FACERN - FEDERACAO DAS ASSOCIACOES COMERCIAI044761.87523345.916666666744229.87544220.87542169.8752912222773981352235.22352239.813981AMIL84GP3 - BLUE PLUS 300 QC5065665065.66ATIVO</v>
      </c>
      <c r="AU1139">
        <f t="shared" si="61"/>
        <v>0</v>
      </c>
      <c r="AV1139">
        <f t="shared" si="62"/>
        <v>0</v>
      </c>
      <c r="AW1139">
        <f>COUNTIF(Erros!$J$2:$J$1060,H1139)</f>
        <v>3</v>
      </c>
      <c r="AX1139">
        <f>COUNTIF(Discrepante!$J$2:$J$86,H1139)</f>
        <v>0</v>
      </c>
      <c r="AY1139">
        <f>COUNTIF(Acertos!$J$2:$J$37,H1139)</f>
        <v>0</v>
      </c>
    </row>
    <row r="1140" spans="1:51">
      <c r="A1140" s="33"/>
      <c r="B1140" s="33"/>
      <c r="C1140" s="33"/>
      <c r="D1140" s="34">
        <v>326288000</v>
      </c>
      <c r="E1140" s="33"/>
      <c r="F1140" s="33"/>
      <c r="G1140" s="33"/>
      <c r="H1140" s="34">
        <v>291222269</v>
      </c>
      <c r="I1140" s="29">
        <v>0</v>
      </c>
      <c r="J1140" s="34" t="s">
        <v>804</v>
      </c>
      <c r="K1140" s="33"/>
      <c r="L1140" s="33"/>
      <c r="M1140" s="33"/>
      <c r="N1140" s="33"/>
      <c r="O1140" s="33"/>
      <c r="P1140" s="34">
        <v>4482.8900000000003</v>
      </c>
      <c r="Q1140" s="34" t="s">
        <v>404</v>
      </c>
      <c r="R1140" s="34" t="s">
        <v>404</v>
      </c>
      <c r="S1140" s="34" t="s">
        <v>404</v>
      </c>
      <c r="T1140" s="34">
        <v>127</v>
      </c>
      <c r="U1140" s="34">
        <v>26649007</v>
      </c>
      <c r="V1140" s="34">
        <v>1</v>
      </c>
      <c r="W1140" s="34">
        <v>64897</v>
      </c>
      <c r="X1140" s="35">
        <v>44761.875</v>
      </c>
      <c r="Y1140" s="34" t="s">
        <v>434</v>
      </c>
      <c r="Z1140" s="34">
        <v>0</v>
      </c>
      <c r="AA1140" s="35"/>
      <c r="AB1140" s="35">
        <v>44761.875</v>
      </c>
      <c r="AC1140" s="35">
        <v>23345.916666666668</v>
      </c>
      <c r="AD1140" s="35">
        <v>44229.875</v>
      </c>
      <c r="AE1140" s="35">
        <v>44220.875</v>
      </c>
      <c r="AF1140" s="35">
        <v>42169.875</v>
      </c>
      <c r="AG1140" s="34">
        <v>291222277</v>
      </c>
      <c r="AH1140" s="34">
        <v>3981</v>
      </c>
      <c r="AI1140" s="34">
        <v>3522</v>
      </c>
      <c r="AJ1140" s="34">
        <v>35.22</v>
      </c>
      <c r="AK1140" s="34">
        <v>3522</v>
      </c>
      <c r="AL1140" s="34">
        <v>39.81</v>
      </c>
      <c r="AM1140" s="34">
        <v>3981</v>
      </c>
      <c r="AN1140" s="34" t="s">
        <v>389</v>
      </c>
      <c r="AO1140" s="34">
        <v>84</v>
      </c>
      <c r="AP1140" s="34" t="s">
        <v>430</v>
      </c>
      <c r="AQ1140" s="34">
        <v>506566</v>
      </c>
      <c r="AR1140" s="34">
        <v>5065.66</v>
      </c>
      <c r="AS1140" s="34" t="s">
        <v>408</v>
      </c>
      <c r="AT1140" t="str">
        <f t="shared" si="60"/>
        <v>3262880002912222690XNXWLXTX BXTXTX BXZXRRX4482.89SIMSIMSIM1272664900716489744761.875GP3 - FACERN - FEDERACAO DAS ASSOCIACOES COMERCIAI044761.87523345.916666666744229.87544220.87542169.8752912222773981352235.22352239.813981AMIL84GP3 - BLUE PLUS 300 QC5065665065.66ATIVO</v>
      </c>
      <c r="AU1140">
        <f t="shared" si="61"/>
        <v>1</v>
      </c>
      <c r="AV1140">
        <f t="shared" si="62"/>
        <v>1</v>
      </c>
      <c r="AW1140">
        <f>COUNTIF(Erros!$J$2:$J$1060,H1140)</f>
        <v>3</v>
      </c>
      <c r="AX1140">
        <f>COUNTIF(Discrepante!$J$2:$J$86,H1140)</f>
        <v>0</v>
      </c>
      <c r="AY1140">
        <f>COUNTIF(Acertos!$J$2:$J$37,H1140)</f>
        <v>0</v>
      </c>
    </row>
    <row r="1141" spans="1:51">
      <c r="A1141" s="33"/>
      <c r="B1141" s="33"/>
      <c r="C1141" s="33"/>
      <c r="D1141" s="34">
        <v>326288000</v>
      </c>
      <c r="E1141" s="33"/>
      <c r="F1141" s="33"/>
      <c r="G1141" s="33"/>
      <c r="H1141" s="34">
        <v>291222269</v>
      </c>
      <c r="I1141" s="29">
        <v>0</v>
      </c>
      <c r="J1141" s="34" t="s">
        <v>804</v>
      </c>
      <c r="K1141" s="33"/>
      <c r="L1141" s="33"/>
      <c r="M1141" s="33"/>
      <c r="N1141" s="33"/>
      <c r="O1141" s="33"/>
      <c r="P1141" s="34">
        <v>4482.8900000000003</v>
      </c>
      <c r="Q1141" s="34" t="s">
        <v>404</v>
      </c>
      <c r="R1141" s="34" t="s">
        <v>404</v>
      </c>
      <c r="S1141" s="34" t="s">
        <v>404</v>
      </c>
      <c r="T1141" s="34">
        <v>127</v>
      </c>
      <c r="U1141" s="34">
        <v>26649007</v>
      </c>
      <c r="V1141" s="34">
        <v>1</v>
      </c>
      <c r="W1141" s="34">
        <v>64897</v>
      </c>
      <c r="X1141" s="35">
        <v>44761.875</v>
      </c>
      <c r="Y1141" s="34" t="s">
        <v>434</v>
      </c>
      <c r="Z1141" s="34">
        <v>0</v>
      </c>
      <c r="AA1141" s="35"/>
      <c r="AB1141" s="35">
        <v>44761.875</v>
      </c>
      <c r="AC1141" s="35">
        <v>23345.916666666668</v>
      </c>
      <c r="AD1141" s="35">
        <v>44229.875</v>
      </c>
      <c r="AE1141" s="35">
        <v>44220.875</v>
      </c>
      <c r="AF1141" s="35">
        <v>42169.875</v>
      </c>
      <c r="AG1141" s="34">
        <v>291222277</v>
      </c>
      <c r="AH1141" s="34">
        <v>3981</v>
      </c>
      <c r="AI1141" s="34">
        <v>3522</v>
      </c>
      <c r="AJ1141" s="34">
        <v>35.22</v>
      </c>
      <c r="AK1141" s="34">
        <v>3522</v>
      </c>
      <c r="AL1141" s="34">
        <v>39.81</v>
      </c>
      <c r="AM1141" s="34">
        <v>3981</v>
      </c>
      <c r="AN1141" s="34" t="s">
        <v>389</v>
      </c>
      <c r="AO1141" s="34">
        <v>84</v>
      </c>
      <c r="AP1141" s="34" t="s">
        <v>430</v>
      </c>
      <c r="AQ1141" s="34">
        <v>506566</v>
      </c>
      <c r="AR1141" s="34">
        <v>5065.66</v>
      </c>
      <c r="AS1141" s="34" t="s">
        <v>408</v>
      </c>
      <c r="AT1141" t="str">
        <f t="shared" si="60"/>
        <v>3262880002912222690XNXWLXTX BXTXTX BXZXRRX4482.89SIMSIMSIM1272664900716489744761.875GP3 - FACERN - FEDERACAO DAS ASSOCIACOES COMERCIAI044761.87523345.916666666744229.87544220.87542169.8752912222773981352235.22352239.813981AMIL84GP3 - BLUE PLUS 300 QC5065665065.66ATIVO</v>
      </c>
      <c r="AU1141">
        <f t="shared" si="61"/>
        <v>1</v>
      </c>
      <c r="AV1141">
        <f t="shared" si="62"/>
        <v>1</v>
      </c>
      <c r="AW1141">
        <f>COUNTIF(Erros!$J$2:$J$1060,H1141)</f>
        <v>3</v>
      </c>
      <c r="AX1141">
        <f>COUNTIF(Discrepante!$J$2:$J$86,H1141)</f>
        <v>0</v>
      </c>
      <c r="AY1141">
        <f>COUNTIF(Acertos!$J$2:$J$37,H1141)</f>
        <v>0</v>
      </c>
    </row>
    <row r="1142" spans="1:51">
      <c r="A1142" s="33"/>
      <c r="B1142" s="33"/>
      <c r="C1142" s="33"/>
      <c r="D1142" s="34">
        <v>326288000</v>
      </c>
      <c r="E1142" s="33"/>
      <c r="F1142" s="33"/>
      <c r="G1142" s="33"/>
      <c r="H1142" s="34">
        <v>291227023</v>
      </c>
      <c r="I1142" s="29">
        <v>0</v>
      </c>
      <c r="J1142" s="34" t="s">
        <v>805</v>
      </c>
      <c r="K1142" s="33"/>
      <c r="L1142" s="33"/>
      <c r="M1142" s="33"/>
      <c r="N1142" s="33"/>
      <c r="O1142" s="33"/>
      <c r="P1142" s="34">
        <v>1552.06</v>
      </c>
      <c r="Q1142" s="34" t="s">
        <v>404</v>
      </c>
      <c r="R1142" s="34" t="s">
        <v>404</v>
      </c>
      <c r="S1142" s="34" t="s">
        <v>386</v>
      </c>
      <c r="T1142" s="34">
        <v>127</v>
      </c>
      <c r="U1142" s="34">
        <v>26650516</v>
      </c>
      <c r="V1142" s="34">
        <v>1</v>
      </c>
      <c r="W1142" s="34">
        <v>65036</v>
      </c>
      <c r="X1142" s="35">
        <v>44761.875</v>
      </c>
      <c r="Y1142" s="34" t="s">
        <v>434</v>
      </c>
      <c r="Z1142" s="34">
        <v>0</v>
      </c>
      <c r="AA1142" s="35">
        <v>44724.875</v>
      </c>
      <c r="AB1142" s="35">
        <v>44761.875</v>
      </c>
      <c r="AC1142" s="35">
        <v>33149.875</v>
      </c>
      <c r="AD1142" s="35">
        <v>44724.875</v>
      </c>
      <c r="AE1142" s="35"/>
      <c r="AF1142" s="35">
        <v>42169.875</v>
      </c>
      <c r="AG1142" s="34"/>
      <c r="AH1142" s="34">
        <v>3773</v>
      </c>
      <c r="AI1142" s="34">
        <v>3338</v>
      </c>
      <c r="AJ1142" s="34">
        <v>33.380000000000003</v>
      </c>
      <c r="AK1142" s="34">
        <v>3338</v>
      </c>
      <c r="AL1142" s="34">
        <v>37.729999999999997</v>
      </c>
      <c r="AM1142" s="34">
        <v>3773</v>
      </c>
      <c r="AN1142" s="34" t="s">
        <v>389</v>
      </c>
      <c r="AO1142" s="34">
        <v>84</v>
      </c>
      <c r="AP1142" s="34" t="s">
        <v>442</v>
      </c>
      <c r="AQ1142" s="34">
        <v>175382</v>
      </c>
      <c r="AR1142" s="34">
        <v>1753.82</v>
      </c>
      <c r="AS1142" s="34" t="s">
        <v>391</v>
      </c>
      <c r="AT1142" t="str">
        <f t="shared" si="60"/>
        <v>3262880002912270230JUDXTH MXGNX DX WUNHX MXDXXRX1552.06SIMSIMNÃO1272665051616503644761.875GP3 - FACERN - FEDERACAO DAS ASSOCIACOES COMERCIAI044724.87544761.87533149.87544724.87542169.8753773333833.38333837.733773AMIL84GP3 - BLUE PLUS 400 QP1753821753.82INATIVO</v>
      </c>
      <c r="AU1142">
        <f t="shared" si="61"/>
        <v>0</v>
      </c>
      <c r="AV1142">
        <f t="shared" si="62"/>
        <v>0</v>
      </c>
      <c r="AW1142">
        <f>COUNTIF(Erros!$J$2:$J$1060,H1142)</f>
        <v>3</v>
      </c>
      <c r="AX1142">
        <f>COUNTIF(Discrepante!$J$2:$J$86,H1142)</f>
        <v>0</v>
      </c>
      <c r="AY1142">
        <f>COUNTIF(Acertos!$J$2:$J$37,H1142)</f>
        <v>0</v>
      </c>
    </row>
    <row r="1143" spans="1:51">
      <c r="A1143" s="33"/>
      <c r="B1143" s="33"/>
      <c r="C1143" s="33"/>
      <c r="D1143" s="36">
        <v>326288000</v>
      </c>
      <c r="E1143" s="33"/>
      <c r="F1143" s="33"/>
      <c r="G1143" s="33"/>
      <c r="H1143" s="36">
        <v>291227023</v>
      </c>
      <c r="I1143" s="30">
        <v>0</v>
      </c>
      <c r="J1143" s="36" t="s">
        <v>805</v>
      </c>
      <c r="K1143" s="33"/>
      <c r="L1143" s="33"/>
      <c r="M1143" s="33"/>
      <c r="N1143" s="33"/>
      <c r="O1143" s="33"/>
      <c r="P1143" s="36">
        <v>1552.06</v>
      </c>
      <c r="Q1143" s="36" t="s">
        <v>404</v>
      </c>
      <c r="R1143" s="36" t="s">
        <v>404</v>
      </c>
      <c r="S1143" s="36" t="s">
        <v>386</v>
      </c>
      <c r="T1143" s="36">
        <v>127</v>
      </c>
      <c r="U1143" s="36">
        <v>26650516</v>
      </c>
      <c r="V1143" s="36">
        <v>1</v>
      </c>
      <c r="W1143" s="36">
        <v>65036</v>
      </c>
      <c r="X1143" s="37">
        <v>44761.875</v>
      </c>
      <c r="Y1143" s="36" t="s">
        <v>434</v>
      </c>
      <c r="Z1143" s="36">
        <v>0</v>
      </c>
      <c r="AA1143" s="37">
        <v>44724.875</v>
      </c>
      <c r="AB1143" s="37">
        <v>44761.875</v>
      </c>
      <c r="AC1143" s="37">
        <v>33149.875</v>
      </c>
      <c r="AD1143" s="37">
        <v>44724.875</v>
      </c>
      <c r="AE1143" s="37"/>
      <c r="AF1143" s="37">
        <v>42169.875</v>
      </c>
      <c r="AG1143" s="36"/>
      <c r="AH1143" s="36">
        <v>3773</v>
      </c>
      <c r="AI1143" s="36">
        <v>3338</v>
      </c>
      <c r="AJ1143" s="36">
        <v>33.380000000000003</v>
      </c>
      <c r="AK1143" s="36">
        <v>3338</v>
      </c>
      <c r="AL1143" s="36">
        <v>37.729999999999997</v>
      </c>
      <c r="AM1143" s="36">
        <v>3773</v>
      </c>
      <c r="AN1143" s="36" t="s">
        <v>389</v>
      </c>
      <c r="AO1143" s="36">
        <v>84</v>
      </c>
      <c r="AP1143" s="36" t="s">
        <v>442</v>
      </c>
      <c r="AQ1143" s="36">
        <v>175382</v>
      </c>
      <c r="AR1143" s="36">
        <v>1753.82</v>
      </c>
      <c r="AS1143" s="36" t="s">
        <v>391</v>
      </c>
      <c r="AT1143" t="str">
        <f t="shared" si="60"/>
        <v>3262880002912270230JUDXTH MXGNX DX WUNHX MXDXXRX1552.06SIMSIMNÃO1272665051616503644761.875GP3 - FACERN - FEDERACAO DAS ASSOCIACOES COMERCIAI044724.87544761.87533149.87544724.87542169.8753773333833.38333837.733773AMIL84GP3 - BLUE PLUS 400 QP1753821753.82INATIVO</v>
      </c>
      <c r="AU1143">
        <f t="shared" si="61"/>
        <v>1</v>
      </c>
      <c r="AV1143">
        <f t="shared" si="62"/>
        <v>1</v>
      </c>
      <c r="AW1143">
        <f>COUNTIF(Erros!$J$2:$J$1060,H1143)</f>
        <v>3</v>
      </c>
      <c r="AX1143">
        <f>COUNTIF(Discrepante!$J$2:$J$86,H1143)</f>
        <v>0</v>
      </c>
      <c r="AY1143">
        <f>COUNTIF(Acertos!$J$2:$J$37,H1143)</f>
        <v>0</v>
      </c>
    </row>
    <row r="1144" spans="1:51">
      <c r="A1144" s="33"/>
      <c r="B1144" s="33"/>
      <c r="C1144" s="33"/>
      <c r="D1144" s="36">
        <v>326288000</v>
      </c>
      <c r="E1144" s="33"/>
      <c r="F1144" s="33"/>
      <c r="G1144" s="33"/>
      <c r="H1144" s="36">
        <v>291227023</v>
      </c>
      <c r="I1144" s="30">
        <v>0</v>
      </c>
      <c r="J1144" s="36" t="s">
        <v>805</v>
      </c>
      <c r="K1144" s="33"/>
      <c r="L1144" s="33"/>
      <c r="M1144" s="33"/>
      <c r="N1144" s="33"/>
      <c r="O1144" s="33"/>
      <c r="P1144" s="36">
        <v>1552.06</v>
      </c>
      <c r="Q1144" s="36" t="s">
        <v>404</v>
      </c>
      <c r="R1144" s="36" t="s">
        <v>404</v>
      </c>
      <c r="S1144" s="36" t="s">
        <v>386</v>
      </c>
      <c r="T1144" s="36">
        <v>127</v>
      </c>
      <c r="U1144" s="36">
        <v>26650516</v>
      </c>
      <c r="V1144" s="36">
        <v>1</v>
      </c>
      <c r="W1144" s="36">
        <v>65036</v>
      </c>
      <c r="X1144" s="37">
        <v>44761.875</v>
      </c>
      <c r="Y1144" s="36" t="s">
        <v>434</v>
      </c>
      <c r="Z1144" s="36">
        <v>0</v>
      </c>
      <c r="AA1144" s="37">
        <v>44724.875</v>
      </c>
      <c r="AB1144" s="37">
        <v>44761.875</v>
      </c>
      <c r="AC1144" s="37">
        <v>33149.875</v>
      </c>
      <c r="AD1144" s="37">
        <v>44724.875</v>
      </c>
      <c r="AE1144" s="37"/>
      <c r="AF1144" s="37">
        <v>42169.875</v>
      </c>
      <c r="AG1144" s="36"/>
      <c r="AH1144" s="36">
        <v>3773</v>
      </c>
      <c r="AI1144" s="36">
        <v>3338</v>
      </c>
      <c r="AJ1144" s="36">
        <v>33.380000000000003</v>
      </c>
      <c r="AK1144" s="36">
        <v>3338</v>
      </c>
      <c r="AL1144" s="36">
        <v>37.729999999999997</v>
      </c>
      <c r="AM1144" s="36">
        <v>3773</v>
      </c>
      <c r="AN1144" s="36" t="s">
        <v>389</v>
      </c>
      <c r="AO1144" s="36">
        <v>84</v>
      </c>
      <c r="AP1144" s="36" t="s">
        <v>442</v>
      </c>
      <c r="AQ1144" s="36">
        <v>175382</v>
      </c>
      <c r="AR1144" s="36">
        <v>1753.82</v>
      </c>
      <c r="AS1144" s="36" t="s">
        <v>391</v>
      </c>
      <c r="AT1144" t="str">
        <f t="shared" si="60"/>
        <v>3262880002912270230JUDXTH MXGNX DX WUNHX MXDXXRX1552.06SIMSIMNÃO1272665051616503644761.875GP3 - FACERN - FEDERACAO DAS ASSOCIACOES COMERCIAI044724.87544761.87533149.87544724.87542169.8753773333833.38333837.733773AMIL84GP3 - BLUE PLUS 400 QP1753821753.82INATIVO</v>
      </c>
      <c r="AU1144">
        <f t="shared" si="61"/>
        <v>1</v>
      </c>
      <c r="AV1144">
        <f t="shared" si="62"/>
        <v>1</v>
      </c>
      <c r="AW1144">
        <f>COUNTIF(Erros!$J$2:$J$1060,H1144)</f>
        <v>3</v>
      </c>
      <c r="AX1144">
        <f>COUNTIF(Discrepante!$J$2:$J$86,H1144)</f>
        <v>0</v>
      </c>
      <c r="AY1144">
        <f>COUNTIF(Acertos!$J$2:$J$37,H1144)</f>
        <v>0</v>
      </c>
    </row>
    <row r="1145" spans="1:51">
      <c r="A1145" s="31" t="s">
        <v>308</v>
      </c>
      <c r="B1145" s="31" t="s">
        <v>40</v>
      </c>
      <c r="C1145" s="31" t="s">
        <v>39</v>
      </c>
      <c r="D1145" s="27">
        <v>310572000</v>
      </c>
      <c r="E1145" s="27" t="s">
        <v>1064</v>
      </c>
      <c r="F1145" s="27" t="s">
        <v>41</v>
      </c>
      <c r="G1145" s="32">
        <v>42185.875</v>
      </c>
      <c r="H1145" s="31">
        <v>291238688</v>
      </c>
      <c r="I1145" s="27">
        <v>1</v>
      </c>
      <c r="J1145" s="31" t="s">
        <v>309</v>
      </c>
      <c r="K1145" s="31">
        <v>0</v>
      </c>
      <c r="L1145" s="31">
        <v>0</v>
      </c>
      <c r="M1145" s="31" t="s">
        <v>300</v>
      </c>
      <c r="N1145" s="31" t="s">
        <v>77</v>
      </c>
      <c r="O1145" s="31" t="s">
        <v>78</v>
      </c>
      <c r="P1145" s="31">
        <v>2182.44</v>
      </c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 t="str">
        <f>M1145</f>
        <v>BLUE 300 PLUS NAC QC PJCA R</v>
      </c>
      <c r="AQ1145" s="33"/>
      <c r="AR1145" s="33"/>
      <c r="AS1145" s="33"/>
      <c r="AT1145" t="str">
        <f t="shared" si="60"/>
        <v>630521961e74c614e130cd98630520e93299fb8245e2ee5d630521951e74c614e130cd93310572000630520e93299fb8245e2ee5d310572000K42185.8752912386881JXXB ILVX DX XUX00BLUE 300 PLUS NAC QC PJCA RMens. Titular Faixa Etária Implant.T2182.44BLUE 300 PLUS NAC QC PJCA R</v>
      </c>
      <c r="AU1145">
        <f t="shared" si="61"/>
        <v>0</v>
      </c>
      <c r="AV1145">
        <f t="shared" si="62"/>
        <v>0</v>
      </c>
      <c r="AW1145">
        <f>COUNTIF(Erros!$J$2:$J$1060,H1145)</f>
        <v>0</v>
      </c>
      <c r="AX1145">
        <f>COUNTIF(Discrepante!$J$2:$J$86,H1145)</f>
        <v>0</v>
      </c>
      <c r="AY1145">
        <f>COUNTIF(Acertos!$J$2:$J$37,H1145)</f>
        <v>1</v>
      </c>
    </row>
    <row r="1146" spans="1:51">
      <c r="A1146" s="33"/>
      <c r="B1146" s="33"/>
      <c r="C1146" s="33"/>
      <c r="D1146" s="36">
        <v>310572000</v>
      </c>
      <c r="E1146" s="33"/>
      <c r="F1146" s="33"/>
      <c r="G1146" s="33"/>
      <c r="H1146" s="36">
        <v>291238688</v>
      </c>
      <c r="I1146" s="30">
        <v>1</v>
      </c>
      <c r="J1146" s="36" t="s">
        <v>440</v>
      </c>
      <c r="K1146" s="33"/>
      <c r="L1146" s="33"/>
      <c r="M1146" s="33"/>
      <c r="N1146" s="33"/>
      <c r="O1146" s="33"/>
      <c r="P1146" s="36">
        <v>2182.44</v>
      </c>
      <c r="Q1146" s="36" t="s">
        <v>404</v>
      </c>
      <c r="R1146" s="36" t="s">
        <v>404</v>
      </c>
      <c r="S1146" s="36" t="s">
        <v>404</v>
      </c>
      <c r="T1146" s="36">
        <v>127</v>
      </c>
      <c r="U1146" s="36">
        <v>26649007</v>
      </c>
      <c r="V1146" s="36">
        <v>1</v>
      </c>
      <c r="W1146" s="36">
        <v>65113</v>
      </c>
      <c r="X1146" s="37">
        <v>44777.875</v>
      </c>
      <c r="Y1146" s="36" t="s">
        <v>434</v>
      </c>
      <c r="Z1146" s="36">
        <v>0</v>
      </c>
      <c r="AA1146" s="37"/>
      <c r="AB1146" s="37">
        <v>44777.875</v>
      </c>
      <c r="AC1146" s="37">
        <v>30934.875</v>
      </c>
      <c r="AD1146" s="37">
        <v>44713.875</v>
      </c>
      <c r="AE1146" s="37">
        <v>44711.875</v>
      </c>
      <c r="AF1146" s="37">
        <v>42185.875</v>
      </c>
      <c r="AG1146" s="36"/>
      <c r="AH1146" s="36">
        <v>0</v>
      </c>
      <c r="AI1146" s="36">
        <v>0</v>
      </c>
      <c r="AJ1146" s="36">
        <v>0</v>
      </c>
      <c r="AK1146" s="36">
        <v>0</v>
      </c>
      <c r="AL1146" s="36">
        <v>0</v>
      </c>
      <c r="AM1146" s="36">
        <v>0</v>
      </c>
      <c r="AN1146" s="36" t="s">
        <v>389</v>
      </c>
      <c r="AO1146" s="36">
        <v>84</v>
      </c>
      <c r="AP1146" s="36" t="s">
        <v>430</v>
      </c>
      <c r="AQ1146" s="36">
        <v>246615</v>
      </c>
      <c r="AR1146" s="36">
        <v>2466.15</v>
      </c>
      <c r="AS1146" s="36" t="s">
        <v>408</v>
      </c>
      <c r="AT1146" t="str">
        <f t="shared" si="60"/>
        <v>3105720002912386881JXXB XLVX DX XUX2182.44SIMSIMSIM1272664900716511344777.875GP3 - FACERN - FEDERACAO DAS ASSOCIACOES COMERCIAI044777.87530934.87544713.87544711.87542185.875000000AMIL84GP3 - BLUE PLUS 300 QC2466152466.15ATIVO</v>
      </c>
      <c r="AU1146">
        <f t="shared" si="61"/>
        <v>0</v>
      </c>
      <c r="AV1146">
        <f t="shared" si="62"/>
        <v>1</v>
      </c>
      <c r="AW1146">
        <f>COUNTIF(Erros!$J$2:$J$1060,H1146)</f>
        <v>0</v>
      </c>
      <c r="AX1146">
        <f>COUNTIF(Discrepante!$J$2:$J$86,H1146)</f>
        <v>0</v>
      </c>
      <c r="AY1146">
        <f>COUNTIF(Acertos!$J$2:$J$37,H1146)</f>
        <v>1</v>
      </c>
    </row>
    <row r="1147" spans="1:51">
      <c r="A1147" s="38" t="s">
        <v>310</v>
      </c>
      <c r="B1147" s="38" t="s">
        <v>40</v>
      </c>
      <c r="C1147" s="38" t="s">
        <v>39</v>
      </c>
      <c r="D1147" s="28">
        <v>310572000</v>
      </c>
      <c r="E1147" s="28" t="s">
        <v>1064</v>
      </c>
      <c r="F1147" s="28" t="s">
        <v>41</v>
      </c>
      <c r="G1147" s="39">
        <v>42216.875</v>
      </c>
      <c r="H1147" s="38">
        <v>291263194</v>
      </c>
      <c r="I1147" s="28">
        <v>1</v>
      </c>
      <c r="J1147" s="38" t="s">
        <v>311</v>
      </c>
      <c r="K1147" s="38">
        <v>0</v>
      </c>
      <c r="L1147" s="38">
        <v>0</v>
      </c>
      <c r="M1147" s="38" t="s">
        <v>303</v>
      </c>
      <c r="N1147" s="38" t="s">
        <v>77</v>
      </c>
      <c r="O1147" s="38" t="s">
        <v>78</v>
      </c>
      <c r="P1147" s="38">
        <v>4158.12</v>
      </c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 t="str">
        <f>M1147</f>
        <v>BLUE 500 PLUS NAC QP PJCA R</v>
      </c>
      <c r="AQ1147" s="33"/>
      <c r="AR1147" s="33"/>
      <c r="AS1147" s="33"/>
      <c r="AT1147" t="str">
        <f t="shared" si="60"/>
        <v>630521961e74c614e130cd99630520e93299fb8245e2ee5d630521951e74c614e130cd93310572000630520e93299fb8245e2ee5d310572000K42216.8752912631941GLXUWX XUGUTX ILVX XNTX00BLUE 500 PLUS NAC QP PJCA RMens. Titular Faixa Etária Implant.T4158.12BLUE 500 PLUS NAC QP PJCA R</v>
      </c>
      <c r="AU1147">
        <f t="shared" si="61"/>
        <v>0</v>
      </c>
      <c r="AV1147">
        <f t="shared" si="62"/>
        <v>0</v>
      </c>
      <c r="AW1147">
        <f>COUNTIF(Erros!$J$2:$J$1060,H1147)</f>
        <v>0</v>
      </c>
      <c r="AX1147">
        <f>COUNTIF(Discrepante!$J$2:$J$86,H1147)</f>
        <v>2</v>
      </c>
      <c r="AY1147">
        <f>COUNTIF(Acertos!$J$2:$J$37,H1147)</f>
        <v>0</v>
      </c>
    </row>
    <row r="1148" spans="1:51">
      <c r="A1148" s="33"/>
      <c r="B1148" s="33"/>
      <c r="C1148" s="33"/>
      <c r="D1148" s="34">
        <v>310572000</v>
      </c>
      <c r="E1148" s="33"/>
      <c r="F1148" s="33"/>
      <c r="G1148" s="33"/>
      <c r="H1148" s="34">
        <v>291263194</v>
      </c>
      <c r="I1148" s="29">
        <v>1</v>
      </c>
      <c r="J1148" s="34" t="s">
        <v>441</v>
      </c>
      <c r="K1148" s="33"/>
      <c r="L1148" s="33"/>
      <c r="M1148" s="33"/>
      <c r="N1148" s="33"/>
      <c r="O1148" s="33"/>
      <c r="P1148" s="34">
        <v>3898.29</v>
      </c>
      <c r="Q1148" s="34" t="s">
        <v>404</v>
      </c>
      <c r="R1148" s="34" t="s">
        <v>404</v>
      </c>
      <c r="S1148" s="34" t="s">
        <v>404</v>
      </c>
      <c r="T1148" s="34">
        <v>127</v>
      </c>
      <c r="U1148" s="34">
        <v>26650516</v>
      </c>
      <c r="V1148" s="34">
        <v>1</v>
      </c>
      <c r="W1148" s="34">
        <v>65467</v>
      </c>
      <c r="X1148" s="35">
        <v>44777.875</v>
      </c>
      <c r="Y1148" s="34" t="s">
        <v>434</v>
      </c>
      <c r="Z1148" s="34">
        <v>0</v>
      </c>
      <c r="AA1148" s="35"/>
      <c r="AB1148" s="35">
        <v>44777.875</v>
      </c>
      <c r="AC1148" s="35">
        <v>28696.875</v>
      </c>
      <c r="AD1148" s="35">
        <v>42207.875</v>
      </c>
      <c r="AE1148" s="35"/>
      <c r="AF1148" s="35">
        <v>42216.875</v>
      </c>
      <c r="AG1148" s="34"/>
      <c r="AH1148" s="34">
        <v>0</v>
      </c>
      <c r="AI1148" s="34">
        <v>0</v>
      </c>
      <c r="AJ1148" s="34">
        <v>0</v>
      </c>
      <c r="AK1148" s="34">
        <v>0</v>
      </c>
      <c r="AL1148" s="34">
        <v>0</v>
      </c>
      <c r="AM1148" s="34">
        <v>0</v>
      </c>
      <c r="AN1148" s="34" t="s">
        <v>389</v>
      </c>
      <c r="AO1148" s="34">
        <v>83</v>
      </c>
      <c r="AP1148" s="34" t="s">
        <v>442</v>
      </c>
      <c r="AQ1148" s="34">
        <v>265636</v>
      </c>
      <c r="AR1148" s="34">
        <v>2656.36</v>
      </c>
      <c r="AS1148" s="34" t="s">
        <v>408</v>
      </c>
      <c r="AT1148" t="str">
        <f t="shared" si="60"/>
        <v>3105720002912631941GLXUWX XUGUTX XLVX XNTX3898.29SIMSIMSIM1272665051616546744777.875GP3 - FACERN - FEDERACAO DAS ASSOCIACOES COMERCIAI044777.87528696.87542207.87542216.875000000AMIL83GP3 - BLUE PLUS 400 QP2656362656.36ATIVO</v>
      </c>
      <c r="AU1148">
        <f t="shared" si="61"/>
        <v>0</v>
      </c>
      <c r="AV1148">
        <f t="shared" si="62"/>
        <v>1</v>
      </c>
      <c r="AW1148">
        <f>COUNTIF(Erros!$J$2:$J$1060,H1148)</f>
        <v>0</v>
      </c>
      <c r="AX1148">
        <f>COUNTIF(Discrepante!$J$2:$J$86,H1148)</f>
        <v>2</v>
      </c>
      <c r="AY1148">
        <f>COUNTIF(Acertos!$J$2:$J$37,H1148)</f>
        <v>0</v>
      </c>
    </row>
    <row r="1149" spans="1:51">
      <c r="A1149" s="31" t="s">
        <v>312</v>
      </c>
      <c r="B1149" s="31" t="s">
        <v>40</v>
      </c>
      <c r="C1149" s="31" t="s">
        <v>39</v>
      </c>
      <c r="D1149" s="27">
        <v>310572000</v>
      </c>
      <c r="E1149" s="27" t="s">
        <v>1064</v>
      </c>
      <c r="F1149" s="27" t="s">
        <v>41</v>
      </c>
      <c r="G1149" s="32">
        <v>42247.875</v>
      </c>
      <c r="H1149" s="31">
        <v>291285783</v>
      </c>
      <c r="I1149" s="27">
        <v>1</v>
      </c>
      <c r="J1149" s="31" t="s">
        <v>313</v>
      </c>
      <c r="K1149" s="31">
        <v>0</v>
      </c>
      <c r="L1149" s="31">
        <v>0</v>
      </c>
      <c r="M1149" s="31" t="s">
        <v>314</v>
      </c>
      <c r="N1149" s="31" t="s">
        <v>77</v>
      </c>
      <c r="O1149" s="31" t="s">
        <v>78</v>
      </c>
      <c r="P1149" s="31">
        <v>5198.55</v>
      </c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 t="str">
        <f>M1149</f>
        <v>BLUE 600 PLUS NAC QP PJCA R</v>
      </c>
      <c r="AQ1149" s="33"/>
      <c r="AR1149" s="33"/>
      <c r="AS1149" s="33"/>
      <c r="AT1149" t="str">
        <f t="shared" si="60"/>
        <v>630521961e74c614e130cd9a630520e93299fb8245e2ee5d630521951e74c614e130cd93310572000630520e93299fb8245e2ee5d310572000K42247.8752912857831XNXRLXNDX GXMX DX XLIVXIRX00BLUE 600 PLUS NAC QP PJCA RMens. Titular Faixa Etária Implant.T5198.55BLUE 600 PLUS NAC QP PJCA R</v>
      </c>
      <c r="AU1149">
        <f t="shared" si="61"/>
        <v>0</v>
      </c>
      <c r="AV1149">
        <f t="shared" si="62"/>
        <v>0</v>
      </c>
      <c r="AW1149">
        <f>COUNTIF(Erros!$J$2:$J$1060,H1149)</f>
        <v>0</v>
      </c>
      <c r="AX1149">
        <f>COUNTIF(Discrepante!$J$2:$J$86,H1149)</f>
        <v>0</v>
      </c>
      <c r="AY1149">
        <f>COUNTIF(Acertos!$J$2:$J$37,H1149)</f>
        <v>1</v>
      </c>
    </row>
    <row r="1150" spans="1:51">
      <c r="A1150" s="33"/>
      <c r="B1150" s="33"/>
      <c r="C1150" s="33"/>
      <c r="D1150" s="36">
        <v>310572000</v>
      </c>
      <c r="E1150" s="33"/>
      <c r="F1150" s="33"/>
      <c r="G1150" s="33"/>
      <c r="H1150" s="36">
        <v>291285783</v>
      </c>
      <c r="I1150" s="30">
        <v>1</v>
      </c>
      <c r="J1150" s="36" t="s">
        <v>443</v>
      </c>
      <c r="K1150" s="33"/>
      <c r="L1150" s="33"/>
      <c r="M1150" s="33"/>
      <c r="N1150" s="33"/>
      <c r="O1150" s="33"/>
      <c r="P1150" s="36">
        <v>5197.5600000000004</v>
      </c>
      <c r="Q1150" s="36" t="s">
        <v>404</v>
      </c>
      <c r="R1150" s="36" t="s">
        <v>404</v>
      </c>
      <c r="S1150" s="36" t="s">
        <v>404</v>
      </c>
      <c r="T1150" s="36">
        <v>127</v>
      </c>
      <c r="U1150" s="36">
        <v>26650775</v>
      </c>
      <c r="V1150" s="36">
        <v>1</v>
      </c>
      <c r="W1150" s="36">
        <v>65888</v>
      </c>
      <c r="X1150" s="37">
        <v>44777.875</v>
      </c>
      <c r="Y1150" s="36" t="s">
        <v>434</v>
      </c>
      <c r="Z1150" s="36">
        <v>0</v>
      </c>
      <c r="AA1150" s="37"/>
      <c r="AB1150" s="37">
        <v>44777.875</v>
      </c>
      <c r="AC1150" s="37">
        <v>26881.875</v>
      </c>
      <c r="AD1150" s="37">
        <v>43692.875</v>
      </c>
      <c r="AE1150" s="37">
        <v>43675.875</v>
      </c>
      <c r="AF1150" s="37">
        <v>42247.875</v>
      </c>
      <c r="AG1150" s="36"/>
      <c r="AH1150" s="36">
        <v>0</v>
      </c>
      <c r="AI1150" s="36">
        <v>0</v>
      </c>
      <c r="AJ1150" s="36">
        <v>0</v>
      </c>
      <c r="AK1150" s="36">
        <v>0</v>
      </c>
      <c r="AL1150" s="36">
        <v>0</v>
      </c>
      <c r="AM1150" s="36">
        <v>0</v>
      </c>
      <c r="AN1150" s="36" t="s">
        <v>389</v>
      </c>
      <c r="AO1150" s="36">
        <v>82</v>
      </c>
      <c r="AP1150" s="36" t="s">
        <v>444</v>
      </c>
      <c r="AQ1150" s="36">
        <v>587321</v>
      </c>
      <c r="AR1150" s="36">
        <v>5873.21</v>
      </c>
      <c r="AS1150" s="36" t="s">
        <v>408</v>
      </c>
      <c r="AT1150" t="str">
        <f t="shared" si="60"/>
        <v>3105720002912857831XNXRLXNDX GXMX DX XLXVXXRX5197.56SIMSIMSIM1272665077516588844777.875GP3 - FACERN - FEDERACAO DAS ASSOCIACOES COMERCIAI044777.87526881.87543692.87543675.87542247.875000000AMIL82GP3 - BLUE PLUS 600 QP5873215873.21ATIVO</v>
      </c>
      <c r="AU1150">
        <f t="shared" si="61"/>
        <v>0</v>
      </c>
      <c r="AV1150">
        <f t="shared" si="62"/>
        <v>1</v>
      </c>
      <c r="AW1150">
        <f>COUNTIF(Erros!$J$2:$J$1060,H1150)</f>
        <v>0</v>
      </c>
      <c r="AX1150">
        <f>COUNTIF(Discrepante!$J$2:$J$86,H1150)</f>
        <v>0</v>
      </c>
      <c r="AY1150">
        <f>COUNTIF(Acertos!$J$2:$J$37,H1150)</f>
        <v>1</v>
      </c>
    </row>
    <row r="1151" spans="1:51">
      <c r="A1151" s="33"/>
      <c r="B1151" s="33"/>
      <c r="C1151" s="33"/>
      <c r="D1151" s="34">
        <v>326376000</v>
      </c>
      <c r="E1151" s="33"/>
      <c r="F1151" s="33"/>
      <c r="G1151" s="33"/>
      <c r="H1151" s="34">
        <v>291294006</v>
      </c>
      <c r="I1151" s="29">
        <v>0</v>
      </c>
      <c r="J1151" s="34" t="s">
        <v>809</v>
      </c>
      <c r="K1151" s="33"/>
      <c r="L1151" s="33"/>
      <c r="M1151" s="33"/>
      <c r="N1151" s="33"/>
      <c r="O1151" s="33"/>
      <c r="P1151" s="34">
        <v>2398.1</v>
      </c>
      <c r="Q1151" s="34" t="s">
        <v>386</v>
      </c>
      <c r="R1151" s="34" t="s">
        <v>386</v>
      </c>
      <c r="S1151" s="34" t="s">
        <v>386</v>
      </c>
      <c r="T1151" s="34">
        <v>132</v>
      </c>
      <c r="U1151" s="34">
        <v>26649128</v>
      </c>
      <c r="V1151" s="34">
        <v>1</v>
      </c>
      <c r="W1151" s="34">
        <v>66003</v>
      </c>
      <c r="X1151" s="35">
        <v>44761.875</v>
      </c>
      <c r="Y1151" s="34" t="s">
        <v>808</v>
      </c>
      <c r="Z1151" s="34">
        <v>0</v>
      </c>
      <c r="AA1151" s="35"/>
      <c r="AB1151" s="35">
        <v>44761.875</v>
      </c>
      <c r="AC1151" s="35">
        <v>32555.875</v>
      </c>
      <c r="AD1151" s="35">
        <v>44735.875</v>
      </c>
      <c r="AE1151" s="35">
        <v>44615.875</v>
      </c>
      <c r="AF1151" s="35">
        <v>42261.875</v>
      </c>
      <c r="AG1151" s="34"/>
      <c r="AH1151" s="34">
        <v>0</v>
      </c>
      <c r="AI1151" s="34">
        <v>0</v>
      </c>
      <c r="AJ1151" s="34">
        <v>0</v>
      </c>
      <c r="AK1151" s="34">
        <v>0</v>
      </c>
      <c r="AL1151" s="34">
        <v>0</v>
      </c>
      <c r="AM1151" s="34">
        <v>0</v>
      </c>
      <c r="AN1151" s="34" t="s">
        <v>389</v>
      </c>
      <c r="AO1151" s="34"/>
      <c r="AP1151" s="34" t="s">
        <v>457</v>
      </c>
      <c r="AQ1151" s="34">
        <v>90873</v>
      </c>
      <c r="AR1151" s="34">
        <v>908.73</v>
      </c>
      <c r="AS1151" s="34" t="s">
        <v>408</v>
      </c>
      <c r="AT1151" t="str">
        <f t="shared" si="60"/>
        <v>3263760002912940060KXMXLX BXRBXX FXRRXXRX2398.1NÃONÃONÃO1322664912816600344761.875GP3 - FETRACOM - TRABALHADORES DO COMERCIO DE BENS044761.87532555.87544735.87544615.87542261.875000000AMILGP3 - BLUE PLUS 300 QP90873908.73ATIVO</v>
      </c>
      <c r="AU1151">
        <f t="shared" si="61"/>
        <v>0</v>
      </c>
      <c r="AV1151">
        <f t="shared" si="62"/>
        <v>0</v>
      </c>
      <c r="AW1151">
        <f>COUNTIF(Erros!$J$2:$J$1060,H1151)</f>
        <v>3</v>
      </c>
      <c r="AX1151">
        <f>COUNTIF(Discrepante!$J$2:$J$86,H1151)</f>
        <v>0</v>
      </c>
      <c r="AY1151">
        <f>COUNTIF(Acertos!$J$2:$J$37,H1151)</f>
        <v>0</v>
      </c>
    </row>
    <row r="1152" spans="1:51">
      <c r="A1152" s="33"/>
      <c r="B1152" s="33"/>
      <c r="C1152" s="33"/>
      <c r="D1152" s="36">
        <v>326376000</v>
      </c>
      <c r="E1152" s="33"/>
      <c r="F1152" s="33"/>
      <c r="G1152" s="33"/>
      <c r="H1152" s="36">
        <v>291294006</v>
      </c>
      <c r="I1152" s="30">
        <v>0</v>
      </c>
      <c r="J1152" s="36" t="s">
        <v>809</v>
      </c>
      <c r="K1152" s="33"/>
      <c r="L1152" s="33"/>
      <c r="M1152" s="33"/>
      <c r="N1152" s="33"/>
      <c r="O1152" s="33"/>
      <c r="P1152" s="36">
        <v>2398.1</v>
      </c>
      <c r="Q1152" s="36" t="s">
        <v>386</v>
      </c>
      <c r="R1152" s="36" t="s">
        <v>386</v>
      </c>
      <c r="S1152" s="36" t="s">
        <v>386</v>
      </c>
      <c r="T1152" s="36">
        <v>132</v>
      </c>
      <c r="U1152" s="36">
        <v>26649128</v>
      </c>
      <c r="V1152" s="36">
        <v>1</v>
      </c>
      <c r="W1152" s="36">
        <v>66003</v>
      </c>
      <c r="X1152" s="37">
        <v>44761.875</v>
      </c>
      <c r="Y1152" s="36" t="s">
        <v>808</v>
      </c>
      <c r="Z1152" s="36">
        <v>0</v>
      </c>
      <c r="AA1152" s="37"/>
      <c r="AB1152" s="37">
        <v>44761.875</v>
      </c>
      <c r="AC1152" s="37">
        <v>32555.875</v>
      </c>
      <c r="AD1152" s="37">
        <v>44735.875</v>
      </c>
      <c r="AE1152" s="37">
        <v>44615.875</v>
      </c>
      <c r="AF1152" s="37">
        <v>42261.875</v>
      </c>
      <c r="AG1152" s="36"/>
      <c r="AH1152" s="36">
        <v>0</v>
      </c>
      <c r="AI1152" s="36">
        <v>0</v>
      </c>
      <c r="AJ1152" s="36">
        <v>0</v>
      </c>
      <c r="AK1152" s="36">
        <v>0</v>
      </c>
      <c r="AL1152" s="36">
        <v>0</v>
      </c>
      <c r="AM1152" s="36">
        <v>0</v>
      </c>
      <c r="AN1152" s="36" t="s">
        <v>389</v>
      </c>
      <c r="AO1152" s="36"/>
      <c r="AP1152" s="36" t="s">
        <v>457</v>
      </c>
      <c r="AQ1152" s="36">
        <v>90873</v>
      </c>
      <c r="AR1152" s="36">
        <v>908.73</v>
      </c>
      <c r="AS1152" s="36" t="s">
        <v>408</v>
      </c>
      <c r="AT1152" t="str">
        <f t="shared" si="60"/>
        <v>3263760002912940060KXMXLX BXRBXX FXRRXXRX2398.1NÃONÃONÃO1322664912816600344761.875GP3 - FETRACOM - TRABALHADORES DO COMERCIO DE BENS044761.87532555.87544735.87544615.87542261.875000000AMILGP3 - BLUE PLUS 300 QP90873908.73ATIVO</v>
      </c>
      <c r="AU1152">
        <f t="shared" si="61"/>
        <v>1</v>
      </c>
      <c r="AV1152">
        <f t="shared" si="62"/>
        <v>1</v>
      </c>
      <c r="AW1152">
        <f>COUNTIF(Erros!$J$2:$J$1060,H1152)</f>
        <v>3</v>
      </c>
      <c r="AX1152">
        <f>COUNTIF(Discrepante!$J$2:$J$86,H1152)</f>
        <v>0</v>
      </c>
      <c r="AY1152">
        <f>COUNTIF(Acertos!$J$2:$J$37,H1152)</f>
        <v>0</v>
      </c>
    </row>
    <row r="1153" spans="1:51">
      <c r="A1153" s="33"/>
      <c r="B1153" s="33"/>
      <c r="C1153" s="33"/>
      <c r="D1153" s="36">
        <v>326376000</v>
      </c>
      <c r="E1153" s="33"/>
      <c r="F1153" s="33"/>
      <c r="G1153" s="33"/>
      <c r="H1153" s="36">
        <v>291294006</v>
      </c>
      <c r="I1153" s="30">
        <v>0</v>
      </c>
      <c r="J1153" s="36" t="s">
        <v>809</v>
      </c>
      <c r="K1153" s="33"/>
      <c r="L1153" s="33"/>
      <c r="M1153" s="33"/>
      <c r="N1153" s="33"/>
      <c r="O1153" s="33"/>
      <c r="P1153" s="36">
        <v>2398.1</v>
      </c>
      <c r="Q1153" s="36" t="s">
        <v>386</v>
      </c>
      <c r="R1153" s="36" t="s">
        <v>386</v>
      </c>
      <c r="S1153" s="36" t="s">
        <v>386</v>
      </c>
      <c r="T1153" s="36">
        <v>132</v>
      </c>
      <c r="U1153" s="36">
        <v>26649128</v>
      </c>
      <c r="V1153" s="36">
        <v>1</v>
      </c>
      <c r="W1153" s="36">
        <v>66003</v>
      </c>
      <c r="X1153" s="37">
        <v>44761.875</v>
      </c>
      <c r="Y1153" s="36" t="s">
        <v>808</v>
      </c>
      <c r="Z1153" s="36">
        <v>0</v>
      </c>
      <c r="AA1153" s="37"/>
      <c r="AB1153" s="37">
        <v>44761.875</v>
      </c>
      <c r="AC1153" s="37">
        <v>32555.875</v>
      </c>
      <c r="AD1153" s="37">
        <v>44735.875</v>
      </c>
      <c r="AE1153" s="37">
        <v>44615.875</v>
      </c>
      <c r="AF1153" s="37">
        <v>42261.875</v>
      </c>
      <c r="AG1153" s="36"/>
      <c r="AH1153" s="36">
        <v>0</v>
      </c>
      <c r="AI1153" s="36">
        <v>0</v>
      </c>
      <c r="AJ1153" s="36">
        <v>0</v>
      </c>
      <c r="AK1153" s="36">
        <v>0</v>
      </c>
      <c r="AL1153" s="36">
        <v>0</v>
      </c>
      <c r="AM1153" s="36">
        <v>0</v>
      </c>
      <c r="AN1153" s="36" t="s">
        <v>389</v>
      </c>
      <c r="AO1153" s="36"/>
      <c r="AP1153" s="36" t="s">
        <v>457</v>
      </c>
      <c r="AQ1153" s="36">
        <v>90873</v>
      </c>
      <c r="AR1153" s="36">
        <v>908.73</v>
      </c>
      <c r="AS1153" s="36" t="s">
        <v>408</v>
      </c>
      <c r="AT1153" t="str">
        <f t="shared" si="60"/>
        <v>3263760002912940060KXMXLX BXRBXX FXRRXXRX2398.1NÃONÃONÃO1322664912816600344761.875GP3 - FETRACOM - TRABALHADORES DO COMERCIO DE BENS044761.87532555.87544735.87544615.87542261.875000000AMILGP3 - BLUE PLUS 300 QP90873908.73ATIVO</v>
      </c>
      <c r="AU1153">
        <f t="shared" si="61"/>
        <v>1</v>
      </c>
      <c r="AV1153">
        <f t="shared" si="62"/>
        <v>1</v>
      </c>
      <c r="AW1153">
        <f>COUNTIF(Erros!$J$2:$J$1060,H1153)</f>
        <v>3</v>
      </c>
      <c r="AX1153">
        <f>COUNTIF(Discrepante!$J$2:$J$86,H1153)</f>
        <v>0</v>
      </c>
      <c r="AY1153">
        <f>COUNTIF(Acertos!$J$2:$J$37,H1153)</f>
        <v>0</v>
      </c>
    </row>
    <row r="1154" spans="1:51">
      <c r="A1154" s="33"/>
      <c r="B1154" s="33"/>
      <c r="C1154" s="33"/>
      <c r="D1154" s="36">
        <v>326288000</v>
      </c>
      <c r="E1154" s="33"/>
      <c r="F1154" s="33"/>
      <c r="G1154" s="33"/>
      <c r="H1154" s="36">
        <v>291296238</v>
      </c>
      <c r="I1154" s="30">
        <v>0</v>
      </c>
      <c r="J1154" s="36" t="s">
        <v>806</v>
      </c>
      <c r="K1154" s="33"/>
      <c r="L1154" s="33"/>
      <c r="M1154" s="33"/>
      <c r="N1154" s="33"/>
      <c r="O1154" s="33"/>
      <c r="P1154" s="36">
        <v>1686.39</v>
      </c>
      <c r="Q1154" s="36" t="s">
        <v>404</v>
      </c>
      <c r="R1154" s="36" t="s">
        <v>404</v>
      </c>
      <c r="S1154" s="36" t="s">
        <v>404</v>
      </c>
      <c r="T1154" s="36">
        <v>127</v>
      </c>
      <c r="U1154" s="36">
        <v>26654268</v>
      </c>
      <c r="V1154" s="36">
        <v>1</v>
      </c>
      <c r="W1154" s="36">
        <v>65994</v>
      </c>
      <c r="X1154" s="37">
        <v>44761.875</v>
      </c>
      <c r="Y1154" s="36" t="s">
        <v>434</v>
      </c>
      <c r="Z1154" s="36">
        <v>0</v>
      </c>
      <c r="AA1154" s="37"/>
      <c r="AB1154" s="37">
        <v>44761.875</v>
      </c>
      <c r="AC1154" s="37">
        <v>33483.875</v>
      </c>
      <c r="AD1154" s="37">
        <v>42250.875</v>
      </c>
      <c r="AE1154" s="37"/>
      <c r="AF1154" s="37">
        <v>42261.875</v>
      </c>
      <c r="AG1154" s="36">
        <v>291296246</v>
      </c>
      <c r="AH1154" s="36">
        <v>3981</v>
      </c>
      <c r="AI1154" s="36">
        <v>3522</v>
      </c>
      <c r="AJ1154" s="36">
        <v>35.22</v>
      </c>
      <c r="AK1154" s="36">
        <v>3522</v>
      </c>
      <c r="AL1154" s="36">
        <v>39.81</v>
      </c>
      <c r="AM1154" s="36">
        <v>3981</v>
      </c>
      <c r="AN1154" s="36" t="s">
        <v>389</v>
      </c>
      <c r="AO1154" s="36">
        <v>81</v>
      </c>
      <c r="AP1154" s="36" t="s">
        <v>807</v>
      </c>
      <c r="AQ1154" s="36">
        <v>190568</v>
      </c>
      <c r="AR1154" s="36">
        <v>1905.68</v>
      </c>
      <c r="AS1154" s="36" t="s">
        <v>408</v>
      </c>
      <c r="AT1154" t="str">
        <f t="shared" ref="AT1154:AT1217" si="64">CONCATENATE(A1154,B1154,C1154,D1154,E1154,F1154,G1154,H1154,I1154,J1154,K1154,L1154,M1154,N1154,O1154,P1154,Q1154,R1154,S1154,T1154,U1154,V1154,W1154,X1154,Y1154,Z1154,AA1154,AB1154,AC1154,AD1154,AE1154,AF1154,AG1154,AH1154,AI1154,AJ1154,AK1154,AL1154,AM1154,AN1154,AO1154,AP1154,AQ1154,AR1154,AS1154)</f>
        <v>3262880002912962380VXWTXR BULHXX WXRRXXX1686.39SIMSIMSIM1272665426816599444761.875GP3 - FACERN - FEDERACAO DAS ASSOCIACOES COMERCIAI044761.87533483.87542250.87542261.8752912962463981352235.22352239.813981AMIL81GP3 - MEDIAL 300 QC1905681905.68ATIVO</v>
      </c>
      <c r="AU1154">
        <f t="shared" ref="AU1154:AU1217" si="65">IF(AT1154=AT1153,1,0)</f>
        <v>0</v>
      </c>
      <c r="AV1154">
        <f t="shared" si="62"/>
        <v>0</v>
      </c>
      <c r="AW1154">
        <f>COUNTIF(Erros!$J$2:$J$1060,H1154)</f>
        <v>3</v>
      </c>
      <c r="AX1154">
        <f>COUNTIF(Discrepante!$J$2:$J$86,H1154)</f>
        <v>0</v>
      </c>
      <c r="AY1154">
        <f>COUNTIF(Acertos!$J$2:$J$37,H1154)</f>
        <v>0</v>
      </c>
    </row>
    <row r="1155" spans="1:51">
      <c r="A1155" s="33"/>
      <c r="B1155" s="33"/>
      <c r="C1155" s="33"/>
      <c r="D1155" s="34">
        <v>326288000</v>
      </c>
      <c r="E1155" s="33"/>
      <c r="F1155" s="33"/>
      <c r="G1155" s="33"/>
      <c r="H1155" s="34">
        <v>291296238</v>
      </c>
      <c r="I1155" s="29">
        <v>0</v>
      </c>
      <c r="J1155" s="34" t="s">
        <v>806</v>
      </c>
      <c r="K1155" s="33"/>
      <c r="L1155" s="33"/>
      <c r="M1155" s="33"/>
      <c r="N1155" s="33"/>
      <c r="O1155" s="33"/>
      <c r="P1155" s="34">
        <v>1686.39</v>
      </c>
      <c r="Q1155" s="34" t="s">
        <v>404</v>
      </c>
      <c r="R1155" s="34" t="s">
        <v>404</v>
      </c>
      <c r="S1155" s="34" t="s">
        <v>404</v>
      </c>
      <c r="T1155" s="34">
        <v>127</v>
      </c>
      <c r="U1155" s="34">
        <v>26654268</v>
      </c>
      <c r="V1155" s="34">
        <v>1</v>
      </c>
      <c r="W1155" s="34">
        <v>65994</v>
      </c>
      <c r="X1155" s="35">
        <v>44761.875</v>
      </c>
      <c r="Y1155" s="34" t="s">
        <v>434</v>
      </c>
      <c r="Z1155" s="34">
        <v>0</v>
      </c>
      <c r="AA1155" s="35"/>
      <c r="AB1155" s="35">
        <v>44761.875</v>
      </c>
      <c r="AC1155" s="35">
        <v>33483.875</v>
      </c>
      <c r="AD1155" s="35">
        <v>42250.875</v>
      </c>
      <c r="AE1155" s="35"/>
      <c r="AF1155" s="35">
        <v>42261.875</v>
      </c>
      <c r="AG1155" s="34">
        <v>291296246</v>
      </c>
      <c r="AH1155" s="34">
        <v>3981</v>
      </c>
      <c r="AI1155" s="34">
        <v>3522</v>
      </c>
      <c r="AJ1155" s="34">
        <v>35.22</v>
      </c>
      <c r="AK1155" s="34">
        <v>3522</v>
      </c>
      <c r="AL1155" s="34">
        <v>39.81</v>
      </c>
      <c r="AM1155" s="34">
        <v>3981</v>
      </c>
      <c r="AN1155" s="34" t="s">
        <v>389</v>
      </c>
      <c r="AO1155" s="34">
        <v>81</v>
      </c>
      <c r="AP1155" s="34" t="s">
        <v>807</v>
      </c>
      <c r="AQ1155" s="34">
        <v>190568</v>
      </c>
      <c r="AR1155" s="34">
        <v>1905.68</v>
      </c>
      <c r="AS1155" s="34" t="s">
        <v>408</v>
      </c>
      <c r="AT1155" t="str">
        <f t="shared" si="64"/>
        <v>3262880002912962380VXWTXR BULHXX WXRRXXX1686.39SIMSIMSIM1272665426816599444761.875GP3 - FACERN - FEDERACAO DAS ASSOCIACOES COMERCIAI044761.87533483.87542250.87542261.8752912962463981352235.22352239.813981AMIL81GP3 - MEDIAL 300 QC1905681905.68ATIVO</v>
      </c>
      <c r="AU1155">
        <f t="shared" si="65"/>
        <v>1</v>
      </c>
      <c r="AV1155">
        <f t="shared" ref="AV1155:AV1217" si="66">IF(H1155=H1154,1,0)</f>
        <v>1</v>
      </c>
      <c r="AW1155">
        <f>COUNTIF(Erros!$J$2:$J$1060,H1155)</f>
        <v>3</v>
      </c>
      <c r="AX1155">
        <f>COUNTIF(Discrepante!$J$2:$J$86,H1155)</f>
        <v>0</v>
      </c>
      <c r="AY1155">
        <f>COUNTIF(Acertos!$J$2:$J$37,H1155)</f>
        <v>0</v>
      </c>
    </row>
    <row r="1156" spans="1:51">
      <c r="A1156" s="33"/>
      <c r="B1156" s="33"/>
      <c r="C1156" s="33"/>
      <c r="D1156" s="34">
        <v>326288000</v>
      </c>
      <c r="E1156" s="33"/>
      <c r="F1156" s="33"/>
      <c r="G1156" s="33"/>
      <c r="H1156" s="34">
        <v>291296238</v>
      </c>
      <c r="I1156" s="29">
        <v>0</v>
      </c>
      <c r="J1156" s="34" t="s">
        <v>806</v>
      </c>
      <c r="K1156" s="33"/>
      <c r="L1156" s="33"/>
      <c r="M1156" s="33"/>
      <c r="N1156" s="33"/>
      <c r="O1156" s="33"/>
      <c r="P1156" s="34">
        <v>1686.39</v>
      </c>
      <c r="Q1156" s="34" t="s">
        <v>404</v>
      </c>
      <c r="R1156" s="34" t="s">
        <v>404</v>
      </c>
      <c r="S1156" s="34" t="s">
        <v>404</v>
      </c>
      <c r="T1156" s="34">
        <v>127</v>
      </c>
      <c r="U1156" s="34">
        <v>26654268</v>
      </c>
      <c r="V1156" s="34">
        <v>1</v>
      </c>
      <c r="W1156" s="34">
        <v>65994</v>
      </c>
      <c r="X1156" s="35">
        <v>44761.875</v>
      </c>
      <c r="Y1156" s="34" t="s">
        <v>434</v>
      </c>
      <c r="Z1156" s="34">
        <v>0</v>
      </c>
      <c r="AA1156" s="35"/>
      <c r="AB1156" s="35">
        <v>44761.875</v>
      </c>
      <c r="AC1156" s="35">
        <v>33483.875</v>
      </c>
      <c r="AD1156" s="35">
        <v>42250.875</v>
      </c>
      <c r="AE1156" s="35"/>
      <c r="AF1156" s="35">
        <v>42261.875</v>
      </c>
      <c r="AG1156" s="34">
        <v>291296246</v>
      </c>
      <c r="AH1156" s="34">
        <v>3981</v>
      </c>
      <c r="AI1156" s="34">
        <v>3522</v>
      </c>
      <c r="AJ1156" s="34">
        <v>35.22</v>
      </c>
      <c r="AK1156" s="34">
        <v>3522</v>
      </c>
      <c r="AL1156" s="34">
        <v>39.81</v>
      </c>
      <c r="AM1156" s="34">
        <v>3981</v>
      </c>
      <c r="AN1156" s="34" t="s">
        <v>389</v>
      </c>
      <c r="AO1156" s="34">
        <v>81</v>
      </c>
      <c r="AP1156" s="34" t="s">
        <v>807</v>
      </c>
      <c r="AQ1156" s="34">
        <v>190568</v>
      </c>
      <c r="AR1156" s="34">
        <v>1905.68</v>
      </c>
      <c r="AS1156" s="34" t="s">
        <v>408</v>
      </c>
      <c r="AT1156" t="str">
        <f t="shared" si="64"/>
        <v>3262880002912962380VXWTXR BULHXX WXRRXXX1686.39SIMSIMSIM1272665426816599444761.875GP3 - FACERN - FEDERACAO DAS ASSOCIACOES COMERCIAI044761.87533483.87542250.87542261.8752912962463981352235.22352239.813981AMIL81GP3 - MEDIAL 300 QC1905681905.68ATIVO</v>
      </c>
      <c r="AU1156">
        <f t="shared" si="65"/>
        <v>1</v>
      </c>
      <c r="AV1156">
        <f t="shared" si="66"/>
        <v>1</v>
      </c>
      <c r="AW1156">
        <f>COUNTIF(Erros!$J$2:$J$1060,H1156)</f>
        <v>3</v>
      </c>
      <c r="AX1156">
        <f>COUNTIF(Discrepante!$J$2:$J$86,H1156)</f>
        <v>0</v>
      </c>
      <c r="AY1156">
        <f>COUNTIF(Acertos!$J$2:$J$37,H1156)</f>
        <v>0</v>
      </c>
    </row>
    <row r="1157" spans="1:51">
      <c r="A1157" s="31" t="s">
        <v>74</v>
      </c>
      <c r="B1157" s="31" t="s">
        <v>10</v>
      </c>
      <c r="C1157" s="31" t="s">
        <v>9</v>
      </c>
      <c r="D1157" s="27">
        <v>108697000</v>
      </c>
      <c r="E1157" s="27" t="s">
        <v>1068</v>
      </c>
      <c r="F1157" s="27" t="s">
        <v>11</v>
      </c>
      <c r="G1157" s="32">
        <v>42277.875</v>
      </c>
      <c r="H1157" s="31">
        <v>291305148</v>
      </c>
      <c r="I1157" s="27">
        <v>1</v>
      </c>
      <c r="J1157" s="31" t="s">
        <v>75</v>
      </c>
      <c r="K1157" s="31">
        <v>0</v>
      </c>
      <c r="L1157" s="31">
        <v>0</v>
      </c>
      <c r="M1157" s="31" t="s">
        <v>76</v>
      </c>
      <c r="N1157" s="31" t="s">
        <v>77</v>
      </c>
      <c r="O1157" s="31" t="s">
        <v>78</v>
      </c>
      <c r="P1157" s="31">
        <v>3892.76</v>
      </c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 t="str">
        <f t="shared" ref="AP1157:AP1159" si="67">M1157</f>
        <v>AMIL 700 QP NACIONAL R PJCA</v>
      </c>
      <c r="AQ1157" s="33"/>
      <c r="AR1157" s="33"/>
      <c r="AS1157" s="33"/>
      <c r="AT1157" t="str">
        <f t="shared" si="64"/>
        <v>62fffee87c45476c4844c3a862fffe3650790c092a7f8dcd62fffee77c45476c4844c3a710869700062fffe3650790c092a7f8dcd108697000A42277.8752913051481MXRWXLLX WXNTXFXNTI00AMIL 700 QP NACIONAL R PJCAMens. Titular Faixa Etária Implant.T3892.76AMIL 700 QP NACIONAL R PJCA</v>
      </c>
      <c r="AU1157">
        <f t="shared" si="65"/>
        <v>0</v>
      </c>
      <c r="AV1157">
        <f t="shared" si="66"/>
        <v>0</v>
      </c>
      <c r="AW1157">
        <f>COUNTIF(Erros!$J$2:$J$1060,H1157)</f>
        <v>0</v>
      </c>
      <c r="AX1157">
        <f>COUNTIF(Discrepante!$J$2:$J$86,H1157)</f>
        <v>2</v>
      </c>
      <c r="AY1157">
        <f>COUNTIF(Acertos!$J$2:$J$37,H1157)</f>
        <v>1</v>
      </c>
    </row>
    <row r="1158" spans="1:51">
      <c r="A1158" s="38" t="s">
        <v>84</v>
      </c>
      <c r="B1158" s="38" t="s">
        <v>13</v>
      </c>
      <c r="C1158" s="38" t="s">
        <v>12</v>
      </c>
      <c r="D1158" s="28">
        <v>108697000</v>
      </c>
      <c r="E1158" s="28" t="s">
        <v>1069</v>
      </c>
      <c r="F1158" s="28" t="s">
        <v>14</v>
      </c>
      <c r="G1158" s="39">
        <v>42277.875</v>
      </c>
      <c r="H1158" s="38">
        <v>291305148</v>
      </c>
      <c r="I1158" s="28">
        <v>1</v>
      </c>
      <c r="J1158" s="38" t="s">
        <v>75</v>
      </c>
      <c r="K1158" s="38">
        <v>0</v>
      </c>
      <c r="L1158" s="38">
        <v>0</v>
      </c>
      <c r="M1158" s="38" t="s">
        <v>76</v>
      </c>
      <c r="N1158" s="38" t="s">
        <v>77</v>
      </c>
      <c r="O1158" s="38" t="s">
        <v>78</v>
      </c>
      <c r="P1158" s="38">
        <v>3892.76</v>
      </c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 t="str">
        <f t="shared" si="67"/>
        <v>AMIL 700 QP NACIONAL R PJCA</v>
      </c>
      <c r="AQ1158" s="33"/>
      <c r="AR1158" s="33"/>
      <c r="AS1158" s="33"/>
      <c r="AT1158" t="str">
        <f t="shared" si="64"/>
        <v>630000d519f2f821f3915ac363000063e6282203617a4a1c630000d519f2f821f3915ac210869700063000063e6282203617a4a1c108697000B42277.8752913051481MXRWXLLX WXNTXFXNTI00AMIL 700 QP NACIONAL R PJCAMens. Titular Faixa Etária Implant.T3892.76AMIL 700 QP NACIONAL R PJCA</v>
      </c>
      <c r="AU1158">
        <f t="shared" si="65"/>
        <v>0</v>
      </c>
      <c r="AV1158">
        <f t="shared" si="66"/>
        <v>1</v>
      </c>
      <c r="AW1158">
        <f>COUNTIF(Erros!$J$2:$J$1060,H1158)</f>
        <v>0</v>
      </c>
      <c r="AX1158">
        <f>COUNTIF(Discrepante!$J$2:$J$86,H1158)</f>
        <v>2</v>
      </c>
      <c r="AY1158">
        <f>COUNTIF(Acertos!$J$2:$J$37,H1158)</f>
        <v>1</v>
      </c>
    </row>
    <row r="1159" spans="1:51">
      <c r="A1159" s="31" t="s">
        <v>346</v>
      </c>
      <c r="B1159" s="31" t="s">
        <v>58</v>
      </c>
      <c r="C1159" s="31" t="s">
        <v>57</v>
      </c>
      <c r="D1159" s="27">
        <v>108697000</v>
      </c>
      <c r="E1159" s="27" t="s">
        <v>1070</v>
      </c>
      <c r="F1159" s="27" t="s">
        <v>59</v>
      </c>
      <c r="G1159" s="32">
        <v>42277.875</v>
      </c>
      <c r="H1159" s="31">
        <v>291305148</v>
      </c>
      <c r="I1159" s="27">
        <v>1</v>
      </c>
      <c r="J1159" s="31" t="s">
        <v>75</v>
      </c>
      <c r="K1159" s="31">
        <v>0</v>
      </c>
      <c r="L1159" s="31">
        <v>0</v>
      </c>
      <c r="M1159" s="31" t="s">
        <v>76</v>
      </c>
      <c r="N1159" s="31" t="s">
        <v>77</v>
      </c>
      <c r="O1159" s="31" t="s">
        <v>78</v>
      </c>
      <c r="P1159" s="31">
        <v>3892.76</v>
      </c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 t="str">
        <f t="shared" si="67"/>
        <v>AMIL 700 QP NACIONAL R PJCA</v>
      </c>
      <c r="AQ1159" s="33"/>
      <c r="AR1159" s="33"/>
      <c r="AS1159" s="33"/>
      <c r="AT1159" t="str">
        <f t="shared" si="64"/>
        <v>6305270ec850d94498f1b604630520ead67463f124eedc0b6305270dc850d94498f1b603108697000630520ead67463f124eedc0b108697000Q42277.8752913051481MXRWXLLX WXNTXFXNTI00AMIL 700 QP NACIONAL R PJCAMens. Titular Faixa Etária Implant.T3892.76AMIL 700 QP NACIONAL R PJCA</v>
      </c>
      <c r="AU1159">
        <f t="shared" si="65"/>
        <v>0</v>
      </c>
      <c r="AV1159">
        <f t="shared" si="66"/>
        <v>1</v>
      </c>
      <c r="AW1159">
        <f>COUNTIF(Erros!$J$2:$J$1060,H1159)</f>
        <v>0</v>
      </c>
      <c r="AX1159">
        <f>COUNTIF(Discrepante!$J$2:$J$86,H1159)</f>
        <v>2</v>
      </c>
      <c r="AY1159">
        <f>COUNTIF(Acertos!$J$2:$J$37,H1159)</f>
        <v>1</v>
      </c>
    </row>
    <row r="1160" spans="1:51">
      <c r="A1160" s="33"/>
      <c r="B1160" s="33"/>
      <c r="C1160" s="33"/>
      <c r="D1160" s="34">
        <v>108697000</v>
      </c>
      <c r="E1160" s="33"/>
      <c r="F1160" s="33"/>
      <c r="G1160" s="33"/>
      <c r="H1160" s="34">
        <v>291305148</v>
      </c>
      <c r="I1160" s="29">
        <v>3</v>
      </c>
      <c r="J1160" s="34" t="s">
        <v>446</v>
      </c>
      <c r="K1160" s="33"/>
      <c r="L1160" s="33"/>
      <c r="M1160" s="33"/>
      <c r="N1160" s="33"/>
      <c r="O1160" s="33"/>
      <c r="P1160" s="34">
        <v>3892.76</v>
      </c>
      <c r="Q1160" s="34" t="s">
        <v>404</v>
      </c>
      <c r="R1160" s="34" t="s">
        <v>404</v>
      </c>
      <c r="S1160" s="34" t="s">
        <v>404</v>
      </c>
      <c r="T1160" s="34">
        <v>144</v>
      </c>
      <c r="U1160" s="34">
        <v>27449953</v>
      </c>
      <c r="V1160" s="34">
        <v>1</v>
      </c>
      <c r="W1160" s="34">
        <v>66192</v>
      </c>
      <c r="X1160" s="35">
        <v>44777.875</v>
      </c>
      <c r="Y1160" s="34" t="s">
        <v>445</v>
      </c>
      <c r="Z1160" s="34">
        <v>0</v>
      </c>
      <c r="AA1160" s="35"/>
      <c r="AB1160" s="35">
        <v>44777.875</v>
      </c>
      <c r="AC1160" s="35">
        <v>28745.875</v>
      </c>
      <c r="AD1160" s="35">
        <v>42267.875</v>
      </c>
      <c r="AE1160" s="35"/>
      <c r="AF1160" s="35">
        <v>42277.875</v>
      </c>
      <c r="AG1160" s="34"/>
      <c r="AH1160" s="34">
        <v>0</v>
      </c>
      <c r="AI1160" s="34">
        <v>0</v>
      </c>
      <c r="AJ1160" s="34">
        <v>0</v>
      </c>
      <c r="AK1160" s="34">
        <v>0</v>
      </c>
      <c r="AL1160" s="34">
        <v>0</v>
      </c>
      <c r="AM1160" s="34">
        <v>0</v>
      </c>
      <c r="AN1160" s="34" t="s">
        <v>389</v>
      </c>
      <c r="AO1160" s="34">
        <v>81</v>
      </c>
      <c r="AP1160" s="34" t="s">
        <v>447</v>
      </c>
      <c r="AQ1160" s="34">
        <v>439883</v>
      </c>
      <c r="AR1160" s="34">
        <v>4398.83</v>
      </c>
      <c r="AS1160" s="34" t="s">
        <v>408</v>
      </c>
      <c r="AT1160" t="str">
        <f t="shared" si="64"/>
        <v>1086970002913051483MXRWXLLX WXNTXFXNTX3892.76SIMSIMSIM1442744995316619244777.875GP4 - FACERN - FEDERACAO DAS ASSOCIACOES COMERCIAI044777.87528745.87542267.87542277.875000000AMIL81GP4 - AMIL 700 NACIONAL R PJCA QP4398834398.83ATIVO</v>
      </c>
      <c r="AU1160">
        <f t="shared" si="65"/>
        <v>0</v>
      </c>
      <c r="AV1160">
        <f t="shared" si="66"/>
        <v>1</v>
      </c>
      <c r="AW1160">
        <f>COUNTIF(Erros!$J$2:$J$1060,H1160)</f>
        <v>0</v>
      </c>
      <c r="AX1160">
        <f>COUNTIF(Discrepante!$J$2:$J$86,H1160)</f>
        <v>2</v>
      </c>
      <c r="AY1160">
        <f>COUNTIF(Acertos!$J$2:$J$37,H1160)</f>
        <v>1</v>
      </c>
    </row>
    <row r="1161" spans="1:51">
      <c r="A1161" s="31" t="s">
        <v>318</v>
      </c>
      <c r="B1161" s="31" t="s">
        <v>43</v>
      </c>
      <c r="C1161" s="31" t="s">
        <v>42</v>
      </c>
      <c r="D1161" s="27">
        <v>189733000</v>
      </c>
      <c r="E1161" s="27" t="s">
        <v>1071</v>
      </c>
      <c r="F1161" s="27" t="s">
        <v>44</v>
      </c>
      <c r="G1161" s="32">
        <v>42277.875</v>
      </c>
      <c r="H1161" s="31">
        <v>291305555</v>
      </c>
      <c r="I1161" s="27">
        <v>0</v>
      </c>
      <c r="J1161" s="31" t="s">
        <v>319</v>
      </c>
      <c r="K1161" s="31">
        <v>0</v>
      </c>
      <c r="L1161" s="31">
        <v>0</v>
      </c>
      <c r="M1161" s="31" t="s">
        <v>252</v>
      </c>
      <c r="N1161" s="31" t="s">
        <v>77</v>
      </c>
      <c r="O1161" s="31" t="s">
        <v>78</v>
      </c>
      <c r="P1161" s="31">
        <v>1822.44</v>
      </c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 t="str">
        <f>M1161</f>
        <v>AMIL 500 QP NACIONAL R PJCA</v>
      </c>
      <c r="AQ1161" s="33"/>
      <c r="AR1161" s="33"/>
      <c r="AS1161" s="33"/>
      <c r="AT1161" t="str">
        <f t="shared" si="64"/>
        <v>630522006ce5ce76ca41534a630520e957663d50f553f459630522006ce5ce76ca415349189733000630520e957663d50f553f459189733000L42277.8752913055550RXFXXL VILLXLX BRXWKXNFXLD00AMIL 500 QP NACIONAL R PJCAMens. Titular Faixa Etária Implant.T1822.44AMIL 500 QP NACIONAL R PJCA</v>
      </c>
      <c r="AU1161">
        <f t="shared" si="65"/>
        <v>0</v>
      </c>
      <c r="AV1161">
        <f t="shared" si="66"/>
        <v>0</v>
      </c>
      <c r="AW1161">
        <f>COUNTIF(Erros!$J$2:$J$1060,H1161)</f>
        <v>1</v>
      </c>
      <c r="AX1161">
        <f>COUNTIF(Discrepante!$J$2:$J$86,H1161)</f>
        <v>0</v>
      </c>
      <c r="AY1161">
        <f>COUNTIF(Acertos!$J$2:$J$37,H1161)</f>
        <v>0</v>
      </c>
    </row>
    <row r="1162" spans="1:51">
      <c r="A1162" s="33"/>
      <c r="B1162" s="33"/>
      <c r="C1162" s="33"/>
      <c r="D1162" s="36">
        <v>108739000</v>
      </c>
      <c r="E1162" s="33"/>
      <c r="F1162" s="33"/>
      <c r="G1162" s="33"/>
      <c r="H1162" s="36">
        <v>291350909</v>
      </c>
      <c r="I1162" s="30">
        <v>0</v>
      </c>
      <c r="J1162" s="36" t="s">
        <v>810</v>
      </c>
      <c r="K1162" s="33"/>
      <c r="L1162" s="33"/>
      <c r="M1162" s="33"/>
      <c r="N1162" s="33"/>
      <c r="O1162" s="33"/>
      <c r="P1162" s="36">
        <v>2834.42</v>
      </c>
      <c r="Q1162" s="36" t="s">
        <v>404</v>
      </c>
      <c r="R1162" s="36" t="s">
        <v>404</v>
      </c>
      <c r="S1162" s="36" t="s">
        <v>404</v>
      </c>
      <c r="T1162" s="36">
        <v>144</v>
      </c>
      <c r="U1162" s="36">
        <v>27447319</v>
      </c>
      <c r="V1162" s="36">
        <v>1</v>
      </c>
      <c r="W1162" s="36">
        <v>66770</v>
      </c>
      <c r="X1162" s="37">
        <v>44761.875</v>
      </c>
      <c r="Y1162" s="36" t="s">
        <v>445</v>
      </c>
      <c r="Z1162" s="36">
        <v>0</v>
      </c>
      <c r="AA1162" s="37"/>
      <c r="AB1162" s="37">
        <v>44761.875</v>
      </c>
      <c r="AC1162" s="37">
        <v>29125.875</v>
      </c>
      <c r="AD1162" s="37">
        <v>42313.916666666664</v>
      </c>
      <c r="AE1162" s="37"/>
      <c r="AF1162" s="37">
        <v>42322.916666666664</v>
      </c>
      <c r="AG1162" s="36">
        <v>291350917</v>
      </c>
      <c r="AH1162" s="36">
        <v>3981</v>
      </c>
      <c r="AI1162" s="36">
        <v>3522</v>
      </c>
      <c r="AJ1162" s="36">
        <v>35.22</v>
      </c>
      <c r="AK1162" s="36">
        <v>3522</v>
      </c>
      <c r="AL1162" s="36">
        <v>39.81</v>
      </c>
      <c r="AM1162" s="36">
        <v>3981</v>
      </c>
      <c r="AN1162" s="36" t="s">
        <v>389</v>
      </c>
      <c r="AO1162" s="36">
        <v>79</v>
      </c>
      <c r="AP1162" s="36" t="s">
        <v>450</v>
      </c>
      <c r="AQ1162" s="36">
        <v>320292</v>
      </c>
      <c r="AR1162" s="36">
        <v>3202.92</v>
      </c>
      <c r="AS1162" s="36" t="s">
        <v>408</v>
      </c>
      <c r="AT1162" t="str">
        <f t="shared" si="64"/>
        <v>1087390002913509090XMXX BXUHXWXNX2834.42SIMSIMSIM1442744731916677044761.875GP4 - FACERN - FEDERACAO DAS ASSOCIACOES COMERCIAI044761.87529125.87542313.916666666742322.91666666672913509173981352235.22352239.813981AMIL79GP4 - AMIL 400 NACIONAL R PJCA QP3202923202.92ATIVO</v>
      </c>
      <c r="AU1162">
        <f t="shared" si="65"/>
        <v>0</v>
      </c>
      <c r="AV1162">
        <f t="shared" si="66"/>
        <v>0</v>
      </c>
      <c r="AW1162">
        <f>COUNTIF(Erros!$J$2:$J$1060,H1162)</f>
        <v>3</v>
      </c>
      <c r="AX1162">
        <f>COUNTIF(Discrepante!$J$2:$J$86,H1162)</f>
        <v>0</v>
      </c>
      <c r="AY1162">
        <f>COUNTIF(Acertos!$J$2:$J$37,H1162)</f>
        <v>0</v>
      </c>
    </row>
    <row r="1163" spans="1:51">
      <c r="A1163" s="33"/>
      <c r="B1163" s="33"/>
      <c r="C1163" s="33"/>
      <c r="D1163" s="34">
        <v>108739000</v>
      </c>
      <c r="E1163" s="33"/>
      <c r="F1163" s="33"/>
      <c r="G1163" s="33"/>
      <c r="H1163" s="34">
        <v>291350909</v>
      </c>
      <c r="I1163" s="29">
        <v>0</v>
      </c>
      <c r="J1163" s="34" t="s">
        <v>810</v>
      </c>
      <c r="K1163" s="33"/>
      <c r="L1163" s="33"/>
      <c r="M1163" s="33"/>
      <c r="N1163" s="33"/>
      <c r="O1163" s="33"/>
      <c r="P1163" s="34">
        <v>2834.42</v>
      </c>
      <c r="Q1163" s="34" t="s">
        <v>404</v>
      </c>
      <c r="R1163" s="34" t="s">
        <v>404</v>
      </c>
      <c r="S1163" s="34" t="s">
        <v>404</v>
      </c>
      <c r="T1163" s="34">
        <v>144</v>
      </c>
      <c r="U1163" s="34">
        <v>27447319</v>
      </c>
      <c r="V1163" s="34">
        <v>1</v>
      </c>
      <c r="W1163" s="34">
        <v>66770</v>
      </c>
      <c r="X1163" s="35">
        <v>44761.875</v>
      </c>
      <c r="Y1163" s="34" t="s">
        <v>445</v>
      </c>
      <c r="Z1163" s="34">
        <v>0</v>
      </c>
      <c r="AA1163" s="35"/>
      <c r="AB1163" s="35">
        <v>44761.875</v>
      </c>
      <c r="AC1163" s="35">
        <v>29125.875</v>
      </c>
      <c r="AD1163" s="35">
        <v>42313.916666666664</v>
      </c>
      <c r="AE1163" s="35"/>
      <c r="AF1163" s="35">
        <v>42322.916666666664</v>
      </c>
      <c r="AG1163" s="34">
        <v>291350917</v>
      </c>
      <c r="AH1163" s="34">
        <v>3981</v>
      </c>
      <c r="AI1163" s="34">
        <v>3522</v>
      </c>
      <c r="AJ1163" s="34">
        <v>35.22</v>
      </c>
      <c r="AK1163" s="34">
        <v>3522</v>
      </c>
      <c r="AL1163" s="34">
        <v>39.81</v>
      </c>
      <c r="AM1163" s="34">
        <v>3981</v>
      </c>
      <c r="AN1163" s="34" t="s">
        <v>389</v>
      </c>
      <c r="AO1163" s="34">
        <v>79</v>
      </c>
      <c r="AP1163" s="34" t="s">
        <v>450</v>
      </c>
      <c r="AQ1163" s="34">
        <v>320292</v>
      </c>
      <c r="AR1163" s="34">
        <v>3202.92</v>
      </c>
      <c r="AS1163" s="34" t="s">
        <v>408</v>
      </c>
      <c r="AT1163" t="str">
        <f t="shared" si="64"/>
        <v>1087390002913509090XMXX BXUHXWXNX2834.42SIMSIMSIM1442744731916677044761.875GP4 - FACERN - FEDERACAO DAS ASSOCIACOES COMERCIAI044761.87529125.87542313.916666666742322.91666666672913509173981352235.22352239.813981AMIL79GP4 - AMIL 400 NACIONAL R PJCA QP3202923202.92ATIVO</v>
      </c>
      <c r="AU1163">
        <f t="shared" si="65"/>
        <v>1</v>
      </c>
      <c r="AV1163">
        <f t="shared" si="66"/>
        <v>1</v>
      </c>
      <c r="AW1163">
        <f>COUNTIF(Erros!$J$2:$J$1060,H1163)</f>
        <v>3</v>
      </c>
      <c r="AX1163">
        <f>COUNTIF(Discrepante!$J$2:$J$86,H1163)</f>
        <v>0</v>
      </c>
      <c r="AY1163">
        <f>COUNTIF(Acertos!$J$2:$J$37,H1163)</f>
        <v>0</v>
      </c>
    </row>
    <row r="1164" spans="1:51">
      <c r="A1164" s="33"/>
      <c r="B1164" s="33"/>
      <c r="C1164" s="33"/>
      <c r="D1164" s="36">
        <v>108739000</v>
      </c>
      <c r="E1164" s="33"/>
      <c r="F1164" s="33"/>
      <c r="G1164" s="33"/>
      <c r="H1164" s="36">
        <v>291350909</v>
      </c>
      <c r="I1164" s="30">
        <v>0</v>
      </c>
      <c r="J1164" s="36" t="s">
        <v>810</v>
      </c>
      <c r="K1164" s="33"/>
      <c r="L1164" s="33"/>
      <c r="M1164" s="33"/>
      <c r="N1164" s="33"/>
      <c r="O1164" s="33"/>
      <c r="P1164" s="36">
        <v>2834.42</v>
      </c>
      <c r="Q1164" s="36" t="s">
        <v>404</v>
      </c>
      <c r="R1164" s="36" t="s">
        <v>404</v>
      </c>
      <c r="S1164" s="36" t="s">
        <v>404</v>
      </c>
      <c r="T1164" s="36">
        <v>144</v>
      </c>
      <c r="U1164" s="36">
        <v>27447319</v>
      </c>
      <c r="V1164" s="36">
        <v>1</v>
      </c>
      <c r="W1164" s="36">
        <v>66770</v>
      </c>
      <c r="X1164" s="37">
        <v>44761.875</v>
      </c>
      <c r="Y1164" s="36" t="s">
        <v>445</v>
      </c>
      <c r="Z1164" s="36">
        <v>0</v>
      </c>
      <c r="AA1164" s="37"/>
      <c r="AB1164" s="37">
        <v>44761.875</v>
      </c>
      <c r="AC1164" s="37">
        <v>29125.875</v>
      </c>
      <c r="AD1164" s="37">
        <v>42313.916666666664</v>
      </c>
      <c r="AE1164" s="37"/>
      <c r="AF1164" s="37">
        <v>42322.916666666664</v>
      </c>
      <c r="AG1164" s="36">
        <v>291350917</v>
      </c>
      <c r="AH1164" s="36">
        <v>3981</v>
      </c>
      <c r="AI1164" s="36">
        <v>3522</v>
      </c>
      <c r="AJ1164" s="36">
        <v>35.22</v>
      </c>
      <c r="AK1164" s="36">
        <v>3522</v>
      </c>
      <c r="AL1164" s="36">
        <v>39.81</v>
      </c>
      <c r="AM1164" s="36">
        <v>3981</v>
      </c>
      <c r="AN1164" s="36" t="s">
        <v>389</v>
      </c>
      <c r="AO1164" s="36">
        <v>79</v>
      </c>
      <c r="AP1164" s="36" t="s">
        <v>450</v>
      </c>
      <c r="AQ1164" s="36">
        <v>320292</v>
      </c>
      <c r="AR1164" s="36">
        <v>3202.92</v>
      </c>
      <c r="AS1164" s="36" t="s">
        <v>408</v>
      </c>
      <c r="AT1164" t="str">
        <f t="shared" si="64"/>
        <v>1087390002913509090XMXX BXUHXWXNX2834.42SIMSIMSIM1442744731916677044761.875GP4 - FACERN - FEDERACAO DAS ASSOCIACOES COMERCIAI044761.87529125.87542313.916666666742322.91666666672913509173981352235.22352239.813981AMIL79GP4 - AMIL 400 NACIONAL R PJCA QP3202923202.92ATIVO</v>
      </c>
      <c r="AU1164">
        <f t="shared" si="65"/>
        <v>1</v>
      </c>
      <c r="AV1164">
        <f t="shared" si="66"/>
        <v>1</v>
      </c>
      <c r="AW1164">
        <f>COUNTIF(Erros!$J$2:$J$1060,H1164)</f>
        <v>3</v>
      </c>
      <c r="AX1164">
        <f>COUNTIF(Discrepante!$J$2:$J$86,H1164)</f>
        <v>0</v>
      </c>
      <c r="AY1164">
        <f>COUNTIF(Acertos!$J$2:$J$37,H1164)</f>
        <v>0</v>
      </c>
    </row>
    <row r="1165" spans="1:51">
      <c r="A1165" s="38" t="s">
        <v>320</v>
      </c>
      <c r="B1165" s="38" t="s">
        <v>43</v>
      </c>
      <c r="C1165" s="38" t="s">
        <v>42</v>
      </c>
      <c r="D1165" s="28">
        <v>189733000</v>
      </c>
      <c r="E1165" s="28" t="s">
        <v>1071</v>
      </c>
      <c r="F1165" s="28" t="s">
        <v>44</v>
      </c>
      <c r="G1165" s="39">
        <v>42400.916666666664</v>
      </c>
      <c r="H1165" s="38">
        <v>291396003</v>
      </c>
      <c r="I1165" s="28">
        <v>0</v>
      </c>
      <c r="J1165" s="38" t="s">
        <v>321</v>
      </c>
      <c r="K1165" s="38">
        <v>0</v>
      </c>
      <c r="L1165" s="38">
        <v>0</v>
      </c>
      <c r="M1165" s="38" t="s">
        <v>260</v>
      </c>
      <c r="N1165" s="38" t="s">
        <v>77</v>
      </c>
      <c r="O1165" s="38" t="s">
        <v>78</v>
      </c>
      <c r="P1165" s="38">
        <v>1836.68</v>
      </c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 t="str">
        <f t="shared" ref="AP1165:AP1166" si="68">M1165</f>
        <v>AMIL 400 QC NACIONAL R PJCA</v>
      </c>
      <c r="AQ1165" s="33"/>
      <c r="AR1165" s="33"/>
      <c r="AS1165" s="33"/>
      <c r="AT1165" t="str">
        <f t="shared" si="64"/>
        <v>630522006ce5ce76ca41534b630520e957663d50f553f459630522006ce5ce76ca415349189733000630520e957663d50f553f459189733000L42400.91666666672913960030NXTHXLIX LXITX DX MXDXIRX00AMIL 400 QC NACIONAL R PJCAMens. Titular Faixa Etária Implant.T1836.68AMIL 400 QC NACIONAL R PJCA</v>
      </c>
      <c r="AU1165">
        <f t="shared" si="65"/>
        <v>0</v>
      </c>
      <c r="AV1165">
        <f t="shared" si="66"/>
        <v>0</v>
      </c>
      <c r="AW1165">
        <f>COUNTIF(Erros!$J$2:$J$1060,H1165)</f>
        <v>1</v>
      </c>
      <c r="AX1165">
        <f>COUNTIF(Discrepante!$J$2:$J$86,H1165)</f>
        <v>0</v>
      </c>
      <c r="AY1165">
        <f>COUNTIF(Acertos!$J$2:$J$37,H1165)</f>
        <v>0</v>
      </c>
    </row>
    <row r="1166" spans="1:51">
      <c r="A1166" s="31" t="s">
        <v>333</v>
      </c>
      <c r="B1166" s="31" t="s">
        <v>52</v>
      </c>
      <c r="C1166" s="31" t="s">
        <v>51</v>
      </c>
      <c r="D1166" s="27">
        <v>189307000</v>
      </c>
      <c r="E1166" s="27" t="s">
        <v>1072</v>
      </c>
      <c r="F1166" s="27" t="s">
        <v>53</v>
      </c>
      <c r="G1166" s="32">
        <v>42429.875</v>
      </c>
      <c r="H1166" s="31">
        <v>291417728</v>
      </c>
      <c r="I1166" s="27">
        <v>1</v>
      </c>
      <c r="J1166" s="31" t="s">
        <v>334</v>
      </c>
      <c r="K1166" s="31">
        <v>0</v>
      </c>
      <c r="L1166" s="31">
        <v>0</v>
      </c>
      <c r="M1166" s="31" t="s">
        <v>81</v>
      </c>
      <c r="N1166" s="31" t="s">
        <v>77</v>
      </c>
      <c r="O1166" s="31" t="s">
        <v>78</v>
      </c>
      <c r="P1166" s="31">
        <v>4871.71</v>
      </c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 t="str">
        <f t="shared" si="68"/>
        <v>AMIL 400 QP NACIONAL R PJCA</v>
      </c>
      <c r="AQ1166" s="33"/>
      <c r="AR1166" s="33"/>
      <c r="AS1166" s="33"/>
      <c r="AT1166" t="str">
        <f t="shared" si="64"/>
        <v>630524f18de0ef633cdbfd9b630520ea2715f08739a1dc15630524f18de0ef633cdbfd9a189307000630520ea2715f08739a1dc15189307000O42429.8752914177281MXRWIX XLXNX XNTX XLMXIDX00AMIL 400 QP NACIONAL R PJCAMens. Titular Faixa Etária Implant.T4871.71AMIL 400 QP NACIONAL R PJCA</v>
      </c>
      <c r="AU1166">
        <f t="shared" si="65"/>
        <v>0</v>
      </c>
      <c r="AV1166">
        <f t="shared" si="66"/>
        <v>0</v>
      </c>
      <c r="AW1166">
        <f>COUNTIF(Erros!$J$2:$J$1060,H1166)</f>
        <v>0</v>
      </c>
      <c r="AX1166">
        <f>COUNTIF(Discrepante!$J$2:$J$86,H1166)</f>
        <v>0</v>
      </c>
      <c r="AY1166">
        <f>COUNTIF(Acertos!$J$2:$J$37,H1166)</f>
        <v>1</v>
      </c>
    </row>
    <row r="1167" spans="1:51">
      <c r="A1167" s="33"/>
      <c r="B1167" s="33"/>
      <c r="C1167" s="33"/>
      <c r="D1167" s="36"/>
      <c r="E1167" s="33"/>
      <c r="F1167" s="33"/>
      <c r="G1167" s="33"/>
      <c r="H1167" s="36">
        <v>291417728</v>
      </c>
      <c r="I1167" s="30">
        <v>1</v>
      </c>
      <c r="J1167" s="36" t="s">
        <v>449</v>
      </c>
      <c r="K1167" s="33"/>
      <c r="L1167" s="33"/>
      <c r="M1167" s="33"/>
      <c r="N1167" s="33"/>
      <c r="O1167" s="33"/>
      <c r="P1167" s="36">
        <v>4871.66</v>
      </c>
      <c r="Q1167" s="36" t="s">
        <v>404</v>
      </c>
      <c r="R1167" s="36" t="s">
        <v>404</v>
      </c>
      <c r="S1167" s="36" t="s">
        <v>404</v>
      </c>
      <c r="T1167" s="36">
        <v>149</v>
      </c>
      <c r="U1167" s="36">
        <v>27447319</v>
      </c>
      <c r="V1167" s="36">
        <v>1</v>
      </c>
      <c r="W1167" s="36">
        <v>68066</v>
      </c>
      <c r="X1167" s="37">
        <v>44777.875</v>
      </c>
      <c r="Y1167" s="36" t="s">
        <v>448</v>
      </c>
      <c r="Z1167" s="36">
        <v>0</v>
      </c>
      <c r="AA1167" s="37"/>
      <c r="AB1167" s="37">
        <v>44777.875</v>
      </c>
      <c r="AC1167" s="37">
        <v>23904.875</v>
      </c>
      <c r="AD1167" s="37">
        <v>43592.875</v>
      </c>
      <c r="AE1167" s="37">
        <v>43584.875</v>
      </c>
      <c r="AF1167" s="37">
        <v>42429.875</v>
      </c>
      <c r="AG1167" s="36"/>
      <c r="AH1167" s="36">
        <v>0</v>
      </c>
      <c r="AI1167" s="36">
        <v>0</v>
      </c>
      <c r="AJ1167" s="36">
        <v>0</v>
      </c>
      <c r="AK1167" s="36">
        <v>0</v>
      </c>
      <c r="AL1167" s="36">
        <v>0</v>
      </c>
      <c r="AM1167" s="36">
        <v>0</v>
      </c>
      <c r="AN1167" s="36" t="s">
        <v>389</v>
      </c>
      <c r="AO1167" s="36">
        <v>76</v>
      </c>
      <c r="AP1167" s="36" t="s">
        <v>450</v>
      </c>
      <c r="AQ1167" s="36">
        <v>550501</v>
      </c>
      <c r="AR1167" s="36">
        <v>5505.01</v>
      </c>
      <c r="AS1167" s="36" t="s">
        <v>408</v>
      </c>
      <c r="AT1167" t="str">
        <f t="shared" si="64"/>
        <v>2914177281MXRWXX XLXNX XNTX XLMXXDX4871.66SIMSIMSIM1492744731916806644777.875GP4 - SINSP - SERVIDORES PUBLICOS DA ADMINISTRACAO044777.87523904.87543592.87543584.87542429.875000000AMIL76GP4 - AMIL 400 NACIONAL R PJCA QP5505015505.01ATIVO</v>
      </c>
      <c r="AU1167">
        <f t="shared" si="65"/>
        <v>0</v>
      </c>
      <c r="AV1167">
        <f t="shared" si="66"/>
        <v>1</v>
      </c>
      <c r="AW1167">
        <f>COUNTIF(Erros!$J$2:$J$1060,H1167)</f>
        <v>0</v>
      </c>
      <c r="AX1167">
        <f>COUNTIF(Discrepante!$J$2:$J$86,H1167)</f>
        <v>0</v>
      </c>
      <c r="AY1167">
        <f>COUNTIF(Acertos!$J$2:$J$37,H1167)</f>
        <v>1</v>
      </c>
    </row>
    <row r="1168" spans="1:51">
      <c r="A1168" s="33"/>
      <c r="B1168" s="33"/>
      <c r="C1168" s="33"/>
      <c r="D1168" s="34">
        <v>108739000</v>
      </c>
      <c r="E1168" s="33"/>
      <c r="F1168" s="33"/>
      <c r="G1168" s="33"/>
      <c r="H1168" s="34">
        <v>291428789</v>
      </c>
      <c r="I1168" s="29">
        <v>0</v>
      </c>
      <c r="J1168" s="34" t="s">
        <v>811</v>
      </c>
      <c r="K1168" s="33"/>
      <c r="L1168" s="33"/>
      <c r="M1168" s="33"/>
      <c r="N1168" s="33"/>
      <c r="O1168" s="33"/>
      <c r="P1168" s="34">
        <v>4284.99</v>
      </c>
      <c r="Q1168" s="34" t="s">
        <v>386</v>
      </c>
      <c r="R1168" s="34" t="s">
        <v>386</v>
      </c>
      <c r="S1168" s="34" t="s">
        <v>386</v>
      </c>
      <c r="T1168" s="34">
        <v>144</v>
      </c>
      <c r="U1168" s="34">
        <v>27447142</v>
      </c>
      <c r="V1168" s="34">
        <v>1</v>
      </c>
      <c r="W1168" s="34">
        <v>68208</v>
      </c>
      <c r="X1168" s="35">
        <v>44761.875</v>
      </c>
      <c r="Y1168" s="34" t="s">
        <v>445</v>
      </c>
      <c r="Z1168" s="34">
        <v>0</v>
      </c>
      <c r="AA1168" s="35"/>
      <c r="AB1168" s="35">
        <v>44761.875</v>
      </c>
      <c r="AC1168" s="35">
        <v>24153.875</v>
      </c>
      <c r="AD1168" s="35">
        <v>44390.875</v>
      </c>
      <c r="AE1168" s="35">
        <v>44390.875</v>
      </c>
      <c r="AF1168" s="35">
        <v>42443.875</v>
      </c>
      <c r="AG1168" s="34"/>
      <c r="AH1168" s="34">
        <v>0</v>
      </c>
      <c r="AI1168" s="34">
        <v>0</v>
      </c>
      <c r="AJ1168" s="34">
        <v>0</v>
      </c>
      <c r="AK1168" s="34">
        <v>0</v>
      </c>
      <c r="AL1168" s="34">
        <v>0</v>
      </c>
      <c r="AM1168" s="34">
        <v>0</v>
      </c>
      <c r="AN1168" s="34" t="s">
        <v>389</v>
      </c>
      <c r="AO1168" s="34"/>
      <c r="AP1168" s="34" t="s">
        <v>469</v>
      </c>
      <c r="AQ1168" s="34">
        <v>103702</v>
      </c>
      <c r="AR1168" s="34">
        <v>1037.02</v>
      </c>
      <c r="AS1168" s="34" t="s">
        <v>408</v>
      </c>
      <c r="AT1168" t="str">
        <f t="shared" si="64"/>
        <v>1087390002914287890XDUXRDX JXRGX LXMX DX XLVX4284.99NÃONÃONÃO1442744714216820844761.875GP4 - FACERN - FEDERACAO DAS ASSOCIACOES COMERCIAI044761.87524153.87544390.87544390.87542443.875000000AMILGP4 - AMIL 400 NACIONAL R PJCA QC1037021037.02ATIVO</v>
      </c>
      <c r="AU1168">
        <f t="shared" si="65"/>
        <v>0</v>
      </c>
      <c r="AV1168">
        <f t="shared" si="66"/>
        <v>0</v>
      </c>
      <c r="AW1168">
        <f>COUNTIF(Erros!$J$2:$J$1060,H1168)</f>
        <v>3</v>
      </c>
      <c r="AX1168">
        <f>COUNTIF(Discrepante!$J$2:$J$86,H1168)</f>
        <v>0</v>
      </c>
      <c r="AY1168">
        <f>COUNTIF(Acertos!$J$2:$J$37,H1168)</f>
        <v>0</v>
      </c>
    </row>
    <row r="1169" spans="1:51">
      <c r="A1169" s="33"/>
      <c r="B1169" s="33"/>
      <c r="C1169" s="33"/>
      <c r="D1169" s="36">
        <v>108739000</v>
      </c>
      <c r="E1169" s="33"/>
      <c r="F1169" s="33"/>
      <c r="G1169" s="33"/>
      <c r="H1169" s="36">
        <v>291428789</v>
      </c>
      <c r="I1169" s="30">
        <v>0</v>
      </c>
      <c r="J1169" s="36" t="s">
        <v>811</v>
      </c>
      <c r="K1169" s="33"/>
      <c r="L1169" s="33"/>
      <c r="M1169" s="33"/>
      <c r="N1169" s="33"/>
      <c r="O1169" s="33"/>
      <c r="P1169" s="36">
        <v>4284.99</v>
      </c>
      <c r="Q1169" s="36" t="s">
        <v>386</v>
      </c>
      <c r="R1169" s="36" t="s">
        <v>386</v>
      </c>
      <c r="S1169" s="36" t="s">
        <v>386</v>
      </c>
      <c r="T1169" s="36">
        <v>144</v>
      </c>
      <c r="U1169" s="36">
        <v>27447142</v>
      </c>
      <c r="V1169" s="36">
        <v>1</v>
      </c>
      <c r="W1169" s="36">
        <v>68208</v>
      </c>
      <c r="X1169" s="37">
        <v>44761.875</v>
      </c>
      <c r="Y1169" s="36" t="s">
        <v>445</v>
      </c>
      <c r="Z1169" s="36">
        <v>0</v>
      </c>
      <c r="AA1169" s="37"/>
      <c r="AB1169" s="37">
        <v>44761.875</v>
      </c>
      <c r="AC1169" s="37">
        <v>24153.875</v>
      </c>
      <c r="AD1169" s="37">
        <v>44390.875</v>
      </c>
      <c r="AE1169" s="37">
        <v>44390.875</v>
      </c>
      <c r="AF1169" s="37">
        <v>42443.875</v>
      </c>
      <c r="AG1169" s="36"/>
      <c r="AH1169" s="36">
        <v>0</v>
      </c>
      <c r="AI1169" s="36">
        <v>0</v>
      </c>
      <c r="AJ1169" s="36">
        <v>0</v>
      </c>
      <c r="AK1169" s="36">
        <v>0</v>
      </c>
      <c r="AL1169" s="36">
        <v>0</v>
      </c>
      <c r="AM1169" s="36">
        <v>0</v>
      </c>
      <c r="AN1169" s="36" t="s">
        <v>389</v>
      </c>
      <c r="AO1169" s="36"/>
      <c r="AP1169" s="36" t="s">
        <v>469</v>
      </c>
      <c r="AQ1169" s="36">
        <v>103702</v>
      </c>
      <c r="AR1169" s="36">
        <v>1037.02</v>
      </c>
      <c r="AS1169" s="36" t="s">
        <v>408</v>
      </c>
      <c r="AT1169" t="str">
        <f t="shared" si="64"/>
        <v>1087390002914287890XDUXRDX JXRGX LXMX DX XLVX4284.99NÃONÃONÃO1442744714216820844761.875GP4 - FACERN - FEDERACAO DAS ASSOCIACOES COMERCIAI044761.87524153.87544390.87544390.87542443.875000000AMILGP4 - AMIL 400 NACIONAL R PJCA QC1037021037.02ATIVO</v>
      </c>
      <c r="AU1169">
        <f t="shared" si="65"/>
        <v>1</v>
      </c>
      <c r="AV1169">
        <f t="shared" si="66"/>
        <v>1</v>
      </c>
      <c r="AW1169">
        <f>COUNTIF(Erros!$J$2:$J$1060,H1169)</f>
        <v>3</v>
      </c>
      <c r="AX1169">
        <f>COUNTIF(Discrepante!$J$2:$J$86,H1169)</f>
        <v>0</v>
      </c>
      <c r="AY1169">
        <f>COUNTIF(Acertos!$J$2:$J$37,H1169)</f>
        <v>0</v>
      </c>
    </row>
    <row r="1170" spans="1:51">
      <c r="A1170" s="33"/>
      <c r="B1170" s="33"/>
      <c r="C1170" s="33"/>
      <c r="D1170" s="34">
        <v>108739000</v>
      </c>
      <c r="E1170" s="33"/>
      <c r="F1170" s="33"/>
      <c r="G1170" s="33"/>
      <c r="H1170" s="34">
        <v>291428789</v>
      </c>
      <c r="I1170" s="29">
        <v>0</v>
      </c>
      <c r="J1170" s="34" t="s">
        <v>811</v>
      </c>
      <c r="K1170" s="33"/>
      <c r="L1170" s="33"/>
      <c r="M1170" s="33"/>
      <c r="N1170" s="33"/>
      <c r="O1170" s="33"/>
      <c r="P1170" s="34">
        <v>4284.99</v>
      </c>
      <c r="Q1170" s="34" t="s">
        <v>386</v>
      </c>
      <c r="R1170" s="34" t="s">
        <v>386</v>
      </c>
      <c r="S1170" s="34" t="s">
        <v>386</v>
      </c>
      <c r="T1170" s="34">
        <v>144</v>
      </c>
      <c r="U1170" s="34">
        <v>27447142</v>
      </c>
      <c r="V1170" s="34">
        <v>1</v>
      </c>
      <c r="W1170" s="34">
        <v>68208</v>
      </c>
      <c r="X1170" s="35">
        <v>44761.875</v>
      </c>
      <c r="Y1170" s="34" t="s">
        <v>445</v>
      </c>
      <c r="Z1170" s="34">
        <v>0</v>
      </c>
      <c r="AA1170" s="35"/>
      <c r="AB1170" s="35">
        <v>44761.875</v>
      </c>
      <c r="AC1170" s="35">
        <v>24153.875</v>
      </c>
      <c r="AD1170" s="35">
        <v>44390.875</v>
      </c>
      <c r="AE1170" s="35">
        <v>44390.875</v>
      </c>
      <c r="AF1170" s="35">
        <v>42443.875</v>
      </c>
      <c r="AG1170" s="34"/>
      <c r="AH1170" s="34">
        <v>0</v>
      </c>
      <c r="AI1170" s="34">
        <v>0</v>
      </c>
      <c r="AJ1170" s="34">
        <v>0</v>
      </c>
      <c r="AK1170" s="34">
        <v>0</v>
      </c>
      <c r="AL1170" s="34">
        <v>0</v>
      </c>
      <c r="AM1170" s="34">
        <v>0</v>
      </c>
      <c r="AN1170" s="34" t="s">
        <v>389</v>
      </c>
      <c r="AO1170" s="34"/>
      <c r="AP1170" s="34" t="s">
        <v>469</v>
      </c>
      <c r="AQ1170" s="34">
        <v>103702</v>
      </c>
      <c r="AR1170" s="34">
        <v>1037.02</v>
      </c>
      <c r="AS1170" s="34" t="s">
        <v>408</v>
      </c>
      <c r="AT1170" t="str">
        <f t="shared" si="64"/>
        <v>1087390002914287890XDUXRDX JXRGX LXMX DX XLVX4284.99NÃONÃONÃO1442744714216820844761.875GP4 - FACERN - FEDERACAO DAS ASSOCIACOES COMERCIAI044761.87524153.87544390.87544390.87542443.875000000AMILGP4 - AMIL 400 NACIONAL R PJCA QC1037021037.02ATIVO</v>
      </c>
      <c r="AU1170">
        <f t="shared" si="65"/>
        <v>1</v>
      </c>
      <c r="AV1170">
        <f t="shared" si="66"/>
        <v>1</v>
      </c>
      <c r="AW1170">
        <f>COUNTIF(Erros!$J$2:$J$1060,H1170)</f>
        <v>3</v>
      </c>
      <c r="AX1170">
        <f>COUNTIF(Discrepante!$J$2:$J$86,H1170)</f>
        <v>0</v>
      </c>
      <c r="AY1170">
        <f>COUNTIF(Acertos!$J$2:$J$37,H1170)</f>
        <v>0</v>
      </c>
    </row>
    <row r="1171" spans="1:51">
      <c r="A1171" s="38" t="s">
        <v>79</v>
      </c>
      <c r="B1171" s="38" t="s">
        <v>10</v>
      </c>
      <c r="C1171" s="38" t="s">
        <v>9</v>
      </c>
      <c r="D1171" s="28">
        <v>108697000</v>
      </c>
      <c r="E1171" s="28" t="s">
        <v>1068</v>
      </c>
      <c r="F1171" s="28" t="s">
        <v>11</v>
      </c>
      <c r="G1171" s="39">
        <v>42460.875</v>
      </c>
      <c r="H1171" s="38">
        <v>291441203</v>
      </c>
      <c r="I1171" s="28">
        <v>1</v>
      </c>
      <c r="J1171" s="38" t="s">
        <v>80</v>
      </c>
      <c r="K1171" s="38">
        <v>0</v>
      </c>
      <c r="L1171" s="38">
        <v>0</v>
      </c>
      <c r="M1171" s="38" t="s">
        <v>81</v>
      </c>
      <c r="N1171" s="38" t="s">
        <v>77</v>
      </c>
      <c r="O1171" s="38" t="s">
        <v>78</v>
      </c>
      <c r="P1171" s="38">
        <v>2834.42</v>
      </c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 t="str">
        <f t="shared" ref="AP1171:AP1173" si="69">M1171</f>
        <v>AMIL 400 QP NACIONAL R PJCA</v>
      </c>
      <c r="AQ1171" s="33"/>
      <c r="AR1171" s="33"/>
      <c r="AS1171" s="33"/>
      <c r="AT1171" t="str">
        <f t="shared" si="64"/>
        <v>62fffee87c45476c4844c3a962fffe3650790c092a7f8dcd62fffee77c45476c4844c3a710869700062fffe3650790c092a7f8dcd108697000A42460.8752914412031JXIWX XRIWX DX XNDRXDX DX ILVX00AMIL 400 QP NACIONAL R PJCAMens. Titular Faixa Etária Implant.T2834.42AMIL 400 QP NACIONAL R PJCA</v>
      </c>
      <c r="AU1171">
        <f t="shared" si="65"/>
        <v>0</v>
      </c>
      <c r="AV1171">
        <f t="shared" si="66"/>
        <v>0</v>
      </c>
      <c r="AW1171">
        <f>COUNTIF(Erros!$J$2:$J$1060,H1171)</f>
        <v>0</v>
      </c>
      <c r="AX1171">
        <f>COUNTIF(Discrepante!$J$2:$J$86,H1171)</f>
        <v>2</v>
      </c>
      <c r="AY1171">
        <f>COUNTIF(Acertos!$J$2:$J$37,H1171)</f>
        <v>1</v>
      </c>
    </row>
    <row r="1172" spans="1:51">
      <c r="A1172" s="31" t="s">
        <v>85</v>
      </c>
      <c r="B1172" s="31" t="s">
        <v>13</v>
      </c>
      <c r="C1172" s="31" t="s">
        <v>12</v>
      </c>
      <c r="D1172" s="27">
        <v>108697000</v>
      </c>
      <c r="E1172" s="27" t="s">
        <v>1069</v>
      </c>
      <c r="F1172" s="27" t="s">
        <v>14</v>
      </c>
      <c r="G1172" s="32">
        <v>42460.875</v>
      </c>
      <c r="H1172" s="31">
        <v>291441203</v>
      </c>
      <c r="I1172" s="27">
        <v>1</v>
      </c>
      <c r="J1172" s="31" t="s">
        <v>80</v>
      </c>
      <c r="K1172" s="31">
        <v>0</v>
      </c>
      <c r="L1172" s="31">
        <v>0</v>
      </c>
      <c r="M1172" s="31" t="s">
        <v>81</v>
      </c>
      <c r="N1172" s="31" t="s">
        <v>77</v>
      </c>
      <c r="O1172" s="31" t="s">
        <v>78</v>
      </c>
      <c r="P1172" s="31">
        <v>2834.42</v>
      </c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 t="str">
        <f t="shared" si="69"/>
        <v>AMIL 400 QP NACIONAL R PJCA</v>
      </c>
      <c r="AQ1172" s="33"/>
      <c r="AR1172" s="33"/>
      <c r="AS1172" s="33"/>
      <c r="AT1172" t="str">
        <f t="shared" si="64"/>
        <v>630000d519f2f821f3915ac463000063e6282203617a4a1c630000d519f2f821f3915ac210869700063000063e6282203617a4a1c108697000B42460.8752914412031JXIWX XRIWX DX XNDRXDX DX ILVX00AMIL 400 QP NACIONAL R PJCAMens. Titular Faixa Etária Implant.T2834.42AMIL 400 QP NACIONAL R PJCA</v>
      </c>
      <c r="AU1172">
        <f t="shared" si="65"/>
        <v>0</v>
      </c>
      <c r="AV1172">
        <f t="shared" si="66"/>
        <v>1</v>
      </c>
      <c r="AW1172">
        <f>COUNTIF(Erros!$J$2:$J$1060,H1172)</f>
        <v>0</v>
      </c>
      <c r="AX1172">
        <f>COUNTIF(Discrepante!$J$2:$J$86,H1172)</f>
        <v>2</v>
      </c>
      <c r="AY1172">
        <f>COUNTIF(Acertos!$J$2:$J$37,H1172)</f>
        <v>1</v>
      </c>
    </row>
    <row r="1173" spans="1:51">
      <c r="A1173" s="38" t="s">
        <v>347</v>
      </c>
      <c r="B1173" s="38" t="s">
        <v>58</v>
      </c>
      <c r="C1173" s="38" t="s">
        <v>57</v>
      </c>
      <c r="D1173" s="28">
        <v>108697000</v>
      </c>
      <c r="E1173" s="28" t="s">
        <v>1070</v>
      </c>
      <c r="F1173" s="28" t="s">
        <v>59</v>
      </c>
      <c r="G1173" s="39">
        <v>42460.875</v>
      </c>
      <c r="H1173" s="38">
        <v>291441203</v>
      </c>
      <c r="I1173" s="28">
        <v>1</v>
      </c>
      <c r="J1173" s="38" t="s">
        <v>80</v>
      </c>
      <c r="K1173" s="38">
        <v>0</v>
      </c>
      <c r="L1173" s="38">
        <v>0</v>
      </c>
      <c r="M1173" s="38" t="s">
        <v>81</v>
      </c>
      <c r="N1173" s="38" t="s">
        <v>77</v>
      </c>
      <c r="O1173" s="38" t="s">
        <v>78</v>
      </c>
      <c r="P1173" s="38">
        <v>2834.42</v>
      </c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 t="str">
        <f t="shared" si="69"/>
        <v>AMIL 400 QP NACIONAL R PJCA</v>
      </c>
      <c r="AQ1173" s="33"/>
      <c r="AR1173" s="33"/>
      <c r="AS1173" s="33"/>
      <c r="AT1173" t="str">
        <f t="shared" si="64"/>
        <v>6305270ec850d94498f1b605630520ead67463f124eedc0b6305270dc850d94498f1b603108697000630520ead67463f124eedc0b108697000Q42460.8752914412031JXIWX XRIWX DX XNDRXDX DX ILVX00AMIL 400 QP NACIONAL R PJCAMens. Titular Faixa Etária Implant.T2834.42AMIL 400 QP NACIONAL R PJCA</v>
      </c>
      <c r="AU1173">
        <f t="shared" si="65"/>
        <v>0</v>
      </c>
      <c r="AV1173">
        <f t="shared" si="66"/>
        <v>1</v>
      </c>
      <c r="AW1173">
        <f>COUNTIF(Erros!$J$2:$J$1060,H1173)</f>
        <v>0</v>
      </c>
      <c r="AX1173">
        <f>COUNTIF(Discrepante!$J$2:$J$86,H1173)</f>
        <v>2</v>
      </c>
      <c r="AY1173">
        <f>COUNTIF(Acertos!$J$2:$J$37,H1173)</f>
        <v>1</v>
      </c>
    </row>
    <row r="1174" spans="1:51">
      <c r="A1174" s="33"/>
      <c r="B1174" s="33"/>
      <c r="C1174" s="33"/>
      <c r="D1174" s="34">
        <v>108697000</v>
      </c>
      <c r="E1174" s="33"/>
      <c r="F1174" s="33"/>
      <c r="G1174" s="33"/>
      <c r="H1174" s="34">
        <v>291441203</v>
      </c>
      <c r="I1174" s="29">
        <v>3</v>
      </c>
      <c r="J1174" s="34" t="s">
        <v>451</v>
      </c>
      <c r="K1174" s="33"/>
      <c r="L1174" s="33"/>
      <c r="M1174" s="33"/>
      <c r="N1174" s="33"/>
      <c r="O1174" s="33"/>
      <c r="P1174" s="34">
        <v>2834.42</v>
      </c>
      <c r="Q1174" s="34" t="s">
        <v>404</v>
      </c>
      <c r="R1174" s="34" t="s">
        <v>404</v>
      </c>
      <c r="S1174" s="34" t="s">
        <v>404</v>
      </c>
      <c r="T1174" s="34">
        <v>144</v>
      </c>
      <c r="U1174" s="34">
        <v>27447319</v>
      </c>
      <c r="V1174" s="34">
        <v>1</v>
      </c>
      <c r="W1174" s="34">
        <v>68481</v>
      </c>
      <c r="X1174" s="35">
        <v>44777.875</v>
      </c>
      <c r="Y1174" s="34" t="s">
        <v>445</v>
      </c>
      <c r="Z1174" s="34">
        <v>0</v>
      </c>
      <c r="AA1174" s="35">
        <v>44767.875</v>
      </c>
      <c r="AB1174" s="35">
        <v>44777.875</v>
      </c>
      <c r="AC1174" s="35">
        <v>29477.875</v>
      </c>
      <c r="AD1174" s="35">
        <v>44767.875</v>
      </c>
      <c r="AE1174" s="35"/>
      <c r="AF1174" s="35">
        <v>42460.875</v>
      </c>
      <c r="AG1174" s="34"/>
      <c r="AH1174" s="34">
        <v>0</v>
      </c>
      <c r="AI1174" s="34">
        <v>0</v>
      </c>
      <c r="AJ1174" s="34">
        <v>0</v>
      </c>
      <c r="AK1174" s="34">
        <v>0</v>
      </c>
      <c r="AL1174" s="34">
        <v>0</v>
      </c>
      <c r="AM1174" s="34">
        <v>0</v>
      </c>
      <c r="AN1174" s="34" t="s">
        <v>389</v>
      </c>
      <c r="AO1174" s="34">
        <v>75</v>
      </c>
      <c r="AP1174" s="34" t="s">
        <v>450</v>
      </c>
      <c r="AQ1174" s="34">
        <v>320292</v>
      </c>
      <c r="AR1174" s="34">
        <v>3202.92</v>
      </c>
      <c r="AS1174" s="34" t="s">
        <v>391</v>
      </c>
      <c r="AT1174" t="str">
        <f t="shared" si="64"/>
        <v>1086970002914412033JXXWX XRXWX DX XNDRXDX DX XLVX2834.42SIMSIMSIM1442744731916848144777.875GP4 - FACERN - FEDERACAO DAS ASSOCIACOES COMERCIAI044767.87544777.87529477.87544767.87542460.875000000AMIL75GP4 - AMIL 400 NACIONAL R PJCA QP3202923202.92INATIVO</v>
      </c>
      <c r="AU1174">
        <f t="shared" si="65"/>
        <v>0</v>
      </c>
      <c r="AV1174">
        <f t="shared" si="66"/>
        <v>1</v>
      </c>
      <c r="AW1174">
        <f>COUNTIF(Erros!$J$2:$J$1060,H1174)</f>
        <v>0</v>
      </c>
      <c r="AX1174">
        <f>COUNTIF(Discrepante!$J$2:$J$86,H1174)</f>
        <v>2</v>
      </c>
      <c r="AY1174">
        <f>COUNTIF(Acertos!$J$2:$J$37,H1174)</f>
        <v>1</v>
      </c>
    </row>
    <row r="1175" spans="1:51">
      <c r="A1175" s="31" t="s">
        <v>82</v>
      </c>
      <c r="B1175" s="31" t="s">
        <v>10</v>
      </c>
      <c r="C1175" s="31" t="s">
        <v>9</v>
      </c>
      <c r="D1175" s="27">
        <v>108697000</v>
      </c>
      <c r="E1175" s="27" t="s">
        <v>1068</v>
      </c>
      <c r="F1175" s="27" t="s">
        <v>11</v>
      </c>
      <c r="G1175" s="32">
        <v>42490.875</v>
      </c>
      <c r="H1175" s="31">
        <v>291469272</v>
      </c>
      <c r="I1175" s="27">
        <v>1</v>
      </c>
      <c r="J1175" s="31" t="s">
        <v>83</v>
      </c>
      <c r="K1175" s="31">
        <v>0</v>
      </c>
      <c r="L1175" s="31">
        <v>0</v>
      </c>
      <c r="M1175" s="31" t="s">
        <v>81</v>
      </c>
      <c r="N1175" s="31" t="s">
        <v>77</v>
      </c>
      <c r="O1175" s="31" t="s">
        <v>78</v>
      </c>
      <c r="P1175" s="31">
        <v>8525.43</v>
      </c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 t="str">
        <f t="shared" ref="AP1175:AP1177" si="70">M1175</f>
        <v>AMIL 400 QP NACIONAL R PJCA</v>
      </c>
      <c r="AQ1175" s="33"/>
      <c r="AR1175" s="33"/>
      <c r="AS1175" s="33"/>
      <c r="AT1175" t="str">
        <f t="shared" si="64"/>
        <v>62fffee87c45476c4844c3aa62fffe3650790c092a7f8dcd62fffee77c45476c4844c3a710869700062fffe3650790c092a7f8dcd108697000A42490.8752914692721MXRIX BXNIGNX XLIVXIRX DX NXWIMXNTX JUWX00AMIL 400 QP NACIONAL R PJCAMens. Titular Faixa Etária Implant.T8525.43AMIL 400 QP NACIONAL R PJCA</v>
      </c>
      <c r="AU1175">
        <f t="shared" si="65"/>
        <v>0</v>
      </c>
      <c r="AV1175">
        <f t="shared" si="66"/>
        <v>0</v>
      </c>
      <c r="AW1175">
        <f>COUNTIF(Erros!$J$2:$J$1060,H1175)</f>
        <v>0</v>
      </c>
      <c r="AX1175">
        <f>COUNTIF(Discrepante!$J$2:$J$86,H1175)</f>
        <v>2</v>
      </c>
      <c r="AY1175">
        <f>COUNTIF(Acertos!$J$2:$J$37,H1175)</f>
        <v>1</v>
      </c>
    </row>
    <row r="1176" spans="1:51">
      <c r="A1176" s="38" t="s">
        <v>86</v>
      </c>
      <c r="B1176" s="38" t="s">
        <v>13</v>
      </c>
      <c r="C1176" s="38" t="s">
        <v>12</v>
      </c>
      <c r="D1176" s="28">
        <v>108697000</v>
      </c>
      <c r="E1176" s="28" t="s">
        <v>1069</v>
      </c>
      <c r="F1176" s="28" t="s">
        <v>14</v>
      </c>
      <c r="G1176" s="39">
        <v>42490.875</v>
      </c>
      <c r="H1176" s="38">
        <v>291469272</v>
      </c>
      <c r="I1176" s="28">
        <v>1</v>
      </c>
      <c r="J1176" s="38" t="s">
        <v>83</v>
      </c>
      <c r="K1176" s="38">
        <v>0</v>
      </c>
      <c r="L1176" s="38">
        <v>0</v>
      </c>
      <c r="M1176" s="38" t="s">
        <v>81</v>
      </c>
      <c r="N1176" s="38" t="s">
        <v>77</v>
      </c>
      <c r="O1176" s="38" t="s">
        <v>78</v>
      </c>
      <c r="P1176" s="38">
        <v>8525.43</v>
      </c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 t="str">
        <f t="shared" si="70"/>
        <v>AMIL 400 QP NACIONAL R PJCA</v>
      </c>
      <c r="AQ1176" s="33"/>
      <c r="AR1176" s="33"/>
      <c r="AS1176" s="33"/>
      <c r="AT1176" t="str">
        <f t="shared" si="64"/>
        <v>630000d519f2f821f3915ac563000063e6282203617a4a1c630000d519f2f821f3915ac210869700063000063e6282203617a4a1c108697000B42490.8752914692721MXRIX BXNIGNX XLIVXIRX DX NXWIMXNTX JUWX00AMIL 400 QP NACIONAL R PJCAMens. Titular Faixa Etária Implant.T8525.43AMIL 400 QP NACIONAL R PJCA</v>
      </c>
      <c r="AU1176">
        <f t="shared" si="65"/>
        <v>0</v>
      </c>
      <c r="AV1176">
        <f t="shared" si="66"/>
        <v>1</v>
      </c>
      <c r="AW1176">
        <f>COUNTIF(Erros!$J$2:$J$1060,H1176)</f>
        <v>0</v>
      </c>
      <c r="AX1176">
        <f>COUNTIF(Discrepante!$J$2:$J$86,H1176)</f>
        <v>2</v>
      </c>
      <c r="AY1176">
        <f>COUNTIF(Acertos!$J$2:$J$37,H1176)</f>
        <v>1</v>
      </c>
    </row>
    <row r="1177" spans="1:51">
      <c r="A1177" s="31" t="s">
        <v>348</v>
      </c>
      <c r="B1177" s="31" t="s">
        <v>58</v>
      </c>
      <c r="C1177" s="31" t="s">
        <v>57</v>
      </c>
      <c r="D1177" s="27">
        <v>108697000</v>
      </c>
      <c r="E1177" s="27" t="s">
        <v>1070</v>
      </c>
      <c r="F1177" s="27" t="s">
        <v>59</v>
      </c>
      <c r="G1177" s="32">
        <v>42490.875</v>
      </c>
      <c r="H1177" s="31">
        <v>291469272</v>
      </c>
      <c r="I1177" s="27">
        <v>1</v>
      </c>
      <c r="J1177" s="31" t="s">
        <v>83</v>
      </c>
      <c r="K1177" s="31">
        <v>0</v>
      </c>
      <c r="L1177" s="31">
        <v>0</v>
      </c>
      <c r="M1177" s="31" t="s">
        <v>81</v>
      </c>
      <c r="N1177" s="31" t="s">
        <v>77</v>
      </c>
      <c r="O1177" s="31" t="s">
        <v>78</v>
      </c>
      <c r="P1177" s="31">
        <v>8525.43</v>
      </c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 t="str">
        <f t="shared" si="70"/>
        <v>AMIL 400 QP NACIONAL R PJCA</v>
      </c>
      <c r="AQ1177" s="33"/>
      <c r="AR1177" s="33"/>
      <c r="AS1177" s="33"/>
      <c r="AT1177" t="str">
        <f t="shared" si="64"/>
        <v>6305270ec850d94498f1b606630520ead67463f124eedc0b6305270dc850d94498f1b603108697000630520ead67463f124eedc0b108697000Q42490.8752914692721MXRIX BXNIGNX XLIVXIRX DX NXWIMXNTX JUWX00AMIL 400 QP NACIONAL R PJCAMens. Titular Faixa Etária Implant.T8525.43AMIL 400 QP NACIONAL R PJCA</v>
      </c>
      <c r="AU1177">
        <f t="shared" si="65"/>
        <v>0</v>
      </c>
      <c r="AV1177">
        <f t="shared" si="66"/>
        <v>1</v>
      </c>
      <c r="AW1177">
        <f>COUNTIF(Erros!$J$2:$J$1060,H1177)</f>
        <v>0</v>
      </c>
      <c r="AX1177">
        <f>COUNTIF(Discrepante!$J$2:$J$86,H1177)</f>
        <v>2</v>
      </c>
      <c r="AY1177">
        <f>COUNTIF(Acertos!$J$2:$J$37,H1177)</f>
        <v>1</v>
      </c>
    </row>
    <row r="1178" spans="1:51">
      <c r="A1178" s="33"/>
      <c r="B1178" s="33"/>
      <c r="C1178" s="33"/>
      <c r="D1178" s="36">
        <v>108697000</v>
      </c>
      <c r="E1178" s="33"/>
      <c r="F1178" s="33"/>
      <c r="G1178" s="33"/>
      <c r="H1178" s="36">
        <v>291469272</v>
      </c>
      <c r="I1178" s="30">
        <v>3</v>
      </c>
      <c r="J1178" s="36" t="s">
        <v>452</v>
      </c>
      <c r="K1178" s="33"/>
      <c r="L1178" s="33"/>
      <c r="M1178" s="33"/>
      <c r="N1178" s="33"/>
      <c r="O1178" s="33"/>
      <c r="P1178" s="36">
        <v>8525.43</v>
      </c>
      <c r="Q1178" s="36" t="s">
        <v>404</v>
      </c>
      <c r="R1178" s="36" t="s">
        <v>404</v>
      </c>
      <c r="S1178" s="36" t="s">
        <v>404</v>
      </c>
      <c r="T1178" s="36">
        <v>144</v>
      </c>
      <c r="U1178" s="36">
        <v>27447319</v>
      </c>
      <c r="V1178" s="36">
        <v>1</v>
      </c>
      <c r="W1178" s="36">
        <v>69000</v>
      </c>
      <c r="X1178" s="37">
        <v>44777.875</v>
      </c>
      <c r="Y1178" s="36" t="s">
        <v>445</v>
      </c>
      <c r="Z1178" s="36">
        <v>0</v>
      </c>
      <c r="AA1178" s="37"/>
      <c r="AB1178" s="37">
        <v>44777.875</v>
      </c>
      <c r="AC1178" s="37">
        <v>18991.916666666668</v>
      </c>
      <c r="AD1178" s="37">
        <v>42828.875</v>
      </c>
      <c r="AE1178" s="37"/>
      <c r="AF1178" s="37">
        <v>42490.875</v>
      </c>
      <c r="AG1178" s="36"/>
      <c r="AH1178" s="36">
        <v>0</v>
      </c>
      <c r="AI1178" s="36">
        <v>0</v>
      </c>
      <c r="AJ1178" s="36">
        <v>0</v>
      </c>
      <c r="AK1178" s="36">
        <v>0</v>
      </c>
      <c r="AL1178" s="36">
        <v>0</v>
      </c>
      <c r="AM1178" s="36">
        <v>0</v>
      </c>
      <c r="AN1178" s="36" t="s">
        <v>389</v>
      </c>
      <c r="AO1178" s="36">
        <v>74</v>
      </c>
      <c r="AP1178" s="36" t="s">
        <v>450</v>
      </c>
      <c r="AQ1178" s="36">
        <v>963378</v>
      </c>
      <c r="AR1178" s="36">
        <v>9633.7800000000007</v>
      </c>
      <c r="AS1178" s="36" t="s">
        <v>408</v>
      </c>
      <c r="AT1178" t="str">
        <f t="shared" si="64"/>
        <v>1086970002914692723MXRXX BXNXGNX XLXVXXRX DX NXWXMXNTX JUWX8525.43SIMSIMSIM1442744731916900044777.875GP4 - FACERN - FEDERACAO DAS ASSOCIACOES COMERCIAI044777.87518991.916666666742828.87542490.875000000AMIL74GP4 - AMIL 400 NACIONAL R PJCA QP9633789633.78ATIVO</v>
      </c>
      <c r="AU1178">
        <f t="shared" si="65"/>
        <v>0</v>
      </c>
      <c r="AV1178">
        <f t="shared" si="66"/>
        <v>1</v>
      </c>
      <c r="AW1178">
        <f>COUNTIF(Erros!$J$2:$J$1060,H1178)</f>
        <v>0</v>
      </c>
      <c r="AX1178">
        <f>COUNTIF(Discrepante!$J$2:$J$86,H1178)</f>
        <v>2</v>
      </c>
      <c r="AY1178">
        <f>COUNTIF(Acertos!$J$2:$J$37,H1178)</f>
        <v>1</v>
      </c>
    </row>
    <row r="1179" spans="1:51">
      <c r="A1179" s="31" t="s">
        <v>322</v>
      </c>
      <c r="B1179" s="31" t="s">
        <v>43</v>
      </c>
      <c r="C1179" s="31" t="s">
        <v>42</v>
      </c>
      <c r="D1179" s="27">
        <v>189733000</v>
      </c>
      <c r="E1179" s="27" t="s">
        <v>1071</v>
      </c>
      <c r="F1179" s="27" t="s">
        <v>44</v>
      </c>
      <c r="G1179" s="32">
        <v>42490.875</v>
      </c>
      <c r="H1179" s="31">
        <v>291469310</v>
      </c>
      <c r="I1179" s="27">
        <v>1</v>
      </c>
      <c r="J1179" s="31" t="s">
        <v>323</v>
      </c>
      <c r="K1179" s="31">
        <v>0</v>
      </c>
      <c r="L1179" s="31">
        <v>0</v>
      </c>
      <c r="M1179" s="31" t="s">
        <v>252</v>
      </c>
      <c r="N1179" s="31" t="s">
        <v>77</v>
      </c>
      <c r="O1179" s="31" t="s">
        <v>78</v>
      </c>
      <c r="P1179" s="31">
        <v>1822.44</v>
      </c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 t="str">
        <f>M1179</f>
        <v>AMIL 500 QP NACIONAL R PJCA</v>
      </c>
      <c r="AQ1179" s="33"/>
      <c r="AR1179" s="33"/>
      <c r="AS1179" s="33"/>
      <c r="AT1179" t="str">
        <f t="shared" si="64"/>
        <v>630522006ce5ce76ca41534c630520e957663d50f553f459630522006ce5ce76ca415349189733000630520e957663d50f553f459189733000L42490.8752914693101THXR NXWIMXNTX TXRWK00AMIL 500 QP NACIONAL R PJCAMens. Titular Faixa Etária Implant.T1822.44AMIL 500 QP NACIONAL R PJCA</v>
      </c>
      <c r="AU1179">
        <f t="shared" si="65"/>
        <v>0</v>
      </c>
      <c r="AV1179">
        <f t="shared" si="66"/>
        <v>0</v>
      </c>
      <c r="AW1179">
        <f>COUNTIF(Erros!$J$2:$J$1060,H1179)</f>
        <v>0</v>
      </c>
      <c r="AX1179">
        <f>COUNTIF(Discrepante!$J$2:$J$86,H1179)</f>
        <v>0</v>
      </c>
      <c r="AY1179">
        <f>COUNTIF(Acertos!$J$2:$J$37,H1179)</f>
        <v>1</v>
      </c>
    </row>
    <row r="1180" spans="1:51">
      <c r="A1180" s="33"/>
      <c r="B1180" s="33"/>
      <c r="C1180" s="33"/>
      <c r="D1180" s="36"/>
      <c r="E1180" s="33"/>
      <c r="F1180" s="33"/>
      <c r="G1180" s="33"/>
      <c r="H1180" s="36">
        <v>291469310</v>
      </c>
      <c r="I1180" s="30">
        <v>1</v>
      </c>
      <c r="J1180" s="36" t="s">
        <v>470</v>
      </c>
      <c r="K1180" s="33"/>
      <c r="L1180" s="33"/>
      <c r="M1180" s="33"/>
      <c r="N1180" s="33"/>
      <c r="O1180" s="33"/>
      <c r="P1180" s="36">
        <v>1822.38</v>
      </c>
      <c r="Q1180" s="36" t="s">
        <v>404</v>
      </c>
      <c r="R1180" s="36" t="s">
        <v>404</v>
      </c>
      <c r="S1180" s="36" t="s">
        <v>404</v>
      </c>
      <c r="T1180" s="36">
        <v>151</v>
      </c>
      <c r="U1180" s="36">
        <v>27447269</v>
      </c>
      <c r="V1180" s="36">
        <v>1</v>
      </c>
      <c r="W1180" s="36">
        <v>74000</v>
      </c>
      <c r="X1180" s="37">
        <v>44777.875</v>
      </c>
      <c r="Y1180" s="36" t="s">
        <v>465</v>
      </c>
      <c r="Z1180" s="36">
        <v>0</v>
      </c>
      <c r="AA1180" s="37"/>
      <c r="AB1180" s="37">
        <v>44777.875</v>
      </c>
      <c r="AC1180" s="37">
        <v>41557.875</v>
      </c>
      <c r="AD1180" s="37">
        <v>42864.875</v>
      </c>
      <c r="AE1180" s="37"/>
      <c r="AF1180" s="37">
        <v>42490.875</v>
      </c>
      <c r="AG1180" s="36"/>
      <c r="AH1180" s="36">
        <v>0</v>
      </c>
      <c r="AI1180" s="36">
        <v>0</v>
      </c>
      <c r="AJ1180" s="36">
        <v>0</v>
      </c>
      <c r="AK1180" s="36">
        <v>0</v>
      </c>
      <c r="AL1180" s="36">
        <v>0</v>
      </c>
      <c r="AM1180" s="36">
        <v>0</v>
      </c>
      <c r="AN1180" s="36" t="s">
        <v>389</v>
      </c>
      <c r="AO1180" s="36">
        <v>74</v>
      </c>
      <c r="AP1180" s="36" t="s">
        <v>467</v>
      </c>
      <c r="AQ1180" s="36">
        <v>205928</v>
      </c>
      <c r="AR1180" s="36">
        <v>2059.2800000000002</v>
      </c>
      <c r="AS1180" s="36" t="s">
        <v>408</v>
      </c>
      <c r="AT1180" t="str">
        <f t="shared" si="64"/>
        <v>2914693101THXR NXWXMXNTX TXRWK1822.38SIMSIMSIM1512744726917400044777.875GP4 - UNEN/RN - UNIAO ESTUDANTIL DO NORTE E NORDES044777.87541557.87542864.87542490.875000000AMIL74GP4 - AMIL 500 NACIONAL R PJCA QP2059282059.28ATIVO</v>
      </c>
      <c r="AU1180">
        <f t="shared" si="65"/>
        <v>0</v>
      </c>
      <c r="AV1180">
        <f t="shared" si="66"/>
        <v>1</v>
      </c>
      <c r="AW1180">
        <f>COUNTIF(Erros!$J$2:$J$1060,H1180)</f>
        <v>0</v>
      </c>
      <c r="AX1180">
        <f>COUNTIF(Discrepante!$J$2:$J$86,H1180)</f>
        <v>0</v>
      </c>
      <c r="AY1180">
        <f>COUNTIF(Acertos!$J$2:$J$37,H1180)</f>
        <v>1</v>
      </c>
    </row>
    <row r="1181" spans="1:51">
      <c r="A1181" s="38" t="s">
        <v>324</v>
      </c>
      <c r="B1181" s="38" t="s">
        <v>43</v>
      </c>
      <c r="C1181" s="38" t="s">
        <v>42</v>
      </c>
      <c r="D1181" s="28">
        <v>189733000</v>
      </c>
      <c r="E1181" s="28" t="s">
        <v>1071</v>
      </c>
      <c r="F1181" s="28" t="s">
        <v>44</v>
      </c>
      <c r="G1181" s="39">
        <v>42521.875</v>
      </c>
      <c r="H1181" s="38">
        <v>291486169</v>
      </c>
      <c r="I1181" s="28">
        <v>0</v>
      </c>
      <c r="J1181" s="38" t="s">
        <v>325</v>
      </c>
      <c r="K1181" s="38">
        <v>0</v>
      </c>
      <c r="L1181" s="38">
        <v>0</v>
      </c>
      <c r="M1181" s="38" t="s">
        <v>81</v>
      </c>
      <c r="N1181" s="38" t="s">
        <v>77</v>
      </c>
      <c r="O1181" s="38" t="s">
        <v>78</v>
      </c>
      <c r="P1181" s="38">
        <v>1670.58</v>
      </c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 t="str">
        <f>M1181</f>
        <v>AMIL 400 QP NACIONAL R PJCA</v>
      </c>
      <c r="AQ1181" s="33"/>
      <c r="AR1181" s="33"/>
      <c r="AS1181" s="33"/>
      <c r="AT1181" t="str">
        <f t="shared" si="64"/>
        <v>630522006ce5ce76ca41534d630520e957663d50f553f459630522006ce5ce76ca415349189733000630520e957663d50f553f459189733000L42521.8752914861690MIGUXL DX XUZX BXRBXX00AMIL 400 QP NACIONAL R PJCAMens. Titular Faixa Etária Implant.T1670.58AMIL 400 QP NACIONAL R PJCA</v>
      </c>
      <c r="AU1181">
        <f t="shared" si="65"/>
        <v>0</v>
      </c>
      <c r="AV1181">
        <f t="shared" si="66"/>
        <v>0</v>
      </c>
      <c r="AW1181">
        <f>COUNTIF(Erros!$J$2:$J$1060,H1181)</f>
        <v>1</v>
      </c>
      <c r="AX1181">
        <f>COUNTIF(Discrepante!$J$2:$J$86,H1181)</f>
        <v>0</v>
      </c>
      <c r="AY1181">
        <f>COUNTIF(Acertos!$J$2:$J$37,H1181)</f>
        <v>0</v>
      </c>
    </row>
    <row r="1182" spans="1:51">
      <c r="A1182" s="33"/>
      <c r="B1182" s="33"/>
      <c r="C1182" s="33"/>
      <c r="D1182" s="36">
        <v>108739000</v>
      </c>
      <c r="E1182" s="33"/>
      <c r="F1182" s="33"/>
      <c r="G1182" s="33"/>
      <c r="H1182" s="36">
        <v>291493696</v>
      </c>
      <c r="I1182" s="30">
        <v>0</v>
      </c>
      <c r="J1182" s="36" t="s">
        <v>812</v>
      </c>
      <c r="K1182" s="33"/>
      <c r="L1182" s="33"/>
      <c r="M1182" s="33"/>
      <c r="N1182" s="33"/>
      <c r="O1182" s="33"/>
      <c r="P1182" s="36">
        <v>9300.42</v>
      </c>
      <c r="Q1182" s="36" t="s">
        <v>404</v>
      </c>
      <c r="R1182" s="36" t="s">
        <v>404</v>
      </c>
      <c r="S1182" s="36" t="s">
        <v>404</v>
      </c>
      <c r="T1182" s="36">
        <v>144</v>
      </c>
      <c r="U1182" s="36">
        <v>27447269</v>
      </c>
      <c r="V1182" s="36">
        <v>1</v>
      </c>
      <c r="W1182" s="36">
        <v>69719</v>
      </c>
      <c r="X1182" s="37">
        <v>44761.875</v>
      </c>
      <c r="Y1182" s="36" t="s">
        <v>445</v>
      </c>
      <c r="Z1182" s="36">
        <v>0</v>
      </c>
      <c r="AA1182" s="37"/>
      <c r="AB1182" s="37">
        <v>44761.875</v>
      </c>
      <c r="AC1182" s="37">
        <v>23165.875</v>
      </c>
      <c r="AD1182" s="37">
        <v>42527.875</v>
      </c>
      <c r="AE1182" s="37"/>
      <c r="AF1182" s="37">
        <v>42535.875</v>
      </c>
      <c r="AG1182" s="36"/>
      <c r="AH1182" s="36">
        <v>0</v>
      </c>
      <c r="AI1182" s="36">
        <v>0</v>
      </c>
      <c r="AJ1182" s="36">
        <v>0</v>
      </c>
      <c r="AK1182" s="36">
        <v>0</v>
      </c>
      <c r="AL1182" s="36">
        <v>0</v>
      </c>
      <c r="AM1182" s="36">
        <v>0</v>
      </c>
      <c r="AN1182" s="36" t="s">
        <v>389</v>
      </c>
      <c r="AO1182" s="36">
        <v>72</v>
      </c>
      <c r="AP1182" s="36" t="s">
        <v>467</v>
      </c>
      <c r="AQ1182" s="36">
        <v>105095</v>
      </c>
      <c r="AR1182" s="36">
        <v>10509.5</v>
      </c>
      <c r="AS1182" s="36" t="s">
        <v>408</v>
      </c>
      <c r="AT1182" t="str">
        <f t="shared" si="64"/>
        <v>1087390002914936960PXTRXWXX XMXLXX FXGUXRXX WXRTXZ9300.42SIMSIMSIM1442744726916971944761.875GP4 - FACERN - FEDERACAO DAS ASSOCIACOES COMERCIAI044761.87523165.87542527.87542535.875000000AMIL72GP4 - AMIL 500 NACIONAL R PJCA QP10509510509.5ATIVO</v>
      </c>
      <c r="AU1182">
        <f t="shared" si="65"/>
        <v>0</v>
      </c>
      <c r="AV1182">
        <f t="shared" si="66"/>
        <v>0</v>
      </c>
      <c r="AW1182">
        <f>COUNTIF(Erros!$J$2:$J$1060,H1182)</f>
        <v>3</v>
      </c>
      <c r="AX1182">
        <f>COUNTIF(Discrepante!$J$2:$J$86,H1182)</f>
        <v>0</v>
      </c>
      <c r="AY1182">
        <f>COUNTIF(Acertos!$J$2:$J$37,H1182)</f>
        <v>0</v>
      </c>
    </row>
    <row r="1183" spans="1:51">
      <c r="A1183" s="33"/>
      <c r="B1183" s="33"/>
      <c r="C1183" s="33"/>
      <c r="D1183" s="34">
        <v>108739000</v>
      </c>
      <c r="E1183" s="33"/>
      <c r="F1183" s="33"/>
      <c r="G1183" s="33"/>
      <c r="H1183" s="34">
        <v>291493696</v>
      </c>
      <c r="I1183" s="29">
        <v>0</v>
      </c>
      <c r="J1183" s="34" t="s">
        <v>812</v>
      </c>
      <c r="K1183" s="33"/>
      <c r="L1183" s="33"/>
      <c r="M1183" s="33"/>
      <c r="N1183" s="33"/>
      <c r="O1183" s="33"/>
      <c r="P1183" s="34">
        <v>9300.42</v>
      </c>
      <c r="Q1183" s="34" t="s">
        <v>404</v>
      </c>
      <c r="R1183" s="34" t="s">
        <v>404</v>
      </c>
      <c r="S1183" s="34" t="s">
        <v>404</v>
      </c>
      <c r="T1183" s="34">
        <v>144</v>
      </c>
      <c r="U1183" s="34">
        <v>27447269</v>
      </c>
      <c r="V1183" s="34">
        <v>1</v>
      </c>
      <c r="W1183" s="34">
        <v>69719</v>
      </c>
      <c r="X1183" s="35">
        <v>44761.875</v>
      </c>
      <c r="Y1183" s="34" t="s">
        <v>445</v>
      </c>
      <c r="Z1183" s="34">
        <v>0</v>
      </c>
      <c r="AA1183" s="35"/>
      <c r="AB1183" s="35">
        <v>44761.875</v>
      </c>
      <c r="AC1183" s="35">
        <v>23165.875</v>
      </c>
      <c r="AD1183" s="35">
        <v>42527.875</v>
      </c>
      <c r="AE1183" s="35"/>
      <c r="AF1183" s="35">
        <v>42535.875</v>
      </c>
      <c r="AG1183" s="34"/>
      <c r="AH1183" s="34">
        <v>0</v>
      </c>
      <c r="AI1183" s="34">
        <v>0</v>
      </c>
      <c r="AJ1183" s="34">
        <v>0</v>
      </c>
      <c r="AK1183" s="34">
        <v>0</v>
      </c>
      <c r="AL1183" s="34">
        <v>0</v>
      </c>
      <c r="AM1183" s="34">
        <v>0</v>
      </c>
      <c r="AN1183" s="34" t="s">
        <v>389</v>
      </c>
      <c r="AO1183" s="34">
        <v>72</v>
      </c>
      <c r="AP1183" s="34" t="s">
        <v>467</v>
      </c>
      <c r="AQ1183" s="34">
        <v>105095</v>
      </c>
      <c r="AR1183" s="34">
        <v>10509.5</v>
      </c>
      <c r="AS1183" s="34" t="s">
        <v>408</v>
      </c>
      <c r="AT1183" t="str">
        <f t="shared" si="64"/>
        <v>1087390002914936960PXTRXWXX XMXLXX FXGUXRXX WXRTXZ9300.42SIMSIMSIM1442744726916971944761.875GP4 - FACERN - FEDERACAO DAS ASSOCIACOES COMERCIAI044761.87523165.87542527.87542535.875000000AMIL72GP4 - AMIL 500 NACIONAL R PJCA QP10509510509.5ATIVO</v>
      </c>
      <c r="AU1183">
        <f t="shared" si="65"/>
        <v>1</v>
      </c>
      <c r="AV1183">
        <f t="shared" si="66"/>
        <v>1</v>
      </c>
      <c r="AW1183">
        <f>COUNTIF(Erros!$J$2:$J$1060,H1183)</f>
        <v>3</v>
      </c>
      <c r="AX1183">
        <f>COUNTIF(Discrepante!$J$2:$J$86,H1183)</f>
        <v>0</v>
      </c>
      <c r="AY1183">
        <f>COUNTIF(Acertos!$J$2:$J$37,H1183)</f>
        <v>0</v>
      </c>
    </row>
    <row r="1184" spans="1:51">
      <c r="A1184" s="33"/>
      <c r="B1184" s="33"/>
      <c r="C1184" s="33"/>
      <c r="D1184" s="36">
        <v>108739000</v>
      </c>
      <c r="E1184" s="33"/>
      <c r="F1184" s="33"/>
      <c r="G1184" s="33"/>
      <c r="H1184" s="36">
        <v>291493696</v>
      </c>
      <c r="I1184" s="30">
        <v>0</v>
      </c>
      <c r="J1184" s="36" t="s">
        <v>812</v>
      </c>
      <c r="K1184" s="33"/>
      <c r="L1184" s="33"/>
      <c r="M1184" s="33"/>
      <c r="N1184" s="33"/>
      <c r="O1184" s="33"/>
      <c r="P1184" s="36">
        <v>9300.42</v>
      </c>
      <c r="Q1184" s="36" t="s">
        <v>404</v>
      </c>
      <c r="R1184" s="36" t="s">
        <v>404</v>
      </c>
      <c r="S1184" s="36" t="s">
        <v>404</v>
      </c>
      <c r="T1184" s="36">
        <v>144</v>
      </c>
      <c r="U1184" s="36">
        <v>27447269</v>
      </c>
      <c r="V1184" s="36">
        <v>1</v>
      </c>
      <c r="W1184" s="36">
        <v>69719</v>
      </c>
      <c r="X1184" s="37">
        <v>44761.875</v>
      </c>
      <c r="Y1184" s="36" t="s">
        <v>445</v>
      </c>
      <c r="Z1184" s="36">
        <v>0</v>
      </c>
      <c r="AA1184" s="37"/>
      <c r="AB1184" s="37">
        <v>44761.875</v>
      </c>
      <c r="AC1184" s="37">
        <v>23165.875</v>
      </c>
      <c r="AD1184" s="37">
        <v>42527.875</v>
      </c>
      <c r="AE1184" s="37"/>
      <c r="AF1184" s="37">
        <v>42535.875</v>
      </c>
      <c r="AG1184" s="36"/>
      <c r="AH1184" s="36">
        <v>0</v>
      </c>
      <c r="AI1184" s="36">
        <v>0</v>
      </c>
      <c r="AJ1184" s="36">
        <v>0</v>
      </c>
      <c r="AK1184" s="36">
        <v>0</v>
      </c>
      <c r="AL1184" s="36">
        <v>0</v>
      </c>
      <c r="AM1184" s="36">
        <v>0</v>
      </c>
      <c r="AN1184" s="36" t="s">
        <v>389</v>
      </c>
      <c r="AO1184" s="36">
        <v>72</v>
      </c>
      <c r="AP1184" s="36" t="s">
        <v>467</v>
      </c>
      <c r="AQ1184" s="36">
        <v>105095</v>
      </c>
      <c r="AR1184" s="36">
        <v>10509.5</v>
      </c>
      <c r="AS1184" s="36" t="s">
        <v>408</v>
      </c>
      <c r="AT1184" t="str">
        <f t="shared" si="64"/>
        <v>1087390002914936960PXTRXWXX XMXLXX FXGUXRXX WXRTXZ9300.42SIMSIMSIM1442744726916971944761.875GP4 - FACERN - FEDERACAO DAS ASSOCIACOES COMERCIAI044761.87523165.87542527.87542535.875000000AMIL72GP4 - AMIL 500 NACIONAL R PJCA QP10509510509.5ATIVO</v>
      </c>
      <c r="AU1184">
        <f t="shared" si="65"/>
        <v>1</v>
      </c>
      <c r="AV1184">
        <f t="shared" si="66"/>
        <v>1</v>
      </c>
      <c r="AW1184">
        <f>COUNTIF(Erros!$J$2:$J$1060,H1184)</f>
        <v>3</v>
      </c>
      <c r="AX1184">
        <f>COUNTIF(Discrepante!$J$2:$J$86,H1184)</f>
        <v>0</v>
      </c>
      <c r="AY1184">
        <f>COUNTIF(Acertos!$J$2:$J$37,H1184)</f>
        <v>0</v>
      </c>
    </row>
    <row r="1185" spans="1:51">
      <c r="A1185" s="33"/>
      <c r="B1185" s="33"/>
      <c r="C1185" s="33"/>
      <c r="D1185" s="34">
        <v>108739000</v>
      </c>
      <c r="E1185" s="33"/>
      <c r="F1185" s="33"/>
      <c r="G1185" s="33"/>
      <c r="H1185" s="34">
        <v>291493700</v>
      </c>
      <c r="I1185" s="29">
        <v>0</v>
      </c>
      <c r="J1185" s="34" t="s">
        <v>815</v>
      </c>
      <c r="K1185" s="33"/>
      <c r="L1185" s="33"/>
      <c r="M1185" s="33"/>
      <c r="N1185" s="33"/>
      <c r="O1185" s="33"/>
      <c r="P1185" s="34">
        <v>2677.08</v>
      </c>
      <c r="Q1185" s="34" t="s">
        <v>404</v>
      </c>
      <c r="R1185" s="34" t="s">
        <v>404</v>
      </c>
      <c r="S1185" s="34" t="s">
        <v>404</v>
      </c>
      <c r="T1185" s="34">
        <v>144</v>
      </c>
      <c r="U1185" s="34">
        <v>27447269</v>
      </c>
      <c r="V1185" s="34">
        <v>1</v>
      </c>
      <c r="W1185" s="34">
        <v>69719</v>
      </c>
      <c r="X1185" s="35">
        <v>44761.875</v>
      </c>
      <c r="Y1185" s="34" t="s">
        <v>445</v>
      </c>
      <c r="Z1185" s="34">
        <v>3</v>
      </c>
      <c r="AA1185" s="35"/>
      <c r="AB1185" s="35">
        <v>44761.875</v>
      </c>
      <c r="AC1185" s="35">
        <v>33908.875</v>
      </c>
      <c r="AD1185" s="35">
        <v>42527.875</v>
      </c>
      <c r="AE1185" s="35"/>
      <c r="AF1185" s="35">
        <v>42535.875</v>
      </c>
      <c r="AG1185" s="34"/>
      <c r="AH1185" s="34">
        <v>0</v>
      </c>
      <c r="AI1185" s="34">
        <v>0</v>
      </c>
      <c r="AJ1185" s="34">
        <v>0</v>
      </c>
      <c r="AK1185" s="34">
        <v>0</v>
      </c>
      <c r="AL1185" s="34">
        <v>0</v>
      </c>
      <c r="AM1185" s="34">
        <v>0</v>
      </c>
      <c r="AN1185" s="34" t="s">
        <v>389</v>
      </c>
      <c r="AO1185" s="34">
        <v>72</v>
      </c>
      <c r="AP1185" s="34" t="s">
        <v>467</v>
      </c>
      <c r="AQ1185" s="34">
        <v>302517</v>
      </c>
      <c r="AR1185" s="34">
        <v>3025.17</v>
      </c>
      <c r="AS1185" s="34" t="s">
        <v>408</v>
      </c>
      <c r="AT1185" t="str">
        <f t="shared" si="64"/>
        <v>1087390002914937000XLLXNX WLXRXWX FXGUXXRXX WXRTXZ2677.08SIMSIMSIM1442744726916971944761.875GP4 - FACERN - FEDERACAO DAS ASSOCIACOES COMERCIAI344761.87533908.87542527.87542535.875000000AMIL72GP4 - AMIL 500 NACIONAL R PJCA QP3025173025.17ATIVO</v>
      </c>
      <c r="AU1185">
        <f t="shared" si="65"/>
        <v>0</v>
      </c>
      <c r="AV1185">
        <f t="shared" si="66"/>
        <v>0</v>
      </c>
      <c r="AW1185">
        <f>COUNTIF(Erros!$J$2:$J$1060,H1185)</f>
        <v>3</v>
      </c>
      <c r="AX1185">
        <f>COUNTIF(Discrepante!$J$2:$J$86,H1185)</f>
        <v>0</v>
      </c>
      <c r="AY1185">
        <f>COUNTIF(Acertos!$J$2:$J$37,H1185)</f>
        <v>0</v>
      </c>
    </row>
    <row r="1186" spans="1:51">
      <c r="A1186" s="33"/>
      <c r="B1186" s="33"/>
      <c r="C1186" s="33"/>
      <c r="D1186" s="36">
        <v>108739000</v>
      </c>
      <c r="E1186" s="33"/>
      <c r="F1186" s="33"/>
      <c r="G1186" s="33"/>
      <c r="H1186" s="36">
        <v>291493700</v>
      </c>
      <c r="I1186" s="30">
        <v>0</v>
      </c>
      <c r="J1186" s="36" t="s">
        <v>815</v>
      </c>
      <c r="K1186" s="33"/>
      <c r="L1186" s="33"/>
      <c r="M1186" s="33"/>
      <c r="N1186" s="33"/>
      <c r="O1186" s="33"/>
      <c r="P1186" s="36">
        <v>2677.08</v>
      </c>
      <c r="Q1186" s="36" t="s">
        <v>404</v>
      </c>
      <c r="R1186" s="36" t="s">
        <v>404</v>
      </c>
      <c r="S1186" s="36" t="s">
        <v>404</v>
      </c>
      <c r="T1186" s="36">
        <v>144</v>
      </c>
      <c r="U1186" s="36">
        <v>27447269</v>
      </c>
      <c r="V1186" s="36">
        <v>1</v>
      </c>
      <c r="W1186" s="36">
        <v>69719</v>
      </c>
      <c r="X1186" s="37">
        <v>44761.875</v>
      </c>
      <c r="Y1186" s="36" t="s">
        <v>445</v>
      </c>
      <c r="Z1186" s="36">
        <v>3</v>
      </c>
      <c r="AA1186" s="37"/>
      <c r="AB1186" s="37">
        <v>44761.875</v>
      </c>
      <c r="AC1186" s="37">
        <v>33908.875</v>
      </c>
      <c r="AD1186" s="37">
        <v>42527.875</v>
      </c>
      <c r="AE1186" s="37"/>
      <c r="AF1186" s="37">
        <v>42535.875</v>
      </c>
      <c r="AG1186" s="36"/>
      <c r="AH1186" s="36">
        <v>0</v>
      </c>
      <c r="AI1186" s="36">
        <v>0</v>
      </c>
      <c r="AJ1186" s="36">
        <v>0</v>
      </c>
      <c r="AK1186" s="36">
        <v>0</v>
      </c>
      <c r="AL1186" s="36">
        <v>0</v>
      </c>
      <c r="AM1186" s="36">
        <v>0</v>
      </c>
      <c r="AN1186" s="36" t="s">
        <v>389</v>
      </c>
      <c r="AO1186" s="36">
        <v>72</v>
      </c>
      <c r="AP1186" s="36" t="s">
        <v>467</v>
      </c>
      <c r="AQ1186" s="36">
        <v>302517</v>
      </c>
      <c r="AR1186" s="36">
        <v>3025.17</v>
      </c>
      <c r="AS1186" s="36" t="s">
        <v>408</v>
      </c>
      <c r="AT1186" t="str">
        <f t="shared" si="64"/>
        <v>1087390002914937000XLLXNX WLXRXWX FXGUXXRXX WXRTXZ2677.08SIMSIMSIM1442744726916971944761.875GP4 - FACERN - FEDERACAO DAS ASSOCIACOES COMERCIAI344761.87533908.87542527.87542535.875000000AMIL72GP4 - AMIL 500 NACIONAL R PJCA QP3025173025.17ATIVO</v>
      </c>
      <c r="AU1186">
        <f t="shared" si="65"/>
        <v>1</v>
      </c>
      <c r="AV1186">
        <f t="shared" si="66"/>
        <v>1</v>
      </c>
      <c r="AW1186">
        <f>COUNTIF(Erros!$J$2:$J$1060,H1186)</f>
        <v>3</v>
      </c>
      <c r="AX1186">
        <f>COUNTIF(Discrepante!$J$2:$J$86,H1186)</f>
        <v>0</v>
      </c>
      <c r="AY1186">
        <f>COUNTIF(Acertos!$J$2:$J$37,H1186)</f>
        <v>0</v>
      </c>
    </row>
    <row r="1187" spans="1:51">
      <c r="A1187" s="33"/>
      <c r="B1187" s="33"/>
      <c r="C1187" s="33"/>
      <c r="D1187" s="34">
        <v>108739000</v>
      </c>
      <c r="E1187" s="33"/>
      <c r="F1187" s="33"/>
      <c r="G1187" s="33"/>
      <c r="H1187" s="34">
        <v>291493700</v>
      </c>
      <c r="I1187" s="29">
        <v>0</v>
      </c>
      <c r="J1187" s="34" t="s">
        <v>815</v>
      </c>
      <c r="K1187" s="33"/>
      <c r="L1187" s="33"/>
      <c r="M1187" s="33"/>
      <c r="N1187" s="33"/>
      <c r="O1187" s="33"/>
      <c r="P1187" s="34">
        <v>2677.08</v>
      </c>
      <c r="Q1187" s="34" t="s">
        <v>404</v>
      </c>
      <c r="R1187" s="34" t="s">
        <v>404</v>
      </c>
      <c r="S1187" s="34" t="s">
        <v>404</v>
      </c>
      <c r="T1187" s="34">
        <v>144</v>
      </c>
      <c r="U1187" s="34">
        <v>27447269</v>
      </c>
      <c r="V1187" s="34">
        <v>1</v>
      </c>
      <c r="W1187" s="34">
        <v>69719</v>
      </c>
      <c r="X1187" s="35">
        <v>44761.875</v>
      </c>
      <c r="Y1187" s="34" t="s">
        <v>445</v>
      </c>
      <c r="Z1187" s="34">
        <v>3</v>
      </c>
      <c r="AA1187" s="35"/>
      <c r="AB1187" s="35">
        <v>44761.875</v>
      </c>
      <c r="AC1187" s="35">
        <v>33908.875</v>
      </c>
      <c r="AD1187" s="35">
        <v>42527.875</v>
      </c>
      <c r="AE1187" s="35"/>
      <c r="AF1187" s="35">
        <v>42535.875</v>
      </c>
      <c r="AG1187" s="34"/>
      <c r="AH1187" s="34">
        <v>0</v>
      </c>
      <c r="AI1187" s="34">
        <v>0</v>
      </c>
      <c r="AJ1187" s="34">
        <v>0</v>
      </c>
      <c r="AK1187" s="34">
        <v>0</v>
      </c>
      <c r="AL1187" s="34">
        <v>0</v>
      </c>
      <c r="AM1187" s="34">
        <v>0</v>
      </c>
      <c r="AN1187" s="34" t="s">
        <v>389</v>
      </c>
      <c r="AO1187" s="34">
        <v>72</v>
      </c>
      <c r="AP1187" s="34" t="s">
        <v>467</v>
      </c>
      <c r="AQ1187" s="34">
        <v>302517</v>
      </c>
      <c r="AR1187" s="34">
        <v>3025.17</v>
      </c>
      <c r="AS1187" s="34" t="s">
        <v>408</v>
      </c>
      <c r="AT1187" t="str">
        <f t="shared" si="64"/>
        <v>1087390002914937000XLLXNX WLXRXWX FXGUXXRXX WXRTXZ2677.08SIMSIMSIM1442744726916971944761.875GP4 - FACERN - FEDERACAO DAS ASSOCIACOES COMERCIAI344761.87533908.87542527.87542535.875000000AMIL72GP4 - AMIL 500 NACIONAL R PJCA QP3025173025.17ATIVO</v>
      </c>
      <c r="AU1187">
        <f t="shared" si="65"/>
        <v>1</v>
      </c>
      <c r="AV1187">
        <f t="shared" si="66"/>
        <v>1</v>
      </c>
      <c r="AW1187">
        <f>COUNTIF(Erros!$J$2:$J$1060,H1187)</f>
        <v>3</v>
      </c>
      <c r="AX1187">
        <f>COUNTIF(Discrepante!$J$2:$J$86,H1187)</f>
        <v>0</v>
      </c>
      <c r="AY1187">
        <f>COUNTIF(Acertos!$J$2:$J$37,H1187)</f>
        <v>0</v>
      </c>
    </row>
    <row r="1188" spans="1:51">
      <c r="A1188" s="33"/>
      <c r="B1188" s="33"/>
      <c r="C1188" s="33"/>
      <c r="D1188" s="34">
        <v>108739000</v>
      </c>
      <c r="E1188" s="33"/>
      <c r="F1188" s="33"/>
      <c r="G1188" s="33"/>
      <c r="H1188" s="34">
        <v>291493718</v>
      </c>
      <c r="I1188" s="29">
        <v>0</v>
      </c>
      <c r="J1188" s="34" t="s">
        <v>813</v>
      </c>
      <c r="K1188" s="33"/>
      <c r="L1188" s="33"/>
      <c r="M1188" s="33"/>
      <c r="N1188" s="33"/>
      <c r="O1188" s="33"/>
      <c r="P1188" s="34">
        <v>9300.42</v>
      </c>
      <c r="Q1188" s="34" t="s">
        <v>404</v>
      </c>
      <c r="R1188" s="34" t="s">
        <v>404</v>
      </c>
      <c r="S1188" s="34" t="s">
        <v>404</v>
      </c>
      <c r="T1188" s="34">
        <v>144</v>
      </c>
      <c r="U1188" s="34">
        <v>27447269</v>
      </c>
      <c r="V1188" s="34">
        <v>1</v>
      </c>
      <c r="W1188" s="34">
        <v>69719</v>
      </c>
      <c r="X1188" s="35">
        <v>44761.875</v>
      </c>
      <c r="Y1188" s="34" t="s">
        <v>445</v>
      </c>
      <c r="Z1188" s="34">
        <v>1</v>
      </c>
      <c r="AA1188" s="35"/>
      <c r="AB1188" s="35">
        <v>44761.875</v>
      </c>
      <c r="AC1188" s="35">
        <v>21327.875</v>
      </c>
      <c r="AD1188" s="35">
        <v>42527.875</v>
      </c>
      <c r="AE1188" s="35"/>
      <c r="AF1188" s="35">
        <v>42535.875</v>
      </c>
      <c r="AG1188" s="34"/>
      <c r="AH1188" s="34">
        <v>0</v>
      </c>
      <c r="AI1188" s="34">
        <v>0</v>
      </c>
      <c r="AJ1188" s="34">
        <v>0</v>
      </c>
      <c r="AK1188" s="34">
        <v>0</v>
      </c>
      <c r="AL1188" s="34">
        <v>0</v>
      </c>
      <c r="AM1188" s="34">
        <v>0</v>
      </c>
      <c r="AN1188" s="34" t="s">
        <v>389</v>
      </c>
      <c r="AO1188" s="34">
        <v>72</v>
      </c>
      <c r="AP1188" s="34" t="s">
        <v>467</v>
      </c>
      <c r="AQ1188" s="34">
        <v>105095</v>
      </c>
      <c r="AR1188" s="34">
        <v>10509.5</v>
      </c>
      <c r="AS1188" s="34" t="s">
        <v>408</v>
      </c>
      <c r="AT1188" t="str">
        <f t="shared" si="64"/>
        <v>1087390002914937180JXX WXNDXRLLXN WXRTXZ9300.42SIMSIMSIM1442744726916971944761.875GP4 - FACERN - FEDERACAO DAS ASSOCIACOES COMERCIAI144761.87521327.87542527.87542535.875000000AMIL72GP4 - AMIL 500 NACIONAL R PJCA QP10509510509.5ATIVO</v>
      </c>
      <c r="AU1188">
        <f t="shared" si="65"/>
        <v>0</v>
      </c>
      <c r="AV1188">
        <f t="shared" si="66"/>
        <v>0</v>
      </c>
      <c r="AW1188">
        <f>COUNTIF(Erros!$J$2:$J$1060,H1188)</f>
        <v>3</v>
      </c>
      <c r="AX1188">
        <f>COUNTIF(Discrepante!$J$2:$J$86,H1188)</f>
        <v>0</v>
      </c>
      <c r="AY1188">
        <f>COUNTIF(Acertos!$J$2:$J$37,H1188)</f>
        <v>0</v>
      </c>
    </row>
    <row r="1189" spans="1:51">
      <c r="A1189" s="33"/>
      <c r="B1189" s="33"/>
      <c r="C1189" s="33"/>
      <c r="D1189" s="36">
        <v>108739000</v>
      </c>
      <c r="E1189" s="33"/>
      <c r="F1189" s="33"/>
      <c r="G1189" s="33"/>
      <c r="H1189" s="36">
        <v>291493718</v>
      </c>
      <c r="I1189" s="30">
        <v>0</v>
      </c>
      <c r="J1189" s="36" t="s">
        <v>813</v>
      </c>
      <c r="K1189" s="33"/>
      <c r="L1189" s="33"/>
      <c r="M1189" s="33"/>
      <c r="N1189" s="33"/>
      <c r="O1189" s="33"/>
      <c r="P1189" s="36">
        <v>9300.42</v>
      </c>
      <c r="Q1189" s="36" t="s">
        <v>404</v>
      </c>
      <c r="R1189" s="36" t="s">
        <v>404</v>
      </c>
      <c r="S1189" s="36" t="s">
        <v>404</v>
      </c>
      <c r="T1189" s="36">
        <v>144</v>
      </c>
      <c r="U1189" s="36">
        <v>27447269</v>
      </c>
      <c r="V1189" s="36">
        <v>1</v>
      </c>
      <c r="W1189" s="36">
        <v>69719</v>
      </c>
      <c r="X1189" s="37">
        <v>44761.875</v>
      </c>
      <c r="Y1189" s="36" t="s">
        <v>445</v>
      </c>
      <c r="Z1189" s="36">
        <v>1</v>
      </c>
      <c r="AA1189" s="37"/>
      <c r="AB1189" s="37">
        <v>44761.875</v>
      </c>
      <c r="AC1189" s="37">
        <v>21327.875</v>
      </c>
      <c r="AD1189" s="37">
        <v>42527.875</v>
      </c>
      <c r="AE1189" s="37"/>
      <c r="AF1189" s="37">
        <v>42535.875</v>
      </c>
      <c r="AG1189" s="36"/>
      <c r="AH1189" s="36">
        <v>0</v>
      </c>
      <c r="AI1189" s="36">
        <v>0</v>
      </c>
      <c r="AJ1189" s="36">
        <v>0</v>
      </c>
      <c r="AK1189" s="36">
        <v>0</v>
      </c>
      <c r="AL1189" s="36">
        <v>0</v>
      </c>
      <c r="AM1189" s="36">
        <v>0</v>
      </c>
      <c r="AN1189" s="36" t="s">
        <v>389</v>
      </c>
      <c r="AO1189" s="36">
        <v>72</v>
      </c>
      <c r="AP1189" s="36" t="s">
        <v>467</v>
      </c>
      <c r="AQ1189" s="36">
        <v>105095</v>
      </c>
      <c r="AR1189" s="36">
        <v>10509.5</v>
      </c>
      <c r="AS1189" s="36" t="s">
        <v>408</v>
      </c>
      <c r="AT1189" t="str">
        <f t="shared" si="64"/>
        <v>1087390002914937180JXX WXNDXRLLXN WXRTXZ9300.42SIMSIMSIM1442744726916971944761.875GP4 - FACERN - FEDERACAO DAS ASSOCIACOES COMERCIAI144761.87521327.87542527.87542535.875000000AMIL72GP4 - AMIL 500 NACIONAL R PJCA QP10509510509.5ATIVO</v>
      </c>
      <c r="AU1189">
        <f t="shared" si="65"/>
        <v>1</v>
      </c>
      <c r="AV1189">
        <f t="shared" si="66"/>
        <v>1</v>
      </c>
      <c r="AW1189">
        <f>COUNTIF(Erros!$J$2:$J$1060,H1189)</f>
        <v>3</v>
      </c>
      <c r="AX1189">
        <f>COUNTIF(Discrepante!$J$2:$J$86,H1189)</f>
        <v>0</v>
      </c>
      <c r="AY1189">
        <f>COUNTIF(Acertos!$J$2:$J$37,H1189)</f>
        <v>0</v>
      </c>
    </row>
    <row r="1190" spans="1:51">
      <c r="A1190" s="33"/>
      <c r="B1190" s="33"/>
      <c r="C1190" s="33"/>
      <c r="D1190" s="34">
        <v>108739000</v>
      </c>
      <c r="E1190" s="33"/>
      <c r="F1190" s="33"/>
      <c r="G1190" s="33"/>
      <c r="H1190" s="34">
        <v>291493718</v>
      </c>
      <c r="I1190" s="29">
        <v>0</v>
      </c>
      <c r="J1190" s="34" t="s">
        <v>813</v>
      </c>
      <c r="K1190" s="33"/>
      <c r="L1190" s="33"/>
      <c r="M1190" s="33"/>
      <c r="N1190" s="33"/>
      <c r="O1190" s="33"/>
      <c r="P1190" s="34">
        <v>9300.42</v>
      </c>
      <c r="Q1190" s="34" t="s">
        <v>404</v>
      </c>
      <c r="R1190" s="34" t="s">
        <v>404</v>
      </c>
      <c r="S1190" s="34" t="s">
        <v>404</v>
      </c>
      <c r="T1190" s="34">
        <v>144</v>
      </c>
      <c r="U1190" s="34">
        <v>27447269</v>
      </c>
      <c r="V1190" s="34">
        <v>1</v>
      </c>
      <c r="W1190" s="34">
        <v>69719</v>
      </c>
      <c r="X1190" s="35">
        <v>44761.875</v>
      </c>
      <c r="Y1190" s="34" t="s">
        <v>445</v>
      </c>
      <c r="Z1190" s="34">
        <v>1</v>
      </c>
      <c r="AA1190" s="35"/>
      <c r="AB1190" s="35">
        <v>44761.875</v>
      </c>
      <c r="AC1190" s="35">
        <v>21327.875</v>
      </c>
      <c r="AD1190" s="35">
        <v>42527.875</v>
      </c>
      <c r="AE1190" s="35"/>
      <c r="AF1190" s="35">
        <v>42535.875</v>
      </c>
      <c r="AG1190" s="34"/>
      <c r="AH1190" s="34">
        <v>0</v>
      </c>
      <c r="AI1190" s="34">
        <v>0</v>
      </c>
      <c r="AJ1190" s="34">
        <v>0</v>
      </c>
      <c r="AK1190" s="34">
        <v>0</v>
      </c>
      <c r="AL1190" s="34">
        <v>0</v>
      </c>
      <c r="AM1190" s="34">
        <v>0</v>
      </c>
      <c r="AN1190" s="34" t="s">
        <v>389</v>
      </c>
      <c r="AO1190" s="34">
        <v>72</v>
      </c>
      <c r="AP1190" s="34" t="s">
        <v>467</v>
      </c>
      <c r="AQ1190" s="34">
        <v>105095</v>
      </c>
      <c r="AR1190" s="34">
        <v>10509.5</v>
      </c>
      <c r="AS1190" s="34" t="s">
        <v>408</v>
      </c>
      <c r="AT1190" t="str">
        <f t="shared" si="64"/>
        <v>1087390002914937180JXX WXNDXRLLXN WXRTXZ9300.42SIMSIMSIM1442744726916971944761.875GP4 - FACERN - FEDERACAO DAS ASSOCIACOES COMERCIAI144761.87521327.87542527.87542535.875000000AMIL72GP4 - AMIL 500 NACIONAL R PJCA QP10509510509.5ATIVO</v>
      </c>
      <c r="AU1190">
        <f t="shared" si="65"/>
        <v>1</v>
      </c>
      <c r="AV1190">
        <f t="shared" si="66"/>
        <v>1</v>
      </c>
      <c r="AW1190">
        <f>COUNTIF(Erros!$J$2:$J$1060,H1190)</f>
        <v>3</v>
      </c>
      <c r="AX1190">
        <f>COUNTIF(Discrepante!$J$2:$J$86,H1190)</f>
        <v>0</v>
      </c>
      <c r="AY1190">
        <f>COUNTIF(Acertos!$J$2:$J$37,H1190)</f>
        <v>0</v>
      </c>
    </row>
    <row r="1191" spans="1:51">
      <c r="A1191" s="33"/>
      <c r="B1191" s="33"/>
      <c r="C1191" s="33"/>
      <c r="D1191" s="36">
        <v>108739000</v>
      </c>
      <c r="E1191" s="33"/>
      <c r="F1191" s="33"/>
      <c r="G1191" s="33"/>
      <c r="H1191" s="36">
        <v>291493726</v>
      </c>
      <c r="I1191" s="30">
        <v>0</v>
      </c>
      <c r="J1191" s="36" t="s">
        <v>814</v>
      </c>
      <c r="K1191" s="33"/>
      <c r="L1191" s="33"/>
      <c r="M1191" s="33"/>
      <c r="N1191" s="33"/>
      <c r="O1191" s="33"/>
      <c r="P1191" s="36">
        <v>2677.08</v>
      </c>
      <c r="Q1191" s="36" t="s">
        <v>404</v>
      </c>
      <c r="R1191" s="36" t="s">
        <v>404</v>
      </c>
      <c r="S1191" s="36" t="s">
        <v>404</v>
      </c>
      <c r="T1191" s="36">
        <v>144</v>
      </c>
      <c r="U1191" s="36">
        <v>27447269</v>
      </c>
      <c r="V1191" s="36">
        <v>1</v>
      </c>
      <c r="W1191" s="36">
        <v>69719</v>
      </c>
      <c r="X1191" s="37">
        <v>44761.875</v>
      </c>
      <c r="Y1191" s="36" t="s">
        <v>445</v>
      </c>
      <c r="Z1191" s="36">
        <v>2</v>
      </c>
      <c r="AA1191" s="37"/>
      <c r="AB1191" s="37">
        <v>44761.875</v>
      </c>
      <c r="AC1191" s="37">
        <v>33557.916666666664</v>
      </c>
      <c r="AD1191" s="37">
        <v>42527.875</v>
      </c>
      <c r="AE1191" s="37"/>
      <c r="AF1191" s="37">
        <v>42535.875</v>
      </c>
      <c r="AG1191" s="36"/>
      <c r="AH1191" s="36">
        <v>0</v>
      </c>
      <c r="AI1191" s="36">
        <v>0</v>
      </c>
      <c r="AJ1191" s="36">
        <v>0</v>
      </c>
      <c r="AK1191" s="36">
        <v>0</v>
      </c>
      <c r="AL1191" s="36">
        <v>0</v>
      </c>
      <c r="AM1191" s="36">
        <v>0</v>
      </c>
      <c r="AN1191" s="36" t="s">
        <v>389</v>
      </c>
      <c r="AO1191" s="36">
        <v>72</v>
      </c>
      <c r="AP1191" s="36" t="s">
        <v>467</v>
      </c>
      <c r="AQ1191" s="36">
        <v>302517</v>
      </c>
      <c r="AR1191" s="36">
        <v>3025.17</v>
      </c>
      <c r="AS1191" s="36" t="s">
        <v>408</v>
      </c>
      <c r="AT1191" t="str">
        <f t="shared" si="64"/>
        <v>1087390002914937260NXTHXLXX PXTRXWXX FXGUXRXX WXRTXZ2677.08SIMSIMSIM1442744726916971944761.875GP4 - FACERN - FEDERACAO DAS ASSOCIACOES COMERCIAI244761.87533557.916666666742527.87542535.875000000AMIL72GP4 - AMIL 500 NACIONAL R PJCA QP3025173025.17ATIVO</v>
      </c>
      <c r="AU1191">
        <f t="shared" si="65"/>
        <v>0</v>
      </c>
      <c r="AV1191">
        <f t="shared" si="66"/>
        <v>0</v>
      </c>
      <c r="AW1191">
        <f>COUNTIF(Erros!$J$2:$J$1060,H1191)</f>
        <v>3</v>
      </c>
      <c r="AX1191">
        <f>COUNTIF(Discrepante!$J$2:$J$86,H1191)</f>
        <v>0</v>
      </c>
      <c r="AY1191">
        <f>COUNTIF(Acertos!$J$2:$J$37,H1191)</f>
        <v>0</v>
      </c>
    </row>
    <row r="1192" spans="1:51">
      <c r="A1192" s="33"/>
      <c r="B1192" s="33"/>
      <c r="C1192" s="33"/>
      <c r="D1192" s="34">
        <v>108739000</v>
      </c>
      <c r="E1192" s="33"/>
      <c r="F1192" s="33"/>
      <c r="G1192" s="33"/>
      <c r="H1192" s="34">
        <v>291493726</v>
      </c>
      <c r="I1192" s="29">
        <v>0</v>
      </c>
      <c r="J1192" s="34" t="s">
        <v>814</v>
      </c>
      <c r="K1192" s="33"/>
      <c r="L1192" s="33"/>
      <c r="M1192" s="33"/>
      <c r="N1192" s="33"/>
      <c r="O1192" s="33"/>
      <c r="P1192" s="34">
        <v>2677.08</v>
      </c>
      <c r="Q1192" s="34" t="s">
        <v>404</v>
      </c>
      <c r="R1192" s="34" t="s">
        <v>404</v>
      </c>
      <c r="S1192" s="34" t="s">
        <v>404</v>
      </c>
      <c r="T1192" s="34">
        <v>144</v>
      </c>
      <c r="U1192" s="34">
        <v>27447269</v>
      </c>
      <c r="V1192" s="34">
        <v>1</v>
      </c>
      <c r="W1192" s="34">
        <v>69719</v>
      </c>
      <c r="X1192" s="35">
        <v>44761.875</v>
      </c>
      <c r="Y1192" s="34" t="s">
        <v>445</v>
      </c>
      <c r="Z1192" s="34">
        <v>2</v>
      </c>
      <c r="AA1192" s="35"/>
      <c r="AB1192" s="35">
        <v>44761.875</v>
      </c>
      <c r="AC1192" s="35">
        <v>33557.916666666664</v>
      </c>
      <c r="AD1192" s="35">
        <v>42527.875</v>
      </c>
      <c r="AE1192" s="35"/>
      <c r="AF1192" s="35">
        <v>42535.875</v>
      </c>
      <c r="AG1192" s="34"/>
      <c r="AH1192" s="34">
        <v>0</v>
      </c>
      <c r="AI1192" s="34">
        <v>0</v>
      </c>
      <c r="AJ1192" s="34">
        <v>0</v>
      </c>
      <c r="AK1192" s="34">
        <v>0</v>
      </c>
      <c r="AL1192" s="34">
        <v>0</v>
      </c>
      <c r="AM1192" s="34">
        <v>0</v>
      </c>
      <c r="AN1192" s="34" t="s">
        <v>389</v>
      </c>
      <c r="AO1192" s="34">
        <v>72</v>
      </c>
      <c r="AP1192" s="34" t="s">
        <v>467</v>
      </c>
      <c r="AQ1192" s="34">
        <v>302517</v>
      </c>
      <c r="AR1192" s="34">
        <v>3025.17</v>
      </c>
      <c r="AS1192" s="34" t="s">
        <v>408</v>
      </c>
      <c r="AT1192" t="str">
        <f t="shared" si="64"/>
        <v>1087390002914937260NXTHXLXX PXTRXWXX FXGUXRXX WXRTXZ2677.08SIMSIMSIM1442744726916971944761.875GP4 - FACERN - FEDERACAO DAS ASSOCIACOES COMERCIAI244761.87533557.916666666742527.87542535.875000000AMIL72GP4 - AMIL 500 NACIONAL R PJCA QP3025173025.17ATIVO</v>
      </c>
      <c r="AU1192">
        <f t="shared" si="65"/>
        <v>1</v>
      </c>
      <c r="AV1192">
        <f t="shared" si="66"/>
        <v>1</v>
      </c>
      <c r="AW1192">
        <f>COUNTIF(Erros!$J$2:$J$1060,H1192)</f>
        <v>3</v>
      </c>
      <c r="AX1192">
        <f>COUNTIF(Discrepante!$J$2:$J$86,H1192)</f>
        <v>0</v>
      </c>
      <c r="AY1192">
        <f>COUNTIF(Acertos!$J$2:$J$37,H1192)</f>
        <v>0</v>
      </c>
    </row>
    <row r="1193" spans="1:51">
      <c r="A1193" s="33"/>
      <c r="B1193" s="33"/>
      <c r="C1193" s="33"/>
      <c r="D1193" s="36">
        <v>108739000</v>
      </c>
      <c r="E1193" s="33"/>
      <c r="F1193" s="33"/>
      <c r="G1193" s="33"/>
      <c r="H1193" s="36">
        <v>291493726</v>
      </c>
      <c r="I1193" s="30">
        <v>0</v>
      </c>
      <c r="J1193" s="36" t="s">
        <v>814</v>
      </c>
      <c r="K1193" s="33"/>
      <c r="L1193" s="33"/>
      <c r="M1193" s="33"/>
      <c r="N1193" s="33"/>
      <c r="O1193" s="33"/>
      <c r="P1193" s="36">
        <v>2677.08</v>
      </c>
      <c r="Q1193" s="36" t="s">
        <v>404</v>
      </c>
      <c r="R1193" s="36" t="s">
        <v>404</v>
      </c>
      <c r="S1193" s="36" t="s">
        <v>404</v>
      </c>
      <c r="T1193" s="36">
        <v>144</v>
      </c>
      <c r="U1193" s="36">
        <v>27447269</v>
      </c>
      <c r="V1193" s="36">
        <v>1</v>
      </c>
      <c r="W1193" s="36">
        <v>69719</v>
      </c>
      <c r="X1193" s="37">
        <v>44761.875</v>
      </c>
      <c r="Y1193" s="36" t="s">
        <v>445</v>
      </c>
      <c r="Z1193" s="36">
        <v>2</v>
      </c>
      <c r="AA1193" s="37"/>
      <c r="AB1193" s="37">
        <v>44761.875</v>
      </c>
      <c r="AC1193" s="37">
        <v>33557.916666666664</v>
      </c>
      <c r="AD1193" s="37">
        <v>42527.875</v>
      </c>
      <c r="AE1193" s="37"/>
      <c r="AF1193" s="37">
        <v>42535.875</v>
      </c>
      <c r="AG1193" s="36"/>
      <c r="AH1193" s="36">
        <v>0</v>
      </c>
      <c r="AI1193" s="36">
        <v>0</v>
      </c>
      <c r="AJ1193" s="36">
        <v>0</v>
      </c>
      <c r="AK1193" s="36">
        <v>0</v>
      </c>
      <c r="AL1193" s="36">
        <v>0</v>
      </c>
      <c r="AM1193" s="36">
        <v>0</v>
      </c>
      <c r="AN1193" s="36" t="s">
        <v>389</v>
      </c>
      <c r="AO1193" s="36">
        <v>72</v>
      </c>
      <c r="AP1193" s="36" t="s">
        <v>467</v>
      </c>
      <c r="AQ1193" s="36">
        <v>302517</v>
      </c>
      <c r="AR1193" s="36">
        <v>3025.17</v>
      </c>
      <c r="AS1193" s="36" t="s">
        <v>408</v>
      </c>
      <c r="AT1193" t="str">
        <f t="shared" si="64"/>
        <v>1087390002914937260NXTHXLXX PXTRXWXX FXGUXRXX WXRTXZ2677.08SIMSIMSIM1442744726916971944761.875GP4 - FACERN - FEDERACAO DAS ASSOCIACOES COMERCIAI244761.87533557.916666666742527.87542535.875000000AMIL72GP4 - AMIL 500 NACIONAL R PJCA QP3025173025.17ATIVO</v>
      </c>
      <c r="AU1193">
        <f t="shared" si="65"/>
        <v>1</v>
      </c>
      <c r="AV1193">
        <f t="shared" si="66"/>
        <v>1</v>
      </c>
      <c r="AW1193">
        <f>COUNTIF(Erros!$J$2:$J$1060,H1193)</f>
        <v>3</v>
      </c>
      <c r="AX1193">
        <f>COUNTIF(Discrepante!$J$2:$J$86,H1193)</f>
        <v>0</v>
      </c>
      <c r="AY1193">
        <f>COUNTIF(Acertos!$J$2:$J$37,H1193)</f>
        <v>0</v>
      </c>
    </row>
    <row r="1194" spans="1:51">
      <c r="A1194" s="38" t="s">
        <v>315</v>
      </c>
      <c r="B1194" s="38" t="s">
        <v>40</v>
      </c>
      <c r="C1194" s="38" t="s">
        <v>39</v>
      </c>
      <c r="D1194" s="28">
        <v>310572000</v>
      </c>
      <c r="E1194" s="28" t="s">
        <v>1064</v>
      </c>
      <c r="F1194" s="28" t="s">
        <v>41</v>
      </c>
      <c r="G1194" s="39">
        <v>42243.875</v>
      </c>
      <c r="H1194" s="38">
        <v>291503802</v>
      </c>
      <c r="I1194" s="28">
        <v>0</v>
      </c>
      <c r="J1194" s="38" t="s">
        <v>316</v>
      </c>
      <c r="K1194" s="38">
        <v>0</v>
      </c>
      <c r="L1194" s="38">
        <v>0</v>
      </c>
      <c r="M1194" s="38" t="s">
        <v>317</v>
      </c>
      <c r="N1194" s="38" t="s">
        <v>157</v>
      </c>
      <c r="O1194" s="38" t="s">
        <v>78</v>
      </c>
      <c r="P1194" s="38">
        <v>8284.0300000000007</v>
      </c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 t="str">
        <f>M1194</f>
        <v>BLUE 400 PLUS NAC QP PJCA R</v>
      </c>
      <c r="AQ1194" s="33"/>
      <c r="AR1194" s="33"/>
      <c r="AS1194" s="33"/>
      <c r="AT1194" t="str">
        <f t="shared" si="64"/>
        <v>630521961e74c614e130cd9b630520e93299fb8245e2ee5d630521951e74c614e130cd93310572000630520e93299fb8245e2ee5d310572000K42243.8752915038020RITX FXRRXIRX XLIVXIRX00BLUE 400 PLUS NAC QP PJCA RMens. Titular Per CapitaT8284.03BLUE 400 PLUS NAC QP PJCA R</v>
      </c>
      <c r="AU1194">
        <f t="shared" si="65"/>
        <v>0</v>
      </c>
      <c r="AV1194">
        <f t="shared" si="66"/>
        <v>0</v>
      </c>
      <c r="AW1194">
        <f>COUNTIF(Erros!$J$2:$J$1060,H1194)</f>
        <v>1</v>
      </c>
      <c r="AX1194">
        <f>COUNTIF(Discrepante!$J$2:$J$86,H1194)</f>
        <v>0</v>
      </c>
      <c r="AY1194">
        <f>COUNTIF(Acertos!$J$2:$J$37,H1194)</f>
        <v>0</v>
      </c>
    </row>
    <row r="1195" spans="1:51">
      <c r="A1195" s="33"/>
      <c r="B1195" s="33"/>
      <c r="C1195" s="33"/>
      <c r="D1195" s="36">
        <v>108739000</v>
      </c>
      <c r="E1195" s="33"/>
      <c r="F1195" s="33"/>
      <c r="G1195" s="33"/>
      <c r="H1195" s="36">
        <v>291515690</v>
      </c>
      <c r="I1195" s="30">
        <v>0</v>
      </c>
      <c r="J1195" s="36" t="s">
        <v>816</v>
      </c>
      <c r="K1195" s="33"/>
      <c r="L1195" s="33"/>
      <c r="M1195" s="33"/>
      <c r="N1195" s="33"/>
      <c r="O1195" s="33"/>
      <c r="P1195" s="36">
        <v>2409.27</v>
      </c>
      <c r="Q1195" s="36" t="s">
        <v>404</v>
      </c>
      <c r="R1195" s="36" t="s">
        <v>404</v>
      </c>
      <c r="S1195" s="36" t="s">
        <v>404</v>
      </c>
      <c r="T1195" s="36">
        <v>144</v>
      </c>
      <c r="U1195" s="36">
        <v>27450783</v>
      </c>
      <c r="V1195" s="36">
        <v>1</v>
      </c>
      <c r="W1195" s="36">
        <v>70253</v>
      </c>
      <c r="X1195" s="37">
        <v>44761.875</v>
      </c>
      <c r="Y1195" s="36" t="s">
        <v>445</v>
      </c>
      <c r="Z1195" s="36">
        <v>0</v>
      </c>
      <c r="AA1195" s="37"/>
      <c r="AB1195" s="37">
        <v>44761.875</v>
      </c>
      <c r="AC1195" s="37">
        <v>28909.875</v>
      </c>
      <c r="AD1195" s="37">
        <v>42555.875</v>
      </c>
      <c r="AE1195" s="37"/>
      <c r="AF1195" s="37">
        <v>42565.875</v>
      </c>
      <c r="AG1195" s="36"/>
      <c r="AH1195" s="36">
        <v>0</v>
      </c>
      <c r="AI1195" s="36">
        <v>0</v>
      </c>
      <c r="AJ1195" s="36">
        <v>0</v>
      </c>
      <c r="AK1195" s="36">
        <v>0</v>
      </c>
      <c r="AL1195" s="36">
        <v>0</v>
      </c>
      <c r="AM1195" s="36">
        <v>0</v>
      </c>
      <c r="AN1195" s="36" t="s">
        <v>389</v>
      </c>
      <c r="AO1195" s="36">
        <v>71</v>
      </c>
      <c r="AP1195" s="36" t="s">
        <v>817</v>
      </c>
      <c r="AQ1195" s="36">
        <v>272243</v>
      </c>
      <c r="AR1195" s="36">
        <v>2722.43</v>
      </c>
      <c r="AS1195" s="36" t="s">
        <v>408</v>
      </c>
      <c r="AT1195" t="str">
        <f t="shared" si="64"/>
        <v>1087390002915156900DXNXXL XLVX DX WXTX2409.27SIMSIMSIM1442745078317025344761.875GP4 - FACERN - FEDERACAO DAS ASSOCIACOES COMERCIAI044761.87528909.87542555.87542565.875000000AMIL71GP4 - AMIL 400 NACIONAL R COPART PJCA QP2722432722.43ATIVO</v>
      </c>
      <c r="AU1195">
        <f t="shared" si="65"/>
        <v>0</v>
      </c>
      <c r="AV1195">
        <f t="shared" si="66"/>
        <v>0</v>
      </c>
      <c r="AW1195">
        <f>COUNTIF(Erros!$J$2:$J$1060,H1195)</f>
        <v>3</v>
      </c>
      <c r="AX1195">
        <f>COUNTIF(Discrepante!$J$2:$J$86,H1195)</f>
        <v>0</v>
      </c>
      <c r="AY1195">
        <f>COUNTIF(Acertos!$J$2:$J$37,H1195)</f>
        <v>0</v>
      </c>
    </row>
    <row r="1196" spans="1:51">
      <c r="A1196" s="33"/>
      <c r="B1196" s="33"/>
      <c r="C1196" s="33"/>
      <c r="D1196" s="34">
        <v>108739000</v>
      </c>
      <c r="E1196" s="33"/>
      <c r="F1196" s="33"/>
      <c r="G1196" s="33"/>
      <c r="H1196" s="34">
        <v>291515690</v>
      </c>
      <c r="I1196" s="29">
        <v>0</v>
      </c>
      <c r="J1196" s="34" t="s">
        <v>816</v>
      </c>
      <c r="K1196" s="33"/>
      <c r="L1196" s="33"/>
      <c r="M1196" s="33"/>
      <c r="N1196" s="33"/>
      <c r="O1196" s="33"/>
      <c r="P1196" s="34">
        <v>2409.27</v>
      </c>
      <c r="Q1196" s="34" t="s">
        <v>404</v>
      </c>
      <c r="R1196" s="34" t="s">
        <v>404</v>
      </c>
      <c r="S1196" s="34" t="s">
        <v>404</v>
      </c>
      <c r="T1196" s="34">
        <v>144</v>
      </c>
      <c r="U1196" s="34">
        <v>27450783</v>
      </c>
      <c r="V1196" s="34">
        <v>1</v>
      </c>
      <c r="W1196" s="34">
        <v>70253</v>
      </c>
      <c r="X1196" s="35">
        <v>44761.875</v>
      </c>
      <c r="Y1196" s="34" t="s">
        <v>445</v>
      </c>
      <c r="Z1196" s="34">
        <v>0</v>
      </c>
      <c r="AA1196" s="35"/>
      <c r="AB1196" s="35">
        <v>44761.875</v>
      </c>
      <c r="AC1196" s="35">
        <v>28909.875</v>
      </c>
      <c r="AD1196" s="35">
        <v>42555.875</v>
      </c>
      <c r="AE1196" s="35"/>
      <c r="AF1196" s="35">
        <v>42565.875</v>
      </c>
      <c r="AG1196" s="34"/>
      <c r="AH1196" s="34">
        <v>0</v>
      </c>
      <c r="AI1196" s="34">
        <v>0</v>
      </c>
      <c r="AJ1196" s="34">
        <v>0</v>
      </c>
      <c r="AK1196" s="34">
        <v>0</v>
      </c>
      <c r="AL1196" s="34">
        <v>0</v>
      </c>
      <c r="AM1196" s="34">
        <v>0</v>
      </c>
      <c r="AN1196" s="34" t="s">
        <v>389</v>
      </c>
      <c r="AO1196" s="34">
        <v>71</v>
      </c>
      <c r="AP1196" s="34" t="s">
        <v>817</v>
      </c>
      <c r="AQ1196" s="34">
        <v>272243</v>
      </c>
      <c r="AR1196" s="34">
        <v>2722.43</v>
      </c>
      <c r="AS1196" s="34" t="s">
        <v>408</v>
      </c>
      <c r="AT1196" t="str">
        <f t="shared" si="64"/>
        <v>1087390002915156900DXNXXL XLVX DX WXTX2409.27SIMSIMSIM1442745078317025344761.875GP4 - FACERN - FEDERACAO DAS ASSOCIACOES COMERCIAI044761.87528909.87542555.87542565.875000000AMIL71GP4 - AMIL 400 NACIONAL R COPART PJCA QP2722432722.43ATIVO</v>
      </c>
      <c r="AU1196">
        <f t="shared" si="65"/>
        <v>1</v>
      </c>
      <c r="AV1196">
        <f t="shared" si="66"/>
        <v>1</v>
      </c>
      <c r="AW1196">
        <f>COUNTIF(Erros!$J$2:$J$1060,H1196)</f>
        <v>3</v>
      </c>
      <c r="AX1196">
        <f>COUNTIF(Discrepante!$J$2:$J$86,H1196)</f>
        <v>0</v>
      </c>
      <c r="AY1196">
        <f>COUNTIF(Acertos!$J$2:$J$37,H1196)</f>
        <v>0</v>
      </c>
    </row>
    <row r="1197" spans="1:51">
      <c r="A1197" s="33"/>
      <c r="B1197" s="33"/>
      <c r="C1197" s="33"/>
      <c r="D1197" s="36">
        <v>108739000</v>
      </c>
      <c r="E1197" s="33"/>
      <c r="F1197" s="33"/>
      <c r="G1197" s="33"/>
      <c r="H1197" s="36">
        <v>291515690</v>
      </c>
      <c r="I1197" s="30">
        <v>0</v>
      </c>
      <c r="J1197" s="36" t="s">
        <v>816</v>
      </c>
      <c r="K1197" s="33"/>
      <c r="L1197" s="33"/>
      <c r="M1197" s="33"/>
      <c r="N1197" s="33"/>
      <c r="O1197" s="33"/>
      <c r="P1197" s="36">
        <v>2409.27</v>
      </c>
      <c r="Q1197" s="36" t="s">
        <v>404</v>
      </c>
      <c r="R1197" s="36" t="s">
        <v>404</v>
      </c>
      <c r="S1197" s="36" t="s">
        <v>404</v>
      </c>
      <c r="T1197" s="36">
        <v>144</v>
      </c>
      <c r="U1197" s="36">
        <v>27450783</v>
      </c>
      <c r="V1197" s="36">
        <v>1</v>
      </c>
      <c r="W1197" s="36">
        <v>70253</v>
      </c>
      <c r="X1197" s="37">
        <v>44761.875</v>
      </c>
      <c r="Y1197" s="36" t="s">
        <v>445</v>
      </c>
      <c r="Z1197" s="36">
        <v>0</v>
      </c>
      <c r="AA1197" s="37"/>
      <c r="AB1197" s="37">
        <v>44761.875</v>
      </c>
      <c r="AC1197" s="37">
        <v>28909.875</v>
      </c>
      <c r="AD1197" s="37">
        <v>42555.875</v>
      </c>
      <c r="AE1197" s="37"/>
      <c r="AF1197" s="37">
        <v>42565.875</v>
      </c>
      <c r="AG1197" s="36"/>
      <c r="AH1197" s="36">
        <v>0</v>
      </c>
      <c r="AI1197" s="36">
        <v>0</v>
      </c>
      <c r="AJ1197" s="36">
        <v>0</v>
      </c>
      <c r="AK1197" s="36">
        <v>0</v>
      </c>
      <c r="AL1197" s="36">
        <v>0</v>
      </c>
      <c r="AM1197" s="36">
        <v>0</v>
      </c>
      <c r="AN1197" s="36" t="s">
        <v>389</v>
      </c>
      <c r="AO1197" s="36">
        <v>71</v>
      </c>
      <c r="AP1197" s="36" t="s">
        <v>817</v>
      </c>
      <c r="AQ1197" s="36">
        <v>272243</v>
      </c>
      <c r="AR1197" s="36">
        <v>2722.43</v>
      </c>
      <c r="AS1197" s="36" t="s">
        <v>408</v>
      </c>
      <c r="AT1197" t="str">
        <f t="shared" si="64"/>
        <v>1087390002915156900DXNXXL XLVX DX WXTX2409.27SIMSIMSIM1442745078317025344761.875GP4 - FACERN - FEDERACAO DAS ASSOCIACOES COMERCIAI044761.87528909.87542555.87542565.875000000AMIL71GP4 - AMIL 400 NACIONAL R COPART PJCA QP2722432722.43ATIVO</v>
      </c>
      <c r="AU1197">
        <f t="shared" si="65"/>
        <v>1</v>
      </c>
      <c r="AV1197">
        <f t="shared" si="66"/>
        <v>1</v>
      </c>
      <c r="AW1197">
        <f>COUNTIF(Erros!$J$2:$J$1060,H1197)</f>
        <v>3</v>
      </c>
      <c r="AX1197">
        <f>COUNTIF(Discrepante!$J$2:$J$86,H1197)</f>
        <v>0</v>
      </c>
      <c r="AY1197">
        <f>COUNTIF(Acertos!$J$2:$J$37,H1197)</f>
        <v>0</v>
      </c>
    </row>
    <row r="1198" spans="1:51">
      <c r="A1198" s="33"/>
      <c r="B1198" s="33"/>
      <c r="C1198" s="33"/>
      <c r="D1198" s="34">
        <v>108739000</v>
      </c>
      <c r="E1198" s="33"/>
      <c r="F1198" s="33"/>
      <c r="G1198" s="33"/>
      <c r="H1198" s="34">
        <v>291515703</v>
      </c>
      <c r="I1198" s="29">
        <v>0</v>
      </c>
      <c r="J1198" s="34" t="s">
        <v>818</v>
      </c>
      <c r="K1198" s="33"/>
      <c r="L1198" s="33"/>
      <c r="M1198" s="33"/>
      <c r="N1198" s="33"/>
      <c r="O1198" s="33"/>
      <c r="P1198" s="34">
        <v>1517.14</v>
      </c>
      <c r="Q1198" s="34" t="s">
        <v>404</v>
      </c>
      <c r="R1198" s="34" t="s">
        <v>404</v>
      </c>
      <c r="S1198" s="34" t="s">
        <v>404</v>
      </c>
      <c r="T1198" s="34">
        <v>144</v>
      </c>
      <c r="U1198" s="34">
        <v>27450783</v>
      </c>
      <c r="V1198" s="34">
        <v>1</v>
      </c>
      <c r="W1198" s="34">
        <v>70253</v>
      </c>
      <c r="X1198" s="35">
        <v>44761.875</v>
      </c>
      <c r="Y1198" s="34" t="s">
        <v>445</v>
      </c>
      <c r="Z1198" s="34">
        <v>1</v>
      </c>
      <c r="AA1198" s="35"/>
      <c r="AB1198" s="35">
        <v>44761.875</v>
      </c>
      <c r="AC1198" s="35">
        <v>36057.875</v>
      </c>
      <c r="AD1198" s="35">
        <v>42555.875</v>
      </c>
      <c r="AE1198" s="35"/>
      <c r="AF1198" s="35">
        <v>42565.875</v>
      </c>
      <c r="AG1198" s="34"/>
      <c r="AH1198" s="34">
        <v>0</v>
      </c>
      <c r="AI1198" s="34">
        <v>0</v>
      </c>
      <c r="AJ1198" s="34">
        <v>0</v>
      </c>
      <c r="AK1198" s="34">
        <v>0</v>
      </c>
      <c r="AL1198" s="34">
        <v>0</v>
      </c>
      <c r="AM1198" s="34">
        <v>0</v>
      </c>
      <c r="AN1198" s="34" t="s">
        <v>389</v>
      </c>
      <c r="AO1198" s="34">
        <v>71</v>
      </c>
      <c r="AP1198" s="34" t="s">
        <v>817</v>
      </c>
      <c r="AQ1198" s="34">
        <v>171433</v>
      </c>
      <c r="AR1198" s="34">
        <v>1714.33</v>
      </c>
      <c r="AS1198" s="34" t="s">
        <v>408</v>
      </c>
      <c r="AT1198" t="str">
        <f t="shared" si="64"/>
        <v>1087390002915157030VXNXWXU FXRNXNDX XLVX1517.14SIMSIMSIM1442745078317025344761.875GP4 - FACERN - FEDERACAO DAS ASSOCIACOES COMERCIAI144761.87536057.87542555.87542565.875000000AMIL71GP4 - AMIL 400 NACIONAL R COPART PJCA QP1714331714.33ATIVO</v>
      </c>
      <c r="AU1198">
        <f t="shared" si="65"/>
        <v>0</v>
      </c>
      <c r="AV1198">
        <f t="shared" si="66"/>
        <v>0</v>
      </c>
      <c r="AW1198">
        <f>COUNTIF(Erros!$J$2:$J$1060,H1198)</f>
        <v>3</v>
      </c>
      <c r="AX1198">
        <f>COUNTIF(Discrepante!$J$2:$J$86,H1198)</f>
        <v>0</v>
      </c>
      <c r="AY1198">
        <f>COUNTIF(Acertos!$J$2:$J$37,H1198)</f>
        <v>0</v>
      </c>
    </row>
    <row r="1199" spans="1:51">
      <c r="A1199" s="33"/>
      <c r="B1199" s="33"/>
      <c r="C1199" s="33"/>
      <c r="D1199" s="36">
        <v>108739000</v>
      </c>
      <c r="E1199" s="33"/>
      <c r="F1199" s="33"/>
      <c r="G1199" s="33"/>
      <c r="H1199" s="36">
        <v>291515703</v>
      </c>
      <c r="I1199" s="30">
        <v>0</v>
      </c>
      <c r="J1199" s="36" t="s">
        <v>818</v>
      </c>
      <c r="K1199" s="33"/>
      <c r="L1199" s="33"/>
      <c r="M1199" s="33"/>
      <c r="N1199" s="33"/>
      <c r="O1199" s="33"/>
      <c r="P1199" s="36">
        <v>1517.14</v>
      </c>
      <c r="Q1199" s="36" t="s">
        <v>404</v>
      </c>
      <c r="R1199" s="36" t="s">
        <v>404</v>
      </c>
      <c r="S1199" s="36" t="s">
        <v>404</v>
      </c>
      <c r="T1199" s="36">
        <v>144</v>
      </c>
      <c r="U1199" s="36">
        <v>27450783</v>
      </c>
      <c r="V1199" s="36">
        <v>1</v>
      </c>
      <c r="W1199" s="36">
        <v>70253</v>
      </c>
      <c r="X1199" s="37">
        <v>44761.875</v>
      </c>
      <c r="Y1199" s="36" t="s">
        <v>445</v>
      </c>
      <c r="Z1199" s="36">
        <v>1</v>
      </c>
      <c r="AA1199" s="37"/>
      <c r="AB1199" s="37">
        <v>44761.875</v>
      </c>
      <c r="AC1199" s="37">
        <v>36057.875</v>
      </c>
      <c r="AD1199" s="37">
        <v>42555.875</v>
      </c>
      <c r="AE1199" s="37"/>
      <c r="AF1199" s="37">
        <v>42565.875</v>
      </c>
      <c r="AG1199" s="36"/>
      <c r="AH1199" s="36">
        <v>0</v>
      </c>
      <c r="AI1199" s="36">
        <v>0</v>
      </c>
      <c r="AJ1199" s="36">
        <v>0</v>
      </c>
      <c r="AK1199" s="36">
        <v>0</v>
      </c>
      <c r="AL1199" s="36">
        <v>0</v>
      </c>
      <c r="AM1199" s="36">
        <v>0</v>
      </c>
      <c r="AN1199" s="36" t="s">
        <v>389</v>
      </c>
      <c r="AO1199" s="36">
        <v>71</v>
      </c>
      <c r="AP1199" s="36" t="s">
        <v>817</v>
      </c>
      <c r="AQ1199" s="36">
        <v>171433</v>
      </c>
      <c r="AR1199" s="36">
        <v>1714.33</v>
      </c>
      <c r="AS1199" s="36" t="s">
        <v>408</v>
      </c>
      <c r="AT1199" t="str">
        <f t="shared" si="64"/>
        <v>1087390002915157030VXNXWXU FXRNXNDX XLVX1517.14SIMSIMSIM1442745078317025344761.875GP4 - FACERN - FEDERACAO DAS ASSOCIACOES COMERCIAI144761.87536057.87542555.87542565.875000000AMIL71GP4 - AMIL 400 NACIONAL R COPART PJCA QP1714331714.33ATIVO</v>
      </c>
      <c r="AU1199">
        <f t="shared" si="65"/>
        <v>1</v>
      </c>
      <c r="AV1199">
        <f t="shared" si="66"/>
        <v>1</v>
      </c>
      <c r="AW1199">
        <f>COUNTIF(Erros!$J$2:$J$1060,H1199)</f>
        <v>3</v>
      </c>
      <c r="AX1199">
        <f>COUNTIF(Discrepante!$J$2:$J$86,H1199)</f>
        <v>0</v>
      </c>
      <c r="AY1199">
        <f>COUNTIF(Acertos!$J$2:$J$37,H1199)</f>
        <v>0</v>
      </c>
    </row>
    <row r="1200" spans="1:51">
      <c r="A1200" s="33"/>
      <c r="B1200" s="33"/>
      <c r="C1200" s="33"/>
      <c r="D1200" s="34">
        <v>108739000</v>
      </c>
      <c r="E1200" s="33"/>
      <c r="F1200" s="33"/>
      <c r="G1200" s="33"/>
      <c r="H1200" s="34">
        <v>291515703</v>
      </c>
      <c r="I1200" s="29">
        <v>0</v>
      </c>
      <c r="J1200" s="34" t="s">
        <v>818</v>
      </c>
      <c r="K1200" s="33"/>
      <c r="L1200" s="33"/>
      <c r="M1200" s="33"/>
      <c r="N1200" s="33"/>
      <c r="O1200" s="33"/>
      <c r="P1200" s="34">
        <v>1517.14</v>
      </c>
      <c r="Q1200" s="34" t="s">
        <v>404</v>
      </c>
      <c r="R1200" s="34" t="s">
        <v>404</v>
      </c>
      <c r="S1200" s="34" t="s">
        <v>404</v>
      </c>
      <c r="T1200" s="34">
        <v>144</v>
      </c>
      <c r="U1200" s="34">
        <v>27450783</v>
      </c>
      <c r="V1200" s="34">
        <v>1</v>
      </c>
      <c r="W1200" s="34">
        <v>70253</v>
      </c>
      <c r="X1200" s="35">
        <v>44761.875</v>
      </c>
      <c r="Y1200" s="34" t="s">
        <v>445</v>
      </c>
      <c r="Z1200" s="34">
        <v>1</v>
      </c>
      <c r="AA1200" s="35"/>
      <c r="AB1200" s="35">
        <v>44761.875</v>
      </c>
      <c r="AC1200" s="35">
        <v>36057.875</v>
      </c>
      <c r="AD1200" s="35">
        <v>42555.875</v>
      </c>
      <c r="AE1200" s="35"/>
      <c r="AF1200" s="35">
        <v>42565.875</v>
      </c>
      <c r="AG1200" s="34"/>
      <c r="AH1200" s="34">
        <v>0</v>
      </c>
      <c r="AI1200" s="34">
        <v>0</v>
      </c>
      <c r="AJ1200" s="34">
        <v>0</v>
      </c>
      <c r="AK1200" s="34">
        <v>0</v>
      </c>
      <c r="AL1200" s="34">
        <v>0</v>
      </c>
      <c r="AM1200" s="34">
        <v>0</v>
      </c>
      <c r="AN1200" s="34" t="s">
        <v>389</v>
      </c>
      <c r="AO1200" s="34">
        <v>71</v>
      </c>
      <c r="AP1200" s="34" t="s">
        <v>817</v>
      </c>
      <c r="AQ1200" s="34">
        <v>171433</v>
      </c>
      <c r="AR1200" s="34">
        <v>1714.33</v>
      </c>
      <c r="AS1200" s="34" t="s">
        <v>408</v>
      </c>
      <c r="AT1200" t="str">
        <f t="shared" si="64"/>
        <v>1087390002915157030VXNXWXU FXRNXNDX XLVX1517.14SIMSIMSIM1442745078317025344761.875GP4 - FACERN - FEDERACAO DAS ASSOCIACOES COMERCIAI144761.87536057.87542555.87542565.875000000AMIL71GP4 - AMIL 400 NACIONAL R COPART PJCA QP1714331714.33ATIVO</v>
      </c>
      <c r="AU1200">
        <f t="shared" si="65"/>
        <v>1</v>
      </c>
      <c r="AV1200">
        <f t="shared" si="66"/>
        <v>1</v>
      </c>
      <c r="AW1200">
        <f>COUNTIF(Erros!$J$2:$J$1060,H1200)</f>
        <v>3</v>
      </c>
      <c r="AX1200">
        <f>COUNTIF(Discrepante!$J$2:$J$86,H1200)</f>
        <v>0</v>
      </c>
      <c r="AY1200">
        <f>COUNTIF(Acertos!$J$2:$J$37,H1200)</f>
        <v>0</v>
      </c>
    </row>
    <row r="1201" spans="1:51">
      <c r="A1201" s="33"/>
      <c r="B1201" s="33"/>
      <c r="C1201" s="33"/>
      <c r="D1201" s="36">
        <v>108739000</v>
      </c>
      <c r="E1201" s="33"/>
      <c r="F1201" s="33"/>
      <c r="G1201" s="33"/>
      <c r="H1201" s="36">
        <v>291515711</v>
      </c>
      <c r="I1201" s="30">
        <v>0</v>
      </c>
      <c r="J1201" s="36" t="s">
        <v>819</v>
      </c>
      <c r="K1201" s="33"/>
      <c r="L1201" s="33"/>
      <c r="M1201" s="33"/>
      <c r="N1201" s="33"/>
      <c r="O1201" s="33"/>
      <c r="P1201" s="36">
        <v>1213.5999999999999</v>
      </c>
      <c r="Q1201" s="36" t="s">
        <v>404</v>
      </c>
      <c r="R1201" s="36" t="s">
        <v>404</v>
      </c>
      <c r="S1201" s="36" t="s">
        <v>404</v>
      </c>
      <c r="T1201" s="36">
        <v>144</v>
      </c>
      <c r="U1201" s="36">
        <v>27450783</v>
      </c>
      <c r="V1201" s="36">
        <v>1</v>
      </c>
      <c r="W1201" s="36">
        <v>70253</v>
      </c>
      <c r="X1201" s="37">
        <v>44761.875</v>
      </c>
      <c r="Y1201" s="36" t="s">
        <v>445</v>
      </c>
      <c r="Z1201" s="36">
        <v>2</v>
      </c>
      <c r="AA1201" s="37"/>
      <c r="AB1201" s="37">
        <v>44761.875</v>
      </c>
      <c r="AC1201" s="37">
        <v>40261.875</v>
      </c>
      <c r="AD1201" s="37">
        <v>42555.875</v>
      </c>
      <c r="AE1201" s="37"/>
      <c r="AF1201" s="37">
        <v>42565.875</v>
      </c>
      <c r="AG1201" s="36"/>
      <c r="AH1201" s="36">
        <v>0</v>
      </c>
      <c r="AI1201" s="36">
        <v>0</v>
      </c>
      <c r="AJ1201" s="36">
        <v>0</v>
      </c>
      <c r="AK1201" s="36">
        <v>0</v>
      </c>
      <c r="AL1201" s="36">
        <v>0</v>
      </c>
      <c r="AM1201" s="36">
        <v>0</v>
      </c>
      <c r="AN1201" s="36" t="s">
        <v>389</v>
      </c>
      <c r="AO1201" s="36">
        <v>71</v>
      </c>
      <c r="AP1201" s="36" t="s">
        <v>817</v>
      </c>
      <c r="AQ1201" s="36">
        <v>137142</v>
      </c>
      <c r="AR1201" s="36">
        <v>1371.42</v>
      </c>
      <c r="AS1201" s="36" t="s">
        <v>408</v>
      </c>
      <c r="AT1201" t="str">
        <f t="shared" si="64"/>
        <v>1087390002915157110LUXX FXRNXNDX XLVX1213.6SIMSIMSIM1442745078317025344761.875GP4 - FACERN - FEDERACAO DAS ASSOCIACOES COMERCIAI244761.87540261.87542555.87542565.875000000AMIL71GP4 - AMIL 400 NACIONAL R COPART PJCA QP1371421371.42ATIVO</v>
      </c>
      <c r="AU1201">
        <f t="shared" si="65"/>
        <v>0</v>
      </c>
      <c r="AV1201">
        <f t="shared" si="66"/>
        <v>0</v>
      </c>
      <c r="AW1201">
        <f>COUNTIF(Erros!$J$2:$J$1060,H1201)</f>
        <v>3</v>
      </c>
      <c r="AX1201">
        <f>COUNTIF(Discrepante!$J$2:$J$86,H1201)</f>
        <v>0</v>
      </c>
      <c r="AY1201">
        <f>COUNTIF(Acertos!$J$2:$J$37,H1201)</f>
        <v>0</v>
      </c>
    </row>
    <row r="1202" spans="1:51">
      <c r="A1202" s="33"/>
      <c r="B1202" s="33"/>
      <c r="C1202" s="33"/>
      <c r="D1202" s="34">
        <v>108739000</v>
      </c>
      <c r="E1202" s="33"/>
      <c r="F1202" s="33"/>
      <c r="G1202" s="33"/>
      <c r="H1202" s="34">
        <v>291515711</v>
      </c>
      <c r="I1202" s="29">
        <v>0</v>
      </c>
      <c r="J1202" s="34" t="s">
        <v>819</v>
      </c>
      <c r="K1202" s="33"/>
      <c r="L1202" s="33"/>
      <c r="M1202" s="33"/>
      <c r="N1202" s="33"/>
      <c r="O1202" s="33"/>
      <c r="P1202" s="34">
        <v>1213.5999999999999</v>
      </c>
      <c r="Q1202" s="34" t="s">
        <v>404</v>
      </c>
      <c r="R1202" s="34" t="s">
        <v>404</v>
      </c>
      <c r="S1202" s="34" t="s">
        <v>404</v>
      </c>
      <c r="T1202" s="34">
        <v>144</v>
      </c>
      <c r="U1202" s="34">
        <v>27450783</v>
      </c>
      <c r="V1202" s="34">
        <v>1</v>
      </c>
      <c r="W1202" s="34">
        <v>70253</v>
      </c>
      <c r="X1202" s="35">
        <v>44761.875</v>
      </c>
      <c r="Y1202" s="34" t="s">
        <v>445</v>
      </c>
      <c r="Z1202" s="34">
        <v>2</v>
      </c>
      <c r="AA1202" s="35"/>
      <c r="AB1202" s="35">
        <v>44761.875</v>
      </c>
      <c r="AC1202" s="35">
        <v>40261.875</v>
      </c>
      <c r="AD1202" s="35">
        <v>42555.875</v>
      </c>
      <c r="AE1202" s="35"/>
      <c r="AF1202" s="35">
        <v>42565.875</v>
      </c>
      <c r="AG1202" s="34"/>
      <c r="AH1202" s="34">
        <v>0</v>
      </c>
      <c r="AI1202" s="34">
        <v>0</v>
      </c>
      <c r="AJ1202" s="34">
        <v>0</v>
      </c>
      <c r="AK1202" s="34">
        <v>0</v>
      </c>
      <c r="AL1202" s="34">
        <v>0</v>
      </c>
      <c r="AM1202" s="34">
        <v>0</v>
      </c>
      <c r="AN1202" s="34" t="s">
        <v>389</v>
      </c>
      <c r="AO1202" s="34">
        <v>71</v>
      </c>
      <c r="AP1202" s="34" t="s">
        <v>817</v>
      </c>
      <c r="AQ1202" s="34">
        <v>137142</v>
      </c>
      <c r="AR1202" s="34">
        <v>1371.42</v>
      </c>
      <c r="AS1202" s="34" t="s">
        <v>408</v>
      </c>
      <c r="AT1202" t="str">
        <f t="shared" si="64"/>
        <v>1087390002915157110LUXX FXRNXNDX XLVX1213.6SIMSIMSIM1442745078317025344761.875GP4 - FACERN - FEDERACAO DAS ASSOCIACOES COMERCIAI244761.87540261.87542555.87542565.875000000AMIL71GP4 - AMIL 400 NACIONAL R COPART PJCA QP1371421371.42ATIVO</v>
      </c>
      <c r="AU1202">
        <f t="shared" si="65"/>
        <v>1</v>
      </c>
      <c r="AV1202">
        <f t="shared" si="66"/>
        <v>1</v>
      </c>
      <c r="AW1202">
        <f>COUNTIF(Erros!$J$2:$J$1060,H1202)</f>
        <v>3</v>
      </c>
      <c r="AX1202">
        <f>COUNTIF(Discrepante!$J$2:$J$86,H1202)</f>
        <v>0</v>
      </c>
      <c r="AY1202">
        <f>COUNTIF(Acertos!$J$2:$J$37,H1202)</f>
        <v>0</v>
      </c>
    </row>
    <row r="1203" spans="1:51">
      <c r="A1203" s="33"/>
      <c r="B1203" s="33"/>
      <c r="C1203" s="33"/>
      <c r="D1203" s="36">
        <v>108739000</v>
      </c>
      <c r="E1203" s="33"/>
      <c r="F1203" s="33"/>
      <c r="G1203" s="33"/>
      <c r="H1203" s="36">
        <v>291515711</v>
      </c>
      <c r="I1203" s="30">
        <v>0</v>
      </c>
      <c r="J1203" s="36" t="s">
        <v>819</v>
      </c>
      <c r="K1203" s="33"/>
      <c r="L1203" s="33"/>
      <c r="M1203" s="33"/>
      <c r="N1203" s="33"/>
      <c r="O1203" s="33"/>
      <c r="P1203" s="36">
        <v>1213.5999999999999</v>
      </c>
      <c r="Q1203" s="36" t="s">
        <v>404</v>
      </c>
      <c r="R1203" s="36" t="s">
        <v>404</v>
      </c>
      <c r="S1203" s="36" t="s">
        <v>404</v>
      </c>
      <c r="T1203" s="36">
        <v>144</v>
      </c>
      <c r="U1203" s="36">
        <v>27450783</v>
      </c>
      <c r="V1203" s="36">
        <v>1</v>
      </c>
      <c r="W1203" s="36">
        <v>70253</v>
      </c>
      <c r="X1203" s="37">
        <v>44761.875</v>
      </c>
      <c r="Y1203" s="36" t="s">
        <v>445</v>
      </c>
      <c r="Z1203" s="36">
        <v>2</v>
      </c>
      <c r="AA1203" s="37"/>
      <c r="AB1203" s="37">
        <v>44761.875</v>
      </c>
      <c r="AC1203" s="37">
        <v>40261.875</v>
      </c>
      <c r="AD1203" s="37">
        <v>42555.875</v>
      </c>
      <c r="AE1203" s="37"/>
      <c r="AF1203" s="37">
        <v>42565.875</v>
      </c>
      <c r="AG1203" s="36"/>
      <c r="AH1203" s="36">
        <v>0</v>
      </c>
      <c r="AI1203" s="36">
        <v>0</v>
      </c>
      <c r="AJ1203" s="36">
        <v>0</v>
      </c>
      <c r="AK1203" s="36">
        <v>0</v>
      </c>
      <c r="AL1203" s="36">
        <v>0</v>
      </c>
      <c r="AM1203" s="36">
        <v>0</v>
      </c>
      <c r="AN1203" s="36" t="s">
        <v>389</v>
      </c>
      <c r="AO1203" s="36">
        <v>71</v>
      </c>
      <c r="AP1203" s="36" t="s">
        <v>817</v>
      </c>
      <c r="AQ1203" s="36">
        <v>137142</v>
      </c>
      <c r="AR1203" s="36">
        <v>1371.42</v>
      </c>
      <c r="AS1203" s="36" t="s">
        <v>408</v>
      </c>
      <c r="AT1203" t="str">
        <f t="shared" si="64"/>
        <v>1087390002915157110LUXX FXRNXNDX XLVX1213.6SIMSIMSIM1442745078317025344761.875GP4 - FACERN - FEDERACAO DAS ASSOCIACOES COMERCIAI244761.87540261.87542555.87542565.875000000AMIL71GP4 - AMIL 400 NACIONAL R COPART PJCA QP1371421371.42ATIVO</v>
      </c>
      <c r="AU1203">
        <f t="shared" si="65"/>
        <v>1</v>
      </c>
      <c r="AV1203">
        <f t="shared" si="66"/>
        <v>1</v>
      </c>
      <c r="AW1203">
        <f>COUNTIF(Erros!$J$2:$J$1060,H1203)</f>
        <v>3</v>
      </c>
      <c r="AX1203">
        <f>COUNTIF(Discrepante!$J$2:$J$86,H1203)</f>
        <v>0</v>
      </c>
      <c r="AY1203">
        <f>COUNTIF(Acertos!$J$2:$J$37,H1203)</f>
        <v>0</v>
      </c>
    </row>
    <row r="1204" spans="1:51">
      <c r="A1204" s="33"/>
      <c r="B1204" s="33"/>
      <c r="C1204" s="33"/>
      <c r="D1204" s="34">
        <v>108739000</v>
      </c>
      <c r="E1204" s="33"/>
      <c r="F1204" s="33"/>
      <c r="G1204" s="33"/>
      <c r="H1204" s="34">
        <v>291517307</v>
      </c>
      <c r="I1204" s="29">
        <v>0</v>
      </c>
      <c r="J1204" s="34" t="s">
        <v>820</v>
      </c>
      <c r="K1204" s="33"/>
      <c r="L1204" s="33"/>
      <c r="M1204" s="33"/>
      <c r="N1204" s="33"/>
      <c r="O1204" s="33"/>
      <c r="P1204" s="34">
        <v>2913.83</v>
      </c>
      <c r="Q1204" s="34" t="s">
        <v>404</v>
      </c>
      <c r="R1204" s="34" t="s">
        <v>404</v>
      </c>
      <c r="S1204" s="34" t="s">
        <v>404</v>
      </c>
      <c r="T1204" s="34">
        <v>144</v>
      </c>
      <c r="U1204" s="34">
        <v>27447362</v>
      </c>
      <c r="V1204" s="34">
        <v>1</v>
      </c>
      <c r="W1204" s="34">
        <v>70263</v>
      </c>
      <c r="X1204" s="35">
        <v>44761.875</v>
      </c>
      <c r="Y1204" s="34" t="s">
        <v>445</v>
      </c>
      <c r="Z1204" s="34">
        <v>0</v>
      </c>
      <c r="AA1204" s="35"/>
      <c r="AB1204" s="35">
        <v>44761.875</v>
      </c>
      <c r="AC1204" s="35">
        <v>25867.875</v>
      </c>
      <c r="AD1204" s="35">
        <v>42555.875</v>
      </c>
      <c r="AE1204" s="35"/>
      <c r="AF1204" s="35">
        <v>42565.875</v>
      </c>
      <c r="AG1204" s="34"/>
      <c r="AH1204" s="34">
        <v>0</v>
      </c>
      <c r="AI1204" s="34">
        <v>0</v>
      </c>
      <c r="AJ1204" s="34">
        <v>0</v>
      </c>
      <c r="AK1204" s="34">
        <v>0</v>
      </c>
      <c r="AL1204" s="34">
        <v>0</v>
      </c>
      <c r="AM1204" s="34">
        <v>0</v>
      </c>
      <c r="AN1204" s="34" t="s">
        <v>389</v>
      </c>
      <c r="AO1204" s="34">
        <v>71</v>
      </c>
      <c r="AP1204" s="34" t="s">
        <v>821</v>
      </c>
      <c r="AQ1204" s="34">
        <v>32926</v>
      </c>
      <c r="AR1204" s="34">
        <v>3292.6</v>
      </c>
      <c r="AS1204" s="34" t="s">
        <v>408</v>
      </c>
      <c r="AT1204" t="str">
        <f t="shared" si="64"/>
        <v>1087390002915173070WHRXTXXNX MXRXX PXX MXRWX2913.83SIMSIMSIM1442744736217026344761.875GP4 - FACERN - FEDERACAO DAS ASSOCIACOES COMERCIAI044761.87525867.87542555.87542565.875000000AMIL71GP4 - AMIL 400 NACIONAL R COPART PJCA QC329263292.6ATIVO</v>
      </c>
      <c r="AU1204">
        <f t="shared" si="65"/>
        <v>0</v>
      </c>
      <c r="AV1204">
        <f t="shared" si="66"/>
        <v>0</v>
      </c>
      <c r="AW1204">
        <f>COUNTIF(Erros!$J$2:$J$1060,H1204)</f>
        <v>3</v>
      </c>
      <c r="AX1204">
        <f>COUNTIF(Discrepante!$J$2:$J$86,H1204)</f>
        <v>0</v>
      </c>
      <c r="AY1204">
        <f>COUNTIF(Acertos!$J$2:$J$37,H1204)</f>
        <v>0</v>
      </c>
    </row>
    <row r="1205" spans="1:51">
      <c r="A1205" s="33"/>
      <c r="B1205" s="33"/>
      <c r="C1205" s="33"/>
      <c r="D1205" s="36">
        <v>108739000</v>
      </c>
      <c r="E1205" s="33"/>
      <c r="F1205" s="33"/>
      <c r="G1205" s="33"/>
      <c r="H1205" s="36">
        <v>291517307</v>
      </c>
      <c r="I1205" s="30">
        <v>0</v>
      </c>
      <c r="J1205" s="36" t="s">
        <v>820</v>
      </c>
      <c r="K1205" s="33"/>
      <c r="L1205" s="33"/>
      <c r="M1205" s="33"/>
      <c r="N1205" s="33"/>
      <c r="O1205" s="33"/>
      <c r="P1205" s="36">
        <v>2913.83</v>
      </c>
      <c r="Q1205" s="36" t="s">
        <v>404</v>
      </c>
      <c r="R1205" s="36" t="s">
        <v>404</v>
      </c>
      <c r="S1205" s="36" t="s">
        <v>404</v>
      </c>
      <c r="T1205" s="36">
        <v>144</v>
      </c>
      <c r="U1205" s="36">
        <v>27447362</v>
      </c>
      <c r="V1205" s="36">
        <v>1</v>
      </c>
      <c r="W1205" s="36">
        <v>70263</v>
      </c>
      <c r="X1205" s="37">
        <v>44761.875</v>
      </c>
      <c r="Y1205" s="36" t="s">
        <v>445</v>
      </c>
      <c r="Z1205" s="36">
        <v>0</v>
      </c>
      <c r="AA1205" s="37"/>
      <c r="AB1205" s="37">
        <v>44761.875</v>
      </c>
      <c r="AC1205" s="37">
        <v>25867.875</v>
      </c>
      <c r="AD1205" s="37">
        <v>42555.875</v>
      </c>
      <c r="AE1205" s="37"/>
      <c r="AF1205" s="37">
        <v>42565.875</v>
      </c>
      <c r="AG1205" s="36"/>
      <c r="AH1205" s="36">
        <v>0</v>
      </c>
      <c r="AI1205" s="36">
        <v>0</v>
      </c>
      <c r="AJ1205" s="36">
        <v>0</v>
      </c>
      <c r="AK1205" s="36">
        <v>0</v>
      </c>
      <c r="AL1205" s="36">
        <v>0</v>
      </c>
      <c r="AM1205" s="36">
        <v>0</v>
      </c>
      <c r="AN1205" s="36" t="s">
        <v>389</v>
      </c>
      <c r="AO1205" s="36">
        <v>71</v>
      </c>
      <c r="AP1205" s="36" t="s">
        <v>821</v>
      </c>
      <c r="AQ1205" s="36">
        <v>32926</v>
      </c>
      <c r="AR1205" s="36">
        <v>3292.6</v>
      </c>
      <c r="AS1205" s="36" t="s">
        <v>408</v>
      </c>
      <c r="AT1205" t="str">
        <f t="shared" si="64"/>
        <v>1087390002915173070WHRXTXXNX MXRXX PXX MXRWX2913.83SIMSIMSIM1442744736217026344761.875GP4 - FACERN - FEDERACAO DAS ASSOCIACOES COMERCIAI044761.87525867.87542555.87542565.875000000AMIL71GP4 - AMIL 400 NACIONAL R COPART PJCA QC329263292.6ATIVO</v>
      </c>
      <c r="AU1205">
        <f t="shared" si="65"/>
        <v>1</v>
      </c>
      <c r="AV1205">
        <f t="shared" si="66"/>
        <v>1</v>
      </c>
      <c r="AW1205">
        <f>COUNTIF(Erros!$J$2:$J$1060,H1205)</f>
        <v>3</v>
      </c>
      <c r="AX1205">
        <f>COUNTIF(Discrepante!$J$2:$J$86,H1205)</f>
        <v>0</v>
      </c>
      <c r="AY1205">
        <f>COUNTIF(Acertos!$J$2:$J$37,H1205)</f>
        <v>0</v>
      </c>
    </row>
    <row r="1206" spans="1:51">
      <c r="A1206" s="33"/>
      <c r="B1206" s="33"/>
      <c r="C1206" s="33"/>
      <c r="D1206" s="34">
        <v>108739000</v>
      </c>
      <c r="E1206" s="33"/>
      <c r="F1206" s="33"/>
      <c r="G1206" s="33"/>
      <c r="H1206" s="34">
        <v>291517307</v>
      </c>
      <c r="I1206" s="29">
        <v>0</v>
      </c>
      <c r="J1206" s="34" t="s">
        <v>820</v>
      </c>
      <c r="K1206" s="33"/>
      <c r="L1206" s="33"/>
      <c r="M1206" s="33"/>
      <c r="N1206" s="33"/>
      <c r="O1206" s="33"/>
      <c r="P1206" s="34">
        <v>2913.83</v>
      </c>
      <c r="Q1206" s="34" t="s">
        <v>404</v>
      </c>
      <c r="R1206" s="34" t="s">
        <v>404</v>
      </c>
      <c r="S1206" s="34" t="s">
        <v>404</v>
      </c>
      <c r="T1206" s="34">
        <v>144</v>
      </c>
      <c r="U1206" s="34">
        <v>27447362</v>
      </c>
      <c r="V1206" s="34">
        <v>1</v>
      </c>
      <c r="W1206" s="34">
        <v>70263</v>
      </c>
      <c r="X1206" s="35">
        <v>44761.875</v>
      </c>
      <c r="Y1206" s="34" t="s">
        <v>445</v>
      </c>
      <c r="Z1206" s="34">
        <v>0</v>
      </c>
      <c r="AA1206" s="35"/>
      <c r="AB1206" s="35">
        <v>44761.875</v>
      </c>
      <c r="AC1206" s="35">
        <v>25867.875</v>
      </c>
      <c r="AD1206" s="35">
        <v>42555.875</v>
      </c>
      <c r="AE1206" s="35"/>
      <c r="AF1206" s="35">
        <v>42565.875</v>
      </c>
      <c r="AG1206" s="34"/>
      <c r="AH1206" s="34">
        <v>0</v>
      </c>
      <c r="AI1206" s="34">
        <v>0</v>
      </c>
      <c r="AJ1206" s="34">
        <v>0</v>
      </c>
      <c r="AK1206" s="34">
        <v>0</v>
      </c>
      <c r="AL1206" s="34">
        <v>0</v>
      </c>
      <c r="AM1206" s="34">
        <v>0</v>
      </c>
      <c r="AN1206" s="34" t="s">
        <v>389</v>
      </c>
      <c r="AO1206" s="34">
        <v>71</v>
      </c>
      <c r="AP1206" s="34" t="s">
        <v>821</v>
      </c>
      <c r="AQ1206" s="34">
        <v>32926</v>
      </c>
      <c r="AR1206" s="34">
        <v>3292.6</v>
      </c>
      <c r="AS1206" s="34" t="s">
        <v>408</v>
      </c>
      <c r="AT1206" t="str">
        <f t="shared" si="64"/>
        <v>1087390002915173070WHRXTXXNX MXRXX PXX MXRWX2913.83SIMSIMSIM1442744736217026344761.875GP4 - FACERN - FEDERACAO DAS ASSOCIACOES COMERCIAI044761.87525867.87542555.87542565.875000000AMIL71GP4 - AMIL 400 NACIONAL R COPART PJCA QC329263292.6ATIVO</v>
      </c>
      <c r="AU1206">
        <f t="shared" si="65"/>
        <v>1</v>
      </c>
      <c r="AV1206">
        <f t="shared" si="66"/>
        <v>1</v>
      </c>
      <c r="AW1206">
        <f>COUNTIF(Erros!$J$2:$J$1060,H1206)</f>
        <v>3</v>
      </c>
      <c r="AX1206">
        <f>COUNTIF(Discrepante!$J$2:$J$86,H1206)</f>
        <v>0</v>
      </c>
      <c r="AY1206">
        <f>COUNTIF(Acertos!$J$2:$J$37,H1206)</f>
        <v>0</v>
      </c>
    </row>
    <row r="1207" spans="1:51">
      <c r="A1207" s="31" t="s">
        <v>326</v>
      </c>
      <c r="B1207" s="31" t="s">
        <v>43</v>
      </c>
      <c r="C1207" s="31" t="s">
        <v>42</v>
      </c>
      <c r="D1207" s="27">
        <v>189733000</v>
      </c>
      <c r="E1207" s="27" t="s">
        <v>1071</v>
      </c>
      <c r="F1207" s="27" t="s">
        <v>44</v>
      </c>
      <c r="G1207" s="32">
        <v>42551.875</v>
      </c>
      <c r="H1207" s="31">
        <v>291554270</v>
      </c>
      <c r="I1207" s="27">
        <v>0</v>
      </c>
      <c r="J1207" s="31" t="s">
        <v>327</v>
      </c>
      <c r="K1207" s="31">
        <v>0</v>
      </c>
      <c r="L1207" s="31">
        <v>0</v>
      </c>
      <c r="M1207" s="31" t="s">
        <v>260</v>
      </c>
      <c r="N1207" s="31" t="s">
        <v>77</v>
      </c>
      <c r="O1207" s="31" t="s">
        <v>78</v>
      </c>
      <c r="P1207" s="31">
        <v>1469.36</v>
      </c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 t="str">
        <f t="shared" ref="AP1207:AP1208" si="71">M1207</f>
        <v>AMIL 400 QC NACIONAL R PJCA</v>
      </c>
      <c r="AQ1207" s="33"/>
      <c r="AR1207" s="33"/>
      <c r="AS1207" s="33"/>
      <c r="AT1207" t="str">
        <f t="shared" si="64"/>
        <v>630522006ce5ce76ca41534e630520e957663d50f553f459630522006ce5ce76ca415349189733000630520e957663d50f553f459189733000L42551.8752915542700GIXVXNNX WXRVXLHX DX NXWIMXNTX00AMIL 400 QC NACIONAL R PJCAMens. Titular Faixa Etária Implant.T1469.36AMIL 400 QC NACIONAL R PJCA</v>
      </c>
      <c r="AU1207">
        <f t="shared" si="65"/>
        <v>0</v>
      </c>
      <c r="AV1207">
        <f t="shared" si="66"/>
        <v>0</v>
      </c>
      <c r="AW1207">
        <f>COUNTIF(Erros!$J$2:$J$1060,H1207)</f>
        <v>1</v>
      </c>
      <c r="AX1207">
        <f>COUNTIF(Discrepante!$J$2:$J$86,H1207)</f>
        <v>0</v>
      </c>
      <c r="AY1207">
        <f>COUNTIF(Acertos!$J$2:$J$37,H1207)</f>
        <v>0</v>
      </c>
    </row>
    <row r="1208" spans="1:51">
      <c r="A1208" s="38" t="s">
        <v>331</v>
      </c>
      <c r="B1208" s="38" t="s">
        <v>49</v>
      </c>
      <c r="C1208" s="38" t="s">
        <v>48</v>
      </c>
      <c r="D1208" s="28">
        <v>320087000</v>
      </c>
      <c r="E1208" s="28" t="s">
        <v>1073</v>
      </c>
      <c r="F1208" s="28" t="s">
        <v>50</v>
      </c>
      <c r="G1208" s="39">
        <v>41820.875</v>
      </c>
      <c r="H1208" s="38">
        <v>851831940</v>
      </c>
      <c r="I1208" s="28">
        <v>0</v>
      </c>
      <c r="J1208" s="38" t="s">
        <v>332</v>
      </c>
      <c r="K1208" s="38">
        <v>0</v>
      </c>
      <c r="L1208" s="38">
        <v>0</v>
      </c>
      <c r="M1208" s="38" t="s">
        <v>300</v>
      </c>
      <c r="N1208" s="38" t="s">
        <v>157</v>
      </c>
      <c r="O1208" s="38" t="s">
        <v>78</v>
      </c>
      <c r="P1208" s="38">
        <v>5651.65</v>
      </c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 t="str">
        <f t="shared" si="71"/>
        <v>BLUE 300 PLUS NAC QC PJCA R</v>
      </c>
      <c r="AQ1208" s="33"/>
      <c r="AR1208" s="33"/>
      <c r="AS1208" s="33"/>
      <c r="AT1208" t="str">
        <f t="shared" si="64"/>
        <v>630523fabdc00722c3865634630520ea612e637c93d8bb09630523fabdc00722c3865633320087000630520ea612e637c93d8bb09320087000N41820.8758518319400XDNX MXRIX PXZ WXTXLX BRXNWX00BLUE 300 PLUS NAC QC PJCA RMens. Titular Per CapitaT5651.65BLUE 300 PLUS NAC QC PJCA R</v>
      </c>
      <c r="AU1208">
        <f t="shared" si="65"/>
        <v>0</v>
      </c>
      <c r="AV1208">
        <f t="shared" si="66"/>
        <v>0</v>
      </c>
      <c r="AW1208">
        <f>COUNTIF(Erros!$J$2:$J$1060,H1208)</f>
        <v>1</v>
      </c>
      <c r="AX1208">
        <f>COUNTIF(Discrepante!$J$2:$J$86,H1208)</f>
        <v>0</v>
      </c>
      <c r="AY1208">
        <f>COUNTIF(Acertos!$J$2:$J$37,H1208)</f>
        <v>0</v>
      </c>
    </row>
    <row r="1209" spans="1:51">
      <c r="A1209" s="33"/>
      <c r="B1209" s="33"/>
      <c r="C1209" s="33"/>
      <c r="D1209" s="34">
        <v>320087000</v>
      </c>
      <c r="E1209" s="33"/>
      <c r="F1209" s="33"/>
      <c r="G1209" s="33"/>
      <c r="H1209" s="34">
        <v>851831958</v>
      </c>
      <c r="I1209" s="29">
        <v>0</v>
      </c>
      <c r="J1209" s="34" t="s">
        <v>429</v>
      </c>
      <c r="K1209" s="33"/>
      <c r="L1209" s="33"/>
      <c r="M1209" s="33"/>
      <c r="N1209" s="33"/>
      <c r="O1209" s="33"/>
      <c r="P1209" s="34">
        <v>8282.4500000000007</v>
      </c>
      <c r="Q1209" s="34" t="s">
        <v>404</v>
      </c>
      <c r="R1209" s="34" t="s">
        <v>404</v>
      </c>
      <c r="S1209" s="34" t="s">
        <v>404</v>
      </c>
      <c r="T1209" s="34">
        <v>129</v>
      </c>
      <c r="U1209" s="34">
        <v>26649007</v>
      </c>
      <c r="V1209" s="34">
        <v>1</v>
      </c>
      <c r="W1209" s="34">
        <v>63374</v>
      </c>
      <c r="X1209" s="35">
        <v>44777.875</v>
      </c>
      <c r="Y1209" s="34" t="s">
        <v>428</v>
      </c>
      <c r="Z1209" s="34">
        <v>0</v>
      </c>
      <c r="AA1209" s="35"/>
      <c r="AB1209" s="35">
        <v>44777.875</v>
      </c>
      <c r="AC1209" s="35">
        <v>21935.916666666668</v>
      </c>
      <c r="AD1209" s="35">
        <v>44718.875</v>
      </c>
      <c r="AE1209" s="35">
        <v>44711.875</v>
      </c>
      <c r="AF1209" s="35">
        <v>41820.875</v>
      </c>
      <c r="AG1209" s="34">
        <v>851831958</v>
      </c>
      <c r="AH1209" s="34">
        <v>3981</v>
      </c>
      <c r="AI1209" s="34">
        <v>3522</v>
      </c>
      <c r="AJ1209" s="34">
        <v>35.22</v>
      </c>
      <c r="AK1209" s="34">
        <v>3522</v>
      </c>
      <c r="AL1209" s="34">
        <v>39.81</v>
      </c>
      <c r="AM1209" s="34">
        <v>3981</v>
      </c>
      <c r="AN1209" s="34" t="s">
        <v>389</v>
      </c>
      <c r="AO1209" s="34">
        <v>96</v>
      </c>
      <c r="AP1209" s="34" t="s">
        <v>430</v>
      </c>
      <c r="AQ1209" s="34">
        <v>185478</v>
      </c>
      <c r="AR1209" s="34">
        <v>1854.78</v>
      </c>
      <c r="AS1209" s="34" t="s">
        <v>408</v>
      </c>
      <c r="AT1209" t="str">
        <f t="shared" si="64"/>
        <v>3200870008518319580XDNX MXRXX PXZ WXTXLX BRXNWX8282.45SIMSIMSIM1292664900716337444777.875GP3 - FECEMA/MA - FEDERACAO DOS EMPREGADOS NO COME044777.87521935.916666666744718.87544711.87541820.8758518319583981352235.22352239.813981AMIL96GP3 - BLUE PLUS 300 QC1854781854.78ATIVO</v>
      </c>
      <c r="AU1209">
        <f t="shared" si="65"/>
        <v>0</v>
      </c>
      <c r="AV1209">
        <f t="shared" si="66"/>
        <v>0</v>
      </c>
      <c r="AW1209">
        <f>COUNTIF(Erros!$J$2:$J$1060,H1209)</f>
        <v>1</v>
      </c>
      <c r="AX1209">
        <f>COUNTIF(Discrepante!$J$2:$J$86,H1209)</f>
        <v>0</v>
      </c>
      <c r="AY1209">
        <f>COUNTIF(Acertos!$J$2:$J$37,H1209)</f>
        <v>0</v>
      </c>
    </row>
    <row r="1210" spans="1:51">
      <c r="A1210" s="33"/>
      <c r="B1210" s="33"/>
      <c r="C1210" s="33"/>
      <c r="D1210" s="34">
        <v>310450000</v>
      </c>
      <c r="E1210" s="33"/>
      <c r="F1210" s="33"/>
      <c r="G1210" s="33"/>
      <c r="H1210" s="34">
        <v>851939406</v>
      </c>
      <c r="I1210" s="29">
        <v>0</v>
      </c>
      <c r="J1210" s="34" t="s">
        <v>797</v>
      </c>
      <c r="K1210" s="33"/>
      <c r="L1210" s="33"/>
      <c r="M1210" s="33"/>
      <c r="N1210" s="33"/>
      <c r="O1210" s="33"/>
      <c r="P1210" s="34">
        <v>5094.46</v>
      </c>
      <c r="Q1210" s="34" t="s">
        <v>404</v>
      </c>
      <c r="R1210" s="34" t="s">
        <v>404</v>
      </c>
      <c r="S1210" s="34" t="s">
        <v>404</v>
      </c>
      <c r="T1210" s="34">
        <v>139</v>
      </c>
      <c r="U1210" s="34">
        <v>26650448</v>
      </c>
      <c r="V1210" s="34">
        <v>1</v>
      </c>
      <c r="W1210" s="34">
        <v>63458</v>
      </c>
      <c r="X1210" s="35">
        <v>44761.875</v>
      </c>
      <c r="Y1210" s="34" t="s">
        <v>796</v>
      </c>
      <c r="Z1210" s="34">
        <v>0</v>
      </c>
      <c r="AA1210" s="35"/>
      <c r="AB1210" s="35">
        <v>44761.875</v>
      </c>
      <c r="AC1210" s="35">
        <v>23542.875</v>
      </c>
      <c r="AD1210" s="35">
        <v>44062.875</v>
      </c>
      <c r="AE1210" s="35"/>
      <c r="AF1210" s="35">
        <v>41865.875</v>
      </c>
      <c r="AG1210" s="34"/>
      <c r="AH1210" s="34">
        <v>0</v>
      </c>
      <c r="AI1210" s="34">
        <v>0</v>
      </c>
      <c r="AJ1210" s="34">
        <v>0</v>
      </c>
      <c r="AK1210" s="34">
        <v>0</v>
      </c>
      <c r="AL1210" s="34">
        <v>0</v>
      </c>
      <c r="AM1210" s="34">
        <v>0</v>
      </c>
      <c r="AN1210" s="34" t="s">
        <v>389</v>
      </c>
      <c r="AO1210" s="34">
        <v>94</v>
      </c>
      <c r="AP1210" s="34" t="s">
        <v>798</v>
      </c>
      <c r="AQ1210" s="34">
        <v>317682</v>
      </c>
      <c r="AR1210" s="34">
        <v>3176.82</v>
      </c>
      <c r="AS1210" s="34" t="s">
        <v>408</v>
      </c>
      <c r="AT1210" t="str">
        <f t="shared" si="64"/>
        <v>3104500008519394060WXLDXNXLTXN BXTXNTUXT PXRXXRX5094.46SIMSIMSIM1392665044816345844761.875GP3 - SINTSEP/MA - SINDICATO DOS TRABALHADORES NO044761.87523542.87544062.87541865.875000000AMIL94GP3 - BLUE PLUS 400 QC3176823176.82ATIVO</v>
      </c>
      <c r="AU1210">
        <f t="shared" si="65"/>
        <v>0</v>
      </c>
      <c r="AV1210">
        <f t="shared" si="66"/>
        <v>0</v>
      </c>
      <c r="AW1210">
        <f>COUNTIF(Erros!$J$2:$J$1060,H1210)</f>
        <v>3</v>
      </c>
      <c r="AX1210">
        <f>COUNTIF(Discrepante!$J$2:$J$86,H1210)</f>
        <v>0</v>
      </c>
      <c r="AY1210">
        <f>COUNTIF(Acertos!$J$2:$J$37,H1210)</f>
        <v>0</v>
      </c>
    </row>
    <row r="1211" spans="1:51">
      <c r="A1211" s="33"/>
      <c r="B1211" s="33"/>
      <c r="C1211" s="33"/>
      <c r="D1211" s="36">
        <v>310450000</v>
      </c>
      <c r="E1211" s="33"/>
      <c r="F1211" s="33"/>
      <c r="G1211" s="33"/>
      <c r="H1211" s="36">
        <v>851939406</v>
      </c>
      <c r="I1211" s="30">
        <v>0</v>
      </c>
      <c r="J1211" s="36" t="s">
        <v>797</v>
      </c>
      <c r="K1211" s="33"/>
      <c r="L1211" s="33"/>
      <c r="M1211" s="33"/>
      <c r="N1211" s="33"/>
      <c r="O1211" s="33"/>
      <c r="P1211" s="36">
        <v>5094.46</v>
      </c>
      <c r="Q1211" s="36" t="s">
        <v>404</v>
      </c>
      <c r="R1211" s="36" t="s">
        <v>404</v>
      </c>
      <c r="S1211" s="36" t="s">
        <v>404</v>
      </c>
      <c r="T1211" s="36">
        <v>139</v>
      </c>
      <c r="U1211" s="36">
        <v>26650448</v>
      </c>
      <c r="V1211" s="36">
        <v>1</v>
      </c>
      <c r="W1211" s="36">
        <v>63458</v>
      </c>
      <c r="X1211" s="37">
        <v>44761.875</v>
      </c>
      <c r="Y1211" s="36" t="s">
        <v>796</v>
      </c>
      <c r="Z1211" s="36">
        <v>0</v>
      </c>
      <c r="AA1211" s="37"/>
      <c r="AB1211" s="37">
        <v>44761.875</v>
      </c>
      <c r="AC1211" s="37">
        <v>23542.875</v>
      </c>
      <c r="AD1211" s="37">
        <v>44062.875</v>
      </c>
      <c r="AE1211" s="37"/>
      <c r="AF1211" s="37">
        <v>41865.875</v>
      </c>
      <c r="AG1211" s="36"/>
      <c r="AH1211" s="36">
        <v>0</v>
      </c>
      <c r="AI1211" s="36">
        <v>0</v>
      </c>
      <c r="AJ1211" s="36">
        <v>0</v>
      </c>
      <c r="AK1211" s="36">
        <v>0</v>
      </c>
      <c r="AL1211" s="36">
        <v>0</v>
      </c>
      <c r="AM1211" s="36">
        <v>0</v>
      </c>
      <c r="AN1211" s="36" t="s">
        <v>389</v>
      </c>
      <c r="AO1211" s="36">
        <v>94</v>
      </c>
      <c r="AP1211" s="36" t="s">
        <v>798</v>
      </c>
      <c r="AQ1211" s="36">
        <v>317682</v>
      </c>
      <c r="AR1211" s="36">
        <v>3176.82</v>
      </c>
      <c r="AS1211" s="36" t="s">
        <v>408</v>
      </c>
      <c r="AT1211" t="str">
        <f t="shared" si="64"/>
        <v>3104500008519394060WXLDXNXLTXN BXTXNTUXT PXRXXRX5094.46SIMSIMSIM1392665044816345844761.875GP3 - SINTSEP/MA - SINDICATO DOS TRABALHADORES NO044761.87523542.87544062.87541865.875000000AMIL94GP3 - BLUE PLUS 400 QC3176823176.82ATIVO</v>
      </c>
      <c r="AU1211">
        <f t="shared" si="65"/>
        <v>1</v>
      </c>
      <c r="AV1211">
        <f t="shared" si="66"/>
        <v>1</v>
      </c>
      <c r="AW1211">
        <f>COUNTIF(Erros!$J$2:$J$1060,H1211)</f>
        <v>3</v>
      </c>
      <c r="AX1211">
        <f>COUNTIF(Discrepante!$J$2:$J$86,H1211)</f>
        <v>0</v>
      </c>
      <c r="AY1211">
        <f>COUNTIF(Acertos!$J$2:$J$37,H1211)</f>
        <v>0</v>
      </c>
    </row>
    <row r="1212" spans="1:51">
      <c r="A1212" s="33"/>
      <c r="B1212" s="33"/>
      <c r="C1212" s="33"/>
      <c r="D1212" s="36">
        <v>310450000</v>
      </c>
      <c r="E1212" s="33"/>
      <c r="F1212" s="33"/>
      <c r="G1212" s="33"/>
      <c r="H1212" s="36">
        <v>851939406</v>
      </c>
      <c r="I1212" s="30">
        <v>0</v>
      </c>
      <c r="J1212" s="36" t="s">
        <v>797</v>
      </c>
      <c r="K1212" s="33"/>
      <c r="L1212" s="33"/>
      <c r="M1212" s="33"/>
      <c r="N1212" s="33"/>
      <c r="O1212" s="33"/>
      <c r="P1212" s="36">
        <v>5094.46</v>
      </c>
      <c r="Q1212" s="36" t="s">
        <v>404</v>
      </c>
      <c r="R1212" s="36" t="s">
        <v>404</v>
      </c>
      <c r="S1212" s="36" t="s">
        <v>404</v>
      </c>
      <c r="T1212" s="36">
        <v>139</v>
      </c>
      <c r="U1212" s="36">
        <v>26650448</v>
      </c>
      <c r="V1212" s="36">
        <v>1</v>
      </c>
      <c r="W1212" s="36">
        <v>63458</v>
      </c>
      <c r="X1212" s="37">
        <v>44761.875</v>
      </c>
      <c r="Y1212" s="36" t="s">
        <v>796</v>
      </c>
      <c r="Z1212" s="36">
        <v>0</v>
      </c>
      <c r="AA1212" s="37"/>
      <c r="AB1212" s="37">
        <v>44761.875</v>
      </c>
      <c r="AC1212" s="37">
        <v>23542.875</v>
      </c>
      <c r="AD1212" s="37">
        <v>44062.875</v>
      </c>
      <c r="AE1212" s="37"/>
      <c r="AF1212" s="37">
        <v>41865.875</v>
      </c>
      <c r="AG1212" s="36"/>
      <c r="AH1212" s="36">
        <v>0</v>
      </c>
      <c r="AI1212" s="36">
        <v>0</v>
      </c>
      <c r="AJ1212" s="36">
        <v>0</v>
      </c>
      <c r="AK1212" s="36">
        <v>0</v>
      </c>
      <c r="AL1212" s="36">
        <v>0</v>
      </c>
      <c r="AM1212" s="36">
        <v>0</v>
      </c>
      <c r="AN1212" s="36" t="s">
        <v>389</v>
      </c>
      <c r="AO1212" s="36">
        <v>94</v>
      </c>
      <c r="AP1212" s="36" t="s">
        <v>798</v>
      </c>
      <c r="AQ1212" s="36">
        <v>317682</v>
      </c>
      <c r="AR1212" s="36">
        <v>3176.82</v>
      </c>
      <c r="AS1212" s="36" t="s">
        <v>408</v>
      </c>
      <c r="AT1212" t="str">
        <f t="shared" si="64"/>
        <v>3104500008519394060WXLDXNXLTXN BXTXNTUXT PXRXXRX5094.46SIMSIMSIM1392665044816345844761.875GP3 - SINTSEP/MA - SINDICATO DOS TRABALHADORES NO044761.87523542.87544062.87541865.875000000AMIL94GP3 - BLUE PLUS 400 QC3176823176.82ATIVO</v>
      </c>
      <c r="AU1212">
        <f t="shared" si="65"/>
        <v>1</v>
      </c>
      <c r="AV1212">
        <f t="shared" si="66"/>
        <v>1</v>
      </c>
      <c r="AW1212">
        <f>COUNTIF(Erros!$J$2:$J$1060,H1212)</f>
        <v>3</v>
      </c>
      <c r="AX1212">
        <f>COUNTIF(Discrepante!$J$2:$J$86,H1212)</f>
        <v>0</v>
      </c>
      <c r="AY1212">
        <f>COUNTIF(Acertos!$J$2:$J$37,H1212)</f>
        <v>0</v>
      </c>
    </row>
    <row r="1213" spans="1:51">
      <c r="A1213" s="38" t="s">
        <v>349</v>
      </c>
      <c r="B1213" s="38" t="s">
        <v>61</v>
      </c>
      <c r="C1213" s="38" t="s">
        <v>60</v>
      </c>
      <c r="D1213" s="28">
        <v>311084000</v>
      </c>
      <c r="E1213" s="28" t="s">
        <v>1074</v>
      </c>
      <c r="F1213" s="28" t="s">
        <v>62</v>
      </c>
      <c r="G1213" s="39">
        <v>41973.916666666664</v>
      </c>
      <c r="H1213" s="38">
        <v>852199538</v>
      </c>
      <c r="I1213" s="28">
        <v>0</v>
      </c>
      <c r="J1213" s="38" t="s">
        <v>350</v>
      </c>
      <c r="K1213" s="38">
        <v>0</v>
      </c>
      <c r="L1213" s="38">
        <v>0</v>
      </c>
      <c r="M1213" s="38" t="s">
        <v>339</v>
      </c>
      <c r="N1213" s="38" t="s">
        <v>77</v>
      </c>
      <c r="O1213" s="38" t="s">
        <v>78</v>
      </c>
      <c r="P1213" s="38">
        <v>1498.64</v>
      </c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 t="str">
        <f t="shared" ref="AP1213:AP1214" si="72">M1213</f>
        <v>BLUE 300 PLUS NAC QP PJCA R</v>
      </c>
      <c r="AQ1213" s="33"/>
      <c r="AR1213" s="33"/>
      <c r="AS1213" s="33"/>
      <c r="AT1213" t="str">
        <f t="shared" si="64"/>
        <v>630527e3bae0582dc78cfc40630520ea7e0aa107bbd349b9630527e3bae0582dc78cfc3f311084000630520ea7e0aa107bbd349b9311084000R41973.91666666678521995380JXXX GUILHXRMX RUBXM XGUIXR00BLUE 300 PLUS NAC QP PJCA RMens. Titular Faixa Etária Implant.T1498.64BLUE 300 PLUS NAC QP PJCA R</v>
      </c>
      <c r="AU1213">
        <f t="shared" si="65"/>
        <v>0</v>
      </c>
      <c r="AV1213">
        <f t="shared" si="66"/>
        <v>0</v>
      </c>
      <c r="AW1213">
        <f>COUNTIF(Erros!$J$2:$J$1060,H1213)</f>
        <v>1</v>
      </c>
      <c r="AX1213">
        <f>COUNTIF(Discrepante!$J$2:$J$86,H1213)</f>
        <v>0</v>
      </c>
      <c r="AY1213">
        <f>COUNTIF(Acertos!$J$2:$J$37,H1213)</f>
        <v>0</v>
      </c>
    </row>
    <row r="1214" spans="1:51">
      <c r="A1214" s="31" t="s">
        <v>351</v>
      </c>
      <c r="B1214" s="31" t="s">
        <v>61</v>
      </c>
      <c r="C1214" s="31" t="s">
        <v>60</v>
      </c>
      <c r="D1214" s="27">
        <v>311084000</v>
      </c>
      <c r="E1214" s="27" t="s">
        <v>1074</v>
      </c>
      <c r="F1214" s="27" t="s">
        <v>62</v>
      </c>
      <c r="G1214" s="32">
        <v>41973.916666666664</v>
      </c>
      <c r="H1214" s="31">
        <v>852199546</v>
      </c>
      <c r="I1214" s="27">
        <v>1</v>
      </c>
      <c r="J1214" s="31" t="s">
        <v>352</v>
      </c>
      <c r="K1214" s="31">
        <v>0</v>
      </c>
      <c r="L1214" s="31">
        <v>0</v>
      </c>
      <c r="M1214" s="31" t="s">
        <v>339</v>
      </c>
      <c r="N1214" s="31" t="s">
        <v>110</v>
      </c>
      <c r="O1214" s="31" t="s">
        <v>20</v>
      </c>
      <c r="P1214" s="31">
        <v>1498.64</v>
      </c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 t="str">
        <f t="shared" si="72"/>
        <v>BLUE 300 PLUS NAC QP PJCA R</v>
      </c>
      <c r="AQ1214" s="33"/>
      <c r="AR1214" s="33"/>
      <c r="AS1214" s="33"/>
      <c r="AT1214" t="str">
        <f t="shared" si="64"/>
        <v>630527e3bae0582dc78cfc41630520ea7e0aa107bbd349b9630527e3bae0582dc78cfc3f311084000630520ea7e0aa107bbd349b9311084000R41973.91666666678521995461MXRWX VINIWIU RUBXM XGUIXR00BLUE 300 PLUS NAC QP PJCA RMens. Depend. Faixa Etária Implant.D1498.64BLUE 300 PLUS NAC QP PJCA R</v>
      </c>
      <c r="AU1214">
        <f t="shared" si="65"/>
        <v>0</v>
      </c>
      <c r="AV1214">
        <f t="shared" si="66"/>
        <v>0</v>
      </c>
      <c r="AW1214">
        <f>COUNTIF(Erros!$J$2:$J$1060,H1214)</f>
        <v>0</v>
      </c>
      <c r="AX1214">
        <f>COUNTIF(Discrepante!$J$2:$J$86,H1214)</f>
        <v>0</v>
      </c>
      <c r="AY1214">
        <f>COUNTIF(Acertos!$J$2:$J$37,H1214)</f>
        <v>1</v>
      </c>
    </row>
    <row r="1215" spans="1:51">
      <c r="A1215" s="33"/>
      <c r="B1215" s="33"/>
      <c r="C1215" s="33"/>
      <c r="D1215" s="36">
        <v>311084000</v>
      </c>
      <c r="E1215" s="33"/>
      <c r="F1215" s="33"/>
      <c r="G1215" s="33"/>
      <c r="H1215" s="36">
        <v>852199546</v>
      </c>
      <c r="I1215" s="30">
        <v>1</v>
      </c>
      <c r="J1215" s="36" t="s">
        <v>461</v>
      </c>
      <c r="K1215" s="33"/>
      <c r="L1215" s="33"/>
      <c r="M1215" s="33"/>
      <c r="N1215" s="33"/>
      <c r="O1215" s="33"/>
      <c r="P1215" s="36">
        <v>1498.64</v>
      </c>
      <c r="Q1215" s="36" t="s">
        <v>404</v>
      </c>
      <c r="R1215" s="36" t="s">
        <v>404</v>
      </c>
      <c r="S1215" s="36" t="s">
        <v>404</v>
      </c>
      <c r="T1215" s="36">
        <v>140</v>
      </c>
      <c r="U1215" s="36">
        <v>26649128</v>
      </c>
      <c r="V1215" s="36">
        <v>1</v>
      </c>
      <c r="W1215" s="36">
        <v>72589</v>
      </c>
      <c r="X1215" s="37">
        <v>44777.875</v>
      </c>
      <c r="Y1215" s="36" t="s">
        <v>459</v>
      </c>
      <c r="Z1215" s="36">
        <v>2</v>
      </c>
      <c r="AA1215" s="37"/>
      <c r="AB1215" s="37">
        <v>44777.875</v>
      </c>
      <c r="AC1215" s="37">
        <v>41887.875</v>
      </c>
      <c r="AD1215" s="37">
        <v>41962.916666666664</v>
      </c>
      <c r="AE1215" s="37"/>
      <c r="AF1215" s="37">
        <v>41973.916666666664</v>
      </c>
      <c r="AG1215" s="36"/>
      <c r="AH1215" s="36">
        <v>0</v>
      </c>
      <c r="AI1215" s="36">
        <v>0</v>
      </c>
      <c r="AJ1215" s="36">
        <v>0</v>
      </c>
      <c r="AK1215" s="36">
        <v>0</v>
      </c>
      <c r="AL1215" s="36">
        <v>0</v>
      </c>
      <c r="AM1215" s="36">
        <v>0</v>
      </c>
      <c r="AN1215" s="36" t="s">
        <v>389</v>
      </c>
      <c r="AO1215" s="36">
        <v>91</v>
      </c>
      <c r="AP1215" s="36" t="s">
        <v>457</v>
      </c>
      <c r="AQ1215" s="36">
        <v>169348</v>
      </c>
      <c r="AR1215" s="36">
        <v>1693.48</v>
      </c>
      <c r="AS1215" s="36" t="s">
        <v>408</v>
      </c>
      <c r="AT1215" t="str">
        <f t="shared" si="64"/>
        <v>3110840008521995461MXRWX VXNXWXU RUBXM XGUXXR1498.64SIMSIMSIM1402664912817258944777.875GP3 - UNEN/MA - UNIAO ESTUDANTIL DO NORTE E NORDES244777.87541887.87541962.916666666741973.9166666667000000AMIL91GP3 - BLUE PLUS 300 QP1693481693.48ATIVO</v>
      </c>
      <c r="AU1215">
        <f t="shared" si="65"/>
        <v>0</v>
      </c>
      <c r="AV1215">
        <f t="shared" si="66"/>
        <v>1</v>
      </c>
      <c r="AW1215">
        <f>COUNTIF(Erros!$J$2:$J$1060,H1215)</f>
        <v>0</v>
      </c>
      <c r="AX1215">
        <f>COUNTIF(Discrepante!$J$2:$J$86,H1215)</f>
        <v>0</v>
      </c>
      <c r="AY1215">
        <f>COUNTIF(Acertos!$J$2:$J$37,H1215)</f>
        <v>1</v>
      </c>
    </row>
    <row r="1216" spans="1:51">
      <c r="A1216" s="38" t="s">
        <v>353</v>
      </c>
      <c r="B1216" s="38" t="s">
        <v>61</v>
      </c>
      <c r="C1216" s="38" t="s">
        <v>60</v>
      </c>
      <c r="D1216" s="28">
        <v>311084000</v>
      </c>
      <c r="E1216" s="28" t="s">
        <v>1074</v>
      </c>
      <c r="F1216" s="28" t="s">
        <v>62</v>
      </c>
      <c r="G1216" s="39">
        <v>42035.916666666664</v>
      </c>
      <c r="H1216" s="38">
        <v>852308507</v>
      </c>
      <c r="I1216" s="28">
        <v>1</v>
      </c>
      <c r="J1216" s="38" t="s">
        <v>354</v>
      </c>
      <c r="K1216" s="38">
        <v>0</v>
      </c>
      <c r="L1216" s="38">
        <v>0</v>
      </c>
      <c r="M1216" s="38" t="s">
        <v>339</v>
      </c>
      <c r="N1216" s="38" t="s">
        <v>77</v>
      </c>
      <c r="O1216" s="38" t="s">
        <v>78</v>
      </c>
      <c r="P1216" s="38">
        <v>1498.64</v>
      </c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 t="str">
        <f>M1216</f>
        <v>BLUE 300 PLUS NAC QP PJCA R</v>
      </c>
      <c r="AQ1216" s="33"/>
      <c r="AR1216" s="33"/>
      <c r="AS1216" s="33"/>
      <c r="AT1216" t="str">
        <f t="shared" si="64"/>
        <v>630527e3bae0582dc78cfc42630520ea7e0aa107bbd349b9630527e3bae0582dc78cfc3f311084000630520ea7e0aa107bbd349b9311084000R42035.91666666678523085071RIHXN MXRWXLX LUZ XRXUJX BXRBXX00BLUE 300 PLUS NAC QP PJCA RMens. Titular Faixa Etária Implant.T1498.64BLUE 300 PLUS NAC QP PJCA R</v>
      </c>
      <c r="AU1216">
        <f t="shared" si="65"/>
        <v>0</v>
      </c>
      <c r="AV1216">
        <f t="shared" si="66"/>
        <v>0</v>
      </c>
      <c r="AW1216">
        <f>COUNTIF(Erros!$J$2:$J$1060,H1216)</f>
        <v>0</v>
      </c>
      <c r="AX1216">
        <f>COUNTIF(Discrepante!$J$2:$J$86,H1216)</f>
        <v>0</v>
      </c>
      <c r="AY1216">
        <f>COUNTIF(Acertos!$J$2:$J$37,H1216)</f>
        <v>1</v>
      </c>
    </row>
    <row r="1217" spans="1:51">
      <c r="A1217" s="33"/>
      <c r="B1217" s="33"/>
      <c r="C1217" s="33"/>
      <c r="D1217" s="36">
        <v>311084000</v>
      </c>
      <c r="E1217" s="33"/>
      <c r="F1217" s="33"/>
      <c r="G1217" s="33"/>
      <c r="H1217" s="36">
        <v>852308507</v>
      </c>
      <c r="I1217" s="30">
        <v>1</v>
      </c>
      <c r="J1217" s="36" t="s">
        <v>463</v>
      </c>
      <c r="K1217" s="33"/>
      <c r="L1217" s="33"/>
      <c r="M1217" s="33"/>
      <c r="N1217" s="33"/>
      <c r="O1217" s="33"/>
      <c r="P1217" s="36">
        <v>1498.64</v>
      </c>
      <c r="Q1217" s="36" t="s">
        <v>404</v>
      </c>
      <c r="R1217" s="36" t="s">
        <v>404</v>
      </c>
      <c r="S1217" s="36" t="s">
        <v>404</v>
      </c>
      <c r="T1217" s="36">
        <v>140</v>
      </c>
      <c r="U1217" s="36">
        <v>26649128</v>
      </c>
      <c r="V1217" s="36">
        <v>1</v>
      </c>
      <c r="W1217" s="36">
        <v>72664</v>
      </c>
      <c r="X1217" s="37">
        <v>44777.875</v>
      </c>
      <c r="Y1217" s="36" t="s">
        <v>459</v>
      </c>
      <c r="Z1217" s="36">
        <v>0</v>
      </c>
      <c r="AA1217" s="37"/>
      <c r="AB1217" s="37">
        <v>44777.875</v>
      </c>
      <c r="AC1217" s="37">
        <v>40237.875</v>
      </c>
      <c r="AD1217" s="37">
        <v>43676.875</v>
      </c>
      <c r="AE1217" s="37">
        <v>43675.875</v>
      </c>
      <c r="AF1217" s="37">
        <v>42035.916666666664</v>
      </c>
      <c r="AG1217" s="36"/>
      <c r="AH1217" s="36">
        <v>0</v>
      </c>
      <c r="AI1217" s="36">
        <v>0</v>
      </c>
      <c r="AJ1217" s="36">
        <v>0</v>
      </c>
      <c r="AK1217" s="36">
        <v>0</v>
      </c>
      <c r="AL1217" s="36">
        <v>0</v>
      </c>
      <c r="AM1217" s="36">
        <v>0</v>
      </c>
      <c r="AN1217" s="36" t="s">
        <v>389</v>
      </c>
      <c r="AO1217" s="36">
        <v>89</v>
      </c>
      <c r="AP1217" s="36" t="s">
        <v>457</v>
      </c>
      <c r="AQ1217" s="36">
        <v>169348</v>
      </c>
      <c r="AR1217" s="36">
        <v>1693.48</v>
      </c>
      <c r="AS1217" s="36" t="s">
        <v>408</v>
      </c>
      <c r="AT1217" t="str">
        <f t="shared" si="64"/>
        <v>3110840008523085071RXHXN MXRWXLX LUZ XRXUJX BXRBXX1498.64SIMSIMSIM1402664912817266444777.875GP3 - UNEN/MA - UNIAO ESTUDANTIL DO NORTE E NORDES044777.87540237.87543676.87543675.87542035.9166666667000000AMIL89GP3 - BLUE PLUS 300 QP1693481693.48ATIVO</v>
      </c>
      <c r="AU1217">
        <f t="shared" si="65"/>
        <v>0</v>
      </c>
      <c r="AV1217">
        <f t="shared" si="66"/>
        <v>1</v>
      </c>
      <c r="AW1217">
        <f>COUNTIF(Erros!$J$2:$J$1060,H1217)</f>
        <v>0</v>
      </c>
      <c r="AX1217">
        <f>COUNTIF(Discrepante!$J$2:$J$86,H1217)</f>
        <v>0</v>
      </c>
      <c r="AY1217">
        <f>COUNTIF(Acertos!$J$2:$J$37,H1217)</f>
        <v>1</v>
      </c>
    </row>
  </sheetData>
  <autoFilter ref="A1:AU1217" xr:uid="{3D2345B1-EC00-4E59-BDCA-0EABA841B2E6}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1DB5A-D56F-4BEA-9D76-7983D0F8FEB8}">
  <dimension ref="A1:Q137"/>
  <sheetViews>
    <sheetView topLeftCell="D1" workbookViewId="0">
      <selection activeCell="J5" sqref="J5"/>
    </sheetView>
  </sheetViews>
  <sheetFormatPr defaultRowHeight="1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15.85546875" bestFit="1" customWidth="1"/>
    <col min="7" max="7" width="6.42578125" bestFit="1" customWidth="1"/>
    <col min="8" max="8" width="15.85546875" bestFit="1" customWidth="1"/>
    <col min="9" max="9" width="11.5703125" bestFit="1" customWidth="1"/>
    <col min="10" max="10" width="9.85546875" bestFit="1" customWidth="1"/>
    <col min="11" max="11" width="44.85546875" bestFit="1" customWidth="1"/>
    <col min="12" max="12" width="6.7109375" bestFit="1" customWidth="1"/>
    <col min="13" max="13" width="11.140625" bestFit="1" customWidth="1"/>
    <col min="14" max="14" width="36.42578125" bestFit="1" customWidth="1"/>
    <col min="15" max="15" width="33.42578125" bestFit="1" customWidth="1"/>
    <col min="16" max="16" width="14.7109375" bestFit="1" customWidth="1"/>
    <col min="17" max="17" width="9.85546875" bestFit="1" customWidth="1"/>
  </cols>
  <sheetData>
    <row r="1" spans="1:17">
      <c r="A1" s="46" t="s">
        <v>1</v>
      </c>
      <c r="B1" s="46" t="s">
        <v>2</v>
      </c>
      <c r="C1" s="46" t="s">
        <v>63</v>
      </c>
      <c r="D1" s="46" t="s">
        <v>1049</v>
      </c>
      <c r="E1" s="46" t="s">
        <v>7</v>
      </c>
      <c r="F1" s="46" t="s">
        <v>1050</v>
      </c>
      <c r="G1" s="46" t="s">
        <v>1051</v>
      </c>
      <c r="H1" s="46" t="s">
        <v>64</v>
      </c>
      <c r="I1" s="46" t="s">
        <v>65</v>
      </c>
      <c r="J1" s="46" t="s">
        <v>1052</v>
      </c>
      <c r="K1" s="46" t="s">
        <v>66</v>
      </c>
      <c r="L1" s="46" t="s">
        <v>67</v>
      </c>
      <c r="M1" s="46" t="s">
        <v>68</v>
      </c>
      <c r="N1" s="46" t="s">
        <v>69</v>
      </c>
      <c r="O1" s="46" t="s">
        <v>70</v>
      </c>
      <c r="P1" s="46" t="s">
        <v>71</v>
      </c>
      <c r="Q1" s="46" t="s">
        <v>72</v>
      </c>
    </row>
    <row r="2" spans="1:17">
      <c r="A2" s="47" t="s">
        <v>74</v>
      </c>
      <c r="B2" s="47" t="s">
        <v>10</v>
      </c>
      <c r="C2" s="47" t="s">
        <v>9</v>
      </c>
      <c r="D2" s="23">
        <v>108697000</v>
      </c>
      <c r="E2" s="23" t="s">
        <v>1068</v>
      </c>
      <c r="F2" s="44">
        <v>44787.875</v>
      </c>
      <c r="G2" s="23" t="s">
        <v>11</v>
      </c>
      <c r="H2" s="48">
        <v>42277.875</v>
      </c>
      <c r="I2" s="47">
        <v>291305148</v>
      </c>
      <c r="J2" s="23">
        <v>1</v>
      </c>
      <c r="K2" s="47" t="s">
        <v>75</v>
      </c>
      <c r="L2" s="47">
        <v>0</v>
      </c>
      <c r="M2" s="47">
        <v>0</v>
      </c>
      <c r="N2" s="47" t="s">
        <v>76</v>
      </c>
      <c r="O2" s="47" t="s">
        <v>77</v>
      </c>
      <c r="P2" s="47" t="s">
        <v>78</v>
      </c>
      <c r="Q2" s="47">
        <v>3892.76</v>
      </c>
    </row>
    <row r="3" spans="1:17">
      <c r="A3" s="43" t="s">
        <v>79</v>
      </c>
      <c r="B3" s="43" t="s">
        <v>10</v>
      </c>
      <c r="C3" s="43" t="s">
        <v>9</v>
      </c>
      <c r="D3" s="22">
        <v>108697000</v>
      </c>
      <c r="E3" s="22" t="s">
        <v>1068</v>
      </c>
      <c r="F3" s="45">
        <v>44787.875</v>
      </c>
      <c r="G3" s="22" t="s">
        <v>11</v>
      </c>
      <c r="H3" s="49">
        <v>42460.875</v>
      </c>
      <c r="I3" s="43">
        <v>291441203</v>
      </c>
      <c r="J3" s="22">
        <v>1</v>
      </c>
      <c r="K3" s="43" t="s">
        <v>80</v>
      </c>
      <c r="L3" s="43">
        <v>0</v>
      </c>
      <c r="M3" s="43">
        <v>0</v>
      </c>
      <c r="N3" s="43" t="s">
        <v>81</v>
      </c>
      <c r="O3" s="43" t="s">
        <v>77</v>
      </c>
      <c r="P3" s="43" t="s">
        <v>78</v>
      </c>
      <c r="Q3" s="43">
        <v>2834.42</v>
      </c>
    </row>
    <row r="4" spans="1:17">
      <c r="A4" s="47" t="s">
        <v>82</v>
      </c>
      <c r="B4" s="47" t="s">
        <v>10</v>
      </c>
      <c r="C4" s="47" t="s">
        <v>9</v>
      </c>
      <c r="D4" s="23">
        <v>108697000</v>
      </c>
      <c r="E4" s="23" t="s">
        <v>1068</v>
      </c>
      <c r="F4" s="44">
        <v>44787.875</v>
      </c>
      <c r="G4" s="23" t="s">
        <v>11</v>
      </c>
      <c r="H4" s="48">
        <v>42490.875</v>
      </c>
      <c r="I4" s="47">
        <v>291469272</v>
      </c>
      <c r="J4" s="23">
        <v>1</v>
      </c>
      <c r="K4" s="47" t="s">
        <v>83</v>
      </c>
      <c r="L4" s="47">
        <v>0</v>
      </c>
      <c r="M4" s="47">
        <v>0</v>
      </c>
      <c r="N4" s="47" t="s">
        <v>81</v>
      </c>
      <c r="O4" s="47" t="s">
        <v>77</v>
      </c>
      <c r="P4" s="47" t="s">
        <v>78</v>
      </c>
      <c r="Q4" s="47">
        <v>8525.43</v>
      </c>
    </row>
    <row r="5" spans="1:17">
      <c r="A5" s="43" t="s">
        <v>84</v>
      </c>
      <c r="B5" s="43" t="s">
        <v>13</v>
      </c>
      <c r="C5" s="43" t="s">
        <v>12</v>
      </c>
      <c r="D5" s="22">
        <v>108697000</v>
      </c>
      <c r="E5" s="22" t="s">
        <v>1069</v>
      </c>
      <c r="F5" s="45">
        <v>44787.875</v>
      </c>
      <c r="G5" s="22" t="s">
        <v>14</v>
      </c>
      <c r="H5" s="49">
        <v>42277.875</v>
      </c>
      <c r="I5" s="43">
        <v>291305148</v>
      </c>
      <c r="J5" s="22">
        <v>1</v>
      </c>
      <c r="K5" s="43" t="s">
        <v>75</v>
      </c>
      <c r="L5" s="43">
        <v>0</v>
      </c>
      <c r="M5" s="43">
        <v>0</v>
      </c>
      <c r="N5" s="43" t="s">
        <v>76</v>
      </c>
      <c r="O5" s="43" t="s">
        <v>77</v>
      </c>
      <c r="P5" s="43" t="s">
        <v>78</v>
      </c>
      <c r="Q5" s="43">
        <v>3892.76</v>
      </c>
    </row>
    <row r="6" spans="1:17">
      <c r="A6" s="47" t="s">
        <v>85</v>
      </c>
      <c r="B6" s="47" t="s">
        <v>13</v>
      </c>
      <c r="C6" s="47" t="s">
        <v>12</v>
      </c>
      <c r="D6" s="23">
        <v>108697000</v>
      </c>
      <c r="E6" s="23" t="s">
        <v>1069</v>
      </c>
      <c r="F6" s="44">
        <v>44787.875</v>
      </c>
      <c r="G6" s="23" t="s">
        <v>14</v>
      </c>
      <c r="H6" s="48">
        <v>42460.875</v>
      </c>
      <c r="I6" s="47">
        <v>291441203</v>
      </c>
      <c r="J6" s="23">
        <v>1</v>
      </c>
      <c r="K6" s="47" t="s">
        <v>80</v>
      </c>
      <c r="L6" s="47">
        <v>0</v>
      </c>
      <c r="M6" s="47">
        <v>0</v>
      </c>
      <c r="N6" s="47" t="s">
        <v>81</v>
      </c>
      <c r="O6" s="47" t="s">
        <v>77</v>
      </c>
      <c r="P6" s="47" t="s">
        <v>78</v>
      </c>
      <c r="Q6" s="47">
        <v>2834.42</v>
      </c>
    </row>
    <row r="7" spans="1:17">
      <c r="A7" s="43" t="s">
        <v>86</v>
      </c>
      <c r="B7" s="43" t="s">
        <v>13</v>
      </c>
      <c r="C7" s="43" t="s">
        <v>12</v>
      </c>
      <c r="D7" s="22">
        <v>108697000</v>
      </c>
      <c r="E7" s="22" t="s">
        <v>1069</v>
      </c>
      <c r="F7" s="45">
        <v>44787.875</v>
      </c>
      <c r="G7" s="22" t="s">
        <v>14</v>
      </c>
      <c r="H7" s="49">
        <v>42490.875</v>
      </c>
      <c r="I7" s="43">
        <v>291469272</v>
      </c>
      <c r="J7" s="22">
        <v>1</v>
      </c>
      <c r="K7" s="43" t="s">
        <v>83</v>
      </c>
      <c r="L7" s="43">
        <v>0</v>
      </c>
      <c r="M7" s="43">
        <v>0</v>
      </c>
      <c r="N7" s="43" t="s">
        <v>81</v>
      </c>
      <c r="O7" s="43" t="s">
        <v>77</v>
      </c>
      <c r="P7" s="43" t="s">
        <v>78</v>
      </c>
      <c r="Q7" s="43">
        <v>8525.43</v>
      </c>
    </row>
    <row r="8" spans="1:17">
      <c r="A8" s="47" t="s">
        <v>87</v>
      </c>
      <c r="B8" s="47" t="s">
        <v>16</v>
      </c>
      <c r="C8" s="47" t="s">
        <v>15</v>
      </c>
      <c r="D8" s="23">
        <v>722764000</v>
      </c>
      <c r="E8" s="23" t="s">
        <v>1065</v>
      </c>
      <c r="F8" s="44">
        <v>44792.875</v>
      </c>
      <c r="G8" s="23" t="s">
        <v>17</v>
      </c>
      <c r="H8" s="48">
        <v>39498.875</v>
      </c>
      <c r="I8" s="47">
        <v>131160354</v>
      </c>
      <c r="J8" s="23">
        <v>0</v>
      </c>
      <c r="K8" s="47" t="s">
        <v>88</v>
      </c>
      <c r="L8" s="47">
        <v>0</v>
      </c>
      <c r="M8" s="47">
        <v>0</v>
      </c>
      <c r="N8" s="47" t="s">
        <v>89</v>
      </c>
      <c r="O8" s="47" t="s">
        <v>90</v>
      </c>
      <c r="P8" s="47" t="s">
        <v>20</v>
      </c>
      <c r="Q8" s="47">
        <v>0</v>
      </c>
    </row>
    <row r="9" spans="1:17">
      <c r="A9" s="43" t="s">
        <v>91</v>
      </c>
      <c r="B9" s="43" t="s">
        <v>16</v>
      </c>
      <c r="C9" s="43" t="s">
        <v>15</v>
      </c>
      <c r="D9" s="22">
        <v>722764000</v>
      </c>
      <c r="E9" s="22" t="s">
        <v>1065</v>
      </c>
      <c r="F9" s="45">
        <v>44792.875</v>
      </c>
      <c r="G9" s="22" t="s">
        <v>17</v>
      </c>
      <c r="H9" s="49">
        <v>39435.916666666664</v>
      </c>
      <c r="I9" s="43">
        <v>131064185</v>
      </c>
      <c r="J9" s="22">
        <v>0</v>
      </c>
      <c r="K9" s="43" t="s">
        <v>92</v>
      </c>
      <c r="L9" s="43">
        <v>0</v>
      </c>
      <c r="M9" s="43">
        <v>0</v>
      </c>
      <c r="N9" s="43" t="s">
        <v>89</v>
      </c>
      <c r="O9" s="43" t="s">
        <v>77</v>
      </c>
      <c r="P9" s="43" t="s">
        <v>78</v>
      </c>
      <c r="Q9" s="43">
        <v>1738.03</v>
      </c>
    </row>
    <row r="10" spans="1:17">
      <c r="A10" s="47" t="s">
        <v>93</v>
      </c>
      <c r="B10" s="47" t="s">
        <v>16</v>
      </c>
      <c r="C10" s="47" t="s">
        <v>15</v>
      </c>
      <c r="D10" s="23">
        <v>722764000</v>
      </c>
      <c r="E10" s="23" t="s">
        <v>1065</v>
      </c>
      <c r="F10" s="44">
        <v>44792.875</v>
      </c>
      <c r="G10" s="23" t="s">
        <v>17</v>
      </c>
      <c r="H10" s="48">
        <v>39435.916666666664</v>
      </c>
      <c r="I10" s="47">
        <v>131064185</v>
      </c>
      <c r="J10" s="23">
        <v>0</v>
      </c>
      <c r="K10" s="47" t="s">
        <v>92</v>
      </c>
      <c r="L10" s="47">
        <v>0</v>
      </c>
      <c r="M10" s="47">
        <v>0</v>
      </c>
      <c r="N10" s="47" t="s">
        <v>89</v>
      </c>
      <c r="O10" s="47" t="s">
        <v>90</v>
      </c>
      <c r="P10" s="47" t="s">
        <v>78</v>
      </c>
      <c r="Q10" s="47">
        <v>0</v>
      </c>
    </row>
    <row r="11" spans="1:17">
      <c r="A11" s="43" t="s">
        <v>94</v>
      </c>
      <c r="B11" s="43" t="s">
        <v>16</v>
      </c>
      <c r="C11" s="43" t="s">
        <v>15</v>
      </c>
      <c r="D11" s="22">
        <v>722764000</v>
      </c>
      <c r="E11" s="22" t="s">
        <v>1065</v>
      </c>
      <c r="F11" s="45">
        <v>44792.875</v>
      </c>
      <c r="G11" s="22" t="s">
        <v>17</v>
      </c>
      <c r="H11" s="49">
        <v>39435.916666666664</v>
      </c>
      <c r="I11" s="43">
        <v>131064525</v>
      </c>
      <c r="J11" s="22">
        <v>0</v>
      </c>
      <c r="K11" s="43" t="s">
        <v>95</v>
      </c>
      <c r="L11" s="43">
        <v>0</v>
      </c>
      <c r="M11" s="43">
        <v>0</v>
      </c>
      <c r="N11" s="43" t="s">
        <v>96</v>
      </c>
      <c r="O11" s="43" t="s">
        <v>77</v>
      </c>
      <c r="P11" s="43" t="s">
        <v>78</v>
      </c>
      <c r="Q11" s="43">
        <v>1838.5</v>
      </c>
    </row>
    <row r="12" spans="1:17">
      <c r="A12" s="47" t="s">
        <v>97</v>
      </c>
      <c r="B12" s="47" t="s">
        <v>16</v>
      </c>
      <c r="C12" s="47" t="s">
        <v>15</v>
      </c>
      <c r="D12" s="23">
        <v>722764000</v>
      </c>
      <c r="E12" s="23" t="s">
        <v>1065</v>
      </c>
      <c r="F12" s="44">
        <v>44792.875</v>
      </c>
      <c r="G12" s="23" t="s">
        <v>17</v>
      </c>
      <c r="H12" s="48">
        <v>41582.916666666664</v>
      </c>
      <c r="I12" s="47">
        <v>131064614</v>
      </c>
      <c r="J12" s="23">
        <v>0</v>
      </c>
      <c r="K12" s="47" t="s">
        <v>98</v>
      </c>
      <c r="L12" s="47">
        <v>0</v>
      </c>
      <c r="M12" s="47">
        <v>0</v>
      </c>
      <c r="N12" s="47" t="s">
        <v>89</v>
      </c>
      <c r="O12" s="47" t="s">
        <v>99</v>
      </c>
      <c r="P12" s="47" t="s">
        <v>78</v>
      </c>
      <c r="Q12" s="47">
        <v>-1009.18</v>
      </c>
    </row>
    <row r="13" spans="1:17">
      <c r="A13" s="43" t="s">
        <v>100</v>
      </c>
      <c r="B13" s="43" t="s">
        <v>16</v>
      </c>
      <c r="C13" s="43" t="s">
        <v>15</v>
      </c>
      <c r="D13" s="22">
        <v>722764000</v>
      </c>
      <c r="E13" s="22" t="s">
        <v>1065</v>
      </c>
      <c r="F13" s="45">
        <v>44792.875</v>
      </c>
      <c r="G13" s="22" t="s">
        <v>17</v>
      </c>
      <c r="H13" s="49">
        <v>39435.916666666664</v>
      </c>
      <c r="I13" s="43">
        <v>131065017</v>
      </c>
      <c r="J13" s="22">
        <v>0</v>
      </c>
      <c r="K13" s="43" t="s">
        <v>101</v>
      </c>
      <c r="L13" s="43">
        <v>0</v>
      </c>
      <c r="M13" s="43">
        <v>0</v>
      </c>
      <c r="N13" s="43" t="s">
        <v>96</v>
      </c>
      <c r="O13" s="43" t="s">
        <v>77</v>
      </c>
      <c r="P13" s="43" t="s">
        <v>78</v>
      </c>
      <c r="Q13" s="43">
        <v>1975.32</v>
      </c>
    </row>
    <row r="14" spans="1:17">
      <c r="A14" s="47" t="s">
        <v>102</v>
      </c>
      <c r="B14" s="47" t="s">
        <v>16</v>
      </c>
      <c r="C14" s="47" t="s">
        <v>15</v>
      </c>
      <c r="D14" s="23">
        <v>722764000</v>
      </c>
      <c r="E14" s="23" t="s">
        <v>1065</v>
      </c>
      <c r="F14" s="44">
        <v>44792.875</v>
      </c>
      <c r="G14" s="23" t="s">
        <v>17</v>
      </c>
      <c r="H14" s="48">
        <v>39435.916666666664</v>
      </c>
      <c r="I14" s="47">
        <v>131065050</v>
      </c>
      <c r="J14" s="23">
        <v>0</v>
      </c>
      <c r="K14" s="47" t="s">
        <v>103</v>
      </c>
      <c r="L14" s="47">
        <v>0</v>
      </c>
      <c r="M14" s="47">
        <v>0</v>
      </c>
      <c r="N14" s="47" t="s">
        <v>96</v>
      </c>
      <c r="O14" s="47" t="s">
        <v>99</v>
      </c>
      <c r="P14" s="47" t="s">
        <v>78</v>
      </c>
      <c r="Q14" s="47">
        <v>-442.19</v>
      </c>
    </row>
    <row r="15" spans="1:17">
      <c r="A15" s="43" t="s">
        <v>104</v>
      </c>
      <c r="B15" s="43" t="s">
        <v>16</v>
      </c>
      <c r="C15" s="43" t="s">
        <v>15</v>
      </c>
      <c r="D15" s="22">
        <v>722764000</v>
      </c>
      <c r="E15" s="22" t="s">
        <v>1065</v>
      </c>
      <c r="F15" s="45">
        <v>44792.875</v>
      </c>
      <c r="G15" s="22" t="s">
        <v>17</v>
      </c>
      <c r="H15" s="49">
        <v>39531.875</v>
      </c>
      <c r="I15" s="43">
        <v>131172476</v>
      </c>
      <c r="J15" s="22">
        <v>0</v>
      </c>
      <c r="K15" s="43" t="s">
        <v>105</v>
      </c>
      <c r="L15" s="43">
        <v>0</v>
      </c>
      <c r="M15" s="43">
        <v>0</v>
      </c>
      <c r="N15" s="43" t="s">
        <v>96</v>
      </c>
      <c r="O15" s="43" t="s">
        <v>99</v>
      </c>
      <c r="P15" s="43" t="s">
        <v>20</v>
      </c>
      <c r="Q15" s="43">
        <v>-442.19</v>
      </c>
    </row>
    <row r="16" spans="1:17">
      <c r="A16" s="47" t="s">
        <v>106</v>
      </c>
      <c r="B16" s="47" t="s">
        <v>16</v>
      </c>
      <c r="C16" s="47" t="s">
        <v>15</v>
      </c>
      <c r="D16" s="23">
        <v>722764000</v>
      </c>
      <c r="E16" s="23" t="s">
        <v>1065</v>
      </c>
      <c r="F16" s="44">
        <v>44792.875</v>
      </c>
      <c r="G16" s="23" t="s">
        <v>17</v>
      </c>
      <c r="H16" s="48">
        <v>39435.916666666664</v>
      </c>
      <c r="I16" s="47">
        <v>131065181</v>
      </c>
      <c r="J16" s="23">
        <v>0</v>
      </c>
      <c r="K16" s="47" t="s">
        <v>107</v>
      </c>
      <c r="L16" s="47">
        <v>0</v>
      </c>
      <c r="M16" s="47">
        <v>0</v>
      </c>
      <c r="N16" s="47" t="s">
        <v>96</v>
      </c>
      <c r="O16" s="47" t="s">
        <v>77</v>
      </c>
      <c r="P16" s="47" t="s">
        <v>78</v>
      </c>
      <c r="Q16" s="47">
        <v>2567.79</v>
      </c>
    </row>
    <row r="17" spans="1:17">
      <c r="A17" s="43" t="s">
        <v>108</v>
      </c>
      <c r="B17" s="43" t="s">
        <v>16</v>
      </c>
      <c r="C17" s="43" t="s">
        <v>15</v>
      </c>
      <c r="D17" s="22">
        <v>722764000</v>
      </c>
      <c r="E17" s="22" t="s">
        <v>1065</v>
      </c>
      <c r="F17" s="45">
        <v>44792.875</v>
      </c>
      <c r="G17" s="22" t="s">
        <v>17</v>
      </c>
      <c r="H17" s="49">
        <v>39435.916666666664</v>
      </c>
      <c r="I17" s="43">
        <v>131065190</v>
      </c>
      <c r="J17" s="22">
        <v>0</v>
      </c>
      <c r="K17" s="43" t="s">
        <v>109</v>
      </c>
      <c r="L17" s="43">
        <v>0</v>
      </c>
      <c r="M17" s="43">
        <v>0</v>
      </c>
      <c r="N17" s="43" t="s">
        <v>96</v>
      </c>
      <c r="O17" s="43" t="s">
        <v>110</v>
      </c>
      <c r="P17" s="43" t="s">
        <v>20</v>
      </c>
      <c r="Q17" s="43">
        <v>2567.79</v>
      </c>
    </row>
    <row r="18" spans="1:17">
      <c r="A18" s="47" t="s">
        <v>111</v>
      </c>
      <c r="B18" s="47" t="s">
        <v>16</v>
      </c>
      <c r="C18" s="47" t="s">
        <v>15</v>
      </c>
      <c r="D18" s="23">
        <v>722764000</v>
      </c>
      <c r="E18" s="23" t="s">
        <v>1065</v>
      </c>
      <c r="F18" s="44">
        <v>44792.875</v>
      </c>
      <c r="G18" s="23" t="s">
        <v>17</v>
      </c>
      <c r="H18" s="48">
        <v>39435.916666666664</v>
      </c>
      <c r="I18" s="47">
        <v>131065840</v>
      </c>
      <c r="J18" s="23">
        <v>0</v>
      </c>
      <c r="K18" s="47" t="s">
        <v>112</v>
      </c>
      <c r="L18" s="47">
        <v>0</v>
      </c>
      <c r="M18" s="47">
        <v>0</v>
      </c>
      <c r="N18" s="47" t="s">
        <v>96</v>
      </c>
      <c r="O18" s="47" t="s">
        <v>77</v>
      </c>
      <c r="P18" s="47" t="s">
        <v>78</v>
      </c>
      <c r="Q18" s="47">
        <v>3122.81</v>
      </c>
    </row>
    <row r="19" spans="1:17">
      <c r="A19" s="43" t="s">
        <v>113</v>
      </c>
      <c r="B19" s="43" t="s">
        <v>16</v>
      </c>
      <c r="C19" s="43" t="s">
        <v>15</v>
      </c>
      <c r="D19" s="22">
        <v>722764000</v>
      </c>
      <c r="E19" s="22" t="s">
        <v>1065</v>
      </c>
      <c r="F19" s="45">
        <v>44792.875</v>
      </c>
      <c r="G19" s="22" t="s">
        <v>17</v>
      </c>
      <c r="H19" s="49">
        <v>39435.916666666664</v>
      </c>
      <c r="I19" s="43">
        <v>131065858</v>
      </c>
      <c r="J19" s="22">
        <v>0</v>
      </c>
      <c r="K19" s="43" t="s">
        <v>114</v>
      </c>
      <c r="L19" s="43">
        <v>0</v>
      </c>
      <c r="M19" s="43">
        <v>0</v>
      </c>
      <c r="N19" s="43" t="s">
        <v>96</v>
      </c>
      <c r="O19" s="43" t="s">
        <v>99</v>
      </c>
      <c r="P19" s="43" t="s">
        <v>20</v>
      </c>
      <c r="Q19" s="43">
        <v>-1784.16</v>
      </c>
    </row>
    <row r="20" spans="1:17">
      <c r="A20" s="47" t="s">
        <v>115</v>
      </c>
      <c r="B20" s="47" t="s">
        <v>16</v>
      </c>
      <c r="C20" s="47" t="s">
        <v>15</v>
      </c>
      <c r="D20" s="23">
        <v>722764000</v>
      </c>
      <c r="E20" s="23" t="s">
        <v>1065</v>
      </c>
      <c r="F20" s="44">
        <v>44792.875</v>
      </c>
      <c r="G20" s="23" t="s">
        <v>17</v>
      </c>
      <c r="H20" s="48">
        <v>39435.916666666664</v>
      </c>
      <c r="I20" s="47">
        <v>131065947</v>
      </c>
      <c r="J20" s="23">
        <v>0</v>
      </c>
      <c r="K20" s="47" t="s">
        <v>116</v>
      </c>
      <c r="L20" s="47">
        <v>0</v>
      </c>
      <c r="M20" s="47">
        <v>0</v>
      </c>
      <c r="N20" s="47" t="s">
        <v>96</v>
      </c>
      <c r="O20" s="47" t="s">
        <v>77</v>
      </c>
      <c r="P20" s="47" t="s">
        <v>78</v>
      </c>
      <c r="Q20" s="47">
        <v>806.35</v>
      </c>
    </row>
    <row r="21" spans="1:17">
      <c r="A21" s="43" t="s">
        <v>117</v>
      </c>
      <c r="B21" s="43" t="s">
        <v>16</v>
      </c>
      <c r="C21" s="43" t="s">
        <v>15</v>
      </c>
      <c r="D21" s="22">
        <v>722764000</v>
      </c>
      <c r="E21" s="22" t="s">
        <v>1065</v>
      </c>
      <c r="F21" s="45">
        <v>44792.875</v>
      </c>
      <c r="G21" s="22" t="s">
        <v>17</v>
      </c>
      <c r="H21" s="49">
        <v>39435.916666666664</v>
      </c>
      <c r="I21" s="43">
        <v>131066081</v>
      </c>
      <c r="J21" s="22">
        <v>0</v>
      </c>
      <c r="K21" s="43" t="s">
        <v>118</v>
      </c>
      <c r="L21" s="43">
        <v>0</v>
      </c>
      <c r="M21" s="43">
        <v>0</v>
      </c>
      <c r="N21" s="43" t="s">
        <v>96</v>
      </c>
      <c r="O21" s="43" t="s">
        <v>77</v>
      </c>
      <c r="P21" s="43" t="s">
        <v>78</v>
      </c>
      <c r="Q21" s="43">
        <v>1975.32</v>
      </c>
    </row>
    <row r="22" spans="1:17">
      <c r="A22" s="47" t="s">
        <v>119</v>
      </c>
      <c r="B22" s="47" t="s">
        <v>16</v>
      </c>
      <c r="C22" s="47" t="s">
        <v>15</v>
      </c>
      <c r="D22" s="23">
        <v>722764000</v>
      </c>
      <c r="E22" s="23" t="s">
        <v>1065</v>
      </c>
      <c r="F22" s="44">
        <v>44792.875</v>
      </c>
      <c r="G22" s="23" t="s">
        <v>17</v>
      </c>
      <c r="H22" s="48">
        <v>42185.875</v>
      </c>
      <c r="I22" s="47">
        <v>131066633</v>
      </c>
      <c r="J22" s="23">
        <v>0</v>
      </c>
      <c r="K22" s="47" t="s">
        <v>120</v>
      </c>
      <c r="L22" s="47">
        <v>0</v>
      </c>
      <c r="M22" s="47">
        <v>0</v>
      </c>
      <c r="N22" s="47" t="s">
        <v>96</v>
      </c>
      <c r="O22" s="47" t="s">
        <v>77</v>
      </c>
      <c r="P22" s="47" t="s">
        <v>78</v>
      </c>
      <c r="Q22" s="47">
        <v>2567.9499999999998</v>
      </c>
    </row>
    <row r="23" spans="1:17">
      <c r="A23" s="43" t="s">
        <v>121</v>
      </c>
      <c r="B23" s="43" t="s">
        <v>16</v>
      </c>
      <c r="C23" s="43" t="s">
        <v>15</v>
      </c>
      <c r="D23" s="22">
        <v>722764000</v>
      </c>
      <c r="E23" s="22" t="s">
        <v>1065</v>
      </c>
      <c r="F23" s="45">
        <v>44792.875</v>
      </c>
      <c r="G23" s="22" t="s">
        <v>17</v>
      </c>
      <c r="H23" s="49">
        <v>42185.875</v>
      </c>
      <c r="I23" s="43">
        <v>131066641</v>
      </c>
      <c r="J23" s="22">
        <v>0</v>
      </c>
      <c r="K23" s="43" t="s">
        <v>122</v>
      </c>
      <c r="L23" s="43">
        <v>0</v>
      </c>
      <c r="M23" s="43">
        <v>0</v>
      </c>
      <c r="N23" s="43" t="s">
        <v>96</v>
      </c>
      <c r="O23" s="43" t="s">
        <v>110</v>
      </c>
      <c r="P23" s="43" t="s">
        <v>20</v>
      </c>
      <c r="Q23" s="43">
        <v>806.35</v>
      </c>
    </row>
    <row r="24" spans="1:17">
      <c r="A24" s="47" t="s">
        <v>123</v>
      </c>
      <c r="B24" s="47" t="s">
        <v>16</v>
      </c>
      <c r="C24" s="47" t="s">
        <v>15</v>
      </c>
      <c r="D24" s="23">
        <v>722764000</v>
      </c>
      <c r="E24" s="23" t="s">
        <v>1065</v>
      </c>
      <c r="F24" s="44">
        <v>44792.875</v>
      </c>
      <c r="G24" s="23" t="s">
        <v>17</v>
      </c>
      <c r="H24" s="48">
        <v>39435.916666666664</v>
      </c>
      <c r="I24" s="47">
        <v>131066650</v>
      </c>
      <c r="J24" s="23">
        <v>0</v>
      </c>
      <c r="K24" s="47" t="s">
        <v>124</v>
      </c>
      <c r="L24" s="47">
        <v>0</v>
      </c>
      <c r="M24" s="47">
        <v>0</v>
      </c>
      <c r="N24" s="47" t="s">
        <v>96</v>
      </c>
      <c r="O24" s="47" t="s">
        <v>77</v>
      </c>
      <c r="P24" s="47" t="s">
        <v>78</v>
      </c>
      <c r="Q24" s="47">
        <v>806.35</v>
      </c>
    </row>
    <row r="25" spans="1:17">
      <c r="A25" s="43" t="s">
        <v>125</v>
      </c>
      <c r="B25" s="43" t="s">
        <v>16</v>
      </c>
      <c r="C25" s="43" t="s">
        <v>15</v>
      </c>
      <c r="D25" s="22">
        <v>722764000</v>
      </c>
      <c r="E25" s="22" t="s">
        <v>1065</v>
      </c>
      <c r="F25" s="45">
        <v>44792.875</v>
      </c>
      <c r="G25" s="22" t="s">
        <v>17</v>
      </c>
      <c r="H25" s="49">
        <v>39435.916666666664</v>
      </c>
      <c r="I25" s="43">
        <v>131066749</v>
      </c>
      <c r="J25" s="22">
        <v>0</v>
      </c>
      <c r="K25" s="43" t="s">
        <v>126</v>
      </c>
      <c r="L25" s="43">
        <v>0</v>
      </c>
      <c r="M25" s="43">
        <v>0</v>
      </c>
      <c r="N25" s="43" t="s">
        <v>96</v>
      </c>
      <c r="O25" s="43" t="s">
        <v>77</v>
      </c>
      <c r="P25" s="43" t="s">
        <v>78</v>
      </c>
      <c r="Q25" s="43">
        <v>2515.2399999999998</v>
      </c>
    </row>
    <row r="26" spans="1:17">
      <c r="A26" s="47" t="s">
        <v>127</v>
      </c>
      <c r="B26" s="47" t="s">
        <v>16</v>
      </c>
      <c r="C26" s="47" t="s">
        <v>15</v>
      </c>
      <c r="D26" s="23">
        <v>722764000</v>
      </c>
      <c r="E26" s="23" t="s">
        <v>1065</v>
      </c>
      <c r="F26" s="44">
        <v>44792.875</v>
      </c>
      <c r="G26" s="23" t="s">
        <v>17</v>
      </c>
      <c r="H26" s="48">
        <v>39498.875</v>
      </c>
      <c r="I26" s="47">
        <v>131160346</v>
      </c>
      <c r="J26" s="23">
        <v>0</v>
      </c>
      <c r="K26" s="47" t="s">
        <v>128</v>
      </c>
      <c r="L26" s="47">
        <v>0</v>
      </c>
      <c r="M26" s="47">
        <v>0</v>
      </c>
      <c r="N26" s="47" t="s">
        <v>89</v>
      </c>
      <c r="O26" s="47" t="s">
        <v>90</v>
      </c>
      <c r="P26" s="47" t="s">
        <v>20</v>
      </c>
      <c r="Q26" s="47">
        <v>0</v>
      </c>
    </row>
    <row r="27" spans="1:17">
      <c r="A27" s="43" t="s">
        <v>129</v>
      </c>
      <c r="B27" s="43" t="s">
        <v>16</v>
      </c>
      <c r="C27" s="43" t="s">
        <v>15</v>
      </c>
      <c r="D27" s="22">
        <v>722764000</v>
      </c>
      <c r="E27" s="22" t="s">
        <v>1065</v>
      </c>
      <c r="F27" s="45">
        <v>44792.875</v>
      </c>
      <c r="G27" s="22" t="s">
        <v>17</v>
      </c>
      <c r="H27" s="49">
        <v>39469.916666666664</v>
      </c>
      <c r="I27" s="43">
        <v>131160249</v>
      </c>
      <c r="J27" s="22">
        <v>0</v>
      </c>
      <c r="K27" s="43" t="s">
        <v>130</v>
      </c>
      <c r="L27" s="43">
        <v>0</v>
      </c>
      <c r="M27" s="43">
        <v>0</v>
      </c>
      <c r="N27" s="43" t="s">
        <v>96</v>
      </c>
      <c r="O27" s="43" t="s">
        <v>77</v>
      </c>
      <c r="P27" s="43" t="s">
        <v>78</v>
      </c>
      <c r="Q27" s="43">
        <v>806.35</v>
      </c>
    </row>
    <row r="28" spans="1:17">
      <c r="A28" s="47" t="s">
        <v>131</v>
      </c>
      <c r="B28" s="47" t="s">
        <v>16</v>
      </c>
      <c r="C28" s="47" t="s">
        <v>15</v>
      </c>
      <c r="D28" s="23">
        <v>722764000</v>
      </c>
      <c r="E28" s="23" t="s">
        <v>1065</v>
      </c>
      <c r="F28" s="44">
        <v>44792.875</v>
      </c>
      <c r="G28" s="23" t="s">
        <v>17</v>
      </c>
      <c r="H28" s="48">
        <v>39469.916666666664</v>
      </c>
      <c r="I28" s="47">
        <v>131160371</v>
      </c>
      <c r="J28" s="23">
        <v>0</v>
      </c>
      <c r="K28" s="47" t="s">
        <v>132</v>
      </c>
      <c r="L28" s="47">
        <v>0</v>
      </c>
      <c r="M28" s="47">
        <v>0</v>
      </c>
      <c r="N28" s="47" t="s">
        <v>96</v>
      </c>
      <c r="O28" s="47" t="s">
        <v>77</v>
      </c>
      <c r="P28" s="47" t="s">
        <v>78</v>
      </c>
      <c r="Q28" s="47">
        <v>1279.73</v>
      </c>
    </row>
    <row r="29" spans="1:17">
      <c r="A29" s="43" t="s">
        <v>133</v>
      </c>
      <c r="B29" s="43" t="s">
        <v>16</v>
      </c>
      <c r="C29" s="43" t="s">
        <v>15</v>
      </c>
      <c r="D29" s="22">
        <v>722764000</v>
      </c>
      <c r="E29" s="22" t="s">
        <v>1065</v>
      </c>
      <c r="F29" s="45">
        <v>44792.875</v>
      </c>
      <c r="G29" s="22" t="s">
        <v>17</v>
      </c>
      <c r="H29" s="49">
        <v>39498.875</v>
      </c>
      <c r="I29" s="43">
        <v>131160401</v>
      </c>
      <c r="J29" s="22">
        <v>0</v>
      </c>
      <c r="K29" s="43" t="s">
        <v>134</v>
      </c>
      <c r="L29" s="43">
        <v>0</v>
      </c>
      <c r="M29" s="43">
        <v>0</v>
      </c>
      <c r="N29" s="43" t="s">
        <v>96</v>
      </c>
      <c r="O29" s="43" t="s">
        <v>77</v>
      </c>
      <c r="P29" s="43" t="s">
        <v>78</v>
      </c>
      <c r="Q29" s="43">
        <v>1975.32</v>
      </c>
    </row>
    <row r="30" spans="1:17">
      <c r="A30" s="47" t="s">
        <v>135</v>
      </c>
      <c r="B30" s="47" t="s">
        <v>16</v>
      </c>
      <c r="C30" s="47" t="s">
        <v>15</v>
      </c>
      <c r="D30" s="23">
        <v>722764000</v>
      </c>
      <c r="E30" s="23" t="s">
        <v>1065</v>
      </c>
      <c r="F30" s="44">
        <v>44792.875</v>
      </c>
      <c r="G30" s="23" t="s">
        <v>17</v>
      </c>
      <c r="H30" s="48">
        <v>39498.875</v>
      </c>
      <c r="I30" s="47">
        <v>131160427</v>
      </c>
      <c r="J30" s="23">
        <v>0</v>
      </c>
      <c r="K30" s="47" t="s">
        <v>136</v>
      </c>
      <c r="L30" s="47">
        <v>0</v>
      </c>
      <c r="M30" s="47">
        <v>0</v>
      </c>
      <c r="N30" s="47" t="s">
        <v>96</v>
      </c>
      <c r="O30" s="47" t="s">
        <v>110</v>
      </c>
      <c r="P30" s="47" t="s">
        <v>20</v>
      </c>
      <c r="Q30" s="47">
        <v>1975.32</v>
      </c>
    </row>
    <row r="31" spans="1:17">
      <c r="A31" s="43" t="s">
        <v>137</v>
      </c>
      <c r="B31" s="43" t="s">
        <v>16</v>
      </c>
      <c r="C31" s="43" t="s">
        <v>15</v>
      </c>
      <c r="D31" s="22">
        <v>722764000</v>
      </c>
      <c r="E31" s="22" t="s">
        <v>1065</v>
      </c>
      <c r="F31" s="45">
        <v>44792.875</v>
      </c>
      <c r="G31" s="22" t="s">
        <v>17</v>
      </c>
      <c r="H31" s="49">
        <v>39498.875</v>
      </c>
      <c r="I31" s="43">
        <v>131160435</v>
      </c>
      <c r="J31" s="22">
        <v>0</v>
      </c>
      <c r="K31" s="43" t="s">
        <v>138</v>
      </c>
      <c r="L31" s="43">
        <v>0</v>
      </c>
      <c r="M31" s="43">
        <v>0</v>
      </c>
      <c r="N31" s="43" t="s">
        <v>96</v>
      </c>
      <c r="O31" s="43" t="s">
        <v>110</v>
      </c>
      <c r="P31" s="43" t="s">
        <v>20</v>
      </c>
      <c r="Q31" s="43">
        <v>806.35</v>
      </c>
    </row>
    <row r="32" spans="1:17">
      <c r="A32" s="47" t="s">
        <v>139</v>
      </c>
      <c r="B32" s="47" t="s">
        <v>16</v>
      </c>
      <c r="C32" s="47" t="s">
        <v>15</v>
      </c>
      <c r="D32" s="23">
        <v>722764000</v>
      </c>
      <c r="E32" s="23" t="s">
        <v>1065</v>
      </c>
      <c r="F32" s="44">
        <v>44792.875</v>
      </c>
      <c r="G32" s="23" t="s">
        <v>17</v>
      </c>
      <c r="H32" s="48">
        <v>39498.875</v>
      </c>
      <c r="I32" s="47">
        <v>131160451</v>
      </c>
      <c r="J32" s="23">
        <v>0</v>
      </c>
      <c r="K32" s="47" t="s">
        <v>140</v>
      </c>
      <c r="L32" s="47">
        <v>0</v>
      </c>
      <c r="M32" s="47">
        <v>0</v>
      </c>
      <c r="N32" s="47" t="s">
        <v>96</v>
      </c>
      <c r="O32" s="47" t="s">
        <v>110</v>
      </c>
      <c r="P32" s="47" t="s">
        <v>20</v>
      </c>
      <c r="Q32" s="47">
        <v>806.35</v>
      </c>
    </row>
    <row r="33" spans="1:17">
      <c r="A33" s="43" t="s">
        <v>141</v>
      </c>
      <c r="B33" s="43" t="s">
        <v>16</v>
      </c>
      <c r="C33" s="43" t="s">
        <v>15</v>
      </c>
      <c r="D33" s="22">
        <v>722764000</v>
      </c>
      <c r="E33" s="22" t="s">
        <v>1065</v>
      </c>
      <c r="F33" s="45">
        <v>44792.875</v>
      </c>
      <c r="G33" s="22" t="s">
        <v>17</v>
      </c>
      <c r="H33" s="49">
        <v>39588.875</v>
      </c>
      <c r="I33" s="43">
        <v>131226649</v>
      </c>
      <c r="J33" s="22">
        <v>0</v>
      </c>
      <c r="K33" s="43" t="s">
        <v>142</v>
      </c>
      <c r="L33" s="43">
        <v>0</v>
      </c>
      <c r="M33" s="43">
        <v>0</v>
      </c>
      <c r="N33" s="43" t="s">
        <v>96</v>
      </c>
      <c r="O33" s="43" t="s">
        <v>77</v>
      </c>
      <c r="P33" s="43" t="s">
        <v>78</v>
      </c>
      <c r="Q33" s="43">
        <v>1975.32</v>
      </c>
    </row>
    <row r="34" spans="1:17">
      <c r="A34" s="47" t="s">
        <v>143</v>
      </c>
      <c r="B34" s="47" t="s">
        <v>16</v>
      </c>
      <c r="C34" s="47" t="s">
        <v>15</v>
      </c>
      <c r="D34" s="23">
        <v>722764000</v>
      </c>
      <c r="E34" s="23" t="s">
        <v>1065</v>
      </c>
      <c r="F34" s="44">
        <v>44792.875</v>
      </c>
      <c r="G34" s="23" t="s">
        <v>17</v>
      </c>
      <c r="H34" s="48">
        <v>39588.875</v>
      </c>
      <c r="I34" s="47">
        <v>131226746</v>
      </c>
      <c r="J34" s="23">
        <v>0</v>
      </c>
      <c r="K34" s="47" t="s">
        <v>144</v>
      </c>
      <c r="L34" s="47">
        <v>0</v>
      </c>
      <c r="M34" s="47">
        <v>0</v>
      </c>
      <c r="N34" s="47" t="s">
        <v>96</v>
      </c>
      <c r="O34" s="47" t="s">
        <v>110</v>
      </c>
      <c r="P34" s="47" t="s">
        <v>20</v>
      </c>
      <c r="Q34" s="47">
        <v>806.35</v>
      </c>
    </row>
    <row r="35" spans="1:17">
      <c r="A35" s="43" t="s">
        <v>145</v>
      </c>
      <c r="B35" s="43" t="s">
        <v>16</v>
      </c>
      <c r="C35" s="43" t="s">
        <v>15</v>
      </c>
      <c r="D35" s="22">
        <v>722764000</v>
      </c>
      <c r="E35" s="22" t="s">
        <v>1065</v>
      </c>
      <c r="F35" s="45">
        <v>44792.875</v>
      </c>
      <c r="G35" s="22" t="s">
        <v>17</v>
      </c>
      <c r="H35" s="49">
        <v>39588.875</v>
      </c>
      <c r="I35" s="43">
        <v>131419021</v>
      </c>
      <c r="J35" s="22">
        <v>0</v>
      </c>
      <c r="K35" s="43" t="s">
        <v>146</v>
      </c>
      <c r="L35" s="43">
        <v>0</v>
      </c>
      <c r="M35" s="43">
        <v>0</v>
      </c>
      <c r="N35" s="43" t="s">
        <v>96</v>
      </c>
      <c r="O35" s="43" t="s">
        <v>110</v>
      </c>
      <c r="P35" s="43" t="s">
        <v>20</v>
      </c>
      <c r="Q35" s="43">
        <v>806.35</v>
      </c>
    </row>
    <row r="36" spans="1:17">
      <c r="A36" s="47" t="s">
        <v>147</v>
      </c>
      <c r="B36" s="47" t="s">
        <v>16</v>
      </c>
      <c r="C36" s="47" t="s">
        <v>15</v>
      </c>
      <c r="D36" s="23">
        <v>722764000</v>
      </c>
      <c r="E36" s="23" t="s">
        <v>1065</v>
      </c>
      <c r="F36" s="44">
        <v>44792.875</v>
      </c>
      <c r="G36" s="23" t="s">
        <v>17</v>
      </c>
      <c r="H36" s="48">
        <v>39588.875</v>
      </c>
      <c r="I36" s="47">
        <v>131227360</v>
      </c>
      <c r="J36" s="23">
        <v>0</v>
      </c>
      <c r="K36" s="47" t="s">
        <v>148</v>
      </c>
      <c r="L36" s="47">
        <v>0</v>
      </c>
      <c r="M36" s="47">
        <v>0</v>
      </c>
      <c r="N36" s="47" t="s">
        <v>96</v>
      </c>
      <c r="O36" s="47" t="s">
        <v>77</v>
      </c>
      <c r="P36" s="47" t="s">
        <v>78</v>
      </c>
      <c r="Q36" s="47">
        <v>4837.34</v>
      </c>
    </row>
    <row r="37" spans="1:17">
      <c r="A37" s="43" t="s">
        <v>149</v>
      </c>
      <c r="B37" s="43" t="s">
        <v>16</v>
      </c>
      <c r="C37" s="43" t="s">
        <v>15</v>
      </c>
      <c r="D37" s="22">
        <v>722764000</v>
      </c>
      <c r="E37" s="22" t="s">
        <v>1065</v>
      </c>
      <c r="F37" s="45">
        <v>44792.875</v>
      </c>
      <c r="G37" s="22" t="s">
        <v>17</v>
      </c>
      <c r="H37" s="49">
        <v>41280.916666666664</v>
      </c>
      <c r="I37" s="43">
        <v>133301630</v>
      </c>
      <c r="J37" s="22">
        <v>0</v>
      </c>
      <c r="K37" s="43" t="s">
        <v>150</v>
      </c>
      <c r="L37" s="43">
        <v>0</v>
      </c>
      <c r="M37" s="43">
        <v>0</v>
      </c>
      <c r="N37" s="43" t="s">
        <v>96</v>
      </c>
      <c r="O37" s="43" t="s">
        <v>110</v>
      </c>
      <c r="P37" s="43" t="s">
        <v>20</v>
      </c>
      <c r="Q37" s="43">
        <v>806.35</v>
      </c>
    </row>
    <row r="38" spans="1:17">
      <c r="A38" s="47" t="s">
        <v>151</v>
      </c>
      <c r="B38" s="47" t="s">
        <v>16</v>
      </c>
      <c r="C38" s="47" t="s">
        <v>15</v>
      </c>
      <c r="D38" s="23">
        <v>722764000</v>
      </c>
      <c r="E38" s="23" t="s">
        <v>1065</v>
      </c>
      <c r="F38" s="44">
        <v>44792.875</v>
      </c>
      <c r="G38" s="23" t="s">
        <v>17</v>
      </c>
      <c r="H38" s="48">
        <v>39566.875</v>
      </c>
      <c r="I38" s="47">
        <v>131236822</v>
      </c>
      <c r="J38" s="23">
        <v>0</v>
      </c>
      <c r="K38" s="47" t="s">
        <v>152</v>
      </c>
      <c r="L38" s="47">
        <v>0</v>
      </c>
      <c r="M38" s="47">
        <v>0</v>
      </c>
      <c r="N38" s="47" t="s">
        <v>96</v>
      </c>
      <c r="O38" s="47" t="s">
        <v>77</v>
      </c>
      <c r="P38" s="47" t="s">
        <v>78</v>
      </c>
      <c r="Q38" s="47">
        <v>1975.32</v>
      </c>
    </row>
    <row r="39" spans="1:17">
      <c r="A39" s="43" t="s">
        <v>153</v>
      </c>
      <c r="B39" s="43" t="s">
        <v>16</v>
      </c>
      <c r="C39" s="43" t="s">
        <v>15</v>
      </c>
      <c r="D39" s="22">
        <v>722764000</v>
      </c>
      <c r="E39" s="22" t="s">
        <v>1065</v>
      </c>
      <c r="F39" s="45">
        <v>44792.875</v>
      </c>
      <c r="G39" s="22" t="s">
        <v>17</v>
      </c>
      <c r="H39" s="49">
        <v>39651.875</v>
      </c>
      <c r="I39" s="43">
        <v>131285637</v>
      </c>
      <c r="J39" s="22">
        <v>0</v>
      </c>
      <c r="K39" s="43" t="s">
        <v>154</v>
      </c>
      <c r="L39" s="43">
        <v>0</v>
      </c>
      <c r="M39" s="43">
        <v>0</v>
      </c>
      <c r="N39" s="43" t="s">
        <v>96</v>
      </c>
      <c r="O39" s="43" t="s">
        <v>77</v>
      </c>
      <c r="P39" s="43" t="s">
        <v>78</v>
      </c>
      <c r="Q39" s="43">
        <v>806.35</v>
      </c>
    </row>
    <row r="40" spans="1:17">
      <c r="A40" s="47" t="s">
        <v>155</v>
      </c>
      <c r="B40" s="47" t="s">
        <v>16</v>
      </c>
      <c r="C40" s="47" t="s">
        <v>15</v>
      </c>
      <c r="D40" s="23">
        <v>722764000</v>
      </c>
      <c r="E40" s="23" t="s">
        <v>1065</v>
      </c>
      <c r="F40" s="44">
        <v>44792.875</v>
      </c>
      <c r="G40" s="23" t="s">
        <v>17</v>
      </c>
      <c r="H40" s="48">
        <v>43083.916666666664</v>
      </c>
      <c r="I40" s="47">
        <v>131311786</v>
      </c>
      <c r="J40" s="23">
        <v>0</v>
      </c>
      <c r="K40" s="47" t="s">
        <v>156</v>
      </c>
      <c r="L40" s="47">
        <v>0</v>
      </c>
      <c r="M40" s="47">
        <v>0</v>
      </c>
      <c r="N40" s="47" t="s">
        <v>89</v>
      </c>
      <c r="O40" s="47" t="s">
        <v>157</v>
      </c>
      <c r="P40" s="47" t="s">
        <v>78</v>
      </c>
      <c r="Q40" s="47">
        <v>733.99</v>
      </c>
    </row>
    <row r="41" spans="1:17">
      <c r="A41" s="43" t="s">
        <v>158</v>
      </c>
      <c r="B41" s="43" t="s">
        <v>16</v>
      </c>
      <c r="C41" s="43" t="s">
        <v>15</v>
      </c>
      <c r="D41" s="22">
        <v>722764000</v>
      </c>
      <c r="E41" s="22" t="s">
        <v>1065</v>
      </c>
      <c r="F41" s="45">
        <v>44792.875</v>
      </c>
      <c r="G41" s="22" t="s">
        <v>17</v>
      </c>
      <c r="H41" s="49">
        <v>43083.916666666664</v>
      </c>
      <c r="I41" s="43">
        <v>131311786</v>
      </c>
      <c r="J41" s="22">
        <v>0</v>
      </c>
      <c r="K41" s="43" t="s">
        <v>156</v>
      </c>
      <c r="L41" s="43">
        <v>0</v>
      </c>
      <c r="M41" s="43">
        <v>0</v>
      </c>
      <c r="N41" s="43" t="s">
        <v>89</v>
      </c>
      <c r="O41" s="43" t="s">
        <v>90</v>
      </c>
      <c r="P41" s="43" t="s">
        <v>78</v>
      </c>
      <c r="Q41" s="43">
        <v>0</v>
      </c>
    </row>
    <row r="42" spans="1:17">
      <c r="A42" s="47" t="s">
        <v>159</v>
      </c>
      <c r="B42" s="47" t="s">
        <v>16</v>
      </c>
      <c r="C42" s="47" t="s">
        <v>15</v>
      </c>
      <c r="D42" s="23">
        <v>722764000</v>
      </c>
      <c r="E42" s="23" t="s">
        <v>1065</v>
      </c>
      <c r="F42" s="44">
        <v>44792.875</v>
      </c>
      <c r="G42" s="23" t="s">
        <v>17</v>
      </c>
      <c r="H42" s="48">
        <v>42807.875</v>
      </c>
      <c r="I42" s="47">
        <v>131341294</v>
      </c>
      <c r="J42" s="23">
        <v>0</v>
      </c>
      <c r="K42" s="47" t="s">
        <v>160</v>
      </c>
      <c r="L42" s="47">
        <v>0</v>
      </c>
      <c r="M42" s="47">
        <v>0</v>
      </c>
      <c r="N42" s="47" t="s">
        <v>96</v>
      </c>
      <c r="O42" s="47" t="s">
        <v>77</v>
      </c>
      <c r="P42" s="47" t="s">
        <v>78</v>
      </c>
      <c r="Q42" s="47">
        <v>4837.34</v>
      </c>
    </row>
    <row r="43" spans="1:17">
      <c r="A43" s="43" t="s">
        <v>161</v>
      </c>
      <c r="B43" s="43" t="s">
        <v>16</v>
      </c>
      <c r="C43" s="43" t="s">
        <v>15</v>
      </c>
      <c r="D43" s="22">
        <v>722764000</v>
      </c>
      <c r="E43" s="22" t="s">
        <v>1065</v>
      </c>
      <c r="F43" s="45">
        <v>44792.875</v>
      </c>
      <c r="G43" s="22" t="s">
        <v>17</v>
      </c>
      <c r="H43" s="49">
        <v>39712.875</v>
      </c>
      <c r="I43" s="43">
        <v>131341341</v>
      </c>
      <c r="J43" s="22">
        <v>0</v>
      </c>
      <c r="K43" s="43" t="s">
        <v>162</v>
      </c>
      <c r="L43" s="43">
        <v>0</v>
      </c>
      <c r="M43" s="43">
        <v>0</v>
      </c>
      <c r="N43" s="43" t="s">
        <v>96</v>
      </c>
      <c r="O43" s="43" t="s">
        <v>77</v>
      </c>
      <c r="P43" s="43" t="s">
        <v>78</v>
      </c>
      <c r="Q43" s="43">
        <v>806.35</v>
      </c>
    </row>
    <row r="44" spans="1:17">
      <c r="A44" s="47" t="s">
        <v>163</v>
      </c>
      <c r="B44" s="47" t="s">
        <v>16</v>
      </c>
      <c r="C44" s="47" t="s">
        <v>15</v>
      </c>
      <c r="D44" s="23">
        <v>722764000</v>
      </c>
      <c r="E44" s="23" t="s">
        <v>1065</v>
      </c>
      <c r="F44" s="44">
        <v>44792.875</v>
      </c>
      <c r="G44" s="23" t="s">
        <v>17</v>
      </c>
      <c r="H44" s="48">
        <v>39810.916666666664</v>
      </c>
      <c r="I44" s="47">
        <v>131427024</v>
      </c>
      <c r="J44" s="23">
        <v>0</v>
      </c>
      <c r="K44" s="47" t="s">
        <v>164</v>
      </c>
      <c r="L44" s="47">
        <v>0</v>
      </c>
      <c r="M44" s="47">
        <v>0</v>
      </c>
      <c r="N44" s="47" t="s">
        <v>89</v>
      </c>
      <c r="O44" s="47" t="s">
        <v>77</v>
      </c>
      <c r="P44" s="47" t="s">
        <v>78</v>
      </c>
      <c r="Q44" s="47">
        <v>709.48</v>
      </c>
    </row>
    <row r="45" spans="1:17">
      <c r="A45" s="43" t="s">
        <v>165</v>
      </c>
      <c r="B45" s="43" t="s">
        <v>16</v>
      </c>
      <c r="C45" s="43" t="s">
        <v>15</v>
      </c>
      <c r="D45" s="22">
        <v>722764000</v>
      </c>
      <c r="E45" s="22" t="s">
        <v>1065</v>
      </c>
      <c r="F45" s="45">
        <v>44792.875</v>
      </c>
      <c r="G45" s="22" t="s">
        <v>17</v>
      </c>
      <c r="H45" s="49">
        <v>39810.916666666664</v>
      </c>
      <c r="I45" s="43">
        <v>131427024</v>
      </c>
      <c r="J45" s="22">
        <v>0</v>
      </c>
      <c r="K45" s="43" t="s">
        <v>164</v>
      </c>
      <c r="L45" s="43">
        <v>0</v>
      </c>
      <c r="M45" s="43">
        <v>0</v>
      </c>
      <c r="N45" s="43" t="s">
        <v>89</v>
      </c>
      <c r="O45" s="43" t="s">
        <v>90</v>
      </c>
      <c r="P45" s="43" t="s">
        <v>78</v>
      </c>
      <c r="Q45" s="43">
        <v>0</v>
      </c>
    </row>
    <row r="46" spans="1:17">
      <c r="A46" s="47" t="s">
        <v>166</v>
      </c>
      <c r="B46" s="47" t="s">
        <v>16</v>
      </c>
      <c r="C46" s="47" t="s">
        <v>15</v>
      </c>
      <c r="D46" s="23">
        <v>722764000</v>
      </c>
      <c r="E46" s="23" t="s">
        <v>1065</v>
      </c>
      <c r="F46" s="44">
        <v>44792.875</v>
      </c>
      <c r="G46" s="23" t="s">
        <v>17</v>
      </c>
      <c r="H46" s="48">
        <v>39832.916666666664</v>
      </c>
      <c r="I46" s="47">
        <v>131444255</v>
      </c>
      <c r="J46" s="23">
        <v>0</v>
      </c>
      <c r="K46" s="47" t="s">
        <v>167</v>
      </c>
      <c r="L46" s="47">
        <v>0</v>
      </c>
      <c r="M46" s="47">
        <v>0</v>
      </c>
      <c r="N46" s="47" t="s">
        <v>96</v>
      </c>
      <c r="O46" s="47" t="s">
        <v>77</v>
      </c>
      <c r="P46" s="47" t="s">
        <v>78</v>
      </c>
      <c r="Q46" s="47">
        <v>1975.32</v>
      </c>
    </row>
    <row r="47" spans="1:17">
      <c r="A47" s="43" t="s">
        <v>168</v>
      </c>
      <c r="B47" s="43" t="s">
        <v>16</v>
      </c>
      <c r="C47" s="43" t="s">
        <v>15</v>
      </c>
      <c r="D47" s="22">
        <v>722764000</v>
      </c>
      <c r="E47" s="22" t="s">
        <v>1065</v>
      </c>
      <c r="F47" s="45">
        <v>44792.875</v>
      </c>
      <c r="G47" s="22" t="s">
        <v>17</v>
      </c>
      <c r="H47" s="49">
        <v>39832.916666666664</v>
      </c>
      <c r="I47" s="43">
        <v>131444298</v>
      </c>
      <c r="J47" s="22">
        <v>0</v>
      </c>
      <c r="K47" s="43" t="s">
        <v>169</v>
      </c>
      <c r="L47" s="43">
        <v>0</v>
      </c>
      <c r="M47" s="43">
        <v>0</v>
      </c>
      <c r="N47" s="43" t="s">
        <v>96</v>
      </c>
      <c r="O47" s="43" t="s">
        <v>77</v>
      </c>
      <c r="P47" s="43" t="s">
        <v>78</v>
      </c>
      <c r="Q47" s="43">
        <v>806.35</v>
      </c>
    </row>
    <row r="48" spans="1:17">
      <c r="A48" s="47" t="s">
        <v>170</v>
      </c>
      <c r="B48" s="47" t="s">
        <v>16</v>
      </c>
      <c r="C48" s="47" t="s">
        <v>15</v>
      </c>
      <c r="D48" s="23">
        <v>722764000</v>
      </c>
      <c r="E48" s="23" t="s">
        <v>1065</v>
      </c>
      <c r="F48" s="44">
        <v>44792.875</v>
      </c>
      <c r="G48" s="23" t="s">
        <v>17</v>
      </c>
      <c r="H48" s="48">
        <v>39945.875</v>
      </c>
      <c r="I48" s="47">
        <v>131563190</v>
      </c>
      <c r="J48" s="23">
        <v>0</v>
      </c>
      <c r="K48" s="47" t="s">
        <v>171</v>
      </c>
      <c r="L48" s="47">
        <v>0</v>
      </c>
      <c r="M48" s="47">
        <v>0</v>
      </c>
      <c r="N48" s="47" t="s">
        <v>89</v>
      </c>
      <c r="O48" s="47" t="s">
        <v>99</v>
      </c>
      <c r="P48" s="47" t="s">
        <v>78</v>
      </c>
      <c r="Q48" s="47">
        <v>-366.18</v>
      </c>
    </row>
    <row r="49" spans="1:17">
      <c r="A49" s="43" t="s">
        <v>172</v>
      </c>
      <c r="B49" s="43" t="s">
        <v>16</v>
      </c>
      <c r="C49" s="43" t="s">
        <v>15</v>
      </c>
      <c r="D49" s="22">
        <v>722764000</v>
      </c>
      <c r="E49" s="22" t="s">
        <v>1065</v>
      </c>
      <c r="F49" s="45">
        <v>44792.875</v>
      </c>
      <c r="G49" s="22" t="s">
        <v>17</v>
      </c>
      <c r="H49" s="49">
        <v>39954.875</v>
      </c>
      <c r="I49" s="43">
        <v>131570927</v>
      </c>
      <c r="J49" s="22">
        <v>0</v>
      </c>
      <c r="K49" s="43" t="s">
        <v>173</v>
      </c>
      <c r="L49" s="43">
        <v>0</v>
      </c>
      <c r="M49" s="43">
        <v>0</v>
      </c>
      <c r="N49" s="43" t="s">
        <v>89</v>
      </c>
      <c r="O49" s="43" t="s">
        <v>77</v>
      </c>
      <c r="P49" s="43" t="s">
        <v>78</v>
      </c>
      <c r="Q49" s="43">
        <v>709.48</v>
      </c>
    </row>
    <row r="50" spans="1:17">
      <c r="A50" s="47" t="s">
        <v>174</v>
      </c>
      <c r="B50" s="47" t="s">
        <v>16</v>
      </c>
      <c r="C50" s="47" t="s">
        <v>15</v>
      </c>
      <c r="D50" s="23">
        <v>722764000</v>
      </c>
      <c r="E50" s="23" t="s">
        <v>1065</v>
      </c>
      <c r="F50" s="44">
        <v>44792.875</v>
      </c>
      <c r="G50" s="23" t="s">
        <v>17</v>
      </c>
      <c r="H50" s="48">
        <v>39954.875</v>
      </c>
      <c r="I50" s="47">
        <v>131570927</v>
      </c>
      <c r="J50" s="23">
        <v>0</v>
      </c>
      <c r="K50" s="47" t="s">
        <v>173</v>
      </c>
      <c r="L50" s="47">
        <v>0</v>
      </c>
      <c r="M50" s="47">
        <v>0</v>
      </c>
      <c r="N50" s="47" t="s">
        <v>89</v>
      </c>
      <c r="O50" s="47" t="s">
        <v>90</v>
      </c>
      <c r="P50" s="47" t="s">
        <v>78</v>
      </c>
      <c r="Q50" s="47">
        <v>0</v>
      </c>
    </row>
    <row r="51" spans="1:17">
      <c r="A51" s="43" t="s">
        <v>175</v>
      </c>
      <c r="B51" s="43" t="s">
        <v>16</v>
      </c>
      <c r="C51" s="43" t="s">
        <v>15</v>
      </c>
      <c r="D51" s="22">
        <v>722764000</v>
      </c>
      <c r="E51" s="22" t="s">
        <v>1065</v>
      </c>
      <c r="F51" s="45">
        <v>44792.875</v>
      </c>
      <c r="G51" s="22" t="s">
        <v>17</v>
      </c>
      <c r="H51" s="49">
        <v>39954.875</v>
      </c>
      <c r="I51" s="43">
        <v>131572598</v>
      </c>
      <c r="J51" s="22">
        <v>0</v>
      </c>
      <c r="K51" s="43" t="s">
        <v>176</v>
      </c>
      <c r="L51" s="43">
        <v>0</v>
      </c>
      <c r="M51" s="43">
        <v>0</v>
      </c>
      <c r="N51" s="43" t="s">
        <v>96</v>
      </c>
      <c r="O51" s="43" t="s">
        <v>77</v>
      </c>
      <c r="P51" s="43" t="s">
        <v>78</v>
      </c>
      <c r="Q51" s="43">
        <v>806.35</v>
      </c>
    </row>
    <row r="52" spans="1:17">
      <c r="A52" s="47" t="s">
        <v>177</v>
      </c>
      <c r="B52" s="47" t="s">
        <v>16</v>
      </c>
      <c r="C52" s="47" t="s">
        <v>15</v>
      </c>
      <c r="D52" s="23">
        <v>722764000</v>
      </c>
      <c r="E52" s="23" t="s">
        <v>1065</v>
      </c>
      <c r="F52" s="44">
        <v>44792.875</v>
      </c>
      <c r="G52" s="23" t="s">
        <v>17</v>
      </c>
      <c r="H52" s="48">
        <v>39981.875</v>
      </c>
      <c r="I52" s="47">
        <v>131607031</v>
      </c>
      <c r="J52" s="23">
        <v>0</v>
      </c>
      <c r="K52" s="47" t="s">
        <v>178</v>
      </c>
      <c r="L52" s="47">
        <v>0</v>
      </c>
      <c r="M52" s="47">
        <v>0</v>
      </c>
      <c r="N52" s="47" t="s">
        <v>96</v>
      </c>
      <c r="O52" s="47" t="s">
        <v>77</v>
      </c>
      <c r="P52" s="47" t="s">
        <v>78</v>
      </c>
      <c r="Q52" s="47">
        <v>1975.32</v>
      </c>
    </row>
    <row r="53" spans="1:17">
      <c r="A53" s="43" t="s">
        <v>179</v>
      </c>
      <c r="B53" s="43" t="s">
        <v>16</v>
      </c>
      <c r="C53" s="43" t="s">
        <v>15</v>
      </c>
      <c r="D53" s="22">
        <v>722764000</v>
      </c>
      <c r="E53" s="22" t="s">
        <v>1065</v>
      </c>
      <c r="F53" s="45">
        <v>44792.875</v>
      </c>
      <c r="G53" s="22" t="s">
        <v>17</v>
      </c>
      <c r="H53" s="49">
        <v>39992.875</v>
      </c>
      <c r="I53" s="43">
        <v>131616978</v>
      </c>
      <c r="J53" s="22">
        <v>0</v>
      </c>
      <c r="K53" s="43" t="s">
        <v>180</v>
      </c>
      <c r="L53" s="43">
        <v>0</v>
      </c>
      <c r="M53" s="43">
        <v>0</v>
      </c>
      <c r="N53" s="43" t="s">
        <v>96</v>
      </c>
      <c r="O53" s="43" t="s">
        <v>99</v>
      </c>
      <c r="P53" s="43" t="s">
        <v>78</v>
      </c>
      <c r="Q53" s="43">
        <v>-1146.96</v>
      </c>
    </row>
    <row r="54" spans="1:17">
      <c r="A54" s="47" t="s">
        <v>181</v>
      </c>
      <c r="B54" s="47" t="s">
        <v>16</v>
      </c>
      <c r="C54" s="47" t="s">
        <v>15</v>
      </c>
      <c r="D54" s="23">
        <v>722764000</v>
      </c>
      <c r="E54" s="23" t="s">
        <v>1065</v>
      </c>
      <c r="F54" s="44">
        <v>44792.875</v>
      </c>
      <c r="G54" s="23" t="s">
        <v>17</v>
      </c>
      <c r="H54" s="48">
        <v>40010.875</v>
      </c>
      <c r="I54" s="47">
        <v>131648594</v>
      </c>
      <c r="J54" s="23">
        <v>0</v>
      </c>
      <c r="K54" s="47" t="s">
        <v>182</v>
      </c>
      <c r="L54" s="47">
        <v>0</v>
      </c>
      <c r="M54" s="47">
        <v>0</v>
      </c>
      <c r="N54" s="47" t="s">
        <v>96</v>
      </c>
      <c r="O54" s="47" t="s">
        <v>77</v>
      </c>
      <c r="P54" s="47" t="s">
        <v>78</v>
      </c>
      <c r="Q54" s="47">
        <v>806.35</v>
      </c>
    </row>
    <row r="55" spans="1:17">
      <c r="A55" s="43" t="s">
        <v>183</v>
      </c>
      <c r="B55" s="43" t="s">
        <v>16</v>
      </c>
      <c r="C55" s="43" t="s">
        <v>15</v>
      </c>
      <c r="D55" s="22">
        <v>722764000</v>
      </c>
      <c r="E55" s="22" t="s">
        <v>1065</v>
      </c>
      <c r="F55" s="45">
        <v>44792.875</v>
      </c>
      <c r="G55" s="22" t="s">
        <v>17</v>
      </c>
      <c r="H55" s="49">
        <v>41570.916666666664</v>
      </c>
      <c r="I55" s="43">
        <v>131695436</v>
      </c>
      <c r="J55" s="22">
        <v>0</v>
      </c>
      <c r="K55" s="43" t="s">
        <v>184</v>
      </c>
      <c r="L55" s="43">
        <v>0</v>
      </c>
      <c r="M55" s="43">
        <v>0</v>
      </c>
      <c r="N55" s="43" t="s">
        <v>96</v>
      </c>
      <c r="O55" s="43" t="s">
        <v>77</v>
      </c>
      <c r="P55" s="43" t="s">
        <v>78</v>
      </c>
      <c r="Q55" s="43">
        <v>806.35</v>
      </c>
    </row>
    <row r="56" spans="1:17">
      <c r="A56" s="47" t="s">
        <v>185</v>
      </c>
      <c r="B56" s="47" t="s">
        <v>16</v>
      </c>
      <c r="C56" s="47" t="s">
        <v>15</v>
      </c>
      <c r="D56" s="23">
        <v>722764000</v>
      </c>
      <c r="E56" s="23" t="s">
        <v>1065</v>
      </c>
      <c r="F56" s="44">
        <v>44792.875</v>
      </c>
      <c r="G56" s="23" t="s">
        <v>17</v>
      </c>
      <c r="H56" s="48">
        <v>41570.916666666664</v>
      </c>
      <c r="I56" s="47">
        <v>131695479</v>
      </c>
      <c r="J56" s="23">
        <v>0</v>
      </c>
      <c r="K56" s="47" t="s">
        <v>186</v>
      </c>
      <c r="L56" s="47">
        <v>0</v>
      </c>
      <c r="M56" s="47">
        <v>0</v>
      </c>
      <c r="N56" s="47" t="s">
        <v>96</v>
      </c>
      <c r="O56" s="47" t="s">
        <v>110</v>
      </c>
      <c r="P56" s="47" t="s">
        <v>20</v>
      </c>
      <c r="Q56" s="47">
        <v>1975.32</v>
      </c>
    </row>
    <row r="57" spans="1:17">
      <c r="A57" s="43" t="s">
        <v>187</v>
      </c>
      <c r="B57" s="43" t="s">
        <v>16</v>
      </c>
      <c r="C57" s="43" t="s">
        <v>15</v>
      </c>
      <c r="D57" s="22">
        <v>722764000</v>
      </c>
      <c r="E57" s="22" t="s">
        <v>1065</v>
      </c>
      <c r="F57" s="45">
        <v>44792.875</v>
      </c>
      <c r="G57" s="22" t="s">
        <v>17</v>
      </c>
      <c r="H57" s="49">
        <v>40043.875</v>
      </c>
      <c r="I57" s="43">
        <v>131702114</v>
      </c>
      <c r="J57" s="22">
        <v>0</v>
      </c>
      <c r="K57" s="43" t="s">
        <v>188</v>
      </c>
      <c r="L57" s="43">
        <v>0</v>
      </c>
      <c r="M57" s="43">
        <v>0</v>
      </c>
      <c r="N57" s="43" t="s">
        <v>96</v>
      </c>
      <c r="O57" s="43" t="s">
        <v>99</v>
      </c>
      <c r="P57" s="43" t="s">
        <v>78</v>
      </c>
      <c r="Q57" s="43">
        <v>-1146.96</v>
      </c>
    </row>
    <row r="58" spans="1:17">
      <c r="A58" s="47" t="s">
        <v>189</v>
      </c>
      <c r="B58" s="47" t="s">
        <v>16</v>
      </c>
      <c r="C58" s="47" t="s">
        <v>15</v>
      </c>
      <c r="D58" s="23">
        <v>722764000</v>
      </c>
      <c r="E58" s="23" t="s">
        <v>1065</v>
      </c>
      <c r="F58" s="44">
        <v>44792.875</v>
      </c>
      <c r="G58" s="23" t="s">
        <v>17</v>
      </c>
      <c r="H58" s="48">
        <v>40043.875</v>
      </c>
      <c r="I58" s="47">
        <v>131702254</v>
      </c>
      <c r="J58" s="23">
        <v>0</v>
      </c>
      <c r="K58" s="47" t="s">
        <v>190</v>
      </c>
      <c r="L58" s="47">
        <v>0</v>
      </c>
      <c r="M58" s="47">
        <v>0</v>
      </c>
      <c r="N58" s="47" t="s">
        <v>96</v>
      </c>
      <c r="O58" s="47" t="s">
        <v>99</v>
      </c>
      <c r="P58" s="47" t="s">
        <v>78</v>
      </c>
      <c r="Q58" s="47">
        <v>-754.33</v>
      </c>
    </row>
    <row r="59" spans="1:17">
      <c r="A59" s="43" t="s">
        <v>191</v>
      </c>
      <c r="B59" s="43" t="s">
        <v>16</v>
      </c>
      <c r="C59" s="43" t="s">
        <v>15</v>
      </c>
      <c r="D59" s="22">
        <v>722764000</v>
      </c>
      <c r="E59" s="22" t="s">
        <v>1065</v>
      </c>
      <c r="F59" s="45">
        <v>44792.875</v>
      </c>
      <c r="G59" s="22" t="s">
        <v>17</v>
      </c>
      <c r="H59" s="49">
        <v>40071.875</v>
      </c>
      <c r="I59" s="43">
        <v>131738020</v>
      </c>
      <c r="J59" s="22">
        <v>0</v>
      </c>
      <c r="K59" s="43" t="s">
        <v>192</v>
      </c>
      <c r="L59" s="43">
        <v>0</v>
      </c>
      <c r="M59" s="43">
        <v>0</v>
      </c>
      <c r="N59" s="43" t="s">
        <v>96</v>
      </c>
      <c r="O59" s="43" t="s">
        <v>99</v>
      </c>
      <c r="P59" s="43" t="s">
        <v>78</v>
      </c>
      <c r="Q59" s="43">
        <v>-416.18</v>
      </c>
    </row>
    <row r="60" spans="1:17">
      <c r="A60" s="47" t="s">
        <v>193</v>
      </c>
      <c r="B60" s="47" t="s">
        <v>16</v>
      </c>
      <c r="C60" s="47" t="s">
        <v>15</v>
      </c>
      <c r="D60" s="23">
        <v>722764000</v>
      </c>
      <c r="E60" s="23" t="s">
        <v>1065</v>
      </c>
      <c r="F60" s="44">
        <v>44792.875</v>
      </c>
      <c r="G60" s="23" t="s">
        <v>17</v>
      </c>
      <c r="H60" s="48">
        <v>40076.875</v>
      </c>
      <c r="I60" s="47">
        <v>131743767</v>
      </c>
      <c r="J60" s="23">
        <v>0</v>
      </c>
      <c r="K60" s="47" t="s">
        <v>194</v>
      </c>
      <c r="L60" s="47">
        <v>0</v>
      </c>
      <c r="M60" s="47">
        <v>0</v>
      </c>
      <c r="N60" s="47" t="s">
        <v>96</v>
      </c>
      <c r="O60" s="47" t="s">
        <v>77</v>
      </c>
      <c r="P60" s="47" t="s">
        <v>78</v>
      </c>
      <c r="Q60" s="47">
        <v>1975.32</v>
      </c>
    </row>
    <row r="61" spans="1:17">
      <c r="A61" s="43" t="s">
        <v>195</v>
      </c>
      <c r="B61" s="43" t="s">
        <v>16</v>
      </c>
      <c r="C61" s="43" t="s">
        <v>15</v>
      </c>
      <c r="D61" s="22">
        <v>722764000</v>
      </c>
      <c r="E61" s="22" t="s">
        <v>1065</v>
      </c>
      <c r="F61" s="45">
        <v>44792.875</v>
      </c>
      <c r="G61" s="22" t="s">
        <v>17</v>
      </c>
      <c r="H61" s="49">
        <v>40076.875</v>
      </c>
      <c r="I61" s="43">
        <v>131744241</v>
      </c>
      <c r="J61" s="22">
        <v>0</v>
      </c>
      <c r="K61" s="43" t="s">
        <v>196</v>
      </c>
      <c r="L61" s="43">
        <v>0</v>
      </c>
      <c r="M61" s="43">
        <v>0</v>
      </c>
      <c r="N61" s="43" t="s">
        <v>96</v>
      </c>
      <c r="O61" s="43" t="s">
        <v>77</v>
      </c>
      <c r="P61" s="43" t="s">
        <v>78</v>
      </c>
      <c r="Q61" s="43">
        <v>806.35</v>
      </c>
    </row>
    <row r="62" spans="1:17">
      <c r="A62" s="47" t="s">
        <v>197</v>
      </c>
      <c r="B62" s="47" t="s">
        <v>16</v>
      </c>
      <c r="C62" s="47" t="s">
        <v>15</v>
      </c>
      <c r="D62" s="23">
        <v>722764000</v>
      </c>
      <c r="E62" s="23" t="s">
        <v>1065</v>
      </c>
      <c r="F62" s="44">
        <v>44792.875</v>
      </c>
      <c r="G62" s="23" t="s">
        <v>17</v>
      </c>
      <c r="H62" s="48">
        <v>40085.875</v>
      </c>
      <c r="I62" s="47">
        <v>131756117</v>
      </c>
      <c r="J62" s="23">
        <v>0</v>
      </c>
      <c r="K62" s="47" t="s">
        <v>198</v>
      </c>
      <c r="L62" s="47">
        <v>0</v>
      </c>
      <c r="M62" s="47">
        <v>0</v>
      </c>
      <c r="N62" s="47" t="s">
        <v>89</v>
      </c>
      <c r="O62" s="47" t="s">
        <v>77</v>
      </c>
      <c r="P62" s="47" t="s">
        <v>78</v>
      </c>
      <c r="Q62" s="47">
        <v>1738.03</v>
      </c>
    </row>
    <row r="63" spans="1:17">
      <c r="A63" s="43" t="s">
        <v>199</v>
      </c>
      <c r="B63" s="43" t="s">
        <v>19</v>
      </c>
      <c r="C63" s="43" t="s">
        <v>18</v>
      </c>
      <c r="D63" s="22">
        <v>1198444000</v>
      </c>
      <c r="E63" s="22" t="s">
        <v>1060</v>
      </c>
      <c r="F63" s="45">
        <v>44771.875</v>
      </c>
      <c r="G63" s="22" t="s">
        <v>20</v>
      </c>
      <c r="H63" s="49">
        <v>43357.875</v>
      </c>
      <c r="I63" s="43">
        <v>73611877</v>
      </c>
      <c r="J63" s="22">
        <v>3</v>
      </c>
      <c r="K63" s="43" t="s">
        <v>200</v>
      </c>
      <c r="L63" s="43">
        <v>0</v>
      </c>
      <c r="M63" s="43">
        <v>0</v>
      </c>
      <c r="N63" s="43" t="s">
        <v>201</v>
      </c>
      <c r="O63" s="43" t="s">
        <v>77</v>
      </c>
      <c r="P63" s="43" t="s">
        <v>78</v>
      </c>
      <c r="Q63" s="43">
        <v>416.82</v>
      </c>
    </row>
    <row r="64" spans="1:17">
      <c r="A64" s="47" t="s">
        <v>202</v>
      </c>
      <c r="B64" s="47" t="s">
        <v>19</v>
      </c>
      <c r="C64" s="47" t="s">
        <v>18</v>
      </c>
      <c r="D64" s="23">
        <v>1198444000</v>
      </c>
      <c r="E64" s="23" t="s">
        <v>1060</v>
      </c>
      <c r="F64" s="44">
        <v>44771.875</v>
      </c>
      <c r="G64" s="23" t="s">
        <v>20</v>
      </c>
      <c r="H64" s="48">
        <v>43357.875</v>
      </c>
      <c r="I64" s="47">
        <v>73611883</v>
      </c>
      <c r="J64" s="23">
        <v>3</v>
      </c>
      <c r="K64" s="47" t="s">
        <v>203</v>
      </c>
      <c r="L64" s="47">
        <v>0</v>
      </c>
      <c r="M64" s="47">
        <v>0</v>
      </c>
      <c r="N64" s="47" t="s">
        <v>201</v>
      </c>
      <c r="O64" s="47" t="s">
        <v>77</v>
      </c>
      <c r="P64" s="47" t="s">
        <v>78</v>
      </c>
      <c r="Q64" s="47">
        <v>664.46</v>
      </c>
    </row>
    <row r="65" spans="1:17">
      <c r="A65" s="43" t="s">
        <v>204</v>
      </c>
      <c r="B65" s="43" t="s">
        <v>19</v>
      </c>
      <c r="C65" s="43" t="s">
        <v>18</v>
      </c>
      <c r="D65" s="22">
        <v>1198444000</v>
      </c>
      <c r="E65" s="22" t="s">
        <v>1060</v>
      </c>
      <c r="F65" s="45">
        <v>44771.875</v>
      </c>
      <c r="G65" s="22" t="s">
        <v>20</v>
      </c>
      <c r="H65" s="49">
        <v>43545.875</v>
      </c>
      <c r="I65" s="43">
        <v>75018205</v>
      </c>
      <c r="J65" s="22">
        <v>3</v>
      </c>
      <c r="K65" s="43" t="s">
        <v>205</v>
      </c>
      <c r="L65" s="43">
        <v>0</v>
      </c>
      <c r="M65" s="43">
        <v>0</v>
      </c>
      <c r="N65" s="43" t="s">
        <v>201</v>
      </c>
      <c r="O65" s="43" t="s">
        <v>110</v>
      </c>
      <c r="P65" s="43" t="s">
        <v>20</v>
      </c>
      <c r="Q65" s="43">
        <v>416.82</v>
      </c>
    </row>
    <row r="66" spans="1:17">
      <c r="A66" s="47" t="s">
        <v>206</v>
      </c>
      <c r="B66" s="47" t="s">
        <v>19</v>
      </c>
      <c r="C66" s="47" t="s">
        <v>18</v>
      </c>
      <c r="D66" s="23">
        <v>1198444000</v>
      </c>
      <c r="E66" s="23" t="s">
        <v>1060</v>
      </c>
      <c r="F66" s="44">
        <v>44771.875</v>
      </c>
      <c r="G66" s="23" t="s">
        <v>20</v>
      </c>
      <c r="H66" s="48">
        <v>43387.875</v>
      </c>
      <c r="I66" s="47">
        <v>73799319</v>
      </c>
      <c r="J66" s="23">
        <v>3</v>
      </c>
      <c r="K66" s="47" t="s">
        <v>207</v>
      </c>
      <c r="L66" s="47">
        <v>0</v>
      </c>
      <c r="M66" s="47">
        <v>0</v>
      </c>
      <c r="N66" s="47" t="s">
        <v>201</v>
      </c>
      <c r="O66" s="47" t="s">
        <v>77</v>
      </c>
      <c r="P66" s="47" t="s">
        <v>78</v>
      </c>
      <c r="Q66" s="47">
        <v>416.82</v>
      </c>
    </row>
    <row r="67" spans="1:17">
      <c r="A67" s="43" t="s">
        <v>208</v>
      </c>
      <c r="B67" s="43" t="s">
        <v>19</v>
      </c>
      <c r="C67" s="43" t="s">
        <v>18</v>
      </c>
      <c r="D67" s="22">
        <v>1198444000</v>
      </c>
      <c r="E67" s="22" t="s">
        <v>1060</v>
      </c>
      <c r="F67" s="45">
        <v>44771.875</v>
      </c>
      <c r="G67" s="22" t="s">
        <v>20</v>
      </c>
      <c r="H67" s="49">
        <v>43418.916666666664</v>
      </c>
      <c r="I67" s="43">
        <v>74081768</v>
      </c>
      <c r="J67" s="22">
        <v>3</v>
      </c>
      <c r="K67" s="43" t="s">
        <v>209</v>
      </c>
      <c r="L67" s="43">
        <v>0</v>
      </c>
      <c r="M67" s="43">
        <v>0</v>
      </c>
      <c r="N67" s="43" t="s">
        <v>201</v>
      </c>
      <c r="O67" s="43" t="s">
        <v>77</v>
      </c>
      <c r="P67" s="43" t="s">
        <v>78</v>
      </c>
      <c r="Q67" s="43">
        <v>416.82</v>
      </c>
    </row>
    <row r="68" spans="1:17">
      <c r="A68" s="47" t="s">
        <v>210</v>
      </c>
      <c r="B68" s="47" t="s">
        <v>19</v>
      </c>
      <c r="C68" s="47" t="s">
        <v>18</v>
      </c>
      <c r="D68" s="23">
        <v>1198444000</v>
      </c>
      <c r="E68" s="23" t="s">
        <v>1060</v>
      </c>
      <c r="F68" s="44">
        <v>44771.875</v>
      </c>
      <c r="G68" s="23" t="s">
        <v>20</v>
      </c>
      <c r="H68" s="48">
        <v>43418.916666666664</v>
      </c>
      <c r="I68" s="47">
        <v>74090462</v>
      </c>
      <c r="J68" s="23">
        <v>3</v>
      </c>
      <c r="K68" s="47" t="s">
        <v>211</v>
      </c>
      <c r="L68" s="47">
        <v>0</v>
      </c>
      <c r="M68" s="47">
        <v>0</v>
      </c>
      <c r="N68" s="47" t="s">
        <v>201</v>
      </c>
      <c r="O68" s="47" t="s">
        <v>77</v>
      </c>
      <c r="P68" s="47" t="s">
        <v>78</v>
      </c>
      <c r="Q68" s="47">
        <v>664.46</v>
      </c>
    </row>
    <row r="69" spans="1:17">
      <c r="A69" s="43" t="s">
        <v>212</v>
      </c>
      <c r="B69" s="43" t="s">
        <v>19</v>
      </c>
      <c r="C69" s="43" t="s">
        <v>18</v>
      </c>
      <c r="D69" s="22">
        <v>1198444000</v>
      </c>
      <c r="E69" s="22" t="s">
        <v>1060</v>
      </c>
      <c r="F69" s="45">
        <v>44771.875</v>
      </c>
      <c r="G69" s="22" t="s">
        <v>20</v>
      </c>
      <c r="H69" s="49">
        <v>43418.916666666664</v>
      </c>
      <c r="I69" s="43">
        <v>74090463</v>
      </c>
      <c r="J69" s="22">
        <v>3</v>
      </c>
      <c r="K69" s="43" t="s">
        <v>213</v>
      </c>
      <c r="L69" s="43">
        <v>0</v>
      </c>
      <c r="M69" s="43">
        <v>0</v>
      </c>
      <c r="N69" s="43" t="s">
        <v>201</v>
      </c>
      <c r="O69" s="43" t="s">
        <v>110</v>
      </c>
      <c r="P69" s="43" t="s">
        <v>20</v>
      </c>
      <c r="Q69" s="43">
        <v>416.82</v>
      </c>
    </row>
    <row r="70" spans="1:17">
      <c r="A70" s="47" t="s">
        <v>214</v>
      </c>
      <c r="B70" s="47" t="s">
        <v>19</v>
      </c>
      <c r="C70" s="47" t="s">
        <v>18</v>
      </c>
      <c r="D70" s="23">
        <v>1198444000</v>
      </c>
      <c r="E70" s="23" t="s">
        <v>1060</v>
      </c>
      <c r="F70" s="44">
        <v>44771.875</v>
      </c>
      <c r="G70" s="23" t="s">
        <v>20</v>
      </c>
      <c r="H70" s="48">
        <v>43418.916666666664</v>
      </c>
      <c r="I70" s="47">
        <v>74090737</v>
      </c>
      <c r="J70" s="23">
        <v>3</v>
      </c>
      <c r="K70" s="47" t="s">
        <v>215</v>
      </c>
      <c r="L70" s="47">
        <v>0</v>
      </c>
      <c r="M70" s="47">
        <v>0</v>
      </c>
      <c r="N70" s="47" t="s">
        <v>216</v>
      </c>
      <c r="O70" s="47" t="s">
        <v>77</v>
      </c>
      <c r="P70" s="47" t="s">
        <v>78</v>
      </c>
      <c r="Q70" s="47">
        <v>416.82</v>
      </c>
    </row>
    <row r="71" spans="1:17">
      <c r="A71" s="43" t="s">
        <v>217</v>
      </c>
      <c r="B71" s="43" t="s">
        <v>19</v>
      </c>
      <c r="C71" s="43" t="s">
        <v>18</v>
      </c>
      <c r="D71" s="22">
        <v>1198444000</v>
      </c>
      <c r="E71" s="22" t="s">
        <v>1060</v>
      </c>
      <c r="F71" s="45">
        <v>44771.875</v>
      </c>
      <c r="G71" s="22" t="s">
        <v>20</v>
      </c>
      <c r="H71" s="49">
        <v>43510.916666666664</v>
      </c>
      <c r="I71" s="43">
        <v>74766979</v>
      </c>
      <c r="J71" s="22">
        <v>3</v>
      </c>
      <c r="K71" s="43" t="s">
        <v>218</v>
      </c>
      <c r="L71" s="43">
        <v>0</v>
      </c>
      <c r="M71" s="43">
        <v>0</v>
      </c>
      <c r="N71" s="43" t="s">
        <v>201</v>
      </c>
      <c r="O71" s="43" t="s">
        <v>77</v>
      </c>
      <c r="P71" s="43" t="s">
        <v>78</v>
      </c>
      <c r="Q71" s="43">
        <v>416.82</v>
      </c>
    </row>
    <row r="72" spans="1:17">
      <c r="A72" s="47" t="s">
        <v>219</v>
      </c>
      <c r="B72" s="47" t="s">
        <v>19</v>
      </c>
      <c r="C72" s="47" t="s">
        <v>18</v>
      </c>
      <c r="D72" s="23">
        <v>1198444000</v>
      </c>
      <c r="E72" s="23" t="s">
        <v>1060</v>
      </c>
      <c r="F72" s="44">
        <v>44771.875</v>
      </c>
      <c r="G72" s="23" t="s">
        <v>20</v>
      </c>
      <c r="H72" s="48">
        <v>43510.916666666664</v>
      </c>
      <c r="I72" s="47">
        <v>74766980</v>
      </c>
      <c r="J72" s="23">
        <v>3</v>
      </c>
      <c r="K72" s="47" t="s">
        <v>220</v>
      </c>
      <c r="L72" s="47">
        <v>0</v>
      </c>
      <c r="M72" s="47">
        <v>0</v>
      </c>
      <c r="N72" s="47" t="s">
        <v>201</v>
      </c>
      <c r="O72" s="47" t="s">
        <v>110</v>
      </c>
      <c r="P72" s="47" t="s">
        <v>20</v>
      </c>
      <c r="Q72" s="47">
        <v>416.82</v>
      </c>
    </row>
    <row r="73" spans="1:17">
      <c r="A73" s="43" t="s">
        <v>221</v>
      </c>
      <c r="B73" s="43" t="s">
        <v>19</v>
      </c>
      <c r="C73" s="43" t="s">
        <v>18</v>
      </c>
      <c r="D73" s="22">
        <v>1198444000</v>
      </c>
      <c r="E73" s="22" t="s">
        <v>1060</v>
      </c>
      <c r="F73" s="45">
        <v>44771.875</v>
      </c>
      <c r="G73" s="22" t="s">
        <v>20</v>
      </c>
      <c r="H73" s="49">
        <v>43510.916666666664</v>
      </c>
      <c r="I73" s="43">
        <v>74766989</v>
      </c>
      <c r="J73" s="22">
        <v>0</v>
      </c>
      <c r="K73" s="43" t="s">
        <v>222</v>
      </c>
      <c r="L73" s="43">
        <v>0</v>
      </c>
      <c r="M73" s="43">
        <v>0</v>
      </c>
      <c r="N73" s="43" t="s">
        <v>216</v>
      </c>
      <c r="O73" s="43" t="s">
        <v>77</v>
      </c>
      <c r="P73" s="43" t="s">
        <v>78</v>
      </c>
      <c r="Q73" s="43">
        <v>742.22</v>
      </c>
    </row>
    <row r="74" spans="1:17">
      <c r="A74" s="47" t="s">
        <v>223</v>
      </c>
      <c r="B74" s="47" t="s">
        <v>19</v>
      </c>
      <c r="C74" s="47" t="s">
        <v>18</v>
      </c>
      <c r="D74" s="23">
        <v>1198444000</v>
      </c>
      <c r="E74" s="23" t="s">
        <v>1060</v>
      </c>
      <c r="F74" s="44">
        <v>44771.875</v>
      </c>
      <c r="G74" s="23" t="s">
        <v>20</v>
      </c>
      <c r="H74" s="48">
        <v>43510.916666666664</v>
      </c>
      <c r="I74" s="47">
        <v>74773677</v>
      </c>
      <c r="J74" s="23">
        <v>0</v>
      </c>
      <c r="K74" s="47" t="s">
        <v>224</v>
      </c>
      <c r="L74" s="47">
        <v>0</v>
      </c>
      <c r="M74" s="47">
        <v>0</v>
      </c>
      <c r="N74" s="47" t="s">
        <v>216</v>
      </c>
      <c r="O74" s="47" t="s">
        <v>77</v>
      </c>
      <c r="P74" s="47" t="s">
        <v>78</v>
      </c>
      <c r="Q74" s="47">
        <v>1759.99</v>
      </c>
    </row>
    <row r="75" spans="1:17">
      <c r="A75" s="43" t="s">
        <v>225</v>
      </c>
      <c r="B75" s="43" t="s">
        <v>19</v>
      </c>
      <c r="C75" s="43" t="s">
        <v>18</v>
      </c>
      <c r="D75" s="22">
        <v>1198444000</v>
      </c>
      <c r="E75" s="22" t="s">
        <v>1060</v>
      </c>
      <c r="F75" s="45">
        <v>44771.875</v>
      </c>
      <c r="G75" s="22" t="s">
        <v>20</v>
      </c>
      <c r="H75" s="49">
        <v>43538.875</v>
      </c>
      <c r="I75" s="43">
        <v>74958124</v>
      </c>
      <c r="J75" s="22">
        <v>0</v>
      </c>
      <c r="K75" s="43" t="s">
        <v>226</v>
      </c>
      <c r="L75" s="43">
        <v>0</v>
      </c>
      <c r="M75" s="43">
        <v>0</v>
      </c>
      <c r="N75" s="43" t="s">
        <v>201</v>
      </c>
      <c r="O75" s="43" t="s">
        <v>77</v>
      </c>
      <c r="P75" s="43" t="s">
        <v>78</v>
      </c>
      <c r="Q75" s="43">
        <v>416.82</v>
      </c>
    </row>
    <row r="76" spans="1:17">
      <c r="A76" s="47" t="s">
        <v>227</v>
      </c>
      <c r="B76" s="47" t="s">
        <v>19</v>
      </c>
      <c r="C76" s="47" t="s">
        <v>18</v>
      </c>
      <c r="D76" s="23">
        <v>1198444000</v>
      </c>
      <c r="E76" s="23" t="s">
        <v>1060</v>
      </c>
      <c r="F76" s="44">
        <v>44771.875</v>
      </c>
      <c r="G76" s="23" t="s">
        <v>20</v>
      </c>
      <c r="H76" s="48">
        <v>43569.875</v>
      </c>
      <c r="I76" s="47">
        <v>75188813</v>
      </c>
      <c r="J76" s="23">
        <v>3</v>
      </c>
      <c r="K76" s="47" t="s">
        <v>228</v>
      </c>
      <c r="L76" s="47">
        <v>0</v>
      </c>
      <c r="M76" s="47">
        <v>0</v>
      </c>
      <c r="N76" s="47" t="s">
        <v>201</v>
      </c>
      <c r="O76" s="47" t="s">
        <v>77</v>
      </c>
      <c r="P76" s="47" t="s">
        <v>78</v>
      </c>
      <c r="Q76" s="47">
        <v>13.45</v>
      </c>
    </row>
    <row r="77" spans="1:17">
      <c r="A77" s="43" t="s">
        <v>229</v>
      </c>
      <c r="B77" s="43" t="s">
        <v>19</v>
      </c>
      <c r="C77" s="43" t="s">
        <v>18</v>
      </c>
      <c r="D77" s="22">
        <v>1198444000</v>
      </c>
      <c r="E77" s="22" t="s">
        <v>1060</v>
      </c>
      <c r="F77" s="45">
        <v>44771.875</v>
      </c>
      <c r="G77" s="22" t="s">
        <v>20</v>
      </c>
      <c r="H77" s="49">
        <v>43599.875</v>
      </c>
      <c r="I77" s="43">
        <v>76090758</v>
      </c>
      <c r="J77" s="22">
        <v>0</v>
      </c>
      <c r="K77" s="43" t="s">
        <v>230</v>
      </c>
      <c r="L77" s="43">
        <v>0</v>
      </c>
      <c r="M77" s="43">
        <v>0</v>
      </c>
      <c r="N77" s="43" t="s">
        <v>201</v>
      </c>
      <c r="O77" s="43" t="s">
        <v>77</v>
      </c>
      <c r="P77" s="43" t="s">
        <v>78</v>
      </c>
      <c r="Q77" s="43">
        <v>416.82</v>
      </c>
    </row>
    <row r="78" spans="1:17">
      <c r="A78" s="47" t="s">
        <v>231</v>
      </c>
      <c r="B78" s="47" t="s">
        <v>19</v>
      </c>
      <c r="C78" s="47" t="s">
        <v>18</v>
      </c>
      <c r="D78" s="23">
        <v>1198444000</v>
      </c>
      <c r="E78" s="23" t="s">
        <v>1060</v>
      </c>
      <c r="F78" s="44">
        <v>44771.875</v>
      </c>
      <c r="G78" s="23" t="s">
        <v>20</v>
      </c>
      <c r="H78" s="48">
        <v>43599.875</v>
      </c>
      <c r="I78" s="47">
        <v>76090759</v>
      </c>
      <c r="J78" s="23">
        <v>0</v>
      </c>
      <c r="K78" s="47" t="s">
        <v>232</v>
      </c>
      <c r="L78" s="47">
        <v>0</v>
      </c>
      <c r="M78" s="47">
        <v>0</v>
      </c>
      <c r="N78" s="47" t="s">
        <v>201</v>
      </c>
      <c r="O78" s="47" t="s">
        <v>110</v>
      </c>
      <c r="P78" s="47" t="s">
        <v>20</v>
      </c>
      <c r="Q78" s="47">
        <v>416.82</v>
      </c>
    </row>
    <row r="79" spans="1:17">
      <c r="A79" s="43" t="s">
        <v>233</v>
      </c>
      <c r="B79" s="43" t="s">
        <v>19</v>
      </c>
      <c r="C79" s="43" t="s">
        <v>18</v>
      </c>
      <c r="D79" s="22">
        <v>1198444000</v>
      </c>
      <c r="E79" s="22" t="s">
        <v>1060</v>
      </c>
      <c r="F79" s="45">
        <v>44771.875</v>
      </c>
      <c r="G79" s="22" t="s">
        <v>20</v>
      </c>
      <c r="H79" s="49">
        <v>43599.875</v>
      </c>
      <c r="I79" s="43">
        <v>76100313</v>
      </c>
      <c r="J79" s="22">
        <v>3</v>
      </c>
      <c r="K79" s="43" t="s">
        <v>234</v>
      </c>
      <c r="L79" s="43">
        <v>0</v>
      </c>
      <c r="M79" s="43">
        <v>0</v>
      </c>
      <c r="N79" s="43" t="s">
        <v>201</v>
      </c>
      <c r="O79" s="43" t="s">
        <v>77</v>
      </c>
      <c r="P79" s="43" t="s">
        <v>78</v>
      </c>
      <c r="Q79" s="43">
        <v>416.82</v>
      </c>
    </row>
    <row r="80" spans="1:17">
      <c r="A80" s="47" t="s">
        <v>235</v>
      </c>
      <c r="B80" s="47" t="s">
        <v>19</v>
      </c>
      <c r="C80" s="47" t="s">
        <v>18</v>
      </c>
      <c r="D80" s="23">
        <v>1198444000</v>
      </c>
      <c r="E80" s="23" t="s">
        <v>1060</v>
      </c>
      <c r="F80" s="44">
        <v>44771.875</v>
      </c>
      <c r="G80" s="23" t="s">
        <v>20</v>
      </c>
      <c r="H80" s="48">
        <v>43599.875</v>
      </c>
      <c r="I80" s="47">
        <v>76100317</v>
      </c>
      <c r="J80" s="23">
        <v>3</v>
      </c>
      <c r="K80" s="47" t="s">
        <v>236</v>
      </c>
      <c r="L80" s="47">
        <v>0</v>
      </c>
      <c r="M80" s="47">
        <v>0</v>
      </c>
      <c r="N80" s="47" t="s">
        <v>201</v>
      </c>
      <c r="O80" s="47" t="s">
        <v>99</v>
      </c>
      <c r="P80" s="47" t="s">
        <v>78</v>
      </c>
      <c r="Q80" s="47">
        <v>-62.2</v>
      </c>
    </row>
    <row r="81" spans="1:17">
      <c r="A81" s="43" t="s">
        <v>237</v>
      </c>
      <c r="B81" s="43" t="s">
        <v>19</v>
      </c>
      <c r="C81" s="43" t="s">
        <v>18</v>
      </c>
      <c r="D81" s="22">
        <v>1198444000</v>
      </c>
      <c r="E81" s="22" t="s">
        <v>1060</v>
      </c>
      <c r="F81" s="45">
        <v>44771.875</v>
      </c>
      <c r="G81" s="22" t="s">
        <v>20</v>
      </c>
      <c r="H81" s="49">
        <v>43599.875</v>
      </c>
      <c r="I81" s="43">
        <v>76100372</v>
      </c>
      <c r="J81" s="22">
        <v>3</v>
      </c>
      <c r="K81" s="43" t="s">
        <v>238</v>
      </c>
      <c r="L81" s="43">
        <v>0</v>
      </c>
      <c r="M81" s="43">
        <v>0</v>
      </c>
      <c r="N81" s="43" t="s">
        <v>201</v>
      </c>
      <c r="O81" s="43" t="s">
        <v>77</v>
      </c>
      <c r="P81" s="43" t="s">
        <v>78</v>
      </c>
      <c r="Q81" s="43">
        <v>416.82</v>
      </c>
    </row>
    <row r="82" spans="1:17">
      <c r="A82" s="47" t="s">
        <v>239</v>
      </c>
      <c r="B82" s="47" t="s">
        <v>19</v>
      </c>
      <c r="C82" s="47" t="s">
        <v>18</v>
      </c>
      <c r="D82" s="23">
        <v>1198444000</v>
      </c>
      <c r="E82" s="23" t="s">
        <v>1060</v>
      </c>
      <c r="F82" s="44">
        <v>44771.875</v>
      </c>
      <c r="G82" s="23" t="s">
        <v>20</v>
      </c>
      <c r="H82" s="48">
        <v>43599.875</v>
      </c>
      <c r="I82" s="47">
        <v>76100372</v>
      </c>
      <c r="J82" s="23">
        <v>3</v>
      </c>
      <c r="K82" s="47" t="s">
        <v>238</v>
      </c>
      <c r="L82" s="47">
        <v>26084</v>
      </c>
      <c r="M82" s="47">
        <v>260.83999999999997</v>
      </c>
      <c r="N82" s="47" t="s">
        <v>201</v>
      </c>
      <c r="O82" s="47" t="s">
        <v>240</v>
      </c>
      <c r="P82" s="47" t="s">
        <v>78</v>
      </c>
      <c r="Q82" s="47">
        <v>0</v>
      </c>
    </row>
    <row r="83" spans="1:17">
      <c r="A83" s="43" t="s">
        <v>241</v>
      </c>
      <c r="B83" s="43" t="s">
        <v>19</v>
      </c>
      <c r="C83" s="43" t="s">
        <v>18</v>
      </c>
      <c r="D83" s="22">
        <v>1198444000</v>
      </c>
      <c r="E83" s="22" t="s">
        <v>1060</v>
      </c>
      <c r="F83" s="45">
        <v>44771.875</v>
      </c>
      <c r="G83" s="22" t="s">
        <v>20</v>
      </c>
      <c r="H83" s="49">
        <v>43599.875</v>
      </c>
      <c r="I83" s="43">
        <v>76100373</v>
      </c>
      <c r="J83" s="22">
        <v>3</v>
      </c>
      <c r="K83" s="43" t="s">
        <v>242</v>
      </c>
      <c r="L83" s="43">
        <v>0</v>
      </c>
      <c r="M83" s="43">
        <v>0</v>
      </c>
      <c r="N83" s="43" t="s">
        <v>201</v>
      </c>
      <c r="O83" s="43" t="s">
        <v>110</v>
      </c>
      <c r="P83" s="43" t="s">
        <v>20</v>
      </c>
      <c r="Q83" s="43">
        <v>1223.8900000000001</v>
      </c>
    </row>
    <row r="84" spans="1:17">
      <c r="A84" s="47" t="s">
        <v>243</v>
      </c>
      <c r="B84" s="47" t="s">
        <v>19</v>
      </c>
      <c r="C84" s="47" t="s">
        <v>18</v>
      </c>
      <c r="D84" s="23">
        <v>1198444000</v>
      </c>
      <c r="E84" s="23" t="s">
        <v>1060</v>
      </c>
      <c r="F84" s="44">
        <v>44771.875</v>
      </c>
      <c r="G84" s="23" t="s">
        <v>20</v>
      </c>
      <c r="H84" s="48">
        <v>43599.875</v>
      </c>
      <c r="I84" s="47">
        <v>76100373</v>
      </c>
      <c r="J84" s="23">
        <v>3</v>
      </c>
      <c r="K84" s="47" t="s">
        <v>242</v>
      </c>
      <c r="L84" s="47">
        <v>64145</v>
      </c>
      <c r="M84" s="47">
        <v>641.45000000000005</v>
      </c>
      <c r="N84" s="47" t="s">
        <v>201</v>
      </c>
      <c r="O84" s="47" t="s">
        <v>240</v>
      </c>
      <c r="P84" s="47" t="s">
        <v>20</v>
      </c>
      <c r="Q84" s="47">
        <v>0</v>
      </c>
    </row>
    <row r="85" spans="1:17">
      <c r="A85" s="43" t="s">
        <v>244</v>
      </c>
      <c r="B85" s="43" t="s">
        <v>19</v>
      </c>
      <c r="C85" s="43" t="s">
        <v>18</v>
      </c>
      <c r="D85" s="22">
        <v>1198444000</v>
      </c>
      <c r="E85" s="22" t="s">
        <v>1060</v>
      </c>
      <c r="F85" s="45">
        <v>44771.875</v>
      </c>
      <c r="G85" s="22" t="s">
        <v>20</v>
      </c>
      <c r="H85" s="49">
        <v>43691.875</v>
      </c>
      <c r="I85" s="43">
        <v>76663439</v>
      </c>
      <c r="J85" s="22">
        <v>3</v>
      </c>
      <c r="K85" s="43" t="s">
        <v>245</v>
      </c>
      <c r="L85" s="43">
        <v>0</v>
      </c>
      <c r="M85" s="43">
        <v>0</v>
      </c>
      <c r="N85" s="43" t="s">
        <v>201</v>
      </c>
      <c r="O85" s="43" t="s">
        <v>77</v>
      </c>
      <c r="P85" s="43" t="s">
        <v>78</v>
      </c>
      <c r="Q85" s="43">
        <v>416.82</v>
      </c>
    </row>
    <row r="86" spans="1:17">
      <c r="A86" s="47" t="s">
        <v>246</v>
      </c>
      <c r="B86" s="47" t="s">
        <v>19</v>
      </c>
      <c r="C86" s="47" t="s">
        <v>18</v>
      </c>
      <c r="D86" s="23">
        <v>1198444000</v>
      </c>
      <c r="E86" s="23" t="s">
        <v>1060</v>
      </c>
      <c r="F86" s="44">
        <v>44771.875</v>
      </c>
      <c r="G86" s="23" t="s">
        <v>20</v>
      </c>
      <c r="H86" s="48">
        <v>43691.875</v>
      </c>
      <c r="I86" s="47">
        <v>76663612</v>
      </c>
      <c r="J86" s="23">
        <v>0</v>
      </c>
      <c r="K86" s="47" t="s">
        <v>247</v>
      </c>
      <c r="L86" s="47">
        <v>0</v>
      </c>
      <c r="M86" s="47">
        <v>0</v>
      </c>
      <c r="N86" s="47" t="s">
        <v>201</v>
      </c>
      <c r="O86" s="47" t="s">
        <v>77</v>
      </c>
      <c r="P86" s="47" t="s">
        <v>78</v>
      </c>
      <c r="Q86" s="47">
        <v>416.82</v>
      </c>
    </row>
    <row r="87" spans="1:17">
      <c r="A87" s="43" t="s">
        <v>248</v>
      </c>
      <c r="B87" s="43" t="s">
        <v>19</v>
      </c>
      <c r="C87" s="43" t="s">
        <v>18</v>
      </c>
      <c r="D87" s="22">
        <v>1198444000</v>
      </c>
      <c r="E87" s="22" t="s">
        <v>1060</v>
      </c>
      <c r="F87" s="45">
        <v>44771.875</v>
      </c>
      <c r="G87" s="22" t="s">
        <v>20</v>
      </c>
      <c r="H87" s="49">
        <v>43691.875</v>
      </c>
      <c r="I87" s="43">
        <v>76663637</v>
      </c>
      <c r="J87" s="22">
        <v>0</v>
      </c>
      <c r="K87" s="43" t="s">
        <v>249</v>
      </c>
      <c r="L87" s="43">
        <v>0</v>
      </c>
      <c r="M87" s="43">
        <v>0</v>
      </c>
      <c r="N87" s="43" t="s">
        <v>216</v>
      </c>
      <c r="O87" s="43" t="s">
        <v>77</v>
      </c>
      <c r="P87" s="43" t="s">
        <v>78</v>
      </c>
      <c r="Q87" s="43">
        <v>416.82</v>
      </c>
    </row>
    <row r="88" spans="1:17">
      <c r="A88" s="47" t="s">
        <v>250</v>
      </c>
      <c r="B88" s="47" t="s">
        <v>22</v>
      </c>
      <c r="C88" s="47" t="s">
        <v>21</v>
      </c>
      <c r="D88" s="23">
        <v>1197781000</v>
      </c>
      <c r="E88" s="23" t="s">
        <v>1058</v>
      </c>
      <c r="F88" s="44">
        <v>44771.875</v>
      </c>
      <c r="G88" s="23" t="s">
        <v>23</v>
      </c>
      <c r="H88" s="48">
        <v>43326.875</v>
      </c>
      <c r="I88" s="47">
        <v>73394844</v>
      </c>
      <c r="J88" s="23">
        <v>3</v>
      </c>
      <c r="K88" s="47" t="s">
        <v>251</v>
      </c>
      <c r="L88" s="47">
        <v>0</v>
      </c>
      <c r="M88" s="47">
        <v>0</v>
      </c>
      <c r="N88" s="47" t="s">
        <v>252</v>
      </c>
      <c r="O88" s="47" t="s">
        <v>77</v>
      </c>
      <c r="P88" s="47" t="s">
        <v>78</v>
      </c>
      <c r="Q88" s="47">
        <v>2323.64</v>
      </c>
    </row>
    <row r="89" spans="1:17">
      <c r="A89" s="43" t="s">
        <v>253</v>
      </c>
      <c r="B89" s="43" t="s">
        <v>22</v>
      </c>
      <c r="C89" s="43" t="s">
        <v>21</v>
      </c>
      <c r="D89" s="22">
        <v>1197781000</v>
      </c>
      <c r="E89" s="22" t="s">
        <v>1058</v>
      </c>
      <c r="F89" s="45">
        <v>44771.875</v>
      </c>
      <c r="G89" s="22" t="s">
        <v>23</v>
      </c>
      <c r="H89" s="49">
        <v>44740.875</v>
      </c>
      <c r="I89" s="43">
        <v>84162731</v>
      </c>
      <c r="J89" s="22">
        <v>3</v>
      </c>
      <c r="K89" s="43" t="s">
        <v>254</v>
      </c>
      <c r="L89" s="43">
        <v>0</v>
      </c>
      <c r="M89" s="43">
        <v>0</v>
      </c>
      <c r="N89" s="43" t="s">
        <v>252</v>
      </c>
      <c r="O89" s="43" t="s">
        <v>110</v>
      </c>
      <c r="P89" s="43" t="s">
        <v>20</v>
      </c>
      <c r="Q89" s="43">
        <v>1287.56</v>
      </c>
    </row>
    <row r="90" spans="1:17">
      <c r="A90" s="47" t="s">
        <v>255</v>
      </c>
      <c r="B90" s="47" t="s">
        <v>22</v>
      </c>
      <c r="C90" s="47" t="s">
        <v>21</v>
      </c>
      <c r="D90" s="23">
        <v>1197781000</v>
      </c>
      <c r="E90" s="23" t="s">
        <v>1058</v>
      </c>
      <c r="F90" s="44">
        <v>44771.875</v>
      </c>
      <c r="G90" s="23" t="s">
        <v>23</v>
      </c>
      <c r="H90" s="48">
        <v>44740.875</v>
      </c>
      <c r="I90" s="47">
        <v>84162731</v>
      </c>
      <c r="J90" s="23">
        <v>3</v>
      </c>
      <c r="K90" s="47" t="s">
        <v>254</v>
      </c>
      <c r="L90" s="47">
        <v>42972</v>
      </c>
      <c r="M90" s="47">
        <v>429.72</v>
      </c>
      <c r="N90" s="47" t="s">
        <v>252</v>
      </c>
      <c r="O90" s="47" t="s">
        <v>240</v>
      </c>
      <c r="P90" s="47" t="s">
        <v>20</v>
      </c>
      <c r="Q90" s="47">
        <v>0</v>
      </c>
    </row>
    <row r="91" spans="1:17">
      <c r="A91" s="43" t="s">
        <v>256</v>
      </c>
      <c r="B91" s="43" t="s">
        <v>22</v>
      </c>
      <c r="C91" s="43" t="s">
        <v>21</v>
      </c>
      <c r="D91" s="22">
        <v>1197781000</v>
      </c>
      <c r="E91" s="22" t="s">
        <v>1058</v>
      </c>
      <c r="F91" s="45">
        <v>44771.875</v>
      </c>
      <c r="G91" s="22" t="s">
        <v>23</v>
      </c>
      <c r="H91" s="49">
        <v>43538.875</v>
      </c>
      <c r="I91" s="43">
        <v>74953220</v>
      </c>
      <c r="J91" s="22">
        <v>3</v>
      </c>
      <c r="K91" s="43" t="s">
        <v>257</v>
      </c>
      <c r="L91" s="43">
        <v>0</v>
      </c>
      <c r="M91" s="43">
        <v>0</v>
      </c>
      <c r="N91" s="43" t="s">
        <v>81</v>
      </c>
      <c r="O91" s="43" t="s">
        <v>77</v>
      </c>
      <c r="P91" s="43" t="s">
        <v>78</v>
      </c>
      <c r="Q91" s="43">
        <v>103.93</v>
      </c>
    </row>
    <row r="92" spans="1:17">
      <c r="A92" s="47" t="s">
        <v>258</v>
      </c>
      <c r="B92" s="47" t="s">
        <v>25</v>
      </c>
      <c r="C92" s="47" t="s">
        <v>24</v>
      </c>
      <c r="D92" s="23">
        <v>1198447000</v>
      </c>
      <c r="E92" s="23" t="s">
        <v>1057</v>
      </c>
      <c r="F92" s="44">
        <v>44771.875</v>
      </c>
      <c r="G92" s="23" t="s">
        <v>26</v>
      </c>
      <c r="H92" s="48">
        <v>43326.875</v>
      </c>
      <c r="I92" s="47">
        <v>73391747</v>
      </c>
      <c r="J92" s="23">
        <v>0</v>
      </c>
      <c r="K92" s="47" t="s">
        <v>259</v>
      </c>
      <c r="L92" s="47">
        <v>0</v>
      </c>
      <c r="M92" s="47">
        <v>0</v>
      </c>
      <c r="N92" s="47" t="s">
        <v>260</v>
      </c>
      <c r="O92" s="47" t="s">
        <v>77</v>
      </c>
      <c r="P92" s="47" t="s">
        <v>78</v>
      </c>
      <c r="Q92" s="47">
        <v>2060.81</v>
      </c>
    </row>
    <row r="93" spans="1:17">
      <c r="A93" s="43" t="s">
        <v>261</v>
      </c>
      <c r="B93" s="43" t="s">
        <v>25</v>
      </c>
      <c r="C93" s="43" t="s">
        <v>24</v>
      </c>
      <c r="D93" s="22">
        <v>1198447000</v>
      </c>
      <c r="E93" s="22" t="s">
        <v>1057</v>
      </c>
      <c r="F93" s="45">
        <v>44771.875</v>
      </c>
      <c r="G93" s="22" t="s">
        <v>26</v>
      </c>
      <c r="H93" s="49">
        <v>43357.875</v>
      </c>
      <c r="I93" s="43">
        <v>73599828</v>
      </c>
      <c r="J93" s="22">
        <v>3</v>
      </c>
      <c r="K93" s="43" t="s">
        <v>262</v>
      </c>
      <c r="L93" s="43">
        <v>0</v>
      </c>
      <c r="M93" s="43">
        <v>0</v>
      </c>
      <c r="N93" s="43" t="s">
        <v>252</v>
      </c>
      <c r="O93" s="43" t="s">
        <v>77</v>
      </c>
      <c r="P93" s="43" t="s">
        <v>78</v>
      </c>
      <c r="Q93" s="43">
        <v>2323.64</v>
      </c>
    </row>
    <row r="94" spans="1:17">
      <c r="A94" s="47" t="s">
        <v>263</v>
      </c>
      <c r="B94" s="47" t="s">
        <v>25</v>
      </c>
      <c r="C94" s="47" t="s">
        <v>24</v>
      </c>
      <c r="D94" s="23">
        <v>1198447000</v>
      </c>
      <c r="E94" s="23" t="s">
        <v>1057</v>
      </c>
      <c r="F94" s="44">
        <v>44771.875</v>
      </c>
      <c r="G94" s="23" t="s">
        <v>26</v>
      </c>
      <c r="H94" s="48">
        <v>43418.916666666664</v>
      </c>
      <c r="I94" s="47">
        <v>74065782</v>
      </c>
      <c r="J94" s="23">
        <v>3</v>
      </c>
      <c r="K94" s="47" t="s">
        <v>264</v>
      </c>
      <c r="L94" s="47">
        <v>0</v>
      </c>
      <c r="M94" s="47">
        <v>0</v>
      </c>
      <c r="N94" s="47" t="s">
        <v>260</v>
      </c>
      <c r="O94" s="47" t="s">
        <v>77</v>
      </c>
      <c r="P94" s="47" t="s">
        <v>78</v>
      </c>
      <c r="Q94" s="47">
        <v>2244.1999999999998</v>
      </c>
    </row>
    <row r="95" spans="1:17">
      <c r="A95" s="43" t="s">
        <v>265</v>
      </c>
      <c r="B95" s="43" t="s">
        <v>25</v>
      </c>
      <c r="C95" s="43" t="s">
        <v>24</v>
      </c>
      <c r="D95" s="22">
        <v>1198447000</v>
      </c>
      <c r="E95" s="22" t="s">
        <v>1057</v>
      </c>
      <c r="F95" s="45">
        <v>44771.875</v>
      </c>
      <c r="G95" s="22" t="s">
        <v>26</v>
      </c>
      <c r="H95" s="49">
        <v>43418.916666666664</v>
      </c>
      <c r="I95" s="43">
        <v>74065788</v>
      </c>
      <c r="J95" s="22">
        <v>3</v>
      </c>
      <c r="K95" s="43" t="s">
        <v>266</v>
      </c>
      <c r="L95" s="43">
        <v>0</v>
      </c>
      <c r="M95" s="43">
        <v>0</v>
      </c>
      <c r="N95" s="43" t="s">
        <v>260</v>
      </c>
      <c r="O95" s="43" t="s">
        <v>77</v>
      </c>
      <c r="P95" s="43" t="s">
        <v>78</v>
      </c>
      <c r="Q95" s="43">
        <v>1680.33</v>
      </c>
    </row>
    <row r="96" spans="1:17">
      <c r="A96" s="47" t="s">
        <v>267</v>
      </c>
      <c r="B96" s="47" t="s">
        <v>25</v>
      </c>
      <c r="C96" s="47" t="s">
        <v>24</v>
      </c>
      <c r="D96" s="23">
        <v>1198447000</v>
      </c>
      <c r="E96" s="23" t="s">
        <v>1057</v>
      </c>
      <c r="F96" s="44">
        <v>44771.875</v>
      </c>
      <c r="G96" s="23" t="s">
        <v>26</v>
      </c>
      <c r="H96" s="48">
        <v>43418.916666666664</v>
      </c>
      <c r="I96" s="47">
        <v>74075133</v>
      </c>
      <c r="J96" s="23">
        <v>0</v>
      </c>
      <c r="K96" s="47" t="s">
        <v>268</v>
      </c>
      <c r="L96" s="47">
        <v>0</v>
      </c>
      <c r="M96" s="47">
        <v>0</v>
      </c>
      <c r="N96" s="47" t="s">
        <v>269</v>
      </c>
      <c r="O96" s="47" t="s">
        <v>77</v>
      </c>
      <c r="P96" s="47" t="s">
        <v>78</v>
      </c>
      <c r="Q96" s="47">
        <v>5268.93</v>
      </c>
    </row>
    <row r="97" spans="1:17">
      <c r="A97" s="43" t="s">
        <v>270</v>
      </c>
      <c r="B97" s="43" t="s">
        <v>25</v>
      </c>
      <c r="C97" s="43" t="s">
        <v>24</v>
      </c>
      <c r="D97" s="22">
        <v>1198447000</v>
      </c>
      <c r="E97" s="22" t="s">
        <v>1057</v>
      </c>
      <c r="F97" s="45">
        <v>44771.875</v>
      </c>
      <c r="G97" s="22" t="s">
        <v>26</v>
      </c>
      <c r="H97" s="49">
        <v>43479.916666666664</v>
      </c>
      <c r="I97" s="43">
        <v>74543416</v>
      </c>
      <c r="J97" s="22">
        <v>0</v>
      </c>
      <c r="K97" s="43" t="s">
        <v>271</v>
      </c>
      <c r="L97" s="43">
        <v>0</v>
      </c>
      <c r="M97" s="43">
        <v>0</v>
      </c>
      <c r="N97" s="43" t="s">
        <v>260</v>
      </c>
      <c r="O97" s="43" t="s">
        <v>77</v>
      </c>
      <c r="P97" s="43" t="s">
        <v>78</v>
      </c>
      <c r="Q97" s="43">
        <v>2575.98</v>
      </c>
    </row>
    <row r="98" spans="1:17">
      <c r="A98" s="47" t="s">
        <v>272</v>
      </c>
      <c r="B98" s="47" t="s">
        <v>25</v>
      </c>
      <c r="C98" s="47" t="s">
        <v>24</v>
      </c>
      <c r="D98" s="23">
        <v>1198447000</v>
      </c>
      <c r="E98" s="23" t="s">
        <v>1057</v>
      </c>
      <c r="F98" s="44">
        <v>44771.875</v>
      </c>
      <c r="G98" s="23" t="s">
        <v>26</v>
      </c>
      <c r="H98" s="48">
        <v>43538.875</v>
      </c>
      <c r="I98" s="47">
        <v>74953325</v>
      </c>
      <c r="J98" s="23">
        <v>0</v>
      </c>
      <c r="K98" s="47" t="s">
        <v>273</v>
      </c>
      <c r="L98" s="47">
        <v>0</v>
      </c>
      <c r="M98" s="47">
        <v>0</v>
      </c>
      <c r="N98" s="47" t="s">
        <v>252</v>
      </c>
      <c r="O98" s="47" t="s">
        <v>77</v>
      </c>
      <c r="P98" s="47" t="s">
        <v>78</v>
      </c>
      <c r="Q98" s="47">
        <v>2555.9499999999998</v>
      </c>
    </row>
    <row r="99" spans="1:17">
      <c r="A99" s="43" t="s">
        <v>274</v>
      </c>
      <c r="B99" s="43" t="s">
        <v>25</v>
      </c>
      <c r="C99" s="43" t="s">
        <v>24</v>
      </c>
      <c r="D99" s="22">
        <v>1198447000</v>
      </c>
      <c r="E99" s="22" t="s">
        <v>1057</v>
      </c>
      <c r="F99" s="45">
        <v>44771.875</v>
      </c>
      <c r="G99" s="22" t="s">
        <v>26</v>
      </c>
      <c r="H99" s="49">
        <v>43630.875</v>
      </c>
      <c r="I99" s="43">
        <v>76290913</v>
      </c>
      <c r="J99" s="22">
        <v>3</v>
      </c>
      <c r="K99" s="43" t="s">
        <v>275</v>
      </c>
      <c r="L99" s="43">
        <v>0</v>
      </c>
      <c r="M99" s="43">
        <v>0</v>
      </c>
      <c r="N99" s="43" t="s">
        <v>260</v>
      </c>
      <c r="O99" s="43" t="s">
        <v>77</v>
      </c>
      <c r="P99" s="43" t="s">
        <v>78</v>
      </c>
      <c r="Q99" s="43">
        <v>1297.6600000000001</v>
      </c>
    </row>
    <row r="100" spans="1:17">
      <c r="A100" s="47" t="s">
        <v>276</v>
      </c>
      <c r="B100" s="47" t="s">
        <v>25</v>
      </c>
      <c r="C100" s="47" t="s">
        <v>24</v>
      </c>
      <c r="D100" s="23">
        <v>1198447000</v>
      </c>
      <c r="E100" s="23" t="s">
        <v>1057</v>
      </c>
      <c r="F100" s="44">
        <v>44771.875</v>
      </c>
      <c r="G100" s="23" t="s">
        <v>26</v>
      </c>
      <c r="H100" s="48">
        <v>43691.875</v>
      </c>
      <c r="I100" s="47">
        <v>76662253</v>
      </c>
      <c r="J100" s="23">
        <v>3</v>
      </c>
      <c r="K100" s="47" t="s">
        <v>277</v>
      </c>
      <c r="L100" s="47">
        <v>0</v>
      </c>
      <c r="M100" s="47">
        <v>0</v>
      </c>
      <c r="N100" s="47" t="s">
        <v>260</v>
      </c>
      <c r="O100" s="47" t="s">
        <v>77</v>
      </c>
      <c r="P100" s="47" t="s">
        <v>78</v>
      </c>
      <c r="Q100" s="47">
        <v>2060.81</v>
      </c>
    </row>
    <row r="101" spans="1:17">
      <c r="A101" s="43" t="s">
        <v>278</v>
      </c>
      <c r="B101" s="43" t="s">
        <v>28</v>
      </c>
      <c r="C101" s="43" t="s">
        <v>27</v>
      </c>
      <c r="D101" s="22">
        <v>1197783000</v>
      </c>
      <c r="E101" s="22" t="s">
        <v>1063</v>
      </c>
      <c r="F101" s="45">
        <v>44771.875</v>
      </c>
      <c r="G101" s="22" t="s">
        <v>29</v>
      </c>
      <c r="H101" s="49">
        <v>43538.875</v>
      </c>
      <c r="I101" s="43">
        <v>74956673</v>
      </c>
      <c r="J101" s="22">
        <v>0</v>
      </c>
      <c r="K101" s="43" t="s">
        <v>279</v>
      </c>
      <c r="L101" s="43">
        <v>0</v>
      </c>
      <c r="M101" s="43">
        <v>0</v>
      </c>
      <c r="N101" s="43" t="s">
        <v>260</v>
      </c>
      <c r="O101" s="43" t="s">
        <v>77</v>
      </c>
      <c r="P101" s="43" t="s">
        <v>78</v>
      </c>
      <c r="Q101" s="43">
        <v>1038.0899999999999</v>
      </c>
    </row>
    <row r="102" spans="1:17">
      <c r="A102" s="47" t="s">
        <v>280</v>
      </c>
      <c r="B102" s="47" t="s">
        <v>28</v>
      </c>
      <c r="C102" s="47" t="s">
        <v>27</v>
      </c>
      <c r="D102" s="23">
        <v>1197783000</v>
      </c>
      <c r="E102" s="23" t="s">
        <v>1063</v>
      </c>
      <c r="F102" s="44">
        <v>44771.875</v>
      </c>
      <c r="G102" s="23" t="s">
        <v>29</v>
      </c>
      <c r="H102" s="48">
        <v>43599.875</v>
      </c>
      <c r="I102" s="47">
        <v>76100983</v>
      </c>
      <c r="J102" s="23">
        <v>3</v>
      </c>
      <c r="K102" s="47" t="s">
        <v>281</v>
      </c>
      <c r="L102" s="47">
        <v>0</v>
      </c>
      <c r="M102" s="47">
        <v>0</v>
      </c>
      <c r="N102" s="47" t="s">
        <v>282</v>
      </c>
      <c r="O102" s="47" t="s">
        <v>77</v>
      </c>
      <c r="P102" s="47" t="s">
        <v>78</v>
      </c>
      <c r="Q102" s="47">
        <v>481.83</v>
      </c>
    </row>
    <row r="103" spans="1:17">
      <c r="A103" s="43" t="s">
        <v>283</v>
      </c>
      <c r="B103" s="43" t="s">
        <v>31</v>
      </c>
      <c r="C103" s="43" t="s">
        <v>30</v>
      </c>
      <c r="D103" s="22">
        <v>1197772000</v>
      </c>
      <c r="E103" s="22" t="s">
        <v>1062</v>
      </c>
      <c r="F103" s="45">
        <v>44771.875</v>
      </c>
      <c r="G103" s="22" t="s">
        <v>32</v>
      </c>
      <c r="H103" s="49">
        <v>43418.916666666664</v>
      </c>
      <c r="I103" s="43">
        <v>74081697</v>
      </c>
      <c r="J103" s="22">
        <v>3</v>
      </c>
      <c r="K103" s="43" t="s">
        <v>284</v>
      </c>
      <c r="L103" s="43">
        <v>0</v>
      </c>
      <c r="M103" s="43">
        <v>0</v>
      </c>
      <c r="N103" s="43" t="s">
        <v>285</v>
      </c>
      <c r="O103" s="43" t="s">
        <v>77</v>
      </c>
      <c r="P103" s="43" t="s">
        <v>78</v>
      </c>
      <c r="Q103" s="43">
        <v>699.32</v>
      </c>
    </row>
    <row r="104" spans="1:17">
      <c r="A104" s="47" t="s">
        <v>286</v>
      </c>
      <c r="B104" s="47" t="s">
        <v>31</v>
      </c>
      <c r="C104" s="47" t="s">
        <v>30</v>
      </c>
      <c r="D104" s="23">
        <v>1197772000</v>
      </c>
      <c r="E104" s="23" t="s">
        <v>1062</v>
      </c>
      <c r="F104" s="44">
        <v>44771.875</v>
      </c>
      <c r="G104" s="23" t="s">
        <v>32</v>
      </c>
      <c r="H104" s="48">
        <v>43448.916666666664</v>
      </c>
      <c r="I104" s="47">
        <v>74325051</v>
      </c>
      <c r="J104" s="23">
        <v>0</v>
      </c>
      <c r="K104" s="47" t="s">
        <v>287</v>
      </c>
      <c r="L104" s="47">
        <v>0</v>
      </c>
      <c r="M104" s="47">
        <v>0</v>
      </c>
      <c r="N104" s="47" t="s">
        <v>285</v>
      </c>
      <c r="O104" s="47" t="s">
        <v>77</v>
      </c>
      <c r="P104" s="47" t="s">
        <v>78</v>
      </c>
      <c r="Q104" s="47">
        <v>635.76</v>
      </c>
    </row>
    <row r="105" spans="1:17">
      <c r="A105" s="43" t="s">
        <v>288</v>
      </c>
      <c r="B105" s="43" t="s">
        <v>31</v>
      </c>
      <c r="C105" s="43" t="s">
        <v>30</v>
      </c>
      <c r="D105" s="22">
        <v>1197772000</v>
      </c>
      <c r="E105" s="22" t="s">
        <v>1062</v>
      </c>
      <c r="F105" s="45">
        <v>44771.875</v>
      </c>
      <c r="G105" s="22" t="s">
        <v>32</v>
      </c>
      <c r="H105" s="49">
        <v>43479.916666666664</v>
      </c>
      <c r="I105" s="43">
        <v>74543375</v>
      </c>
      <c r="J105" s="22">
        <v>3</v>
      </c>
      <c r="K105" s="43" t="s">
        <v>289</v>
      </c>
      <c r="L105" s="43">
        <v>0</v>
      </c>
      <c r="M105" s="43">
        <v>0</v>
      </c>
      <c r="N105" s="43" t="s">
        <v>285</v>
      </c>
      <c r="O105" s="43" t="s">
        <v>77</v>
      </c>
      <c r="P105" s="43" t="s">
        <v>78</v>
      </c>
      <c r="Q105" s="43">
        <v>734.27</v>
      </c>
    </row>
    <row r="106" spans="1:17">
      <c r="A106" s="47" t="s">
        <v>290</v>
      </c>
      <c r="B106" s="47" t="s">
        <v>34</v>
      </c>
      <c r="C106" s="47" t="s">
        <v>33</v>
      </c>
      <c r="D106" s="23">
        <v>1208895000</v>
      </c>
      <c r="E106" s="23" t="s">
        <v>1061</v>
      </c>
      <c r="F106" s="44">
        <v>44771.875</v>
      </c>
      <c r="G106" s="23" t="s">
        <v>35</v>
      </c>
      <c r="H106" s="48">
        <v>43387.875</v>
      </c>
      <c r="I106" s="47">
        <v>73811692</v>
      </c>
      <c r="J106" s="23">
        <v>0</v>
      </c>
      <c r="K106" s="47" t="s">
        <v>291</v>
      </c>
      <c r="L106" s="47">
        <v>0</v>
      </c>
      <c r="M106" s="47">
        <v>0</v>
      </c>
      <c r="N106" s="47" t="s">
        <v>260</v>
      </c>
      <c r="O106" s="47" t="s">
        <v>77</v>
      </c>
      <c r="P106" s="47" t="s">
        <v>78</v>
      </c>
      <c r="Q106" s="47">
        <v>2575.98</v>
      </c>
    </row>
    <row r="107" spans="1:17">
      <c r="A107" s="43" t="s">
        <v>292</v>
      </c>
      <c r="B107" s="43" t="s">
        <v>34</v>
      </c>
      <c r="C107" s="43" t="s">
        <v>33</v>
      </c>
      <c r="D107" s="22">
        <v>1208895000</v>
      </c>
      <c r="E107" s="22" t="s">
        <v>1061</v>
      </c>
      <c r="F107" s="45">
        <v>44771.875</v>
      </c>
      <c r="G107" s="22" t="s">
        <v>35</v>
      </c>
      <c r="H107" s="49">
        <v>43569.875</v>
      </c>
      <c r="I107" s="43">
        <v>75187990</v>
      </c>
      <c r="J107" s="22">
        <v>3</v>
      </c>
      <c r="K107" s="43" t="s">
        <v>293</v>
      </c>
      <c r="L107" s="43">
        <v>0</v>
      </c>
      <c r="M107" s="43">
        <v>0</v>
      </c>
      <c r="N107" s="43" t="s">
        <v>81</v>
      </c>
      <c r="O107" s="43" t="s">
        <v>77</v>
      </c>
      <c r="P107" s="43" t="s">
        <v>78</v>
      </c>
      <c r="Q107" s="43">
        <v>1180.27</v>
      </c>
    </row>
    <row r="108" spans="1:17">
      <c r="A108" s="47" t="s">
        <v>294</v>
      </c>
      <c r="B108" s="47" t="s">
        <v>37</v>
      </c>
      <c r="C108" s="47" t="s">
        <v>36</v>
      </c>
      <c r="D108" s="23">
        <v>1198467000</v>
      </c>
      <c r="E108" s="23" t="s">
        <v>1059</v>
      </c>
      <c r="F108" s="44">
        <v>44771.875</v>
      </c>
      <c r="G108" s="23" t="s">
        <v>38</v>
      </c>
      <c r="H108" s="48">
        <v>43357.875</v>
      </c>
      <c r="I108" s="47">
        <v>73611845</v>
      </c>
      <c r="J108" s="23">
        <v>3</v>
      </c>
      <c r="K108" s="47" t="s">
        <v>295</v>
      </c>
      <c r="L108" s="47">
        <v>0</v>
      </c>
      <c r="M108" s="47">
        <v>0</v>
      </c>
      <c r="N108" s="47" t="s">
        <v>269</v>
      </c>
      <c r="O108" s="47" t="s">
        <v>77</v>
      </c>
      <c r="P108" s="47" t="s">
        <v>78</v>
      </c>
      <c r="Q108" s="47">
        <v>1103.04</v>
      </c>
    </row>
    <row r="109" spans="1:17">
      <c r="A109" s="43" t="s">
        <v>296</v>
      </c>
      <c r="B109" s="43" t="s">
        <v>37</v>
      </c>
      <c r="C109" s="43" t="s">
        <v>36</v>
      </c>
      <c r="D109" s="22">
        <v>1198467000</v>
      </c>
      <c r="E109" s="22" t="s">
        <v>1059</v>
      </c>
      <c r="F109" s="45">
        <v>44771.875</v>
      </c>
      <c r="G109" s="22" t="s">
        <v>38</v>
      </c>
      <c r="H109" s="49">
        <v>43510.916666666664</v>
      </c>
      <c r="I109" s="43">
        <v>74770467</v>
      </c>
      <c r="J109" s="22">
        <v>0</v>
      </c>
      <c r="K109" s="43" t="s">
        <v>297</v>
      </c>
      <c r="L109" s="43">
        <v>0</v>
      </c>
      <c r="M109" s="43">
        <v>0</v>
      </c>
      <c r="N109" s="43" t="s">
        <v>260</v>
      </c>
      <c r="O109" s="43" t="s">
        <v>77</v>
      </c>
      <c r="P109" s="43" t="s">
        <v>78</v>
      </c>
      <c r="Q109" s="43">
        <v>1038.0899999999999</v>
      </c>
    </row>
    <row r="110" spans="1:17">
      <c r="A110" s="47" t="s">
        <v>298</v>
      </c>
      <c r="B110" s="47" t="s">
        <v>40</v>
      </c>
      <c r="C110" s="47" t="s">
        <v>39</v>
      </c>
      <c r="D110" s="23">
        <v>310572000</v>
      </c>
      <c r="E110" s="23" t="s">
        <v>1064</v>
      </c>
      <c r="F110" s="44">
        <v>44787.875</v>
      </c>
      <c r="G110" s="23" t="s">
        <v>41</v>
      </c>
      <c r="H110" s="48">
        <v>42004.916666666664</v>
      </c>
      <c r="I110" s="47">
        <v>291093370</v>
      </c>
      <c r="J110" s="23">
        <v>1</v>
      </c>
      <c r="K110" s="47" t="s">
        <v>299</v>
      </c>
      <c r="L110" s="47">
        <v>0</v>
      </c>
      <c r="M110" s="47">
        <v>0</v>
      </c>
      <c r="N110" s="47" t="s">
        <v>300</v>
      </c>
      <c r="O110" s="47" t="s">
        <v>77</v>
      </c>
      <c r="P110" s="47" t="s">
        <v>78</v>
      </c>
      <c r="Q110" s="47">
        <v>192.01</v>
      </c>
    </row>
    <row r="111" spans="1:17">
      <c r="A111" s="43" t="s">
        <v>301</v>
      </c>
      <c r="B111" s="43" t="s">
        <v>40</v>
      </c>
      <c r="C111" s="43" t="s">
        <v>39</v>
      </c>
      <c r="D111" s="22">
        <v>310572000</v>
      </c>
      <c r="E111" s="22" t="s">
        <v>1064</v>
      </c>
      <c r="F111" s="45">
        <v>44787.875</v>
      </c>
      <c r="G111" s="22" t="s">
        <v>41</v>
      </c>
      <c r="H111" s="49">
        <v>42063.875</v>
      </c>
      <c r="I111" s="43">
        <v>291139507</v>
      </c>
      <c r="J111" s="22">
        <v>1</v>
      </c>
      <c r="K111" s="43" t="s">
        <v>302</v>
      </c>
      <c r="L111" s="43">
        <v>0</v>
      </c>
      <c r="M111" s="43">
        <v>0</v>
      </c>
      <c r="N111" s="43" t="s">
        <v>303</v>
      </c>
      <c r="O111" s="43" t="s">
        <v>77</v>
      </c>
      <c r="P111" s="43" t="s">
        <v>78</v>
      </c>
      <c r="Q111" s="43">
        <v>2910.02</v>
      </c>
    </row>
    <row r="112" spans="1:17">
      <c r="A112" s="47" t="s">
        <v>304</v>
      </c>
      <c r="B112" s="47" t="s">
        <v>40</v>
      </c>
      <c r="C112" s="47" t="s">
        <v>39</v>
      </c>
      <c r="D112" s="23">
        <v>310572000</v>
      </c>
      <c r="E112" s="23" t="s">
        <v>1064</v>
      </c>
      <c r="F112" s="44">
        <v>44787.875</v>
      </c>
      <c r="G112" s="23" t="s">
        <v>41</v>
      </c>
      <c r="H112" s="48">
        <v>43993.875</v>
      </c>
      <c r="I112" s="47">
        <v>78372767</v>
      </c>
      <c r="J112" s="23">
        <v>1</v>
      </c>
      <c r="K112" s="47" t="s">
        <v>305</v>
      </c>
      <c r="L112" s="47">
        <v>0</v>
      </c>
      <c r="M112" s="47">
        <v>0</v>
      </c>
      <c r="N112" s="47" t="s">
        <v>303</v>
      </c>
      <c r="O112" s="47" t="s">
        <v>110</v>
      </c>
      <c r="P112" s="47" t="s">
        <v>20</v>
      </c>
      <c r="Q112" s="47">
        <v>1697.25</v>
      </c>
    </row>
    <row r="113" spans="1:17">
      <c r="A113" s="43" t="s">
        <v>306</v>
      </c>
      <c r="B113" s="43" t="s">
        <v>40</v>
      </c>
      <c r="C113" s="43" t="s">
        <v>39</v>
      </c>
      <c r="D113" s="22">
        <v>310572000</v>
      </c>
      <c r="E113" s="22" t="s">
        <v>1064</v>
      </c>
      <c r="F113" s="45">
        <v>44787.875</v>
      </c>
      <c r="G113" s="22" t="s">
        <v>41</v>
      </c>
      <c r="H113" s="49">
        <v>42155.875</v>
      </c>
      <c r="I113" s="43">
        <v>291214061</v>
      </c>
      <c r="J113" s="22">
        <v>1</v>
      </c>
      <c r="K113" s="43" t="s">
        <v>307</v>
      </c>
      <c r="L113" s="43">
        <v>0</v>
      </c>
      <c r="M113" s="43">
        <v>0</v>
      </c>
      <c r="N113" s="43" t="s">
        <v>300</v>
      </c>
      <c r="O113" s="43" t="s">
        <v>99</v>
      </c>
      <c r="P113" s="43" t="s">
        <v>78</v>
      </c>
      <c r="Q113" s="43">
        <v>-1388.26</v>
      </c>
    </row>
    <row r="114" spans="1:17">
      <c r="A114" s="47" t="s">
        <v>308</v>
      </c>
      <c r="B114" s="47" t="s">
        <v>40</v>
      </c>
      <c r="C114" s="47" t="s">
        <v>39</v>
      </c>
      <c r="D114" s="23">
        <v>310572000</v>
      </c>
      <c r="E114" s="23" t="s">
        <v>1064</v>
      </c>
      <c r="F114" s="44">
        <v>44787.875</v>
      </c>
      <c r="G114" s="23" t="s">
        <v>41</v>
      </c>
      <c r="H114" s="48">
        <v>42185.875</v>
      </c>
      <c r="I114" s="47">
        <v>291238688</v>
      </c>
      <c r="J114" s="23">
        <v>1</v>
      </c>
      <c r="K114" s="47" t="s">
        <v>309</v>
      </c>
      <c r="L114" s="47">
        <v>0</v>
      </c>
      <c r="M114" s="47">
        <v>0</v>
      </c>
      <c r="N114" s="47" t="s">
        <v>300</v>
      </c>
      <c r="O114" s="47" t="s">
        <v>77</v>
      </c>
      <c r="P114" s="47" t="s">
        <v>78</v>
      </c>
      <c r="Q114" s="47">
        <v>2182.44</v>
      </c>
    </row>
    <row r="115" spans="1:17">
      <c r="A115" s="43" t="s">
        <v>310</v>
      </c>
      <c r="B115" s="43" t="s">
        <v>40</v>
      </c>
      <c r="C115" s="43" t="s">
        <v>39</v>
      </c>
      <c r="D115" s="22">
        <v>310572000</v>
      </c>
      <c r="E115" s="22" t="s">
        <v>1064</v>
      </c>
      <c r="F115" s="45">
        <v>44787.875</v>
      </c>
      <c r="G115" s="22" t="s">
        <v>41</v>
      </c>
      <c r="H115" s="49">
        <v>42216.875</v>
      </c>
      <c r="I115" s="43">
        <v>291263194</v>
      </c>
      <c r="J115" s="22">
        <v>1</v>
      </c>
      <c r="K115" s="43" t="s">
        <v>311</v>
      </c>
      <c r="L115" s="43">
        <v>0</v>
      </c>
      <c r="M115" s="43">
        <v>0</v>
      </c>
      <c r="N115" s="43" t="s">
        <v>303</v>
      </c>
      <c r="O115" s="43" t="s">
        <v>77</v>
      </c>
      <c r="P115" s="43" t="s">
        <v>78</v>
      </c>
      <c r="Q115" s="43">
        <v>4158.12</v>
      </c>
    </row>
    <row r="116" spans="1:17">
      <c r="A116" s="47" t="s">
        <v>312</v>
      </c>
      <c r="B116" s="47" t="s">
        <v>40</v>
      </c>
      <c r="C116" s="47" t="s">
        <v>39</v>
      </c>
      <c r="D116" s="23">
        <v>310572000</v>
      </c>
      <c r="E116" s="23" t="s">
        <v>1064</v>
      </c>
      <c r="F116" s="44">
        <v>44787.875</v>
      </c>
      <c r="G116" s="23" t="s">
        <v>41</v>
      </c>
      <c r="H116" s="48">
        <v>42247.875</v>
      </c>
      <c r="I116" s="47">
        <v>291285783</v>
      </c>
      <c r="J116" s="23">
        <v>1</v>
      </c>
      <c r="K116" s="47" t="s">
        <v>313</v>
      </c>
      <c r="L116" s="47">
        <v>0</v>
      </c>
      <c r="M116" s="47">
        <v>0</v>
      </c>
      <c r="N116" s="47" t="s">
        <v>314</v>
      </c>
      <c r="O116" s="47" t="s">
        <v>77</v>
      </c>
      <c r="P116" s="47" t="s">
        <v>78</v>
      </c>
      <c r="Q116" s="47">
        <v>5198.55</v>
      </c>
    </row>
    <row r="117" spans="1:17">
      <c r="A117" s="43" t="s">
        <v>315</v>
      </c>
      <c r="B117" s="43" t="s">
        <v>40</v>
      </c>
      <c r="C117" s="43" t="s">
        <v>39</v>
      </c>
      <c r="D117" s="22">
        <v>310572000</v>
      </c>
      <c r="E117" s="22" t="s">
        <v>1064</v>
      </c>
      <c r="F117" s="45">
        <v>44787.875</v>
      </c>
      <c r="G117" s="22" t="s">
        <v>41</v>
      </c>
      <c r="H117" s="49">
        <v>42243.875</v>
      </c>
      <c r="I117" s="43">
        <v>291503802</v>
      </c>
      <c r="J117" s="22">
        <v>0</v>
      </c>
      <c r="K117" s="43" t="s">
        <v>316</v>
      </c>
      <c r="L117" s="43">
        <v>0</v>
      </c>
      <c r="M117" s="43">
        <v>0</v>
      </c>
      <c r="N117" s="43" t="s">
        <v>317</v>
      </c>
      <c r="O117" s="43" t="s">
        <v>157</v>
      </c>
      <c r="P117" s="43" t="s">
        <v>78</v>
      </c>
      <c r="Q117" s="43">
        <v>8284.0300000000007</v>
      </c>
    </row>
    <row r="118" spans="1:17">
      <c r="A118" s="47" t="s">
        <v>318</v>
      </c>
      <c r="B118" s="47" t="s">
        <v>43</v>
      </c>
      <c r="C118" s="47" t="s">
        <v>42</v>
      </c>
      <c r="D118" s="23">
        <v>189733000</v>
      </c>
      <c r="E118" s="23" t="s">
        <v>1071</v>
      </c>
      <c r="F118" s="44">
        <v>44787.875</v>
      </c>
      <c r="G118" s="23" t="s">
        <v>44</v>
      </c>
      <c r="H118" s="48">
        <v>42277.875</v>
      </c>
      <c r="I118" s="47">
        <v>291305555</v>
      </c>
      <c r="J118" s="23">
        <v>0</v>
      </c>
      <c r="K118" s="47" t="s">
        <v>319</v>
      </c>
      <c r="L118" s="47">
        <v>0</v>
      </c>
      <c r="M118" s="47">
        <v>0</v>
      </c>
      <c r="N118" s="47" t="s">
        <v>252</v>
      </c>
      <c r="O118" s="47" t="s">
        <v>77</v>
      </c>
      <c r="P118" s="47" t="s">
        <v>78</v>
      </c>
      <c r="Q118" s="47">
        <v>1822.44</v>
      </c>
    </row>
    <row r="119" spans="1:17">
      <c r="A119" s="43" t="s">
        <v>320</v>
      </c>
      <c r="B119" s="43" t="s">
        <v>43</v>
      </c>
      <c r="C119" s="43" t="s">
        <v>42</v>
      </c>
      <c r="D119" s="22">
        <v>189733000</v>
      </c>
      <c r="E119" s="22" t="s">
        <v>1071</v>
      </c>
      <c r="F119" s="45">
        <v>44787.875</v>
      </c>
      <c r="G119" s="22" t="s">
        <v>44</v>
      </c>
      <c r="H119" s="49">
        <v>42400.916666666664</v>
      </c>
      <c r="I119" s="43">
        <v>291396003</v>
      </c>
      <c r="J119" s="22">
        <v>0</v>
      </c>
      <c r="K119" s="43" t="s">
        <v>321</v>
      </c>
      <c r="L119" s="43">
        <v>0</v>
      </c>
      <c r="M119" s="43">
        <v>0</v>
      </c>
      <c r="N119" s="43" t="s">
        <v>260</v>
      </c>
      <c r="O119" s="43" t="s">
        <v>77</v>
      </c>
      <c r="P119" s="43" t="s">
        <v>78</v>
      </c>
      <c r="Q119" s="43">
        <v>1836.68</v>
      </c>
    </row>
    <row r="120" spans="1:17">
      <c r="A120" s="47" t="s">
        <v>322</v>
      </c>
      <c r="B120" s="47" t="s">
        <v>43</v>
      </c>
      <c r="C120" s="47" t="s">
        <v>42</v>
      </c>
      <c r="D120" s="23">
        <v>189733000</v>
      </c>
      <c r="E120" s="23" t="s">
        <v>1071</v>
      </c>
      <c r="F120" s="44">
        <v>44787.875</v>
      </c>
      <c r="G120" s="23" t="s">
        <v>44</v>
      </c>
      <c r="H120" s="48">
        <v>42490.875</v>
      </c>
      <c r="I120" s="47">
        <v>291469310</v>
      </c>
      <c r="J120" s="23">
        <v>1</v>
      </c>
      <c r="K120" s="47" t="s">
        <v>323</v>
      </c>
      <c r="L120" s="47">
        <v>0</v>
      </c>
      <c r="M120" s="47">
        <v>0</v>
      </c>
      <c r="N120" s="47" t="s">
        <v>252</v>
      </c>
      <c r="O120" s="47" t="s">
        <v>77</v>
      </c>
      <c r="P120" s="47" t="s">
        <v>78</v>
      </c>
      <c r="Q120" s="47">
        <v>1822.44</v>
      </c>
    </row>
    <row r="121" spans="1:17">
      <c r="A121" s="43" t="s">
        <v>324</v>
      </c>
      <c r="B121" s="43" t="s">
        <v>43</v>
      </c>
      <c r="C121" s="43" t="s">
        <v>42</v>
      </c>
      <c r="D121" s="22">
        <v>189733000</v>
      </c>
      <c r="E121" s="22" t="s">
        <v>1071</v>
      </c>
      <c r="F121" s="45">
        <v>44787.875</v>
      </c>
      <c r="G121" s="22" t="s">
        <v>44</v>
      </c>
      <c r="H121" s="49">
        <v>42521.875</v>
      </c>
      <c r="I121" s="43">
        <v>291486169</v>
      </c>
      <c r="J121" s="22">
        <v>0</v>
      </c>
      <c r="K121" s="43" t="s">
        <v>325</v>
      </c>
      <c r="L121" s="43">
        <v>0</v>
      </c>
      <c r="M121" s="43">
        <v>0</v>
      </c>
      <c r="N121" s="43" t="s">
        <v>81</v>
      </c>
      <c r="O121" s="43" t="s">
        <v>77</v>
      </c>
      <c r="P121" s="43" t="s">
        <v>78</v>
      </c>
      <c r="Q121" s="43">
        <v>1670.58</v>
      </c>
    </row>
    <row r="122" spans="1:17">
      <c r="A122" s="47" t="s">
        <v>326</v>
      </c>
      <c r="B122" s="47" t="s">
        <v>43</v>
      </c>
      <c r="C122" s="47" t="s">
        <v>42</v>
      </c>
      <c r="D122" s="23">
        <v>189733000</v>
      </c>
      <c r="E122" s="23" t="s">
        <v>1071</v>
      </c>
      <c r="F122" s="44">
        <v>44787.875</v>
      </c>
      <c r="G122" s="23" t="s">
        <v>44</v>
      </c>
      <c r="H122" s="48">
        <v>42551.875</v>
      </c>
      <c r="I122" s="47">
        <v>291554270</v>
      </c>
      <c r="J122" s="23">
        <v>0</v>
      </c>
      <c r="K122" s="47" t="s">
        <v>327</v>
      </c>
      <c r="L122" s="47">
        <v>0</v>
      </c>
      <c r="M122" s="47">
        <v>0</v>
      </c>
      <c r="N122" s="47" t="s">
        <v>260</v>
      </c>
      <c r="O122" s="47" t="s">
        <v>77</v>
      </c>
      <c r="P122" s="47" t="s">
        <v>78</v>
      </c>
      <c r="Q122" s="47">
        <v>1469.36</v>
      </c>
    </row>
    <row r="123" spans="1:17">
      <c r="A123" s="43" t="s">
        <v>328</v>
      </c>
      <c r="B123" s="43" t="s">
        <v>46</v>
      </c>
      <c r="C123" s="43" t="s">
        <v>45</v>
      </c>
      <c r="D123" s="22">
        <v>310426000</v>
      </c>
      <c r="E123" s="22" t="s">
        <v>1067</v>
      </c>
      <c r="F123" s="45">
        <v>44787.875</v>
      </c>
      <c r="G123" s="22" t="s">
        <v>47</v>
      </c>
      <c r="H123" s="49">
        <v>42063.875</v>
      </c>
      <c r="I123" s="43">
        <v>291139515</v>
      </c>
      <c r="J123" s="22">
        <v>0</v>
      </c>
      <c r="K123" s="43" t="s">
        <v>302</v>
      </c>
      <c r="L123" s="43">
        <v>0</v>
      </c>
      <c r="M123" s="43">
        <v>0</v>
      </c>
      <c r="N123" s="43" t="s">
        <v>329</v>
      </c>
      <c r="O123" s="43" t="s">
        <v>77</v>
      </c>
      <c r="P123" s="43" t="s">
        <v>78</v>
      </c>
      <c r="Q123" s="43">
        <v>35.229999999999997</v>
      </c>
    </row>
    <row r="124" spans="1:17">
      <c r="A124" s="47" t="s">
        <v>330</v>
      </c>
      <c r="B124" s="47" t="s">
        <v>46</v>
      </c>
      <c r="C124" s="47" t="s">
        <v>45</v>
      </c>
      <c r="D124" s="23">
        <v>310426000</v>
      </c>
      <c r="E124" s="23" t="s">
        <v>1067</v>
      </c>
      <c r="F124" s="44">
        <v>44787.875</v>
      </c>
      <c r="G124" s="23" t="s">
        <v>47</v>
      </c>
      <c r="H124" s="48">
        <v>42155.875</v>
      </c>
      <c r="I124" s="47">
        <v>291214070</v>
      </c>
      <c r="J124" s="23">
        <v>0</v>
      </c>
      <c r="K124" s="47" t="s">
        <v>307</v>
      </c>
      <c r="L124" s="47">
        <v>0</v>
      </c>
      <c r="M124" s="47">
        <v>0</v>
      </c>
      <c r="N124" s="47" t="s">
        <v>329</v>
      </c>
      <c r="O124" s="47" t="s">
        <v>77</v>
      </c>
      <c r="P124" s="47" t="s">
        <v>78</v>
      </c>
      <c r="Q124" s="47">
        <v>35.229999999999997</v>
      </c>
    </row>
    <row r="125" spans="1:17">
      <c r="A125" s="43" t="s">
        <v>331</v>
      </c>
      <c r="B125" s="43" t="s">
        <v>49</v>
      </c>
      <c r="C125" s="43" t="s">
        <v>48</v>
      </c>
      <c r="D125" s="22">
        <v>320087000</v>
      </c>
      <c r="E125" s="22" t="s">
        <v>1073</v>
      </c>
      <c r="F125" s="45">
        <v>44787.875</v>
      </c>
      <c r="G125" s="22" t="s">
        <v>50</v>
      </c>
      <c r="H125" s="49">
        <v>41820.875</v>
      </c>
      <c r="I125" s="43">
        <v>851831940</v>
      </c>
      <c r="J125" s="22">
        <v>0</v>
      </c>
      <c r="K125" s="43" t="s">
        <v>332</v>
      </c>
      <c r="L125" s="43">
        <v>0</v>
      </c>
      <c r="M125" s="43">
        <v>0</v>
      </c>
      <c r="N125" s="43" t="s">
        <v>300</v>
      </c>
      <c r="O125" s="43" t="s">
        <v>157</v>
      </c>
      <c r="P125" s="43" t="s">
        <v>78</v>
      </c>
      <c r="Q125" s="43">
        <v>5651.65</v>
      </c>
    </row>
    <row r="126" spans="1:17">
      <c r="A126" s="47" t="s">
        <v>333</v>
      </c>
      <c r="B126" s="47" t="s">
        <v>52</v>
      </c>
      <c r="C126" s="47" t="s">
        <v>51</v>
      </c>
      <c r="D126" s="23">
        <v>189307000</v>
      </c>
      <c r="E126" s="23" t="s">
        <v>1072</v>
      </c>
      <c r="F126" s="44">
        <v>44787.875</v>
      </c>
      <c r="G126" s="23" t="s">
        <v>53</v>
      </c>
      <c r="H126" s="48">
        <v>42429.875</v>
      </c>
      <c r="I126" s="47">
        <v>291417728</v>
      </c>
      <c r="J126" s="23">
        <v>1</v>
      </c>
      <c r="K126" s="47" t="s">
        <v>334</v>
      </c>
      <c r="L126" s="47">
        <v>0</v>
      </c>
      <c r="M126" s="47">
        <v>0</v>
      </c>
      <c r="N126" s="47" t="s">
        <v>81</v>
      </c>
      <c r="O126" s="47" t="s">
        <v>77</v>
      </c>
      <c r="P126" s="47" t="s">
        <v>78</v>
      </c>
      <c r="Q126" s="47">
        <v>4871.71</v>
      </c>
    </row>
    <row r="127" spans="1:17">
      <c r="A127" s="43" t="s">
        <v>335</v>
      </c>
      <c r="B127" s="43" t="s">
        <v>55</v>
      </c>
      <c r="C127" s="43" t="s">
        <v>54</v>
      </c>
      <c r="D127" s="22">
        <v>318048000</v>
      </c>
      <c r="E127" s="22" t="s">
        <v>1066</v>
      </c>
      <c r="F127" s="45">
        <v>44787.875</v>
      </c>
      <c r="G127" s="22" t="s">
        <v>56</v>
      </c>
      <c r="H127" s="49">
        <v>41820.875</v>
      </c>
      <c r="I127" s="43">
        <v>290951119</v>
      </c>
      <c r="J127" s="22">
        <v>0</v>
      </c>
      <c r="K127" s="43" t="s">
        <v>336</v>
      </c>
      <c r="L127" s="43">
        <v>0</v>
      </c>
      <c r="M127" s="43">
        <v>0</v>
      </c>
      <c r="N127" s="43" t="s">
        <v>317</v>
      </c>
      <c r="O127" s="43" t="s">
        <v>77</v>
      </c>
      <c r="P127" s="43" t="s">
        <v>78</v>
      </c>
      <c r="Q127" s="43">
        <v>1775.27</v>
      </c>
    </row>
    <row r="128" spans="1:17">
      <c r="A128" s="47" t="s">
        <v>337</v>
      </c>
      <c r="B128" s="47" t="s">
        <v>55</v>
      </c>
      <c r="C128" s="47" t="s">
        <v>54</v>
      </c>
      <c r="D128" s="23">
        <v>318048000</v>
      </c>
      <c r="E128" s="23" t="s">
        <v>1066</v>
      </c>
      <c r="F128" s="44">
        <v>44787.875</v>
      </c>
      <c r="G128" s="23" t="s">
        <v>56</v>
      </c>
      <c r="H128" s="48">
        <v>41912.875</v>
      </c>
      <c r="I128" s="47">
        <v>291026931</v>
      </c>
      <c r="J128" s="23">
        <v>0</v>
      </c>
      <c r="K128" s="47" t="s">
        <v>338</v>
      </c>
      <c r="L128" s="47">
        <v>0</v>
      </c>
      <c r="M128" s="47">
        <v>0</v>
      </c>
      <c r="N128" s="47" t="s">
        <v>339</v>
      </c>
      <c r="O128" s="47" t="s">
        <v>77</v>
      </c>
      <c r="P128" s="47" t="s">
        <v>78</v>
      </c>
      <c r="Q128" s="47">
        <v>1538.52</v>
      </c>
    </row>
    <row r="129" spans="1:17">
      <c r="A129" s="43" t="s">
        <v>340</v>
      </c>
      <c r="B129" s="43" t="s">
        <v>55</v>
      </c>
      <c r="C129" s="43" t="s">
        <v>54</v>
      </c>
      <c r="D129" s="22">
        <v>318048000</v>
      </c>
      <c r="E129" s="22" t="s">
        <v>1066</v>
      </c>
      <c r="F129" s="45">
        <v>44787.875</v>
      </c>
      <c r="G129" s="22" t="s">
        <v>56</v>
      </c>
      <c r="H129" s="49">
        <v>41943.916666666664</v>
      </c>
      <c r="I129" s="43">
        <v>291052304</v>
      </c>
      <c r="J129" s="22">
        <v>1</v>
      </c>
      <c r="K129" s="43" t="s">
        <v>341</v>
      </c>
      <c r="L129" s="43">
        <v>0</v>
      </c>
      <c r="M129" s="43">
        <v>0</v>
      </c>
      <c r="N129" s="43" t="s">
        <v>300</v>
      </c>
      <c r="O129" s="43" t="s">
        <v>77</v>
      </c>
      <c r="P129" s="43" t="s">
        <v>78</v>
      </c>
      <c r="Q129" s="43">
        <v>1846.2</v>
      </c>
    </row>
    <row r="130" spans="1:17">
      <c r="A130" s="47" t="s">
        <v>342</v>
      </c>
      <c r="B130" s="47" t="s">
        <v>55</v>
      </c>
      <c r="C130" s="47" t="s">
        <v>54</v>
      </c>
      <c r="D130" s="23">
        <v>318048000</v>
      </c>
      <c r="E130" s="23" t="s">
        <v>1066</v>
      </c>
      <c r="F130" s="44">
        <v>44787.875</v>
      </c>
      <c r="G130" s="23" t="s">
        <v>56</v>
      </c>
      <c r="H130" s="48">
        <v>42035.916666666664</v>
      </c>
      <c r="I130" s="47">
        <v>291111408</v>
      </c>
      <c r="J130" s="23">
        <v>0</v>
      </c>
      <c r="K130" s="47" t="s">
        <v>343</v>
      </c>
      <c r="L130" s="47">
        <v>0</v>
      </c>
      <c r="M130" s="47">
        <v>0</v>
      </c>
      <c r="N130" s="47" t="s">
        <v>300</v>
      </c>
      <c r="O130" s="47" t="s">
        <v>77</v>
      </c>
      <c r="P130" s="47" t="s">
        <v>78</v>
      </c>
      <c r="Q130" s="47">
        <v>1420.16</v>
      </c>
    </row>
    <row r="131" spans="1:17">
      <c r="A131" s="43" t="s">
        <v>344</v>
      </c>
      <c r="B131" s="43" t="s">
        <v>55</v>
      </c>
      <c r="C131" s="43" t="s">
        <v>54</v>
      </c>
      <c r="D131" s="22">
        <v>318048000</v>
      </c>
      <c r="E131" s="22" t="s">
        <v>1066</v>
      </c>
      <c r="F131" s="45">
        <v>44787.875</v>
      </c>
      <c r="G131" s="22" t="s">
        <v>56</v>
      </c>
      <c r="H131" s="49">
        <v>42124.875</v>
      </c>
      <c r="I131" s="43">
        <v>291191630</v>
      </c>
      <c r="J131" s="22">
        <v>1</v>
      </c>
      <c r="K131" s="43" t="s">
        <v>345</v>
      </c>
      <c r="L131" s="43">
        <v>0</v>
      </c>
      <c r="M131" s="43">
        <v>0</v>
      </c>
      <c r="N131" s="43" t="s">
        <v>303</v>
      </c>
      <c r="O131" s="43" t="s">
        <v>77</v>
      </c>
      <c r="P131" s="43" t="s">
        <v>78</v>
      </c>
      <c r="Q131" s="43">
        <v>1893.66</v>
      </c>
    </row>
    <row r="132" spans="1:17">
      <c r="A132" s="47" t="s">
        <v>346</v>
      </c>
      <c r="B132" s="47" t="s">
        <v>58</v>
      </c>
      <c r="C132" s="47" t="s">
        <v>57</v>
      </c>
      <c r="D132" s="23">
        <v>108697000</v>
      </c>
      <c r="E132" s="23" t="s">
        <v>1070</v>
      </c>
      <c r="F132" s="44">
        <v>44787.875</v>
      </c>
      <c r="G132" s="23" t="s">
        <v>59</v>
      </c>
      <c r="H132" s="48">
        <v>42277.875</v>
      </c>
      <c r="I132" s="47">
        <v>291305148</v>
      </c>
      <c r="J132" s="23">
        <v>1</v>
      </c>
      <c r="K132" s="47" t="s">
        <v>75</v>
      </c>
      <c r="L132" s="47">
        <v>0</v>
      </c>
      <c r="M132" s="47">
        <v>0</v>
      </c>
      <c r="N132" s="47" t="s">
        <v>76</v>
      </c>
      <c r="O132" s="47" t="s">
        <v>77</v>
      </c>
      <c r="P132" s="47" t="s">
        <v>78</v>
      </c>
      <c r="Q132" s="47">
        <v>3892.76</v>
      </c>
    </row>
    <row r="133" spans="1:17">
      <c r="A133" s="43" t="s">
        <v>347</v>
      </c>
      <c r="B133" s="43" t="s">
        <v>58</v>
      </c>
      <c r="C133" s="43" t="s">
        <v>57</v>
      </c>
      <c r="D133" s="22">
        <v>108697000</v>
      </c>
      <c r="E133" s="22" t="s">
        <v>1070</v>
      </c>
      <c r="F133" s="45">
        <v>44787.875</v>
      </c>
      <c r="G133" s="22" t="s">
        <v>59</v>
      </c>
      <c r="H133" s="49">
        <v>42460.875</v>
      </c>
      <c r="I133" s="43">
        <v>291441203</v>
      </c>
      <c r="J133" s="22">
        <v>1</v>
      </c>
      <c r="K133" s="43" t="s">
        <v>80</v>
      </c>
      <c r="L133" s="43">
        <v>0</v>
      </c>
      <c r="M133" s="43">
        <v>0</v>
      </c>
      <c r="N133" s="43" t="s">
        <v>81</v>
      </c>
      <c r="O133" s="43" t="s">
        <v>77</v>
      </c>
      <c r="P133" s="43" t="s">
        <v>78</v>
      </c>
      <c r="Q133" s="43">
        <v>2834.42</v>
      </c>
    </row>
    <row r="134" spans="1:17">
      <c r="A134" s="47" t="s">
        <v>348</v>
      </c>
      <c r="B134" s="47" t="s">
        <v>58</v>
      </c>
      <c r="C134" s="47" t="s">
        <v>57</v>
      </c>
      <c r="D134" s="23">
        <v>108697000</v>
      </c>
      <c r="E134" s="23" t="s">
        <v>1070</v>
      </c>
      <c r="F134" s="44">
        <v>44787.875</v>
      </c>
      <c r="G134" s="23" t="s">
        <v>59</v>
      </c>
      <c r="H134" s="48">
        <v>42490.875</v>
      </c>
      <c r="I134" s="47">
        <v>291469272</v>
      </c>
      <c r="J134" s="23">
        <v>1</v>
      </c>
      <c r="K134" s="47" t="s">
        <v>83</v>
      </c>
      <c r="L134" s="47">
        <v>0</v>
      </c>
      <c r="M134" s="47">
        <v>0</v>
      </c>
      <c r="N134" s="47" t="s">
        <v>81</v>
      </c>
      <c r="O134" s="47" t="s">
        <v>77</v>
      </c>
      <c r="P134" s="47" t="s">
        <v>78</v>
      </c>
      <c r="Q134" s="47">
        <v>8525.43</v>
      </c>
    </row>
    <row r="135" spans="1:17">
      <c r="A135" s="43" t="s">
        <v>349</v>
      </c>
      <c r="B135" s="43" t="s">
        <v>61</v>
      </c>
      <c r="C135" s="43" t="s">
        <v>60</v>
      </c>
      <c r="D135" s="22">
        <v>311084000</v>
      </c>
      <c r="E135" s="22" t="s">
        <v>1074</v>
      </c>
      <c r="F135" s="45">
        <v>44787.875</v>
      </c>
      <c r="G135" s="22" t="s">
        <v>62</v>
      </c>
      <c r="H135" s="49">
        <v>41973.916666666664</v>
      </c>
      <c r="I135" s="43">
        <v>852199538</v>
      </c>
      <c r="J135" s="22">
        <v>0</v>
      </c>
      <c r="K135" s="43" t="s">
        <v>350</v>
      </c>
      <c r="L135" s="43">
        <v>0</v>
      </c>
      <c r="M135" s="43">
        <v>0</v>
      </c>
      <c r="N135" s="43" t="s">
        <v>339</v>
      </c>
      <c r="O135" s="43" t="s">
        <v>77</v>
      </c>
      <c r="P135" s="43" t="s">
        <v>78</v>
      </c>
      <c r="Q135" s="43">
        <v>1498.64</v>
      </c>
    </row>
    <row r="136" spans="1:17">
      <c r="A136" s="47" t="s">
        <v>351</v>
      </c>
      <c r="B136" s="47" t="s">
        <v>61</v>
      </c>
      <c r="C136" s="47" t="s">
        <v>60</v>
      </c>
      <c r="D136" s="23">
        <v>311084000</v>
      </c>
      <c r="E136" s="23" t="s">
        <v>1074</v>
      </c>
      <c r="F136" s="44">
        <v>44787.875</v>
      </c>
      <c r="G136" s="23" t="s">
        <v>62</v>
      </c>
      <c r="H136" s="48">
        <v>41973.916666666664</v>
      </c>
      <c r="I136" s="47">
        <v>852199546</v>
      </c>
      <c r="J136" s="23">
        <v>1</v>
      </c>
      <c r="K136" s="47" t="s">
        <v>352</v>
      </c>
      <c r="L136" s="47">
        <v>0</v>
      </c>
      <c r="M136" s="47">
        <v>0</v>
      </c>
      <c r="N136" s="47" t="s">
        <v>339</v>
      </c>
      <c r="O136" s="47" t="s">
        <v>110</v>
      </c>
      <c r="P136" s="47" t="s">
        <v>20</v>
      </c>
      <c r="Q136" s="47">
        <v>1498.64</v>
      </c>
    </row>
    <row r="137" spans="1:17">
      <c r="A137" s="43" t="s">
        <v>353</v>
      </c>
      <c r="B137" s="43" t="s">
        <v>61</v>
      </c>
      <c r="C137" s="43" t="s">
        <v>60</v>
      </c>
      <c r="D137" s="22">
        <v>311084000</v>
      </c>
      <c r="E137" s="22" t="s">
        <v>1074</v>
      </c>
      <c r="F137" s="45">
        <v>44787.875</v>
      </c>
      <c r="G137" s="22" t="s">
        <v>62</v>
      </c>
      <c r="H137" s="49">
        <v>42035.916666666664</v>
      </c>
      <c r="I137" s="43">
        <v>852308507</v>
      </c>
      <c r="J137" s="22">
        <v>1</v>
      </c>
      <c r="K137" s="43" t="s">
        <v>354</v>
      </c>
      <c r="L137" s="43">
        <v>0</v>
      </c>
      <c r="M137" s="43">
        <v>0</v>
      </c>
      <c r="N137" s="43" t="s">
        <v>339</v>
      </c>
      <c r="O137" s="43" t="s">
        <v>77</v>
      </c>
      <c r="P137" s="43" t="s">
        <v>78</v>
      </c>
      <c r="Q137" s="43">
        <v>1498.64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V37"/>
  <sheetViews>
    <sheetView workbookViewId="0">
      <selection activeCell="J29" sqref="J29"/>
    </sheetView>
  </sheetViews>
  <sheetFormatPr defaultRowHeight="15"/>
  <cols>
    <col min="1" max="1" width="25.140625" bestFit="1" customWidth="1"/>
    <col min="2" max="2" width="25.28515625" bestFit="1" customWidth="1"/>
    <col min="3" max="3" width="25.14062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41.85546875" bestFit="1" customWidth="1"/>
    <col min="13" max="13" width="6.140625" bestFit="1" customWidth="1"/>
    <col min="14" max="14" width="10" bestFit="1" customWidth="1"/>
    <col min="15" max="15" width="32" bestFit="1" customWidth="1"/>
    <col min="16" max="16" width="30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7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30" bestFit="1" customWidth="1"/>
    <col min="45" max="45" width="7" bestFit="1" customWidth="1"/>
    <col min="46" max="46" width="9.42578125" bestFit="1" customWidth="1"/>
    <col min="47" max="47" width="7.42578125" bestFit="1" customWidth="1"/>
  </cols>
  <sheetData>
    <row r="1" spans="1:48">
      <c r="A1" s="25" t="s">
        <v>1</v>
      </c>
      <c r="B1" s="25" t="s">
        <v>2</v>
      </c>
      <c r="C1" s="25" t="s">
        <v>63</v>
      </c>
      <c r="D1" s="25" t="s">
        <v>1075</v>
      </c>
      <c r="E1" s="25" t="s">
        <v>1076</v>
      </c>
      <c r="F1" s="25" t="s">
        <v>1049</v>
      </c>
      <c r="G1" s="25" t="s">
        <v>7</v>
      </c>
      <c r="H1" s="25" t="s">
        <v>1051</v>
      </c>
      <c r="I1" s="25" t="s">
        <v>64</v>
      </c>
      <c r="J1" s="25" t="s">
        <v>65</v>
      </c>
      <c r="K1" s="25" t="s">
        <v>1052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</row>
    <row r="2" spans="1:48">
      <c r="A2" s="33" t="s">
        <v>250</v>
      </c>
      <c r="B2" s="33" t="s">
        <v>22</v>
      </c>
      <c r="C2" s="33" t="s">
        <v>21</v>
      </c>
      <c r="D2" s="33">
        <v>43058991</v>
      </c>
      <c r="E2" s="40">
        <v>44771.875</v>
      </c>
      <c r="F2" s="33">
        <v>1197781000</v>
      </c>
      <c r="G2" s="33" t="s">
        <v>1058</v>
      </c>
      <c r="H2" s="33" t="s">
        <v>23</v>
      </c>
      <c r="I2" s="40">
        <v>43326.875</v>
      </c>
      <c r="J2" s="33">
        <v>73394844</v>
      </c>
      <c r="K2" s="33">
        <v>1</v>
      </c>
      <c r="L2" s="33" t="s">
        <v>251</v>
      </c>
      <c r="M2" s="33">
        <v>0</v>
      </c>
      <c r="N2" s="33">
        <v>0</v>
      </c>
      <c r="O2" s="33" t="s">
        <v>252</v>
      </c>
      <c r="P2" s="33" t="s">
        <v>77</v>
      </c>
      <c r="Q2" s="33" t="s">
        <v>78</v>
      </c>
      <c r="R2" s="33">
        <v>2323.64</v>
      </c>
      <c r="S2" s="33" t="s">
        <v>404</v>
      </c>
      <c r="T2" s="33" t="s">
        <v>404</v>
      </c>
      <c r="U2" s="33" t="s">
        <v>404</v>
      </c>
      <c r="V2" s="33">
        <v>57</v>
      </c>
      <c r="W2" s="33">
        <v>0</v>
      </c>
      <c r="X2" s="33">
        <v>1</v>
      </c>
      <c r="Y2" s="33">
        <v>161003</v>
      </c>
      <c r="Z2" s="40">
        <v>44761.875</v>
      </c>
      <c r="AA2" s="33" t="s">
        <v>392</v>
      </c>
      <c r="AB2" s="33">
        <v>0</v>
      </c>
      <c r="AC2" s="40"/>
      <c r="AD2" s="40">
        <v>44761.875</v>
      </c>
      <c r="AE2" s="40">
        <v>31333.875</v>
      </c>
      <c r="AF2" s="40">
        <v>43360.875</v>
      </c>
      <c r="AG2" s="40"/>
      <c r="AH2" s="40">
        <v>43326.875</v>
      </c>
      <c r="AI2" s="33"/>
      <c r="AJ2" s="33">
        <v>0</v>
      </c>
      <c r="AK2" s="33">
        <v>0</v>
      </c>
      <c r="AL2" s="33">
        <v>0</v>
      </c>
      <c r="AM2" s="33">
        <v>0</v>
      </c>
      <c r="AN2" s="33">
        <v>0</v>
      </c>
      <c r="AO2" s="33">
        <v>0</v>
      </c>
      <c r="AP2" s="33" t="s">
        <v>389</v>
      </c>
      <c r="AQ2" s="33">
        <v>46</v>
      </c>
      <c r="AR2" s="33" t="s">
        <v>398</v>
      </c>
      <c r="AS2" s="33">
        <v>276623</v>
      </c>
      <c r="AT2" s="33">
        <v>2766.23</v>
      </c>
      <c r="AU2" s="33" t="s">
        <v>408</v>
      </c>
      <c r="AV2">
        <f>IF(J2=J1,1,0)</f>
        <v>0</v>
      </c>
    </row>
    <row r="3" spans="1:48">
      <c r="A3" s="33" t="s">
        <v>261</v>
      </c>
      <c r="B3" s="33" t="s">
        <v>25</v>
      </c>
      <c r="C3" s="33" t="s">
        <v>24</v>
      </c>
      <c r="D3" s="33">
        <v>43059296</v>
      </c>
      <c r="E3" s="40">
        <v>44771.875</v>
      </c>
      <c r="F3" s="33">
        <v>1198447000</v>
      </c>
      <c r="G3" s="33" t="s">
        <v>1057</v>
      </c>
      <c r="H3" s="33" t="s">
        <v>26</v>
      </c>
      <c r="I3" s="40">
        <v>43357.875</v>
      </c>
      <c r="J3" s="33">
        <v>73599828</v>
      </c>
      <c r="K3" s="33">
        <v>1</v>
      </c>
      <c r="L3" s="33" t="s">
        <v>262</v>
      </c>
      <c r="M3" s="33">
        <v>0</v>
      </c>
      <c r="N3" s="33">
        <v>0</v>
      </c>
      <c r="O3" s="33" t="s">
        <v>252</v>
      </c>
      <c r="P3" s="33" t="s">
        <v>77</v>
      </c>
      <c r="Q3" s="33" t="s">
        <v>78</v>
      </c>
      <c r="R3" s="33">
        <v>2323.64</v>
      </c>
      <c r="S3" s="33" t="s">
        <v>404</v>
      </c>
      <c r="T3" s="33" t="s">
        <v>404</v>
      </c>
      <c r="U3" s="33" t="s">
        <v>404</v>
      </c>
      <c r="V3" s="33">
        <v>220</v>
      </c>
      <c r="W3" s="33">
        <v>0</v>
      </c>
      <c r="X3" s="33">
        <v>1</v>
      </c>
      <c r="Y3" s="33">
        <v>164848</v>
      </c>
      <c r="Z3" s="40">
        <v>44761.875</v>
      </c>
      <c r="AA3" s="33" t="s">
        <v>473</v>
      </c>
      <c r="AB3" s="33">
        <v>0</v>
      </c>
      <c r="AC3" s="40"/>
      <c r="AD3" s="40">
        <v>44761.875</v>
      </c>
      <c r="AE3" s="40">
        <v>31565.875</v>
      </c>
      <c r="AF3" s="40">
        <v>43353.875</v>
      </c>
      <c r="AG3" s="40"/>
      <c r="AH3" s="40">
        <v>43357.875</v>
      </c>
      <c r="AI3" s="33"/>
      <c r="AJ3" s="33">
        <v>0</v>
      </c>
      <c r="AK3" s="33">
        <v>0</v>
      </c>
      <c r="AL3" s="33">
        <v>0</v>
      </c>
      <c r="AM3" s="33">
        <v>0</v>
      </c>
      <c r="AN3" s="33">
        <v>0</v>
      </c>
      <c r="AO3" s="33">
        <v>0</v>
      </c>
      <c r="AP3" s="33" t="s">
        <v>389</v>
      </c>
      <c r="AQ3" s="33">
        <v>45</v>
      </c>
      <c r="AR3" s="33" t="s">
        <v>398</v>
      </c>
      <c r="AS3" s="33">
        <v>276623</v>
      </c>
      <c r="AT3" s="33">
        <v>2766.23</v>
      </c>
      <c r="AU3" s="33" t="s">
        <v>408</v>
      </c>
      <c r="AV3">
        <f t="shared" ref="AV3:AV37" si="0">IF(J3=J2,1,0)</f>
        <v>0</v>
      </c>
    </row>
    <row r="4" spans="1:48">
      <c r="A4" s="33" t="s">
        <v>294</v>
      </c>
      <c r="B4" s="33" t="s">
        <v>37</v>
      </c>
      <c r="C4" s="33" t="s">
        <v>36</v>
      </c>
      <c r="D4" s="33">
        <v>43059282</v>
      </c>
      <c r="E4" s="40">
        <v>44771.875</v>
      </c>
      <c r="F4" s="33">
        <v>1198467000</v>
      </c>
      <c r="G4" s="33" t="s">
        <v>1059</v>
      </c>
      <c r="H4" s="33" t="s">
        <v>38</v>
      </c>
      <c r="I4" s="40">
        <v>43357.875</v>
      </c>
      <c r="J4" s="33">
        <v>73611845</v>
      </c>
      <c r="K4" s="33">
        <v>1</v>
      </c>
      <c r="L4" s="33" t="s">
        <v>295</v>
      </c>
      <c r="M4" s="33">
        <v>0</v>
      </c>
      <c r="N4" s="33">
        <v>0</v>
      </c>
      <c r="O4" s="33" t="s">
        <v>269</v>
      </c>
      <c r="P4" s="33" t="s">
        <v>77</v>
      </c>
      <c r="Q4" s="33" t="s">
        <v>78</v>
      </c>
      <c r="R4" s="33">
        <v>1103.04</v>
      </c>
      <c r="S4" s="33" t="s">
        <v>404</v>
      </c>
      <c r="T4" s="33" t="s">
        <v>404</v>
      </c>
      <c r="U4" s="33" t="s">
        <v>404</v>
      </c>
      <c r="V4" s="33">
        <v>19</v>
      </c>
      <c r="W4" s="33">
        <v>0</v>
      </c>
      <c r="X4" s="33">
        <v>1</v>
      </c>
      <c r="Y4" s="33">
        <v>164797</v>
      </c>
      <c r="Z4" s="40">
        <v>44761.875</v>
      </c>
      <c r="AA4" s="33" t="s">
        <v>387</v>
      </c>
      <c r="AB4" s="33">
        <v>0</v>
      </c>
      <c r="AC4" s="40"/>
      <c r="AD4" s="40">
        <v>44761.875</v>
      </c>
      <c r="AE4" s="40">
        <v>37349.875</v>
      </c>
      <c r="AF4" s="40">
        <v>43355.875</v>
      </c>
      <c r="AG4" s="40"/>
      <c r="AH4" s="40">
        <v>43357.875</v>
      </c>
      <c r="AI4" s="33">
        <v>73611847</v>
      </c>
      <c r="AJ4" s="33">
        <v>3882</v>
      </c>
      <c r="AK4" s="33">
        <v>3188</v>
      </c>
      <c r="AL4" s="33">
        <v>31.88</v>
      </c>
      <c r="AM4" s="33">
        <v>3188</v>
      </c>
      <c r="AN4" s="33">
        <v>38.82</v>
      </c>
      <c r="AO4" s="33">
        <v>3882</v>
      </c>
      <c r="AP4" s="33" t="s">
        <v>389</v>
      </c>
      <c r="AQ4" s="33">
        <v>45</v>
      </c>
      <c r="AR4" s="33" t="s">
        <v>478</v>
      </c>
      <c r="AS4" s="33">
        <v>131312</v>
      </c>
      <c r="AT4" s="33">
        <v>1313.12</v>
      </c>
      <c r="AU4" s="33" t="s">
        <v>408</v>
      </c>
      <c r="AV4">
        <f t="shared" si="0"/>
        <v>0</v>
      </c>
    </row>
    <row r="5" spans="1:48">
      <c r="A5" s="33" t="s">
        <v>199</v>
      </c>
      <c r="B5" s="33" t="s">
        <v>19</v>
      </c>
      <c r="C5" s="33" t="s">
        <v>18</v>
      </c>
      <c r="D5" s="33">
        <v>43066807</v>
      </c>
      <c r="E5" s="40">
        <v>44771.875</v>
      </c>
      <c r="F5" s="33">
        <v>1198444000</v>
      </c>
      <c r="G5" s="33" t="s">
        <v>1060</v>
      </c>
      <c r="H5" s="33" t="s">
        <v>20</v>
      </c>
      <c r="I5" s="40">
        <v>43357.875</v>
      </c>
      <c r="J5" s="33">
        <v>73611877</v>
      </c>
      <c r="K5" s="33">
        <v>1</v>
      </c>
      <c r="L5" s="33" t="s">
        <v>200</v>
      </c>
      <c r="M5" s="33">
        <v>0</v>
      </c>
      <c r="N5" s="33">
        <v>0</v>
      </c>
      <c r="O5" s="33" t="s">
        <v>201</v>
      </c>
      <c r="P5" s="33" t="s">
        <v>77</v>
      </c>
      <c r="Q5" s="33" t="s">
        <v>78</v>
      </c>
      <c r="R5" s="33">
        <v>416.82</v>
      </c>
      <c r="S5" s="33" t="s">
        <v>404</v>
      </c>
      <c r="T5" s="33" t="s">
        <v>404</v>
      </c>
      <c r="U5" s="33" t="s">
        <v>404</v>
      </c>
      <c r="V5" s="33">
        <v>19</v>
      </c>
      <c r="W5" s="33">
        <v>0</v>
      </c>
      <c r="X5" s="33">
        <v>1</v>
      </c>
      <c r="Y5" s="33">
        <v>164465</v>
      </c>
      <c r="Z5" s="40">
        <v>44761.875</v>
      </c>
      <c r="AA5" s="33" t="s">
        <v>387</v>
      </c>
      <c r="AB5" s="33">
        <v>0</v>
      </c>
      <c r="AC5" s="40"/>
      <c r="AD5" s="40">
        <v>44761.875</v>
      </c>
      <c r="AE5" s="40">
        <v>39109.916666666664</v>
      </c>
      <c r="AF5" s="40">
        <v>44125.875</v>
      </c>
      <c r="AG5" s="40">
        <v>44117.875</v>
      </c>
      <c r="AH5" s="40">
        <v>43357.875</v>
      </c>
      <c r="AI5" s="33"/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 t="s">
        <v>389</v>
      </c>
      <c r="AQ5" s="33">
        <v>45</v>
      </c>
      <c r="AR5" s="33" t="s">
        <v>400</v>
      </c>
      <c r="AS5" s="33">
        <v>49621</v>
      </c>
      <c r="AT5" s="33">
        <v>496.21</v>
      </c>
      <c r="AU5" s="33" t="s">
        <v>408</v>
      </c>
      <c r="AV5">
        <f t="shared" si="0"/>
        <v>0</v>
      </c>
    </row>
    <row r="6" spans="1:48">
      <c r="A6" s="33" t="s">
        <v>202</v>
      </c>
      <c r="B6" s="33" t="s">
        <v>19</v>
      </c>
      <c r="C6" s="33" t="s">
        <v>18</v>
      </c>
      <c r="D6" s="33">
        <v>43066807</v>
      </c>
      <c r="E6" s="40">
        <v>44771.875</v>
      </c>
      <c r="F6" s="33">
        <v>1198444000</v>
      </c>
      <c r="G6" s="33" t="s">
        <v>1060</v>
      </c>
      <c r="H6" s="33" t="s">
        <v>20</v>
      </c>
      <c r="I6" s="40">
        <v>43357.875</v>
      </c>
      <c r="J6" s="33">
        <v>73611883</v>
      </c>
      <c r="K6" s="33">
        <v>1</v>
      </c>
      <c r="L6" s="33" t="s">
        <v>850</v>
      </c>
      <c r="M6" s="33">
        <v>0</v>
      </c>
      <c r="N6" s="33">
        <v>0</v>
      </c>
      <c r="O6" s="33" t="s">
        <v>201</v>
      </c>
      <c r="P6" s="33" t="s">
        <v>77</v>
      </c>
      <c r="Q6" s="33" t="s">
        <v>78</v>
      </c>
      <c r="R6" s="33">
        <v>664.5</v>
      </c>
      <c r="S6" s="33" t="s">
        <v>404</v>
      </c>
      <c r="T6" s="33" t="s">
        <v>404</v>
      </c>
      <c r="U6" s="33" t="s">
        <v>404</v>
      </c>
      <c r="V6" s="33">
        <v>19</v>
      </c>
      <c r="W6" s="33">
        <v>0</v>
      </c>
      <c r="X6" s="33">
        <v>1</v>
      </c>
      <c r="Y6" s="33">
        <v>164470</v>
      </c>
      <c r="Z6" s="40">
        <v>44761.875</v>
      </c>
      <c r="AA6" s="33" t="s">
        <v>387</v>
      </c>
      <c r="AB6" s="33">
        <v>0</v>
      </c>
      <c r="AC6" s="40"/>
      <c r="AD6" s="40">
        <v>44761.875</v>
      </c>
      <c r="AE6" s="40">
        <v>35525.875</v>
      </c>
      <c r="AF6" s="40">
        <v>43355.875</v>
      </c>
      <c r="AG6" s="40"/>
      <c r="AH6" s="40">
        <v>43357.875</v>
      </c>
      <c r="AI6" s="33"/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 t="s">
        <v>389</v>
      </c>
      <c r="AQ6" s="33">
        <v>45</v>
      </c>
      <c r="AR6" s="33" t="s">
        <v>400</v>
      </c>
      <c r="AS6" s="33">
        <v>79106</v>
      </c>
      <c r="AT6" s="33">
        <v>791.06</v>
      </c>
      <c r="AU6" s="33" t="s">
        <v>408</v>
      </c>
      <c r="AV6">
        <f t="shared" si="0"/>
        <v>0</v>
      </c>
    </row>
    <row r="7" spans="1:48">
      <c r="A7" s="33" t="s">
        <v>206</v>
      </c>
      <c r="B7" s="33" t="s">
        <v>19</v>
      </c>
      <c r="C7" s="33" t="s">
        <v>18</v>
      </c>
      <c r="D7" s="33">
        <v>43066807</v>
      </c>
      <c r="E7" s="40">
        <v>44771.875</v>
      </c>
      <c r="F7" s="33">
        <v>1198444000</v>
      </c>
      <c r="G7" s="33" t="s">
        <v>1060</v>
      </c>
      <c r="H7" s="33" t="s">
        <v>20</v>
      </c>
      <c r="I7" s="40">
        <v>43387.875</v>
      </c>
      <c r="J7" s="33">
        <v>73799319</v>
      </c>
      <c r="K7" s="33">
        <v>1</v>
      </c>
      <c r="L7" s="33" t="s">
        <v>207</v>
      </c>
      <c r="M7" s="33">
        <v>0</v>
      </c>
      <c r="N7" s="33">
        <v>0</v>
      </c>
      <c r="O7" s="33" t="s">
        <v>201</v>
      </c>
      <c r="P7" s="33" t="s">
        <v>77</v>
      </c>
      <c r="Q7" s="33" t="s">
        <v>78</v>
      </c>
      <c r="R7" s="33">
        <v>416.82</v>
      </c>
      <c r="S7" s="33" t="s">
        <v>404</v>
      </c>
      <c r="T7" s="33" t="s">
        <v>404</v>
      </c>
      <c r="U7" s="33" t="s">
        <v>404</v>
      </c>
      <c r="V7" s="33">
        <v>19</v>
      </c>
      <c r="W7" s="33">
        <v>0</v>
      </c>
      <c r="X7" s="33">
        <v>1</v>
      </c>
      <c r="Y7" s="33">
        <v>168007</v>
      </c>
      <c r="Z7" s="40">
        <v>44761.875</v>
      </c>
      <c r="AA7" s="33" t="s">
        <v>387</v>
      </c>
      <c r="AB7" s="33">
        <v>0</v>
      </c>
      <c r="AC7" s="40"/>
      <c r="AD7" s="40">
        <v>44761.875</v>
      </c>
      <c r="AE7" s="40">
        <v>37971.916666666664</v>
      </c>
      <c r="AF7" s="40">
        <v>43670.875</v>
      </c>
      <c r="AG7" s="40">
        <v>43657.875</v>
      </c>
      <c r="AH7" s="40">
        <v>43387.875</v>
      </c>
      <c r="AI7" s="33"/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 t="s">
        <v>389</v>
      </c>
      <c r="AQ7" s="33">
        <v>44</v>
      </c>
      <c r="AR7" s="33" t="s">
        <v>400</v>
      </c>
      <c r="AS7" s="33">
        <v>49621</v>
      </c>
      <c r="AT7" s="33">
        <v>496.21</v>
      </c>
      <c r="AU7" s="33" t="s">
        <v>408</v>
      </c>
      <c r="AV7">
        <f t="shared" si="0"/>
        <v>0</v>
      </c>
    </row>
    <row r="8" spans="1:48">
      <c r="A8" s="33" t="s">
        <v>283</v>
      </c>
      <c r="B8" s="33" t="s">
        <v>31</v>
      </c>
      <c r="C8" s="33" t="s">
        <v>30</v>
      </c>
      <c r="D8" s="33">
        <v>43066835</v>
      </c>
      <c r="E8" s="40">
        <v>44771.875</v>
      </c>
      <c r="F8" s="33">
        <v>1197772000</v>
      </c>
      <c r="G8" s="33" t="s">
        <v>1062</v>
      </c>
      <c r="H8" s="33" t="s">
        <v>32</v>
      </c>
      <c r="I8" s="40">
        <v>43418.916666666664</v>
      </c>
      <c r="J8" s="33">
        <v>74081697</v>
      </c>
      <c r="K8" s="33">
        <v>1</v>
      </c>
      <c r="L8" s="33" t="s">
        <v>284</v>
      </c>
      <c r="M8" s="33">
        <v>0</v>
      </c>
      <c r="N8" s="33">
        <v>0</v>
      </c>
      <c r="O8" s="33" t="s">
        <v>285</v>
      </c>
      <c r="P8" s="33" t="s">
        <v>77</v>
      </c>
      <c r="Q8" s="33" t="s">
        <v>78</v>
      </c>
      <c r="R8" s="33">
        <v>699.32</v>
      </c>
      <c r="S8" s="33" t="s">
        <v>404</v>
      </c>
      <c r="T8" s="33" t="s">
        <v>404</v>
      </c>
      <c r="U8" s="33" t="s">
        <v>404</v>
      </c>
      <c r="V8" s="33">
        <v>220</v>
      </c>
      <c r="W8" s="33">
        <v>0</v>
      </c>
      <c r="X8" s="33">
        <v>1</v>
      </c>
      <c r="Y8" s="33">
        <v>173180</v>
      </c>
      <c r="Z8" s="40">
        <v>44761.875</v>
      </c>
      <c r="AA8" s="33" t="s">
        <v>473</v>
      </c>
      <c r="AB8" s="33">
        <v>0</v>
      </c>
      <c r="AC8" s="40"/>
      <c r="AD8" s="40">
        <v>44761.875</v>
      </c>
      <c r="AE8" s="40">
        <v>32691.875</v>
      </c>
      <c r="AF8" s="40">
        <v>44697.875</v>
      </c>
      <c r="AG8" s="40">
        <v>44693.875</v>
      </c>
      <c r="AH8" s="40">
        <v>43418.916666666664</v>
      </c>
      <c r="AI8" s="33"/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 t="s">
        <v>389</v>
      </c>
      <c r="AQ8" s="33">
        <v>43</v>
      </c>
      <c r="AR8" s="33" t="s">
        <v>394</v>
      </c>
      <c r="AS8" s="33">
        <v>83251</v>
      </c>
      <c r="AT8" s="33">
        <v>832.51</v>
      </c>
      <c r="AU8" s="33" t="s">
        <v>408</v>
      </c>
      <c r="AV8">
        <f t="shared" si="0"/>
        <v>0</v>
      </c>
    </row>
    <row r="9" spans="1:48">
      <c r="A9" s="33" t="s">
        <v>208</v>
      </c>
      <c r="B9" s="33" t="s">
        <v>19</v>
      </c>
      <c r="C9" s="33" t="s">
        <v>18</v>
      </c>
      <c r="D9" s="33">
        <v>43066807</v>
      </c>
      <c r="E9" s="40">
        <v>44771.875</v>
      </c>
      <c r="F9" s="33">
        <v>1198444000</v>
      </c>
      <c r="G9" s="33" t="s">
        <v>1060</v>
      </c>
      <c r="H9" s="33" t="s">
        <v>20</v>
      </c>
      <c r="I9" s="40">
        <v>43418.916666666664</v>
      </c>
      <c r="J9" s="33">
        <v>74081768</v>
      </c>
      <c r="K9" s="33">
        <v>1</v>
      </c>
      <c r="L9" s="33" t="s">
        <v>209</v>
      </c>
      <c r="M9" s="33">
        <v>0</v>
      </c>
      <c r="N9" s="33">
        <v>0</v>
      </c>
      <c r="O9" s="33" t="s">
        <v>201</v>
      </c>
      <c r="P9" s="33" t="s">
        <v>77</v>
      </c>
      <c r="Q9" s="33" t="s">
        <v>78</v>
      </c>
      <c r="R9" s="33">
        <v>416.82</v>
      </c>
      <c r="S9" s="33" t="s">
        <v>404</v>
      </c>
      <c r="T9" s="33" t="s">
        <v>404</v>
      </c>
      <c r="U9" s="33" t="s">
        <v>404</v>
      </c>
      <c r="V9" s="33">
        <v>19</v>
      </c>
      <c r="W9" s="33">
        <v>0</v>
      </c>
      <c r="X9" s="33">
        <v>1</v>
      </c>
      <c r="Y9" s="33">
        <v>173293</v>
      </c>
      <c r="Z9" s="40">
        <v>44761.875</v>
      </c>
      <c r="AA9" s="33" t="s">
        <v>387</v>
      </c>
      <c r="AB9" s="33">
        <v>0</v>
      </c>
      <c r="AC9" s="40"/>
      <c r="AD9" s="40">
        <v>44761.875</v>
      </c>
      <c r="AE9" s="40">
        <v>38751.916666666664</v>
      </c>
      <c r="AF9" s="40">
        <v>43416.916666666664</v>
      </c>
      <c r="AG9" s="40"/>
      <c r="AH9" s="40">
        <v>43418.916666666664</v>
      </c>
      <c r="AI9" s="33"/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 t="s">
        <v>389</v>
      </c>
      <c r="AQ9" s="33">
        <v>43</v>
      </c>
      <c r="AR9" s="33" t="s">
        <v>400</v>
      </c>
      <c r="AS9" s="33">
        <v>49621</v>
      </c>
      <c r="AT9" s="33">
        <v>496.21</v>
      </c>
      <c r="AU9" s="33" t="s">
        <v>408</v>
      </c>
      <c r="AV9">
        <f t="shared" si="0"/>
        <v>0</v>
      </c>
    </row>
    <row r="10" spans="1:48">
      <c r="A10" s="33" t="s">
        <v>210</v>
      </c>
      <c r="B10" s="33" t="s">
        <v>19</v>
      </c>
      <c r="C10" s="33" t="s">
        <v>18</v>
      </c>
      <c r="D10" s="33">
        <v>43066807</v>
      </c>
      <c r="E10" s="40">
        <v>44771.875</v>
      </c>
      <c r="F10" s="33">
        <v>1198444000</v>
      </c>
      <c r="G10" s="33" t="s">
        <v>1060</v>
      </c>
      <c r="H10" s="33" t="s">
        <v>20</v>
      </c>
      <c r="I10" s="40">
        <v>43418.916666666664</v>
      </c>
      <c r="J10" s="33">
        <v>74090462</v>
      </c>
      <c r="K10" s="33">
        <v>1</v>
      </c>
      <c r="L10" s="33" t="s">
        <v>894</v>
      </c>
      <c r="M10" s="33">
        <v>0</v>
      </c>
      <c r="N10" s="33">
        <v>0</v>
      </c>
      <c r="O10" s="33" t="s">
        <v>201</v>
      </c>
      <c r="P10" s="33" t="s">
        <v>77</v>
      </c>
      <c r="Q10" s="33" t="s">
        <v>78</v>
      </c>
      <c r="R10" s="33">
        <v>664.5</v>
      </c>
      <c r="S10" s="33" t="s">
        <v>404</v>
      </c>
      <c r="T10" s="33" t="s">
        <v>404</v>
      </c>
      <c r="U10" s="33" t="s">
        <v>404</v>
      </c>
      <c r="V10" s="33">
        <v>19</v>
      </c>
      <c r="W10" s="33">
        <v>0</v>
      </c>
      <c r="X10" s="33">
        <v>1</v>
      </c>
      <c r="Y10" s="33">
        <v>173335</v>
      </c>
      <c r="Z10" s="40">
        <v>44761.875</v>
      </c>
      <c r="AA10" s="33" t="s">
        <v>387</v>
      </c>
      <c r="AB10" s="33">
        <v>0</v>
      </c>
      <c r="AC10" s="40"/>
      <c r="AD10" s="40">
        <v>44761.875</v>
      </c>
      <c r="AE10" s="40">
        <v>33160.875</v>
      </c>
      <c r="AF10" s="40">
        <v>43417.916666666664</v>
      </c>
      <c r="AG10" s="40"/>
      <c r="AH10" s="40">
        <v>43418.916666666664</v>
      </c>
      <c r="AI10" s="33"/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 t="s">
        <v>389</v>
      </c>
      <c r="AQ10" s="33">
        <v>43</v>
      </c>
      <c r="AR10" s="33" t="s">
        <v>400</v>
      </c>
      <c r="AS10" s="33">
        <v>79106</v>
      </c>
      <c r="AT10" s="33">
        <v>791.06</v>
      </c>
      <c r="AU10" s="33" t="s">
        <v>408</v>
      </c>
      <c r="AV10">
        <f t="shared" si="0"/>
        <v>0</v>
      </c>
    </row>
    <row r="11" spans="1:48">
      <c r="A11" s="33" t="s">
        <v>212</v>
      </c>
      <c r="B11" s="33" t="s">
        <v>19</v>
      </c>
      <c r="C11" s="33" t="s">
        <v>18</v>
      </c>
      <c r="D11" s="33">
        <v>43066807</v>
      </c>
      <c r="E11" s="40">
        <v>44771.875</v>
      </c>
      <c r="F11" s="33">
        <v>1198444000</v>
      </c>
      <c r="G11" s="33" t="s">
        <v>1060</v>
      </c>
      <c r="H11" s="33" t="s">
        <v>20</v>
      </c>
      <c r="I11" s="40">
        <v>43418.916666666664</v>
      </c>
      <c r="J11" s="33">
        <v>74090463</v>
      </c>
      <c r="K11" s="33">
        <v>1</v>
      </c>
      <c r="L11" s="33" t="s">
        <v>213</v>
      </c>
      <c r="M11" s="33">
        <v>0</v>
      </c>
      <c r="N11" s="33">
        <v>0</v>
      </c>
      <c r="O11" s="33" t="s">
        <v>201</v>
      </c>
      <c r="P11" s="33" t="s">
        <v>110</v>
      </c>
      <c r="Q11" s="33" t="s">
        <v>20</v>
      </c>
      <c r="R11" s="33">
        <v>416.82</v>
      </c>
      <c r="S11" s="33" t="s">
        <v>404</v>
      </c>
      <c r="T11" s="33" t="s">
        <v>404</v>
      </c>
      <c r="U11" s="33" t="s">
        <v>404</v>
      </c>
      <c r="V11" s="33">
        <v>19</v>
      </c>
      <c r="W11" s="33">
        <v>0</v>
      </c>
      <c r="X11" s="33">
        <v>1</v>
      </c>
      <c r="Y11" s="33">
        <v>173335</v>
      </c>
      <c r="Z11" s="40">
        <v>44761.875</v>
      </c>
      <c r="AA11" s="33" t="s">
        <v>387</v>
      </c>
      <c r="AB11" s="33">
        <v>1</v>
      </c>
      <c r="AC11" s="40"/>
      <c r="AD11" s="40">
        <v>44761.875</v>
      </c>
      <c r="AE11" s="40">
        <v>43165.875</v>
      </c>
      <c r="AF11" s="40">
        <v>43417.916666666664</v>
      </c>
      <c r="AG11" s="40"/>
      <c r="AH11" s="40">
        <v>43418.916666666664</v>
      </c>
      <c r="AI11" s="33"/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 t="s">
        <v>389</v>
      </c>
      <c r="AQ11" s="33">
        <v>43</v>
      </c>
      <c r="AR11" s="33" t="s">
        <v>400</v>
      </c>
      <c r="AS11" s="33">
        <v>49621</v>
      </c>
      <c r="AT11" s="33">
        <v>496.21</v>
      </c>
      <c r="AU11" s="33" t="s">
        <v>408</v>
      </c>
      <c r="AV11">
        <f t="shared" si="0"/>
        <v>0</v>
      </c>
    </row>
    <row r="12" spans="1:48">
      <c r="A12" s="33" t="s">
        <v>214</v>
      </c>
      <c r="B12" s="33" t="s">
        <v>19</v>
      </c>
      <c r="C12" s="33" t="s">
        <v>18</v>
      </c>
      <c r="D12" s="33">
        <v>43066807</v>
      </c>
      <c r="E12" s="40">
        <v>44771.875</v>
      </c>
      <c r="F12" s="33">
        <v>1198444000</v>
      </c>
      <c r="G12" s="33" t="s">
        <v>1060</v>
      </c>
      <c r="H12" s="33" t="s">
        <v>20</v>
      </c>
      <c r="I12" s="40">
        <v>43418.916666666664</v>
      </c>
      <c r="J12" s="33">
        <v>74090737</v>
      </c>
      <c r="K12" s="33">
        <v>1</v>
      </c>
      <c r="L12" s="33" t="s">
        <v>215</v>
      </c>
      <c r="M12" s="33">
        <v>0</v>
      </c>
      <c r="N12" s="33">
        <v>0</v>
      </c>
      <c r="O12" s="33" t="s">
        <v>216</v>
      </c>
      <c r="P12" s="33" t="s">
        <v>77</v>
      </c>
      <c r="Q12" s="33" t="s">
        <v>78</v>
      </c>
      <c r="R12" s="33">
        <v>416.82</v>
      </c>
      <c r="S12" s="33" t="s">
        <v>404</v>
      </c>
      <c r="T12" s="33" t="s">
        <v>404</v>
      </c>
      <c r="U12" s="33" t="s">
        <v>404</v>
      </c>
      <c r="V12" s="33">
        <v>19</v>
      </c>
      <c r="W12" s="33">
        <v>0</v>
      </c>
      <c r="X12" s="33">
        <v>1</v>
      </c>
      <c r="Y12" s="33">
        <v>173290</v>
      </c>
      <c r="Z12" s="40">
        <v>44761.875</v>
      </c>
      <c r="AA12" s="33" t="s">
        <v>387</v>
      </c>
      <c r="AB12" s="33">
        <v>0</v>
      </c>
      <c r="AC12" s="40"/>
      <c r="AD12" s="40">
        <v>44761.875</v>
      </c>
      <c r="AE12" s="40">
        <v>38799.875</v>
      </c>
      <c r="AF12" s="40">
        <v>43997.875</v>
      </c>
      <c r="AG12" s="40">
        <v>43993.875</v>
      </c>
      <c r="AH12" s="40">
        <v>43418.916666666664</v>
      </c>
      <c r="AI12" s="33"/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 t="s">
        <v>389</v>
      </c>
      <c r="AQ12" s="33">
        <v>43</v>
      </c>
      <c r="AR12" s="33" t="s">
        <v>574</v>
      </c>
      <c r="AS12" s="33">
        <v>49621</v>
      </c>
      <c r="AT12" s="33">
        <v>496.21</v>
      </c>
      <c r="AU12" s="33" t="s">
        <v>408</v>
      </c>
      <c r="AV12">
        <f t="shared" si="0"/>
        <v>0</v>
      </c>
    </row>
    <row r="13" spans="1:48">
      <c r="A13" s="33" t="s">
        <v>288</v>
      </c>
      <c r="B13" s="33" t="s">
        <v>31</v>
      </c>
      <c r="C13" s="33" t="s">
        <v>30</v>
      </c>
      <c r="D13" s="33">
        <v>43066835</v>
      </c>
      <c r="E13" s="40">
        <v>44771.875</v>
      </c>
      <c r="F13" s="33">
        <v>1197772000</v>
      </c>
      <c r="G13" s="33" t="s">
        <v>1062</v>
      </c>
      <c r="H13" s="33" t="s">
        <v>32</v>
      </c>
      <c r="I13" s="40">
        <v>43479.916666666664</v>
      </c>
      <c r="J13" s="33">
        <v>74543375</v>
      </c>
      <c r="K13" s="33">
        <v>1</v>
      </c>
      <c r="L13" s="33" t="s">
        <v>289</v>
      </c>
      <c r="M13" s="33">
        <v>0</v>
      </c>
      <c r="N13" s="33">
        <v>0</v>
      </c>
      <c r="O13" s="33" t="s">
        <v>285</v>
      </c>
      <c r="P13" s="33" t="s">
        <v>77</v>
      </c>
      <c r="Q13" s="33" t="s">
        <v>78</v>
      </c>
      <c r="R13" s="33">
        <v>734.27</v>
      </c>
      <c r="S13" s="33" t="s">
        <v>404</v>
      </c>
      <c r="T13" s="33" t="s">
        <v>404</v>
      </c>
      <c r="U13" s="33" t="s">
        <v>404</v>
      </c>
      <c r="V13" s="33">
        <v>220</v>
      </c>
      <c r="W13" s="33">
        <v>0</v>
      </c>
      <c r="X13" s="33">
        <v>1</v>
      </c>
      <c r="Y13" s="33">
        <v>185184</v>
      </c>
      <c r="Z13" s="40">
        <v>44761.875</v>
      </c>
      <c r="AA13" s="33" t="s">
        <v>473</v>
      </c>
      <c r="AB13" s="33">
        <v>0</v>
      </c>
      <c r="AC13" s="40"/>
      <c r="AD13" s="40">
        <v>44761.875</v>
      </c>
      <c r="AE13" s="40">
        <v>30693.916666666668</v>
      </c>
      <c r="AF13" s="40">
        <v>43478.916666666664</v>
      </c>
      <c r="AG13" s="40"/>
      <c r="AH13" s="40">
        <v>43479.916666666664</v>
      </c>
      <c r="AI13" s="33"/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 t="s">
        <v>389</v>
      </c>
      <c r="AQ13" s="33">
        <v>41</v>
      </c>
      <c r="AR13" s="33" t="s">
        <v>394</v>
      </c>
      <c r="AS13" s="33">
        <v>87415</v>
      </c>
      <c r="AT13" s="33">
        <v>874.15</v>
      </c>
      <c r="AU13" s="33" t="s">
        <v>408</v>
      </c>
      <c r="AV13">
        <f t="shared" si="0"/>
        <v>0</v>
      </c>
    </row>
    <row r="14" spans="1:48">
      <c r="A14" s="33" t="s">
        <v>217</v>
      </c>
      <c r="B14" s="33" t="s">
        <v>19</v>
      </c>
      <c r="C14" s="33" t="s">
        <v>18</v>
      </c>
      <c r="D14" s="33">
        <v>43066807</v>
      </c>
      <c r="E14" s="40">
        <v>44771.875</v>
      </c>
      <c r="F14" s="33">
        <v>1198444000</v>
      </c>
      <c r="G14" s="33" t="s">
        <v>1060</v>
      </c>
      <c r="H14" s="33" t="s">
        <v>20</v>
      </c>
      <c r="I14" s="40">
        <v>43510.916666666664</v>
      </c>
      <c r="J14" s="33">
        <v>74766979</v>
      </c>
      <c r="K14" s="33">
        <v>1</v>
      </c>
      <c r="L14" s="33" t="s">
        <v>218</v>
      </c>
      <c r="M14" s="33">
        <v>0</v>
      </c>
      <c r="N14" s="33">
        <v>0</v>
      </c>
      <c r="O14" s="33" t="s">
        <v>201</v>
      </c>
      <c r="P14" s="33" t="s">
        <v>77</v>
      </c>
      <c r="Q14" s="33" t="s">
        <v>78</v>
      </c>
      <c r="R14" s="33">
        <v>416.82</v>
      </c>
      <c r="S14" s="33" t="s">
        <v>404</v>
      </c>
      <c r="T14" s="33" t="s">
        <v>404</v>
      </c>
      <c r="U14" s="33" t="s">
        <v>404</v>
      </c>
      <c r="V14" s="33">
        <v>19</v>
      </c>
      <c r="W14" s="33">
        <v>0</v>
      </c>
      <c r="X14" s="33">
        <v>1</v>
      </c>
      <c r="Y14" s="33">
        <v>188681</v>
      </c>
      <c r="Z14" s="40">
        <v>44761.875</v>
      </c>
      <c r="AA14" s="33" t="s">
        <v>387</v>
      </c>
      <c r="AB14" s="33">
        <v>0</v>
      </c>
      <c r="AC14" s="40"/>
      <c r="AD14" s="40">
        <v>44761.875</v>
      </c>
      <c r="AE14" s="40">
        <v>41463.875</v>
      </c>
      <c r="AF14" s="40">
        <v>43507.916666666664</v>
      </c>
      <c r="AG14" s="40"/>
      <c r="AH14" s="40">
        <v>43510.916666666664</v>
      </c>
      <c r="AI14" s="33"/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 t="s">
        <v>389</v>
      </c>
      <c r="AQ14" s="33">
        <v>40</v>
      </c>
      <c r="AR14" s="33" t="s">
        <v>400</v>
      </c>
      <c r="AS14" s="33">
        <v>49621</v>
      </c>
      <c r="AT14" s="33">
        <v>496.21</v>
      </c>
      <c r="AU14" s="33" t="s">
        <v>408</v>
      </c>
      <c r="AV14">
        <f t="shared" si="0"/>
        <v>0</v>
      </c>
    </row>
    <row r="15" spans="1:48">
      <c r="A15" s="33" t="s">
        <v>219</v>
      </c>
      <c r="B15" s="33" t="s">
        <v>19</v>
      </c>
      <c r="C15" s="33" t="s">
        <v>18</v>
      </c>
      <c r="D15" s="33">
        <v>43066807</v>
      </c>
      <c r="E15" s="40">
        <v>44771.875</v>
      </c>
      <c r="F15" s="33">
        <v>1198444000</v>
      </c>
      <c r="G15" s="33" t="s">
        <v>1060</v>
      </c>
      <c r="H15" s="33" t="s">
        <v>20</v>
      </c>
      <c r="I15" s="40">
        <v>43510.916666666664</v>
      </c>
      <c r="J15" s="33">
        <v>74766980</v>
      </c>
      <c r="K15" s="33">
        <v>1</v>
      </c>
      <c r="L15" s="33" t="s">
        <v>220</v>
      </c>
      <c r="M15" s="33">
        <v>0</v>
      </c>
      <c r="N15" s="33">
        <v>0</v>
      </c>
      <c r="O15" s="33" t="s">
        <v>201</v>
      </c>
      <c r="P15" s="33" t="s">
        <v>110</v>
      </c>
      <c r="Q15" s="33" t="s">
        <v>20</v>
      </c>
      <c r="R15" s="33">
        <v>416.82</v>
      </c>
      <c r="S15" s="33" t="s">
        <v>404</v>
      </c>
      <c r="T15" s="33" t="s">
        <v>404</v>
      </c>
      <c r="U15" s="33" t="s">
        <v>404</v>
      </c>
      <c r="V15" s="33">
        <v>19</v>
      </c>
      <c r="W15" s="33">
        <v>0</v>
      </c>
      <c r="X15" s="33">
        <v>1</v>
      </c>
      <c r="Y15" s="33">
        <v>188681</v>
      </c>
      <c r="Z15" s="40">
        <v>44761.875</v>
      </c>
      <c r="AA15" s="33" t="s">
        <v>387</v>
      </c>
      <c r="AB15" s="33">
        <v>1</v>
      </c>
      <c r="AC15" s="40"/>
      <c r="AD15" s="40">
        <v>44761.875</v>
      </c>
      <c r="AE15" s="40">
        <v>43227.875</v>
      </c>
      <c r="AF15" s="40">
        <v>43507.916666666664</v>
      </c>
      <c r="AG15" s="40"/>
      <c r="AH15" s="40">
        <v>43510.916666666664</v>
      </c>
      <c r="AI15" s="33"/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 t="s">
        <v>389</v>
      </c>
      <c r="AQ15" s="33">
        <v>40</v>
      </c>
      <c r="AR15" s="33" t="s">
        <v>400</v>
      </c>
      <c r="AS15" s="33">
        <v>49621</v>
      </c>
      <c r="AT15" s="33">
        <v>496.21</v>
      </c>
      <c r="AU15" s="33" t="s">
        <v>408</v>
      </c>
      <c r="AV15">
        <f t="shared" si="0"/>
        <v>0</v>
      </c>
    </row>
    <row r="16" spans="1:48">
      <c r="A16" s="33" t="s">
        <v>204</v>
      </c>
      <c r="B16" s="33" t="s">
        <v>19</v>
      </c>
      <c r="C16" s="33" t="s">
        <v>18</v>
      </c>
      <c r="D16" s="33">
        <v>43066807</v>
      </c>
      <c r="E16" s="40">
        <v>44771.875</v>
      </c>
      <c r="F16" s="33">
        <v>1198444000</v>
      </c>
      <c r="G16" s="33" t="s">
        <v>1060</v>
      </c>
      <c r="H16" s="33" t="s">
        <v>20</v>
      </c>
      <c r="I16" s="40">
        <v>43545.875</v>
      </c>
      <c r="J16" s="33">
        <v>75018205</v>
      </c>
      <c r="K16" s="33">
        <v>1</v>
      </c>
      <c r="L16" s="33" t="s">
        <v>205</v>
      </c>
      <c r="M16" s="33">
        <v>0</v>
      </c>
      <c r="N16" s="33">
        <v>0</v>
      </c>
      <c r="O16" s="33" t="s">
        <v>201</v>
      </c>
      <c r="P16" s="33" t="s">
        <v>110</v>
      </c>
      <c r="Q16" s="33" t="s">
        <v>20</v>
      </c>
      <c r="R16" s="33">
        <v>416.82</v>
      </c>
      <c r="S16" s="33" t="s">
        <v>404</v>
      </c>
      <c r="T16" s="33" t="s">
        <v>404</v>
      </c>
      <c r="U16" s="33" t="s">
        <v>404</v>
      </c>
      <c r="V16" s="33">
        <v>19</v>
      </c>
      <c r="W16" s="33">
        <v>0</v>
      </c>
      <c r="X16" s="33">
        <v>1</v>
      </c>
      <c r="Y16" s="33">
        <v>164470</v>
      </c>
      <c r="Z16" s="40">
        <v>44761.875</v>
      </c>
      <c r="AA16" s="33" t="s">
        <v>387</v>
      </c>
      <c r="AB16" s="33">
        <v>1</v>
      </c>
      <c r="AC16" s="40"/>
      <c r="AD16" s="40">
        <v>44761.875</v>
      </c>
      <c r="AE16" s="40">
        <v>43539.875</v>
      </c>
      <c r="AF16" s="40">
        <v>43545.875</v>
      </c>
      <c r="AG16" s="40"/>
      <c r="AH16" s="40">
        <v>43545.875</v>
      </c>
      <c r="AI16" s="33"/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 t="s">
        <v>389</v>
      </c>
      <c r="AQ16" s="33">
        <v>45</v>
      </c>
      <c r="AR16" s="33" t="s">
        <v>400</v>
      </c>
      <c r="AS16" s="33">
        <v>49621</v>
      </c>
      <c r="AT16" s="33">
        <v>496.21</v>
      </c>
      <c r="AU16" s="33" t="s">
        <v>408</v>
      </c>
      <c r="AV16">
        <f t="shared" si="0"/>
        <v>0</v>
      </c>
    </row>
    <row r="17" spans="1:48">
      <c r="A17" s="33" t="s">
        <v>292</v>
      </c>
      <c r="B17" s="33" t="s">
        <v>34</v>
      </c>
      <c r="C17" s="33" t="s">
        <v>33</v>
      </c>
      <c r="D17" s="33">
        <v>43059069</v>
      </c>
      <c r="E17" s="40">
        <v>44771.875</v>
      </c>
      <c r="F17" s="33">
        <v>1208895000</v>
      </c>
      <c r="G17" s="33" t="s">
        <v>1061</v>
      </c>
      <c r="H17" s="33" t="s">
        <v>35</v>
      </c>
      <c r="I17" s="40">
        <v>43569.875</v>
      </c>
      <c r="J17" s="33">
        <v>75187990</v>
      </c>
      <c r="K17" s="33">
        <v>1</v>
      </c>
      <c r="L17" s="33" t="s">
        <v>293</v>
      </c>
      <c r="M17" s="33">
        <v>0</v>
      </c>
      <c r="N17" s="33">
        <v>0</v>
      </c>
      <c r="O17" s="33" t="s">
        <v>81</v>
      </c>
      <c r="P17" s="33" t="s">
        <v>77</v>
      </c>
      <c r="Q17" s="33" t="s">
        <v>78</v>
      </c>
      <c r="R17" s="33">
        <v>1180.27</v>
      </c>
      <c r="S17" s="33" t="s">
        <v>404</v>
      </c>
      <c r="T17" s="33" t="s">
        <v>404</v>
      </c>
      <c r="U17" s="33" t="s">
        <v>404</v>
      </c>
      <c r="V17" s="33">
        <v>19</v>
      </c>
      <c r="W17" s="33">
        <v>0</v>
      </c>
      <c r="X17" s="33">
        <v>1</v>
      </c>
      <c r="Y17" s="33">
        <v>207638</v>
      </c>
      <c r="Z17" s="40">
        <v>44761.875</v>
      </c>
      <c r="AA17" s="33" t="s">
        <v>387</v>
      </c>
      <c r="AB17" s="33">
        <v>0</v>
      </c>
      <c r="AC17" s="40"/>
      <c r="AD17" s="40">
        <v>44761.875</v>
      </c>
      <c r="AE17" s="40">
        <v>40881.916666666664</v>
      </c>
      <c r="AF17" s="40">
        <v>43569.875</v>
      </c>
      <c r="AG17" s="40"/>
      <c r="AH17" s="40">
        <v>43569.875</v>
      </c>
      <c r="AI17" s="33"/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 t="s">
        <v>389</v>
      </c>
      <c r="AQ17" s="33">
        <v>38</v>
      </c>
      <c r="AR17" s="33" t="s">
        <v>390</v>
      </c>
      <c r="AS17" s="33">
        <v>140509</v>
      </c>
      <c r="AT17" s="33">
        <v>1405.09</v>
      </c>
      <c r="AU17" s="33" t="s">
        <v>408</v>
      </c>
      <c r="AV17">
        <f t="shared" si="0"/>
        <v>0</v>
      </c>
    </row>
    <row r="18" spans="1:48">
      <c r="A18" s="33" t="s">
        <v>233</v>
      </c>
      <c r="B18" s="33" t="s">
        <v>19</v>
      </c>
      <c r="C18" s="33" t="s">
        <v>18</v>
      </c>
      <c r="D18" s="33">
        <v>43066807</v>
      </c>
      <c r="E18" s="40">
        <v>44771.875</v>
      </c>
      <c r="F18" s="33">
        <v>1198444000</v>
      </c>
      <c r="G18" s="33" t="s">
        <v>1060</v>
      </c>
      <c r="H18" s="33" t="s">
        <v>20</v>
      </c>
      <c r="I18" s="40">
        <v>43599.875</v>
      </c>
      <c r="J18" s="33">
        <v>76100313</v>
      </c>
      <c r="K18" s="33">
        <v>1</v>
      </c>
      <c r="L18" s="33" t="s">
        <v>234</v>
      </c>
      <c r="M18" s="33">
        <v>0</v>
      </c>
      <c r="N18" s="33">
        <v>0</v>
      </c>
      <c r="O18" s="33" t="s">
        <v>201</v>
      </c>
      <c r="P18" s="33" t="s">
        <v>77</v>
      </c>
      <c r="Q18" s="33" t="s">
        <v>78</v>
      </c>
      <c r="R18" s="33">
        <v>416.82</v>
      </c>
      <c r="S18" s="33" t="s">
        <v>404</v>
      </c>
      <c r="T18" s="33" t="s">
        <v>404</v>
      </c>
      <c r="U18" s="33" t="s">
        <v>404</v>
      </c>
      <c r="V18" s="33">
        <v>19</v>
      </c>
      <c r="W18" s="33">
        <v>0</v>
      </c>
      <c r="X18" s="33">
        <v>1</v>
      </c>
      <c r="Y18" s="33">
        <v>213069</v>
      </c>
      <c r="Z18" s="40">
        <v>44761.875</v>
      </c>
      <c r="AA18" s="33" t="s">
        <v>387</v>
      </c>
      <c r="AB18" s="33">
        <v>0</v>
      </c>
      <c r="AC18" s="40"/>
      <c r="AD18" s="40">
        <v>44761.875</v>
      </c>
      <c r="AE18" s="40">
        <v>41924.875</v>
      </c>
      <c r="AF18" s="40">
        <v>43599.875</v>
      </c>
      <c r="AG18" s="40"/>
      <c r="AH18" s="40">
        <v>43599.875</v>
      </c>
      <c r="AI18" s="33"/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 t="s">
        <v>389</v>
      </c>
      <c r="AQ18" s="33">
        <v>37</v>
      </c>
      <c r="AR18" s="33" t="s">
        <v>400</v>
      </c>
      <c r="AS18" s="33">
        <v>49621</v>
      </c>
      <c r="AT18" s="33">
        <v>496.21</v>
      </c>
      <c r="AU18" s="33" t="s">
        <v>408</v>
      </c>
      <c r="AV18">
        <f t="shared" si="0"/>
        <v>0</v>
      </c>
    </row>
    <row r="19" spans="1:48">
      <c r="A19" s="33" t="s">
        <v>237</v>
      </c>
      <c r="B19" s="33" t="s">
        <v>19</v>
      </c>
      <c r="C19" s="33" t="s">
        <v>18</v>
      </c>
      <c r="D19" s="33">
        <v>43066807</v>
      </c>
      <c r="E19" s="40">
        <v>44771.875</v>
      </c>
      <c r="F19" s="33">
        <v>1198444000</v>
      </c>
      <c r="G19" s="33" t="s">
        <v>1060</v>
      </c>
      <c r="H19" s="33" t="s">
        <v>20</v>
      </c>
      <c r="I19" s="40">
        <v>43599.875</v>
      </c>
      <c r="J19" s="33">
        <v>76100372</v>
      </c>
      <c r="K19" s="33">
        <v>1</v>
      </c>
      <c r="L19" s="33" t="s">
        <v>963</v>
      </c>
      <c r="M19" s="33">
        <v>0</v>
      </c>
      <c r="N19" s="33">
        <v>0</v>
      </c>
      <c r="O19" s="33" t="s">
        <v>201</v>
      </c>
      <c r="P19" s="33" t="s">
        <v>77</v>
      </c>
      <c r="Q19" s="33" t="s">
        <v>78</v>
      </c>
      <c r="R19" s="33">
        <v>416.82</v>
      </c>
      <c r="S19" s="33" t="s">
        <v>404</v>
      </c>
      <c r="T19" s="33" t="s">
        <v>404</v>
      </c>
      <c r="U19" s="33" t="s">
        <v>404</v>
      </c>
      <c r="V19" s="33">
        <v>19</v>
      </c>
      <c r="W19" s="33">
        <v>0</v>
      </c>
      <c r="X19" s="33">
        <v>1</v>
      </c>
      <c r="Y19" s="33">
        <v>213065</v>
      </c>
      <c r="Z19" s="40">
        <v>44761.875</v>
      </c>
      <c r="AA19" s="33" t="s">
        <v>387</v>
      </c>
      <c r="AB19" s="33">
        <v>0</v>
      </c>
      <c r="AC19" s="40"/>
      <c r="AD19" s="40">
        <v>44761.875</v>
      </c>
      <c r="AE19" s="40">
        <v>38129.875</v>
      </c>
      <c r="AF19" s="40">
        <v>44749.875</v>
      </c>
      <c r="AG19" s="40">
        <v>44725.875</v>
      </c>
      <c r="AH19" s="40">
        <v>43599.875</v>
      </c>
      <c r="AI19" s="33"/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 t="s">
        <v>389</v>
      </c>
      <c r="AQ19" s="33">
        <v>37</v>
      </c>
      <c r="AR19" s="33" t="s">
        <v>400</v>
      </c>
      <c r="AS19" s="33">
        <v>49621</v>
      </c>
      <c r="AT19" s="33">
        <v>496.21</v>
      </c>
      <c r="AU19" s="33" t="s">
        <v>408</v>
      </c>
      <c r="AV19">
        <f t="shared" si="0"/>
        <v>0</v>
      </c>
    </row>
    <row r="20" spans="1:48">
      <c r="A20" s="33" t="s">
        <v>241</v>
      </c>
      <c r="B20" s="33" t="s">
        <v>19</v>
      </c>
      <c r="C20" s="33" t="s">
        <v>18</v>
      </c>
      <c r="D20" s="33">
        <v>43066807</v>
      </c>
      <c r="E20" s="40">
        <v>44771.875</v>
      </c>
      <c r="F20" s="33">
        <v>1198444000</v>
      </c>
      <c r="G20" s="33" t="s">
        <v>1060</v>
      </c>
      <c r="H20" s="33" t="s">
        <v>20</v>
      </c>
      <c r="I20" s="40">
        <v>43599.875</v>
      </c>
      <c r="J20" s="33">
        <v>76100373</v>
      </c>
      <c r="K20" s="33">
        <v>1</v>
      </c>
      <c r="L20" s="33" t="s">
        <v>964</v>
      </c>
      <c r="M20" s="33">
        <v>0</v>
      </c>
      <c r="N20" s="33">
        <v>0</v>
      </c>
      <c r="O20" s="33" t="s">
        <v>201</v>
      </c>
      <c r="P20" s="33" t="s">
        <v>110</v>
      </c>
      <c r="Q20" s="33" t="s">
        <v>20</v>
      </c>
      <c r="R20" s="33">
        <v>1223.8900000000001</v>
      </c>
      <c r="S20" s="33" t="s">
        <v>404</v>
      </c>
      <c r="T20" s="33" t="s">
        <v>404</v>
      </c>
      <c r="U20" s="33" t="s">
        <v>404</v>
      </c>
      <c r="V20" s="33">
        <v>19</v>
      </c>
      <c r="W20" s="33">
        <v>0</v>
      </c>
      <c r="X20" s="33">
        <v>1</v>
      </c>
      <c r="Y20" s="33">
        <v>213065</v>
      </c>
      <c r="Z20" s="40">
        <v>44761.875</v>
      </c>
      <c r="AA20" s="33" t="s">
        <v>387</v>
      </c>
      <c r="AB20" s="33">
        <v>1</v>
      </c>
      <c r="AC20" s="40"/>
      <c r="AD20" s="40">
        <v>44761.875</v>
      </c>
      <c r="AE20" s="40">
        <v>26829.875</v>
      </c>
      <c r="AF20" s="40">
        <v>44749.875</v>
      </c>
      <c r="AG20" s="40"/>
      <c r="AH20" s="40">
        <v>43599.875</v>
      </c>
      <c r="AI20" s="33"/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 t="s">
        <v>389</v>
      </c>
      <c r="AQ20" s="33">
        <v>37</v>
      </c>
      <c r="AR20" s="33" t="s">
        <v>400</v>
      </c>
      <c r="AS20" s="33">
        <v>145704</v>
      </c>
      <c r="AT20" s="33">
        <v>1457.04</v>
      </c>
      <c r="AU20" s="33" t="s">
        <v>408</v>
      </c>
      <c r="AV20">
        <f t="shared" si="0"/>
        <v>0</v>
      </c>
    </row>
    <row r="21" spans="1:48">
      <c r="A21" s="33" t="s">
        <v>274</v>
      </c>
      <c r="B21" s="33" t="s">
        <v>25</v>
      </c>
      <c r="C21" s="33" t="s">
        <v>24</v>
      </c>
      <c r="D21" s="33">
        <v>43059296</v>
      </c>
      <c r="E21" s="40">
        <v>44771.875</v>
      </c>
      <c r="F21" s="33">
        <v>1198447000</v>
      </c>
      <c r="G21" s="33" t="s">
        <v>1057</v>
      </c>
      <c r="H21" s="33" t="s">
        <v>26</v>
      </c>
      <c r="I21" s="40">
        <v>43630.875</v>
      </c>
      <c r="J21" s="33">
        <v>76290913</v>
      </c>
      <c r="K21" s="33">
        <v>1</v>
      </c>
      <c r="L21" s="33" t="s">
        <v>275</v>
      </c>
      <c r="M21" s="33">
        <v>0</v>
      </c>
      <c r="N21" s="33">
        <v>0</v>
      </c>
      <c r="O21" s="33" t="s">
        <v>260</v>
      </c>
      <c r="P21" s="33" t="s">
        <v>77</v>
      </c>
      <c r="Q21" s="33" t="s">
        <v>78</v>
      </c>
      <c r="R21" s="33">
        <v>1297.6600000000001</v>
      </c>
      <c r="S21" s="33" t="s">
        <v>404</v>
      </c>
      <c r="T21" s="33" t="s">
        <v>404</v>
      </c>
      <c r="U21" s="33" t="s">
        <v>404</v>
      </c>
      <c r="V21" s="33">
        <v>220</v>
      </c>
      <c r="W21" s="33">
        <v>0</v>
      </c>
      <c r="X21" s="33">
        <v>1</v>
      </c>
      <c r="Y21" s="33">
        <v>218661</v>
      </c>
      <c r="Z21" s="40">
        <v>44761.875</v>
      </c>
      <c r="AA21" s="33" t="s">
        <v>473</v>
      </c>
      <c r="AB21" s="33">
        <v>0</v>
      </c>
      <c r="AC21" s="40"/>
      <c r="AD21" s="40">
        <v>44761.875</v>
      </c>
      <c r="AE21" s="40">
        <v>36746.875</v>
      </c>
      <c r="AF21" s="40">
        <v>43629.875</v>
      </c>
      <c r="AG21" s="40"/>
      <c r="AH21" s="40">
        <v>43630.875</v>
      </c>
      <c r="AI21" s="33"/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 t="s">
        <v>389</v>
      </c>
      <c r="AQ21" s="33">
        <v>36</v>
      </c>
      <c r="AR21" s="33" t="s">
        <v>476</v>
      </c>
      <c r="AS21" s="33">
        <v>154477</v>
      </c>
      <c r="AT21" s="33">
        <v>1544.77</v>
      </c>
      <c r="AU21" s="33" t="s">
        <v>408</v>
      </c>
      <c r="AV21">
        <f t="shared" si="0"/>
        <v>0</v>
      </c>
    </row>
    <row r="22" spans="1:48">
      <c r="A22" s="33" t="s">
        <v>276</v>
      </c>
      <c r="B22" s="33" t="s">
        <v>25</v>
      </c>
      <c r="C22" s="33" t="s">
        <v>24</v>
      </c>
      <c r="D22" s="33">
        <v>43059296</v>
      </c>
      <c r="E22" s="40">
        <v>44771.875</v>
      </c>
      <c r="F22" s="33">
        <v>1198447000</v>
      </c>
      <c r="G22" s="33" t="s">
        <v>1057</v>
      </c>
      <c r="H22" s="33" t="s">
        <v>26</v>
      </c>
      <c r="I22" s="40">
        <v>43691.875</v>
      </c>
      <c r="J22" s="33">
        <v>76662253</v>
      </c>
      <c r="K22" s="33">
        <v>1</v>
      </c>
      <c r="L22" s="33" t="s">
        <v>277</v>
      </c>
      <c r="M22" s="33">
        <v>0</v>
      </c>
      <c r="N22" s="33">
        <v>0</v>
      </c>
      <c r="O22" s="33" t="s">
        <v>260</v>
      </c>
      <c r="P22" s="33" t="s">
        <v>77</v>
      </c>
      <c r="Q22" s="33" t="s">
        <v>78</v>
      </c>
      <c r="R22" s="33">
        <v>2060.81</v>
      </c>
      <c r="S22" s="33" t="s">
        <v>404</v>
      </c>
      <c r="T22" s="33" t="s">
        <v>404</v>
      </c>
      <c r="U22" s="33" t="s">
        <v>404</v>
      </c>
      <c r="V22" s="33">
        <v>220</v>
      </c>
      <c r="W22" s="33">
        <v>0</v>
      </c>
      <c r="X22" s="33">
        <v>1</v>
      </c>
      <c r="Y22" s="33">
        <v>246888</v>
      </c>
      <c r="Z22" s="40">
        <v>44761.875</v>
      </c>
      <c r="AA22" s="33" t="s">
        <v>473</v>
      </c>
      <c r="AB22" s="33">
        <v>0</v>
      </c>
      <c r="AC22" s="40"/>
      <c r="AD22" s="40">
        <v>44761.875</v>
      </c>
      <c r="AE22" s="40">
        <v>30381.875</v>
      </c>
      <c r="AF22" s="40">
        <v>44556.875</v>
      </c>
      <c r="AG22" s="40">
        <v>44543.875</v>
      </c>
      <c r="AH22" s="40">
        <v>43691.875</v>
      </c>
      <c r="AI22" s="33"/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 t="s">
        <v>389</v>
      </c>
      <c r="AQ22" s="33">
        <v>34</v>
      </c>
      <c r="AR22" s="33" t="s">
        <v>476</v>
      </c>
      <c r="AS22" s="33">
        <v>245335</v>
      </c>
      <c r="AT22" s="33">
        <v>2453.35</v>
      </c>
      <c r="AU22" s="33" t="s">
        <v>408</v>
      </c>
      <c r="AV22">
        <f t="shared" si="0"/>
        <v>0</v>
      </c>
    </row>
    <row r="23" spans="1:48">
      <c r="A23" s="33" t="s">
        <v>244</v>
      </c>
      <c r="B23" s="33" t="s">
        <v>19</v>
      </c>
      <c r="C23" s="33" t="s">
        <v>18</v>
      </c>
      <c r="D23" s="33">
        <v>43066807</v>
      </c>
      <c r="E23" s="40">
        <v>44771.875</v>
      </c>
      <c r="F23" s="33">
        <v>1198444000</v>
      </c>
      <c r="G23" s="33" t="s">
        <v>1060</v>
      </c>
      <c r="H23" s="33" t="s">
        <v>20</v>
      </c>
      <c r="I23" s="40">
        <v>43691.875</v>
      </c>
      <c r="J23" s="33">
        <v>76663439</v>
      </c>
      <c r="K23" s="33">
        <v>1</v>
      </c>
      <c r="L23" s="33" t="s">
        <v>245</v>
      </c>
      <c r="M23" s="33">
        <v>0</v>
      </c>
      <c r="N23" s="33">
        <v>0</v>
      </c>
      <c r="O23" s="33" t="s">
        <v>201</v>
      </c>
      <c r="P23" s="33" t="s">
        <v>77</v>
      </c>
      <c r="Q23" s="33" t="s">
        <v>78</v>
      </c>
      <c r="R23" s="33">
        <v>416.82</v>
      </c>
      <c r="S23" s="33" t="s">
        <v>404</v>
      </c>
      <c r="T23" s="33" t="s">
        <v>404</v>
      </c>
      <c r="U23" s="33" t="s">
        <v>404</v>
      </c>
      <c r="V23" s="33">
        <v>19</v>
      </c>
      <c r="W23" s="33">
        <v>0</v>
      </c>
      <c r="X23" s="33">
        <v>1</v>
      </c>
      <c r="Y23" s="33">
        <v>246660</v>
      </c>
      <c r="Z23" s="40">
        <v>44761.875</v>
      </c>
      <c r="AA23" s="33" t="s">
        <v>387</v>
      </c>
      <c r="AB23" s="33">
        <v>0</v>
      </c>
      <c r="AC23" s="40"/>
      <c r="AD23" s="40">
        <v>44761.875</v>
      </c>
      <c r="AE23" s="40">
        <v>41628.916666666664</v>
      </c>
      <c r="AF23" s="40">
        <v>43852.875</v>
      </c>
      <c r="AG23" s="40">
        <v>43843.875</v>
      </c>
      <c r="AH23" s="40">
        <v>43691.875</v>
      </c>
      <c r="AI23" s="33"/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 t="s">
        <v>389</v>
      </c>
      <c r="AQ23" s="33">
        <v>34</v>
      </c>
      <c r="AR23" s="33" t="s">
        <v>400</v>
      </c>
      <c r="AS23" s="33">
        <v>49621</v>
      </c>
      <c r="AT23" s="33">
        <v>496.21</v>
      </c>
      <c r="AU23" s="33" t="s">
        <v>408</v>
      </c>
      <c r="AV23">
        <f t="shared" si="0"/>
        <v>0</v>
      </c>
    </row>
    <row r="24" spans="1:48">
      <c r="A24" s="33" t="s">
        <v>304</v>
      </c>
      <c r="B24" s="33" t="s">
        <v>40</v>
      </c>
      <c r="C24" s="33" t="s">
        <v>39</v>
      </c>
      <c r="D24" s="33">
        <v>43295208</v>
      </c>
      <c r="E24" s="40">
        <v>44787.875</v>
      </c>
      <c r="F24" s="33">
        <v>310572000</v>
      </c>
      <c r="G24" s="33" t="s">
        <v>1064</v>
      </c>
      <c r="H24" s="33" t="s">
        <v>41</v>
      </c>
      <c r="I24" s="40">
        <v>43993.875</v>
      </c>
      <c r="J24" s="33">
        <v>78372767</v>
      </c>
      <c r="K24" s="33">
        <v>1</v>
      </c>
      <c r="L24" s="33" t="s">
        <v>438</v>
      </c>
      <c r="M24" s="33">
        <v>0</v>
      </c>
      <c r="N24" s="33">
        <v>0</v>
      </c>
      <c r="O24" s="33" t="s">
        <v>303</v>
      </c>
      <c r="P24" s="33" t="s">
        <v>110</v>
      </c>
      <c r="Q24" s="33" t="s">
        <v>20</v>
      </c>
      <c r="R24" s="33">
        <v>1697.25</v>
      </c>
      <c r="S24" s="33" t="s">
        <v>404</v>
      </c>
      <c r="T24" s="33" t="s">
        <v>404</v>
      </c>
      <c r="U24" s="33" t="s">
        <v>404</v>
      </c>
      <c r="V24" s="33">
        <v>127</v>
      </c>
      <c r="W24" s="33">
        <v>26650667</v>
      </c>
      <c r="X24" s="33">
        <v>1</v>
      </c>
      <c r="Y24" s="33">
        <v>64138</v>
      </c>
      <c r="Z24" s="40">
        <v>44777.875</v>
      </c>
      <c r="AA24" s="33" t="s">
        <v>434</v>
      </c>
      <c r="AB24" s="33">
        <v>1</v>
      </c>
      <c r="AC24" s="40"/>
      <c r="AD24" s="40">
        <v>44777.875</v>
      </c>
      <c r="AE24" s="40">
        <v>43972.875</v>
      </c>
      <c r="AF24" s="40">
        <v>43993.875</v>
      </c>
      <c r="AG24" s="40"/>
      <c r="AH24" s="40">
        <v>43993.875</v>
      </c>
      <c r="AI24" s="33"/>
      <c r="AJ24" s="33">
        <v>0</v>
      </c>
      <c r="AK24" s="33">
        <v>0</v>
      </c>
      <c r="AL24" s="33">
        <v>0</v>
      </c>
      <c r="AM24" s="33">
        <v>0</v>
      </c>
      <c r="AN24" s="33">
        <v>0</v>
      </c>
      <c r="AO24" s="33">
        <v>0</v>
      </c>
      <c r="AP24" s="33" t="s">
        <v>389</v>
      </c>
      <c r="AQ24" s="33">
        <v>88</v>
      </c>
      <c r="AR24" s="33" t="s">
        <v>437</v>
      </c>
      <c r="AS24" s="33">
        <v>19179</v>
      </c>
      <c r="AT24" s="33">
        <v>1917.9</v>
      </c>
      <c r="AU24" s="33" t="s">
        <v>408</v>
      </c>
      <c r="AV24">
        <f t="shared" si="0"/>
        <v>0</v>
      </c>
    </row>
    <row r="25" spans="1:48">
      <c r="A25" s="33" t="s">
        <v>253</v>
      </c>
      <c r="B25" s="33" t="s">
        <v>22</v>
      </c>
      <c r="C25" s="33" t="s">
        <v>21</v>
      </c>
      <c r="D25" s="33">
        <v>43058991</v>
      </c>
      <c r="E25" s="40">
        <v>44771.875</v>
      </c>
      <c r="F25" s="33">
        <v>1197781000</v>
      </c>
      <c r="G25" s="33" t="s">
        <v>1058</v>
      </c>
      <c r="H25" s="33" t="s">
        <v>23</v>
      </c>
      <c r="I25" s="40">
        <v>44740.875</v>
      </c>
      <c r="J25" s="33">
        <v>84162731</v>
      </c>
      <c r="K25" s="33">
        <v>1</v>
      </c>
      <c r="L25" s="33" t="s">
        <v>254</v>
      </c>
      <c r="M25" s="33">
        <v>0</v>
      </c>
      <c r="N25" s="33">
        <v>0</v>
      </c>
      <c r="O25" s="33" t="s">
        <v>252</v>
      </c>
      <c r="P25" s="33" t="s">
        <v>110</v>
      </c>
      <c r="Q25" s="33" t="s">
        <v>20</v>
      </c>
      <c r="R25" s="33">
        <v>1287.56</v>
      </c>
      <c r="S25" s="33" t="s">
        <v>386</v>
      </c>
      <c r="T25" s="33" t="s">
        <v>386</v>
      </c>
      <c r="U25" s="33" t="s">
        <v>404</v>
      </c>
      <c r="V25" s="33">
        <v>57</v>
      </c>
      <c r="W25" s="33">
        <v>0</v>
      </c>
      <c r="X25" s="33">
        <v>1</v>
      </c>
      <c r="Y25" s="33">
        <v>161003</v>
      </c>
      <c r="Z25" s="40">
        <v>44761.875</v>
      </c>
      <c r="AA25" s="33" t="s">
        <v>392</v>
      </c>
      <c r="AB25" s="33">
        <v>1</v>
      </c>
      <c r="AC25" s="40"/>
      <c r="AD25" s="40">
        <v>44761.875</v>
      </c>
      <c r="AE25" s="40">
        <v>44713.875</v>
      </c>
      <c r="AF25" s="40">
        <v>44740.875</v>
      </c>
      <c r="AG25" s="40"/>
      <c r="AH25" s="40">
        <v>44742.875</v>
      </c>
      <c r="AI25" s="33"/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 t="s">
        <v>389</v>
      </c>
      <c r="AQ25" s="33"/>
      <c r="AR25" s="33" t="s">
        <v>398</v>
      </c>
      <c r="AS25" s="33">
        <v>153282</v>
      </c>
      <c r="AT25" s="33">
        <v>1532.82</v>
      </c>
      <c r="AU25" s="33" t="s">
        <v>408</v>
      </c>
      <c r="AV25">
        <f t="shared" si="0"/>
        <v>0</v>
      </c>
    </row>
    <row r="26" spans="1:48">
      <c r="A26" s="33" t="s">
        <v>340</v>
      </c>
      <c r="B26" s="33" t="s">
        <v>55</v>
      </c>
      <c r="C26" s="33" t="s">
        <v>54</v>
      </c>
      <c r="D26" s="33">
        <v>43295857</v>
      </c>
      <c r="E26" s="40">
        <v>44787.875</v>
      </c>
      <c r="F26" s="33">
        <v>318048000</v>
      </c>
      <c r="G26" s="33" t="s">
        <v>1066</v>
      </c>
      <c r="H26" s="33" t="s">
        <v>56</v>
      </c>
      <c r="I26" s="40">
        <v>41943.916666666664</v>
      </c>
      <c r="J26" s="33">
        <v>291052304</v>
      </c>
      <c r="K26" s="33">
        <v>1</v>
      </c>
      <c r="L26" s="33" t="s">
        <v>341</v>
      </c>
      <c r="M26" s="33">
        <v>0</v>
      </c>
      <c r="N26" s="33">
        <v>0</v>
      </c>
      <c r="O26" s="33" t="s">
        <v>300</v>
      </c>
      <c r="P26" s="33" t="s">
        <v>77</v>
      </c>
      <c r="Q26" s="33" t="s">
        <v>78</v>
      </c>
      <c r="R26" s="33">
        <v>1846.2</v>
      </c>
      <c r="S26" s="33" t="s">
        <v>404</v>
      </c>
      <c r="T26" s="33" t="s">
        <v>404</v>
      </c>
      <c r="U26" s="33" t="s">
        <v>404</v>
      </c>
      <c r="V26" s="33">
        <v>142</v>
      </c>
      <c r="W26" s="33">
        <v>26649007</v>
      </c>
      <c r="X26" s="33">
        <v>1</v>
      </c>
      <c r="Y26" s="33">
        <v>72544</v>
      </c>
      <c r="Z26" s="40">
        <v>44777.875</v>
      </c>
      <c r="AA26" s="33" t="s">
        <v>454</v>
      </c>
      <c r="AB26" s="33">
        <v>0</v>
      </c>
      <c r="AC26" s="40"/>
      <c r="AD26" s="40">
        <v>44777.875</v>
      </c>
      <c r="AE26" s="40">
        <v>36329.875</v>
      </c>
      <c r="AF26" s="40">
        <v>43675.875</v>
      </c>
      <c r="AG26" s="40">
        <v>43675.875</v>
      </c>
      <c r="AH26" s="40">
        <v>41943.916666666664</v>
      </c>
      <c r="AI26" s="33"/>
      <c r="AJ26" s="33">
        <v>0</v>
      </c>
      <c r="AK26" s="33">
        <v>0</v>
      </c>
      <c r="AL26" s="33">
        <v>0</v>
      </c>
      <c r="AM26" s="33">
        <v>0</v>
      </c>
      <c r="AN26" s="33">
        <v>0</v>
      </c>
      <c r="AO26" s="33">
        <v>0</v>
      </c>
      <c r="AP26" s="33" t="s">
        <v>389</v>
      </c>
      <c r="AQ26" s="33">
        <v>92</v>
      </c>
      <c r="AR26" s="33" t="s">
        <v>430</v>
      </c>
      <c r="AS26" s="33">
        <v>208619</v>
      </c>
      <c r="AT26" s="33">
        <v>2086.19</v>
      </c>
      <c r="AU26" s="33" t="s">
        <v>408</v>
      </c>
      <c r="AV26">
        <f t="shared" si="0"/>
        <v>0</v>
      </c>
    </row>
    <row r="27" spans="1:48">
      <c r="A27" s="33" t="s">
        <v>301</v>
      </c>
      <c r="B27" s="33" t="s">
        <v>40</v>
      </c>
      <c r="C27" s="33" t="s">
        <v>39</v>
      </c>
      <c r="D27" s="33">
        <v>43295208</v>
      </c>
      <c r="E27" s="40">
        <v>44787.875</v>
      </c>
      <c r="F27" s="33">
        <v>310572000</v>
      </c>
      <c r="G27" s="33" t="s">
        <v>1064</v>
      </c>
      <c r="H27" s="33" t="s">
        <v>41</v>
      </c>
      <c r="I27" s="40">
        <v>42063.875</v>
      </c>
      <c r="J27" s="33">
        <v>291139507</v>
      </c>
      <c r="K27" s="33">
        <v>1</v>
      </c>
      <c r="L27" s="33" t="s">
        <v>302</v>
      </c>
      <c r="M27" s="33">
        <v>0</v>
      </c>
      <c r="N27" s="33">
        <v>0</v>
      </c>
      <c r="O27" s="33" t="s">
        <v>303</v>
      </c>
      <c r="P27" s="33" t="s">
        <v>77</v>
      </c>
      <c r="Q27" s="33" t="s">
        <v>78</v>
      </c>
      <c r="R27" s="33">
        <v>2910.02</v>
      </c>
      <c r="S27" s="33" t="s">
        <v>404</v>
      </c>
      <c r="T27" s="33" t="s">
        <v>404</v>
      </c>
      <c r="U27" s="33" t="s">
        <v>404</v>
      </c>
      <c r="V27" s="33">
        <v>127</v>
      </c>
      <c r="W27" s="33">
        <v>26650667</v>
      </c>
      <c r="X27" s="33">
        <v>1</v>
      </c>
      <c r="Y27" s="33">
        <v>64138</v>
      </c>
      <c r="Z27" s="40">
        <v>44777.875</v>
      </c>
      <c r="AA27" s="33" t="s">
        <v>434</v>
      </c>
      <c r="AB27" s="33">
        <v>0</v>
      </c>
      <c r="AC27" s="40"/>
      <c r="AD27" s="40">
        <v>44777.875</v>
      </c>
      <c r="AE27" s="40">
        <v>30793.875</v>
      </c>
      <c r="AF27" s="40">
        <v>42058.875</v>
      </c>
      <c r="AG27" s="40"/>
      <c r="AH27" s="40">
        <v>42063.875</v>
      </c>
      <c r="AI27" s="33">
        <v>291139515</v>
      </c>
      <c r="AJ27" s="33">
        <v>3981</v>
      </c>
      <c r="AK27" s="33">
        <v>3522</v>
      </c>
      <c r="AL27" s="33">
        <v>35.22</v>
      </c>
      <c r="AM27" s="33">
        <v>3522</v>
      </c>
      <c r="AN27" s="33">
        <v>39.81</v>
      </c>
      <c r="AO27" s="33">
        <v>3981</v>
      </c>
      <c r="AP27" s="33" t="s">
        <v>389</v>
      </c>
      <c r="AQ27" s="33">
        <v>88</v>
      </c>
      <c r="AR27" s="33" t="s">
        <v>437</v>
      </c>
      <c r="AS27" s="33">
        <v>32883</v>
      </c>
      <c r="AT27" s="33">
        <v>3288.3</v>
      </c>
      <c r="AU27" s="33" t="s">
        <v>408</v>
      </c>
      <c r="AV27">
        <f t="shared" si="0"/>
        <v>0</v>
      </c>
    </row>
    <row r="28" spans="1:48">
      <c r="A28" s="33" t="s">
        <v>344</v>
      </c>
      <c r="B28" s="33" t="s">
        <v>55</v>
      </c>
      <c r="C28" s="33" t="s">
        <v>54</v>
      </c>
      <c r="D28" s="33">
        <v>43295857</v>
      </c>
      <c r="E28" s="40">
        <v>44787.875</v>
      </c>
      <c r="F28" s="33">
        <v>318048000</v>
      </c>
      <c r="G28" s="33" t="s">
        <v>1066</v>
      </c>
      <c r="H28" s="33" t="s">
        <v>56</v>
      </c>
      <c r="I28" s="40">
        <v>42124.875</v>
      </c>
      <c r="J28" s="33">
        <v>291191630</v>
      </c>
      <c r="K28" s="33">
        <v>1</v>
      </c>
      <c r="L28" s="33" t="s">
        <v>464</v>
      </c>
      <c r="M28" s="33">
        <v>0</v>
      </c>
      <c r="N28" s="33">
        <v>0</v>
      </c>
      <c r="O28" s="33" t="s">
        <v>303</v>
      </c>
      <c r="P28" s="33" t="s">
        <v>77</v>
      </c>
      <c r="Q28" s="33" t="s">
        <v>78</v>
      </c>
      <c r="R28" s="33">
        <v>1893.57</v>
      </c>
      <c r="S28" s="33" t="s">
        <v>404</v>
      </c>
      <c r="T28" s="33" t="s">
        <v>404</v>
      </c>
      <c r="U28" s="33" t="s">
        <v>404</v>
      </c>
      <c r="V28" s="33">
        <v>142</v>
      </c>
      <c r="W28" s="33">
        <v>26650667</v>
      </c>
      <c r="X28" s="33">
        <v>1</v>
      </c>
      <c r="Y28" s="33">
        <v>72793</v>
      </c>
      <c r="Z28" s="40">
        <v>44777.875</v>
      </c>
      <c r="AA28" s="33" t="s">
        <v>454</v>
      </c>
      <c r="AB28" s="33">
        <v>0</v>
      </c>
      <c r="AC28" s="40"/>
      <c r="AD28" s="40">
        <v>44777.875</v>
      </c>
      <c r="AE28" s="40">
        <v>41513.875</v>
      </c>
      <c r="AF28" s="40">
        <v>44164.875</v>
      </c>
      <c r="AG28" s="40">
        <v>43920.875</v>
      </c>
      <c r="AH28" s="40">
        <v>42124.875</v>
      </c>
      <c r="AI28" s="33"/>
      <c r="AJ28" s="33">
        <v>0</v>
      </c>
      <c r="AK28" s="33">
        <v>0</v>
      </c>
      <c r="AL28" s="33">
        <v>0</v>
      </c>
      <c r="AM28" s="33">
        <v>0</v>
      </c>
      <c r="AN28" s="33">
        <v>0</v>
      </c>
      <c r="AO28" s="33">
        <v>0</v>
      </c>
      <c r="AP28" s="33" t="s">
        <v>389</v>
      </c>
      <c r="AQ28" s="33">
        <v>86</v>
      </c>
      <c r="AR28" s="33" t="s">
        <v>437</v>
      </c>
      <c r="AS28" s="33">
        <v>213979</v>
      </c>
      <c r="AT28" s="33">
        <v>2139.79</v>
      </c>
      <c r="AU28" s="33" t="s">
        <v>408</v>
      </c>
      <c r="AV28">
        <f t="shared" si="0"/>
        <v>0</v>
      </c>
    </row>
    <row r="29" spans="1:48">
      <c r="A29" s="33" t="s">
        <v>308</v>
      </c>
      <c r="B29" s="33" t="s">
        <v>40</v>
      </c>
      <c r="C29" s="33" t="s">
        <v>39</v>
      </c>
      <c r="D29" s="33">
        <v>43295208</v>
      </c>
      <c r="E29" s="40">
        <v>44787.875</v>
      </c>
      <c r="F29" s="33">
        <v>310572000</v>
      </c>
      <c r="G29" s="33" t="s">
        <v>1064</v>
      </c>
      <c r="H29" s="33" t="s">
        <v>41</v>
      </c>
      <c r="I29" s="40">
        <v>42185.875</v>
      </c>
      <c r="J29" s="33">
        <v>291238688</v>
      </c>
      <c r="K29" s="33">
        <v>1</v>
      </c>
      <c r="L29" s="33" t="s">
        <v>309</v>
      </c>
      <c r="M29" s="33">
        <v>0</v>
      </c>
      <c r="N29" s="33">
        <v>0</v>
      </c>
      <c r="O29" s="33" t="s">
        <v>300</v>
      </c>
      <c r="P29" s="33" t="s">
        <v>77</v>
      </c>
      <c r="Q29" s="33" t="s">
        <v>78</v>
      </c>
      <c r="R29" s="33">
        <v>2182.44</v>
      </c>
      <c r="S29" s="33" t="s">
        <v>404</v>
      </c>
      <c r="T29" s="33" t="s">
        <v>404</v>
      </c>
      <c r="U29" s="33" t="s">
        <v>404</v>
      </c>
      <c r="V29" s="33">
        <v>127</v>
      </c>
      <c r="W29" s="33">
        <v>26649007</v>
      </c>
      <c r="X29" s="33">
        <v>1</v>
      </c>
      <c r="Y29" s="33">
        <v>65113</v>
      </c>
      <c r="Z29" s="40">
        <v>44777.875</v>
      </c>
      <c r="AA29" s="33" t="s">
        <v>434</v>
      </c>
      <c r="AB29" s="33">
        <v>0</v>
      </c>
      <c r="AC29" s="40"/>
      <c r="AD29" s="40">
        <v>44777.875</v>
      </c>
      <c r="AE29" s="40">
        <v>30934.875</v>
      </c>
      <c r="AF29" s="40">
        <v>44713.875</v>
      </c>
      <c r="AG29" s="40">
        <v>44711.875</v>
      </c>
      <c r="AH29" s="40">
        <v>42185.875</v>
      </c>
      <c r="AI29" s="33"/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 t="s">
        <v>389</v>
      </c>
      <c r="AQ29" s="33">
        <v>84</v>
      </c>
      <c r="AR29" s="33" t="s">
        <v>430</v>
      </c>
      <c r="AS29" s="33">
        <v>246615</v>
      </c>
      <c r="AT29" s="33">
        <v>2466.15</v>
      </c>
      <c r="AU29" s="33" t="s">
        <v>408</v>
      </c>
      <c r="AV29">
        <f t="shared" si="0"/>
        <v>0</v>
      </c>
    </row>
    <row r="30" spans="1:48">
      <c r="A30" s="33" t="s">
        <v>312</v>
      </c>
      <c r="B30" s="33" t="s">
        <v>40</v>
      </c>
      <c r="C30" s="33" t="s">
        <v>39</v>
      </c>
      <c r="D30" s="33">
        <v>43295208</v>
      </c>
      <c r="E30" s="40">
        <v>44787.875</v>
      </c>
      <c r="F30" s="33">
        <v>310572000</v>
      </c>
      <c r="G30" s="33" t="s">
        <v>1064</v>
      </c>
      <c r="H30" s="33" t="s">
        <v>41</v>
      </c>
      <c r="I30" s="40">
        <v>42247.875</v>
      </c>
      <c r="J30" s="33">
        <v>291285783</v>
      </c>
      <c r="K30" s="33">
        <v>1</v>
      </c>
      <c r="L30" s="33" t="s">
        <v>443</v>
      </c>
      <c r="M30" s="33">
        <v>0</v>
      </c>
      <c r="N30" s="33">
        <v>0</v>
      </c>
      <c r="O30" s="33" t="s">
        <v>314</v>
      </c>
      <c r="P30" s="33" t="s">
        <v>77</v>
      </c>
      <c r="Q30" s="33" t="s">
        <v>78</v>
      </c>
      <c r="R30" s="33">
        <v>5197.5600000000004</v>
      </c>
      <c r="S30" s="33" t="s">
        <v>404</v>
      </c>
      <c r="T30" s="33" t="s">
        <v>404</v>
      </c>
      <c r="U30" s="33" t="s">
        <v>404</v>
      </c>
      <c r="V30" s="33">
        <v>127</v>
      </c>
      <c r="W30" s="33">
        <v>26650775</v>
      </c>
      <c r="X30" s="33">
        <v>1</v>
      </c>
      <c r="Y30" s="33">
        <v>65888</v>
      </c>
      <c r="Z30" s="40">
        <v>44777.875</v>
      </c>
      <c r="AA30" s="33" t="s">
        <v>434</v>
      </c>
      <c r="AB30" s="33">
        <v>0</v>
      </c>
      <c r="AC30" s="40"/>
      <c r="AD30" s="40">
        <v>44777.875</v>
      </c>
      <c r="AE30" s="40">
        <v>26881.875</v>
      </c>
      <c r="AF30" s="40">
        <v>43692.875</v>
      </c>
      <c r="AG30" s="40">
        <v>43675.875</v>
      </c>
      <c r="AH30" s="40">
        <v>42247.875</v>
      </c>
      <c r="AI30" s="33"/>
      <c r="AJ30" s="33">
        <v>0</v>
      </c>
      <c r="AK30" s="33">
        <v>0</v>
      </c>
      <c r="AL30" s="33">
        <v>0</v>
      </c>
      <c r="AM30" s="33">
        <v>0</v>
      </c>
      <c r="AN30" s="33">
        <v>0</v>
      </c>
      <c r="AO30" s="33">
        <v>0</v>
      </c>
      <c r="AP30" s="33" t="s">
        <v>389</v>
      </c>
      <c r="AQ30" s="33">
        <v>82</v>
      </c>
      <c r="AR30" s="33" t="s">
        <v>444</v>
      </c>
      <c r="AS30" s="33">
        <v>587321</v>
      </c>
      <c r="AT30" s="33">
        <v>5873.21</v>
      </c>
      <c r="AU30" s="33" t="s">
        <v>408</v>
      </c>
      <c r="AV30">
        <f t="shared" si="0"/>
        <v>0</v>
      </c>
    </row>
    <row r="31" spans="1:48">
      <c r="A31" s="33" t="s">
        <v>346</v>
      </c>
      <c r="B31" s="33" t="s">
        <v>58</v>
      </c>
      <c r="C31" s="33" t="s">
        <v>57</v>
      </c>
      <c r="D31" s="33">
        <v>43294838</v>
      </c>
      <c r="E31" s="40">
        <v>44787.875</v>
      </c>
      <c r="F31" s="33">
        <v>108697000</v>
      </c>
      <c r="G31" s="33" t="s">
        <v>1070</v>
      </c>
      <c r="H31" s="33" t="s">
        <v>59</v>
      </c>
      <c r="I31" s="40">
        <v>42277.875</v>
      </c>
      <c r="J31" s="33">
        <v>291305148</v>
      </c>
      <c r="K31" s="33">
        <v>1</v>
      </c>
      <c r="L31" s="33" t="s">
        <v>446</v>
      </c>
      <c r="M31" s="33">
        <v>0</v>
      </c>
      <c r="N31" s="33">
        <v>0</v>
      </c>
      <c r="O31" s="33" t="s">
        <v>76</v>
      </c>
      <c r="P31" s="33" t="s">
        <v>77</v>
      </c>
      <c r="Q31" s="33" t="s">
        <v>78</v>
      </c>
      <c r="R31" s="33">
        <v>3892.76</v>
      </c>
      <c r="S31" s="33" t="s">
        <v>404</v>
      </c>
      <c r="T31" s="33" t="s">
        <v>404</v>
      </c>
      <c r="U31" s="33" t="s">
        <v>404</v>
      </c>
      <c r="V31" s="33">
        <v>144</v>
      </c>
      <c r="W31" s="33">
        <v>27449953</v>
      </c>
      <c r="X31" s="33">
        <v>1</v>
      </c>
      <c r="Y31" s="33">
        <v>66192</v>
      </c>
      <c r="Z31" s="40">
        <v>44777.875</v>
      </c>
      <c r="AA31" s="33" t="s">
        <v>445</v>
      </c>
      <c r="AB31" s="33">
        <v>0</v>
      </c>
      <c r="AC31" s="40"/>
      <c r="AD31" s="40">
        <v>44777.875</v>
      </c>
      <c r="AE31" s="40">
        <v>28745.875</v>
      </c>
      <c r="AF31" s="40">
        <v>42267.875</v>
      </c>
      <c r="AG31" s="40"/>
      <c r="AH31" s="40">
        <v>42277.875</v>
      </c>
      <c r="AI31" s="33"/>
      <c r="AJ31" s="33">
        <v>0</v>
      </c>
      <c r="AK31" s="33">
        <v>0</v>
      </c>
      <c r="AL31" s="33">
        <v>0</v>
      </c>
      <c r="AM31" s="33">
        <v>0</v>
      </c>
      <c r="AN31" s="33">
        <v>0</v>
      </c>
      <c r="AO31" s="33">
        <v>0</v>
      </c>
      <c r="AP31" s="33" t="s">
        <v>389</v>
      </c>
      <c r="AQ31" s="33">
        <v>81</v>
      </c>
      <c r="AR31" s="33" t="s">
        <v>447</v>
      </c>
      <c r="AS31" s="33">
        <v>439883</v>
      </c>
      <c r="AT31" s="33">
        <v>4398.83</v>
      </c>
      <c r="AU31" s="33" t="s">
        <v>408</v>
      </c>
      <c r="AV31">
        <f t="shared" si="0"/>
        <v>0</v>
      </c>
    </row>
    <row r="32" spans="1:48">
      <c r="A32" s="33" t="s">
        <v>333</v>
      </c>
      <c r="B32" s="33" t="s">
        <v>52</v>
      </c>
      <c r="C32" s="33" t="s">
        <v>51</v>
      </c>
      <c r="D32" s="33">
        <v>43295649</v>
      </c>
      <c r="E32" s="40">
        <v>44787.875</v>
      </c>
      <c r="F32" s="33">
        <v>189307000</v>
      </c>
      <c r="G32" s="33" t="s">
        <v>1072</v>
      </c>
      <c r="H32" s="33" t="s">
        <v>53</v>
      </c>
      <c r="I32" s="40">
        <v>42429.875</v>
      </c>
      <c r="J32" s="33">
        <v>291417728</v>
      </c>
      <c r="K32" s="33">
        <v>1</v>
      </c>
      <c r="L32" s="33" t="s">
        <v>449</v>
      </c>
      <c r="M32" s="33">
        <v>0</v>
      </c>
      <c r="N32" s="33">
        <v>0</v>
      </c>
      <c r="O32" s="33" t="s">
        <v>81</v>
      </c>
      <c r="P32" s="33" t="s">
        <v>77</v>
      </c>
      <c r="Q32" s="33" t="s">
        <v>78</v>
      </c>
      <c r="R32" s="33">
        <v>4871.66</v>
      </c>
      <c r="S32" s="33" t="s">
        <v>404</v>
      </c>
      <c r="T32" s="33" t="s">
        <v>404</v>
      </c>
      <c r="U32" s="33" t="s">
        <v>404</v>
      </c>
      <c r="V32" s="33">
        <v>149</v>
      </c>
      <c r="W32" s="33">
        <v>27447319</v>
      </c>
      <c r="X32" s="33">
        <v>1</v>
      </c>
      <c r="Y32" s="33">
        <v>68066</v>
      </c>
      <c r="Z32" s="40">
        <v>44777.875</v>
      </c>
      <c r="AA32" s="33" t="s">
        <v>448</v>
      </c>
      <c r="AB32" s="33">
        <v>0</v>
      </c>
      <c r="AC32" s="40"/>
      <c r="AD32" s="40">
        <v>44777.875</v>
      </c>
      <c r="AE32" s="40">
        <v>23904.875</v>
      </c>
      <c r="AF32" s="40">
        <v>43592.875</v>
      </c>
      <c r="AG32" s="40">
        <v>43584.875</v>
      </c>
      <c r="AH32" s="40">
        <v>42429.875</v>
      </c>
      <c r="AI32" s="33"/>
      <c r="AJ32" s="33">
        <v>0</v>
      </c>
      <c r="AK32" s="33">
        <v>0</v>
      </c>
      <c r="AL32" s="33">
        <v>0</v>
      </c>
      <c r="AM32" s="33">
        <v>0</v>
      </c>
      <c r="AN32" s="33">
        <v>0</v>
      </c>
      <c r="AO32" s="33">
        <v>0</v>
      </c>
      <c r="AP32" s="33" t="s">
        <v>389</v>
      </c>
      <c r="AQ32" s="33">
        <v>76</v>
      </c>
      <c r="AR32" s="33" t="s">
        <v>450</v>
      </c>
      <c r="AS32" s="33">
        <v>550501</v>
      </c>
      <c r="AT32" s="33">
        <v>5505.01</v>
      </c>
      <c r="AU32" s="33" t="s">
        <v>408</v>
      </c>
      <c r="AV32">
        <f t="shared" si="0"/>
        <v>0</v>
      </c>
    </row>
    <row r="33" spans="1:48">
      <c r="A33" s="33" t="s">
        <v>347</v>
      </c>
      <c r="B33" s="33" t="s">
        <v>58</v>
      </c>
      <c r="C33" s="33" t="s">
        <v>57</v>
      </c>
      <c r="D33" s="33">
        <v>43294838</v>
      </c>
      <c r="E33" s="40">
        <v>44787.875</v>
      </c>
      <c r="F33" s="33">
        <v>108697000</v>
      </c>
      <c r="G33" s="33" t="s">
        <v>1070</v>
      </c>
      <c r="H33" s="33" t="s">
        <v>59</v>
      </c>
      <c r="I33" s="40">
        <v>42460.875</v>
      </c>
      <c r="J33" s="33">
        <v>291441203</v>
      </c>
      <c r="K33" s="33">
        <v>1</v>
      </c>
      <c r="L33" s="33" t="s">
        <v>80</v>
      </c>
      <c r="M33" s="33">
        <v>0</v>
      </c>
      <c r="N33" s="33">
        <v>0</v>
      </c>
      <c r="O33" s="33" t="s">
        <v>81</v>
      </c>
      <c r="P33" s="33" t="s">
        <v>77</v>
      </c>
      <c r="Q33" s="33" t="s">
        <v>78</v>
      </c>
      <c r="R33" s="33">
        <v>2834.42</v>
      </c>
      <c r="S33" s="33" t="s">
        <v>404</v>
      </c>
      <c r="T33" s="33" t="s">
        <v>404</v>
      </c>
      <c r="U33" s="33" t="s">
        <v>404</v>
      </c>
      <c r="V33" s="33">
        <v>144</v>
      </c>
      <c r="W33" s="33">
        <v>27447319</v>
      </c>
      <c r="X33" s="33">
        <v>1</v>
      </c>
      <c r="Y33" s="33">
        <v>68481</v>
      </c>
      <c r="Z33" s="40">
        <v>44777.875</v>
      </c>
      <c r="AA33" s="33" t="s">
        <v>445</v>
      </c>
      <c r="AB33" s="33">
        <v>0</v>
      </c>
      <c r="AC33" s="40">
        <v>44767.875</v>
      </c>
      <c r="AD33" s="40">
        <v>44777.875</v>
      </c>
      <c r="AE33" s="40">
        <v>29477.875</v>
      </c>
      <c r="AF33" s="40">
        <v>44767.875</v>
      </c>
      <c r="AG33" s="40"/>
      <c r="AH33" s="40">
        <v>42460.875</v>
      </c>
      <c r="AI33" s="33"/>
      <c r="AJ33" s="33">
        <v>0</v>
      </c>
      <c r="AK33" s="33">
        <v>0</v>
      </c>
      <c r="AL33" s="33">
        <v>0</v>
      </c>
      <c r="AM33" s="33">
        <v>0</v>
      </c>
      <c r="AN33" s="33">
        <v>0</v>
      </c>
      <c r="AO33" s="33">
        <v>0</v>
      </c>
      <c r="AP33" s="33" t="s">
        <v>389</v>
      </c>
      <c r="AQ33" s="33">
        <v>75</v>
      </c>
      <c r="AR33" s="33" t="s">
        <v>450</v>
      </c>
      <c r="AS33" s="33">
        <v>320292</v>
      </c>
      <c r="AT33" s="33">
        <v>3202.92</v>
      </c>
      <c r="AU33" s="33" t="s">
        <v>391</v>
      </c>
      <c r="AV33">
        <f t="shared" si="0"/>
        <v>0</v>
      </c>
    </row>
    <row r="34" spans="1:48">
      <c r="A34" s="33" t="s">
        <v>348</v>
      </c>
      <c r="B34" s="33" t="s">
        <v>58</v>
      </c>
      <c r="C34" s="33" t="s">
        <v>57</v>
      </c>
      <c r="D34" s="33">
        <v>43294838</v>
      </c>
      <c r="E34" s="40">
        <v>44787.875</v>
      </c>
      <c r="F34" s="33">
        <v>108697000</v>
      </c>
      <c r="G34" s="33" t="s">
        <v>1070</v>
      </c>
      <c r="H34" s="33" t="s">
        <v>59</v>
      </c>
      <c r="I34" s="40">
        <v>42490.875</v>
      </c>
      <c r="J34" s="33">
        <v>291469272</v>
      </c>
      <c r="K34" s="33">
        <v>1</v>
      </c>
      <c r="L34" s="33" t="s">
        <v>83</v>
      </c>
      <c r="M34" s="33">
        <v>0</v>
      </c>
      <c r="N34" s="33">
        <v>0</v>
      </c>
      <c r="O34" s="33" t="s">
        <v>81</v>
      </c>
      <c r="P34" s="33" t="s">
        <v>77</v>
      </c>
      <c r="Q34" s="33" t="s">
        <v>78</v>
      </c>
      <c r="R34" s="33">
        <v>8525.43</v>
      </c>
      <c r="S34" s="33" t="s">
        <v>404</v>
      </c>
      <c r="T34" s="33" t="s">
        <v>404</v>
      </c>
      <c r="U34" s="33" t="s">
        <v>404</v>
      </c>
      <c r="V34" s="33">
        <v>144</v>
      </c>
      <c r="W34" s="33">
        <v>27447319</v>
      </c>
      <c r="X34" s="33">
        <v>1</v>
      </c>
      <c r="Y34" s="33">
        <v>69000</v>
      </c>
      <c r="Z34" s="40">
        <v>44777.875</v>
      </c>
      <c r="AA34" s="33" t="s">
        <v>445</v>
      </c>
      <c r="AB34" s="33">
        <v>0</v>
      </c>
      <c r="AC34" s="40"/>
      <c r="AD34" s="40">
        <v>44777.875</v>
      </c>
      <c r="AE34" s="40">
        <v>18991.916666666668</v>
      </c>
      <c r="AF34" s="40">
        <v>42828.875</v>
      </c>
      <c r="AG34" s="40"/>
      <c r="AH34" s="40">
        <v>42490.875</v>
      </c>
      <c r="AI34" s="33"/>
      <c r="AJ34" s="33">
        <v>0</v>
      </c>
      <c r="AK34" s="33">
        <v>0</v>
      </c>
      <c r="AL34" s="33">
        <v>0</v>
      </c>
      <c r="AM34" s="33">
        <v>0</v>
      </c>
      <c r="AN34" s="33">
        <v>0</v>
      </c>
      <c r="AO34" s="33">
        <v>0</v>
      </c>
      <c r="AP34" s="33" t="s">
        <v>389</v>
      </c>
      <c r="AQ34" s="33">
        <v>74</v>
      </c>
      <c r="AR34" s="33" t="s">
        <v>450</v>
      </c>
      <c r="AS34" s="33">
        <v>963378</v>
      </c>
      <c r="AT34" s="33">
        <v>9633.7800000000007</v>
      </c>
      <c r="AU34" s="33" t="s">
        <v>408</v>
      </c>
      <c r="AV34">
        <f t="shared" si="0"/>
        <v>0</v>
      </c>
    </row>
    <row r="35" spans="1:48">
      <c r="A35" s="33" t="s">
        <v>322</v>
      </c>
      <c r="B35" s="33" t="s">
        <v>43</v>
      </c>
      <c r="C35" s="33" t="s">
        <v>42</v>
      </c>
      <c r="D35" s="33">
        <v>43295864</v>
      </c>
      <c r="E35" s="40">
        <v>44787.875</v>
      </c>
      <c r="F35" s="33">
        <v>189733000</v>
      </c>
      <c r="G35" s="33" t="s">
        <v>1071</v>
      </c>
      <c r="H35" s="33" t="s">
        <v>44</v>
      </c>
      <c r="I35" s="40">
        <v>42490.875</v>
      </c>
      <c r="J35" s="33">
        <v>291469310</v>
      </c>
      <c r="K35" s="33">
        <v>1</v>
      </c>
      <c r="L35" s="33" t="s">
        <v>470</v>
      </c>
      <c r="M35" s="33">
        <v>0</v>
      </c>
      <c r="N35" s="33">
        <v>0</v>
      </c>
      <c r="O35" s="33" t="s">
        <v>252</v>
      </c>
      <c r="P35" s="33" t="s">
        <v>77</v>
      </c>
      <c r="Q35" s="33" t="s">
        <v>78</v>
      </c>
      <c r="R35" s="33">
        <v>1822.38</v>
      </c>
      <c r="S35" s="33" t="s">
        <v>404</v>
      </c>
      <c r="T35" s="33" t="s">
        <v>404</v>
      </c>
      <c r="U35" s="33" t="s">
        <v>404</v>
      </c>
      <c r="V35" s="33">
        <v>151</v>
      </c>
      <c r="W35" s="33">
        <v>27447269</v>
      </c>
      <c r="X35" s="33">
        <v>1</v>
      </c>
      <c r="Y35" s="33">
        <v>74000</v>
      </c>
      <c r="Z35" s="40">
        <v>44777.875</v>
      </c>
      <c r="AA35" s="33" t="s">
        <v>465</v>
      </c>
      <c r="AB35" s="33">
        <v>0</v>
      </c>
      <c r="AC35" s="40"/>
      <c r="AD35" s="40">
        <v>44777.875</v>
      </c>
      <c r="AE35" s="40">
        <v>41557.875</v>
      </c>
      <c r="AF35" s="40">
        <v>42864.875</v>
      </c>
      <c r="AG35" s="40"/>
      <c r="AH35" s="40">
        <v>42490.875</v>
      </c>
      <c r="AI35" s="33"/>
      <c r="AJ35" s="33">
        <v>0</v>
      </c>
      <c r="AK35" s="33">
        <v>0</v>
      </c>
      <c r="AL35" s="33">
        <v>0</v>
      </c>
      <c r="AM35" s="33">
        <v>0</v>
      </c>
      <c r="AN35" s="33">
        <v>0</v>
      </c>
      <c r="AO35" s="33">
        <v>0</v>
      </c>
      <c r="AP35" s="33" t="s">
        <v>389</v>
      </c>
      <c r="AQ35" s="33">
        <v>74</v>
      </c>
      <c r="AR35" s="33" t="s">
        <v>467</v>
      </c>
      <c r="AS35" s="33">
        <v>205928</v>
      </c>
      <c r="AT35" s="33">
        <v>2059.2800000000002</v>
      </c>
      <c r="AU35" s="33" t="s">
        <v>408</v>
      </c>
      <c r="AV35">
        <f t="shared" si="0"/>
        <v>0</v>
      </c>
    </row>
    <row r="36" spans="1:48">
      <c r="A36" s="33" t="s">
        <v>351</v>
      </c>
      <c r="B36" s="33" t="s">
        <v>61</v>
      </c>
      <c r="C36" s="33" t="s">
        <v>60</v>
      </c>
      <c r="D36" s="33">
        <v>1104591</v>
      </c>
      <c r="E36" s="40">
        <v>44787.875</v>
      </c>
      <c r="F36" s="33">
        <v>311084000</v>
      </c>
      <c r="G36" s="33" t="s">
        <v>1074</v>
      </c>
      <c r="H36" s="33" t="s">
        <v>62</v>
      </c>
      <c r="I36" s="40">
        <v>41973.916666666664</v>
      </c>
      <c r="J36" s="33">
        <v>852199546</v>
      </c>
      <c r="K36" s="33">
        <v>1</v>
      </c>
      <c r="L36" s="33" t="s">
        <v>352</v>
      </c>
      <c r="M36" s="33">
        <v>0</v>
      </c>
      <c r="N36" s="33">
        <v>0</v>
      </c>
      <c r="O36" s="33" t="s">
        <v>339</v>
      </c>
      <c r="P36" s="33" t="s">
        <v>110</v>
      </c>
      <c r="Q36" s="33" t="s">
        <v>20</v>
      </c>
      <c r="R36" s="33">
        <v>1498.64</v>
      </c>
      <c r="S36" s="33" t="s">
        <v>404</v>
      </c>
      <c r="T36" s="33" t="s">
        <v>404</v>
      </c>
      <c r="U36" s="33" t="s">
        <v>404</v>
      </c>
      <c r="V36" s="33">
        <v>140</v>
      </c>
      <c r="W36" s="33">
        <v>26649128</v>
      </c>
      <c r="X36" s="33">
        <v>1</v>
      </c>
      <c r="Y36" s="33">
        <v>72589</v>
      </c>
      <c r="Z36" s="40">
        <v>44777.875</v>
      </c>
      <c r="AA36" s="33" t="s">
        <v>459</v>
      </c>
      <c r="AB36" s="33">
        <v>2</v>
      </c>
      <c r="AC36" s="40"/>
      <c r="AD36" s="40">
        <v>44777.875</v>
      </c>
      <c r="AE36" s="40">
        <v>41887.875</v>
      </c>
      <c r="AF36" s="40">
        <v>41962.916666666664</v>
      </c>
      <c r="AG36" s="40"/>
      <c r="AH36" s="40">
        <v>41973.916666666664</v>
      </c>
      <c r="AI36" s="33"/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 t="s">
        <v>389</v>
      </c>
      <c r="AQ36" s="33">
        <v>91</v>
      </c>
      <c r="AR36" s="33" t="s">
        <v>457</v>
      </c>
      <c r="AS36" s="33">
        <v>169348</v>
      </c>
      <c r="AT36" s="33">
        <v>1693.48</v>
      </c>
      <c r="AU36" s="33" t="s">
        <v>408</v>
      </c>
      <c r="AV36">
        <f t="shared" si="0"/>
        <v>0</v>
      </c>
    </row>
    <row r="37" spans="1:48">
      <c r="A37" s="33" t="s">
        <v>353</v>
      </c>
      <c r="B37" s="33" t="s">
        <v>61</v>
      </c>
      <c r="C37" s="33" t="s">
        <v>60</v>
      </c>
      <c r="D37" s="33">
        <v>1104591</v>
      </c>
      <c r="E37" s="40">
        <v>44787.875</v>
      </c>
      <c r="F37" s="33">
        <v>311084000</v>
      </c>
      <c r="G37" s="33" t="s">
        <v>1074</v>
      </c>
      <c r="H37" s="33" t="s">
        <v>62</v>
      </c>
      <c r="I37" s="40">
        <v>42035.916666666664</v>
      </c>
      <c r="J37" s="33">
        <v>852308507</v>
      </c>
      <c r="K37" s="33">
        <v>1</v>
      </c>
      <c r="L37" s="33" t="s">
        <v>354</v>
      </c>
      <c r="M37" s="33">
        <v>0</v>
      </c>
      <c r="N37" s="33">
        <v>0</v>
      </c>
      <c r="O37" s="33" t="s">
        <v>339</v>
      </c>
      <c r="P37" s="33" t="s">
        <v>77</v>
      </c>
      <c r="Q37" s="33" t="s">
        <v>78</v>
      </c>
      <c r="R37" s="33">
        <v>1498.64</v>
      </c>
      <c r="S37" s="33" t="s">
        <v>404</v>
      </c>
      <c r="T37" s="33" t="s">
        <v>404</v>
      </c>
      <c r="U37" s="33" t="s">
        <v>404</v>
      </c>
      <c r="V37" s="33">
        <v>140</v>
      </c>
      <c r="W37" s="33">
        <v>26649128</v>
      </c>
      <c r="X37" s="33">
        <v>1</v>
      </c>
      <c r="Y37" s="33">
        <v>72664</v>
      </c>
      <c r="Z37" s="40">
        <v>44777.875</v>
      </c>
      <c r="AA37" s="33" t="s">
        <v>459</v>
      </c>
      <c r="AB37" s="33">
        <v>0</v>
      </c>
      <c r="AC37" s="40"/>
      <c r="AD37" s="40">
        <v>44777.875</v>
      </c>
      <c r="AE37" s="40">
        <v>40237.875</v>
      </c>
      <c r="AF37" s="40">
        <v>43676.875</v>
      </c>
      <c r="AG37" s="40">
        <v>43675.875</v>
      </c>
      <c r="AH37" s="40">
        <v>42035.916666666664</v>
      </c>
      <c r="AI37" s="33"/>
      <c r="AJ37" s="33">
        <v>0</v>
      </c>
      <c r="AK37" s="33">
        <v>0</v>
      </c>
      <c r="AL37" s="33">
        <v>0</v>
      </c>
      <c r="AM37" s="33">
        <v>0</v>
      </c>
      <c r="AN37" s="33">
        <v>0</v>
      </c>
      <c r="AO37" s="33">
        <v>0</v>
      </c>
      <c r="AP37" s="33" t="s">
        <v>389</v>
      </c>
      <c r="AQ37" s="33">
        <v>89</v>
      </c>
      <c r="AR37" s="33" t="s">
        <v>457</v>
      </c>
      <c r="AS37" s="33">
        <v>169348</v>
      </c>
      <c r="AT37" s="33">
        <v>1693.48</v>
      </c>
      <c r="AU37" s="33" t="s">
        <v>408</v>
      </c>
      <c r="AV37">
        <f t="shared" si="0"/>
        <v>0</v>
      </c>
    </row>
  </sheetData>
  <sortState xmlns:xlrd2="http://schemas.microsoft.com/office/spreadsheetml/2017/richdata2" ref="A2:AU37">
    <sortCondition ref="J1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3BCE6-C391-4FAC-B82A-D60CB8E573A0}">
  <dimension ref="A1:BA86"/>
  <sheetViews>
    <sheetView topLeftCell="E34" workbookViewId="0">
      <selection activeCell="J62" sqref="J62"/>
    </sheetView>
  </sheetViews>
  <sheetFormatPr defaultRowHeight="15"/>
  <cols>
    <col min="1" max="1" width="24.85546875" bestFit="1" customWidth="1"/>
    <col min="2" max="2" width="25.28515625" bestFit="1" customWidth="1"/>
    <col min="3" max="3" width="24.8554687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39.7109375" bestFit="1" customWidth="1"/>
    <col min="13" max="13" width="6.140625" bestFit="1" customWidth="1"/>
    <col min="14" max="14" width="10" bestFit="1" customWidth="1"/>
    <col min="15" max="15" width="32" bestFit="1" customWidth="1"/>
    <col min="16" max="16" width="28.85546875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6.85546875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26.42578125" bestFit="1" customWidth="1"/>
    <col min="45" max="45" width="7" bestFit="1" customWidth="1"/>
    <col min="46" max="46" width="9.42578125" bestFit="1" customWidth="1"/>
    <col min="47" max="47" width="7.42578125" bestFit="1" customWidth="1"/>
    <col min="48" max="48" width="12.42578125" bestFit="1" customWidth="1"/>
    <col min="49" max="49" width="25.7109375" customWidth="1"/>
  </cols>
  <sheetData>
    <row r="1" spans="1:53">
      <c r="A1" s="25" t="s">
        <v>1</v>
      </c>
      <c r="B1" s="25" t="s">
        <v>2</v>
      </c>
      <c r="C1" s="25" t="s">
        <v>63</v>
      </c>
      <c r="D1" s="25" t="s">
        <v>1075</v>
      </c>
      <c r="E1" s="25" t="s">
        <v>1076</v>
      </c>
      <c r="F1" s="25" t="s">
        <v>1049</v>
      </c>
      <c r="G1" s="25" t="s">
        <v>7</v>
      </c>
      <c r="H1" s="25" t="s">
        <v>1051</v>
      </c>
      <c r="I1" s="25" t="s">
        <v>64</v>
      </c>
      <c r="J1" s="25" t="s">
        <v>65</v>
      </c>
      <c r="K1" s="25" t="s">
        <v>1052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42" t="s">
        <v>385</v>
      </c>
      <c r="AV1" s="41" t="s">
        <v>1077</v>
      </c>
      <c r="AW1" s="41"/>
      <c r="AX1" s="41" t="s">
        <v>1078</v>
      </c>
    </row>
    <row r="2" spans="1:53">
      <c r="A2" s="33"/>
      <c r="B2" s="33"/>
      <c r="C2" s="33"/>
      <c r="D2" s="33"/>
      <c r="E2" s="33"/>
      <c r="F2" s="36"/>
      <c r="G2" s="33"/>
      <c r="H2" s="33"/>
      <c r="I2" s="33"/>
      <c r="J2" s="36">
        <v>73394844</v>
      </c>
      <c r="K2" s="30">
        <v>1</v>
      </c>
      <c r="L2" s="36" t="s">
        <v>831</v>
      </c>
      <c r="M2" s="33"/>
      <c r="N2" s="33"/>
      <c r="O2" s="33"/>
      <c r="P2" s="33"/>
      <c r="Q2" s="33"/>
      <c r="R2" s="36">
        <v>2323.64</v>
      </c>
      <c r="S2" s="36" t="s">
        <v>404</v>
      </c>
      <c r="T2" s="36" t="s">
        <v>404</v>
      </c>
      <c r="U2" s="36" t="s">
        <v>404</v>
      </c>
      <c r="V2" s="36">
        <v>57</v>
      </c>
      <c r="W2" s="36">
        <v>0</v>
      </c>
      <c r="X2" s="36">
        <v>1</v>
      </c>
      <c r="Y2" s="36">
        <v>161003</v>
      </c>
      <c r="Z2" s="37">
        <v>44761.875</v>
      </c>
      <c r="AA2" s="36" t="s">
        <v>392</v>
      </c>
      <c r="AB2" s="36">
        <v>0</v>
      </c>
      <c r="AC2" s="37"/>
      <c r="AD2" s="37">
        <v>44761.875</v>
      </c>
      <c r="AE2" s="37">
        <v>31333.875</v>
      </c>
      <c r="AF2" s="37">
        <v>43360.875</v>
      </c>
      <c r="AG2" s="37"/>
      <c r="AH2" s="37">
        <v>43326.875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46</v>
      </c>
      <c r="AR2" s="36" t="s">
        <v>398</v>
      </c>
      <c r="AS2" s="36">
        <v>276623</v>
      </c>
      <c r="AT2" s="36">
        <v>2766.23</v>
      </c>
      <c r="AU2" s="36" t="s">
        <v>408</v>
      </c>
      <c r="AV2" s="43" t="s">
        <v>1079</v>
      </c>
      <c r="AW2" s="43" t="str">
        <f>CONCATENATE(A2,B2,C2,D2,E2,F2,G2,H2,I2,J2,K2,L2,M2,N2,O2,P2,Q2,R2,S2,T2,U2,V2,W2,X2,Y2,Z2,AA2,AB2,AC2,AD2,AE2,AF2,AG2,AH2,AI2,AJ2,AK2,AL2,AM2,AN2,AO2,AP2,AQ2,AR2,AS2,AT2,AU2,AV2)</f>
        <v>733948441PRXWXLX DX XLVX LXPX2323.64SIMSIMSIM570116100344761.875ANMEP044761.87531333.87543360.87543326.875000000AMIL46AMIL 500 QP NACIONAL2766232766.23ATIVORepasse</v>
      </c>
      <c r="AX2" s="43">
        <f>IF(AW2=AW1,1,0)</f>
        <v>0</v>
      </c>
      <c r="AY2">
        <v>7</v>
      </c>
      <c r="AZ2">
        <v>1</v>
      </c>
      <c r="BA2">
        <f>IF(J2=J1,1,0)</f>
        <v>0</v>
      </c>
    </row>
    <row r="3" spans="1:53">
      <c r="A3" s="33"/>
      <c r="B3" s="33"/>
      <c r="C3" s="33"/>
      <c r="D3" s="33"/>
      <c r="E3" s="33"/>
      <c r="F3" s="34"/>
      <c r="G3" s="33"/>
      <c r="H3" s="33"/>
      <c r="I3" s="33"/>
      <c r="J3" s="34">
        <v>73394844</v>
      </c>
      <c r="K3" s="29">
        <v>1</v>
      </c>
      <c r="L3" s="34" t="s">
        <v>831</v>
      </c>
      <c r="M3" s="33"/>
      <c r="N3" s="33"/>
      <c r="O3" s="33"/>
      <c r="P3" s="33"/>
      <c r="Q3" s="33"/>
      <c r="R3" s="34">
        <v>2323.64</v>
      </c>
      <c r="S3" s="34" t="s">
        <v>404</v>
      </c>
      <c r="T3" s="34" t="s">
        <v>404</v>
      </c>
      <c r="U3" s="34" t="s">
        <v>404</v>
      </c>
      <c r="V3" s="34">
        <v>57</v>
      </c>
      <c r="W3" s="34">
        <v>0</v>
      </c>
      <c r="X3" s="34">
        <v>1</v>
      </c>
      <c r="Y3" s="34">
        <v>161003</v>
      </c>
      <c r="Z3" s="35">
        <v>44761.875</v>
      </c>
      <c r="AA3" s="34" t="s">
        <v>392</v>
      </c>
      <c r="AB3" s="34">
        <v>0</v>
      </c>
      <c r="AC3" s="35"/>
      <c r="AD3" s="35">
        <v>44761.875</v>
      </c>
      <c r="AE3" s="35">
        <v>31333.875</v>
      </c>
      <c r="AF3" s="35">
        <v>43360.875</v>
      </c>
      <c r="AG3" s="35"/>
      <c r="AH3" s="35">
        <v>43326.875</v>
      </c>
      <c r="AI3" s="34"/>
      <c r="AJ3" s="34">
        <v>0</v>
      </c>
      <c r="AK3" s="34">
        <v>0</v>
      </c>
      <c r="AL3" s="34">
        <v>0</v>
      </c>
      <c r="AM3" s="34">
        <v>0</v>
      </c>
      <c r="AN3" s="34">
        <v>0</v>
      </c>
      <c r="AO3" s="34">
        <v>0</v>
      </c>
      <c r="AP3" s="34" t="s">
        <v>389</v>
      </c>
      <c r="AQ3" s="34">
        <v>46</v>
      </c>
      <c r="AR3" s="34" t="s">
        <v>398</v>
      </c>
      <c r="AS3" s="34">
        <v>276623</v>
      </c>
      <c r="AT3" s="34">
        <v>2766.23</v>
      </c>
      <c r="AU3" s="34" t="s">
        <v>408</v>
      </c>
      <c r="AV3" s="43" t="s">
        <v>1079</v>
      </c>
      <c r="AW3" s="43" t="str">
        <f t="shared" ref="AW3:AW66" si="0">CONCATENATE(A3,B3,C3,D3,E3,F3,G3,H3,I3,J3,K3,L3,M3,N3,O3,P3,Q3,R3,S3,T3,U3,V3,W3,X3,Y3,Z3,AA3,AB3,AC3,AD3,AE3,AF3,AG3,AH3,AI3,AJ3,AK3,AL3,AM3,AN3,AO3,AP3,AQ3,AR3,AS3,AT3,AU3,AV3)</f>
        <v>733948441PRXWXLX DX XLVX LXPX2323.64SIMSIMSIM570116100344761.875ANMEP044761.87531333.87543360.87543326.875000000AMIL46AMIL 500 QP NACIONAL2766232766.23ATIVORepasse</v>
      </c>
      <c r="AX3" s="43">
        <f t="shared" ref="AX3:AX66" si="1">IF(AW3=AW2,1,0)</f>
        <v>1</v>
      </c>
      <c r="AY3">
        <v>7</v>
      </c>
      <c r="AZ3">
        <v>1</v>
      </c>
      <c r="BA3">
        <f t="shared" ref="BA3:BA66" si="2">IF(J3=J2,1,0)</f>
        <v>1</v>
      </c>
    </row>
    <row r="4" spans="1:53">
      <c r="A4" s="33"/>
      <c r="B4" s="33"/>
      <c r="C4" s="33"/>
      <c r="D4" s="33"/>
      <c r="E4" s="33"/>
      <c r="F4" s="34"/>
      <c r="G4" s="33"/>
      <c r="H4" s="33"/>
      <c r="I4" s="33"/>
      <c r="J4" s="34">
        <v>73599828</v>
      </c>
      <c r="K4" s="29">
        <v>1</v>
      </c>
      <c r="L4" s="34" t="s">
        <v>262</v>
      </c>
      <c r="M4" s="33"/>
      <c r="N4" s="33"/>
      <c r="O4" s="33"/>
      <c r="P4" s="33"/>
      <c r="Q4" s="33"/>
      <c r="R4" s="34">
        <v>2323.64</v>
      </c>
      <c r="S4" s="34" t="s">
        <v>404</v>
      </c>
      <c r="T4" s="34" t="s">
        <v>404</v>
      </c>
      <c r="U4" s="34" t="s">
        <v>404</v>
      </c>
      <c r="V4" s="34">
        <v>220</v>
      </c>
      <c r="W4" s="34">
        <v>0</v>
      </c>
      <c r="X4" s="34">
        <v>1</v>
      </c>
      <c r="Y4" s="34">
        <v>164848</v>
      </c>
      <c r="Z4" s="35">
        <v>44761.875</v>
      </c>
      <c r="AA4" s="34" t="s">
        <v>473</v>
      </c>
      <c r="AB4" s="34">
        <v>0</v>
      </c>
      <c r="AC4" s="35"/>
      <c r="AD4" s="35">
        <v>44761.875</v>
      </c>
      <c r="AE4" s="35">
        <v>31565.875</v>
      </c>
      <c r="AF4" s="35">
        <v>43353.875</v>
      </c>
      <c r="AG4" s="35"/>
      <c r="AH4" s="35">
        <v>43357.875</v>
      </c>
      <c r="AI4" s="34"/>
      <c r="AJ4" s="34">
        <v>0</v>
      </c>
      <c r="AK4" s="34">
        <v>0</v>
      </c>
      <c r="AL4" s="34">
        <v>0</v>
      </c>
      <c r="AM4" s="34">
        <v>0</v>
      </c>
      <c r="AN4" s="34">
        <v>0</v>
      </c>
      <c r="AO4" s="34">
        <v>0</v>
      </c>
      <c r="AP4" s="34" t="s">
        <v>389</v>
      </c>
      <c r="AQ4" s="34">
        <v>45</v>
      </c>
      <c r="AR4" s="34" t="s">
        <v>398</v>
      </c>
      <c r="AS4" s="34">
        <v>276623</v>
      </c>
      <c r="AT4" s="34">
        <v>2766.23</v>
      </c>
      <c r="AU4" s="34" t="s">
        <v>408</v>
      </c>
      <c r="AV4" s="43" t="s">
        <v>1079</v>
      </c>
      <c r="AW4" s="43" t="str">
        <f t="shared" si="0"/>
        <v>735998281RXWXLTXN DX NXVXX2323.64SIMSIMSIM2200116484844761.875ABREC044761.87531565.87543353.87543357.875000000AMIL45AMIL 500 QP NACIONAL2766232766.23ATIVORepasse</v>
      </c>
      <c r="AX4" s="43">
        <f t="shared" si="1"/>
        <v>0</v>
      </c>
      <c r="AY4">
        <v>7</v>
      </c>
      <c r="AZ4">
        <v>1</v>
      </c>
      <c r="BA4">
        <f t="shared" si="2"/>
        <v>0</v>
      </c>
    </row>
    <row r="5" spans="1:53">
      <c r="A5" s="33"/>
      <c r="B5" s="33"/>
      <c r="C5" s="33"/>
      <c r="D5" s="33"/>
      <c r="E5" s="33"/>
      <c r="F5" s="36"/>
      <c r="G5" s="33"/>
      <c r="H5" s="33"/>
      <c r="I5" s="33"/>
      <c r="J5" s="36">
        <v>73599828</v>
      </c>
      <c r="K5" s="30">
        <v>1</v>
      </c>
      <c r="L5" s="36" t="s">
        <v>262</v>
      </c>
      <c r="M5" s="33"/>
      <c r="N5" s="33"/>
      <c r="O5" s="33"/>
      <c r="P5" s="33"/>
      <c r="Q5" s="33"/>
      <c r="R5" s="36">
        <v>2323.64</v>
      </c>
      <c r="S5" s="36" t="s">
        <v>404</v>
      </c>
      <c r="T5" s="36" t="s">
        <v>404</v>
      </c>
      <c r="U5" s="36" t="s">
        <v>404</v>
      </c>
      <c r="V5" s="36">
        <v>220</v>
      </c>
      <c r="W5" s="36">
        <v>0</v>
      </c>
      <c r="X5" s="36">
        <v>1</v>
      </c>
      <c r="Y5" s="36">
        <v>164848</v>
      </c>
      <c r="Z5" s="37">
        <v>44761.875</v>
      </c>
      <c r="AA5" s="36" t="s">
        <v>473</v>
      </c>
      <c r="AB5" s="36">
        <v>0</v>
      </c>
      <c r="AC5" s="37"/>
      <c r="AD5" s="37">
        <v>44761.875</v>
      </c>
      <c r="AE5" s="37">
        <v>31565.875</v>
      </c>
      <c r="AF5" s="37">
        <v>43353.875</v>
      </c>
      <c r="AG5" s="37"/>
      <c r="AH5" s="37">
        <v>43357.875</v>
      </c>
      <c r="AI5" s="36"/>
      <c r="AJ5" s="36">
        <v>0</v>
      </c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 t="s">
        <v>389</v>
      </c>
      <c r="AQ5" s="36">
        <v>45</v>
      </c>
      <c r="AR5" s="36" t="s">
        <v>398</v>
      </c>
      <c r="AS5" s="36">
        <v>276623</v>
      </c>
      <c r="AT5" s="36">
        <v>2766.23</v>
      </c>
      <c r="AU5" s="36" t="s">
        <v>408</v>
      </c>
      <c r="AV5" s="43" t="s">
        <v>1079</v>
      </c>
      <c r="AW5" s="43" t="str">
        <f t="shared" si="0"/>
        <v>735998281RXWXLTXN DX NXVXX2323.64SIMSIMSIM2200116484844761.875ABREC044761.87531565.87543353.87543357.875000000AMIL45AMIL 500 QP NACIONAL2766232766.23ATIVORepasse</v>
      </c>
      <c r="AX5" s="43">
        <f t="shared" si="1"/>
        <v>1</v>
      </c>
      <c r="AY5">
        <v>7</v>
      </c>
      <c r="AZ5">
        <v>1</v>
      </c>
      <c r="BA5">
        <f t="shared" si="2"/>
        <v>1</v>
      </c>
    </row>
    <row r="6" spans="1:53">
      <c r="A6" s="33"/>
      <c r="B6" s="33"/>
      <c r="C6" s="33"/>
      <c r="D6" s="33"/>
      <c r="E6" s="33"/>
      <c r="F6" s="36"/>
      <c r="G6" s="33"/>
      <c r="H6" s="33"/>
      <c r="I6" s="33"/>
      <c r="J6" s="36">
        <v>73611845</v>
      </c>
      <c r="K6" s="30">
        <v>1</v>
      </c>
      <c r="L6" s="36" t="s">
        <v>867</v>
      </c>
      <c r="M6" s="33"/>
      <c r="N6" s="33"/>
      <c r="O6" s="33"/>
      <c r="P6" s="33"/>
      <c r="Q6" s="33"/>
      <c r="R6" s="36">
        <v>1103.02</v>
      </c>
      <c r="S6" s="36" t="s">
        <v>404</v>
      </c>
      <c r="T6" s="36" t="s">
        <v>404</v>
      </c>
      <c r="U6" s="36" t="s">
        <v>404</v>
      </c>
      <c r="V6" s="36">
        <v>19</v>
      </c>
      <c r="W6" s="36">
        <v>0</v>
      </c>
      <c r="X6" s="36">
        <v>1</v>
      </c>
      <c r="Y6" s="36">
        <v>164797</v>
      </c>
      <c r="Z6" s="37">
        <v>44761.875</v>
      </c>
      <c r="AA6" s="36" t="s">
        <v>387</v>
      </c>
      <c r="AB6" s="36">
        <v>0</v>
      </c>
      <c r="AC6" s="37"/>
      <c r="AD6" s="37">
        <v>44761.875</v>
      </c>
      <c r="AE6" s="37">
        <v>37349.875</v>
      </c>
      <c r="AF6" s="37">
        <v>43355.875</v>
      </c>
      <c r="AG6" s="37"/>
      <c r="AH6" s="37">
        <v>43357.875</v>
      </c>
      <c r="AI6" s="36">
        <v>73611847</v>
      </c>
      <c r="AJ6" s="36">
        <v>3882</v>
      </c>
      <c r="AK6" s="36">
        <v>3188</v>
      </c>
      <c r="AL6" s="36">
        <v>31.88</v>
      </c>
      <c r="AM6" s="36">
        <v>3188</v>
      </c>
      <c r="AN6" s="36">
        <v>38.82</v>
      </c>
      <c r="AO6" s="36">
        <v>3882</v>
      </c>
      <c r="AP6" s="36" t="s">
        <v>389</v>
      </c>
      <c r="AQ6" s="36">
        <v>45</v>
      </c>
      <c r="AR6" s="36" t="s">
        <v>478</v>
      </c>
      <c r="AS6" s="36">
        <v>131312</v>
      </c>
      <c r="AT6" s="36">
        <v>1313.12</v>
      </c>
      <c r="AU6" s="36" t="s">
        <v>408</v>
      </c>
      <c r="AV6" s="43" t="s">
        <v>1079</v>
      </c>
      <c r="AW6" s="43" t="str">
        <f t="shared" si="0"/>
        <v>736118451LXURX LXZ PXULX FXGUXXRXDX1103.02SIMSIMSIM190116479744761.875FNEL044761.87537349.87543355.87543357.875736118473882318831.88318838.823882AMIL45AMIL 400 QC NACIONAL COPART1313121313.12ATIVORepasse</v>
      </c>
      <c r="AX6" s="43">
        <f t="shared" si="1"/>
        <v>0</v>
      </c>
      <c r="AY6">
        <v>7</v>
      </c>
      <c r="AZ6">
        <v>1</v>
      </c>
      <c r="BA6">
        <f t="shared" si="2"/>
        <v>0</v>
      </c>
    </row>
    <row r="7" spans="1:53">
      <c r="A7" s="33"/>
      <c r="B7" s="33"/>
      <c r="C7" s="33"/>
      <c r="D7" s="33"/>
      <c r="E7" s="33"/>
      <c r="F7" s="34"/>
      <c r="G7" s="33"/>
      <c r="H7" s="33"/>
      <c r="I7" s="33"/>
      <c r="J7" s="34">
        <v>73611845</v>
      </c>
      <c r="K7" s="29">
        <v>1</v>
      </c>
      <c r="L7" s="34" t="s">
        <v>867</v>
      </c>
      <c r="M7" s="33"/>
      <c r="N7" s="33"/>
      <c r="O7" s="33"/>
      <c r="P7" s="33"/>
      <c r="Q7" s="33"/>
      <c r="R7" s="34">
        <v>1103.02</v>
      </c>
      <c r="S7" s="34" t="s">
        <v>404</v>
      </c>
      <c r="T7" s="34" t="s">
        <v>404</v>
      </c>
      <c r="U7" s="34" t="s">
        <v>404</v>
      </c>
      <c r="V7" s="34">
        <v>19</v>
      </c>
      <c r="W7" s="34">
        <v>0</v>
      </c>
      <c r="X7" s="34">
        <v>1</v>
      </c>
      <c r="Y7" s="34">
        <v>164797</v>
      </c>
      <c r="Z7" s="35">
        <v>44761.875</v>
      </c>
      <c r="AA7" s="34" t="s">
        <v>387</v>
      </c>
      <c r="AB7" s="34">
        <v>0</v>
      </c>
      <c r="AC7" s="35"/>
      <c r="AD7" s="35">
        <v>44761.875</v>
      </c>
      <c r="AE7" s="35">
        <v>37349.875</v>
      </c>
      <c r="AF7" s="35">
        <v>43355.875</v>
      </c>
      <c r="AG7" s="35"/>
      <c r="AH7" s="35">
        <v>43357.875</v>
      </c>
      <c r="AI7" s="34">
        <v>73611847</v>
      </c>
      <c r="AJ7" s="34">
        <v>3882</v>
      </c>
      <c r="AK7" s="34">
        <v>3188</v>
      </c>
      <c r="AL7" s="34">
        <v>31.88</v>
      </c>
      <c r="AM7" s="34">
        <v>3188</v>
      </c>
      <c r="AN7" s="34">
        <v>38.82</v>
      </c>
      <c r="AO7" s="34">
        <v>3882</v>
      </c>
      <c r="AP7" s="34" t="s">
        <v>389</v>
      </c>
      <c r="AQ7" s="34">
        <v>45</v>
      </c>
      <c r="AR7" s="34" t="s">
        <v>478</v>
      </c>
      <c r="AS7" s="34">
        <v>131312</v>
      </c>
      <c r="AT7" s="34">
        <v>1313.12</v>
      </c>
      <c r="AU7" s="34" t="s">
        <v>408</v>
      </c>
      <c r="AV7" s="43" t="s">
        <v>1079</v>
      </c>
      <c r="AW7" s="43" t="str">
        <f t="shared" si="0"/>
        <v>736118451LXURX LXZ PXULX FXGUXXRXDX1103.02SIMSIMSIM190116479744761.875FNEL044761.87537349.87543355.87543357.875736118473882318831.88318838.823882AMIL45AMIL 400 QC NACIONAL COPART1313121313.12ATIVORepasse</v>
      </c>
      <c r="AX7" s="43">
        <f t="shared" si="1"/>
        <v>1</v>
      </c>
      <c r="AY7">
        <v>7</v>
      </c>
      <c r="AZ7">
        <v>1</v>
      </c>
      <c r="BA7">
        <f t="shared" si="2"/>
        <v>1</v>
      </c>
    </row>
    <row r="8" spans="1:53">
      <c r="A8" s="33"/>
      <c r="B8" s="33"/>
      <c r="C8" s="33"/>
      <c r="D8" s="33"/>
      <c r="E8" s="33"/>
      <c r="F8" s="36"/>
      <c r="G8" s="33"/>
      <c r="H8" s="33"/>
      <c r="I8" s="33"/>
      <c r="J8" s="36">
        <v>73611877</v>
      </c>
      <c r="K8" s="30">
        <v>1</v>
      </c>
      <c r="L8" s="36" t="s">
        <v>849</v>
      </c>
      <c r="M8" s="33"/>
      <c r="N8" s="33"/>
      <c r="O8" s="33"/>
      <c r="P8" s="33"/>
      <c r="Q8" s="33"/>
      <c r="R8" s="36">
        <v>416.82</v>
      </c>
      <c r="S8" s="36" t="s">
        <v>404</v>
      </c>
      <c r="T8" s="36" t="s">
        <v>404</v>
      </c>
      <c r="U8" s="36" t="s">
        <v>404</v>
      </c>
      <c r="V8" s="36">
        <v>19</v>
      </c>
      <c r="W8" s="36">
        <v>0</v>
      </c>
      <c r="X8" s="36">
        <v>1</v>
      </c>
      <c r="Y8" s="36">
        <v>164465</v>
      </c>
      <c r="Z8" s="37">
        <v>44761.875</v>
      </c>
      <c r="AA8" s="36" t="s">
        <v>387</v>
      </c>
      <c r="AB8" s="36">
        <v>0</v>
      </c>
      <c r="AC8" s="37"/>
      <c r="AD8" s="37">
        <v>44761.875</v>
      </c>
      <c r="AE8" s="37">
        <v>39109.916666666664</v>
      </c>
      <c r="AF8" s="37">
        <v>44125.875</v>
      </c>
      <c r="AG8" s="37">
        <v>44117.875</v>
      </c>
      <c r="AH8" s="37">
        <v>43357.875</v>
      </c>
      <c r="AI8" s="36"/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 t="s">
        <v>389</v>
      </c>
      <c r="AQ8" s="36">
        <v>45</v>
      </c>
      <c r="AR8" s="36" t="s">
        <v>400</v>
      </c>
      <c r="AS8" s="36">
        <v>49621</v>
      </c>
      <c r="AT8" s="36">
        <v>496.21</v>
      </c>
      <c r="AU8" s="36" t="s">
        <v>408</v>
      </c>
      <c r="AV8" s="43" t="s">
        <v>1079</v>
      </c>
      <c r="AW8" s="43" t="str">
        <f t="shared" si="0"/>
        <v>736118771GXBRXXLX RXDRXGUX XUFRXXX MXTX416.82SIMSIMSIM190116446544761.875FNEL044761.87539109.916666666744125.87544117.87543357.875000000AMIL45NEXT MUNICIPAL SÃO PAULO49621496.21ATIVORepasse</v>
      </c>
      <c r="AX8" s="43">
        <f t="shared" si="1"/>
        <v>0</v>
      </c>
      <c r="AY8">
        <v>7</v>
      </c>
      <c r="AZ8">
        <v>1</v>
      </c>
      <c r="BA8">
        <f t="shared" si="2"/>
        <v>0</v>
      </c>
    </row>
    <row r="9" spans="1:53">
      <c r="A9" s="33"/>
      <c r="B9" s="33"/>
      <c r="C9" s="33"/>
      <c r="D9" s="33"/>
      <c r="E9" s="33"/>
      <c r="F9" s="34"/>
      <c r="G9" s="33"/>
      <c r="H9" s="33"/>
      <c r="I9" s="33"/>
      <c r="J9" s="34">
        <v>73611877</v>
      </c>
      <c r="K9" s="29">
        <v>1</v>
      </c>
      <c r="L9" s="34" t="s">
        <v>849</v>
      </c>
      <c r="M9" s="33"/>
      <c r="N9" s="33"/>
      <c r="O9" s="33"/>
      <c r="P9" s="33"/>
      <c r="Q9" s="33"/>
      <c r="R9" s="34">
        <v>416.82</v>
      </c>
      <c r="S9" s="34" t="s">
        <v>404</v>
      </c>
      <c r="T9" s="34" t="s">
        <v>404</v>
      </c>
      <c r="U9" s="34" t="s">
        <v>404</v>
      </c>
      <c r="V9" s="34">
        <v>19</v>
      </c>
      <c r="W9" s="34">
        <v>0</v>
      </c>
      <c r="X9" s="34">
        <v>1</v>
      </c>
      <c r="Y9" s="34">
        <v>164465</v>
      </c>
      <c r="Z9" s="35">
        <v>44761.875</v>
      </c>
      <c r="AA9" s="34" t="s">
        <v>387</v>
      </c>
      <c r="AB9" s="34">
        <v>0</v>
      </c>
      <c r="AC9" s="35"/>
      <c r="AD9" s="35">
        <v>44761.875</v>
      </c>
      <c r="AE9" s="35">
        <v>39109.916666666664</v>
      </c>
      <c r="AF9" s="35">
        <v>44125.875</v>
      </c>
      <c r="AG9" s="35">
        <v>44117.875</v>
      </c>
      <c r="AH9" s="35">
        <v>43357.875</v>
      </c>
      <c r="AI9" s="34"/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 t="s">
        <v>389</v>
      </c>
      <c r="AQ9" s="34">
        <v>45</v>
      </c>
      <c r="AR9" s="34" t="s">
        <v>400</v>
      </c>
      <c r="AS9" s="34">
        <v>49621</v>
      </c>
      <c r="AT9" s="34">
        <v>496.21</v>
      </c>
      <c r="AU9" s="34" t="s">
        <v>408</v>
      </c>
      <c r="AV9" s="43" t="s">
        <v>1079</v>
      </c>
      <c r="AW9" s="43" t="str">
        <f t="shared" si="0"/>
        <v>736118771GXBRXXLX RXDRXGUX XUFRXXX MXTX416.82SIMSIMSIM190116446544761.875FNEL044761.87539109.916666666744125.87544117.87543357.875000000AMIL45NEXT MUNICIPAL SÃO PAULO49621496.21ATIVORepasse</v>
      </c>
      <c r="AX9" s="43">
        <f t="shared" si="1"/>
        <v>1</v>
      </c>
      <c r="AY9">
        <v>7</v>
      </c>
      <c r="AZ9">
        <v>1</v>
      </c>
      <c r="BA9">
        <f t="shared" si="2"/>
        <v>1</v>
      </c>
    </row>
    <row r="10" spans="1:53">
      <c r="A10" s="33"/>
      <c r="B10" s="33"/>
      <c r="C10" s="33"/>
      <c r="D10" s="33"/>
      <c r="E10" s="33"/>
      <c r="F10" s="34"/>
      <c r="G10" s="33"/>
      <c r="H10" s="33"/>
      <c r="I10" s="33"/>
      <c r="J10" s="34">
        <v>73611883</v>
      </c>
      <c r="K10" s="29">
        <v>1</v>
      </c>
      <c r="L10" s="34" t="s">
        <v>850</v>
      </c>
      <c r="M10" s="33"/>
      <c r="N10" s="33"/>
      <c r="O10" s="33"/>
      <c r="P10" s="33"/>
      <c r="Q10" s="33"/>
      <c r="R10" s="34">
        <v>664.5</v>
      </c>
      <c r="S10" s="34" t="s">
        <v>404</v>
      </c>
      <c r="T10" s="34" t="s">
        <v>404</v>
      </c>
      <c r="U10" s="34" t="s">
        <v>404</v>
      </c>
      <c r="V10" s="34">
        <v>19</v>
      </c>
      <c r="W10" s="34">
        <v>0</v>
      </c>
      <c r="X10" s="34">
        <v>1</v>
      </c>
      <c r="Y10" s="34">
        <v>164470</v>
      </c>
      <c r="Z10" s="35">
        <v>44761.875</v>
      </c>
      <c r="AA10" s="34" t="s">
        <v>387</v>
      </c>
      <c r="AB10" s="34">
        <v>0</v>
      </c>
      <c r="AC10" s="35"/>
      <c r="AD10" s="35">
        <v>44761.875</v>
      </c>
      <c r="AE10" s="35">
        <v>35525.875</v>
      </c>
      <c r="AF10" s="35">
        <v>43355.875</v>
      </c>
      <c r="AG10" s="35"/>
      <c r="AH10" s="35">
        <v>43357.875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45</v>
      </c>
      <c r="AR10" s="34" t="s">
        <v>400</v>
      </c>
      <c r="AS10" s="34">
        <v>79106</v>
      </c>
      <c r="AT10" s="34">
        <v>791.06</v>
      </c>
      <c r="AU10" s="34" t="s">
        <v>408</v>
      </c>
      <c r="AV10" s="43" t="s">
        <v>1079</v>
      </c>
      <c r="AW10" s="43" t="str">
        <f t="shared" si="0"/>
        <v>736118831KXRXNX PXDRXXRX DX XLXVXXRX664.5SIMSIMSIM190116447044761.875FNEL044761.87535525.87543355.87543357.875000000AMIL45NEXT MUNICIPAL SÃO PAULO79106791.06ATIVORepasse</v>
      </c>
      <c r="AX10" s="43">
        <f t="shared" si="1"/>
        <v>0</v>
      </c>
      <c r="AY10">
        <v>7</v>
      </c>
      <c r="AZ10">
        <v>1</v>
      </c>
      <c r="BA10">
        <f t="shared" si="2"/>
        <v>0</v>
      </c>
    </row>
    <row r="11" spans="1:53">
      <c r="A11" s="33"/>
      <c r="B11" s="33"/>
      <c r="C11" s="33"/>
      <c r="D11" s="33"/>
      <c r="E11" s="33"/>
      <c r="F11" s="36"/>
      <c r="G11" s="33"/>
      <c r="H11" s="33"/>
      <c r="I11" s="33"/>
      <c r="J11" s="36">
        <v>73611883</v>
      </c>
      <c r="K11" s="30">
        <v>1</v>
      </c>
      <c r="L11" s="36" t="s">
        <v>850</v>
      </c>
      <c r="M11" s="33"/>
      <c r="N11" s="33"/>
      <c r="O11" s="33"/>
      <c r="P11" s="33"/>
      <c r="Q11" s="33"/>
      <c r="R11" s="36">
        <v>664.5</v>
      </c>
      <c r="S11" s="36" t="s">
        <v>404</v>
      </c>
      <c r="T11" s="36" t="s">
        <v>404</v>
      </c>
      <c r="U11" s="36" t="s">
        <v>404</v>
      </c>
      <c r="V11" s="36">
        <v>19</v>
      </c>
      <c r="W11" s="36">
        <v>0</v>
      </c>
      <c r="X11" s="36">
        <v>1</v>
      </c>
      <c r="Y11" s="36">
        <v>164470</v>
      </c>
      <c r="Z11" s="37">
        <v>44761.875</v>
      </c>
      <c r="AA11" s="36" t="s">
        <v>387</v>
      </c>
      <c r="AB11" s="36">
        <v>0</v>
      </c>
      <c r="AC11" s="37"/>
      <c r="AD11" s="37">
        <v>44761.875</v>
      </c>
      <c r="AE11" s="37">
        <v>35525.875</v>
      </c>
      <c r="AF11" s="37">
        <v>43355.875</v>
      </c>
      <c r="AG11" s="37"/>
      <c r="AH11" s="37">
        <v>43357.875</v>
      </c>
      <c r="AI11" s="36"/>
      <c r="AJ11" s="36">
        <v>0</v>
      </c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 t="s">
        <v>389</v>
      </c>
      <c r="AQ11" s="36">
        <v>45</v>
      </c>
      <c r="AR11" s="36" t="s">
        <v>400</v>
      </c>
      <c r="AS11" s="36">
        <v>79106</v>
      </c>
      <c r="AT11" s="36">
        <v>791.06</v>
      </c>
      <c r="AU11" s="36" t="s">
        <v>408</v>
      </c>
      <c r="AV11" s="43" t="s">
        <v>1079</v>
      </c>
      <c r="AW11" s="43" t="str">
        <f t="shared" si="0"/>
        <v>736118831KXRXNX PXDRXXRX DX XLXVXXRX664.5SIMSIMSIM190116447044761.875FNEL044761.87535525.87543355.87543357.875000000AMIL45NEXT MUNICIPAL SÃO PAULO79106791.06ATIVORepasse</v>
      </c>
      <c r="AX11" s="43">
        <f t="shared" si="1"/>
        <v>1</v>
      </c>
      <c r="AY11">
        <v>7</v>
      </c>
      <c r="AZ11">
        <v>1</v>
      </c>
      <c r="BA11">
        <f t="shared" si="2"/>
        <v>1</v>
      </c>
    </row>
    <row r="12" spans="1:53">
      <c r="A12" s="33"/>
      <c r="B12" s="33"/>
      <c r="C12" s="33"/>
      <c r="D12" s="33"/>
      <c r="E12" s="33"/>
      <c r="F12" s="36"/>
      <c r="G12" s="33"/>
      <c r="H12" s="33"/>
      <c r="I12" s="33"/>
      <c r="J12" s="36">
        <v>73799319</v>
      </c>
      <c r="K12" s="30">
        <v>1</v>
      </c>
      <c r="L12" s="36" t="s">
        <v>878</v>
      </c>
      <c r="M12" s="33"/>
      <c r="N12" s="33"/>
      <c r="O12" s="33"/>
      <c r="P12" s="33"/>
      <c r="Q12" s="33"/>
      <c r="R12" s="36">
        <v>416.82</v>
      </c>
      <c r="S12" s="36" t="s">
        <v>404</v>
      </c>
      <c r="T12" s="36" t="s">
        <v>404</v>
      </c>
      <c r="U12" s="36" t="s">
        <v>404</v>
      </c>
      <c r="V12" s="36">
        <v>19</v>
      </c>
      <c r="W12" s="36">
        <v>0</v>
      </c>
      <c r="X12" s="36">
        <v>1</v>
      </c>
      <c r="Y12" s="36">
        <v>168007</v>
      </c>
      <c r="Z12" s="37">
        <v>44761.875</v>
      </c>
      <c r="AA12" s="36" t="s">
        <v>387</v>
      </c>
      <c r="AB12" s="36">
        <v>0</v>
      </c>
      <c r="AC12" s="37"/>
      <c r="AD12" s="37">
        <v>44761.875</v>
      </c>
      <c r="AE12" s="37">
        <v>37971.916666666664</v>
      </c>
      <c r="AF12" s="37">
        <v>43670.875</v>
      </c>
      <c r="AG12" s="37">
        <v>43657.875</v>
      </c>
      <c r="AH12" s="37">
        <v>43387.875</v>
      </c>
      <c r="AI12" s="36"/>
      <c r="AJ12" s="36">
        <v>0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 t="s">
        <v>389</v>
      </c>
      <c r="AQ12" s="36">
        <v>44</v>
      </c>
      <c r="AR12" s="36" t="s">
        <v>400</v>
      </c>
      <c r="AS12" s="36">
        <v>49621</v>
      </c>
      <c r="AT12" s="36">
        <v>496.21</v>
      </c>
      <c r="AU12" s="36" t="s">
        <v>408</v>
      </c>
      <c r="AV12" s="43" t="s">
        <v>1079</v>
      </c>
      <c r="AW12" s="43" t="str">
        <f t="shared" si="0"/>
        <v>737993191JULXXNX XRXGXX GUXMXRXX416.82SIMSIMSIM190116800744761.875FNEL044761.87537971.916666666743670.87543657.87543387.875000000AMIL44NEXT MUNICIPAL SÃO PAULO49621496.21ATIVORepasse</v>
      </c>
      <c r="AX12" s="43">
        <f t="shared" si="1"/>
        <v>0</v>
      </c>
      <c r="AY12">
        <v>7</v>
      </c>
      <c r="AZ12">
        <v>1</v>
      </c>
      <c r="BA12">
        <f t="shared" si="2"/>
        <v>0</v>
      </c>
    </row>
    <row r="13" spans="1:53">
      <c r="A13" s="33"/>
      <c r="B13" s="33"/>
      <c r="C13" s="33"/>
      <c r="D13" s="33"/>
      <c r="E13" s="33"/>
      <c r="F13" s="34"/>
      <c r="G13" s="33"/>
      <c r="H13" s="33"/>
      <c r="I13" s="33"/>
      <c r="J13" s="34">
        <v>73799319</v>
      </c>
      <c r="K13" s="29">
        <v>1</v>
      </c>
      <c r="L13" s="34" t="s">
        <v>878</v>
      </c>
      <c r="M13" s="33"/>
      <c r="N13" s="33"/>
      <c r="O13" s="33"/>
      <c r="P13" s="33"/>
      <c r="Q13" s="33"/>
      <c r="R13" s="34">
        <v>416.82</v>
      </c>
      <c r="S13" s="34" t="s">
        <v>404</v>
      </c>
      <c r="T13" s="34" t="s">
        <v>404</v>
      </c>
      <c r="U13" s="34" t="s">
        <v>404</v>
      </c>
      <c r="V13" s="34">
        <v>19</v>
      </c>
      <c r="W13" s="34">
        <v>0</v>
      </c>
      <c r="X13" s="34">
        <v>1</v>
      </c>
      <c r="Y13" s="34">
        <v>168007</v>
      </c>
      <c r="Z13" s="35">
        <v>44761.875</v>
      </c>
      <c r="AA13" s="34" t="s">
        <v>387</v>
      </c>
      <c r="AB13" s="34">
        <v>0</v>
      </c>
      <c r="AC13" s="35"/>
      <c r="AD13" s="35">
        <v>44761.875</v>
      </c>
      <c r="AE13" s="35">
        <v>37971.916666666664</v>
      </c>
      <c r="AF13" s="35">
        <v>43670.875</v>
      </c>
      <c r="AG13" s="35">
        <v>43657.875</v>
      </c>
      <c r="AH13" s="35">
        <v>43387.875</v>
      </c>
      <c r="AI13" s="34"/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 t="s">
        <v>389</v>
      </c>
      <c r="AQ13" s="34">
        <v>44</v>
      </c>
      <c r="AR13" s="34" t="s">
        <v>400</v>
      </c>
      <c r="AS13" s="34">
        <v>49621</v>
      </c>
      <c r="AT13" s="34">
        <v>496.21</v>
      </c>
      <c r="AU13" s="34" t="s">
        <v>408</v>
      </c>
      <c r="AV13" s="43" t="s">
        <v>1079</v>
      </c>
      <c r="AW13" s="43" t="str">
        <f t="shared" si="0"/>
        <v>737993191JULXXNX XRXGXX GUXMXRXX416.82SIMSIMSIM190116800744761.875FNEL044761.87537971.916666666743670.87543657.87543387.875000000AMIL44NEXT MUNICIPAL SÃO PAULO49621496.21ATIVORepasse</v>
      </c>
      <c r="AX13" s="43">
        <f t="shared" si="1"/>
        <v>1</v>
      </c>
      <c r="AY13">
        <v>7</v>
      </c>
      <c r="AZ13">
        <v>1</v>
      </c>
      <c r="BA13">
        <f t="shared" si="2"/>
        <v>1</v>
      </c>
    </row>
    <row r="14" spans="1:53">
      <c r="A14" s="31" t="s">
        <v>263</v>
      </c>
      <c r="B14" s="31" t="s">
        <v>25</v>
      </c>
      <c r="C14" s="31" t="s">
        <v>24</v>
      </c>
      <c r="D14" s="31">
        <v>43059296</v>
      </c>
      <c r="E14" s="32">
        <v>44771.875</v>
      </c>
      <c r="F14" s="27">
        <v>1198447000</v>
      </c>
      <c r="G14" s="27" t="s">
        <v>1057</v>
      </c>
      <c r="H14" s="27" t="s">
        <v>26</v>
      </c>
      <c r="I14" s="32">
        <v>43418.916666666664</v>
      </c>
      <c r="J14" s="31">
        <v>74065782</v>
      </c>
      <c r="K14" s="27">
        <v>3</v>
      </c>
      <c r="L14" s="31" t="s">
        <v>264</v>
      </c>
      <c r="M14" s="31">
        <v>0</v>
      </c>
      <c r="N14" s="31">
        <v>0</v>
      </c>
      <c r="O14" s="31" t="s">
        <v>260</v>
      </c>
      <c r="P14" s="31" t="s">
        <v>77</v>
      </c>
      <c r="Q14" s="31" t="s">
        <v>78</v>
      </c>
      <c r="R14" s="31">
        <v>2244.1999999999998</v>
      </c>
      <c r="S14" s="33"/>
      <c r="T14" s="33"/>
      <c r="U14" s="33"/>
      <c r="V14" s="33"/>
      <c r="W14" s="33"/>
      <c r="X14" s="33"/>
      <c r="Y14" s="33"/>
      <c r="Z14" s="40">
        <v>44771.875</v>
      </c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43" t="s">
        <v>1080</v>
      </c>
      <c r="AW14" s="43" t="str">
        <f t="shared" si="0"/>
        <v>6302c877dc774878504ce9bf6302b4ad8382b804d9a3ac356302c877dc774878504ce9bc4305929644771.87511984470006302b4ad8382b804d9a3ac351198447000F43418.9166666667740657823NXIXNX DXRLXN DX XRXUJX WXNWXIWXX00AMIL 400 QC NACIONAL R PJCAMens. Titular Faixa Etária Implant.T2244.244771.875Mensalidade</v>
      </c>
      <c r="AX14" s="43">
        <f t="shared" si="1"/>
        <v>0</v>
      </c>
      <c r="AY14">
        <v>7</v>
      </c>
      <c r="AZ14">
        <v>1</v>
      </c>
      <c r="BA14">
        <f t="shared" si="2"/>
        <v>0</v>
      </c>
    </row>
    <row r="15" spans="1:53">
      <c r="A15" s="33"/>
      <c r="B15" s="33"/>
      <c r="C15" s="33"/>
      <c r="D15" s="33"/>
      <c r="E15" s="33"/>
      <c r="F15" s="34"/>
      <c r="G15" s="33"/>
      <c r="H15" s="33"/>
      <c r="I15" s="33"/>
      <c r="J15" s="34">
        <v>74065782</v>
      </c>
      <c r="K15" s="29">
        <v>1</v>
      </c>
      <c r="L15" s="34" t="s">
        <v>741</v>
      </c>
      <c r="M15" s="33"/>
      <c r="N15" s="33"/>
      <c r="O15" s="33"/>
      <c r="P15" s="33"/>
      <c r="Q15" s="33"/>
      <c r="R15" s="34">
        <v>1873.43</v>
      </c>
      <c r="S15" s="34" t="s">
        <v>404</v>
      </c>
      <c r="T15" s="34" t="s">
        <v>404</v>
      </c>
      <c r="U15" s="34" t="s">
        <v>404</v>
      </c>
      <c r="V15" s="34">
        <v>220</v>
      </c>
      <c r="W15" s="34">
        <v>0</v>
      </c>
      <c r="X15" s="34">
        <v>1</v>
      </c>
      <c r="Y15" s="34">
        <v>172359</v>
      </c>
      <c r="Z15" s="35">
        <v>44761.875</v>
      </c>
      <c r="AA15" s="34" t="s">
        <v>473</v>
      </c>
      <c r="AB15" s="34">
        <v>0</v>
      </c>
      <c r="AC15" s="35"/>
      <c r="AD15" s="35">
        <v>44761.875</v>
      </c>
      <c r="AE15" s="35">
        <v>32188.875</v>
      </c>
      <c r="AF15" s="35">
        <v>44056.875</v>
      </c>
      <c r="AG15" s="35"/>
      <c r="AH15" s="35">
        <v>43418.916666666664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43</v>
      </c>
      <c r="AR15" s="34" t="s">
        <v>476</v>
      </c>
      <c r="AS15" s="34">
        <v>125913</v>
      </c>
      <c r="AT15" s="34">
        <v>1259.1300000000001</v>
      </c>
      <c r="AU15" s="34" t="s">
        <v>408</v>
      </c>
      <c r="AV15" s="43" t="s">
        <v>1079</v>
      </c>
      <c r="AW15" s="43" t="str">
        <f t="shared" si="0"/>
        <v>740657821NXXXNX DXRLXN DX XRXUJX WXNWXXWXX1873.43SIMSIMSIM2200117235944761.875ABREC044761.87532188.87544056.87543418.9166666667000000AMIL43AMIL 400 QC NACIONAL1259131259.13ATIVORepasse</v>
      </c>
      <c r="AX15" s="43">
        <f t="shared" si="1"/>
        <v>0</v>
      </c>
      <c r="AY15">
        <v>7</v>
      </c>
      <c r="AZ15">
        <v>1</v>
      </c>
      <c r="BA15">
        <f t="shared" si="2"/>
        <v>1</v>
      </c>
    </row>
    <row r="16" spans="1:53">
      <c r="A16" s="33"/>
      <c r="B16" s="33"/>
      <c r="C16" s="33"/>
      <c r="D16" s="33"/>
      <c r="E16" s="33"/>
      <c r="F16" s="36"/>
      <c r="G16" s="33"/>
      <c r="H16" s="33"/>
      <c r="I16" s="33"/>
      <c r="J16" s="36">
        <v>74065782</v>
      </c>
      <c r="K16" s="30">
        <v>1</v>
      </c>
      <c r="L16" s="36" t="s">
        <v>741</v>
      </c>
      <c r="M16" s="33"/>
      <c r="N16" s="33"/>
      <c r="O16" s="33"/>
      <c r="P16" s="33"/>
      <c r="Q16" s="33"/>
      <c r="R16" s="36">
        <v>1873.43</v>
      </c>
      <c r="S16" s="36" t="s">
        <v>404</v>
      </c>
      <c r="T16" s="36" t="s">
        <v>404</v>
      </c>
      <c r="U16" s="36" t="s">
        <v>404</v>
      </c>
      <c r="V16" s="36">
        <v>220</v>
      </c>
      <c r="W16" s="36">
        <v>0</v>
      </c>
      <c r="X16" s="36">
        <v>1</v>
      </c>
      <c r="Y16" s="36">
        <v>172359</v>
      </c>
      <c r="Z16" s="37">
        <v>44761.875</v>
      </c>
      <c r="AA16" s="36" t="s">
        <v>473</v>
      </c>
      <c r="AB16" s="36">
        <v>0</v>
      </c>
      <c r="AC16" s="37"/>
      <c r="AD16" s="37">
        <v>44761.875</v>
      </c>
      <c r="AE16" s="37">
        <v>32188.875</v>
      </c>
      <c r="AF16" s="37">
        <v>44056.875</v>
      </c>
      <c r="AG16" s="37"/>
      <c r="AH16" s="37">
        <v>43418.916666666664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43</v>
      </c>
      <c r="AR16" s="36" t="s">
        <v>476</v>
      </c>
      <c r="AS16" s="36">
        <v>125913</v>
      </c>
      <c r="AT16" s="36">
        <v>1259.1300000000001</v>
      </c>
      <c r="AU16" s="36" t="s">
        <v>408</v>
      </c>
      <c r="AV16" s="43" t="s">
        <v>1079</v>
      </c>
      <c r="AW16" s="43" t="str">
        <f t="shared" si="0"/>
        <v>740657821NXXXNX DXRLXN DX XRXUJX WXNWXXWXX1873.43SIMSIMSIM2200117235944761.875ABREC044761.87532188.87544056.87543418.9166666667000000AMIL43AMIL 400 QC NACIONAL1259131259.13ATIVORepasse</v>
      </c>
      <c r="AX16" s="43">
        <f t="shared" si="1"/>
        <v>1</v>
      </c>
      <c r="AY16">
        <v>7</v>
      </c>
      <c r="AZ16">
        <v>1</v>
      </c>
      <c r="BA16">
        <f t="shared" si="2"/>
        <v>1</v>
      </c>
    </row>
    <row r="17" spans="1:53">
      <c r="A17" s="33"/>
      <c r="B17" s="33"/>
      <c r="C17" s="33"/>
      <c r="D17" s="33"/>
      <c r="E17" s="33"/>
      <c r="F17" s="34"/>
      <c r="G17" s="33"/>
      <c r="H17" s="33"/>
      <c r="I17" s="33"/>
      <c r="J17" s="34">
        <v>74065782</v>
      </c>
      <c r="K17" s="29">
        <v>1</v>
      </c>
      <c r="L17" s="34" t="s">
        <v>741</v>
      </c>
      <c r="M17" s="33"/>
      <c r="N17" s="33"/>
      <c r="O17" s="33"/>
      <c r="P17" s="33"/>
      <c r="Q17" s="33"/>
      <c r="R17" s="34">
        <v>1873.43</v>
      </c>
      <c r="S17" s="34" t="s">
        <v>404</v>
      </c>
      <c r="T17" s="34" t="s">
        <v>404</v>
      </c>
      <c r="U17" s="34" t="s">
        <v>404</v>
      </c>
      <c r="V17" s="34">
        <v>220</v>
      </c>
      <c r="W17" s="34">
        <v>0</v>
      </c>
      <c r="X17" s="34">
        <v>1</v>
      </c>
      <c r="Y17" s="34">
        <v>172359</v>
      </c>
      <c r="Z17" s="35">
        <v>44761.875</v>
      </c>
      <c r="AA17" s="34" t="s">
        <v>473</v>
      </c>
      <c r="AB17" s="34">
        <v>0</v>
      </c>
      <c r="AC17" s="35"/>
      <c r="AD17" s="35">
        <v>44761.875</v>
      </c>
      <c r="AE17" s="35">
        <v>32188.875</v>
      </c>
      <c r="AF17" s="35">
        <v>44056.875</v>
      </c>
      <c r="AG17" s="35"/>
      <c r="AH17" s="35">
        <v>43418.916666666664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43</v>
      </c>
      <c r="AR17" s="34" t="s">
        <v>476</v>
      </c>
      <c r="AS17" s="34">
        <v>125913</v>
      </c>
      <c r="AT17" s="34">
        <v>1259.1300000000001</v>
      </c>
      <c r="AU17" s="34" t="s">
        <v>408</v>
      </c>
      <c r="AV17" s="43" t="s">
        <v>1079</v>
      </c>
      <c r="AW17" s="43" t="str">
        <f t="shared" si="0"/>
        <v>740657821NXXXNX DXRLXN DX XRXUJX WXNWXXWXX1873.43SIMSIMSIM2200117235944761.875ABREC044761.87532188.87544056.87543418.9166666667000000AMIL43AMIL 400 QC NACIONAL1259131259.13ATIVORepasse</v>
      </c>
      <c r="AX17" s="43">
        <f t="shared" si="1"/>
        <v>1</v>
      </c>
      <c r="AY17">
        <v>7</v>
      </c>
      <c r="AZ17">
        <v>1</v>
      </c>
      <c r="BA17">
        <f t="shared" si="2"/>
        <v>1</v>
      </c>
    </row>
    <row r="18" spans="1:53">
      <c r="A18" s="38" t="s">
        <v>265</v>
      </c>
      <c r="B18" s="38" t="s">
        <v>25</v>
      </c>
      <c r="C18" s="38" t="s">
        <v>24</v>
      </c>
      <c r="D18" s="38">
        <v>43059296</v>
      </c>
      <c r="E18" s="39">
        <v>44771.875</v>
      </c>
      <c r="F18" s="28">
        <v>1198447000</v>
      </c>
      <c r="G18" s="28" t="s">
        <v>1057</v>
      </c>
      <c r="H18" s="28" t="s">
        <v>26</v>
      </c>
      <c r="I18" s="39">
        <v>43418.916666666664</v>
      </c>
      <c r="J18" s="38">
        <v>74065788</v>
      </c>
      <c r="K18" s="28">
        <v>3</v>
      </c>
      <c r="L18" s="38" t="s">
        <v>266</v>
      </c>
      <c r="M18" s="38">
        <v>0</v>
      </c>
      <c r="N18" s="38">
        <v>0</v>
      </c>
      <c r="O18" s="38" t="s">
        <v>260</v>
      </c>
      <c r="P18" s="38" t="s">
        <v>77</v>
      </c>
      <c r="Q18" s="38" t="s">
        <v>78</v>
      </c>
      <c r="R18" s="38">
        <v>1680.33</v>
      </c>
      <c r="S18" s="33"/>
      <c r="T18" s="33"/>
      <c r="U18" s="33"/>
      <c r="V18" s="33"/>
      <c r="W18" s="33"/>
      <c r="X18" s="33"/>
      <c r="Y18" s="33"/>
      <c r="Z18" s="40">
        <v>44771.875</v>
      </c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43" t="s">
        <v>1080</v>
      </c>
      <c r="AW18" s="43" t="str">
        <f t="shared" si="0"/>
        <v>6302c877dc774878504ce9c06302b4ad8382b804d9a3ac356302c877dc774878504ce9bc4305929644771.87511984470006302b4ad8382b804d9a3ac351198447000F43418.9166666667740657883WLXIDX XNDRXDX WXTX00AMIL 400 QC NACIONAL R PJCAMens. Titular Faixa Etária Implant.T1680.3344771.875Mensalidade</v>
      </c>
      <c r="AX18" s="43">
        <f t="shared" si="1"/>
        <v>0</v>
      </c>
      <c r="AY18">
        <v>7</v>
      </c>
      <c r="AZ18">
        <v>1</v>
      </c>
      <c r="BA18">
        <f t="shared" si="2"/>
        <v>0</v>
      </c>
    </row>
    <row r="19" spans="1:53">
      <c r="A19" s="33"/>
      <c r="B19" s="33"/>
      <c r="C19" s="33"/>
      <c r="D19" s="33"/>
      <c r="E19" s="33"/>
      <c r="F19" s="36"/>
      <c r="G19" s="33"/>
      <c r="H19" s="33"/>
      <c r="I19" s="33"/>
      <c r="J19" s="36">
        <v>74065788</v>
      </c>
      <c r="K19" s="30">
        <v>1</v>
      </c>
      <c r="L19" s="36" t="s">
        <v>742</v>
      </c>
      <c r="M19" s="33"/>
      <c r="N19" s="33"/>
      <c r="O19" s="33"/>
      <c r="P19" s="33"/>
      <c r="Q19" s="33"/>
      <c r="R19" s="36">
        <v>2833.62</v>
      </c>
      <c r="S19" s="36" t="s">
        <v>404</v>
      </c>
      <c r="T19" s="36" t="s">
        <v>404</v>
      </c>
      <c r="U19" s="36" t="s">
        <v>404</v>
      </c>
      <c r="V19" s="36">
        <v>220</v>
      </c>
      <c r="W19" s="36">
        <v>0</v>
      </c>
      <c r="X19" s="36">
        <v>1</v>
      </c>
      <c r="Y19" s="36">
        <v>172371</v>
      </c>
      <c r="Z19" s="37">
        <v>44761.875</v>
      </c>
      <c r="AA19" s="36" t="s">
        <v>473</v>
      </c>
      <c r="AB19" s="36">
        <v>0</v>
      </c>
      <c r="AC19" s="37"/>
      <c r="AD19" s="37">
        <v>44761.875</v>
      </c>
      <c r="AE19" s="37">
        <v>25373.875</v>
      </c>
      <c r="AF19" s="37">
        <v>43412.916666666664</v>
      </c>
      <c r="AG19" s="37"/>
      <c r="AH19" s="37">
        <v>43418.916666666664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43</v>
      </c>
      <c r="AR19" s="36" t="s">
        <v>476</v>
      </c>
      <c r="AS19" s="36">
        <v>337336</v>
      </c>
      <c r="AT19" s="36">
        <v>3373.36</v>
      </c>
      <c r="AU19" s="36" t="s">
        <v>408</v>
      </c>
      <c r="AV19" s="43" t="s">
        <v>1079</v>
      </c>
      <c r="AW19" s="43" t="str">
        <f t="shared" si="0"/>
        <v>740657881WLXXDX XNDRXDX WXTX2833.62SIMSIMSIM2200117237144761.875ABREC044761.87525373.87543412.916666666743418.9166666667000000AMIL43AMIL 400 QC NACIONAL3373363373.36ATIVORepasse</v>
      </c>
      <c r="AX19" s="43">
        <f t="shared" si="1"/>
        <v>0</v>
      </c>
      <c r="AY19">
        <v>7</v>
      </c>
      <c r="AZ19">
        <v>1</v>
      </c>
      <c r="BA19">
        <f t="shared" si="2"/>
        <v>1</v>
      </c>
    </row>
    <row r="20" spans="1:53">
      <c r="A20" s="33"/>
      <c r="B20" s="33"/>
      <c r="C20" s="33"/>
      <c r="D20" s="33"/>
      <c r="E20" s="33"/>
      <c r="F20" s="34"/>
      <c r="G20" s="33"/>
      <c r="H20" s="33"/>
      <c r="I20" s="33"/>
      <c r="J20" s="34">
        <v>74065788</v>
      </c>
      <c r="K20" s="29">
        <v>1</v>
      </c>
      <c r="L20" s="34" t="s">
        <v>742</v>
      </c>
      <c r="M20" s="33"/>
      <c r="N20" s="33"/>
      <c r="O20" s="33"/>
      <c r="P20" s="33"/>
      <c r="Q20" s="33"/>
      <c r="R20" s="34">
        <v>2833.62</v>
      </c>
      <c r="S20" s="34" t="s">
        <v>404</v>
      </c>
      <c r="T20" s="34" t="s">
        <v>404</v>
      </c>
      <c r="U20" s="34" t="s">
        <v>404</v>
      </c>
      <c r="V20" s="34">
        <v>220</v>
      </c>
      <c r="W20" s="34">
        <v>0</v>
      </c>
      <c r="X20" s="34">
        <v>1</v>
      </c>
      <c r="Y20" s="34">
        <v>172371</v>
      </c>
      <c r="Z20" s="35">
        <v>44761.875</v>
      </c>
      <c r="AA20" s="34" t="s">
        <v>473</v>
      </c>
      <c r="AB20" s="34">
        <v>0</v>
      </c>
      <c r="AC20" s="35"/>
      <c r="AD20" s="35">
        <v>44761.875</v>
      </c>
      <c r="AE20" s="35">
        <v>25373.875</v>
      </c>
      <c r="AF20" s="35">
        <v>43412.916666666664</v>
      </c>
      <c r="AG20" s="35"/>
      <c r="AH20" s="35">
        <v>43418.916666666664</v>
      </c>
      <c r="AI20" s="34"/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 t="s">
        <v>389</v>
      </c>
      <c r="AQ20" s="34">
        <v>43</v>
      </c>
      <c r="AR20" s="34" t="s">
        <v>476</v>
      </c>
      <c r="AS20" s="34">
        <v>337336</v>
      </c>
      <c r="AT20" s="34">
        <v>3373.36</v>
      </c>
      <c r="AU20" s="34" t="s">
        <v>408</v>
      </c>
      <c r="AV20" s="43" t="s">
        <v>1079</v>
      </c>
      <c r="AW20" s="43" t="str">
        <f t="shared" si="0"/>
        <v>740657881WLXXDX XNDRXDX WXTX2833.62SIMSIMSIM2200117237144761.875ABREC044761.87525373.87543412.916666666743418.9166666667000000AMIL43AMIL 400 QC NACIONAL3373363373.36ATIVORepasse</v>
      </c>
      <c r="AX20" s="43">
        <f t="shared" si="1"/>
        <v>1</v>
      </c>
      <c r="AY20">
        <v>7</v>
      </c>
      <c r="AZ20">
        <v>1</v>
      </c>
      <c r="BA20">
        <f t="shared" si="2"/>
        <v>1</v>
      </c>
    </row>
    <row r="21" spans="1:53">
      <c r="A21" s="33"/>
      <c r="B21" s="33"/>
      <c r="C21" s="33"/>
      <c r="D21" s="33"/>
      <c r="E21" s="33"/>
      <c r="F21" s="36"/>
      <c r="G21" s="33"/>
      <c r="H21" s="33"/>
      <c r="I21" s="33"/>
      <c r="J21" s="36">
        <v>74065788</v>
      </c>
      <c r="K21" s="30">
        <v>1</v>
      </c>
      <c r="L21" s="36" t="s">
        <v>742</v>
      </c>
      <c r="M21" s="33"/>
      <c r="N21" s="33"/>
      <c r="O21" s="33"/>
      <c r="P21" s="33"/>
      <c r="Q21" s="33"/>
      <c r="R21" s="36">
        <v>2833.62</v>
      </c>
      <c r="S21" s="36" t="s">
        <v>404</v>
      </c>
      <c r="T21" s="36" t="s">
        <v>404</v>
      </c>
      <c r="U21" s="36" t="s">
        <v>404</v>
      </c>
      <c r="V21" s="36">
        <v>220</v>
      </c>
      <c r="W21" s="36">
        <v>0</v>
      </c>
      <c r="X21" s="36">
        <v>1</v>
      </c>
      <c r="Y21" s="36">
        <v>172371</v>
      </c>
      <c r="Z21" s="37">
        <v>44761.875</v>
      </c>
      <c r="AA21" s="36" t="s">
        <v>473</v>
      </c>
      <c r="AB21" s="36">
        <v>0</v>
      </c>
      <c r="AC21" s="37"/>
      <c r="AD21" s="37">
        <v>44761.875</v>
      </c>
      <c r="AE21" s="37">
        <v>25373.875</v>
      </c>
      <c r="AF21" s="37">
        <v>43412.916666666664</v>
      </c>
      <c r="AG21" s="37"/>
      <c r="AH21" s="37">
        <v>43418.916666666664</v>
      </c>
      <c r="AI21" s="36"/>
      <c r="AJ21" s="36">
        <v>0</v>
      </c>
      <c r="AK21" s="36">
        <v>0</v>
      </c>
      <c r="AL21" s="36">
        <v>0</v>
      </c>
      <c r="AM21" s="36">
        <v>0</v>
      </c>
      <c r="AN21" s="36">
        <v>0</v>
      </c>
      <c r="AO21" s="36">
        <v>0</v>
      </c>
      <c r="AP21" s="36" t="s">
        <v>389</v>
      </c>
      <c r="AQ21" s="36">
        <v>43</v>
      </c>
      <c r="AR21" s="36" t="s">
        <v>476</v>
      </c>
      <c r="AS21" s="36">
        <v>337336</v>
      </c>
      <c r="AT21" s="36">
        <v>3373.36</v>
      </c>
      <c r="AU21" s="36" t="s">
        <v>408</v>
      </c>
      <c r="AV21" s="43" t="s">
        <v>1079</v>
      </c>
      <c r="AW21" s="43" t="str">
        <f t="shared" si="0"/>
        <v>740657881WLXXDX XNDRXDX WXTX2833.62SIMSIMSIM2200117237144761.875ABREC044761.87525373.87543412.916666666743418.9166666667000000AMIL43AMIL 400 QC NACIONAL3373363373.36ATIVORepasse</v>
      </c>
      <c r="AX21" s="43">
        <f t="shared" si="1"/>
        <v>1</v>
      </c>
      <c r="AY21">
        <v>7</v>
      </c>
      <c r="AZ21">
        <v>1</v>
      </c>
      <c r="BA21">
        <f t="shared" si="2"/>
        <v>1</v>
      </c>
    </row>
    <row r="22" spans="1:53">
      <c r="A22" s="33"/>
      <c r="B22" s="33"/>
      <c r="C22" s="33"/>
      <c r="D22" s="33"/>
      <c r="E22" s="33"/>
      <c r="F22" s="36"/>
      <c r="G22" s="33"/>
      <c r="H22" s="33"/>
      <c r="I22" s="33"/>
      <c r="J22" s="36">
        <v>74081697</v>
      </c>
      <c r="K22" s="30">
        <v>1</v>
      </c>
      <c r="L22" s="36" t="s">
        <v>889</v>
      </c>
      <c r="M22" s="33"/>
      <c r="N22" s="33"/>
      <c r="O22" s="33"/>
      <c r="P22" s="33"/>
      <c r="Q22" s="33"/>
      <c r="R22" s="36">
        <v>699.32</v>
      </c>
      <c r="S22" s="36" t="s">
        <v>404</v>
      </c>
      <c r="T22" s="36" t="s">
        <v>404</v>
      </c>
      <c r="U22" s="36" t="s">
        <v>404</v>
      </c>
      <c r="V22" s="36">
        <v>220</v>
      </c>
      <c r="W22" s="36">
        <v>0</v>
      </c>
      <c r="X22" s="36">
        <v>1</v>
      </c>
      <c r="Y22" s="36">
        <v>173180</v>
      </c>
      <c r="Z22" s="37">
        <v>44761.875</v>
      </c>
      <c r="AA22" s="36" t="s">
        <v>473</v>
      </c>
      <c r="AB22" s="36">
        <v>0</v>
      </c>
      <c r="AC22" s="37"/>
      <c r="AD22" s="37">
        <v>44761.875</v>
      </c>
      <c r="AE22" s="37">
        <v>32691.875</v>
      </c>
      <c r="AF22" s="37">
        <v>44697.875</v>
      </c>
      <c r="AG22" s="37">
        <v>44693.875</v>
      </c>
      <c r="AH22" s="37">
        <v>43418.916666666664</v>
      </c>
      <c r="AI22" s="36"/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 t="s">
        <v>389</v>
      </c>
      <c r="AQ22" s="36">
        <v>43</v>
      </c>
      <c r="AR22" s="36" t="s">
        <v>394</v>
      </c>
      <c r="AS22" s="36">
        <v>83251</v>
      </c>
      <c r="AT22" s="36">
        <v>832.51</v>
      </c>
      <c r="AU22" s="36" t="s">
        <v>408</v>
      </c>
      <c r="AV22" s="43" t="s">
        <v>1079</v>
      </c>
      <c r="AW22" s="43" t="str">
        <f t="shared" si="0"/>
        <v>740816971PRXWXLLX XLBXNX XLVX PXMXNTX699.32SIMSIMSIM2200117318044761.875ABREC044761.87532691.87544697.87544693.87543418.9166666667000000AMIL43NEXT PLUS RM RJ83251832.51ATIVORepasse</v>
      </c>
      <c r="AX22" s="43">
        <f t="shared" si="1"/>
        <v>0</v>
      </c>
      <c r="AY22">
        <v>7</v>
      </c>
      <c r="AZ22">
        <v>1</v>
      </c>
      <c r="BA22">
        <f t="shared" si="2"/>
        <v>0</v>
      </c>
    </row>
    <row r="23" spans="1:53">
      <c r="A23" s="33"/>
      <c r="B23" s="33"/>
      <c r="C23" s="33"/>
      <c r="D23" s="33"/>
      <c r="E23" s="33"/>
      <c r="F23" s="36"/>
      <c r="G23" s="33"/>
      <c r="H23" s="33"/>
      <c r="I23" s="33"/>
      <c r="J23" s="36">
        <v>74081697</v>
      </c>
      <c r="K23" s="30">
        <v>1</v>
      </c>
      <c r="L23" s="36" t="s">
        <v>889</v>
      </c>
      <c r="M23" s="33"/>
      <c r="N23" s="33"/>
      <c r="O23" s="33"/>
      <c r="P23" s="33"/>
      <c r="Q23" s="33"/>
      <c r="R23" s="36">
        <v>699.32</v>
      </c>
      <c r="S23" s="36" t="s">
        <v>404</v>
      </c>
      <c r="T23" s="36" t="s">
        <v>404</v>
      </c>
      <c r="U23" s="36" t="s">
        <v>404</v>
      </c>
      <c r="V23" s="36">
        <v>220</v>
      </c>
      <c r="W23" s="36">
        <v>0</v>
      </c>
      <c r="X23" s="36">
        <v>1</v>
      </c>
      <c r="Y23" s="36">
        <v>173180</v>
      </c>
      <c r="Z23" s="37">
        <v>44761.875</v>
      </c>
      <c r="AA23" s="36" t="s">
        <v>473</v>
      </c>
      <c r="AB23" s="36">
        <v>0</v>
      </c>
      <c r="AC23" s="37"/>
      <c r="AD23" s="37">
        <v>44761.875</v>
      </c>
      <c r="AE23" s="37">
        <v>32691.875</v>
      </c>
      <c r="AF23" s="37">
        <v>44697.875</v>
      </c>
      <c r="AG23" s="37">
        <v>44693.875</v>
      </c>
      <c r="AH23" s="37">
        <v>43418.916666666664</v>
      </c>
      <c r="AI23" s="36"/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 t="s">
        <v>389</v>
      </c>
      <c r="AQ23" s="36">
        <v>43</v>
      </c>
      <c r="AR23" s="36" t="s">
        <v>394</v>
      </c>
      <c r="AS23" s="36">
        <v>83251</v>
      </c>
      <c r="AT23" s="36">
        <v>832.51</v>
      </c>
      <c r="AU23" s="36" t="s">
        <v>408</v>
      </c>
      <c r="AV23" s="43" t="s">
        <v>1079</v>
      </c>
      <c r="AW23" s="43" t="str">
        <f t="shared" si="0"/>
        <v>740816971PRXWXLLX XLBXNX XLVX PXMXNTX699.32SIMSIMSIM2200117318044761.875ABREC044761.87532691.87544697.87544693.87543418.9166666667000000AMIL43NEXT PLUS RM RJ83251832.51ATIVORepasse</v>
      </c>
      <c r="AX23" s="43">
        <f t="shared" si="1"/>
        <v>1</v>
      </c>
      <c r="AY23">
        <v>7</v>
      </c>
      <c r="AZ23">
        <v>1</v>
      </c>
      <c r="BA23">
        <f t="shared" si="2"/>
        <v>1</v>
      </c>
    </row>
    <row r="24" spans="1:53">
      <c r="A24" s="33"/>
      <c r="B24" s="33"/>
      <c r="C24" s="33"/>
      <c r="D24" s="33"/>
      <c r="E24" s="33"/>
      <c r="F24" s="36"/>
      <c r="G24" s="33"/>
      <c r="H24" s="33"/>
      <c r="I24" s="33"/>
      <c r="J24" s="36">
        <v>74081768</v>
      </c>
      <c r="K24" s="30">
        <v>1</v>
      </c>
      <c r="L24" s="36" t="s">
        <v>893</v>
      </c>
      <c r="M24" s="33"/>
      <c r="N24" s="33"/>
      <c r="O24" s="33"/>
      <c r="P24" s="33"/>
      <c r="Q24" s="33"/>
      <c r="R24" s="36">
        <v>416.82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173293</v>
      </c>
      <c r="Z24" s="37">
        <v>44761.875</v>
      </c>
      <c r="AA24" s="36" t="s">
        <v>387</v>
      </c>
      <c r="AB24" s="36">
        <v>0</v>
      </c>
      <c r="AC24" s="37"/>
      <c r="AD24" s="37">
        <v>44761.875</v>
      </c>
      <c r="AE24" s="37">
        <v>38751.916666666664</v>
      </c>
      <c r="AF24" s="37">
        <v>43416.916666666664</v>
      </c>
      <c r="AG24" s="37"/>
      <c r="AH24" s="37">
        <v>43418.916666666664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43</v>
      </c>
      <c r="AR24" s="36" t="s">
        <v>400</v>
      </c>
      <c r="AS24" s="36">
        <v>49621</v>
      </c>
      <c r="AT24" s="36">
        <v>496.21</v>
      </c>
      <c r="AU24" s="36" t="s">
        <v>408</v>
      </c>
      <c r="AV24" s="43" t="s">
        <v>1079</v>
      </c>
      <c r="AW24" s="43" t="str">
        <f t="shared" si="0"/>
        <v>740817681FXBRXWXX HXRNXNDXZ DX XLXVXXRX416.82SIMSIMSIM190117329344761.875FNEL044761.87538751.916666666743416.916666666743418.9166666667000000AMIL43NEXT MUNICIPAL SÃO PAULO49621496.21ATIVORepasse</v>
      </c>
      <c r="AX24" s="43">
        <f t="shared" si="1"/>
        <v>0</v>
      </c>
      <c r="AY24">
        <v>7</v>
      </c>
      <c r="AZ24">
        <v>1</v>
      </c>
      <c r="BA24">
        <f t="shared" si="2"/>
        <v>0</v>
      </c>
    </row>
    <row r="25" spans="1:53">
      <c r="A25" s="33"/>
      <c r="B25" s="33"/>
      <c r="C25" s="33"/>
      <c r="D25" s="33"/>
      <c r="E25" s="33"/>
      <c r="F25" s="36"/>
      <c r="G25" s="33"/>
      <c r="H25" s="33"/>
      <c r="I25" s="33"/>
      <c r="J25" s="36">
        <v>74081768</v>
      </c>
      <c r="K25" s="30">
        <v>1</v>
      </c>
      <c r="L25" s="36" t="s">
        <v>893</v>
      </c>
      <c r="M25" s="33"/>
      <c r="N25" s="33"/>
      <c r="O25" s="33"/>
      <c r="P25" s="33"/>
      <c r="Q25" s="33"/>
      <c r="R25" s="36">
        <v>416.82</v>
      </c>
      <c r="S25" s="36" t="s">
        <v>404</v>
      </c>
      <c r="T25" s="36" t="s">
        <v>404</v>
      </c>
      <c r="U25" s="36" t="s">
        <v>404</v>
      </c>
      <c r="V25" s="36">
        <v>19</v>
      </c>
      <c r="W25" s="36">
        <v>0</v>
      </c>
      <c r="X25" s="36">
        <v>1</v>
      </c>
      <c r="Y25" s="36">
        <v>173293</v>
      </c>
      <c r="Z25" s="37">
        <v>44761.875</v>
      </c>
      <c r="AA25" s="36" t="s">
        <v>387</v>
      </c>
      <c r="AB25" s="36">
        <v>0</v>
      </c>
      <c r="AC25" s="37"/>
      <c r="AD25" s="37">
        <v>44761.875</v>
      </c>
      <c r="AE25" s="37">
        <v>38751.916666666664</v>
      </c>
      <c r="AF25" s="37">
        <v>43416.916666666664</v>
      </c>
      <c r="AG25" s="37"/>
      <c r="AH25" s="37">
        <v>43418.916666666664</v>
      </c>
      <c r="AI25" s="36"/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 t="s">
        <v>389</v>
      </c>
      <c r="AQ25" s="36">
        <v>43</v>
      </c>
      <c r="AR25" s="36" t="s">
        <v>400</v>
      </c>
      <c r="AS25" s="36">
        <v>49621</v>
      </c>
      <c r="AT25" s="36">
        <v>496.21</v>
      </c>
      <c r="AU25" s="36" t="s">
        <v>408</v>
      </c>
      <c r="AV25" s="43" t="s">
        <v>1079</v>
      </c>
      <c r="AW25" s="43" t="str">
        <f t="shared" si="0"/>
        <v>740817681FXBRXWXX HXRNXNDXZ DX XLXVXXRX416.82SIMSIMSIM190117329344761.875FNEL044761.87538751.916666666743416.916666666743418.9166666667000000AMIL43NEXT MUNICIPAL SÃO PAULO49621496.21ATIVORepasse</v>
      </c>
      <c r="AX25" s="43">
        <f t="shared" si="1"/>
        <v>1</v>
      </c>
      <c r="AY25">
        <v>7</v>
      </c>
      <c r="AZ25">
        <v>1</v>
      </c>
      <c r="BA25">
        <f t="shared" si="2"/>
        <v>1</v>
      </c>
    </row>
    <row r="26" spans="1:53">
      <c r="A26" s="33"/>
      <c r="B26" s="33"/>
      <c r="C26" s="33"/>
      <c r="D26" s="33"/>
      <c r="E26" s="33"/>
      <c r="F26" s="34"/>
      <c r="G26" s="33"/>
      <c r="H26" s="33"/>
      <c r="I26" s="33"/>
      <c r="J26" s="34">
        <v>74090462</v>
      </c>
      <c r="K26" s="29">
        <v>1</v>
      </c>
      <c r="L26" s="34" t="s">
        <v>894</v>
      </c>
      <c r="M26" s="33"/>
      <c r="N26" s="33"/>
      <c r="O26" s="33"/>
      <c r="P26" s="33"/>
      <c r="Q26" s="33"/>
      <c r="R26" s="34">
        <v>664.5</v>
      </c>
      <c r="S26" s="34" t="s">
        <v>404</v>
      </c>
      <c r="T26" s="34" t="s">
        <v>404</v>
      </c>
      <c r="U26" s="34" t="s">
        <v>404</v>
      </c>
      <c r="V26" s="34">
        <v>19</v>
      </c>
      <c r="W26" s="34">
        <v>0</v>
      </c>
      <c r="X26" s="34">
        <v>1</v>
      </c>
      <c r="Y26" s="34">
        <v>173335</v>
      </c>
      <c r="Z26" s="35">
        <v>44761.875</v>
      </c>
      <c r="AA26" s="34" t="s">
        <v>387</v>
      </c>
      <c r="AB26" s="34">
        <v>0</v>
      </c>
      <c r="AC26" s="35"/>
      <c r="AD26" s="35">
        <v>44761.875</v>
      </c>
      <c r="AE26" s="35">
        <v>33160.875</v>
      </c>
      <c r="AF26" s="35">
        <v>43417.916666666664</v>
      </c>
      <c r="AG26" s="35"/>
      <c r="AH26" s="35">
        <v>43418.916666666664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43</v>
      </c>
      <c r="AR26" s="34" t="s">
        <v>400</v>
      </c>
      <c r="AS26" s="34">
        <v>79106</v>
      </c>
      <c r="AT26" s="34">
        <v>791.06</v>
      </c>
      <c r="AU26" s="34" t="s">
        <v>408</v>
      </c>
      <c r="AV26" s="43" t="s">
        <v>1079</v>
      </c>
      <c r="AW26" s="43" t="str">
        <f t="shared" si="0"/>
        <v>740904621DXXGX XLVX DX XUZX664.5SIMSIMSIM190117333544761.875FNEL044761.87533160.87543417.916666666743418.9166666667000000AMIL43NEXT MUNICIPAL SÃO PAULO79106791.06ATIVORepasse</v>
      </c>
      <c r="AX26" s="43">
        <f t="shared" si="1"/>
        <v>0</v>
      </c>
      <c r="AY26">
        <v>7</v>
      </c>
      <c r="AZ26">
        <v>1</v>
      </c>
      <c r="BA26">
        <f t="shared" si="2"/>
        <v>0</v>
      </c>
    </row>
    <row r="27" spans="1:53">
      <c r="A27" s="33"/>
      <c r="B27" s="33"/>
      <c r="C27" s="33"/>
      <c r="D27" s="33"/>
      <c r="E27" s="33"/>
      <c r="F27" s="34"/>
      <c r="G27" s="33"/>
      <c r="H27" s="33"/>
      <c r="I27" s="33"/>
      <c r="J27" s="34">
        <v>74090462</v>
      </c>
      <c r="K27" s="29">
        <v>1</v>
      </c>
      <c r="L27" s="34" t="s">
        <v>894</v>
      </c>
      <c r="M27" s="33"/>
      <c r="N27" s="33"/>
      <c r="O27" s="33"/>
      <c r="P27" s="33"/>
      <c r="Q27" s="33"/>
      <c r="R27" s="34">
        <v>664.5</v>
      </c>
      <c r="S27" s="34" t="s">
        <v>404</v>
      </c>
      <c r="T27" s="34" t="s">
        <v>404</v>
      </c>
      <c r="U27" s="34" t="s">
        <v>404</v>
      </c>
      <c r="V27" s="34">
        <v>19</v>
      </c>
      <c r="W27" s="34">
        <v>0</v>
      </c>
      <c r="X27" s="34">
        <v>1</v>
      </c>
      <c r="Y27" s="34">
        <v>173335</v>
      </c>
      <c r="Z27" s="35">
        <v>44761.875</v>
      </c>
      <c r="AA27" s="34" t="s">
        <v>387</v>
      </c>
      <c r="AB27" s="34">
        <v>0</v>
      </c>
      <c r="AC27" s="35"/>
      <c r="AD27" s="35">
        <v>44761.875</v>
      </c>
      <c r="AE27" s="35">
        <v>33160.875</v>
      </c>
      <c r="AF27" s="35">
        <v>43417.916666666664</v>
      </c>
      <c r="AG27" s="35"/>
      <c r="AH27" s="35">
        <v>43418.916666666664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43</v>
      </c>
      <c r="AR27" s="34" t="s">
        <v>400</v>
      </c>
      <c r="AS27" s="34">
        <v>79106</v>
      </c>
      <c r="AT27" s="34">
        <v>791.06</v>
      </c>
      <c r="AU27" s="34" t="s">
        <v>408</v>
      </c>
      <c r="AV27" s="43" t="s">
        <v>1079</v>
      </c>
      <c r="AW27" s="43" t="str">
        <f t="shared" si="0"/>
        <v>740904621DXXGX XLVX DX XUZX664.5SIMSIMSIM190117333544761.875FNEL044761.87533160.87543417.916666666743418.9166666667000000AMIL43NEXT MUNICIPAL SÃO PAULO79106791.06ATIVORepasse</v>
      </c>
      <c r="AX27" s="43">
        <f t="shared" si="1"/>
        <v>1</v>
      </c>
      <c r="AY27">
        <v>7</v>
      </c>
      <c r="AZ27">
        <v>1</v>
      </c>
      <c r="BA27">
        <f t="shared" si="2"/>
        <v>1</v>
      </c>
    </row>
    <row r="28" spans="1:53">
      <c r="A28" s="33"/>
      <c r="B28" s="33"/>
      <c r="C28" s="33"/>
      <c r="D28" s="33"/>
      <c r="E28" s="33"/>
      <c r="F28" s="36"/>
      <c r="G28" s="33"/>
      <c r="H28" s="33"/>
      <c r="I28" s="33"/>
      <c r="J28" s="36">
        <v>74090463</v>
      </c>
      <c r="K28" s="30">
        <v>1</v>
      </c>
      <c r="L28" s="36" t="s">
        <v>213</v>
      </c>
      <c r="M28" s="33"/>
      <c r="N28" s="33"/>
      <c r="O28" s="33"/>
      <c r="P28" s="33"/>
      <c r="Q28" s="33"/>
      <c r="R28" s="36">
        <v>416.82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173335</v>
      </c>
      <c r="Z28" s="37">
        <v>44761.875</v>
      </c>
      <c r="AA28" s="36" t="s">
        <v>387</v>
      </c>
      <c r="AB28" s="36">
        <v>1</v>
      </c>
      <c r="AC28" s="37"/>
      <c r="AD28" s="37">
        <v>44761.875</v>
      </c>
      <c r="AE28" s="37">
        <v>43165.875</v>
      </c>
      <c r="AF28" s="37">
        <v>43417.916666666664</v>
      </c>
      <c r="AG28" s="37"/>
      <c r="AH28" s="37">
        <v>43418.916666666664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43</v>
      </c>
      <c r="AR28" s="36" t="s">
        <v>400</v>
      </c>
      <c r="AS28" s="36">
        <v>49621</v>
      </c>
      <c r="AT28" s="36">
        <v>496.21</v>
      </c>
      <c r="AU28" s="36" t="s">
        <v>408</v>
      </c>
      <c r="AV28" s="43" t="s">
        <v>1079</v>
      </c>
      <c r="AW28" s="43" t="str">
        <f t="shared" si="0"/>
        <v>740904631HXLXNX BXRTX DX XUZX416.82SIMSIMSIM190117333544761.875FNEL144761.87543165.87543417.916666666743418.9166666667000000AMIL43NEXT MUNICIPAL SÃO PAULO49621496.21ATIVORepasse</v>
      </c>
      <c r="AX28" s="43">
        <f t="shared" si="1"/>
        <v>0</v>
      </c>
      <c r="AY28">
        <v>7</v>
      </c>
      <c r="AZ28">
        <v>1</v>
      </c>
      <c r="BA28">
        <f t="shared" si="2"/>
        <v>0</v>
      </c>
    </row>
    <row r="29" spans="1:53">
      <c r="A29" s="33"/>
      <c r="B29" s="33"/>
      <c r="C29" s="33"/>
      <c r="D29" s="33"/>
      <c r="E29" s="33"/>
      <c r="F29" s="36"/>
      <c r="G29" s="33"/>
      <c r="H29" s="33"/>
      <c r="I29" s="33"/>
      <c r="J29" s="36">
        <v>74090463</v>
      </c>
      <c r="K29" s="30">
        <v>1</v>
      </c>
      <c r="L29" s="36" t="s">
        <v>213</v>
      </c>
      <c r="M29" s="33"/>
      <c r="N29" s="33"/>
      <c r="O29" s="33"/>
      <c r="P29" s="33"/>
      <c r="Q29" s="33"/>
      <c r="R29" s="36">
        <v>416.82</v>
      </c>
      <c r="S29" s="36" t="s">
        <v>404</v>
      </c>
      <c r="T29" s="36" t="s">
        <v>404</v>
      </c>
      <c r="U29" s="36" t="s">
        <v>404</v>
      </c>
      <c r="V29" s="36">
        <v>19</v>
      </c>
      <c r="W29" s="36">
        <v>0</v>
      </c>
      <c r="X29" s="36">
        <v>1</v>
      </c>
      <c r="Y29" s="36">
        <v>173335</v>
      </c>
      <c r="Z29" s="37">
        <v>44761.875</v>
      </c>
      <c r="AA29" s="36" t="s">
        <v>387</v>
      </c>
      <c r="AB29" s="36">
        <v>1</v>
      </c>
      <c r="AC29" s="37"/>
      <c r="AD29" s="37">
        <v>44761.875</v>
      </c>
      <c r="AE29" s="37">
        <v>43165.875</v>
      </c>
      <c r="AF29" s="37">
        <v>43417.916666666664</v>
      </c>
      <c r="AG29" s="37"/>
      <c r="AH29" s="37">
        <v>43418.916666666664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>
        <v>43</v>
      </c>
      <c r="AR29" s="36" t="s">
        <v>400</v>
      </c>
      <c r="AS29" s="36">
        <v>49621</v>
      </c>
      <c r="AT29" s="36">
        <v>496.21</v>
      </c>
      <c r="AU29" s="36" t="s">
        <v>408</v>
      </c>
      <c r="AV29" s="43" t="s">
        <v>1079</v>
      </c>
      <c r="AW29" s="43" t="str">
        <f t="shared" si="0"/>
        <v>740904631HXLXNX BXRTX DX XUZX416.82SIMSIMSIM190117333544761.875FNEL144761.87543165.87543417.916666666743418.9166666667000000AMIL43NEXT MUNICIPAL SÃO PAULO49621496.21ATIVORepasse</v>
      </c>
      <c r="AX29" s="43">
        <f t="shared" si="1"/>
        <v>1</v>
      </c>
      <c r="AY29">
        <v>7</v>
      </c>
      <c r="AZ29">
        <v>1</v>
      </c>
      <c r="BA29">
        <f t="shared" si="2"/>
        <v>1</v>
      </c>
    </row>
    <row r="30" spans="1:53">
      <c r="A30" s="33"/>
      <c r="B30" s="33"/>
      <c r="C30" s="33"/>
      <c r="D30" s="33"/>
      <c r="E30" s="33"/>
      <c r="F30" s="34"/>
      <c r="G30" s="33"/>
      <c r="H30" s="33"/>
      <c r="I30" s="33"/>
      <c r="J30" s="34">
        <v>74090737</v>
      </c>
      <c r="K30" s="29">
        <v>1</v>
      </c>
      <c r="L30" s="34" t="s">
        <v>892</v>
      </c>
      <c r="M30" s="33"/>
      <c r="N30" s="33"/>
      <c r="O30" s="33"/>
      <c r="P30" s="33"/>
      <c r="Q30" s="33"/>
      <c r="R30" s="34">
        <v>416.82</v>
      </c>
      <c r="S30" s="34" t="s">
        <v>404</v>
      </c>
      <c r="T30" s="34" t="s">
        <v>404</v>
      </c>
      <c r="U30" s="34" t="s">
        <v>404</v>
      </c>
      <c r="V30" s="34">
        <v>19</v>
      </c>
      <c r="W30" s="34">
        <v>0</v>
      </c>
      <c r="X30" s="34">
        <v>1</v>
      </c>
      <c r="Y30" s="34">
        <v>173290</v>
      </c>
      <c r="Z30" s="35">
        <v>44761.875</v>
      </c>
      <c r="AA30" s="34" t="s">
        <v>387</v>
      </c>
      <c r="AB30" s="34">
        <v>0</v>
      </c>
      <c r="AC30" s="35"/>
      <c r="AD30" s="35">
        <v>44761.875</v>
      </c>
      <c r="AE30" s="35">
        <v>38799.875</v>
      </c>
      <c r="AF30" s="35">
        <v>43997.875</v>
      </c>
      <c r="AG30" s="35">
        <v>43993.875</v>
      </c>
      <c r="AH30" s="35">
        <v>43418.916666666664</v>
      </c>
      <c r="AI30" s="34"/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 t="s">
        <v>389</v>
      </c>
      <c r="AQ30" s="34">
        <v>43</v>
      </c>
      <c r="AR30" s="34" t="s">
        <v>574</v>
      </c>
      <c r="AS30" s="34">
        <v>49621</v>
      </c>
      <c r="AT30" s="34">
        <v>496.21</v>
      </c>
      <c r="AU30" s="34" t="s">
        <v>408</v>
      </c>
      <c r="AV30" s="43" t="s">
        <v>1079</v>
      </c>
      <c r="AW30" s="43" t="str">
        <f t="shared" si="0"/>
        <v>740907371WXMXLX FRXNWXWX PXX DX XNTX416.82SIMSIMSIM190117329044761.875FNEL044761.87538799.87543997.87543993.87543418.9166666667000000AMIL43NEXT 1049621496.21ATIVORepasse</v>
      </c>
      <c r="AX30" s="43">
        <f t="shared" si="1"/>
        <v>0</v>
      </c>
      <c r="AY30">
        <v>7</v>
      </c>
      <c r="AZ30">
        <v>1</v>
      </c>
      <c r="BA30">
        <f t="shared" si="2"/>
        <v>0</v>
      </c>
    </row>
    <row r="31" spans="1:53">
      <c r="A31" s="33"/>
      <c r="B31" s="33"/>
      <c r="C31" s="33"/>
      <c r="D31" s="33"/>
      <c r="E31" s="33"/>
      <c r="F31" s="34"/>
      <c r="G31" s="33"/>
      <c r="H31" s="33"/>
      <c r="I31" s="33"/>
      <c r="J31" s="34">
        <v>74090737</v>
      </c>
      <c r="K31" s="29">
        <v>1</v>
      </c>
      <c r="L31" s="34" t="s">
        <v>892</v>
      </c>
      <c r="M31" s="33"/>
      <c r="N31" s="33"/>
      <c r="O31" s="33"/>
      <c r="P31" s="33"/>
      <c r="Q31" s="33"/>
      <c r="R31" s="34">
        <v>416.82</v>
      </c>
      <c r="S31" s="34" t="s">
        <v>404</v>
      </c>
      <c r="T31" s="34" t="s">
        <v>404</v>
      </c>
      <c r="U31" s="34" t="s">
        <v>404</v>
      </c>
      <c r="V31" s="34">
        <v>19</v>
      </c>
      <c r="W31" s="34">
        <v>0</v>
      </c>
      <c r="X31" s="34">
        <v>1</v>
      </c>
      <c r="Y31" s="34">
        <v>173290</v>
      </c>
      <c r="Z31" s="35">
        <v>44761.875</v>
      </c>
      <c r="AA31" s="34" t="s">
        <v>387</v>
      </c>
      <c r="AB31" s="34">
        <v>0</v>
      </c>
      <c r="AC31" s="35"/>
      <c r="AD31" s="35">
        <v>44761.875</v>
      </c>
      <c r="AE31" s="35">
        <v>38799.875</v>
      </c>
      <c r="AF31" s="35">
        <v>43997.875</v>
      </c>
      <c r="AG31" s="35">
        <v>43993.875</v>
      </c>
      <c r="AH31" s="35">
        <v>43418.916666666664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43</v>
      </c>
      <c r="AR31" s="34" t="s">
        <v>574</v>
      </c>
      <c r="AS31" s="34">
        <v>49621</v>
      </c>
      <c r="AT31" s="34">
        <v>496.21</v>
      </c>
      <c r="AU31" s="34" t="s">
        <v>408</v>
      </c>
      <c r="AV31" s="43" t="s">
        <v>1079</v>
      </c>
      <c r="AW31" s="43" t="str">
        <f t="shared" si="0"/>
        <v>740907371WXMXLX FRXNWXWX PXX DX XNTX416.82SIMSIMSIM190117329044761.875FNEL044761.87538799.87543997.87543993.87543418.9166666667000000AMIL43NEXT 1049621496.21ATIVORepasse</v>
      </c>
      <c r="AX31" s="43">
        <f t="shared" si="1"/>
        <v>1</v>
      </c>
      <c r="AY31">
        <v>7</v>
      </c>
      <c r="AZ31">
        <v>1</v>
      </c>
      <c r="BA31">
        <f t="shared" si="2"/>
        <v>1</v>
      </c>
    </row>
    <row r="32" spans="1:53">
      <c r="A32" s="33"/>
      <c r="B32" s="33"/>
      <c r="C32" s="33"/>
      <c r="D32" s="33"/>
      <c r="E32" s="33"/>
      <c r="F32" s="36"/>
      <c r="G32" s="33"/>
      <c r="H32" s="33"/>
      <c r="I32" s="33"/>
      <c r="J32" s="36">
        <v>74543375</v>
      </c>
      <c r="K32" s="30">
        <v>1</v>
      </c>
      <c r="L32" s="36" t="s">
        <v>927</v>
      </c>
      <c r="M32" s="33"/>
      <c r="N32" s="33"/>
      <c r="O32" s="33"/>
      <c r="P32" s="33"/>
      <c r="Q32" s="33"/>
      <c r="R32" s="36">
        <v>734.27</v>
      </c>
      <c r="S32" s="36" t="s">
        <v>404</v>
      </c>
      <c r="T32" s="36" t="s">
        <v>404</v>
      </c>
      <c r="U32" s="36" t="s">
        <v>404</v>
      </c>
      <c r="V32" s="36">
        <v>220</v>
      </c>
      <c r="W32" s="36">
        <v>0</v>
      </c>
      <c r="X32" s="36">
        <v>1</v>
      </c>
      <c r="Y32" s="36">
        <v>185184</v>
      </c>
      <c r="Z32" s="37">
        <v>44761.875</v>
      </c>
      <c r="AA32" s="36" t="s">
        <v>473</v>
      </c>
      <c r="AB32" s="36">
        <v>0</v>
      </c>
      <c r="AC32" s="37"/>
      <c r="AD32" s="37">
        <v>44761.875</v>
      </c>
      <c r="AE32" s="37">
        <v>30693.916666666668</v>
      </c>
      <c r="AF32" s="37">
        <v>43478.916666666664</v>
      </c>
      <c r="AG32" s="37"/>
      <c r="AH32" s="37">
        <v>43479.916666666664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41</v>
      </c>
      <c r="AR32" s="36" t="s">
        <v>394</v>
      </c>
      <c r="AS32" s="36">
        <v>87415</v>
      </c>
      <c r="AT32" s="36">
        <v>874.15</v>
      </c>
      <c r="AU32" s="36" t="s">
        <v>408</v>
      </c>
      <c r="AV32" s="43" t="s">
        <v>1079</v>
      </c>
      <c r="AW32" s="43" t="str">
        <f t="shared" si="0"/>
        <v>745433751GXXXXNX PXXX TRXNDXDX734.27SIMSIMSIM2200118518444761.875ABREC044761.87530693.916666666743478.916666666743479.9166666667000000AMIL41NEXT PLUS RM RJ87415874.15ATIVORepasse</v>
      </c>
      <c r="AX32" s="43">
        <f t="shared" si="1"/>
        <v>0</v>
      </c>
      <c r="AY32">
        <v>7</v>
      </c>
      <c r="AZ32">
        <v>1</v>
      </c>
      <c r="BA32">
        <f t="shared" si="2"/>
        <v>0</v>
      </c>
    </row>
    <row r="33" spans="1:53">
      <c r="A33" s="33"/>
      <c r="B33" s="33"/>
      <c r="C33" s="33"/>
      <c r="D33" s="33"/>
      <c r="E33" s="33"/>
      <c r="F33" s="36"/>
      <c r="G33" s="33"/>
      <c r="H33" s="33"/>
      <c r="I33" s="33"/>
      <c r="J33" s="36">
        <v>74543375</v>
      </c>
      <c r="K33" s="30">
        <v>1</v>
      </c>
      <c r="L33" s="36" t="s">
        <v>927</v>
      </c>
      <c r="M33" s="33"/>
      <c r="N33" s="33"/>
      <c r="O33" s="33"/>
      <c r="P33" s="33"/>
      <c r="Q33" s="33"/>
      <c r="R33" s="36">
        <v>734.27</v>
      </c>
      <c r="S33" s="36" t="s">
        <v>404</v>
      </c>
      <c r="T33" s="36" t="s">
        <v>404</v>
      </c>
      <c r="U33" s="36" t="s">
        <v>404</v>
      </c>
      <c r="V33" s="36">
        <v>220</v>
      </c>
      <c r="W33" s="36">
        <v>0</v>
      </c>
      <c r="X33" s="36">
        <v>1</v>
      </c>
      <c r="Y33" s="36">
        <v>185184</v>
      </c>
      <c r="Z33" s="37">
        <v>44761.875</v>
      </c>
      <c r="AA33" s="36" t="s">
        <v>473</v>
      </c>
      <c r="AB33" s="36">
        <v>0</v>
      </c>
      <c r="AC33" s="37"/>
      <c r="AD33" s="37">
        <v>44761.875</v>
      </c>
      <c r="AE33" s="37">
        <v>30693.916666666668</v>
      </c>
      <c r="AF33" s="37">
        <v>43478.916666666664</v>
      </c>
      <c r="AG33" s="37"/>
      <c r="AH33" s="37">
        <v>43479.916666666664</v>
      </c>
      <c r="AI33" s="36"/>
      <c r="AJ33" s="36">
        <v>0</v>
      </c>
      <c r="AK33" s="36">
        <v>0</v>
      </c>
      <c r="AL33" s="36">
        <v>0</v>
      </c>
      <c r="AM33" s="36">
        <v>0</v>
      </c>
      <c r="AN33" s="36">
        <v>0</v>
      </c>
      <c r="AO33" s="36">
        <v>0</v>
      </c>
      <c r="AP33" s="36" t="s">
        <v>389</v>
      </c>
      <c r="AQ33" s="36">
        <v>41</v>
      </c>
      <c r="AR33" s="36" t="s">
        <v>394</v>
      </c>
      <c r="AS33" s="36">
        <v>87415</v>
      </c>
      <c r="AT33" s="36">
        <v>874.15</v>
      </c>
      <c r="AU33" s="36" t="s">
        <v>408</v>
      </c>
      <c r="AV33" s="43" t="s">
        <v>1079</v>
      </c>
      <c r="AW33" s="43" t="str">
        <f t="shared" si="0"/>
        <v>745433751GXXXXNX PXXX TRXNDXDX734.27SIMSIMSIM2200118518444761.875ABREC044761.87530693.916666666743478.916666666743479.9166666667000000AMIL41NEXT PLUS RM RJ87415874.15ATIVORepasse</v>
      </c>
      <c r="AX33" s="43">
        <f t="shared" si="1"/>
        <v>1</v>
      </c>
      <c r="AY33">
        <v>7</v>
      </c>
      <c r="AZ33">
        <v>1</v>
      </c>
      <c r="BA33">
        <f t="shared" si="2"/>
        <v>1</v>
      </c>
    </row>
    <row r="34" spans="1:53">
      <c r="A34" s="33"/>
      <c r="B34" s="33"/>
      <c r="C34" s="33"/>
      <c r="D34" s="33"/>
      <c r="E34" s="33"/>
      <c r="F34" s="34"/>
      <c r="G34" s="33"/>
      <c r="H34" s="33"/>
      <c r="I34" s="33"/>
      <c r="J34" s="34">
        <v>74766979</v>
      </c>
      <c r="K34" s="29">
        <v>1</v>
      </c>
      <c r="L34" s="34" t="s">
        <v>939</v>
      </c>
      <c r="M34" s="33"/>
      <c r="N34" s="33"/>
      <c r="O34" s="33"/>
      <c r="P34" s="33"/>
      <c r="Q34" s="33"/>
      <c r="R34" s="34">
        <v>416.82</v>
      </c>
      <c r="S34" s="34" t="s">
        <v>404</v>
      </c>
      <c r="T34" s="34" t="s">
        <v>404</v>
      </c>
      <c r="U34" s="34" t="s">
        <v>404</v>
      </c>
      <c r="V34" s="34">
        <v>19</v>
      </c>
      <c r="W34" s="34">
        <v>0</v>
      </c>
      <c r="X34" s="34">
        <v>1</v>
      </c>
      <c r="Y34" s="34">
        <v>188681</v>
      </c>
      <c r="Z34" s="35">
        <v>44761.875</v>
      </c>
      <c r="AA34" s="34" t="s">
        <v>387</v>
      </c>
      <c r="AB34" s="34">
        <v>0</v>
      </c>
      <c r="AC34" s="35"/>
      <c r="AD34" s="35">
        <v>44761.875</v>
      </c>
      <c r="AE34" s="35">
        <v>41463.875</v>
      </c>
      <c r="AF34" s="35">
        <v>43507.916666666664</v>
      </c>
      <c r="AG34" s="35"/>
      <c r="AH34" s="35">
        <v>43510.916666666664</v>
      </c>
      <c r="AI34" s="34"/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 t="s">
        <v>389</v>
      </c>
      <c r="AQ34" s="34">
        <v>40</v>
      </c>
      <c r="AR34" s="34" t="s">
        <v>400</v>
      </c>
      <c r="AS34" s="34">
        <v>49621</v>
      </c>
      <c r="AT34" s="34">
        <v>496.21</v>
      </c>
      <c r="AU34" s="34" t="s">
        <v>408</v>
      </c>
      <c r="AV34" s="43" t="s">
        <v>1079</v>
      </c>
      <c r="AW34" s="43" t="str">
        <f t="shared" si="0"/>
        <v>747669791XXBXLLX MXDXXRX LXXNXTVXKX416.82SIMSIMSIM190118868144761.875FNEL044761.87541463.87543507.916666666743510.9166666667000000AMIL40NEXT MUNICIPAL SÃO PAULO49621496.21ATIVORepasse</v>
      </c>
      <c r="AX34" s="43">
        <f t="shared" si="1"/>
        <v>0</v>
      </c>
      <c r="AY34">
        <v>7</v>
      </c>
      <c r="AZ34">
        <v>1</v>
      </c>
      <c r="BA34">
        <f t="shared" si="2"/>
        <v>0</v>
      </c>
    </row>
    <row r="35" spans="1:53">
      <c r="A35" s="33"/>
      <c r="B35" s="33"/>
      <c r="C35" s="33"/>
      <c r="D35" s="33"/>
      <c r="E35" s="33"/>
      <c r="F35" s="36"/>
      <c r="G35" s="33"/>
      <c r="H35" s="33"/>
      <c r="I35" s="33"/>
      <c r="J35" s="36">
        <v>74766979</v>
      </c>
      <c r="K35" s="30">
        <v>1</v>
      </c>
      <c r="L35" s="36" t="s">
        <v>939</v>
      </c>
      <c r="M35" s="33"/>
      <c r="N35" s="33"/>
      <c r="O35" s="33"/>
      <c r="P35" s="33"/>
      <c r="Q35" s="33"/>
      <c r="R35" s="36">
        <v>416.82</v>
      </c>
      <c r="S35" s="36" t="s">
        <v>404</v>
      </c>
      <c r="T35" s="36" t="s">
        <v>404</v>
      </c>
      <c r="U35" s="36" t="s">
        <v>404</v>
      </c>
      <c r="V35" s="36">
        <v>19</v>
      </c>
      <c r="W35" s="36">
        <v>0</v>
      </c>
      <c r="X35" s="36">
        <v>1</v>
      </c>
      <c r="Y35" s="36">
        <v>188681</v>
      </c>
      <c r="Z35" s="37">
        <v>44761.875</v>
      </c>
      <c r="AA35" s="36" t="s">
        <v>387</v>
      </c>
      <c r="AB35" s="36">
        <v>0</v>
      </c>
      <c r="AC35" s="37"/>
      <c r="AD35" s="37">
        <v>44761.875</v>
      </c>
      <c r="AE35" s="37">
        <v>41463.875</v>
      </c>
      <c r="AF35" s="37">
        <v>43507.916666666664</v>
      </c>
      <c r="AG35" s="37"/>
      <c r="AH35" s="37">
        <v>43510.916666666664</v>
      </c>
      <c r="AI35" s="36"/>
      <c r="AJ35" s="36">
        <v>0</v>
      </c>
      <c r="AK35" s="36">
        <v>0</v>
      </c>
      <c r="AL35" s="36">
        <v>0</v>
      </c>
      <c r="AM35" s="36">
        <v>0</v>
      </c>
      <c r="AN35" s="36">
        <v>0</v>
      </c>
      <c r="AO35" s="36">
        <v>0</v>
      </c>
      <c r="AP35" s="36" t="s">
        <v>389</v>
      </c>
      <c r="AQ35" s="36">
        <v>40</v>
      </c>
      <c r="AR35" s="36" t="s">
        <v>400</v>
      </c>
      <c r="AS35" s="36">
        <v>49621</v>
      </c>
      <c r="AT35" s="36">
        <v>496.21</v>
      </c>
      <c r="AU35" s="36" t="s">
        <v>408</v>
      </c>
      <c r="AV35" s="43" t="s">
        <v>1079</v>
      </c>
      <c r="AW35" s="43" t="str">
        <f t="shared" si="0"/>
        <v>747669791XXBXLLX MXDXXRX LXXNXTVXKX416.82SIMSIMSIM190118868144761.875FNEL044761.87541463.87543507.916666666743510.9166666667000000AMIL40NEXT MUNICIPAL SÃO PAULO49621496.21ATIVORepasse</v>
      </c>
      <c r="AX35" s="43">
        <f t="shared" si="1"/>
        <v>1</v>
      </c>
      <c r="AY35">
        <v>7</v>
      </c>
      <c r="AZ35">
        <v>1</v>
      </c>
      <c r="BA35">
        <f t="shared" si="2"/>
        <v>1</v>
      </c>
    </row>
    <row r="36" spans="1:53">
      <c r="A36" s="33"/>
      <c r="B36" s="33"/>
      <c r="C36" s="33"/>
      <c r="D36" s="33"/>
      <c r="E36" s="33"/>
      <c r="F36" s="36"/>
      <c r="G36" s="33"/>
      <c r="H36" s="33"/>
      <c r="I36" s="33"/>
      <c r="J36" s="36">
        <v>74766980</v>
      </c>
      <c r="K36" s="30">
        <v>1</v>
      </c>
      <c r="L36" s="36" t="s">
        <v>940</v>
      </c>
      <c r="M36" s="33"/>
      <c r="N36" s="33"/>
      <c r="O36" s="33"/>
      <c r="P36" s="33"/>
      <c r="Q36" s="33"/>
      <c r="R36" s="36">
        <v>416.82</v>
      </c>
      <c r="S36" s="36" t="s">
        <v>404</v>
      </c>
      <c r="T36" s="36" t="s">
        <v>404</v>
      </c>
      <c r="U36" s="36" t="s">
        <v>404</v>
      </c>
      <c r="V36" s="36">
        <v>19</v>
      </c>
      <c r="W36" s="36">
        <v>0</v>
      </c>
      <c r="X36" s="36">
        <v>1</v>
      </c>
      <c r="Y36" s="36">
        <v>188681</v>
      </c>
      <c r="Z36" s="37">
        <v>44761.875</v>
      </c>
      <c r="AA36" s="36" t="s">
        <v>387</v>
      </c>
      <c r="AB36" s="36">
        <v>1</v>
      </c>
      <c r="AC36" s="37"/>
      <c r="AD36" s="37">
        <v>44761.875</v>
      </c>
      <c r="AE36" s="37">
        <v>43227.875</v>
      </c>
      <c r="AF36" s="37">
        <v>43507.916666666664</v>
      </c>
      <c r="AG36" s="37"/>
      <c r="AH36" s="37">
        <v>43510.916666666664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40</v>
      </c>
      <c r="AR36" s="36" t="s">
        <v>400</v>
      </c>
      <c r="AS36" s="36">
        <v>49621</v>
      </c>
      <c r="AT36" s="36">
        <v>496.21</v>
      </c>
      <c r="AU36" s="36" t="s">
        <v>408</v>
      </c>
      <c r="AV36" s="43" t="s">
        <v>1079</v>
      </c>
      <c r="AW36" s="43" t="str">
        <f t="shared" si="0"/>
        <v>747669801HXXTXR MXDXXRX LXXNXTVXKX416.82SIMSIMSIM190118868144761.875FNEL144761.87543227.87543507.916666666743510.9166666667000000AMIL40NEXT MUNICIPAL SÃO PAULO49621496.21ATIVORepasse</v>
      </c>
      <c r="AX36" s="43">
        <f t="shared" si="1"/>
        <v>0</v>
      </c>
      <c r="AY36">
        <v>7</v>
      </c>
      <c r="AZ36">
        <v>1</v>
      </c>
      <c r="BA36">
        <f t="shared" si="2"/>
        <v>0</v>
      </c>
    </row>
    <row r="37" spans="1:53">
      <c r="A37" s="33"/>
      <c r="B37" s="33"/>
      <c r="C37" s="33"/>
      <c r="D37" s="33"/>
      <c r="E37" s="33"/>
      <c r="F37" s="34"/>
      <c r="G37" s="33"/>
      <c r="H37" s="33"/>
      <c r="I37" s="33"/>
      <c r="J37" s="34">
        <v>74766980</v>
      </c>
      <c r="K37" s="29">
        <v>1</v>
      </c>
      <c r="L37" s="34" t="s">
        <v>940</v>
      </c>
      <c r="M37" s="33"/>
      <c r="N37" s="33"/>
      <c r="O37" s="33"/>
      <c r="P37" s="33"/>
      <c r="Q37" s="33"/>
      <c r="R37" s="34">
        <v>416.82</v>
      </c>
      <c r="S37" s="34" t="s">
        <v>404</v>
      </c>
      <c r="T37" s="34" t="s">
        <v>404</v>
      </c>
      <c r="U37" s="34" t="s">
        <v>404</v>
      </c>
      <c r="V37" s="34">
        <v>19</v>
      </c>
      <c r="W37" s="34">
        <v>0</v>
      </c>
      <c r="X37" s="34">
        <v>1</v>
      </c>
      <c r="Y37" s="34">
        <v>188681</v>
      </c>
      <c r="Z37" s="35">
        <v>44761.875</v>
      </c>
      <c r="AA37" s="34" t="s">
        <v>387</v>
      </c>
      <c r="AB37" s="34">
        <v>1</v>
      </c>
      <c r="AC37" s="35"/>
      <c r="AD37" s="35">
        <v>44761.875</v>
      </c>
      <c r="AE37" s="35">
        <v>43227.875</v>
      </c>
      <c r="AF37" s="35">
        <v>43507.916666666664</v>
      </c>
      <c r="AG37" s="35"/>
      <c r="AH37" s="35">
        <v>43510.916666666664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40</v>
      </c>
      <c r="AR37" s="34" t="s">
        <v>400</v>
      </c>
      <c r="AS37" s="34">
        <v>49621</v>
      </c>
      <c r="AT37" s="34">
        <v>496.21</v>
      </c>
      <c r="AU37" s="34" t="s">
        <v>408</v>
      </c>
      <c r="AV37" s="43" t="s">
        <v>1079</v>
      </c>
      <c r="AW37" s="43" t="str">
        <f t="shared" si="0"/>
        <v>747669801HXXTXR MXDXXRX LXXNXTVXKX416.82SIMSIMSIM190118868144761.875FNEL144761.87543227.87543507.916666666743510.9166666667000000AMIL40NEXT MUNICIPAL SÃO PAULO49621496.21ATIVORepasse</v>
      </c>
      <c r="AX37" s="43">
        <f t="shared" si="1"/>
        <v>1</v>
      </c>
      <c r="AY37">
        <v>7</v>
      </c>
      <c r="AZ37">
        <v>1</v>
      </c>
      <c r="BA37">
        <f t="shared" si="2"/>
        <v>1</v>
      </c>
    </row>
    <row r="38" spans="1:53">
      <c r="A38" s="38" t="s">
        <v>256</v>
      </c>
      <c r="B38" s="38" t="s">
        <v>22</v>
      </c>
      <c r="C38" s="38" t="s">
        <v>21</v>
      </c>
      <c r="D38" s="38">
        <v>43058991</v>
      </c>
      <c r="E38" s="39">
        <v>44771.875</v>
      </c>
      <c r="F38" s="28">
        <v>1197781000</v>
      </c>
      <c r="G38" s="28" t="s">
        <v>1058</v>
      </c>
      <c r="H38" s="28" t="s">
        <v>23</v>
      </c>
      <c r="I38" s="39">
        <v>43538.875</v>
      </c>
      <c r="J38" s="38">
        <v>74953220</v>
      </c>
      <c r="K38" s="28">
        <v>3</v>
      </c>
      <c r="L38" s="38" t="s">
        <v>257</v>
      </c>
      <c r="M38" s="38">
        <v>0</v>
      </c>
      <c r="N38" s="38">
        <v>0</v>
      </c>
      <c r="O38" s="38" t="s">
        <v>81</v>
      </c>
      <c r="P38" s="38" t="s">
        <v>77</v>
      </c>
      <c r="Q38" s="38" t="s">
        <v>78</v>
      </c>
      <c r="R38" s="38">
        <v>103.93</v>
      </c>
      <c r="S38" s="33"/>
      <c r="T38" s="33"/>
      <c r="U38" s="33"/>
      <c r="V38" s="33"/>
      <c r="W38" s="33"/>
      <c r="X38" s="33"/>
      <c r="Y38" s="33"/>
      <c r="Z38" s="40">
        <v>44771.875</v>
      </c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43" t="s">
        <v>1080</v>
      </c>
      <c r="AW38" s="43" t="str">
        <f t="shared" si="0"/>
        <v>6302c799809be80ea0bc1f876302b4adfc395e31428b925e6302c799809be80ea0bc1f834305899144771.87511977810006302b4adfc395e31428b925e1197781000E43538.875749532203RXNXTX MXRIX MXTXU BXRBX00AMIL 400 QP NACIONAL R PJCAMens. Titular Faixa Etária Implant.T103.9344771.875Mensalidade</v>
      </c>
      <c r="AX38" s="43">
        <f t="shared" si="1"/>
        <v>0</v>
      </c>
      <c r="AY38">
        <v>7</v>
      </c>
      <c r="AZ38">
        <v>1</v>
      </c>
      <c r="BA38">
        <f t="shared" si="2"/>
        <v>0</v>
      </c>
    </row>
    <row r="39" spans="1:53">
      <c r="A39" s="33"/>
      <c r="B39" s="33"/>
      <c r="C39" s="33"/>
      <c r="D39" s="33"/>
      <c r="E39" s="33"/>
      <c r="F39" s="36"/>
      <c r="G39" s="33"/>
      <c r="H39" s="33"/>
      <c r="I39" s="33"/>
      <c r="J39" s="36">
        <v>74953220</v>
      </c>
      <c r="K39" s="30">
        <v>1</v>
      </c>
      <c r="L39" s="36" t="s">
        <v>941</v>
      </c>
      <c r="M39" s="33"/>
      <c r="N39" s="33"/>
      <c r="O39" s="33"/>
      <c r="P39" s="33"/>
      <c r="Q39" s="33"/>
      <c r="R39" s="36">
        <v>3221.73</v>
      </c>
      <c r="S39" s="36" t="s">
        <v>404</v>
      </c>
      <c r="T39" s="36" t="s">
        <v>404</v>
      </c>
      <c r="U39" s="36" t="s">
        <v>404</v>
      </c>
      <c r="V39" s="36">
        <v>57</v>
      </c>
      <c r="W39" s="36">
        <v>0</v>
      </c>
      <c r="X39" s="36">
        <v>1</v>
      </c>
      <c r="Y39" s="36">
        <v>191973</v>
      </c>
      <c r="Z39" s="37">
        <v>44761.875</v>
      </c>
      <c r="AA39" s="36" t="s">
        <v>392</v>
      </c>
      <c r="AB39" s="36">
        <v>0</v>
      </c>
      <c r="AC39" s="37">
        <v>44755.875</v>
      </c>
      <c r="AD39" s="37">
        <v>44761.875</v>
      </c>
      <c r="AE39" s="37">
        <v>25157.916666666668</v>
      </c>
      <c r="AF39" s="37">
        <v>44755.875</v>
      </c>
      <c r="AG39" s="37"/>
      <c r="AH39" s="37">
        <v>43538.875</v>
      </c>
      <c r="AI39" s="36"/>
      <c r="AJ39" s="36">
        <v>0</v>
      </c>
      <c r="AK39" s="36">
        <v>0</v>
      </c>
      <c r="AL39" s="36">
        <v>0</v>
      </c>
      <c r="AM39" s="36">
        <v>0</v>
      </c>
      <c r="AN39" s="36">
        <v>0</v>
      </c>
      <c r="AO39" s="36">
        <v>0</v>
      </c>
      <c r="AP39" s="36" t="s">
        <v>389</v>
      </c>
      <c r="AQ39" s="36">
        <v>39</v>
      </c>
      <c r="AR39" s="36" t="s">
        <v>390</v>
      </c>
      <c r="AS39" s="36">
        <v>383539</v>
      </c>
      <c r="AT39" s="36">
        <v>3835.39</v>
      </c>
      <c r="AU39" s="36" t="s">
        <v>391</v>
      </c>
      <c r="AV39" s="43" t="s">
        <v>1079</v>
      </c>
      <c r="AW39" s="43" t="str">
        <f t="shared" si="0"/>
        <v>749532201RXNXTX MXRXX MXTXU BXRBX3221.73SIMSIMSIM570119197344761.875ANMEP044755.87544761.87525157.916666666744755.87543538.875000000AMIL39AMIL 400 QP NACIONAL3835393835.39INATIVORepasse</v>
      </c>
      <c r="AX39" s="43">
        <f t="shared" si="1"/>
        <v>0</v>
      </c>
      <c r="AY39">
        <v>7</v>
      </c>
      <c r="AZ39">
        <v>1</v>
      </c>
      <c r="BA39">
        <f t="shared" si="2"/>
        <v>1</v>
      </c>
    </row>
    <row r="40" spans="1:53">
      <c r="A40" s="33"/>
      <c r="B40" s="33"/>
      <c r="C40" s="33"/>
      <c r="D40" s="33"/>
      <c r="E40" s="33"/>
      <c r="F40" s="34"/>
      <c r="G40" s="33"/>
      <c r="H40" s="33"/>
      <c r="I40" s="33"/>
      <c r="J40" s="34">
        <v>74953220</v>
      </c>
      <c r="K40" s="29">
        <v>1</v>
      </c>
      <c r="L40" s="34" t="s">
        <v>941</v>
      </c>
      <c r="M40" s="33"/>
      <c r="N40" s="33"/>
      <c r="O40" s="33"/>
      <c r="P40" s="33"/>
      <c r="Q40" s="33"/>
      <c r="R40" s="34">
        <v>3221.73</v>
      </c>
      <c r="S40" s="34" t="s">
        <v>404</v>
      </c>
      <c r="T40" s="34" t="s">
        <v>404</v>
      </c>
      <c r="U40" s="34" t="s">
        <v>404</v>
      </c>
      <c r="V40" s="34">
        <v>57</v>
      </c>
      <c r="W40" s="34">
        <v>0</v>
      </c>
      <c r="X40" s="34">
        <v>1</v>
      </c>
      <c r="Y40" s="34">
        <v>191973</v>
      </c>
      <c r="Z40" s="35">
        <v>44761.875</v>
      </c>
      <c r="AA40" s="34" t="s">
        <v>392</v>
      </c>
      <c r="AB40" s="34">
        <v>0</v>
      </c>
      <c r="AC40" s="35">
        <v>44755.875</v>
      </c>
      <c r="AD40" s="35">
        <v>44761.875</v>
      </c>
      <c r="AE40" s="35">
        <v>25157.916666666668</v>
      </c>
      <c r="AF40" s="35">
        <v>44755.875</v>
      </c>
      <c r="AG40" s="35"/>
      <c r="AH40" s="35">
        <v>43538.875</v>
      </c>
      <c r="AI40" s="34"/>
      <c r="AJ40" s="34">
        <v>0</v>
      </c>
      <c r="AK40" s="34">
        <v>0</v>
      </c>
      <c r="AL40" s="34">
        <v>0</v>
      </c>
      <c r="AM40" s="34">
        <v>0</v>
      </c>
      <c r="AN40" s="34">
        <v>0</v>
      </c>
      <c r="AO40" s="34">
        <v>0</v>
      </c>
      <c r="AP40" s="34" t="s">
        <v>389</v>
      </c>
      <c r="AQ40" s="34">
        <v>39</v>
      </c>
      <c r="AR40" s="34" t="s">
        <v>390</v>
      </c>
      <c r="AS40" s="34">
        <v>383539</v>
      </c>
      <c r="AT40" s="34">
        <v>3835.39</v>
      </c>
      <c r="AU40" s="34" t="s">
        <v>391</v>
      </c>
      <c r="AV40" s="43" t="s">
        <v>1079</v>
      </c>
      <c r="AW40" s="43" t="str">
        <f t="shared" si="0"/>
        <v>749532201RXNXTX MXRXX MXTXU BXRBX3221.73SIMSIMSIM570119197344761.875ANMEP044755.87544761.87525157.916666666744755.87543538.875000000AMIL39AMIL 400 QP NACIONAL3835393835.39INATIVORepasse</v>
      </c>
      <c r="AX40" s="43">
        <f t="shared" si="1"/>
        <v>1</v>
      </c>
      <c r="AY40">
        <v>7</v>
      </c>
      <c r="AZ40">
        <v>1</v>
      </c>
      <c r="BA40">
        <f t="shared" si="2"/>
        <v>1</v>
      </c>
    </row>
    <row r="41" spans="1:53">
      <c r="A41" s="33"/>
      <c r="B41" s="33"/>
      <c r="C41" s="33"/>
      <c r="D41" s="33"/>
      <c r="E41" s="33"/>
      <c r="F41" s="36"/>
      <c r="G41" s="33"/>
      <c r="H41" s="33"/>
      <c r="I41" s="33"/>
      <c r="J41" s="36">
        <v>74953220</v>
      </c>
      <c r="K41" s="30">
        <v>1</v>
      </c>
      <c r="L41" s="36" t="s">
        <v>941</v>
      </c>
      <c r="M41" s="33"/>
      <c r="N41" s="33"/>
      <c r="O41" s="33"/>
      <c r="P41" s="33"/>
      <c r="Q41" s="33"/>
      <c r="R41" s="36">
        <v>3221.73</v>
      </c>
      <c r="S41" s="36" t="s">
        <v>404</v>
      </c>
      <c r="T41" s="36" t="s">
        <v>404</v>
      </c>
      <c r="U41" s="36" t="s">
        <v>404</v>
      </c>
      <c r="V41" s="36">
        <v>57</v>
      </c>
      <c r="W41" s="36">
        <v>0</v>
      </c>
      <c r="X41" s="36">
        <v>1</v>
      </c>
      <c r="Y41" s="36">
        <v>191973</v>
      </c>
      <c r="Z41" s="37">
        <v>44761.875</v>
      </c>
      <c r="AA41" s="36" t="s">
        <v>392</v>
      </c>
      <c r="AB41" s="36">
        <v>0</v>
      </c>
      <c r="AC41" s="37">
        <v>44755.875</v>
      </c>
      <c r="AD41" s="37">
        <v>44761.875</v>
      </c>
      <c r="AE41" s="37">
        <v>25157.916666666668</v>
      </c>
      <c r="AF41" s="37">
        <v>44755.875</v>
      </c>
      <c r="AG41" s="37"/>
      <c r="AH41" s="37">
        <v>43538.875</v>
      </c>
      <c r="AI41" s="36"/>
      <c r="AJ41" s="36">
        <v>0</v>
      </c>
      <c r="AK41" s="36">
        <v>0</v>
      </c>
      <c r="AL41" s="36">
        <v>0</v>
      </c>
      <c r="AM41" s="36">
        <v>0</v>
      </c>
      <c r="AN41" s="36">
        <v>0</v>
      </c>
      <c r="AO41" s="36">
        <v>0</v>
      </c>
      <c r="AP41" s="36" t="s">
        <v>389</v>
      </c>
      <c r="AQ41" s="36">
        <v>39</v>
      </c>
      <c r="AR41" s="36" t="s">
        <v>390</v>
      </c>
      <c r="AS41" s="36">
        <v>383539</v>
      </c>
      <c r="AT41" s="36">
        <v>3835.39</v>
      </c>
      <c r="AU41" s="36" t="s">
        <v>391</v>
      </c>
      <c r="AV41" s="43" t="s">
        <v>1079</v>
      </c>
      <c r="AW41" s="43" t="str">
        <f t="shared" si="0"/>
        <v>749532201RXNXTX MXRXX MXTXU BXRBX3221.73SIMSIMSIM570119197344761.875ANMEP044755.87544761.87525157.916666666744755.87543538.875000000AMIL39AMIL 400 QP NACIONAL3835393835.39INATIVORepasse</v>
      </c>
      <c r="AX41" s="43">
        <f t="shared" si="1"/>
        <v>1</v>
      </c>
      <c r="AY41">
        <v>7</v>
      </c>
      <c r="AZ41">
        <v>1</v>
      </c>
      <c r="BA41">
        <f t="shared" si="2"/>
        <v>1</v>
      </c>
    </row>
    <row r="42" spans="1:53">
      <c r="A42" s="33"/>
      <c r="B42" s="33"/>
      <c r="C42" s="33"/>
      <c r="D42" s="33"/>
      <c r="E42" s="33"/>
      <c r="F42" s="36">
        <v>1191014000</v>
      </c>
      <c r="G42" s="33"/>
      <c r="H42" s="33"/>
      <c r="I42" s="33"/>
      <c r="J42" s="36">
        <v>75018205</v>
      </c>
      <c r="K42" s="30">
        <v>1</v>
      </c>
      <c r="L42" s="36" t="s">
        <v>851</v>
      </c>
      <c r="M42" s="33"/>
      <c r="N42" s="33"/>
      <c r="O42" s="33"/>
      <c r="P42" s="33"/>
      <c r="Q42" s="33"/>
      <c r="R42" s="36">
        <v>416.82</v>
      </c>
      <c r="S42" s="36" t="s">
        <v>404</v>
      </c>
      <c r="T42" s="36" t="s">
        <v>404</v>
      </c>
      <c r="U42" s="36" t="s">
        <v>404</v>
      </c>
      <c r="V42" s="36">
        <v>19</v>
      </c>
      <c r="W42" s="36">
        <v>0</v>
      </c>
      <c r="X42" s="36">
        <v>1</v>
      </c>
      <c r="Y42" s="36">
        <v>164470</v>
      </c>
      <c r="Z42" s="37">
        <v>44761.875</v>
      </c>
      <c r="AA42" s="36" t="s">
        <v>387</v>
      </c>
      <c r="AB42" s="36">
        <v>1</v>
      </c>
      <c r="AC42" s="37"/>
      <c r="AD42" s="37">
        <v>44761.875</v>
      </c>
      <c r="AE42" s="37">
        <v>43539.875</v>
      </c>
      <c r="AF42" s="37">
        <v>43545.875</v>
      </c>
      <c r="AG42" s="37"/>
      <c r="AH42" s="37">
        <v>43545.875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45</v>
      </c>
      <c r="AR42" s="36" t="s">
        <v>400</v>
      </c>
      <c r="AS42" s="36">
        <v>49621</v>
      </c>
      <c r="AT42" s="36">
        <v>496.21</v>
      </c>
      <c r="AU42" s="36" t="s">
        <v>408</v>
      </c>
      <c r="AV42" s="43" t="s">
        <v>1079</v>
      </c>
      <c r="AW42" s="43" t="str">
        <f t="shared" si="0"/>
        <v>1191014000750182051XRTHUR XLXVXXRX RXDRXGUX416.82SIMSIMSIM190116447044761.875FNEL144761.87543539.87543545.87543545.875000000AMIL45NEXT MUNICIPAL SÃO PAULO49621496.21ATIVORepasse</v>
      </c>
      <c r="AX42" s="43">
        <f t="shared" si="1"/>
        <v>0</v>
      </c>
      <c r="AY42">
        <v>7</v>
      </c>
      <c r="AZ42">
        <v>1</v>
      </c>
      <c r="BA42">
        <f t="shared" si="2"/>
        <v>0</v>
      </c>
    </row>
    <row r="43" spans="1:53">
      <c r="A43" s="33"/>
      <c r="B43" s="33"/>
      <c r="C43" s="33"/>
      <c r="D43" s="33"/>
      <c r="E43" s="33"/>
      <c r="F43" s="34">
        <v>1191014000</v>
      </c>
      <c r="G43" s="33"/>
      <c r="H43" s="33"/>
      <c r="I43" s="33"/>
      <c r="J43" s="34">
        <v>75018205</v>
      </c>
      <c r="K43" s="29">
        <v>1</v>
      </c>
      <c r="L43" s="34" t="s">
        <v>851</v>
      </c>
      <c r="M43" s="33"/>
      <c r="N43" s="33"/>
      <c r="O43" s="33"/>
      <c r="P43" s="33"/>
      <c r="Q43" s="33"/>
      <c r="R43" s="34">
        <v>416.82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164470</v>
      </c>
      <c r="Z43" s="35">
        <v>44761.875</v>
      </c>
      <c r="AA43" s="34" t="s">
        <v>387</v>
      </c>
      <c r="AB43" s="34">
        <v>1</v>
      </c>
      <c r="AC43" s="35"/>
      <c r="AD43" s="35">
        <v>44761.875</v>
      </c>
      <c r="AE43" s="35">
        <v>43539.875</v>
      </c>
      <c r="AF43" s="35">
        <v>43545.875</v>
      </c>
      <c r="AG43" s="35"/>
      <c r="AH43" s="35">
        <v>43545.875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45</v>
      </c>
      <c r="AR43" s="34" t="s">
        <v>400</v>
      </c>
      <c r="AS43" s="34">
        <v>49621</v>
      </c>
      <c r="AT43" s="34">
        <v>496.21</v>
      </c>
      <c r="AU43" s="34" t="s">
        <v>408</v>
      </c>
      <c r="AV43" s="43" t="s">
        <v>1079</v>
      </c>
      <c r="AW43" s="43" t="str">
        <f t="shared" si="0"/>
        <v>1191014000750182051XRTHUR XLXVXXRX RXDRXGUX416.82SIMSIMSIM190116447044761.875FNEL144761.87543539.87543545.87543545.875000000AMIL45NEXT MUNICIPAL SÃO PAULO49621496.21ATIVORepasse</v>
      </c>
      <c r="AX43" s="43">
        <f t="shared" si="1"/>
        <v>1</v>
      </c>
      <c r="AY43">
        <v>7</v>
      </c>
      <c r="AZ43">
        <v>1</v>
      </c>
      <c r="BA43">
        <f t="shared" si="2"/>
        <v>1</v>
      </c>
    </row>
    <row r="44" spans="1:53">
      <c r="A44" s="33"/>
      <c r="B44" s="33"/>
      <c r="C44" s="33"/>
      <c r="D44" s="33"/>
      <c r="E44" s="33"/>
      <c r="F44" s="36"/>
      <c r="G44" s="33"/>
      <c r="H44" s="33"/>
      <c r="I44" s="33"/>
      <c r="J44" s="36">
        <v>75187990</v>
      </c>
      <c r="K44" s="30">
        <v>1</v>
      </c>
      <c r="L44" s="36" t="s">
        <v>952</v>
      </c>
      <c r="M44" s="33"/>
      <c r="N44" s="33"/>
      <c r="O44" s="33"/>
      <c r="P44" s="33"/>
      <c r="Q44" s="33"/>
      <c r="R44" s="36">
        <v>1180.28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207638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40881.916666666664</v>
      </c>
      <c r="AF44" s="37">
        <v>43569.875</v>
      </c>
      <c r="AG44" s="37"/>
      <c r="AH44" s="37">
        <v>43569.875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38</v>
      </c>
      <c r="AR44" s="36" t="s">
        <v>390</v>
      </c>
      <c r="AS44" s="36">
        <v>140509</v>
      </c>
      <c r="AT44" s="36">
        <v>1405.09</v>
      </c>
      <c r="AU44" s="36" t="s">
        <v>408</v>
      </c>
      <c r="AV44" s="43" t="s">
        <v>1079</v>
      </c>
      <c r="AW44" s="43" t="str">
        <f t="shared" si="0"/>
        <v>751879901XYLLX VXTXRXX WXRRXX XLVX1180.28SIMSIMSIM190120763844761.875FNEL044761.87540881.916666666743569.87543569.875000000AMIL38AMIL 400 QP NACIONAL1405091405.09ATIVORepasse</v>
      </c>
      <c r="AX44" s="43">
        <f t="shared" si="1"/>
        <v>0</v>
      </c>
      <c r="AY44">
        <v>7</v>
      </c>
      <c r="AZ44">
        <v>1</v>
      </c>
      <c r="BA44">
        <f t="shared" si="2"/>
        <v>0</v>
      </c>
    </row>
    <row r="45" spans="1:53">
      <c r="A45" s="33"/>
      <c r="B45" s="33"/>
      <c r="C45" s="33"/>
      <c r="D45" s="33"/>
      <c r="E45" s="33"/>
      <c r="F45" s="34"/>
      <c r="G45" s="33"/>
      <c r="H45" s="33"/>
      <c r="I45" s="33"/>
      <c r="J45" s="34">
        <v>75187990</v>
      </c>
      <c r="K45" s="29">
        <v>1</v>
      </c>
      <c r="L45" s="34" t="s">
        <v>952</v>
      </c>
      <c r="M45" s="33"/>
      <c r="N45" s="33"/>
      <c r="O45" s="33"/>
      <c r="P45" s="33"/>
      <c r="Q45" s="33"/>
      <c r="R45" s="34">
        <v>1180.28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207638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40881.916666666664</v>
      </c>
      <c r="AF45" s="35">
        <v>43569.875</v>
      </c>
      <c r="AG45" s="35"/>
      <c r="AH45" s="35">
        <v>43569.875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38</v>
      </c>
      <c r="AR45" s="34" t="s">
        <v>390</v>
      </c>
      <c r="AS45" s="34">
        <v>140509</v>
      </c>
      <c r="AT45" s="34">
        <v>1405.09</v>
      </c>
      <c r="AU45" s="34" t="s">
        <v>408</v>
      </c>
      <c r="AV45" s="43" t="s">
        <v>1079</v>
      </c>
      <c r="AW45" s="43" t="str">
        <f t="shared" si="0"/>
        <v>751879901XYLLX VXTXRXX WXRRXX XLVX1180.28SIMSIMSIM190120763844761.875FNEL044761.87540881.916666666743569.87543569.875000000AMIL38AMIL 400 QP NACIONAL1405091405.09ATIVORepasse</v>
      </c>
      <c r="AX45" s="43">
        <f t="shared" si="1"/>
        <v>1</v>
      </c>
      <c r="AY45">
        <v>7</v>
      </c>
      <c r="AZ45">
        <v>1</v>
      </c>
      <c r="BA45">
        <f t="shared" si="2"/>
        <v>1</v>
      </c>
    </row>
    <row r="46" spans="1:53">
      <c r="A46" s="31" t="s">
        <v>227</v>
      </c>
      <c r="B46" s="31" t="s">
        <v>19</v>
      </c>
      <c r="C46" s="31" t="s">
        <v>18</v>
      </c>
      <c r="D46" s="31">
        <v>43066807</v>
      </c>
      <c r="E46" s="32">
        <v>44771.875</v>
      </c>
      <c r="F46" s="27">
        <v>1198444000</v>
      </c>
      <c r="G46" s="27" t="s">
        <v>1060</v>
      </c>
      <c r="H46" s="27" t="s">
        <v>20</v>
      </c>
      <c r="I46" s="32">
        <v>43569.875</v>
      </c>
      <c r="J46" s="31">
        <v>75188813</v>
      </c>
      <c r="K46" s="27">
        <v>3</v>
      </c>
      <c r="L46" s="31" t="s">
        <v>228</v>
      </c>
      <c r="M46" s="31">
        <v>0</v>
      </c>
      <c r="N46" s="31">
        <v>0</v>
      </c>
      <c r="O46" s="31" t="s">
        <v>201</v>
      </c>
      <c r="P46" s="31" t="s">
        <v>77</v>
      </c>
      <c r="Q46" s="31" t="s">
        <v>78</v>
      </c>
      <c r="R46" s="31">
        <v>13.45</v>
      </c>
      <c r="S46" s="33"/>
      <c r="T46" s="33"/>
      <c r="U46" s="33"/>
      <c r="V46" s="33"/>
      <c r="W46" s="33"/>
      <c r="X46" s="33"/>
      <c r="Y46" s="33"/>
      <c r="Z46" s="40">
        <v>44771.875</v>
      </c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43" t="s">
        <v>1080</v>
      </c>
      <c r="AW46" s="43" t="str">
        <f t="shared" si="0"/>
        <v>6302b525171b4e38d1b83f156302b4ad7d8f3341632e5b086302b525171b4e38d1b83f074306680744771.87511984440006302b4ad7d8f3341632e5b081198444000D43569.875751888133XRTHUR FXRNXNDX DX NXWIMXNTX FRXITX00NEXT MUN SÃO PAULO QC PJCAMens. Titular Faixa Etária Implant.T13.4544771.875Mensalidade</v>
      </c>
      <c r="AX46" s="43">
        <f t="shared" si="1"/>
        <v>0</v>
      </c>
      <c r="AY46">
        <v>7</v>
      </c>
      <c r="AZ46">
        <v>1</v>
      </c>
      <c r="BA46">
        <f t="shared" si="2"/>
        <v>0</v>
      </c>
    </row>
    <row r="47" spans="1:53">
      <c r="A47" s="33"/>
      <c r="B47" s="33"/>
      <c r="C47" s="33"/>
      <c r="D47" s="33"/>
      <c r="E47" s="33"/>
      <c r="F47" s="34"/>
      <c r="G47" s="33"/>
      <c r="H47" s="33"/>
      <c r="I47" s="33"/>
      <c r="J47" s="34">
        <v>75188813</v>
      </c>
      <c r="K47" s="29">
        <v>1</v>
      </c>
      <c r="L47" s="34" t="s">
        <v>958</v>
      </c>
      <c r="M47" s="33"/>
      <c r="N47" s="33"/>
      <c r="O47" s="33"/>
      <c r="P47" s="33"/>
      <c r="Q47" s="33"/>
      <c r="R47" s="34">
        <v>416.82</v>
      </c>
      <c r="S47" s="34" t="s">
        <v>404</v>
      </c>
      <c r="T47" s="34" t="s">
        <v>404</v>
      </c>
      <c r="U47" s="34" t="s">
        <v>404</v>
      </c>
      <c r="V47" s="34">
        <v>19</v>
      </c>
      <c r="W47" s="34">
        <v>0</v>
      </c>
      <c r="X47" s="34">
        <v>1</v>
      </c>
      <c r="Y47" s="34">
        <v>208393</v>
      </c>
      <c r="Z47" s="35">
        <v>44761.875</v>
      </c>
      <c r="AA47" s="34" t="s">
        <v>387</v>
      </c>
      <c r="AB47" s="34">
        <v>0</v>
      </c>
      <c r="AC47" s="35">
        <v>44754.875</v>
      </c>
      <c r="AD47" s="35">
        <v>44761.875</v>
      </c>
      <c r="AE47" s="35">
        <v>42875.875</v>
      </c>
      <c r="AF47" s="35">
        <v>44754.875</v>
      </c>
      <c r="AG47" s="35"/>
      <c r="AH47" s="35">
        <v>43569.875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38</v>
      </c>
      <c r="AR47" s="34" t="s">
        <v>400</v>
      </c>
      <c r="AS47" s="34">
        <v>49621</v>
      </c>
      <c r="AT47" s="34">
        <v>496.21</v>
      </c>
      <c r="AU47" s="34" t="s">
        <v>391</v>
      </c>
      <c r="AV47" s="43" t="s">
        <v>1079</v>
      </c>
      <c r="AW47" s="43" t="str">
        <f t="shared" si="0"/>
        <v>751888131XRTHUR FXRNXNDX DX NXWXMXNTX FRXXTX416.82SIMSIMSIM190120839344761.875FNEL044754.87544761.87542875.87544754.87543569.875000000AMIL38NEXT MUNICIPAL SÃO PAULO49621496.21INATIVORepasse</v>
      </c>
      <c r="AX47" s="43">
        <f t="shared" si="1"/>
        <v>0</v>
      </c>
      <c r="AY47">
        <v>7</v>
      </c>
      <c r="AZ47">
        <v>1</v>
      </c>
      <c r="BA47">
        <f t="shared" si="2"/>
        <v>1</v>
      </c>
    </row>
    <row r="48" spans="1:53">
      <c r="A48" s="33"/>
      <c r="B48" s="33"/>
      <c r="C48" s="33"/>
      <c r="D48" s="33"/>
      <c r="E48" s="33"/>
      <c r="F48" s="36"/>
      <c r="G48" s="33"/>
      <c r="H48" s="33"/>
      <c r="I48" s="33"/>
      <c r="J48" s="36">
        <v>75188813</v>
      </c>
      <c r="K48" s="30">
        <v>1</v>
      </c>
      <c r="L48" s="36" t="s">
        <v>958</v>
      </c>
      <c r="M48" s="33"/>
      <c r="N48" s="33"/>
      <c r="O48" s="33"/>
      <c r="P48" s="33"/>
      <c r="Q48" s="33"/>
      <c r="R48" s="36">
        <v>416.82</v>
      </c>
      <c r="S48" s="36" t="s">
        <v>404</v>
      </c>
      <c r="T48" s="36" t="s">
        <v>404</v>
      </c>
      <c r="U48" s="36" t="s">
        <v>404</v>
      </c>
      <c r="V48" s="36">
        <v>19</v>
      </c>
      <c r="W48" s="36">
        <v>0</v>
      </c>
      <c r="X48" s="36">
        <v>1</v>
      </c>
      <c r="Y48" s="36">
        <v>208393</v>
      </c>
      <c r="Z48" s="37">
        <v>44761.875</v>
      </c>
      <c r="AA48" s="36" t="s">
        <v>387</v>
      </c>
      <c r="AB48" s="36">
        <v>0</v>
      </c>
      <c r="AC48" s="37">
        <v>44754.875</v>
      </c>
      <c r="AD48" s="37">
        <v>44761.875</v>
      </c>
      <c r="AE48" s="37">
        <v>42875.875</v>
      </c>
      <c r="AF48" s="37">
        <v>44754.875</v>
      </c>
      <c r="AG48" s="37"/>
      <c r="AH48" s="37">
        <v>43569.875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38</v>
      </c>
      <c r="AR48" s="36" t="s">
        <v>400</v>
      </c>
      <c r="AS48" s="36">
        <v>49621</v>
      </c>
      <c r="AT48" s="36">
        <v>496.21</v>
      </c>
      <c r="AU48" s="36" t="s">
        <v>391</v>
      </c>
      <c r="AV48" s="43" t="s">
        <v>1079</v>
      </c>
      <c r="AW48" s="43" t="str">
        <f t="shared" si="0"/>
        <v>751888131XRTHUR FXRNXNDX DX NXWXMXNTX FRXXTX416.82SIMSIMSIM190120839344761.875FNEL044754.87544761.87542875.87544754.87543569.875000000AMIL38NEXT MUNICIPAL SÃO PAULO49621496.21INATIVORepasse</v>
      </c>
      <c r="AX48" s="43">
        <f t="shared" si="1"/>
        <v>1</v>
      </c>
      <c r="AY48">
        <v>7</v>
      </c>
      <c r="AZ48">
        <v>1</v>
      </c>
      <c r="BA48">
        <f t="shared" si="2"/>
        <v>1</v>
      </c>
    </row>
    <row r="49" spans="1:53">
      <c r="A49" s="33"/>
      <c r="B49" s="33"/>
      <c r="C49" s="33"/>
      <c r="D49" s="33"/>
      <c r="E49" s="33"/>
      <c r="F49" s="34"/>
      <c r="G49" s="33"/>
      <c r="H49" s="33"/>
      <c r="I49" s="33"/>
      <c r="J49" s="34">
        <v>75188813</v>
      </c>
      <c r="K49" s="29">
        <v>1</v>
      </c>
      <c r="L49" s="34" t="s">
        <v>958</v>
      </c>
      <c r="M49" s="33"/>
      <c r="N49" s="33"/>
      <c r="O49" s="33"/>
      <c r="P49" s="33"/>
      <c r="Q49" s="33"/>
      <c r="R49" s="34">
        <v>416.82</v>
      </c>
      <c r="S49" s="34" t="s">
        <v>404</v>
      </c>
      <c r="T49" s="34" t="s">
        <v>404</v>
      </c>
      <c r="U49" s="34" t="s">
        <v>404</v>
      </c>
      <c r="V49" s="34">
        <v>19</v>
      </c>
      <c r="W49" s="34">
        <v>0</v>
      </c>
      <c r="X49" s="34">
        <v>1</v>
      </c>
      <c r="Y49" s="34">
        <v>208393</v>
      </c>
      <c r="Z49" s="35">
        <v>44761.875</v>
      </c>
      <c r="AA49" s="34" t="s">
        <v>387</v>
      </c>
      <c r="AB49" s="34">
        <v>0</v>
      </c>
      <c r="AC49" s="35">
        <v>44754.875</v>
      </c>
      <c r="AD49" s="35">
        <v>44761.875</v>
      </c>
      <c r="AE49" s="35">
        <v>42875.875</v>
      </c>
      <c r="AF49" s="35">
        <v>44754.875</v>
      </c>
      <c r="AG49" s="35"/>
      <c r="AH49" s="35">
        <v>43569.875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38</v>
      </c>
      <c r="AR49" s="34" t="s">
        <v>400</v>
      </c>
      <c r="AS49" s="34">
        <v>49621</v>
      </c>
      <c r="AT49" s="34">
        <v>496.21</v>
      </c>
      <c r="AU49" s="34" t="s">
        <v>391</v>
      </c>
      <c r="AV49" s="43" t="s">
        <v>1079</v>
      </c>
      <c r="AW49" s="43" t="str">
        <f t="shared" si="0"/>
        <v>751888131XRTHUR FXRNXNDX DX NXWXMXNTX FRXXTX416.82SIMSIMSIM190120839344761.875FNEL044754.87544761.87542875.87544754.87543569.875000000AMIL38NEXT MUNICIPAL SÃO PAULO49621496.21INATIVORepasse</v>
      </c>
      <c r="AX49" s="43">
        <f t="shared" si="1"/>
        <v>1</v>
      </c>
      <c r="AY49">
        <v>7</v>
      </c>
      <c r="AZ49">
        <v>1</v>
      </c>
      <c r="BA49">
        <f t="shared" si="2"/>
        <v>1</v>
      </c>
    </row>
    <row r="50" spans="1:53">
      <c r="A50" s="33"/>
      <c r="B50" s="33"/>
      <c r="C50" s="33"/>
      <c r="D50" s="33"/>
      <c r="E50" s="33"/>
      <c r="F50" s="34"/>
      <c r="G50" s="33"/>
      <c r="H50" s="33"/>
      <c r="I50" s="33"/>
      <c r="J50" s="34">
        <v>76100313</v>
      </c>
      <c r="K50" s="29">
        <v>1</v>
      </c>
      <c r="L50" s="34" t="s">
        <v>965</v>
      </c>
      <c r="M50" s="33"/>
      <c r="N50" s="33"/>
      <c r="O50" s="33"/>
      <c r="P50" s="33"/>
      <c r="Q50" s="33"/>
      <c r="R50" s="34">
        <v>416.82</v>
      </c>
      <c r="S50" s="34" t="s">
        <v>404</v>
      </c>
      <c r="T50" s="34" t="s">
        <v>404</v>
      </c>
      <c r="U50" s="34" t="s">
        <v>404</v>
      </c>
      <c r="V50" s="34">
        <v>19</v>
      </c>
      <c r="W50" s="34">
        <v>0</v>
      </c>
      <c r="X50" s="34">
        <v>1</v>
      </c>
      <c r="Y50" s="34">
        <v>213069</v>
      </c>
      <c r="Z50" s="35">
        <v>44761.875</v>
      </c>
      <c r="AA50" s="34" t="s">
        <v>387</v>
      </c>
      <c r="AB50" s="34">
        <v>0</v>
      </c>
      <c r="AC50" s="35"/>
      <c r="AD50" s="35">
        <v>44761.875</v>
      </c>
      <c r="AE50" s="35">
        <v>41924.875</v>
      </c>
      <c r="AF50" s="35">
        <v>43599.875</v>
      </c>
      <c r="AG50" s="35"/>
      <c r="AH50" s="35">
        <v>43599.875</v>
      </c>
      <c r="AI50" s="34"/>
      <c r="AJ50" s="34">
        <v>0</v>
      </c>
      <c r="AK50" s="34">
        <v>0</v>
      </c>
      <c r="AL50" s="34">
        <v>0</v>
      </c>
      <c r="AM50" s="34">
        <v>0</v>
      </c>
      <c r="AN50" s="34">
        <v>0</v>
      </c>
      <c r="AO50" s="34">
        <v>0</v>
      </c>
      <c r="AP50" s="34" t="s">
        <v>389</v>
      </c>
      <c r="AQ50" s="34">
        <v>37</v>
      </c>
      <c r="AR50" s="34" t="s">
        <v>400</v>
      </c>
      <c r="AS50" s="34">
        <v>49621</v>
      </c>
      <c r="AT50" s="34">
        <v>496.21</v>
      </c>
      <c r="AU50" s="34" t="s">
        <v>408</v>
      </c>
      <c r="AV50" s="43" t="s">
        <v>1079</v>
      </c>
      <c r="AW50" s="43" t="str">
        <f t="shared" si="0"/>
        <v>761003131JULXX XNTXNXX FXXTXX DX LXMX416.82SIMSIMSIM190121306944761.875FNEL044761.87541924.87543599.87543599.875000000AMIL37NEXT MUNICIPAL SÃO PAULO49621496.21ATIVORepasse</v>
      </c>
      <c r="AX50" s="43">
        <f t="shared" si="1"/>
        <v>0</v>
      </c>
      <c r="AY50">
        <v>7</v>
      </c>
      <c r="AZ50">
        <v>1</v>
      </c>
      <c r="BA50">
        <f t="shared" si="2"/>
        <v>0</v>
      </c>
    </row>
    <row r="51" spans="1:53">
      <c r="A51" s="33"/>
      <c r="B51" s="33"/>
      <c r="C51" s="33"/>
      <c r="D51" s="33"/>
      <c r="E51" s="33"/>
      <c r="F51" s="36"/>
      <c r="G51" s="33"/>
      <c r="H51" s="33"/>
      <c r="I51" s="33"/>
      <c r="J51" s="36">
        <v>76100313</v>
      </c>
      <c r="K51" s="30">
        <v>1</v>
      </c>
      <c r="L51" s="36" t="s">
        <v>965</v>
      </c>
      <c r="M51" s="33"/>
      <c r="N51" s="33"/>
      <c r="O51" s="33"/>
      <c r="P51" s="33"/>
      <c r="Q51" s="33"/>
      <c r="R51" s="36">
        <v>416.82</v>
      </c>
      <c r="S51" s="36" t="s">
        <v>404</v>
      </c>
      <c r="T51" s="36" t="s">
        <v>404</v>
      </c>
      <c r="U51" s="36" t="s">
        <v>404</v>
      </c>
      <c r="V51" s="36">
        <v>19</v>
      </c>
      <c r="W51" s="36">
        <v>0</v>
      </c>
      <c r="X51" s="36">
        <v>1</v>
      </c>
      <c r="Y51" s="36">
        <v>213069</v>
      </c>
      <c r="Z51" s="37">
        <v>44761.875</v>
      </c>
      <c r="AA51" s="36" t="s">
        <v>387</v>
      </c>
      <c r="AB51" s="36">
        <v>0</v>
      </c>
      <c r="AC51" s="37"/>
      <c r="AD51" s="37">
        <v>44761.875</v>
      </c>
      <c r="AE51" s="37">
        <v>41924.875</v>
      </c>
      <c r="AF51" s="37">
        <v>43599.875</v>
      </c>
      <c r="AG51" s="37"/>
      <c r="AH51" s="37">
        <v>43599.875</v>
      </c>
      <c r="AI51" s="36"/>
      <c r="AJ51" s="36">
        <v>0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 t="s">
        <v>389</v>
      </c>
      <c r="AQ51" s="36">
        <v>37</v>
      </c>
      <c r="AR51" s="36" t="s">
        <v>400</v>
      </c>
      <c r="AS51" s="36">
        <v>49621</v>
      </c>
      <c r="AT51" s="36">
        <v>496.21</v>
      </c>
      <c r="AU51" s="36" t="s">
        <v>408</v>
      </c>
      <c r="AV51" s="43" t="s">
        <v>1079</v>
      </c>
      <c r="AW51" s="43" t="str">
        <f t="shared" si="0"/>
        <v>761003131JULXX XNTXNXX FXXTXX DX LXMX416.82SIMSIMSIM190121306944761.875FNEL044761.87541924.87543599.87543599.875000000AMIL37NEXT MUNICIPAL SÃO PAULO49621496.21ATIVORepasse</v>
      </c>
      <c r="AX51" s="43">
        <f t="shared" si="1"/>
        <v>1</v>
      </c>
      <c r="AY51">
        <v>7</v>
      </c>
      <c r="AZ51">
        <v>1</v>
      </c>
      <c r="BA51">
        <f t="shared" si="2"/>
        <v>1</v>
      </c>
    </row>
    <row r="52" spans="1:53">
      <c r="A52" s="31" t="s">
        <v>235</v>
      </c>
      <c r="B52" s="31" t="s">
        <v>19</v>
      </c>
      <c r="C52" s="31" t="s">
        <v>18</v>
      </c>
      <c r="D52" s="31">
        <v>43066807</v>
      </c>
      <c r="E52" s="32">
        <v>44771.875</v>
      </c>
      <c r="F52" s="27">
        <v>1198444000</v>
      </c>
      <c r="G52" s="27" t="s">
        <v>1060</v>
      </c>
      <c r="H52" s="27" t="s">
        <v>20</v>
      </c>
      <c r="I52" s="32">
        <v>43599.875</v>
      </c>
      <c r="J52" s="31">
        <v>76100317</v>
      </c>
      <c r="K52" s="27">
        <v>3</v>
      </c>
      <c r="L52" s="31" t="s">
        <v>236</v>
      </c>
      <c r="M52" s="31">
        <v>0</v>
      </c>
      <c r="N52" s="31">
        <v>0</v>
      </c>
      <c r="O52" s="31" t="s">
        <v>201</v>
      </c>
      <c r="P52" s="31" t="s">
        <v>99</v>
      </c>
      <c r="Q52" s="31" t="s">
        <v>78</v>
      </c>
      <c r="R52" s="31">
        <v>-62.2</v>
      </c>
      <c r="S52" s="33"/>
      <c r="T52" s="33"/>
      <c r="U52" s="33"/>
      <c r="V52" s="33"/>
      <c r="W52" s="33"/>
      <c r="X52" s="33"/>
      <c r="Y52" s="33"/>
      <c r="Z52" s="40">
        <v>44771.875</v>
      </c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43" t="s">
        <v>1080</v>
      </c>
      <c r="AW52" s="43" t="str">
        <f t="shared" si="0"/>
        <v>6302b525171b4e38d1b83f196302b4ad7d8f3341632e5b086302b525171b4e38d1b83f074306680744771.87511984440006302b4ad7d8f3341632e5b081198444000D43599.875761003173XRTHUR FURINI DX XLIVXIRX00NEXT MUN SÃO PAULO QC PJCADevolução Exclusão RetroativaT-62.244771.875Mensalidade</v>
      </c>
      <c r="AX52" s="43">
        <f t="shared" si="1"/>
        <v>0</v>
      </c>
      <c r="AY52">
        <v>7</v>
      </c>
      <c r="AZ52">
        <v>1</v>
      </c>
      <c r="BA52">
        <f t="shared" si="2"/>
        <v>0</v>
      </c>
    </row>
    <row r="53" spans="1:53">
      <c r="A53" s="33"/>
      <c r="B53" s="33"/>
      <c r="C53" s="33"/>
      <c r="D53" s="33"/>
      <c r="E53" s="33"/>
      <c r="F53" s="34"/>
      <c r="G53" s="33"/>
      <c r="H53" s="33"/>
      <c r="I53" s="33"/>
      <c r="J53" s="34">
        <v>76100317</v>
      </c>
      <c r="K53" s="29">
        <v>1</v>
      </c>
      <c r="L53" s="34" t="s">
        <v>966</v>
      </c>
      <c r="M53" s="33"/>
      <c r="N53" s="33"/>
      <c r="O53" s="33"/>
      <c r="P53" s="33"/>
      <c r="Q53" s="33"/>
      <c r="R53" s="34">
        <v>416.82</v>
      </c>
      <c r="S53" s="34" t="s">
        <v>404</v>
      </c>
      <c r="T53" s="34" t="s">
        <v>404</v>
      </c>
      <c r="U53" s="34" t="s">
        <v>404</v>
      </c>
      <c r="V53" s="34">
        <v>19</v>
      </c>
      <c r="W53" s="34">
        <v>0</v>
      </c>
      <c r="X53" s="34">
        <v>1</v>
      </c>
      <c r="Y53" s="34">
        <v>213073</v>
      </c>
      <c r="Z53" s="35">
        <v>44761.875</v>
      </c>
      <c r="AA53" s="34" t="s">
        <v>387</v>
      </c>
      <c r="AB53" s="34">
        <v>0</v>
      </c>
      <c r="AC53" s="35">
        <v>44747.875</v>
      </c>
      <c r="AD53" s="35">
        <v>44761.875</v>
      </c>
      <c r="AE53" s="35">
        <v>41578.916666666664</v>
      </c>
      <c r="AF53" s="35">
        <v>44747.875</v>
      </c>
      <c r="AG53" s="35"/>
      <c r="AH53" s="35">
        <v>43599.875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37</v>
      </c>
      <c r="AR53" s="34" t="s">
        <v>400</v>
      </c>
      <c r="AS53" s="34">
        <v>49621</v>
      </c>
      <c r="AT53" s="34">
        <v>496.21</v>
      </c>
      <c r="AU53" s="34" t="s">
        <v>391</v>
      </c>
      <c r="AV53" s="43" t="s">
        <v>1079</v>
      </c>
      <c r="AW53" s="43" t="str">
        <f t="shared" si="0"/>
        <v>761003171XRTHUR FURXNX DX XLXVXXRX416.82SIMSIMSIM190121307344761.875FNEL044747.87544761.87541578.916666666744747.87543599.875000000AMIL37NEXT MUNICIPAL SÃO PAULO49621496.21INATIVORepasse</v>
      </c>
      <c r="AX53" s="43">
        <f t="shared" si="1"/>
        <v>0</v>
      </c>
      <c r="AY53">
        <v>7</v>
      </c>
      <c r="AZ53">
        <v>1</v>
      </c>
      <c r="BA53">
        <f t="shared" si="2"/>
        <v>1</v>
      </c>
    </row>
    <row r="54" spans="1:53">
      <c r="A54" s="33"/>
      <c r="B54" s="33"/>
      <c r="C54" s="33"/>
      <c r="D54" s="33"/>
      <c r="E54" s="33"/>
      <c r="F54" s="36"/>
      <c r="G54" s="33"/>
      <c r="H54" s="33"/>
      <c r="I54" s="33"/>
      <c r="J54" s="36">
        <v>76100317</v>
      </c>
      <c r="K54" s="30">
        <v>1</v>
      </c>
      <c r="L54" s="36" t="s">
        <v>966</v>
      </c>
      <c r="M54" s="33"/>
      <c r="N54" s="33"/>
      <c r="O54" s="33"/>
      <c r="P54" s="33"/>
      <c r="Q54" s="33"/>
      <c r="R54" s="36">
        <v>416.82</v>
      </c>
      <c r="S54" s="36" t="s">
        <v>404</v>
      </c>
      <c r="T54" s="36" t="s">
        <v>404</v>
      </c>
      <c r="U54" s="36" t="s">
        <v>404</v>
      </c>
      <c r="V54" s="36">
        <v>19</v>
      </c>
      <c r="W54" s="36">
        <v>0</v>
      </c>
      <c r="X54" s="36">
        <v>1</v>
      </c>
      <c r="Y54" s="36">
        <v>213073</v>
      </c>
      <c r="Z54" s="37">
        <v>44761.875</v>
      </c>
      <c r="AA54" s="36" t="s">
        <v>387</v>
      </c>
      <c r="AB54" s="36">
        <v>0</v>
      </c>
      <c r="AC54" s="37">
        <v>44747.875</v>
      </c>
      <c r="AD54" s="37">
        <v>44761.875</v>
      </c>
      <c r="AE54" s="37">
        <v>41578.916666666664</v>
      </c>
      <c r="AF54" s="37">
        <v>44747.875</v>
      </c>
      <c r="AG54" s="37"/>
      <c r="AH54" s="37">
        <v>43599.875</v>
      </c>
      <c r="AI54" s="36"/>
      <c r="AJ54" s="36">
        <v>0</v>
      </c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 t="s">
        <v>389</v>
      </c>
      <c r="AQ54" s="36">
        <v>37</v>
      </c>
      <c r="AR54" s="36" t="s">
        <v>400</v>
      </c>
      <c r="AS54" s="36">
        <v>49621</v>
      </c>
      <c r="AT54" s="36">
        <v>496.21</v>
      </c>
      <c r="AU54" s="36" t="s">
        <v>391</v>
      </c>
      <c r="AV54" s="43" t="s">
        <v>1079</v>
      </c>
      <c r="AW54" s="43" t="str">
        <f t="shared" si="0"/>
        <v>761003171XRTHUR FURXNX DX XLXVXXRX416.82SIMSIMSIM190121307344761.875FNEL044747.87544761.87541578.916666666744747.87543599.875000000AMIL37NEXT MUNICIPAL SÃO PAULO49621496.21INATIVORepasse</v>
      </c>
      <c r="AX54" s="43">
        <f t="shared" si="1"/>
        <v>1</v>
      </c>
      <c r="AY54">
        <v>7</v>
      </c>
      <c r="AZ54">
        <v>1</v>
      </c>
      <c r="BA54">
        <f t="shared" si="2"/>
        <v>1</v>
      </c>
    </row>
    <row r="55" spans="1:53">
      <c r="A55" s="33"/>
      <c r="B55" s="33"/>
      <c r="C55" s="33"/>
      <c r="D55" s="33"/>
      <c r="E55" s="33"/>
      <c r="F55" s="34"/>
      <c r="G55" s="33"/>
      <c r="H55" s="33"/>
      <c r="I55" s="33"/>
      <c r="J55" s="34">
        <v>76100317</v>
      </c>
      <c r="K55" s="29">
        <v>1</v>
      </c>
      <c r="L55" s="34" t="s">
        <v>966</v>
      </c>
      <c r="M55" s="33"/>
      <c r="N55" s="33"/>
      <c r="O55" s="33"/>
      <c r="P55" s="33"/>
      <c r="Q55" s="33"/>
      <c r="R55" s="34">
        <v>416.82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213073</v>
      </c>
      <c r="Z55" s="35">
        <v>44761.875</v>
      </c>
      <c r="AA55" s="34" t="s">
        <v>387</v>
      </c>
      <c r="AB55" s="34">
        <v>0</v>
      </c>
      <c r="AC55" s="35">
        <v>44747.875</v>
      </c>
      <c r="AD55" s="35">
        <v>44761.875</v>
      </c>
      <c r="AE55" s="35">
        <v>41578.916666666664</v>
      </c>
      <c r="AF55" s="35">
        <v>44747.875</v>
      </c>
      <c r="AG55" s="35"/>
      <c r="AH55" s="35">
        <v>43599.875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37</v>
      </c>
      <c r="AR55" s="34" t="s">
        <v>400</v>
      </c>
      <c r="AS55" s="34">
        <v>49621</v>
      </c>
      <c r="AT55" s="34">
        <v>496.21</v>
      </c>
      <c r="AU55" s="34" t="s">
        <v>391</v>
      </c>
      <c r="AV55" s="43" t="s">
        <v>1079</v>
      </c>
      <c r="AW55" s="43" t="str">
        <f t="shared" si="0"/>
        <v>761003171XRTHUR FURXNX DX XLXVXXRX416.82SIMSIMSIM190121307344761.875FNEL044747.87544761.87541578.916666666744747.87543599.875000000AMIL37NEXT MUNICIPAL SÃO PAULO49621496.21INATIVORepasse</v>
      </c>
      <c r="AX55" s="43">
        <f t="shared" si="1"/>
        <v>1</v>
      </c>
      <c r="AY55">
        <v>7</v>
      </c>
      <c r="AZ55">
        <v>1</v>
      </c>
      <c r="BA55">
        <f t="shared" si="2"/>
        <v>1</v>
      </c>
    </row>
    <row r="56" spans="1:53">
      <c r="A56" s="31" t="s">
        <v>239</v>
      </c>
      <c r="B56" s="31" t="s">
        <v>19</v>
      </c>
      <c r="C56" s="31" t="s">
        <v>18</v>
      </c>
      <c r="D56" s="31">
        <v>43066807</v>
      </c>
      <c r="E56" s="32">
        <v>44771.875</v>
      </c>
      <c r="F56" s="27">
        <v>1198444000</v>
      </c>
      <c r="G56" s="27" t="s">
        <v>1060</v>
      </c>
      <c r="H56" s="27" t="s">
        <v>20</v>
      </c>
      <c r="I56" s="32">
        <v>43599.875</v>
      </c>
      <c r="J56" s="31">
        <v>76100372</v>
      </c>
      <c r="K56" s="27">
        <v>3</v>
      </c>
      <c r="L56" s="31" t="s">
        <v>238</v>
      </c>
      <c r="M56" s="31">
        <v>26084</v>
      </c>
      <c r="N56" s="31">
        <v>260.83999999999997</v>
      </c>
      <c r="O56" s="31" t="s">
        <v>201</v>
      </c>
      <c r="P56" s="31" t="s">
        <v>240</v>
      </c>
      <c r="Q56" s="31" t="s">
        <v>78</v>
      </c>
      <c r="R56" s="31">
        <v>0</v>
      </c>
      <c r="S56" s="33"/>
      <c r="T56" s="33"/>
      <c r="U56" s="33"/>
      <c r="V56" s="33"/>
      <c r="W56" s="33"/>
      <c r="X56" s="33"/>
      <c r="Y56" s="33"/>
      <c r="Z56" s="40">
        <v>44771.875</v>
      </c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43" t="s">
        <v>1080</v>
      </c>
      <c r="AW56" s="43" t="str">
        <f t="shared" si="0"/>
        <v>6302b525171b4e38d1b83f1b6302b4ad7d8f3341632e5b086302b525171b4e38d1b83f074306680744771.87511984440006302b4ad7d8f3341632e5b081198444000D43599.875761003723XLXX XUGUTX GXUVXIX TXIXXIRX26084260.84NEXT MUN SÃO PAULO QC PJCACobrança Inclusão RetroativaT044771.875Mensalidade</v>
      </c>
      <c r="AX56" s="43">
        <f t="shared" si="1"/>
        <v>0</v>
      </c>
      <c r="AY56">
        <v>7</v>
      </c>
      <c r="AZ56">
        <v>1</v>
      </c>
      <c r="BA56">
        <f t="shared" si="2"/>
        <v>0</v>
      </c>
    </row>
    <row r="57" spans="1:53">
      <c r="A57" s="33"/>
      <c r="B57" s="33"/>
      <c r="C57" s="33"/>
      <c r="D57" s="33"/>
      <c r="E57" s="33"/>
      <c r="F57" s="34"/>
      <c r="G57" s="33"/>
      <c r="H57" s="33"/>
      <c r="I57" s="33"/>
      <c r="J57" s="34">
        <v>76100372</v>
      </c>
      <c r="K57" s="29">
        <v>2</v>
      </c>
      <c r="L57" s="34" t="s">
        <v>963</v>
      </c>
      <c r="M57" s="33"/>
      <c r="N57" s="33"/>
      <c r="O57" s="33"/>
      <c r="P57" s="33"/>
      <c r="Q57" s="33"/>
      <c r="R57" s="34">
        <v>416.82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213065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38129.875</v>
      </c>
      <c r="AF57" s="35">
        <v>44749.875</v>
      </c>
      <c r="AG57" s="35">
        <v>44725.875</v>
      </c>
      <c r="AH57" s="35">
        <v>43599.875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37</v>
      </c>
      <c r="AR57" s="34" t="s">
        <v>400</v>
      </c>
      <c r="AS57" s="34">
        <v>49621</v>
      </c>
      <c r="AT57" s="34">
        <v>496.21</v>
      </c>
      <c r="AU57" s="34" t="s">
        <v>408</v>
      </c>
      <c r="AV57" s="43" t="s">
        <v>1079</v>
      </c>
      <c r="AW57" s="43" t="str">
        <f t="shared" si="0"/>
        <v>761003722XLXX XUGUTX GXUVXXX TXXXXXRX416.82SIMSIMSIM190121306544761.875FNEL044761.87538129.87544749.87544725.87543599.875000000AMIL37NEXT MUNICIPAL SÃO PAULO49621496.21ATIVORepasse</v>
      </c>
      <c r="AX57" s="43">
        <f t="shared" si="1"/>
        <v>0</v>
      </c>
      <c r="AY57">
        <v>7</v>
      </c>
      <c r="AZ57">
        <v>1</v>
      </c>
      <c r="BA57">
        <f t="shared" si="2"/>
        <v>1</v>
      </c>
    </row>
    <row r="58" spans="1:53">
      <c r="A58" s="33"/>
      <c r="B58" s="33"/>
      <c r="C58" s="33"/>
      <c r="D58" s="33"/>
      <c r="E58" s="33"/>
      <c r="F58" s="36"/>
      <c r="G58" s="33"/>
      <c r="H58" s="33"/>
      <c r="I58" s="33"/>
      <c r="J58" s="36">
        <v>76100372</v>
      </c>
      <c r="K58" s="30">
        <v>2</v>
      </c>
      <c r="L58" s="36" t="s">
        <v>963</v>
      </c>
      <c r="M58" s="33"/>
      <c r="N58" s="33"/>
      <c r="O58" s="33"/>
      <c r="P58" s="33"/>
      <c r="Q58" s="33"/>
      <c r="R58" s="36">
        <v>416.82</v>
      </c>
      <c r="S58" s="36" t="s">
        <v>404</v>
      </c>
      <c r="T58" s="36" t="s">
        <v>404</v>
      </c>
      <c r="U58" s="36" t="s">
        <v>404</v>
      </c>
      <c r="V58" s="36">
        <v>19</v>
      </c>
      <c r="W58" s="36">
        <v>0</v>
      </c>
      <c r="X58" s="36">
        <v>1</v>
      </c>
      <c r="Y58" s="36">
        <v>213065</v>
      </c>
      <c r="Z58" s="37">
        <v>44761.875</v>
      </c>
      <c r="AA58" s="36" t="s">
        <v>387</v>
      </c>
      <c r="AB58" s="36">
        <v>0</v>
      </c>
      <c r="AC58" s="37"/>
      <c r="AD58" s="37">
        <v>44761.875</v>
      </c>
      <c r="AE58" s="37">
        <v>38129.875</v>
      </c>
      <c r="AF58" s="37">
        <v>44749.875</v>
      </c>
      <c r="AG58" s="37">
        <v>44725.875</v>
      </c>
      <c r="AH58" s="37">
        <v>43599.875</v>
      </c>
      <c r="AI58" s="36"/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 t="s">
        <v>389</v>
      </c>
      <c r="AQ58" s="36">
        <v>37</v>
      </c>
      <c r="AR58" s="36" t="s">
        <v>400</v>
      </c>
      <c r="AS58" s="36">
        <v>49621</v>
      </c>
      <c r="AT58" s="36">
        <v>496.21</v>
      </c>
      <c r="AU58" s="36" t="s">
        <v>408</v>
      </c>
      <c r="AV58" s="43" t="s">
        <v>1079</v>
      </c>
      <c r="AW58" s="43" t="str">
        <f t="shared" si="0"/>
        <v>761003722XLXX XUGUTX GXUVXXX TXXXXXRX416.82SIMSIMSIM190121306544761.875FNEL044761.87538129.87544749.87544725.87543599.875000000AMIL37NEXT MUNICIPAL SÃO PAULO49621496.21ATIVORepasse</v>
      </c>
      <c r="AX58" s="43">
        <f t="shared" si="1"/>
        <v>1</v>
      </c>
      <c r="AY58">
        <v>7</v>
      </c>
      <c r="AZ58">
        <v>1</v>
      </c>
      <c r="BA58">
        <f t="shared" si="2"/>
        <v>1</v>
      </c>
    </row>
    <row r="59" spans="1:53">
      <c r="A59" s="31" t="s">
        <v>243</v>
      </c>
      <c r="B59" s="31" t="s">
        <v>19</v>
      </c>
      <c r="C59" s="31" t="s">
        <v>18</v>
      </c>
      <c r="D59" s="31">
        <v>43066807</v>
      </c>
      <c r="E59" s="32">
        <v>44771.875</v>
      </c>
      <c r="F59" s="27">
        <v>1198444000</v>
      </c>
      <c r="G59" s="27" t="s">
        <v>1060</v>
      </c>
      <c r="H59" s="27" t="s">
        <v>20</v>
      </c>
      <c r="I59" s="32">
        <v>43599.875</v>
      </c>
      <c r="J59" s="31">
        <v>76100373</v>
      </c>
      <c r="K59" s="27">
        <v>3</v>
      </c>
      <c r="L59" s="31" t="s">
        <v>242</v>
      </c>
      <c r="M59" s="31">
        <v>64145</v>
      </c>
      <c r="N59" s="31">
        <v>641.45000000000005</v>
      </c>
      <c r="O59" s="31" t="s">
        <v>201</v>
      </c>
      <c r="P59" s="31" t="s">
        <v>240</v>
      </c>
      <c r="Q59" s="31" t="s">
        <v>20</v>
      </c>
      <c r="R59" s="31">
        <v>0</v>
      </c>
      <c r="S59" s="33"/>
      <c r="T59" s="33"/>
      <c r="U59" s="33"/>
      <c r="V59" s="33"/>
      <c r="W59" s="33"/>
      <c r="X59" s="33"/>
      <c r="Y59" s="33"/>
      <c r="Z59" s="40">
        <v>44771.875</v>
      </c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43" t="s">
        <v>1080</v>
      </c>
      <c r="AW59" s="43" t="str">
        <f t="shared" si="0"/>
        <v>6302b525171b4e38d1b83f1d6302b4ad7d8f3341632e5b086302b525171b4e38d1b83f074306680744771.87511984440006302b4ad7d8f3341632e5b081198444000D43599.875761003733XNDRXX GXUVXIX RIBXIRX TXIXXIRX64145641.45NEXT MUN SÃO PAULO QC PJCACobrança Inclusão RetroativaD044771.875Mensalidade</v>
      </c>
      <c r="AX59" s="43">
        <f t="shared" si="1"/>
        <v>0</v>
      </c>
      <c r="AY59">
        <v>7</v>
      </c>
      <c r="AZ59">
        <v>1</v>
      </c>
      <c r="BA59">
        <f t="shared" si="2"/>
        <v>0</v>
      </c>
    </row>
    <row r="60" spans="1:53">
      <c r="A60" s="33"/>
      <c r="B60" s="33"/>
      <c r="C60" s="33"/>
      <c r="D60" s="33"/>
      <c r="E60" s="33"/>
      <c r="F60" s="36"/>
      <c r="G60" s="33"/>
      <c r="H60" s="33"/>
      <c r="I60" s="33"/>
      <c r="J60" s="36">
        <v>76100373</v>
      </c>
      <c r="K60" s="30">
        <v>2</v>
      </c>
      <c r="L60" s="36" t="s">
        <v>964</v>
      </c>
      <c r="M60" s="33"/>
      <c r="N60" s="33"/>
      <c r="O60" s="33"/>
      <c r="P60" s="33"/>
      <c r="Q60" s="33"/>
      <c r="R60" s="36">
        <v>1223.8900000000001</v>
      </c>
      <c r="S60" s="36" t="s">
        <v>404</v>
      </c>
      <c r="T60" s="36" t="s">
        <v>404</v>
      </c>
      <c r="U60" s="36" t="s">
        <v>404</v>
      </c>
      <c r="V60" s="36">
        <v>19</v>
      </c>
      <c r="W60" s="36">
        <v>0</v>
      </c>
      <c r="X60" s="36">
        <v>1</v>
      </c>
      <c r="Y60" s="36">
        <v>213065</v>
      </c>
      <c r="Z60" s="37">
        <v>44761.875</v>
      </c>
      <c r="AA60" s="36" t="s">
        <v>387</v>
      </c>
      <c r="AB60" s="36">
        <v>1</v>
      </c>
      <c r="AC60" s="37"/>
      <c r="AD60" s="37">
        <v>44761.875</v>
      </c>
      <c r="AE60" s="37">
        <v>26829.875</v>
      </c>
      <c r="AF60" s="37">
        <v>44749.875</v>
      </c>
      <c r="AG60" s="37"/>
      <c r="AH60" s="37">
        <v>43599.875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>
        <v>37</v>
      </c>
      <c r="AR60" s="36" t="s">
        <v>400</v>
      </c>
      <c r="AS60" s="36">
        <v>145704</v>
      </c>
      <c r="AT60" s="36">
        <v>1457.04</v>
      </c>
      <c r="AU60" s="36" t="s">
        <v>408</v>
      </c>
      <c r="AV60" s="43" t="s">
        <v>1079</v>
      </c>
      <c r="AW60" s="43" t="str">
        <f t="shared" si="0"/>
        <v>761003732XNDRXX GXUVXXX RXBXXRX TXXXXXRX1223.89SIMSIMSIM190121306544761.875FNEL144761.87526829.87544749.87543599.875000000AMIL37NEXT MUNICIPAL SÃO PAULO1457041457.04ATIVORepasse</v>
      </c>
      <c r="AX60" s="43">
        <f t="shared" si="1"/>
        <v>0</v>
      </c>
      <c r="AY60">
        <v>7</v>
      </c>
      <c r="AZ60">
        <v>1</v>
      </c>
      <c r="BA60">
        <f t="shared" si="2"/>
        <v>1</v>
      </c>
    </row>
    <row r="61" spans="1:53">
      <c r="A61" s="33"/>
      <c r="B61" s="33"/>
      <c r="C61" s="33"/>
      <c r="D61" s="33"/>
      <c r="E61" s="33"/>
      <c r="F61" s="34"/>
      <c r="G61" s="33"/>
      <c r="H61" s="33"/>
      <c r="I61" s="33"/>
      <c r="J61" s="34">
        <v>76100373</v>
      </c>
      <c r="K61" s="29">
        <v>2</v>
      </c>
      <c r="L61" s="34" t="s">
        <v>964</v>
      </c>
      <c r="M61" s="33"/>
      <c r="N61" s="33"/>
      <c r="O61" s="33"/>
      <c r="P61" s="33"/>
      <c r="Q61" s="33"/>
      <c r="R61" s="34">
        <v>1223.8900000000001</v>
      </c>
      <c r="S61" s="34" t="s">
        <v>404</v>
      </c>
      <c r="T61" s="34" t="s">
        <v>404</v>
      </c>
      <c r="U61" s="34" t="s">
        <v>404</v>
      </c>
      <c r="V61" s="34">
        <v>19</v>
      </c>
      <c r="W61" s="34">
        <v>0</v>
      </c>
      <c r="X61" s="34">
        <v>1</v>
      </c>
      <c r="Y61" s="34">
        <v>213065</v>
      </c>
      <c r="Z61" s="35">
        <v>44761.875</v>
      </c>
      <c r="AA61" s="34" t="s">
        <v>387</v>
      </c>
      <c r="AB61" s="34">
        <v>1</v>
      </c>
      <c r="AC61" s="35"/>
      <c r="AD61" s="35">
        <v>44761.875</v>
      </c>
      <c r="AE61" s="35">
        <v>26829.875</v>
      </c>
      <c r="AF61" s="35">
        <v>44749.875</v>
      </c>
      <c r="AG61" s="35"/>
      <c r="AH61" s="35">
        <v>43599.875</v>
      </c>
      <c r="AI61" s="34"/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 t="s">
        <v>389</v>
      </c>
      <c r="AQ61" s="34">
        <v>37</v>
      </c>
      <c r="AR61" s="34" t="s">
        <v>400</v>
      </c>
      <c r="AS61" s="34">
        <v>145704</v>
      </c>
      <c r="AT61" s="34">
        <v>1457.04</v>
      </c>
      <c r="AU61" s="34" t="s">
        <v>408</v>
      </c>
      <c r="AV61" s="43" t="s">
        <v>1079</v>
      </c>
      <c r="AW61" s="43" t="str">
        <f t="shared" si="0"/>
        <v>761003732XNDRXX GXUVXXX RXBXXRX TXXXXXRX1223.89SIMSIMSIM190121306544761.875FNEL144761.87526829.87544749.87543599.875000000AMIL37NEXT MUNICIPAL SÃO PAULO1457041457.04ATIVORepasse</v>
      </c>
      <c r="AX61" s="43">
        <f t="shared" si="1"/>
        <v>1</v>
      </c>
      <c r="AY61">
        <v>7</v>
      </c>
      <c r="AZ61">
        <v>1</v>
      </c>
      <c r="BA61">
        <f t="shared" si="2"/>
        <v>1</v>
      </c>
    </row>
    <row r="62" spans="1:53">
      <c r="A62" s="31" t="s">
        <v>280</v>
      </c>
      <c r="B62" s="31" t="s">
        <v>28</v>
      </c>
      <c r="C62" s="31" t="s">
        <v>27</v>
      </c>
      <c r="D62" s="31">
        <v>43059475</v>
      </c>
      <c r="E62" s="32">
        <v>44771.875</v>
      </c>
      <c r="F62" s="27">
        <v>1197783000</v>
      </c>
      <c r="G62" s="27" t="s">
        <v>1063</v>
      </c>
      <c r="H62" s="27" t="s">
        <v>29</v>
      </c>
      <c r="I62" s="32">
        <v>43599.875</v>
      </c>
      <c r="J62" s="31">
        <v>76100983</v>
      </c>
      <c r="K62" s="27">
        <v>3</v>
      </c>
      <c r="L62" s="31" t="s">
        <v>281</v>
      </c>
      <c r="M62" s="31">
        <v>0</v>
      </c>
      <c r="N62" s="31">
        <v>0</v>
      </c>
      <c r="O62" s="31" t="s">
        <v>282</v>
      </c>
      <c r="P62" s="31" t="s">
        <v>77</v>
      </c>
      <c r="Q62" s="31" t="s">
        <v>78</v>
      </c>
      <c r="R62" s="31">
        <v>481.83</v>
      </c>
      <c r="S62" s="33"/>
      <c r="T62" s="33"/>
      <c r="U62" s="33"/>
      <c r="V62" s="33"/>
      <c r="W62" s="33"/>
      <c r="X62" s="33"/>
      <c r="Y62" s="33"/>
      <c r="Z62" s="40">
        <v>44771.875</v>
      </c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43" t="s">
        <v>1080</v>
      </c>
      <c r="AW62" s="43" t="str">
        <f t="shared" si="0"/>
        <v>6302c98be6d23a778ec37aa46302b4addc280495f5f061336302c98be6d23a778ec37aa24305947544771.87511977830006302b4addc280495f5f061331197783000G43599.875761009833MXRIX WXWILIX DX ILVXIRX PIRX00AMIL 500 QP NACIONAL R COPART PJCAMens. Titular Faixa Etária Implant.T481.8344771.875Mensalidade</v>
      </c>
      <c r="AX62" s="43">
        <f t="shared" si="1"/>
        <v>0</v>
      </c>
      <c r="AY62">
        <v>7</v>
      </c>
      <c r="AZ62">
        <v>1</v>
      </c>
      <c r="BA62">
        <f t="shared" si="2"/>
        <v>0</v>
      </c>
    </row>
    <row r="63" spans="1:53">
      <c r="A63" s="33"/>
      <c r="B63" s="33"/>
      <c r="C63" s="33"/>
      <c r="D63" s="33"/>
      <c r="E63" s="33"/>
      <c r="F63" s="36"/>
      <c r="G63" s="33"/>
      <c r="H63" s="33"/>
      <c r="I63" s="33"/>
      <c r="J63" s="36">
        <v>76100983</v>
      </c>
      <c r="K63" s="30">
        <v>1</v>
      </c>
      <c r="L63" s="36" t="s">
        <v>971</v>
      </c>
      <c r="M63" s="33"/>
      <c r="N63" s="33"/>
      <c r="O63" s="33"/>
      <c r="P63" s="33"/>
      <c r="Q63" s="33"/>
      <c r="R63" s="36">
        <v>3734.22</v>
      </c>
      <c r="S63" s="36" t="s">
        <v>404</v>
      </c>
      <c r="T63" s="36" t="s">
        <v>404</v>
      </c>
      <c r="U63" s="36" t="s">
        <v>404</v>
      </c>
      <c r="V63" s="36">
        <v>220</v>
      </c>
      <c r="W63" s="36">
        <v>0</v>
      </c>
      <c r="X63" s="36">
        <v>1</v>
      </c>
      <c r="Y63" s="36">
        <v>213980</v>
      </c>
      <c r="Z63" s="37">
        <v>44761.875</v>
      </c>
      <c r="AA63" s="36" t="s">
        <v>473</v>
      </c>
      <c r="AB63" s="36">
        <v>0</v>
      </c>
      <c r="AC63" s="37">
        <v>44756.875</v>
      </c>
      <c r="AD63" s="37">
        <v>44761.875</v>
      </c>
      <c r="AE63" s="37">
        <v>23355.916666666668</v>
      </c>
      <c r="AF63" s="37">
        <v>44756.875</v>
      </c>
      <c r="AG63" s="37"/>
      <c r="AH63" s="37">
        <v>43599.875</v>
      </c>
      <c r="AI63" s="36"/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 t="s">
        <v>389</v>
      </c>
      <c r="AQ63" s="36">
        <v>37</v>
      </c>
      <c r="AR63" s="36" t="s">
        <v>581</v>
      </c>
      <c r="AS63" s="36">
        <v>444551</v>
      </c>
      <c r="AT63" s="36">
        <v>4445.51</v>
      </c>
      <c r="AU63" s="36" t="s">
        <v>391</v>
      </c>
      <c r="AV63" s="43" t="s">
        <v>1079</v>
      </c>
      <c r="AW63" s="43" t="str">
        <f t="shared" si="0"/>
        <v>761009831MXRXX WXWXLXX DX XLVXXRX PXRX3734.22SIMSIMSIM2200121398044761.875ABREC044756.87544761.87523355.916666666744756.87543599.875000000AMIL37AMIL 500 QP NACIONAL COPART4445514445.51INATIVORepasse</v>
      </c>
      <c r="AX63" s="43">
        <f t="shared" si="1"/>
        <v>0</v>
      </c>
      <c r="AY63">
        <v>7</v>
      </c>
      <c r="AZ63">
        <v>1</v>
      </c>
      <c r="BA63">
        <f t="shared" si="2"/>
        <v>1</v>
      </c>
    </row>
    <row r="64" spans="1:53">
      <c r="A64" s="33"/>
      <c r="B64" s="33"/>
      <c r="C64" s="33"/>
      <c r="D64" s="33"/>
      <c r="E64" s="33"/>
      <c r="F64" s="34"/>
      <c r="G64" s="33"/>
      <c r="H64" s="33"/>
      <c r="I64" s="33"/>
      <c r="J64" s="34">
        <v>76100983</v>
      </c>
      <c r="K64" s="29">
        <v>1</v>
      </c>
      <c r="L64" s="34" t="s">
        <v>971</v>
      </c>
      <c r="M64" s="33"/>
      <c r="N64" s="33"/>
      <c r="O64" s="33"/>
      <c r="P64" s="33"/>
      <c r="Q64" s="33"/>
      <c r="R64" s="34">
        <v>3734.22</v>
      </c>
      <c r="S64" s="34" t="s">
        <v>404</v>
      </c>
      <c r="T64" s="34" t="s">
        <v>404</v>
      </c>
      <c r="U64" s="34" t="s">
        <v>404</v>
      </c>
      <c r="V64" s="34">
        <v>220</v>
      </c>
      <c r="W64" s="34">
        <v>0</v>
      </c>
      <c r="X64" s="34">
        <v>1</v>
      </c>
      <c r="Y64" s="34">
        <v>213980</v>
      </c>
      <c r="Z64" s="35">
        <v>44761.875</v>
      </c>
      <c r="AA64" s="34" t="s">
        <v>473</v>
      </c>
      <c r="AB64" s="34">
        <v>0</v>
      </c>
      <c r="AC64" s="35">
        <v>44756.875</v>
      </c>
      <c r="AD64" s="35">
        <v>44761.875</v>
      </c>
      <c r="AE64" s="35">
        <v>23355.916666666668</v>
      </c>
      <c r="AF64" s="35">
        <v>44756.875</v>
      </c>
      <c r="AG64" s="35"/>
      <c r="AH64" s="35">
        <v>43599.875</v>
      </c>
      <c r="AI64" s="34"/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4">
        <v>0</v>
      </c>
      <c r="AP64" s="34" t="s">
        <v>389</v>
      </c>
      <c r="AQ64" s="34">
        <v>37</v>
      </c>
      <c r="AR64" s="34" t="s">
        <v>581</v>
      </c>
      <c r="AS64" s="34">
        <v>444551</v>
      </c>
      <c r="AT64" s="34">
        <v>4445.51</v>
      </c>
      <c r="AU64" s="34" t="s">
        <v>391</v>
      </c>
      <c r="AV64" s="43" t="s">
        <v>1079</v>
      </c>
      <c r="AW64" s="43" t="str">
        <f t="shared" si="0"/>
        <v>761009831MXRXX WXWXLXX DX XLVXXRX PXRX3734.22SIMSIMSIM2200121398044761.875ABREC044756.87544761.87523355.916666666744756.87543599.875000000AMIL37AMIL 500 QP NACIONAL COPART4445514445.51INATIVORepasse</v>
      </c>
      <c r="AX64" s="43">
        <f t="shared" si="1"/>
        <v>1</v>
      </c>
      <c r="AY64">
        <v>7</v>
      </c>
      <c r="AZ64">
        <v>1</v>
      </c>
      <c r="BA64">
        <f t="shared" si="2"/>
        <v>1</v>
      </c>
    </row>
    <row r="65" spans="1:53">
      <c r="A65" s="33"/>
      <c r="B65" s="33"/>
      <c r="C65" s="33"/>
      <c r="D65" s="33"/>
      <c r="E65" s="33"/>
      <c r="F65" s="36"/>
      <c r="G65" s="33"/>
      <c r="H65" s="33"/>
      <c r="I65" s="33"/>
      <c r="J65" s="36">
        <v>76100983</v>
      </c>
      <c r="K65" s="30">
        <v>1</v>
      </c>
      <c r="L65" s="36" t="s">
        <v>971</v>
      </c>
      <c r="M65" s="33"/>
      <c r="N65" s="33"/>
      <c r="O65" s="33"/>
      <c r="P65" s="33"/>
      <c r="Q65" s="33"/>
      <c r="R65" s="36">
        <v>3734.22</v>
      </c>
      <c r="S65" s="36" t="s">
        <v>404</v>
      </c>
      <c r="T65" s="36" t="s">
        <v>404</v>
      </c>
      <c r="U65" s="36" t="s">
        <v>404</v>
      </c>
      <c r="V65" s="36">
        <v>220</v>
      </c>
      <c r="W65" s="36">
        <v>0</v>
      </c>
      <c r="X65" s="36">
        <v>1</v>
      </c>
      <c r="Y65" s="36">
        <v>213980</v>
      </c>
      <c r="Z65" s="37">
        <v>44761.875</v>
      </c>
      <c r="AA65" s="36" t="s">
        <v>473</v>
      </c>
      <c r="AB65" s="36">
        <v>0</v>
      </c>
      <c r="AC65" s="37">
        <v>44756.875</v>
      </c>
      <c r="AD65" s="37">
        <v>44761.875</v>
      </c>
      <c r="AE65" s="37">
        <v>23355.916666666668</v>
      </c>
      <c r="AF65" s="37">
        <v>44756.875</v>
      </c>
      <c r="AG65" s="37"/>
      <c r="AH65" s="37">
        <v>43599.875</v>
      </c>
      <c r="AI65" s="36"/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 t="s">
        <v>389</v>
      </c>
      <c r="AQ65" s="36">
        <v>37</v>
      </c>
      <c r="AR65" s="36" t="s">
        <v>581</v>
      </c>
      <c r="AS65" s="36">
        <v>444551</v>
      </c>
      <c r="AT65" s="36">
        <v>4445.51</v>
      </c>
      <c r="AU65" s="36" t="s">
        <v>391</v>
      </c>
      <c r="AV65" s="43" t="s">
        <v>1079</v>
      </c>
      <c r="AW65" s="43" t="str">
        <f t="shared" si="0"/>
        <v>761009831MXRXX WXWXLXX DX XLVXXRX PXRX3734.22SIMSIMSIM2200121398044761.875ABREC044756.87544761.87523355.916666666744756.87543599.875000000AMIL37AMIL 500 QP NACIONAL COPART4445514445.51INATIVORepasse</v>
      </c>
      <c r="AX65" s="43">
        <f t="shared" si="1"/>
        <v>1</v>
      </c>
      <c r="AY65">
        <v>7</v>
      </c>
      <c r="AZ65">
        <v>1</v>
      </c>
      <c r="BA65">
        <f t="shared" si="2"/>
        <v>1</v>
      </c>
    </row>
    <row r="66" spans="1:53">
      <c r="A66" s="33"/>
      <c r="B66" s="33"/>
      <c r="C66" s="33"/>
      <c r="D66" s="33"/>
      <c r="E66" s="33"/>
      <c r="F66" s="34"/>
      <c r="G66" s="33"/>
      <c r="H66" s="33"/>
      <c r="I66" s="33"/>
      <c r="J66" s="34">
        <v>76290913</v>
      </c>
      <c r="K66" s="29">
        <v>1</v>
      </c>
      <c r="L66" s="34" t="s">
        <v>977</v>
      </c>
      <c r="M66" s="33"/>
      <c r="N66" s="33"/>
      <c r="O66" s="33"/>
      <c r="P66" s="33"/>
      <c r="Q66" s="33"/>
      <c r="R66" s="34">
        <v>1297.6600000000001</v>
      </c>
      <c r="S66" s="34" t="s">
        <v>404</v>
      </c>
      <c r="T66" s="34" t="s">
        <v>404</v>
      </c>
      <c r="U66" s="34" t="s">
        <v>404</v>
      </c>
      <c r="V66" s="34">
        <v>220</v>
      </c>
      <c r="W66" s="34">
        <v>0</v>
      </c>
      <c r="X66" s="34">
        <v>1</v>
      </c>
      <c r="Y66" s="34">
        <v>218661</v>
      </c>
      <c r="Z66" s="35">
        <v>44761.875</v>
      </c>
      <c r="AA66" s="34" t="s">
        <v>473</v>
      </c>
      <c r="AB66" s="34">
        <v>0</v>
      </c>
      <c r="AC66" s="35"/>
      <c r="AD66" s="35">
        <v>44761.875</v>
      </c>
      <c r="AE66" s="35">
        <v>36746.875</v>
      </c>
      <c r="AF66" s="35">
        <v>43629.875</v>
      </c>
      <c r="AG66" s="35"/>
      <c r="AH66" s="35">
        <v>43630.875</v>
      </c>
      <c r="AI66" s="34"/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 t="s">
        <v>389</v>
      </c>
      <c r="AQ66" s="34">
        <v>36</v>
      </c>
      <c r="AR66" s="34" t="s">
        <v>476</v>
      </c>
      <c r="AS66" s="34">
        <v>154477</v>
      </c>
      <c r="AT66" s="34">
        <v>1544.77</v>
      </c>
      <c r="AU66" s="34" t="s">
        <v>408</v>
      </c>
      <c r="AV66" s="43" t="s">
        <v>1079</v>
      </c>
      <c r="AW66" s="43" t="str">
        <f t="shared" si="0"/>
        <v>762909131ZXRX XLMXXDX RXBXXRX1297.66SIMSIMSIM2200121866144761.875ABREC044761.87536746.87543629.87543630.875000000AMIL36AMIL 400 QC NACIONAL1544771544.77ATIVORepasse</v>
      </c>
      <c r="AX66" s="43">
        <f t="shared" si="1"/>
        <v>0</v>
      </c>
      <c r="AY66">
        <v>7</v>
      </c>
      <c r="AZ66">
        <v>1</v>
      </c>
      <c r="BA66">
        <f t="shared" si="2"/>
        <v>0</v>
      </c>
    </row>
    <row r="67" spans="1:53">
      <c r="A67" s="33"/>
      <c r="B67" s="33"/>
      <c r="C67" s="33"/>
      <c r="D67" s="33"/>
      <c r="E67" s="33"/>
      <c r="F67" s="36"/>
      <c r="G67" s="33"/>
      <c r="H67" s="33"/>
      <c r="I67" s="33"/>
      <c r="J67" s="36">
        <v>76290913</v>
      </c>
      <c r="K67" s="30">
        <v>1</v>
      </c>
      <c r="L67" s="36" t="s">
        <v>977</v>
      </c>
      <c r="M67" s="33"/>
      <c r="N67" s="33"/>
      <c r="O67" s="33"/>
      <c r="P67" s="33"/>
      <c r="Q67" s="33"/>
      <c r="R67" s="36">
        <v>1297.6600000000001</v>
      </c>
      <c r="S67" s="36" t="s">
        <v>404</v>
      </c>
      <c r="T67" s="36" t="s">
        <v>404</v>
      </c>
      <c r="U67" s="36" t="s">
        <v>404</v>
      </c>
      <c r="V67" s="36">
        <v>220</v>
      </c>
      <c r="W67" s="36">
        <v>0</v>
      </c>
      <c r="X67" s="36">
        <v>1</v>
      </c>
      <c r="Y67" s="36">
        <v>218661</v>
      </c>
      <c r="Z67" s="37">
        <v>44761.875</v>
      </c>
      <c r="AA67" s="36" t="s">
        <v>473</v>
      </c>
      <c r="AB67" s="36">
        <v>0</v>
      </c>
      <c r="AC67" s="37"/>
      <c r="AD67" s="37">
        <v>44761.875</v>
      </c>
      <c r="AE67" s="37">
        <v>36746.875</v>
      </c>
      <c r="AF67" s="37">
        <v>43629.875</v>
      </c>
      <c r="AG67" s="37"/>
      <c r="AH67" s="37">
        <v>43630.875</v>
      </c>
      <c r="AI67" s="36"/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0</v>
      </c>
      <c r="AP67" s="36" t="s">
        <v>389</v>
      </c>
      <c r="AQ67" s="36">
        <v>36</v>
      </c>
      <c r="AR67" s="36" t="s">
        <v>476</v>
      </c>
      <c r="AS67" s="36">
        <v>154477</v>
      </c>
      <c r="AT67" s="36">
        <v>1544.77</v>
      </c>
      <c r="AU67" s="36" t="s">
        <v>408</v>
      </c>
      <c r="AV67" s="43" t="s">
        <v>1079</v>
      </c>
      <c r="AW67" s="43" t="str">
        <f t="shared" ref="AW67:AW86" si="3">CONCATENATE(A67,B67,C67,D67,E67,F67,G67,H67,I67,J67,K67,L67,M67,N67,O67,P67,Q67,R67,S67,T67,U67,V67,W67,X67,Y67,Z67,AA67,AB67,AC67,AD67,AE67,AF67,AG67,AH67,AI67,AJ67,AK67,AL67,AM67,AN67,AO67,AP67,AQ67,AR67,AS67,AT67,AU67,AV67)</f>
        <v>762909131ZXRX XLMXXDX RXBXXRX1297.66SIMSIMSIM2200121866144761.875ABREC044761.87536746.87543629.87543630.875000000AMIL36AMIL 400 QC NACIONAL1544771544.77ATIVORepasse</v>
      </c>
      <c r="AX67" s="43">
        <f t="shared" ref="AX67:AX86" si="4">IF(AW67=AW66,1,0)</f>
        <v>1</v>
      </c>
      <c r="AY67">
        <v>7</v>
      </c>
      <c r="AZ67">
        <v>1</v>
      </c>
      <c r="BA67">
        <f t="shared" ref="BA67:BA86" si="5">IF(J67=J66,1,0)</f>
        <v>1</v>
      </c>
    </row>
    <row r="68" spans="1:53">
      <c r="A68" s="33"/>
      <c r="B68" s="33"/>
      <c r="C68" s="33"/>
      <c r="D68" s="33"/>
      <c r="E68" s="33"/>
      <c r="F68" s="34"/>
      <c r="G68" s="33"/>
      <c r="H68" s="33"/>
      <c r="I68" s="33"/>
      <c r="J68" s="34">
        <v>76662253</v>
      </c>
      <c r="K68" s="29">
        <v>1</v>
      </c>
      <c r="L68" s="34" t="s">
        <v>277</v>
      </c>
      <c r="M68" s="33"/>
      <c r="N68" s="33"/>
      <c r="O68" s="33"/>
      <c r="P68" s="33"/>
      <c r="Q68" s="33"/>
      <c r="R68" s="34">
        <v>2060.81</v>
      </c>
      <c r="S68" s="34" t="s">
        <v>404</v>
      </c>
      <c r="T68" s="34" t="s">
        <v>404</v>
      </c>
      <c r="U68" s="34" t="s">
        <v>404</v>
      </c>
      <c r="V68" s="34">
        <v>220</v>
      </c>
      <c r="W68" s="34">
        <v>0</v>
      </c>
      <c r="X68" s="34">
        <v>1</v>
      </c>
      <c r="Y68" s="34">
        <v>246888</v>
      </c>
      <c r="Z68" s="35">
        <v>44761.875</v>
      </c>
      <c r="AA68" s="34" t="s">
        <v>473</v>
      </c>
      <c r="AB68" s="34">
        <v>0</v>
      </c>
      <c r="AC68" s="35"/>
      <c r="AD68" s="35">
        <v>44761.875</v>
      </c>
      <c r="AE68" s="35">
        <v>30381.875</v>
      </c>
      <c r="AF68" s="35">
        <v>44556.875</v>
      </c>
      <c r="AG68" s="35">
        <v>44543.875</v>
      </c>
      <c r="AH68" s="35">
        <v>43691.875</v>
      </c>
      <c r="AI68" s="34"/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 t="s">
        <v>389</v>
      </c>
      <c r="AQ68" s="34">
        <v>34</v>
      </c>
      <c r="AR68" s="34" t="s">
        <v>476</v>
      </c>
      <c r="AS68" s="34">
        <v>245335</v>
      </c>
      <c r="AT68" s="34">
        <v>2453.35</v>
      </c>
      <c r="AU68" s="34" t="s">
        <v>408</v>
      </c>
      <c r="AV68" s="43" t="s">
        <v>1079</v>
      </c>
      <c r="AW68" s="43" t="str">
        <f t="shared" si="3"/>
        <v>766622531WXRLX DX VXLLX WXBRXL DX XUZX XNTX2060.81SIMSIMSIM2200124688844761.875ABREC044761.87530381.87544556.87544543.87543691.875000000AMIL34AMIL 400 QC NACIONAL2453352453.35ATIVORepasse</v>
      </c>
      <c r="AX68" s="43">
        <f t="shared" si="4"/>
        <v>0</v>
      </c>
      <c r="AY68">
        <v>7</v>
      </c>
      <c r="AZ68">
        <v>1</v>
      </c>
      <c r="BA68">
        <f t="shared" si="5"/>
        <v>0</v>
      </c>
    </row>
    <row r="69" spans="1:53">
      <c r="A69" s="33"/>
      <c r="B69" s="33"/>
      <c r="C69" s="33"/>
      <c r="D69" s="33"/>
      <c r="E69" s="33"/>
      <c r="F69" s="36"/>
      <c r="G69" s="33"/>
      <c r="H69" s="33"/>
      <c r="I69" s="33"/>
      <c r="J69" s="36">
        <v>76662253</v>
      </c>
      <c r="K69" s="30">
        <v>1</v>
      </c>
      <c r="L69" s="36" t="s">
        <v>277</v>
      </c>
      <c r="M69" s="33"/>
      <c r="N69" s="33"/>
      <c r="O69" s="33"/>
      <c r="P69" s="33"/>
      <c r="Q69" s="33"/>
      <c r="R69" s="36">
        <v>2060.81</v>
      </c>
      <c r="S69" s="36" t="s">
        <v>404</v>
      </c>
      <c r="T69" s="36" t="s">
        <v>404</v>
      </c>
      <c r="U69" s="36" t="s">
        <v>404</v>
      </c>
      <c r="V69" s="36">
        <v>220</v>
      </c>
      <c r="W69" s="36">
        <v>0</v>
      </c>
      <c r="X69" s="36">
        <v>1</v>
      </c>
      <c r="Y69" s="36">
        <v>246888</v>
      </c>
      <c r="Z69" s="37">
        <v>44761.875</v>
      </c>
      <c r="AA69" s="36" t="s">
        <v>473</v>
      </c>
      <c r="AB69" s="36">
        <v>0</v>
      </c>
      <c r="AC69" s="37"/>
      <c r="AD69" s="37">
        <v>44761.875</v>
      </c>
      <c r="AE69" s="37">
        <v>30381.875</v>
      </c>
      <c r="AF69" s="37">
        <v>44556.875</v>
      </c>
      <c r="AG69" s="37">
        <v>44543.875</v>
      </c>
      <c r="AH69" s="37">
        <v>43691.875</v>
      </c>
      <c r="AI69" s="36"/>
      <c r="AJ69" s="36">
        <v>0</v>
      </c>
      <c r="AK69" s="36">
        <v>0</v>
      </c>
      <c r="AL69" s="36">
        <v>0</v>
      </c>
      <c r="AM69" s="36">
        <v>0</v>
      </c>
      <c r="AN69" s="36">
        <v>0</v>
      </c>
      <c r="AO69" s="36">
        <v>0</v>
      </c>
      <c r="AP69" s="36" t="s">
        <v>389</v>
      </c>
      <c r="AQ69" s="36">
        <v>34</v>
      </c>
      <c r="AR69" s="36" t="s">
        <v>476</v>
      </c>
      <c r="AS69" s="36">
        <v>245335</v>
      </c>
      <c r="AT69" s="36">
        <v>2453.35</v>
      </c>
      <c r="AU69" s="36" t="s">
        <v>408</v>
      </c>
      <c r="AV69" s="43" t="s">
        <v>1079</v>
      </c>
      <c r="AW69" s="43" t="str">
        <f t="shared" si="3"/>
        <v>766622531WXRLX DX VXLLX WXBRXL DX XUZX XNTX2060.81SIMSIMSIM2200124688844761.875ABREC044761.87530381.87544556.87544543.87543691.875000000AMIL34AMIL 400 QC NACIONAL2453352453.35ATIVORepasse</v>
      </c>
      <c r="AX69" s="43">
        <f t="shared" si="4"/>
        <v>1</v>
      </c>
      <c r="AY69">
        <v>7</v>
      </c>
      <c r="AZ69">
        <v>1</v>
      </c>
      <c r="BA69">
        <f t="shared" si="5"/>
        <v>1</v>
      </c>
    </row>
    <row r="70" spans="1:53">
      <c r="A70" s="33"/>
      <c r="B70" s="33"/>
      <c r="C70" s="33"/>
      <c r="D70" s="33"/>
      <c r="E70" s="33"/>
      <c r="F70" s="36"/>
      <c r="G70" s="33"/>
      <c r="H70" s="33"/>
      <c r="I70" s="33"/>
      <c r="J70" s="36">
        <v>76663439</v>
      </c>
      <c r="K70" s="30">
        <v>1</v>
      </c>
      <c r="L70" s="36" t="s">
        <v>994</v>
      </c>
      <c r="M70" s="33"/>
      <c r="N70" s="33"/>
      <c r="O70" s="33"/>
      <c r="P70" s="33"/>
      <c r="Q70" s="33"/>
      <c r="R70" s="36">
        <v>416.82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246660</v>
      </c>
      <c r="Z70" s="37">
        <v>44761.875</v>
      </c>
      <c r="AA70" s="36" t="s">
        <v>387</v>
      </c>
      <c r="AB70" s="36">
        <v>0</v>
      </c>
      <c r="AC70" s="37"/>
      <c r="AD70" s="37">
        <v>44761.875</v>
      </c>
      <c r="AE70" s="37">
        <v>41628.916666666664</v>
      </c>
      <c r="AF70" s="37">
        <v>43852.875</v>
      </c>
      <c r="AG70" s="37">
        <v>43843.875</v>
      </c>
      <c r="AH70" s="37">
        <v>43691.875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34</v>
      </c>
      <c r="AR70" s="36" t="s">
        <v>400</v>
      </c>
      <c r="AS70" s="36">
        <v>49621</v>
      </c>
      <c r="AT70" s="36">
        <v>496.21</v>
      </c>
      <c r="AU70" s="36" t="s">
        <v>408</v>
      </c>
      <c r="AV70" s="43" t="s">
        <v>1079</v>
      </c>
      <c r="AW70" s="43" t="str">
        <f t="shared" si="3"/>
        <v>766634391LXRXNX XMPXXX416.82SIMSIMSIM190124666044761.875FNEL044761.87541628.916666666743852.87543843.87543691.875000000AMIL34NEXT MUNICIPAL SÃO PAULO49621496.21ATIVORepasse</v>
      </c>
      <c r="AX70" s="43">
        <f t="shared" si="4"/>
        <v>0</v>
      </c>
      <c r="AY70">
        <v>7</v>
      </c>
      <c r="AZ70">
        <v>1</v>
      </c>
      <c r="BA70">
        <f t="shared" si="5"/>
        <v>0</v>
      </c>
    </row>
    <row r="71" spans="1:53">
      <c r="A71" s="33"/>
      <c r="B71" s="33"/>
      <c r="C71" s="33"/>
      <c r="D71" s="33"/>
      <c r="E71" s="33"/>
      <c r="F71" s="34"/>
      <c r="G71" s="33"/>
      <c r="H71" s="33"/>
      <c r="I71" s="33"/>
      <c r="J71" s="34">
        <v>76663439</v>
      </c>
      <c r="K71" s="29">
        <v>1</v>
      </c>
      <c r="L71" s="34" t="s">
        <v>994</v>
      </c>
      <c r="M71" s="33"/>
      <c r="N71" s="33"/>
      <c r="O71" s="33"/>
      <c r="P71" s="33"/>
      <c r="Q71" s="33"/>
      <c r="R71" s="34">
        <v>416.82</v>
      </c>
      <c r="S71" s="34" t="s">
        <v>404</v>
      </c>
      <c r="T71" s="34" t="s">
        <v>404</v>
      </c>
      <c r="U71" s="34" t="s">
        <v>404</v>
      </c>
      <c r="V71" s="34">
        <v>19</v>
      </c>
      <c r="W71" s="34">
        <v>0</v>
      </c>
      <c r="X71" s="34">
        <v>1</v>
      </c>
      <c r="Y71" s="34">
        <v>246660</v>
      </c>
      <c r="Z71" s="35">
        <v>44761.875</v>
      </c>
      <c r="AA71" s="34" t="s">
        <v>387</v>
      </c>
      <c r="AB71" s="34">
        <v>0</v>
      </c>
      <c r="AC71" s="35"/>
      <c r="AD71" s="35">
        <v>44761.875</v>
      </c>
      <c r="AE71" s="35">
        <v>41628.916666666664</v>
      </c>
      <c r="AF71" s="35">
        <v>43852.875</v>
      </c>
      <c r="AG71" s="35">
        <v>43843.875</v>
      </c>
      <c r="AH71" s="35">
        <v>43691.875</v>
      </c>
      <c r="AI71" s="34"/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 t="s">
        <v>389</v>
      </c>
      <c r="AQ71" s="34">
        <v>34</v>
      </c>
      <c r="AR71" s="34" t="s">
        <v>400</v>
      </c>
      <c r="AS71" s="34">
        <v>49621</v>
      </c>
      <c r="AT71" s="34">
        <v>496.21</v>
      </c>
      <c r="AU71" s="34" t="s">
        <v>408</v>
      </c>
      <c r="AV71" s="43" t="s">
        <v>1079</v>
      </c>
      <c r="AW71" s="43" t="str">
        <f t="shared" si="3"/>
        <v>766634391LXRXNX XMPXXX416.82SIMSIMSIM190124666044761.875FNEL044761.87541628.916666666743852.87543843.87543691.875000000AMIL34NEXT MUNICIPAL SÃO PAULO49621496.21ATIVORepasse</v>
      </c>
      <c r="AX71" s="43">
        <f t="shared" si="4"/>
        <v>1</v>
      </c>
      <c r="AY71">
        <v>7</v>
      </c>
      <c r="AZ71">
        <v>1</v>
      </c>
      <c r="BA71">
        <f t="shared" si="5"/>
        <v>1</v>
      </c>
    </row>
    <row r="72" spans="1:53">
      <c r="A72" s="31" t="s">
        <v>255</v>
      </c>
      <c r="B72" s="31" t="s">
        <v>22</v>
      </c>
      <c r="C72" s="31" t="s">
        <v>21</v>
      </c>
      <c r="D72" s="31">
        <v>43058991</v>
      </c>
      <c r="E72" s="32">
        <v>44771.875</v>
      </c>
      <c r="F72" s="27">
        <v>1197781000</v>
      </c>
      <c r="G72" s="27" t="s">
        <v>1058</v>
      </c>
      <c r="H72" s="27" t="s">
        <v>23</v>
      </c>
      <c r="I72" s="32">
        <v>44740.875</v>
      </c>
      <c r="J72" s="31">
        <v>84162731</v>
      </c>
      <c r="K72" s="27">
        <v>3</v>
      </c>
      <c r="L72" s="31" t="s">
        <v>254</v>
      </c>
      <c r="M72" s="31">
        <v>42972</v>
      </c>
      <c r="N72" s="31">
        <v>429.72</v>
      </c>
      <c r="O72" s="31" t="s">
        <v>252</v>
      </c>
      <c r="P72" s="31" t="s">
        <v>240</v>
      </c>
      <c r="Q72" s="31" t="s">
        <v>20</v>
      </c>
      <c r="R72" s="31">
        <v>0</v>
      </c>
      <c r="S72" s="33"/>
      <c r="T72" s="33"/>
      <c r="U72" s="33"/>
      <c r="V72" s="33"/>
      <c r="W72" s="33"/>
      <c r="X72" s="33"/>
      <c r="Y72" s="33"/>
      <c r="Z72" s="40">
        <v>44771.875</v>
      </c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43" t="s">
        <v>1080</v>
      </c>
      <c r="AW72" s="43" t="str">
        <f t="shared" si="3"/>
        <v>6302c799809be80ea0bc1f866302b4adfc395e31428b925e6302c799809be80ea0bc1f834305899144771.87511977810006302b4adfc395e31428b925e1197781000E44740.875841627313HXLXNX LXPX WXRVXLHXL42972429.72AMIL 500 QP NACIONAL R PJCACobrança Inclusão RetroativaD044771.875Mensalidade</v>
      </c>
      <c r="AX72" s="43">
        <f t="shared" si="4"/>
        <v>0</v>
      </c>
      <c r="AY72">
        <v>7</v>
      </c>
      <c r="AZ72">
        <v>1</v>
      </c>
      <c r="BA72">
        <f t="shared" si="5"/>
        <v>0</v>
      </c>
    </row>
    <row r="73" spans="1:53">
      <c r="A73" s="33"/>
      <c r="B73" s="33"/>
      <c r="C73" s="33"/>
      <c r="D73" s="33"/>
      <c r="E73" s="33"/>
      <c r="F73" s="34">
        <v>1189445000</v>
      </c>
      <c r="G73" s="33"/>
      <c r="H73" s="33"/>
      <c r="I73" s="33"/>
      <c r="J73" s="34">
        <v>84162731</v>
      </c>
      <c r="K73" s="29">
        <v>2</v>
      </c>
      <c r="L73" s="34" t="s">
        <v>254</v>
      </c>
      <c r="M73" s="33"/>
      <c r="N73" s="33"/>
      <c r="O73" s="33"/>
      <c r="P73" s="33"/>
      <c r="Q73" s="33"/>
      <c r="R73" s="34">
        <v>1287.56</v>
      </c>
      <c r="S73" s="34" t="s">
        <v>386</v>
      </c>
      <c r="T73" s="34" t="s">
        <v>386</v>
      </c>
      <c r="U73" s="34" t="s">
        <v>404</v>
      </c>
      <c r="V73" s="34">
        <v>57</v>
      </c>
      <c r="W73" s="34">
        <v>0</v>
      </c>
      <c r="X73" s="34">
        <v>1</v>
      </c>
      <c r="Y73" s="34">
        <v>161003</v>
      </c>
      <c r="Z73" s="35">
        <v>44761.875</v>
      </c>
      <c r="AA73" s="34" t="s">
        <v>392</v>
      </c>
      <c r="AB73" s="34">
        <v>1</v>
      </c>
      <c r="AC73" s="35"/>
      <c r="AD73" s="35">
        <v>44761.875</v>
      </c>
      <c r="AE73" s="35">
        <v>44713.875</v>
      </c>
      <c r="AF73" s="35">
        <v>44740.875</v>
      </c>
      <c r="AG73" s="35"/>
      <c r="AH73" s="35">
        <v>44742.875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/>
      <c r="AR73" s="34" t="s">
        <v>398</v>
      </c>
      <c r="AS73" s="34">
        <v>153282</v>
      </c>
      <c r="AT73" s="34">
        <v>1532.82</v>
      </c>
      <c r="AU73" s="34" t="s">
        <v>408</v>
      </c>
      <c r="AV73" s="43" t="s">
        <v>1079</v>
      </c>
      <c r="AW73" s="43" t="str">
        <f t="shared" si="3"/>
        <v>1189445000841627312HXLXNX LXPX WXRVXLHXL1287.56NÃONÃOSIM570116100344761.875ANMEP144761.87544713.87544740.87544742.875000000AMILAMIL 500 QP NACIONAL1532821532.82ATIVORepasse</v>
      </c>
      <c r="AX73" s="43">
        <f t="shared" si="4"/>
        <v>0</v>
      </c>
      <c r="AY73">
        <v>7</v>
      </c>
      <c r="AZ73">
        <v>1</v>
      </c>
      <c r="BA73">
        <f t="shared" si="5"/>
        <v>1</v>
      </c>
    </row>
    <row r="74" spans="1:53">
      <c r="A74" s="33"/>
      <c r="B74" s="33"/>
      <c r="C74" s="33"/>
      <c r="D74" s="33"/>
      <c r="E74" s="33"/>
      <c r="F74" s="36">
        <v>1189445000</v>
      </c>
      <c r="G74" s="33"/>
      <c r="H74" s="33"/>
      <c r="I74" s="33"/>
      <c r="J74" s="36">
        <v>84162731</v>
      </c>
      <c r="K74" s="30">
        <v>2</v>
      </c>
      <c r="L74" s="36" t="s">
        <v>254</v>
      </c>
      <c r="M74" s="33"/>
      <c r="N74" s="33"/>
      <c r="O74" s="33"/>
      <c r="P74" s="33"/>
      <c r="Q74" s="33"/>
      <c r="R74" s="36">
        <v>1287.56</v>
      </c>
      <c r="S74" s="36" t="s">
        <v>386</v>
      </c>
      <c r="T74" s="36" t="s">
        <v>386</v>
      </c>
      <c r="U74" s="36" t="s">
        <v>404</v>
      </c>
      <c r="V74" s="36">
        <v>57</v>
      </c>
      <c r="W74" s="36">
        <v>0</v>
      </c>
      <c r="X74" s="36">
        <v>1</v>
      </c>
      <c r="Y74" s="36">
        <v>161003</v>
      </c>
      <c r="Z74" s="37">
        <v>44761.875</v>
      </c>
      <c r="AA74" s="36" t="s">
        <v>392</v>
      </c>
      <c r="AB74" s="36">
        <v>1</v>
      </c>
      <c r="AC74" s="37"/>
      <c r="AD74" s="37">
        <v>44761.875</v>
      </c>
      <c r="AE74" s="37">
        <v>44713.875</v>
      </c>
      <c r="AF74" s="37">
        <v>44740.875</v>
      </c>
      <c r="AG74" s="37"/>
      <c r="AH74" s="37">
        <v>44742.875</v>
      </c>
      <c r="AI74" s="36"/>
      <c r="AJ74" s="36">
        <v>0</v>
      </c>
      <c r="AK74" s="36">
        <v>0</v>
      </c>
      <c r="AL74" s="36">
        <v>0</v>
      </c>
      <c r="AM74" s="36">
        <v>0</v>
      </c>
      <c r="AN74" s="36">
        <v>0</v>
      </c>
      <c r="AO74" s="36">
        <v>0</v>
      </c>
      <c r="AP74" s="36" t="s">
        <v>389</v>
      </c>
      <c r="AQ74" s="36"/>
      <c r="AR74" s="36" t="s">
        <v>398</v>
      </c>
      <c r="AS74" s="36">
        <v>153282</v>
      </c>
      <c r="AT74" s="36">
        <v>1532.82</v>
      </c>
      <c r="AU74" s="36" t="s">
        <v>408</v>
      </c>
      <c r="AV74" s="43" t="s">
        <v>1079</v>
      </c>
      <c r="AW74" s="43" t="str">
        <f t="shared" si="3"/>
        <v>1189445000841627312HXLXNX LXPX WXRVXLHXL1287.56NÃONÃOSIM570116100344761.875ANMEP144761.87544713.87544740.87544742.875000000AMILAMIL 500 QP NACIONAL1532821532.82ATIVORepasse</v>
      </c>
      <c r="AX74" s="43">
        <f t="shared" si="4"/>
        <v>1</v>
      </c>
      <c r="AY74">
        <v>7</v>
      </c>
      <c r="AZ74">
        <v>1</v>
      </c>
      <c r="BA74">
        <f t="shared" si="5"/>
        <v>1</v>
      </c>
    </row>
    <row r="75" spans="1:53">
      <c r="A75" s="31" t="s">
        <v>298</v>
      </c>
      <c r="B75" s="31" t="s">
        <v>40</v>
      </c>
      <c r="C75" s="31" t="s">
        <v>39</v>
      </c>
      <c r="D75" s="31">
        <v>43295208</v>
      </c>
      <c r="E75" s="32">
        <v>44787.875</v>
      </c>
      <c r="F75" s="27">
        <v>310572000</v>
      </c>
      <c r="G75" s="27" t="s">
        <v>1064</v>
      </c>
      <c r="H75" s="27" t="s">
        <v>41</v>
      </c>
      <c r="I75" s="32">
        <v>42004.916666666664</v>
      </c>
      <c r="J75" s="31">
        <v>291093370</v>
      </c>
      <c r="K75" s="27">
        <v>1</v>
      </c>
      <c r="L75" s="31" t="s">
        <v>299</v>
      </c>
      <c r="M75" s="31">
        <v>0</v>
      </c>
      <c r="N75" s="31">
        <v>0</v>
      </c>
      <c r="O75" s="31" t="s">
        <v>300</v>
      </c>
      <c r="P75" s="31" t="s">
        <v>77</v>
      </c>
      <c r="Q75" s="31" t="s">
        <v>78</v>
      </c>
      <c r="R75" s="31">
        <v>192.01</v>
      </c>
      <c r="S75" s="33"/>
      <c r="T75" s="33"/>
      <c r="U75" s="33"/>
      <c r="V75" s="33"/>
      <c r="W75" s="33"/>
      <c r="X75" s="33"/>
      <c r="Y75" s="33"/>
      <c r="Z75" s="40">
        <v>44787.875</v>
      </c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43" t="s">
        <v>1080</v>
      </c>
      <c r="AW75" s="43" t="str">
        <f t="shared" si="3"/>
        <v>630521951e74c614e130cd94630520e93299fb8245e2ee5d630521951e74c614e130cd934329520844787.875310572000630520e93299fb8245e2ee5d310572000K42004.91666666672910933701NXTXLIX MXRXX MXDXIRX00BLUE 300 PLUS NAC QC PJCA RMens. Titular Faixa Etária Implant.T192.0144787.875Mensalidade</v>
      </c>
      <c r="AX75" s="43">
        <f t="shared" si="4"/>
        <v>0</v>
      </c>
      <c r="AY75">
        <v>8</v>
      </c>
      <c r="AZ75">
        <v>1</v>
      </c>
      <c r="BA75">
        <f t="shared" si="5"/>
        <v>0</v>
      </c>
    </row>
    <row r="76" spans="1:53">
      <c r="A76" s="33"/>
      <c r="B76" s="33"/>
      <c r="C76" s="33"/>
      <c r="D76" s="33"/>
      <c r="E76" s="33"/>
      <c r="F76" s="36">
        <v>310572000</v>
      </c>
      <c r="G76" s="33"/>
      <c r="H76" s="33"/>
      <c r="I76" s="33"/>
      <c r="J76" s="36">
        <v>291093370</v>
      </c>
      <c r="K76" s="30">
        <v>1</v>
      </c>
      <c r="L76" s="36" t="s">
        <v>435</v>
      </c>
      <c r="M76" s="33"/>
      <c r="N76" s="33"/>
      <c r="O76" s="33"/>
      <c r="P76" s="33"/>
      <c r="Q76" s="33"/>
      <c r="R76" s="36">
        <v>1984.11</v>
      </c>
      <c r="S76" s="36" t="s">
        <v>404</v>
      </c>
      <c r="T76" s="36" t="s">
        <v>404</v>
      </c>
      <c r="U76" s="36" t="s">
        <v>404</v>
      </c>
      <c r="V76" s="36">
        <v>127</v>
      </c>
      <c r="W76" s="36">
        <v>26649007</v>
      </c>
      <c r="X76" s="36">
        <v>1</v>
      </c>
      <c r="Y76" s="36">
        <v>63899</v>
      </c>
      <c r="Z76" s="37">
        <v>44777.875</v>
      </c>
      <c r="AA76" s="36" t="s">
        <v>434</v>
      </c>
      <c r="AB76" s="36">
        <v>0</v>
      </c>
      <c r="AC76" s="37">
        <v>44770.875</v>
      </c>
      <c r="AD76" s="37">
        <v>44777.875</v>
      </c>
      <c r="AE76" s="37">
        <v>32945.875</v>
      </c>
      <c r="AF76" s="37">
        <v>44770.875</v>
      </c>
      <c r="AG76" s="37"/>
      <c r="AH76" s="37">
        <v>42004.916666666664</v>
      </c>
      <c r="AI76" s="36"/>
      <c r="AJ76" s="36">
        <v>0</v>
      </c>
      <c r="AK76" s="36">
        <v>0</v>
      </c>
      <c r="AL76" s="36">
        <v>0</v>
      </c>
      <c r="AM76" s="36">
        <v>0</v>
      </c>
      <c r="AN76" s="36">
        <v>0</v>
      </c>
      <c r="AO76" s="36">
        <v>0</v>
      </c>
      <c r="AP76" s="36" t="s">
        <v>389</v>
      </c>
      <c r="AQ76" s="36">
        <v>90</v>
      </c>
      <c r="AR76" s="36" t="s">
        <v>430</v>
      </c>
      <c r="AS76" s="36">
        <v>224206</v>
      </c>
      <c r="AT76" s="36">
        <v>2242.06</v>
      </c>
      <c r="AU76" s="36" t="s">
        <v>391</v>
      </c>
      <c r="AV76" s="43" t="s">
        <v>1079</v>
      </c>
      <c r="AW76" s="43" t="str">
        <f t="shared" si="3"/>
        <v>3105720002910933701NXTXLXX MXRXX MXDXXRX1984.11SIMSIMSIM1272664900716389944777.875GP3 - FACERN - FEDERACAO DAS ASSOCIACOES COMERCIAI044770.87544777.87532945.87544770.87542004.9166666667000000AMIL90GP3 - BLUE PLUS 300 QC2242062242.06INATIVORepasse</v>
      </c>
      <c r="AX76" s="43">
        <f t="shared" si="4"/>
        <v>0</v>
      </c>
      <c r="AY76">
        <v>8</v>
      </c>
      <c r="AZ76">
        <v>1</v>
      </c>
      <c r="BA76">
        <f t="shared" si="5"/>
        <v>1</v>
      </c>
    </row>
    <row r="77" spans="1:53">
      <c r="A77" s="38" t="s">
        <v>306</v>
      </c>
      <c r="B77" s="38" t="s">
        <v>40</v>
      </c>
      <c r="C77" s="38" t="s">
        <v>39</v>
      </c>
      <c r="D77" s="38">
        <v>43295208</v>
      </c>
      <c r="E77" s="39">
        <v>44787.875</v>
      </c>
      <c r="F77" s="28">
        <v>310572000</v>
      </c>
      <c r="G77" s="28" t="s">
        <v>1064</v>
      </c>
      <c r="H77" s="28" t="s">
        <v>41</v>
      </c>
      <c r="I77" s="39">
        <v>42155.875</v>
      </c>
      <c r="J77" s="38">
        <v>291214061</v>
      </c>
      <c r="K77" s="28">
        <v>1</v>
      </c>
      <c r="L77" s="38" t="s">
        <v>307</v>
      </c>
      <c r="M77" s="38">
        <v>0</v>
      </c>
      <c r="N77" s="38">
        <v>0</v>
      </c>
      <c r="O77" s="38" t="s">
        <v>300</v>
      </c>
      <c r="P77" s="38" t="s">
        <v>99</v>
      </c>
      <c r="Q77" s="38" t="s">
        <v>78</v>
      </c>
      <c r="R77" s="38">
        <v>-1388.26</v>
      </c>
      <c r="S77" s="33"/>
      <c r="T77" s="33"/>
      <c r="U77" s="33"/>
      <c r="V77" s="33"/>
      <c r="W77" s="33"/>
      <c r="X77" s="33"/>
      <c r="Y77" s="33"/>
      <c r="Z77" s="40">
        <v>44787.875</v>
      </c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43" t="s">
        <v>1080</v>
      </c>
      <c r="AW77" s="43" t="str">
        <f t="shared" si="3"/>
        <v>630521961e74c614e130cd97630520e93299fb8245e2ee5d630521951e74c614e130cd934329520844787.875310572000630520e93299fb8245e2ee5d310572000K42155.8752912140611UXLY FXRNXNDX DX LIMX00BLUE 300 PLUS NAC QC PJCA RDevolução Exclusão RetroativaT-1388.2644787.875Mensalidade</v>
      </c>
      <c r="AX77" s="43">
        <f t="shared" si="4"/>
        <v>0</v>
      </c>
      <c r="AY77">
        <v>8</v>
      </c>
      <c r="AZ77">
        <v>1</v>
      </c>
      <c r="BA77">
        <f t="shared" si="5"/>
        <v>0</v>
      </c>
    </row>
    <row r="78" spans="1:53">
      <c r="A78" s="33"/>
      <c r="B78" s="33"/>
      <c r="C78" s="33"/>
      <c r="D78" s="33"/>
      <c r="E78" s="33"/>
      <c r="F78" s="34">
        <v>310572000</v>
      </c>
      <c r="G78" s="33"/>
      <c r="H78" s="33"/>
      <c r="I78" s="33"/>
      <c r="J78" s="34">
        <v>291214061</v>
      </c>
      <c r="K78" s="29">
        <v>1</v>
      </c>
      <c r="L78" s="34" t="s">
        <v>439</v>
      </c>
      <c r="M78" s="33"/>
      <c r="N78" s="33"/>
      <c r="O78" s="33"/>
      <c r="P78" s="33"/>
      <c r="Q78" s="33"/>
      <c r="R78" s="34">
        <v>3586.3</v>
      </c>
      <c r="S78" s="34" t="s">
        <v>404</v>
      </c>
      <c r="T78" s="34" t="s">
        <v>404</v>
      </c>
      <c r="U78" s="34" t="s">
        <v>404</v>
      </c>
      <c r="V78" s="34">
        <v>127</v>
      </c>
      <c r="W78" s="34">
        <v>26649007</v>
      </c>
      <c r="X78" s="34">
        <v>1</v>
      </c>
      <c r="Y78" s="34">
        <v>64896</v>
      </c>
      <c r="Z78" s="35">
        <v>44777.875</v>
      </c>
      <c r="AA78" s="34" t="s">
        <v>434</v>
      </c>
      <c r="AB78" s="34">
        <v>0</v>
      </c>
      <c r="AC78" s="35">
        <v>44759.875</v>
      </c>
      <c r="AD78" s="35">
        <v>44777.875</v>
      </c>
      <c r="AE78" s="35">
        <v>26165.875</v>
      </c>
      <c r="AF78" s="35">
        <v>44759.875</v>
      </c>
      <c r="AG78" s="35">
        <v>44704.875</v>
      </c>
      <c r="AH78" s="35">
        <v>42155.875</v>
      </c>
      <c r="AI78" s="34">
        <v>291214070</v>
      </c>
      <c r="AJ78" s="34">
        <v>3981</v>
      </c>
      <c r="AK78" s="34">
        <v>3522</v>
      </c>
      <c r="AL78" s="34">
        <v>35.22</v>
      </c>
      <c r="AM78" s="34">
        <v>3522</v>
      </c>
      <c r="AN78" s="34">
        <v>39.81</v>
      </c>
      <c r="AO78" s="34">
        <v>3981</v>
      </c>
      <c r="AP78" s="34" t="s">
        <v>389</v>
      </c>
      <c r="AQ78" s="34">
        <v>85</v>
      </c>
      <c r="AR78" s="34" t="s">
        <v>430</v>
      </c>
      <c r="AS78" s="34">
        <v>405246</v>
      </c>
      <c r="AT78" s="34">
        <v>4052.46</v>
      </c>
      <c r="AU78" s="34" t="s">
        <v>391</v>
      </c>
      <c r="AV78" s="43" t="s">
        <v>1079</v>
      </c>
      <c r="AW78" s="43" t="str">
        <f t="shared" si="3"/>
        <v>3105720002912140611UXLY FXRNXNDX DX LXMX3586.3SIMSIMSIM1272664900716489644777.875GP3 - FACERN - FEDERACAO DAS ASSOCIACOES COMERCIAI044759.87544777.87526165.87544759.87544704.87542155.8752912140703981352235.22352239.813981AMIL85GP3 - BLUE PLUS 300 QC4052464052.46INATIVORepasse</v>
      </c>
      <c r="AX78" s="43">
        <f t="shared" si="4"/>
        <v>0</v>
      </c>
      <c r="AY78">
        <v>8</v>
      </c>
      <c r="AZ78">
        <v>1</v>
      </c>
      <c r="BA78">
        <f t="shared" si="5"/>
        <v>1</v>
      </c>
    </row>
    <row r="79" spans="1:53">
      <c r="A79" s="38" t="s">
        <v>310</v>
      </c>
      <c r="B79" s="38" t="s">
        <v>40</v>
      </c>
      <c r="C79" s="38" t="s">
        <v>39</v>
      </c>
      <c r="D79" s="38">
        <v>43295208</v>
      </c>
      <c r="E79" s="39">
        <v>44787.875</v>
      </c>
      <c r="F79" s="28">
        <v>310572000</v>
      </c>
      <c r="G79" s="28" t="s">
        <v>1064</v>
      </c>
      <c r="H79" s="28" t="s">
        <v>41</v>
      </c>
      <c r="I79" s="39">
        <v>42216.875</v>
      </c>
      <c r="J79" s="38">
        <v>291263194</v>
      </c>
      <c r="K79" s="28">
        <v>1</v>
      </c>
      <c r="L79" s="38" t="s">
        <v>311</v>
      </c>
      <c r="M79" s="38">
        <v>0</v>
      </c>
      <c r="N79" s="38">
        <v>0</v>
      </c>
      <c r="O79" s="38" t="s">
        <v>303</v>
      </c>
      <c r="P79" s="38" t="s">
        <v>77</v>
      </c>
      <c r="Q79" s="38" t="s">
        <v>78</v>
      </c>
      <c r="R79" s="38">
        <v>4158.12</v>
      </c>
      <c r="S79" s="33"/>
      <c r="T79" s="33"/>
      <c r="U79" s="33"/>
      <c r="V79" s="33"/>
      <c r="W79" s="33"/>
      <c r="X79" s="33"/>
      <c r="Y79" s="33"/>
      <c r="Z79" s="40">
        <v>44787.875</v>
      </c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43" t="s">
        <v>1080</v>
      </c>
      <c r="AW79" s="43" t="str">
        <f t="shared" si="3"/>
        <v>630521961e74c614e130cd99630520e93299fb8245e2ee5d630521951e74c614e130cd934329520844787.875310572000630520e93299fb8245e2ee5d310572000K42216.8752912631941GLXUWX XUGUTX ILVX XNTX00BLUE 500 PLUS NAC QP PJCA RMens. Titular Faixa Etária Implant.T4158.1244787.875Mensalidade</v>
      </c>
      <c r="AX79" s="43">
        <f t="shared" si="4"/>
        <v>0</v>
      </c>
      <c r="AY79">
        <v>8</v>
      </c>
      <c r="AZ79">
        <v>1</v>
      </c>
      <c r="BA79">
        <f t="shared" si="5"/>
        <v>0</v>
      </c>
    </row>
    <row r="80" spans="1:53">
      <c r="A80" s="33"/>
      <c r="B80" s="33"/>
      <c r="C80" s="33"/>
      <c r="D80" s="33"/>
      <c r="E80" s="33"/>
      <c r="F80" s="34">
        <v>310572000</v>
      </c>
      <c r="G80" s="33"/>
      <c r="H80" s="33"/>
      <c r="I80" s="33"/>
      <c r="J80" s="34">
        <v>291263194</v>
      </c>
      <c r="K80" s="29">
        <v>1</v>
      </c>
      <c r="L80" s="34" t="s">
        <v>441</v>
      </c>
      <c r="M80" s="33"/>
      <c r="N80" s="33"/>
      <c r="O80" s="33"/>
      <c r="P80" s="33"/>
      <c r="Q80" s="33"/>
      <c r="R80" s="34">
        <v>3898.29</v>
      </c>
      <c r="S80" s="34" t="s">
        <v>404</v>
      </c>
      <c r="T80" s="34" t="s">
        <v>404</v>
      </c>
      <c r="U80" s="34" t="s">
        <v>404</v>
      </c>
      <c r="V80" s="34">
        <v>127</v>
      </c>
      <c r="W80" s="34">
        <v>26650516</v>
      </c>
      <c r="X80" s="34">
        <v>1</v>
      </c>
      <c r="Y80" s="34">
        <v>65467</v>
      </c>
      <c r="Z80" s="35">
        <v>44777.875</v>
      </c>
      <c r="AA80" s="34" t="s">
        <v>434</v>
      </c>
      <c r="AB80" s="34">
        <v>0</v>
      </c>
      <c r="AC80" s="35"/>
      <c r="AD80" s="35">
        <v>44777.875</v>
      </c>
      <c r="AE80" s="35">
        <v>28696.875</v>
      </c>
      <c r="AF80" s="35">
        <v>42207.875</v>
      </c>
      <c r="AG80" s="35"/>
      <c r="AH80" s="35">
        <v>42216.875</v>
      </c>
      <c r="AI80" s="34"/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 t="s">
        <v>389</v>
      </c>
      <c r="AQ80" s="34">
        <v>83</v>
      </c>
      <c r="AR80" s="34" t="s">
        <v>442</v>
      </c>
      <c r="AS80" s="34">
        <v>265636</v>
      </c>
      <c r="AT80" s="34">
        <v>2656.36</v>
      </c>
      <c r="AU80" s="34" t="s">
        <v>408</v>
      </c>
      <c r="AV80" s="43" t="s">
        <v>1079</v>
      </c>
      <c r="AW80" s="43" t="str">
        <f t="shared" si="3"/>
        <v>3105720002912631941GLXUWX XUGUTX XLVX XNTX3898.29SIMSIMSIM1272665051616546744777.875GP3 - FACERN - FEDERACAO DAS ASSOCIACOES COMERCIAI044777.87528696.87542207.87542216.875000000AMIL83GP3 - BLUE PLUS 400 QP2656362656.36ATIVORepasse</v>
      </c>
      <c r="AX80" s="43">
        <f t="shared" si="4"/>
        <v>0</v>
      </c>
      <c r="AY80">
        <v>8</v>
      </c>
      <c r="AZ80">
        <v>1</v>
      </c>
      <c r="BA80">
        <f t="shared" si="5"/>
        <v>1</v>
      </c>
    </row>
    <row r="81" spans="1:53">
      <c r="A81" s="31" t="s">
        <v>74</v>
      </c>
      <c r="B81" s="31" t="s">
        <v>10</v>
      </c>
      <c r="C81" s="31" t="s">
        <v>9</v>
      </c>
      <c r="D81" s="31">
        <v>43294838</v>
      </c>
      <c r="E81" s="32">
        <v>44787.875</v>
      </c>
      <c r="F81" s="27">
        <v>108697000</v>
      </c>
      <c r="G81" s="27" t="s">
        <v>1068</v>
      </c>
      <c r="H81" s="27" t="s">
        <v>11</v>
      </c>
      <c r="I81" s="32">
        <v>42277.875</v>
      </c>
      <c r="J81" s="31">
        <v>291305148</v>
      </c>
      <c r="K81" s="27">
        <v>1</v>
      </c>
      <c r="L81" s="31" t="s">
        <v>75</v>
      </c>
      <c r="M81" s="31">
        <v>0</v>
      </c>
      <c r="N81" s="31">
        <v>0</v>
      </c>
      <c r="O81" s="31" t="s">
        <v>76</v>
      </c>
      <c r="P81" s="31" t="s">
        <v>77</v>
      </c>
      <c r="Q81" s="31" t="s">
        <v>78</v>
      </c>
      <c r="R81" s="31">
        <v>3892.76</v>
      </c>
      <c r="S81" s="33"/>
      <c r="T81" s="33"/>
      <c r="U81" s="33"/>
      <c r="V81" s="33"/>
      <c r="W81" s="33"/>
      <c r="X81" s="33"/>
      <c r="Y81" s="33"/>
      <c r="Z81" s="40">
        <v>44787.875</v>
      </c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43" t="s">
        <v>1080</v>
      </c>
      <c r="AW81" s="43" t="str">
        <f t="shared" si="3"/>
        <v>62fffee87c45476c4844c3a862fffe3650790c092a7f8dcd62fffee77c45476c4844c3a74329483844787.87510869700062fffe3650790c092a7f8dcd108697000A42277.8752913051481MXRWXLLX WXNTXFXNTI00AMIL 700 QP NACIONAL R PJCAMens. Titular Faixa Etária Implant.T3892.7644787.875Mensalidade</v>
      </c>
      <c r="AX81" s="43">
        <f t="shared" si="4"/>
        <v>0</v>
      </c>
      <c r="AY81">
        <v>8</v>
      </c>
      <c r="AZ81">
        <v>1</v>
      </c>
      <c r="BA81">
        <f t="shared" si="5"/>
        <v>0</v>
      </c>
    </row>
    <row r="82" spans="1:53">
      <c r="A82" s="38" t="s">
        <v>84</v>
      </c>
      <c r="B82" s="38" t="s">
        <v>13</v>
      </c>
      <c r="C82" s="38" t="s">
        <v>12</v>
      </c>
      <c r="D82" s="38">
        <v>43294838</v>
      </c>
      <c r="E82" s="39">
        <v>44787.875</v>
      </c>
      <c r="F82" s="28">
        <v>108697000</v>
      </c>
      <c r="G82" s="28" t="s">
        <v>1069</v>
      </c>
      <c r="H82" s="28" t="s">
        <v>14</v>
      </c>
      <c r="I82" s="39">
        <v>42277.875</v>
      </c>
      <c r="J82" s="38">
        <v>291305148</v>
      </c>
      <c r="K82" s="28">
        <v>1</v>
      </c>
      <c r="L82" s="38" t="s">
        <v>75</v>
      </c>
      <c r="M82" s="38">
        <v>0</v>
      </c>
      <c r="N82" s="38">
        <v>0</v>
      </c>
      <c r="O82" s="38" t="s">
        <v>76</v>
      </c>
      <c r="P82" s="38" t="s">
        <v>77</v>
      </c>
      <c r="Q82" s="38" t="s">
        <v>78</v>
      </c>
      <c r="R82" s="38">
        <v>3892.76</v>
      </c>
      <c r="S82" s="33"/>
      <c r="T82" s="33"/>
      <c r="U82" s="33"/>
      <c r="V82" s="33"/>
      <c r="W82" s="33"/>
      <c r="X82" s="33"/>
      <c r="Y82" s="33"/>
      <c r="Z82" s="40">
        <v>44787.875</v>
      </c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43" t="s">
        <v>1080</v>
      </c>
      <c r="AW82" s="43" t="str">
        <f t="shared" si="3"/>
        <v>630000d519f2f821f3915ac363000063e6282203617a4a1c630000d519f2f821f3915ac24329483844787.87510869700063000063e6282203617a4a1c108697000B42277.8752913051481MXRWXLLX WXNTXFXNTI00AMIL 700 QP NACIONAL R PJCAMens. Titular Faixa Etária Implant.T3892.7644787.875Mensalidade</v>
      </c>
      <c r="AX82" s="43">
        <f t="shared" si="4"/>
        <v>0</v>
      </c>
      <c r="AY82">
        <v>8</v>
      </c>
      <c r="AZ82">
        <v>1</v>
      </c>
      <c r="BA82">
        <f t="shared" si="5"/>
        <v>1</v>
      </c>
    </row>
    <row r="83" spans="1:53">
      <c r="A83" s="38" t="s">
        <v>79</v>
      </c>
      <c r="B83" s="38" t="s">
        <v>10</v>
      </c>
      <c r="C83" s="38" t="s">
        <v>9</v>
      </c>
      <c r="D83" s="38">
        <v>43294838</v>
      </c>
      <c r="E83" s="39">
        <v>44787.875</v>
      </c>
      <c r="F83" s="28">
        <v>108697000</v>
      </c>
      <c r="G83" s="28" t="s">
        <v>1068</v>
      </c>
      <c r="H83" s="28" t="s">
        <v>11</v>
      </c>
      <c r="I83" s="39">
        <v>42460.875</v>
      </c>
      <c r="J83" s="38">
        <v>291441203</v>
      </c>
      <c r="K83" s="28">
        <v>1</v>
      </c>
      <c r="L83" s="38" t="s">
        <v>80</v>
      </c>
      <c r="M83" s="38">
        <v>0</v>
      </c>
      <c r="N83" s="38">
        <v>0</v>
      </c>
      <c r="O83" s="38" t="s">
        <v>81</v>
      </c>
      <c r="P83" s="38" t="s">
        <v>77</v>
      </c>
      <c r="Q83" s="38" t="s">
        <v>78</v>
      </c>
      <c r="R83" s="38">
        <v>2834.42</v>
      </c>
      <c r="S83" s="33"/>
      <c r="T83" s="33"/>
      <c r="U83" s="33"/>
      <c r="V83" s="33"/>
      <c r="W83" s="33"/>
      <c r="X83" s="33"/>
      <c r="Y83" s="33"/>
      <c r="Z83" s="40">
        <v>44787.875</v>
      </c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43" t="s">
        <v>1080</v>
      </c>
      <c r="AW83" s="43" t="str">
        <f t="shared" si="3"/>
        <v>62fffee87c45476c4844c3a962fffe3650790c092a7f8dcd62fffee77c45476c4844c3a74329483844787.87510869700062fffe3650790c092a7f8dcd108697000A42460.8752914412031JXIWX XRIWX DX XNDRXDX DX ILVX00AMIL 400 QP NACIONAL R PJCAMens. Titular Faixa Etária Implant.T2834.4244787.875Mensalidade</v>
      </c>
      <c r="AX83" s="43">
        <f t="shared" si="4"/>
        <v>0</v>
      </c>
      <c r="AY83">
        <v>8</v>
      </c>
      <c r="AZ83">
        <v>1</v>
      </c>
      <c r="BA83">
        <f t="shared" si="5"/>
        <v>0</v>
      </c>
    </row>
    <row r="84" spans="1:53">
      <c r="A84" s="31" t="s">
        <v>85</v>
      </c>
      <c r="B84" s="31" t="s">
        <v>13</v>
      </c>
      <c r="C84" s="31" t="s">
        <v>12</v>
      </c>
      <c r="D84" s="31">
        <v>43294838</v>
      </c>
      <c r="E84" s="32">
        <v>44787.875</v>
      </c>
      <c r="F84" s="27">
        <v>108697000</v>
      </c>
      <c r="G84" s="27" t="s">
        <v>1069</v>
      </c>
      <c r="H84" s="27" t="s">
        <v>14</v>
      </c>
      <c r="I84" s="32">
        <v>42460.875</v>
      </c>
      <c r="J84" s="31">
        <v>291441203</v>
      </c>
      <c r="K84" s="27">
        <v>1</v>
      </c>
      <c r="L84" s="31" t="s">
        <v>80</v>
      </c>
      <c r="M84" s="31">
        <v>0</v>
      </c>
      <c r="N84" s="31">
        <v>0</v>
      </c>
      <c r="O84" s="31" t="s">
        <v>81</v>
      </c>
      <c r="P84" s="31" t="s">
        <v>77</v>
      </c>
      <c r="Q84" s="31" t="s">
        <v>78</v>
      </c>
      <c r="R84" s="31">
        <v>2834.42</v>
      </c>
      <c r="S84" s="33"/>
      <c r="T84" s="33"/>
      <c r="U84" s="33"/>
      <c r="V84" s="33"/>
      <c r="W84" s="33"/>
      <c r="X84" s="33"/>
      <c r="Y84" s="33"/>
      <c r="Z84" s="40">
        <v>44787.875</v>
      </c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43" t="s">
        <v>1080</v>
      </c>
      <c r="AW84" s="43" t="str">
        <f t="shared" si="3"/>
        <v>630000d519f2f821f3915ac463000063e6282203617a4a1c630000d519f2f821f3915ac24329483844787.87510869700063000063e6282203617a4a1c108697000B42460.8752914412031JXIWX XRIWX DX XNDRXDX DX ILVX00AMIL 400 QP NACIONAL R PJCAMens. Titular Faixa Etária Implant.T2834.4244787.875Mensalidade</v>
      </c>
      <c r="AX84" s="43">
        <f t="shared" si="4"/>
        <v>0</v>
      </c>
      <c r="AY84">
        <v>8</v>
      </c>
      <c r="AZ84">
        <v>1</v>
      </c>
      <c r="BA84">
        <f t="shared" si="5"/>
        <v>1</v>
      </c>
    </row>
    <row r="85" spans="1:53">
      <c r="A85" s="31" t="s">
        <v>82</v>
      </c>
      <c r="B85" s="31" t="s">
        <v>10</v>
      </c>
      <c r="C85" s="31" t="s">
        <v>9</v>
      </c>
      <c r="D85" s="31">
        <v>43294838</v>
      </c>
      <c r="E85" s="32">
        <v>44787.875</v>
      </c>
      <c r="F85" s="27">
        <v>108697000</v>
      </c>
      <c r="G85" s="27" t="s">
        <v>1068</v>
      </c>
      <c r="H85" s="27" t="s">
        <v>11</v>
      </c>
      <c r="I85" s="32">
        <v>42490.875</v>
      </c>
      <c r="J85" s="31">
        <v>291469272</v>
      </c>
      <c r="K85" s="27">
        <v>1</v>
      </c>
      <c r="L85" s="31" t="s">
        <v>83</v>
      </c>
      <c r="M85" s="31">
        <v>0</v>
      </c>
      <c r="N85" s="31">
        <v>0</v>
      </c>
      <c r="O85" s="31" t="s">
        <v>81</v>
      </c>
      <c r="P85" s="31" t="s">
        <v>77</v>
      </c>
      <c r="Q85" s="31" t="s">
        <v>78</v>
      </c>
      <c r="R85" s="31">
        <v>8525.43</v>
      </c>
      <c r="S85" s="33"/>
      <c r="T85" s="33"/>
      <c r="U85" s="33"/>
      <c r="V85" s="33"/>
      <c r="W85" s="33"/>
      <c r="X85" s="33"/>
      <c r="Y85" s="33"/>
      <c r="Z85" s="40">
        <v>44787.875</v>
      </c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43" t="s">
        <v>1080</v>
      </c>
      <c r="AW85" s="43" t="str">
        <f t="shared" si="3"/>
        <v>62fffee87c45476c4844c3aa62fffe3650790c092a7f8dcd62fffee77c45476c4844c3a74329483844787.87510869700062fffe3650790c092a7f8dcd108697000A42490.8752914692721MXRIX BXNIGNX XLIVXIRX DX NXWIMXNTX JUWX00AMIL 400 QP NACIONAL R PJCAMens. Titular Faixa Etária Implant.T8525.4344787.875Mensalidade</v>
      </c>
      <c r="AX85" s="43">
        <f t="shared" si="4"/>
        <v>0</v>
      </c>
      <c r="AY85">
        <v>8</v>
      </c>
      <c r="AZ85">
        <v>1</v>
      </c>
      <c r="BA85">
        <f t="shared" si="5"/>
        <v>0</v>
      </c>
    </row>
    <row r="86" spans="1:53">
      <c r="A86" s="38" t="s">
        <v>86</v>
      </c>
      <c r="B86" s="38" t="s">
        <v>13</v>
      </c>
      <c r="C86" s="38" t="s">
        <v>12</v>
      </c>
      <c r="D86" s="38">
        <v>43294838</v>
      </c>
      <c r="E86" s="39">
        <v>44787.875</v>
      </c>
      <c r="F86" s="28">
        <v>108697000</v>
      </c>
      <c r="G86" s="28" t="s">
        <v>1069</v>
      </c>
      <c r="H86" s="28" t="s">
        <v>14</v>
      </c>
      <c r="I86" s="39">
        <v>42490.875</v>
      </c>
      <c r="J86" s="38">
        <v>291469272</v>
      </c>
      <c r="K86" s="28">
        <v>1</v>
      </c>
      <c r="L86" s="38" t="s">
        <v>83</v>
      </c>
      <c r="M86" s="38">
        <v>0</v>
      </c>
      <c r="N86" s="38">
        <v>0</v>
      </c>
      <c r="O86" s="38" t="s">
        <v>81</v>
      </c>
      <c r="P86" s="38" t="s">
        <v>77</v>
      </c>
      <c r="Q86" s="38" t="s">
        <v>78</v>
      </c>
      <c r="R86" s="38">
        <v>8525.43</v>
      </c>
      <c r="S86" s="33"/>
      <c r="T86" s="33"/>
      <c r="U86" s="33"/>
      <c r="V86" s="33"/>
      <c r="W86" s="33"/>
      <c r="X86" s="33"/>
      <c r="Y86" s="33"/>
      <c r="Z86" s="40">
        <v>44787.875</v>
      </c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43" t="s">
        <v>1080</v>
      </c>
      <c r="AW86" s="43" t="str">
        <f t="shared" si="3"/>
        <v>630000d519f2f821f3915ac563000063e6282203617a4a1c630000d519f2f821f3915ac24329483844787.87510869700063000063e6282203617a4a1c108697000B42490.8752914692721MXRIX BXNIGNX XLIVXIRX DX NXWIMXNTX JUWX00AMIL 400 QP NACIONAL R PJCAMens. Titular Faixa Etária Implant.T8525.4344787.875Mensalidade</v>
      </c>
      <c r="AX86" s="43">
        <f t="shared" si="4"/>
        <v>0</v>
      </c>
      <c r="AY86">
        <v>8</v>
      </c>
      <c r="AZ86">
        <v>1</v>
      </c>
      <c r="BA86">
        <f t="shared" si="5"/>
        <v>1</v>
      </c>
    </row>
  </sheetData>
  <autoFilter ref="A1:BA86" xr:uid="{5632FD6D-2AF0-4034-B4AB-9EE8AAB5064D}"/>
  <sortState xmlns:xlrd2="http://schemas.microsoft.com/office/spreadsheetml/2017/richdata2" ref="A2:AV86">
    <sortCondition ref="J1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5AA24-13FA-4F85-9C32-4308B5C24FC3}">
  <dimension ref="A1:BA1060"/>
  <sheetViews>
    <sheetView topLeftCell="H914" workbookViewId="0">
      <selection activeCell="J926" sqref="J926"/>
    </sheetView>
  </sheetViews>
  <sheetFormatPr defaultRowHeight="15"/>
  <cols>
    <col min="1" max="1" width="25.140625" bestFit="1" customWidth="1"/>
    <col min="2" max="2" width="25.28515625" bestFit="1" customWidth="1"/>
    <col min="3" max="3" width="25.140625" bestFit="1" customWidth="1"/>
    <col min="4" max="4" width="10.28515625" bestFit="1" customWidth="1"/>
    <col min="5" max="5" width="15.5703125" bestFit="1" customWidth="1"/>
    <col min="6" max="6" width="12.5703125" bestFit="1" customWidth="1"/>
    <col min="7" max="7" width="35.7109375" bestFit="1" customWidth="1"/>
    <col min="8" max="8" width="10.140625" bestFit="1" customWidth="1"/>
    <col min="9" max="9" width="15.42578125" bestFit="1" customWidth="1"/>
    <col min="10" max="10" width="14.85546875" bestFit="1" customWidth="1"/>
    <col min="11" max="11" width="13.28515625" bestFit="1" customWidth="1"/>
    <col min="12" max="12" width="47.42578125" bestFit="1" customWidth="1"/>
    <col min="13" max="13" width="10.7109375" bestFit="1" customWidth="1"/>
    <col min="14" max="14" width="14.5703125" bestFit="1" customWidth="1"/>
    <col min="15" max="15" width="32" bestFit="1" customWidth="1"/>
    <col min="16" max="16" width="30" bestFit="1" customWidth="1"/>
    <col min="17" max="17" width="17.28515625" bestFit="1" customWidth="1"/>
    <col min="18" max="18" width="13.28515625" bestFit="1" customWidth="1"/>
    <col min="19" max="21" width="12.5703125" bestFit="1" customWidth="1"/>
    <col min="22" max="22" width="18.5703125" bestFit="1" customWidth="1"/>
    <col min="23" max="23" width="15.7109375" bestFit="1" customWidth="1"/>
    <col min="24" max="24" width="18" bestFit="1" customWidth="1"/>
    <col min="25" max="25" width="18.7109375" bestFit="1" customWidth="1"/>
    <col min="26" max="26" width="15.5703125" bestFit="1" customWidth="1"/>
    <col min="27" max="27" width="49.5703125" bestFit="1" customWidth="1"/>
    <col min="28" max="28" width="15.28515625" bestFit="1" customWidth="1"/>
    <col min="29" max="29" width="19.140625" bestFit="1" customWidth="1"/>
    <col min="30" max="30" width="15.42578125" bestFit="1" customWidth="1"/>
    <col min="31" max="31" width="17.140625" bestFit="1" customWidth="1"/>
    <col min="32" max="32" width="15.42578125" bestFit="1" customWidth="1"/>
    <col min="33" max="33" width="16.140625" bestFit="1" customWidth="1"/>
    <col min="34" max="34" width="16.5703125" bestFit="1" customWidth="1"/>
    <col min="35" max="35" width="21.5703125" bestFit="1" customWidth="1"/>
    <col min="36" max="36" width="11.28515625" bestFit="1" customWidth="1"/>
    <col min="37" max="37" width="14.85546875" bestFit="1" customWidth="1"/>
    <col min="38" max="38" width="18.85546875" bestFit="1" customWidth="1"/>
    <col min="39" max="39" width="18" bestFit="1" customWidth="1"/>
    <col min="40" max="40" width="15.140625" bestFit="1" customWidth="1"/>
    <col min="41" max="41" width="14.28515625" bestFit="1" customWidth="1"/>
    <col min="42" max="42" width="13.7109375" bestFit="1" customWidth="1"/>
    <col min="43" max="43" width="13" bestFit="1" customWidth="1"/>
    <col min="44" max="44" width="36.7109375" bestFit="1" customWidth="1"/>
    <col min="45" max="45" width="10.140625" bestFit="1" customWidth="1"/>
    <col min="46" max="46" width="14" bestFit="1" customWidth="1"/>
    <col min="47" max="47" width="11.85546875" bestFit="1" customWidth="1"/>
    <col min="48" max="48" width="12.42578125" bestFit="1" customWidth="1"/>
  </cols>
  <sheetData>
    <row r="1" spans="1:53">
      <c r="A1" s="25" t="s">
        <v>1</v>
      </c>
      <c r="B1" s="25" t="s">
        <v>2</v>
      </c>
      <c r="C1" s="25" t="s">
        <v>63</v>
      </c>
      <c r="D1" s="25" t="s">
        <v>1075</v>
      </c>
      <c r="E1" s="25" t="s">
        <v>1076</v>
      </c>
      <c r="F1" s="25" t="s">
        <v>1049</v>
      </c>
      <c r="G1" s="25" t="s">
        <v>7</v>
      </c>
      <c r="H1" s="25" t="s">
        <v>1051</v>
      </c>
      <c r="I1" s="25" t="s">
        <v>64</v>
      </c>
      <c r="J1" s="25" t="s">
        <v>65</v>
      </c>
      <c r="K1" s="25" t="s">
        <v>1052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  <c r="AV1" s="41" t="s">
        <v>1077</v>
      </c>
      <c r="AW1" s="41"/>
      <c r="AX1" s="41" t="s">
        <v>1078</v>
      </c>
    </row>
    <row r="2" spans="1:53">
      <c r="A2" s="33"/>
      <c r="B2" s="33"/>
      <c r="C2" s="33"/>
      <c r="D2" s="33"/>
      <c r="E2" s="33"/>
      <c r="F2" s="36">
        <v>318048000</v>
      </c>
      <c r="G2" s="33"/>
      <c r="H2" s="33"/>
      <c r="I2" s="33"/>
      <c r="J2" s="36">
        <v>136445</v>
      </c>
      <c r="K2" s="30">
        <v>0</v>
      </c>
      <c r="L2" s="36" t="s">
        <v>455</v>
      </c>
      <c r="M2" s="33"/>
      <c r="N2" s="33"/>
      <c r="O2" s="33"/>
      <c r="P2" s="33"/>
      <c r="Q2" s="33"/>
      <c r="R2" s="36">
        <v>1775.36</v>
      </c>
      <c r="S2" s="36" t="s">
        <v>404</v>
      </c>
      <c r="T2" s="36" t="s">
        <v>404</v>
      </c>
      <c r="U2" s="36" t="s">
        <v>404</v>
      </c>
      <c r="V2" s="36">
        <v>142</v>
      </c>
      <c r="W2" s="36">
        <v>26650516</v>
      </c>
      <c r="X2" s="36">
        <v>1</v>
      </c>
      <c r="Y2" s="36">
        <v>72429</v>
      </c>
      <c r="Z2" s="37">
        <v>44777.875</v>
      </c>
      <c r="AA2" s="36" t="s">
        <v>454</v>
      </c>
      <c r="AB2" s="36">
        <v>0</v>
      </c>
      <c r="AC2" s="37"/>
      <c r="AD2" s="37">
        <v>44777.875</v>
      </c>
      <c r="AE2" s="37">
        <v>40582.916666666664</v>
      </c>
      <c r="AF2" s="37">
        <v>43950.875</v>
      </c>
      <c r="AG2" s="37">
        <v>43950.875</v>
      </c>
      <c r="AH2" s="37">
        <v>41820.875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96</v>
      </c>
      <c r="AR2" s="36" t="s">
        <v>442</v>
      </c>
      <c r="AS2" s="36">
        <v>200608</v>
      </c>
      <c r="AT2" s="36">
        <v>2006.08</v>
      </c>
      <c r="AU2" s="36" t="s">
        <v>408</v>
      </c>
      <c r="AV2" s="43" t="s">
        <v>1079</v>
      </c>
      <c r="AW2" t="str">
        <f>CONCATENATE(A2,B2,C2,D2,E2,F2,G2,H2,I2,J2,K2,L2,M2,N2,O2,P2,Q2,R2,S2,T2,U2,V2,W2,X2,Y2,Z2,AA2,AB2,AC2,AD2,AE2,AF2,AG2,AH2,AI2,AJ2,AK2,AL2,AM2,AN2,AO2,AP2,AQ2,AR2,AS2,AT2,AU2,AV2)</f>
        <v>3180480001364450DXVX RXX DX XLXVXXRX WXLDX1775.36SIMSIMSIM1422665051617242944777.875GP3 - UNEN/RN - UNIAO ESTUDANTIL DO NORTE E NORDES044777.87540582.916666666743950.87543950.87541820.875000000AMIL96GP3 - BLUE PLUS 400 QP2006082006.08ATIVORepasse</v>
      </c>
      <c r="AX2">
        <f>IF(AW2=AW1,1,0)</f>
        <v>0</v>
      </c>
      <c r="AY2">
        <v>8</v>
      </c>
      <c r="AZ2">
        <v>1</v>
      </c>
      <c r="BA2">
        <f>IF(J2=J1,1,0)</f>
        <v>0</v>
      </c>
    </row>
    <row r="3" spans="1:53">
      <c r="A3" s="33"/>
      <c r="B3" s="33"/>
      <c r="C3" s="33"/>
      <c r="D3" s="33"/>
      <c r="E3" s="33"/>
      <c r="F3" s="36"/>
      <c r="G3" s="33"/>
      <c r="H3" s="33"/>
      <c r="I3" s="33"/>
      <c r="J3" s="36">
        <v>142611</v>
      </c>
      <c r="K3" s="30">
        <v>0</v>
      </c>
      <c r="L3" s="36" t="s">
        <v>825</v>
      </c>
      <c r="M3" s="33"/>
      <c r="N3" s="33"/>
      <c r="O3" s="33"/>
      <c r="P3" s="33"/>
      <c r="Q3" s="33"/>
      <c r="R3" s="36">
        <v>2834.04</v>
      </c>
      <c r="S3" s="36" t="s">
        <v>404</v>
      </c>
      <c r="T3" s="36" t="s">
        <v>404</v>
      </c>
      <c r="U3" s="36" t="s">
        <v>404</v>
      </c>
      <c r="V3" s="36">
        <v>176</v>
      </c>
      <c r="W3" s="36">
        <v>26650935</v>
      </c>
      <c r="X3" s="36">
        <v>1</v>
      </c>
      <c r="Y3" s="36">
        <v>76537</v>
      </c>
      <c r="Z3" s="37">
        <v>44761.875</v>
      </c>
      <c r="AA3" s="36" t="s">
        <v>824</v>
      </c>
      <c r="AB3" s="36">
        <v>0</v>
      </c>
      <c r="AC3" s="37"/>
      <c r="AD3" s="37">
        <v>44761.875</v>
      </c>
      <c r="AE3" s="37">
        <v>40443.875</v>
      </c>
      <c r="AF3" s="37">
        <v>42102.875</v>
      </c>
      <c r="AG3" s="37"/>
      <c r="AH3" s="37">
        <v>42108.875</v>
      </c>
      <c r="AI3" s="36"/>
      <c r="AJ3" s="36">
        <v>3981</v>
      </c>
      <c r="AK3" s="36">
        <v>3522</v>
      </c>
      <c r="AL3" s="36">
        <v>35.22</v>
      </c>
      <c r="AM3" s="36">
        <v>3522</v>
      </c>
      <c r="AN3" s="36">
        <v>39.81</v>
      </c>
      <c r="AO3" s="36">
        <v>3981</v>
      </c>
      <c r="AP3" s="36" t="s">
        <v>389</v>
      </c>
      <c r="AQ3" s="36">
        <v>86</v>
      </c>
      <c r="AR3" s="36" t="s">
        <v>826</v>
      </c>
      <c r="AS3" s="36">
        <v>32025</v>
      </c>
      <c r="AT3" s="36">
        <v>3202.5</v>
      </c>
      <c r="AU3" s="36" t="s">
        <v>408</v>
      </c>
      <c r="AV3" s="43" t="s">
        <v>1079</v>
      </c>
      <c r="AW3" t="str">
        <f t="shared" ref="AW3:AW66" si="0">CONCATENATE(A3,B3,C3,D3,E3,F3,G3,H3,I3,J3,K3,L3,M3,N3,O3,P3,Q3,R3,S3,T3,U3,V3,W3,X3,Y3,Z3,AA3,AB3,AC3,AD3,AE3,AF3,AG3,AH3,AI3,AJ3,AK3,AL3,AM3,AN3,AO3,AP3,AQ3,AR3,AS3,AT3,AU3,AV3)</f>
        <v>1426110XNNX LXTXWXX BXRRX FXGUNDX2834.04SIMSIMSIM1762665093517653744761.875GP3 - UNEN/RN LINCX 15 UNIAO ESTUDANTIL DO NORTE E044761.87540443.87542102.87542108.8753981352235.22352239.813981AMIL86GP3 - LINCX LT3320253202.5ATIVORepasse</v>
      </c>
      <c r="AX3">
        <f>IF(AW3=AW2,1,0)</f>
        <v>0</v>
      </c>
      <c r="AY3">
        <v>7</v>
      </c>
      <c r="AZ3">
        <v>1</v>
      </c>
      <c r="BA3">
        <f t="shared" ref="BA3:BA66" si="1">IF(J3=J2,1,0)</f>
        <v>0</v>
      </c>
    </row>
    <row r="4" spans="1:53">
      <c r="A4" s="33"/>
      <c r="B4" s="33"/>
      <c r="C4" s="33"/>
      <c r="D4" s="33"/>
      <c r="E4" s="33"/>
      <c r="F4" s="34"/>
      <c r="G4" s="33"/>
      <c r="H4" s="33"/>
      <c r="I4" s="33"/>
      <c r="J4" s="34">
        <v>142611</v>
      </c>
      <c r="K4" s="29">
        <v>0</v>
      </c>
      <c r="L4" s="34" t="s">
        <v>825</v>
      </c>
      <c r="M4" s="33"/>
      <c r="N4" s="33"/>
      <c r="O4" s="33"/>
      <c r="P4" s="33"/>
      <c r="Q4" s="33"/>
      <c r="R4" s="34">
        <v>2834.04</v>
      </c>
      <c r="S4" s="34" t="s">
        <v>404</v>
      </c>
      <c r="T4" s="34" t="s">
        <v>404</v>
      </c>
      <c r="U4" s="34" t="s">
        <v>404</v>
      </c>
      <c r="V4" s="34">
        <v>176</v>
      </c>
      <c r="W4" s="34">
        <v>26650935</v>
      </c>
      <c r="X4" s="34">
        <v>1</v>
      </c>
      <c r="Y4" s="34">
        <v>76537</v>
      </c>
      <c r="Z4" s="35">
        <v>44761.875</v>
      </c>
      <c r="AA4" s="34" t="s">
        <v>824</v>
      </c>
      <c r="AB4" s="34">
        <v>0</v>
      </c>
      <c r="AC4" s="35"/>
      <c r="AD4" s="35">
        <v>44761.875</v>
      </c>
      <c r="AE4" s="35">
        <v>40443.875</v>
      </c>
      <c r="AF4" s="35">
        <v>42102.875</v>
      </c>
      <c r="AG4" s="35"/>
      <c r="AH4" s="35">
        <v>42108.875</v>
      </c>
      <c r="AI4" s="34"/>
      <c r="AJ4" s="34">
        <v>3981</v>
      </c>
      <c r="AK4" s="34">
        <v>3522</v>
      </c>
      <c r="AL4" s="34">
        <v>35.22</v>
      </c>
      <c r="AM4" s="34">
        <v>3522</v>
      </c>
      <c r="AN4" s="34">
        <v>39.81</v>
      </c>
      <c r="AO4" s="34">
        <v>3981</v>
      </c>
      <c r="AP4" s="34" t="s">
        <v>389</v>
      </c>
      <c r="AQ4" s="34">
        <v>86</v>
      </c>
      <c r="AR4" s="34" t="s">
        <v>826</v>
      </c>
      <c r="AS4" s="34">
        <v>32025</v>
      </c>
      <c r="AT4" s="34">
        <v>3202.5</v>
      </c>
      <c r="AU4" s="34" t="s">
        <v>408</v>
      </c>
      <c r="AV4" s="43" t="s">
        <v>1079</v>
      </c>
      <c r="AW4" t="str">
        <f t="shared" si="0"/>
        <v>1426110XNNX LXTXWXX BXRRX FXGUNDX2834.04SIMSIMSIM1762665093517653744761.875GP3 - UNEN/RN LINCX 15 UNIAO ESTUDANTIL DO NORTE E044761.87540443.87542102.87542108.8753981352235.22352239.813981AMIL86GP3 - LINCX LT3320253202.5ATIVORepasse</v>
      </c>
      <c r="AX4">
        <f t="shared" ref="AX4:AX67" si="2">IF(AW4=AW3,1,0)</f>
        <v>1</v>
      </c>
      <c r="AY4">
        <v>7</v>
      </c>
      <c r="AZ4">
        <v>1</v>
      </c>
      <c r="BA4">
        <f t="shared" si="1"/>
        <v>1</v>
      </c>
    </row>
    <row r="5" spans="1:53">
      <c r="A5" s="33"/>
      <c r="B5" s="33"/>
      <c r="C5" s="33"/>
      <c r="D5" s="33"/>
      <c r="E5" s="33"/>
      <c r="F5" s="36"/>
      <c r="G5" s="33"/>
      <c r="H5" s="33"/>
      <c r="I5" s="33"/>
      <c r="J5" s="36">
        <v>142611</v>
      </c>
      <c r="K5" s="30">
        <v>0</v>
      </c>
      <c r="L5" s="36" t="s">
        <v>825</v>
      </c>
      <c r="M5" s="33"/>
      <c r="N5" s="33"/>
      <c r="O5" s="33"/>
      <c r="P5" s="33"/>
      <c r="Q5" s="33"/>
      <c r="R5" s="36">
        <v>2834.04</v>
      </c>
      <c r="S5" s="36" t="s">
        <v>404</v>
      </c>
      <c r="T5" s="36" t="s">
        <v>404</v>
      </c>
      <c r="U5" s="36" t="s">
        <v>404</v>
      </c>
      <c r="V5" s="36">
        <v>176</v>
      </c>
      <c r="W5" s="36">
        <v>26650935</v>
      </c>
      <c r="X5" s="36">
        <v>1</v>
      </c>
      <c r="Y5" s="36">
        <v>76537</v>
      </c>
      <c r="Z5" s="37">
        <v>44761.875</v>
      </c>
      <c r="AA5" s="36" t="s">
        <v>824</v>
      </c>
      <c r="AB5" s="36">
        <v>0</v>
      </c>
      <c r="AC5" s="37"/>
      <c r="AD5" s="37">
        <v>44761.875</v>
      </c>
      <c r="AE5" s="37">
        <v>40443.875</v>
      </c>
      <c r="AF5" s="37">
        <v>42102.875</v>
      </c>
      <c r="AG5" s="37"/>
      <c r="AH5" s="37">
        <v>42108.875</v>
      </c>
      <c r="AI5" s="36"/>
      <c r="AJ5" s="36">
        <v>3981</v>
      </c>
      <c r="AK5" s="36">
        <v>3522</v>
      </c>
      <c r="AL5" s="36">
        <v>35.22</v>
      </c>
      <c r="AM5" s="36">
        <v>3522</v>
      </c>
      <c r="AN5" s="36">
        <v>39.81</v>
      </c>
      <c r="AO5" s="36">
        <v>3981</v>
      </c>
      <c r="AP5" s="36" t="s">
        <v>389</v>
      </c>
      <c r="AQ5" s="36">
        <v>86</v>
      </c>
      <c r="AR5" s="36" t="s">
        <v>826</v>
      </c>
      <c r="AS5" s="36">
        <v>32025</v>
      </c>
      <c r="AT5" s="36">
        <v>3202.5</v>
      </c>
      <c r="AU5" s="36" t="s">
        <v>408</v>
      </c>
      <c r="AV5" s="43" t="s">
        <v>1079</v>
      </c>
      <c r="AW5" t="str">
        <f t="shared" si="0"/>
        <v>1426110XNNX LXTXWXX BXRRX FXGUNDX2834.04SIMSIMSIM1762665093517653744761.875GP3 - UNEN/RN LINCX 15 UNIAO ESTUDANTIL DO NORTE E044761.87540443.87542102.87542108.8753981352235.22352239.813981AMIL86GP3 - LINCX LT3320253202.5ATIVORepasse</v>
      </c>
      <c r="AX5">
        <f t="shared" si="2"/>
        <v>1</v>
      </c>
      <c r="AY5">
        <v>7</v>
      </c>
      <c r="AZ5">
        <v>1</v>
      </c>
      <c r="BA5">
        <f t="shared" si="1"/>
        <v>1</v>
      </c>
    </row>
    <row r="6" spans="1:53">
      <c r="A6" s="33"/>
      <c r="B6" s="33"/>
      <c r="C6" s="33"/>
      <c r="D6" s="33"/>
      <c r="E6" s="33"/>
      <c r="F6" s="34">
        <v>927223000</v>
      </c>
      <c r="G6" s="33"/>
      <c r="H6" s="33"/>
      <c r="I6" s="33"/>
      <c r="J6" s="34">
        <v>463151</v>
      </c>
      <c r="K6" s="29">
        <v>0</v>
      </c>
      <c r="L6" s="34" t="s">
        <v>453</v>
      </c>
      <c r="M6" s="33"/>
      <c r="N6" s="33"/>
      <c r="O6" s="33"/>
      <c r="P6" s="33"/>
      <c r="Q6" s="33"/>
      <c r="R6" s="34">
        <v>1004.76</v>
      </c>
      <c r="S6" s="34" t="s">
        <v>404</v>
      </c>
      <c r="T6" s="34" t="s">
        <v>404</v>
      </c>
      <c r="U6" s="34" t="s">
        <v>404</v>
      </c>
      <c r="V6" s="34">
        <v>113</v>
      </c>
      <c r="W6" s="34">
        <v>26609656</v>
      </c>
      <c r="X6" s="34">
        <v>1</v>
      </c>
      <c r="Y6" s="34">
        <v>72383</v>
      </c>
      <c r="Z6" s="35">
        <v>44777.875</v>
      </c>
      <c r="AA6" s="34" t="s">
        <v>405</v>
      </c>
      <c r="AB6" s="34">
        <v>0</v>
      </c>
      <c r="AC6" s="35"/>
      <c r="AD6" s="35">
        <v>44777.875</v>
      </c>
      <c r="AE6" s="35">
        <v>39052.916666666664</v>
      </c>
      <c r="AF6" s="35">
        <v>41351.875</v>
      </c>
      <c r="AG6" s="35"/>
      <c r="AH6" s="35">
        <v>41364.875</v>
      </c>
      <c r="AI6" s="34"/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 t="s">
        <v>389</v>
      </c>
      <c r="AQ6" s="34">
        <v>111</v>
      </c>
      <c r="AR6" s="34" t="s">
        <v>407</v>
      </c>
      <c r="AS6" s="34">
        <v>47053</v>
      </c>
      <c r="AT6" s="34">
        <v>470.53</v>
      </c>
      <c r="AU6" s="34" t="s">
        <v>408</v>
      </c>
      <c r="AV6" s="43" t="s">
        <v>1079</v>
      </c>
      <c r="AW6" t="str">
        <f t="shared" si="0"/>
        <v>9272230004631510BXXTRXZ MXXX RXXNDX1004.76SIMSIMSIM1132660965617238344777.875GP1 - UEP - UNIAO DOS ESTUDANTES POTIGUAR - RN044777.87539052.916666666741351.87541364.875000000AMIL111GP1 - BLUE 300 RN S/OBS QC PJCA47053470.53ATIVORepasse</v>
      </c>
      <c r="AX6">
        <f t="shared" si="2"/>
        <v>0</v>
      </c>
      <c r="AY6">
        <v>8</v>
      </c>
      <c r="AZ6">
        <v>1</v>
      </c>
      <c r="BA6">
        <f t="shared" si="1"/>
        <v>0</v>
      </c>
    </row>
    <row r="7" spans="1:53">
      <c r="A7" s="33"/>
      <c r="B7" s="33"/>
      <c r="C7" s="33"/>
      <c r="D7" s="33"/>
      <c r="E7" s="33"/>
      <c r="F7" s="36">
        <v>310453000</v>
      </c>
      <c r="G7" s="33"/>
      <c r="H7" s="33"/>
      <c r="I7" s="33"/>
      <c r="J7" s="36">
        <v>493875</v>
      </c>
      <c r="K7" s="30">
        <v>0</v>
      </c>
      <c r="L7" s="36" t="s">
        <v>822</v>
      </c>
      <c r="M7" s="33"/>
      <c r="N7" s="33"/>
      <c r="O7" s="33"/>
      <c r="P7" s="33"/>
      <c r="Q7" s="33"/>
      <c r="R7" s="36">
        <v>1538.59</v>
      </c>
      <c r="S7" s="36" t="s">
        <v>404</v>
      </c>
      <c r="T7" s="36" t="s">
        <v>404</v>
      </c>
      <c r="U7" s="36" t="s">
        <v>404</v>
      </c>
      <c r="V7" s="36">
        <v>142</v>
      </c>
      <c r="W7" s="36">
        <v>26649128</v>
      </c>
      <c r="X7" s="36">
        <v>1</v>
      </c>
      <c r="Y7" s="36">
        <v>72466</v>
      </c>
      <c r="Z7" s="37">
        <v>44761.875</v>
      </c>
      <c r="AA7" s="36" t="s">
        <v>454</v>
      </c>
      <c r="AB7" s="36">
        <v>0</v>
      </c>
      <c r="AC7" s="37"/>
      <c r="AD7" s="37">
        <v>44761.875</v>
      </c>
      <c r="AE7" s="37">
        <v>38520.875</v>
      </c>
      <c r="AF7" s="37">
        <v>42681.916666666664</v>
      </c>
      <c r="AG7" s="37"/>
      <c r="AH7" s="37">
        <v>41865.875</v>
      </c>
      <c r="AI7" s="36"/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 t="s">
        <v>389</v>
      </c>
      <c r="AQ7" s="36">
        <v>94</v>
      </c>
      <c r="AR7" s="36" t="s">
        <v>457</v>
      </c>
      <c r="AS7" s="36">
        <v>173859</v>
      </c>
      <c r="AT7" s="36">
        <v>1738.59</v>
      </c>
      <c r="AU7" s="36" t="s">
        <v>408</v>
      </c>
      <c r="AV7" s="43" t="s">
        <v>1079</v>
      </c>
      <c r="AW7" t="str">
        <f t="shared" si="0"/>
        <v>3104530004938750MXRXX JULXX FRXNWX DX LXMX1538.59SIMSIMSIM1422664912817246644761.875GP3 - UNEN/RN - UNIAO ESTUDANTIL DO NORTE E NORDES044761.87538520.87542681.916666666741865.875000000AMIL94GP3 - BLUE PLUS 300 QP1738591738.59ATIVORepasse</v>
      </c>
      <c r="AX7">
        <f t="shared" si="2"/>
        <v>0</v>
      </c>
      <c r="AY7">
        <v>7</v>
      </c>
      <c r="AZ7">
        <v>1</v>
      </c>
      <c r="BA7">
        <f t="shared" si="1"/>
        <v>0</v>
      </c>
    </row>
    <row r="8" spans="1:53">
      <c r="A8" s="33"/>
      <c r="B8" s="33"/>
      <c r="C8" s="33"/>
      <c r="D8" s="33"/>
      <c r="E8" s="33"/>
      <c r="F8" s="34">
        <v>310453000</v>
      </c>
      <c r="G8" s="33"/>
      <c r="H8" s="33"/>
      <c r="I8" s="33"/>
      <c r="J8" s="34">
        <v>493875</v>
      </c>
      <c r="K8" s="29">
        <v>0</v>
      </c>
      <c r="L8" s="34" t="s">
        <v>822</v>
      </c>
      <c r="M8" s="33"/>
      <c r="N8" s="33"/>
      <c r="O8" s="33"/>
      <c r="P8" s="33"/>
      <c r="Q8" s="33"/>
      <c r="R8" s="34">
        <v>1538.59</v>
      </c>
      <c r="S8" s="34" t="s">
        <v>404</v>
      </c>
      <c r="T8" s="34" t="s">
        <v>404</v>
      </c>
      <c r="U8" s="34" t="s">
        <v>404</v>
      </c>
      <c r="V8" s="34">
        <v>142</v>
      </c>
      <c r="W8" s="34">
        <v>26649128</v>
      </c>
      <c r="X8" s="34">
        <v>1</v>
      </c>
      <c r="Y8" s="34">
        <v>72466</v>
      </c>
      <c r="Z8" s="35">
        <v>44761.875</v>
      </c>
      <c r="AA8" s="34" t="s">
        <v>454</v>
      </c>
      <c r="AB8" s="34">
        <v>0</v>
      </c>
      <c r="AC8" s="35"/>
      <c r="AD8" s="35">
        <v>44761.875</v>
      </c>
      <c r="AE8" s="35">
        <v>38520.875</v>
      </c>
      <c r="AF8" s="35">
        <v>42681.916666666664</v>
      </c>
      <c r="AG8" s="35"/>
      <c r="AH8" s="35">
        <v>41865.875</v>
      </c>
      <c r="AI8" s="34"/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 t="s">
        <v>389</v>
      </c>
      <c r="AQ8" s="34">
        <v>94</v>
      </c>
      <c r="AR8" s="34" t="s">
        <v>457</v>
      </c>
      <c r="AS8" s="34">
        <v>173859</v>
      </c>
      <c r="AT8" s="34">
        <v>1738.59</v>
      </c>
      <c r="AU8" s="34" t="s">
        <v>408</v>
      </c>
      <c r="AV8" s="43" t="s">
        <v>1079</v>
      </c>
      <c r="AW8" t="str">
        <f t="shared" si="0"/>
        <v>3104530004938750MXRXX JULXX FRXNWX DX LXMX1538.59SIMSIMSIM1422664912817246644761.875GP3 - UNEN/RN - UNIAO ESTUDANTIL DO NORTE E NORDES044761.87538520.87542681.916666666741865.875000000AMIL94GP3 - BLUE PLUS 300 QP1738591738.59ATIVORepasse</v>
      </c>
      <c r="AX8">
        <f t="shared" si="2"/>
        <v>1</v>
      </c>
      <c r="AY8">
        <v>7</v>
      </c>
      <c r="AZ8">
        <v>1</v>
      </c>
      <c r="BA8">
        <f t="shared" si="1"/>
        <v>1</v>
      </c>
    </row>
    <row r="9" spans="1:53">
      <c r="A9" s="33"/>
      <c r="B9" s="33"/>
      <c r="C9" s="33"/>
      <c r="D9" s="33"/>
      <c r="E9" s="33"/>
      <c r="F9" s="36">
        <v>310453000</v>
      </c>
      <c r="G9" s="33"/>
      <c r="H9" s="33"/>
      <c r="I9" s="33"/>
      <c r="J9" s="36">
        <v>493875</v>
      </c>
      <c r="K9" s="30">
        <v>0</v>
      </c>
      <c r="L9" s="36" t="s">
        <v>822</v>
      </c>
      <c r="M9" s="33"/>
      <c r="N9" s="33"/>
      <c r="O9" s="33"/>
      <c r="P9" s="33"/>
      <c r="Q9" s="33"/>
      <c r="R9" s="36">
        <v>1538.59</v>
      </c>
      <c r="S9" s="36" t="s">
        <v>404</v>
      </c>
      <c r="T9" s="36" t="s">
        <v>404</v>
      </c>
      <c r="U9" s="36" t="s">
        <v>404</v>
      </c>
      <c r="V9" s="36">
        <v>142</v>
      </c>
      <c r="W9" s="36">
        <v>26649128</v>
      </c>
      <c r="X9" s="36">
        <v>1</v>
      </c>
      <c r="Y9" s="36">
        <v>72466</v>
      </c>
      <c r="Z9" s="37">
        <v>44761.875</v>
      </c>
      <c r="AA9" s="36" t="s">
        <v>454</v>
      </c>
      <c r="AB9" s="36">
        <v>0</v>
      </c>
      <c r="AC9" s="37"/>
      <c r="AD9" s="37">
        <v>44761.875</v>
      </c>
      <c r="AE9" s="37">
        <v>38520.875</v>
      </c>
      <c r="AF9" s="37">
        <v>42681.916666666664</v>
      </c>
      <c r="AG9" s="37"/>
      <c r="AH9" s="37">
        <v>41865.875</v>
      </c>
      <c r="AI9" s="36"/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 t="s">
        <v>389</v>
      </c>
      <c r="AQ9" s="36">
        <v>94</v>
      </c>
      <c r="AR9" s="36" t="s">
        <v>457</v>
      </c>
      <c r="AS9" s="36">
        <v>173859</v>
      </c>
      <c r="AT9" s="36">
        <v>1738.59</v>
      </c>
      <c r="AU9" s="36" t="s">
        <v>408</v>
      </c>
      <c r="AV9" s="43" t="s">
        <v>1079</v>
      </c>
      <c r="AW9" t="str">
        <f t="shared" si="0"/>
        <v>3104530004938750MXRXX JULXX FRXNWX DX LXMX1538.59SIMSIMSIM1422664912817246644761.875GP3 - UNEN/RN - UNIAO ESTUDANTIL DO NORTE E NORDES044761.87538520.87542681.916666666741865.875000000AMIL94GP3 - BLUE PLUS 300 QP1738591738.59ATIVORepasse</v>
      </c>
      <c r="AX9">
        <f t="shared" si="2"/>
        <v>1</v>
      </c>
      <c r="AY9">
        <v>7</v>
      </c>
      <c r="AZ9">
        <v>1</v>
      </c>
      <c r="BA9">
        <f t="shared" si="1"/>
        <v>1</v>
      </c>
    </row>
    <row r="10" spans="1:53">
      <c r="A10" s="33"/>
      <c r="B10" s="33"/>
      <c r="C10" s="33"/>
      <c r="D10" s="33"/>
      <c r="E10" s="33"/>
      <c r="F10" s="34">
        <v>318048000</v>
      </c>
      <c r="G10" s="33"/>
      <c r="H10" s="33"/>
      <c r="I10" s="33"/>
      <c r="J10" s="34">
        <v>496290</v>
      </c>
      <c r="K10" s="29">
        <v>0</v>
      </c>
      <c r="L10" s="34" t="s">
        <v>456</v>
      </c>
      <c r="M10" s="33"/>
      <c r="N10" s="33"/>
      <c r="O10" s="33"/>
      <c r="P10" s="33"/>
      <c r="Q10" s="33"/>
      <c r="R10" s="34">
        <v>1538.59</v>
      </c>
      <c r="S10" s="34" t="s">
        <v>404</v>
      </c>
      <c r="T10" s="34" t="s">
        <v>404</v>
      </c>
      <c r="U10" s="34" t="s">
        <v>404</v>
      </c>
      <c r="V10" s="34">
        <v>142</v>
      </c>
      <c r="W10" s="34">
        <v>26649128</v>
      </c>
      <c r="X10" s="34">
        <v>1</v>
      </c>
      <c r="Y10" s="34">
        <v>72518</v>
      </c>
      <c r="Z10" s="35">
        <v>44777.875</v>
      </c>
      <c r="AA10" s="34" t="s">
        <v>454</v>
      </c>
      <c r="AB10" s="34">
        <v>0</v>
      </c>
      <c r="AC10" s="35"/>
      <c r="AD10" s="35">
        <v>44777.875</v>
      </c>
      <c r="AE10" s="35">
        <v>38012.916666666664</v>
      </c>
      <c r="AF10" s="35">
        <v>41900.875</v>
      </c>
      <c r="AG10" s="35"/>
      <c r="AH10" s="35">
        <v>41912.875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93</v>
      </c>
      <c r="AR10" s="34" t="s">
        <v>457</v>
      </c>
      <c r="AS10" s="34">
        <v>173859</v>
      </c>
      <c r="AT10" s="34">
        <v>1738.59</v>
      </c>
      <c r="AU10" s="34" t="s">
        <v>408</v>
      </c>
      <c r="AV10" s="43" t="s">
        <v>1079</v>
      </c>
      <c r="AW10" t="str">
        <f t="shared" si="0"/>
        <v>3180480004962900GXXVXNX XLXVXXRX XLVX1538.59SIMSIMSIM1422664912817251844777.875GP3 - UNEN/RN - UNIAO ESTUDANTIL DO NORTE E NORDES044777.87538012.916666666741900.87541912.875000000AMIL93GP3 - BLUE PLUS 300 QP1738591738.59ATIVORepasse</v>
      </c>
      <c r="AX10">
        <f t="shared" si="2"/>
        <v>0</v>
      </c>
      <c r="AY10">
        <v>8</v>
      </c>
      <c r="AZ10">
        <v>1</v>
      </c>
      <c r="BA10">
        <f t="shared" si="1"/>
        <v>0</v>
      </c>
    </row>
    <row r="11" spans="1:53">
      <c r="A11" s="33"/>
      <c r="B11" s="33"/>
      <c r="C11" s="33"/>
      <c r="D11" s="33"/>
      <c r="E11" s="33"/>
      <c r="F11" s="34">
        <v>311084000</v>
      </c>
      <c r="G11" s="33"/>
      <c r="H11" s="33"/>
      <c r="I11" s="33"/>
      <c r="J11" s="34">
        <v>499344</v>
      </c>
      <c r="K11" s="29">
        <v>0</v>
      </c>
      <c r="L11" s="34" t="s">
        <v>460</v>
      </c>
      <c r="M11" s="33"/>
      <c r="N11" s="33"/>
      <c r="O11" s="33"/>
      <c r="P11" s="33"/>
      <c r="Q11" s="33"/>
      <c r="R11" s="34">
        <v>1498.64</v>
      </c>
      <c r="S11" s="34" t="s">
        <v>404</v>
      </c>
      <c r="T11" s="34" t="s">
        <v>404</v>
      </c>
      <c r="U11" s="34" t="s">
        <v>404</v>
      </c>
      <c r="V11" s="34">
        <v>140</v>
      </c>
      <c r="W11" s="34">
        <v>26649128</v>
      </c>
      <c r="X11" s="34">
        <v>1</v>
      </c>
      <c r="Y11" s="34">
        <v>72589</v>
      </c>
      <c r="Z11" s="35">
        <v>44777.875</v>
      </c>
      <c r="AA11" s="34" t="s">
        <v>459</v>
      </c>
      <c r="AB11" s="34">
        <v>0</v>
      </c>
      <c r="AC11" s="35"/>
      <c r="AD11" s="35">
        <v>44777.875</v>
      </c>
      <c r="AE11" s="35">
        <v>40296.875</v>
      </c>
      <c r="AF11" s="35">
        <v>41962.916666666664</v>
      </c>
      <c r="AG11" s="35"/>
      <c r="AH11" s="35">
        <v>41973.916666666664</v>
      </c>
      <c r="AI11" s="34"/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 t="s">
        <v>389</v>
      </c>
      <c r="AQ11" s="34">
        <v>91</v>
      </c>
      <c r="AR11" s="34" t="s">
        <v>457</v>
      </c>
      <c r="AS11" s="34">
        <v>169348</v>
      </c>
      <c r="AT11" s="34">
        <v>1693.48</v>
      </c>
      <c r="AU11" s="34" t="s">
        <v>408</v>
      </c>
      <c r="AV11" s="43" t="s">
        <v>1079</v>
      </c>
      <c r="AW11" t="str">
        <f t="shared" si="0"/>
        <v>3110840004993440JXXX GUXLHXRMX RUBXM XGUXXR1498.64SIMSIMSIM1402664912817258944777.875GP3 - UNEN/MA - UNIAO ESTUDANTIL DO NORTE E NORDES044777.87540296.87541962.916666666741973.9166666667000000AMIL91GP3 - BLUE PLUS 300 QP1693481693.48ATIVORepasse</v>
      </c>
      <c r="AX11">
        <f t="shared" si="2"/>
        <v>0</v>
      </c>
      <c r="AY11">
        <v>8</v>
      </c>
      <c r="AZ11">
        <v>1</v>
      </c>
      <c r="BA11">
        <f t="shared" si="1"/>
        <v>0</v>
      </c>
    </row>
    <row r="12" spans="1:53">
      <c r="A12" s="33"/>
      <c r="B12" s="33"/>
      <c r="C12" s="33"/>
      <c r="D12" s="33"/>
      <c r="E12" s="33"/>
      <c r="F12" s="34">
        <v>318048000</v>
      </c>
      <c r="G12" s="33"/>
      <c r="H12" s="33"/>
      <c r="I12" s="33"/>
      <c r="J12" s="34">
        <v>503136</v>
      </c>
      <c r="K12" s="29">
        <v>0</v>
      </c>
      <c r="L12" s="34" t="s">
        <v>462</v>
      </c>
      <c r="M12" s="33"/>
      <c r="N12" s="33"/>
      <c r="O12" s="33"/>
      <c r="P12" s="33"/>
      <c r="Q12" s="33"/>
      <c r="R12" s="34">
        <v>1420.17</v>
      </c>
      <c r="S12" s="34" t="s">
        <v>404</v>
      </c>
      <c r="T12" s="34" t="s">
        <v>404</v>
      </c>
      <c r="U12" s="34" t="s">
        <v>404</v>
      </c>
      <c r="V12" s="34">
        <v>142</v>
      </c>
      <c r="W12" s="34">
        <v>26649007</v>
      </c>
      <c r="X12" s="34">
        <v>1</v>
      </c>
      <c r="Y12" s="34">
        <v>72651</v>
      </c>
      <c r="Z12" s="35">
        <v>44777.875</v>
      </c>
      <c r="AA12" s="34" t="s">
        <v>454</v>
      </c>
      <c r="AB12" s="34">
        <v>0</v>
      </c>
      <c r="AC12" s="35"/>
      <c r="AD12" s="35">
        <v>44777.875</v>
      </c>
      <c r="AE12" s="35">
        <v>40244.875</v>
      </c>
      <c r="AF12" s="35">
        <v>43675.875</v>
      </c>
      <c r="AG12" s="35">
        <v>43675.875</v>
      </c>
      <c r="AH12" s="35">
        <v>42035.916666666664</v>
      </c>
      <c r="AI12" s="34"/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 t="s">
        <v>389</v>
      </c>
      <c r="AQ12" s="34">
        <v>89</v>
      </c>
      <c r="AR12" s="34" t="s">
        <v>430</v>
      </c>
      <c r="AS12" s="34">
        <v>160481</v>
      </c>
      <c r="AT12" s="34">
        <v>1604.81</v>
      </c>
      <c r="AU12" s="34" t="s">
        <v>408</v>
      </c>
      <c r="AV12" s="43" t="s">
        <v>1079</v>
      </c>
      <c r="AW12" t="str">
        <f t="shared" si="0"/>
        <v>3180480005031360YXMXN FXRRXXRX DX LXMX MXWXXL1420.17SIMSIMSIM1422664900717265144777.875GP3 - UNEN/RN - UNIAO ESTUDANTIL DO NORTE E NORDES044777.87540244.87543675.87543675.87542035.9166666667000000AMIL89GP3 - BLUE PLUS 300 QC1604811604.81ATIVORepasse</v>
      </c>
      <c r="AX12">
        <f t="shared" si="2"/>
        <v>0</v>
      </c>
      <c r="AY12">
        <v>8</v>
      </c>
      <c r="AZ12">
        <v>1</v>
      </c>
      <c r="BA12">
        <f t="shared" si="1"/>
        <v>0</v>
      </c>
    </row>
    <row r="13" spans="1:53">
      <c r="A13" s="33"/>
      <c r="B13" s="33"/>
      <c r="C13" s="33"/>
      <c r="D13" s="33"/>
      <c r="E13" s="33"/>
      <c r="F13" s="36">
        <v>310603000</v>
      </c>
      <c r="G13" s="33"/>
      <c r="H13" s="33"/>
      <c r="I13" s="33"/>
      <c r="J13" s="36">
        <v>503787</v>
      </c>
      <c r="K13" s="30">
        <v>0</v>
      </c>
      <c r="L13" s="36" t="s">
        <v>800</v>
      </c>
      <c r="M13" s="33"/>
      <c r="N13" s="33"/>
      <c r="O13" s="33"/>
      <c r="P13" s="33"/>
      <c r="Q13" s="33"/>
      <c r="R13" s="36">
        <v>9526.59</v>
      </c>
      <c r="S13" s="36" t="s">
        <v>404</v>
      </c>
      <c r="T13" s="36" t="s">
        <v>404</v>
      </c>
      <c r="U13" s="36" t="s">
        <v>404</v>
      </c>
      <c r="V13" s="36">
        <v>138</v>
      </c>
      <c r="W13" s="36">
        <v>26650516</v>
      </c>
      <c r="X13" s="36">
        <v>1</v>
      </c>
      <c r="Y13" s="36">
        <v>64030</v>
      </c>
      <c r="Z13" s="37">
        <v>44761.875</v>
      </c>
      <c r="AA13" s="36" t="s">
        <v>799</v>
      </c>
      <c r="AB13" s="36">
        <v>0</v>
      </c>
      <c r="AC13" s="37"/>
      <c r="AD13" s="37">
        <v>44761.875</v>
      </c>
      <c r="AE13" s="37">
        <v>21473.875</v>
      </c>
      <c r="AF13" s="37">
        <v>44062.875</v>
      </c>
      <c r="AG13" s="37"/>
      <c r="AH13" s="37">
        <v>42049.916666666664</v>
      </c>
      <c r="AI13" s="36"/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 t="s">
        <v>389</v>
      </c>
      <c r="AQ13" s="36">
        <v>88</v>
      </c>
      <c r="AR13" s="36" t="s">
        <v>442</v>
      </c>
      <c r="AS13" s="36">
        <v>341181</v>
      </c>
      <c r="AT13" s="36">
        <v>3411.81</v>
      </c>
      <c r="AU13" s="36" t="s">
        <v>408</v>
      </c>
      <c r="AV13" s="43" t="s">
        <v>1079</v>
      </c>
      <c r="AW13" t="str">
        <f t="shared" si="0"/>
        <v>3106030005037870TXNXX MXRXX LXPX XNTX9526.59SIMSIMSIM1382665051616403044761.875GP3 - SINSP - SERVIDORES PUBLICOS DA ADMINISTRACAO044761.87521473.87544062.87542049.9166666667000000AMIL88GP3 - BLUE PLUS 400 QP3411813411.81ATIVORepasse</v>
      </c>
      <c r="AX13">
        <f t="shared" si="2"/>
        <v>0</v>
      </c>
      <c r="AY13">
        <v>7</v>
      </c>
      <c r="AZ13">
        <v>1</v>
      </c>
      <c r="BA13">
        <f t="shared" si="1"/>
        <v>0</v>
      </c>
    </row>
    <row r="14" spans="1:53">
      <c r="A14" s="33"/>
      <c r="B14" s="33"/>
      <c r="C14" s="33"/>
      <c r="D14" s="33"/>
      <c r="E14" s="33"/>
      <c r="F14" s="34">
        <v>310603000</v>
      </c>
      <c r="G14" s="33"/>
      <c r="H14" s="33"/>
      <c r="I14" s="33"/>
      <c r="J14" s="34">
        <v>503787</v>
      </c>
      <c r="K14" s="29">
        <v>0</v>
      </c>
      <c r="L14" s="34" t="s">
        <v>800</v>
      </c>
      <c r="M14" s="33"/>
      <c r="N14" s="33"/>
      <c r="O14" s="33"/>
      <c r="P14" s="33"/>
      <c r="Q14" s="33"/>
      <c r="R14" s="34">
        <v>9526.59</v>
      </c>
      <c r="S14" s="34" t="s">
        <v>404</v>
      </c>
      <c r="T14" s="34" t="s">
        <v>404</v>
      </c>
      <c r="U14" s="34" t="s">
        <v>404</v>
      </c>
      <c r="V14" s="34">
        <v>138</v>
      </c>
      <c r="W14" s="34">
        <v>26650516</v>
      </c>
      <c r="X14" s="34">
        <v>1</v>
      </c>
      <c r="Y14" s="34">
        <v>64030</v>
      </c>
      <c r="Z14" s="35">
        <v>44761.875</v>
      </c>
      <c r="AA14" s="34" t="s">
        <v>799</v>
      </c>
      <c r="AB14" s="34">
        <v>0</v>
      </c>
      <c r="AC14" s="35"/>
      <c r="AD14" s="35">
        <v>44761.875</v>
      </c>
      <c r="AE14" s="35">
        <v>21473.875</v>
      </c>
      <c r="AF14" s="35">
        <v>44062.875</v>
      </c>
      <c r="AG14" s="35"/>
      <c r="AH14" s="35">
        <v>42049.916666666664</v>
      </c>
      <c r="AI14" s="34"/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4">
        <v>0</v>
      </c>
      <c r="AP14" s="34" t="s">
        <v>389</v>
      </c>
      <c r="AQ14" s="34">
        <v>88</v>
      </c>
      <c r="AR14" s="34" t="s">
        <v>442</v>
      </c>
      <c r="AS14" s="34">
        <v>341181</v>
      </c>
      <c r="AT14" s="34">
        <v>3411.81</v>
      </c>
      <c r="AU14" s="34" t="s">
        <v>408</v>
      </c>
      <c r="AV14" s="43" t="s">
        <v>1079</v>
      </c>
      <c r="AW14" t="str">
        <f t="shared" si="0"/>
        <v>3106030005037870TXNXX MXRXX LXPX XNTX9526.59SIMSIMSIM1382665051616403044761.875GP3 - SINSP - SERVIDORES PUBLICOS DA ADMINISTRACAO044761.87521473.87544062.87542049.9166666667000000AMIL88GP3 - BLUE PLUS 400 QP3411813411.81ATIVORepasse</v>
      </c>
      <c r="AX14">
        <f t="shared" si="2"/>
        <v>1</v>
      </c>
      <c r="AY14">
        <v>7</v>
      </c>
      <c r="AZ14">
        <v>1</v>
      </c>
      <c r="BA14">
        <f t="shared" si="1"/>
        <v>1</v>
      </c>
    </row>
    <row r="15" spans="1:53">
      <c r="A15" s="33"/>
      <c r="B15" s="33"/>
      <c r="C15" s="33"/>
      <c r="D15" s="33"/>
      <c r="E15" s="33"/>
      <c r="F15" s="34">
        <v>310603000</v>
      </c>
      <c r="G15" s="33"/>
      <c r="H15" s="33"/>
      <c r="I15" s="33"/>
      <c r="J15" s="34">
        <v>503787</v>
      </c>
      <c r="K15" s="29">
        <v>0</v>
      </c>
      <c r="L15" s="34" t="s">
        <v>800</v>
      </c>
      <c r="M15" s="33"/>
      <c r="N15" s="33"/>
      <c r="O15" s="33"/>
      <c r="P15" s="33"/>
      <c r="Q15" s="33"/>
      <c r="R15" s="34">
        <v>9526.59</v>
      </c>
      <c r="S15" s="34" t="s">
        <v>404</v>
      </c>
      <c r="T15" s="34" t="s">
        <v>404</v>
      </c>
      <c r="U15" s="34" t="s">
        <v>404</v>
      </c>
      <c r="V15" s="34">
        <v>138</v>
      </c>
      <c r="W15" s="34">
        <v>26650516</v>
      </c>
      <c r="X15" s="34">
        <v>1</v>
      </c>
      <c r="Y15" s="34">
        <v>64030</v>
      </c>
      <c r="Z15" s="35">
        <v>44761.875</v>
      </c>
      <c r="AA15" s="34" t="s">
        <v>799</v>
      </c>
      <c r="AB15" s="34">
        <v>0</v>
      </c>
      <c r="AC15" s="35"/>
      <c r="AD15" s="35">
        <v>44761.875</v>
      </c>
      <c r="AE15" s="35">
        <v>21473.875</v>
      </c>
      <c r="AF15" s="35">
        <v>44062.875</v>
      </c>
      <c r="AG15" s="35"/>
      <c r="AH15" s="35">
        <v>42049.916666666664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88</v>
      </c>
      <c r="AR15" s="34" t="s">
        <v>442</v>
      </c>
      <c r="AS15" s="34">
        <v>341181</v>
      </c>
      <c r="AT15" s="34">
        <v>3411.81</v>
      </c>
      <c r="AU15" s="34" t="s">
        <v>408</v>
      </c>
      <c r="AV15" s="43" t="s">
        <v>1079</v>
      </c>
      <c r="AW15" t="str">
        <f t="shared" si="0"/>
        <v>3106030005037870TXNXX MXRXX LXPX XNTX9526.59SIMSIMSIM1382665051616403044761.875GP3 - SINSP - SERVIDORES PUBLICOS DA ADMINISTRACAO044761.87521473.87544062.87542049.9166666667000000AMIL88GP3 - BLUE PLUS 400 QP3411813411.81ATIVORepasse</v>
      </c>
      <c r="AX15">
        <f t="shared" si="2"/>
        <v>1</v>
      </c>
      <c r="AY15">
        <v>7</v>
      </c>
      <c r="AZ15">
        <v>1</v>
      </c>
      <c r="BA15">
        <f t="shared" si="1"/>
        <v>1</v>
      </c>
    </row>
    <row r="16" spans="1:53">
      <c r="A16" s="33"/>
      <c r="B16" s="33"/>
      <c r="C16" s="33"/>
      <c r="D16" s="33"/>
      <c r="E16" s="33"/>
      <c r="F16" s="36"/>
      <c r="G16" s="33"/>
      <c r="H16" s="33"/>
      <c r="I16" s="33"/>
      <c r="J16" s="36">
        <v>573490</v>
      </c>
      <c r="K16" s="30">
        <v>0</v>
      </c>
      <c r="L16" s="36" t="s">
        <v>466</v>
      </c>
      <c r="M16" s="33"/>
      <c r="N16" s="33"/>
      <c r="O16" s="33"/>
      <c r="P16" s="33"/>
      <c r="Q16" s="33"/>
      <c r="R16" s="36">
        <v>1822.38</v>
      </c>
      <c r="S16" s="36" t="s">
        <v>404</v>
      </c>
      <c r="T16" s="36" t="s">
        <v>404</v>
      </c>
      <c r="U16" s="36" t="s">
        <v>404</v>
      </c>
      <c r="V16" s="36">
        <v>151</v>
      </c>
      <c r="W16" s="36">
        <v>27447269</v>
      </c>
      <c r="X16" s="36">
        <v>1</v>
      </c>
      <c r="Y16" s="36">
        <v>73208</v>
      </c>
      <c r="Z16" s="37">
        <v>44777.875</v>
      </c>
      <c r="AA16" s="36" t="s">
        <v>465</v>
      </c>
      <c r="AB16" s="36">
        <v>0</v>
      </c>
      <c r="AC16" s="37">
        <v>44747.875</v>
      </c>
      <c r="AD16" s="37">
        <v>44777.875</v>
      </c>
      <c r="AE16" s="37">
        <v>40927.916666666664</v>
      </c>
      <c r="AF16" s="37">
        <v>44747.875</v>
      </c>
      <c r="AG16" s="37"/>
      <c r="AH16" s="37">
        <v>42277.875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81</v>
      </c>
      <c r="AR16" s="36" t="s">
        <v>467</v>
      </c>
      <c r="AS16" s="36">
        <v>205928</v>
      </c>
      <c r="AT16" s="36">
        <v>2059.2800000000002</v>
      </c>
      <c r="AU16" s="36" t="s">
        <v>391</v>
      </c>
      <c r="AV16" s="43" t="s">
        <v>1079</v>
      </c>
      <c r="AW16" t="str">
        <f t="shared" si="0"/>
        <v>5734900RXFXXL VXLLXLX BXWKXNFXLD MX1822.38SIMSIMSIM1512744726917320844777.875GP4 - UNEN/RN - UNIAO ESTUDANTIL DO NORTE E NORDES044747.87544777.87540927.916666666744747.87542277.875000000AMIL81GP4 - AMIL 500 NACIONAL R PJCA QP2059282059.28INATIVORepasse</v>
      </c>
      <c r="AX16">
        <f t="shared" si="2"/>
        <v>0</v>
      </c>
      <c r="AY16">
        <v>8</v>
      </c>
      <c r="AZ16">
        <v>1</v>
      </c>
      <c r="BA16">
        <f t="shared" si="1"/>
        <v>0</v>
      </c>
    </row>
    <row r="17" spans="1:53">
      <c r="A17" s="33"/>
      <c r="B17" s="33"/>
      <c r="C17" s="33"/>
      <c r="D17" s="33"/>
      <c r="E17" s="33"/>
      <c r="F17" s="34"/>
      <c r="G17" s="33"/>
      <c r="H17" s="33"/>
      <c r="I17" s="33"/>
      <c r="J17" s="34">
        <v>581549</v>
      </c>
      <c r="K17" s="29">
        <v>0</v>
      </c>
      <c r="L17" s="34" t="s">
        <v>468</v>
      </c>
      <c r="M17" s="33"/>
      <c r="N17" s="33"/>
      <c r="O17" s="33"/>
      <c r="P17" s="33"/>
      <c r="Q17" s="33"/>
      <c r="R17" s="34">
        <v>1836.68</v>
      </c>
      <c r="S17" s="34" t="s">
        <v>404</v>
      </c>
      <c r="T17" s="34" t="s">
        <v>404</v>
      </c>
      <c r="U17" s="34" t="s">
        <v>404</v>
      </c>
      <c r="V17" s="34">
        <v>151</v>
      </c>
      <c r="W17" s="34">
        <v>27447142</v>
      </c>
      <c r="X17" s="34">
        <v>1</v>
      </c>
      <c r="Y17" s="34">
        <v>73603</v>
      </c>
      <c r="Z17" s="35">
        <v>44777.875</v>
      </c>
      <c r="AA17" s="34" t="s">
        <v>465</v>
      </c>
      <c r="AB17" s="34">
        <v>0</v>
      </c>
      <c r="AC17" s="35"/>
      <c r="AD17" s="35">
        <v>44777.875</v>
      </c>
      <c r="AE17" s="35">
        <v>36404.875</v>
      </c>
      <c r="AF17" s="35">
        <v>44173.875</v>
      </c>
      <c r="AG17" s="35">
        <v>44173.875</v>
      </c>
      <c r="AH17" s="35">
        <v>42400.916666666664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77</v>
      </c>
      <c r="AR17" s="34" t="s">
        <v>469</v>
      </c>
      <c r="AS17" s="34">
        <v>207545</v>
      </c>
      <c r="AT17" s="34">
        <v>2075.4499999999998</v>
      </c>
      <c r="AU17" s="34" t="s">
        <v>408</v>
      </c>
      <c r="AV17" s="43" t="s">
        <v>1079</v>
      </c>
      <c r="AW17" t="str">
        <f t="shared" si="0"/>
        <v>5815490NXTHXLXX LXXTX DX MXDXXRX1836.68SIMSIMSIM1512744714217360344777.875GP4 - UNEN/RN - UNIAO ESTUDANTIL DO NORTE E NORDES044777.87536404.87544173.87544173.87542400.9166666667000000AMIL77GP4 - AMIL 400 NACIONAL R PJCA QC2075452075.45ATIVORepasse</v>
      </c>
      <c r="AX17">
        <f t="shared" si="2"/>
        <v>0</v>
      </c>
      <c r="AY17">
        <v>8</v>
      </c>
      <c r="AZ17">
        <v>1</v>
      </c>
      <c r="BA17">
        <f t="shared" si="1"/>
        <v>0</v>
      </c>
    </row>
    <row r="18" spans="1:53">
      <c r="A18" s="33"/>
      <c r="B18" s="33"/>
      <c r="C18" s="33"/>
      <c r="D18" s="33"/>
      <c r="E18" s="33"/>
      <c r="F18" s="34"/>
      <c r="G18" s="33"/>
      <c r="H18" s="33"/>
      <c r="I18" s="33"/>
      <c r="J18" s="34">
        <v>588872</v>
      </c>
      <c r="K18" s="29">
        <v>0</v>
      </c>
      <c r="L18" s="34" t="s">
        <v>471</v>
      </c>
      <c r="M18" s="33"/>
      <c r="N18" s="33"/>
      <c r="O18" s="33"/>
      <c r="P18" s="33"/>
      <c r="Q18" s="33"/>
      <c r="R18" s="34">
        <v>1670.58</v>
      </c>
      <c r="S18" s="34" t="s">
        <v>404</v>
      </c>
      <c r="T18" s="34" t="s">
        <v>404</v>
      </c>
      <c r="U18" s="34" t="s">
        <v>404</v>
      </c>
      <c r="V18" s="34">
        <v>151</v>
      </c>
      <c r="W18" s="34">
        <v>27447319</v>
      </c>
      <c r="X18" s="34">
        <v>1</v>
      </c>
      <c r="Y18" s="34">
        <v>74146</v>
      </c>
      <c r="Z18" s="35">
        <v>44777.875</v>
      </c>
      <c r="AA18" s="34" t="s">
        <v>465</v>
      </c>
      <c r="AB18" s="34">
        <v>0</v>
      </c>
      <c r="AC18" s="35"/>
      <c r="AD18" s="35">
        <v>44777.875</v>
      </c>
      <c r="AE18" s="35">
        <v>41643.916666666664</v>
      </c>
      <c r="AF18" s="35">
        <v>42507.875</v>
      </c>
      <c r="AG18" s="35"/>
      <c r="AH18" s="35">
        <v>42521.875</v>
      </c>
      <c r="AI18" s="34"/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 t="s">
        <v>389</v>
      </c>
      <c r="AQ18" s="34">
        <v>73</v>
      </c>
      <c r="AR18" s="34" t="s">
        <v>450</v>
      </c>
      <c r="AS18" s="34">
        <v>188772</v>
      </c>
      <c r="AT18" s="34">
        <v>1887.72</v>
      </c>
      <c r="AU18" s="34" t="s">
        <v>408</v>
      </c>
      <c r="AV18" s="43" t="s">
        <v>1079</v>
      </c>
      <c r="AW18" t="str">
        <f t="shared" si="0"/>
        <v>5888720MXGUXL DX XUZX BXRBXX1670.58SIMSIMSIM1512744731917414644777.875GP4 - UNEN/RN - UNIAO ESTUDANTIL DO NORTE E NORDES044777.87541643.916666666742507.87542521.875000000AMIL73GP4 - AMIL 400 NACIONAL R PJCA QP1887721887.72ATIVORepasse</v>
      </c>
      <c r="AX18">
        <f t="shared" si="2"/>
        <v>0</v>
      </c>
      <c r="AY18">
        <v>8</v>
      </c>
      <c r="AZ18">
        <v>1</v>
      </c>
      <c r="BA18">
        <f t="shared" si="1"/>
        <v>0</v>
      </c>
    </row>
    <row r="19" spans="1:53">
      <c r="A19" s="33"/>
      <c r="B19" s="33"/>
      <c r="C19" s="33"/>
      <c r="D19" s="33"/>
      <c r="E19" s="33"/>
      <c r="F19" s="36"/>
      <c r="G19" s="33"/>
      <c r="H19" s="33"/>
      <c r="I19" s="33"/>
      <c r="J19" s="36">
        <v>596147</v>
      </c>
      <c r="K19" s="30">
        <v>0</v>
      </c>
      <c r="L19" s="36" t="s">
        <v>472</v>
      </c>
      <c r="M19" s="33"/>
      <c r="N19" s="33"/>
      <c r="O19" s="33"/>
      <c r="P19" s="33"/>
      <c r="Q19" s="33"/>
      <c r="R19" s="36">
        <v>1469.36</v>
      </c>
      <c r="S19" s="36" t="s">
        <v>404</v>
      </c>
      <c r="T19" s="36" t="s">
        <v>404</v>
      </c>
      <c r="U19" s="36" t="s">
        <v>404</v>
      </c>
      <c r="V19" s="36">
        <v>151</v>
      </c>
      <c r="W19" s="36">
        <v>27447142</v>
      </c>
      <c r="X19" s="36">
        <v>1</v>
      </c>
      <c r="Y19" s="36">
        <v>74835</v>
      </c>
      <c r="Z19" s="37">
        <v>44777.875</v>
      </c>
      <c r="AA19" s="36" t="s">
        <v>465</v>
      </c>
      <c r="AB19" s="36">
        <v>0</v>
      </c>
      <c r="AC19" s="37"/>
      <c r="AD19" s="37">
        <v>44777.875</v>
      </c>
      <c r="AE19" s="37">
        <v>42039.916666666664</v>
      </c>
      <c r="AF19" s="37">
        <v>42621.875</v>
      </c>
      <c r="AG19" s="37"/>
      <c r="AH19" s="37">
        <v>42551.875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72</v>
      </c>
      <c r="AR19" s="36" t="s">
        <v>469</v>
      </c>
      <c r="AS19" s="36">
        <v>16604</v>
      </c>
      <c r="AT19" s="36">
        <v>1660.4</v>
      </c>
      <c r="AU19" s="36" t="s">
        <v>408</v>
      </c>
      <c r="AV19" s="43" t="s">
        <v>1079</v>
      </c>
      <c r="AW19" t="str">
        <f t="shared" si="0"/>
        <v>5961470GXXVXNNX WXRVXLHX DX NXWXMXNTX1469.36SIMSIMSIM1512744714217483544777.875GP4 - UNEN/RN - UNIAO ESTUDANTIL DO NORTE E NORDES044777.87542039.916666666742621.87542551.875000000AMIL72GP4 - AMIL 400 NACIONAL R PJCA QC166041660.4ATIVORepasse</v>
      </c>
      <c r="AX19">
        <f t="shared" si="2"/>
        <v>0</v>
      </c>
      <c r="AY19">
        <v>8</v>
      </c>
      <c r="AZ19">
        <v>1</v>
      </c>
      <c r="BA19">
        <f t="shared" si="1"/>
        <v>0</v>
      </c>
    </row>
    <row r="20" spans="1:53">
      <c r="A20" s="33"/>
      <c r="B20" s="33"/>
      <c r="C20" s="33"/>
      <c r="D20" s="33"/>
      <c r="E20" s="33"/>
      <c r="F20" s="36">
        <v>1189455000</v>
      </c>
      <c r="G20" s="33"/>
      <c r="H20" s="33"/>
      <c r="I20" s="33"/>
      <c r="J20" s="36">
        <v>73274996</v>
      </c>
      <c r="K20" s="30">
        <v>0</v>
      </c>
      <c r="L20" s="36" t="s">
        <v>475</v>
      </c>
      <c r="M20" s="33"/>
      <c r="N20" s="33"/>
      <c r="O20" s="33"/>
      <c r="P20" s="33"/>
      <c r="Q20" s="33"/>
      <c r="R20" s="36">
        <v>1297.6600000000001</v>
      </c>
      <c r="S20" s="36" t="s">
        <v>404</v>
      </c>
      <c r="T20" s="36" t="s">
        <v>404</v>
      </c>
      <c r="U20" s="36" t="s">
        <v>404</v>
      </c>
      <c r="V20" s="36">
        <v>19</v>
      </c>
      <c r="W20" s="36">
        <v>0</v>
      </c>
      <c r="X20" s="36">
        <v>1</v>
      </c>
      <c r="Y20" s="36">
        <v>160102</v>
      </c>
      <c r="Z20" s="37">
        <v>44777.875</v>
      </c>
      <c r="AA20" s="36" t="s">
        <v>387</v>
      </c>
      <c r="AB20" s="36">
        <v>0</v>
      </c>
      <c r="AC20" s="37"/>
      <c r="AD20" s="37">
        <v>44777.875</v>
      </c>
      <c r="AE20" s="37">
        <v>37264.916666666664</v>
      </c>
      <c r="AF20" s="37">
        <v>43636.875</v>
      </c>
      <c r="AG20" s="37">
        <v>43615.875</v>
      </c>
      <c r="AH20" s="37">
        <v>43312.875</v>
      </c>
      <c r="AI20" s="36"/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 t="s">
        <v>389</v>
      </c>
      <c r="AQ20" s="36">
        <v>47</v>
      </c>
      <c r="AR20" s="36" t="s">
        <v>476</v>
      </c>
      <c r="AS20" s="36">
        <v>154477</v>
      </c>
      <c r="AT20" s="36">
        <v>1544.77</v>
      </c>
      <c r="AU20" s="36" t="s">
        <v>408</v>
      </c>
      <c r="AV20" s="43" t="s">
        <v>1079</v>
      </c>
      <c r="AW20" t="str">
        <f t="shared" si="0"/>
        <v>1189455000732749960RXQUX BXPX DX XLVX JUNXXR1297.66SIMSIMSIM190116010244777.875FNEL044777.87537264.916666666743636.87543615.87543312.875000000AMIL47AMIL 400 QC NACIONAL1544771544.77ATIVORepasse</v>
      </c>
      <c r="AX20">
        <f t="shared" si="2"/>
        <v>0</v>
      </c>
      <c r="AY20">
        <v>8</v>
      </c>
      <c r="AZ20">
        <v>1</v>
      </c>
      <c r="BA20">
        <f t="shared" si="1"/>
        <v>0</v>
      </c>
    </row>
    <row r="21" spans="1:53">
      <c r="A21" s="33"/>
      <c r="B21" s="33"/>
      <c r="C21" s="33"/>
      <c r="D21" s="33"/>
      <c r="E21" s="33"/>
      <c r="F21" s="34">
        <v>1191014000</v>
      </c>
      <c r="G21" s="33"/>
      <c r="H21" s="33"/>
      <c r="I21" s="33"/>
      <c r="J21" s="34">
        <v>73278611</v>
      </c>
      <c r="K21" s="29">
        <v>0</v>
      </c>
      <c r="L21" s="34" t="s">
        <v>477</v>
      </c>
      <c r="M21" s="33"/>
      <c r="N21" s="33"/>
      <c r="O21" s="33"/>
      <c r="P21" s="33"/>
      <c r="Q21" s="33"/>
      <c r="R21" s="34">
        <v>1103.02</v>
      </c>
      <c r="S21" s="34" t="s">
        <v>404</v>
      </c>
      <c r="T21" s="34" t="s">
        <v>404</v>
      </c>
      <c r="U21" s="34" t="s">
        <v>404</v>
      </c>
      <c r="V21" s="34">
        <v>19</v>
      </c>
      <c r="W21" s="34">
        <v>0</v>
      </c>
      <c r="X21" s="34">
        <v>1</v>
      </c>
      <c r="Y21" s="34">
        <v>160178</v>
      </c>
      <c r="Z21" s="35">
        <v>44777.875</v>
      </c>
      <c r="AA21" s="34" t="s">
        <v>387</v>
      </c>
      <c r="AB21" s="34">
        <v>0</v>
      </c>
      <c r="AC21" s="35"/>
      <c r="AD21" s="35">
        <v>44777.875</v>
      </c>
      <c r="AE21" s="35">
        <v>36322.875</v>
      </c>
      <c r="AF21" s="35">
        <v>43310.875</v>
      </c>
      <c r="AG21" s="35"/>
      <c r="AH21" s="35">
        <v>43312.875</v>
      </c>
      <c r="AI21" s="34"/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 t="s">
        <v>389</v>
      </c>
      <c r="AQ21" s="34">
        <v>47</v>
      </c>
      <c r="AR21" s="34" t="s">
        <v>478</v>
      </c>
      <c r="AS21" s="34">
        <v>131312</v>
      </c>
      <c r="AT21" s="34">
        <v>1313.12</v>
      </c>
      <c r="AU21" s="34" t="s">
        <v>408</v>
      </c>
      <c r="AV21" s="43" t="s">
        <v>1079</v>
      </c>
      <c r="AW21" t="str">
        <f t="shared" si="0"/>
        <v>1191014000732786110LUX WXXMBRX XNTXXGX XUNDXR1103.02SIMSIMSIM190116017844777.875FNEL044777.87536322.87543310.87543312.875000000AMIL47AMIL 400 QC NACIONAL COPART1313121313.12ATIVORepasse</v>
      </c>
      <c r="AX21">
        <f t="shared" si="2"/>
        <v>0</v>
      </c>
      <c r="AY21">
        <v>8</v>
      </c>
      <c r="AZ21">
        <v>1</v>
      </c>
      <c r="BA21">
        <f t="shared" si="1"/>
        <v>0</v>
      </c>
    </row>
    <row r="22" spans="1:53">
      <c r="A22" s="33"/>
      <c r="B22" s="33"/>
      <c r="C22" s="33"/>
      <c r="D22" s="33"/>
      <c r="E22" s="33"/>
      <c r="F22" s="34">
        <v>1189455000</v>
      </c>
      <c r="G22" s="33"/>
      <c r="H22" s="33"/>
      <c r="I22" s="33"/>
      <c r="J22" s="34">
        <v>73281314</v>
      </c>
      <c r="K22" s="29">
        <v>0</v>
      </c>
      <c r="L22" s="34" t="s">
        <v>481</v>
      </c>
      <c r="M22" s="33"/>
      <c r="N22" s="33"/>
      <c r="O22" s="33"/>
      <c r="P22" s="33"/>
      <c r="Q22" s="33"/>
      <c r="R22" s="34">
        <v>1038.1099999999999</v>
      </c>
      <c r="S22" s="34" t="s">
        <v>404</v>
      </c>
      <c r="T22" s="34" t="s">
        <v>404</v>
      </c>
      <c r="U22" s="34" t="s">
        <v>404</v>
      </c>
      <c r="V22" s="34">
        <v>19</v>
      </c>
      <c r="W22" s="34">
        <v>0</v>
      </c>
      <c r="X22" s="34">
        <v>1</v>
      </c>
      <c r="Y22" s="34">
        <v>160423</v>
      </c>
      <c r="Z22" s="35">
        <v>44777.875</v>
      </c>
      <c r="AA22" s="34" t="s">
        <v>387</v>
      </c>
      <c r="AB22" s="34">
        <v>0</v>
      </c>
      <c r="AC22" s="35"/>
      <c r="AD22" s="35">
        <v>44777.875</v>
      </c>
      <c r="AE22" s="35">
        <v>40836.916666666664</v>
      </c>
      <c r="AF22" s="35">
        <v>43310.875</v>
      </c>
      <c r="AG22" s="35"/>
      <c r="AH22" s="35">
        <v>43312.875</v>
      </c>
      <c r="AI22" s="34"/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 t="s">
        <v>389</v>
      </c>
      <c r="AQ22" s="34">
        <v>47</v>
      </c>
      <c r="AR22" s="34" t="s">
        <v>476</v>
      </c>
      <c r="AS22" s="34">
        <v>123586</v>
      </c>
      <c r="AT22" s="34">
        <v>1235.8599999999999</v>
      </c>
      <c r="AU22" s="34" t="s">
        <v>408</v>
      </c>
      <c r="AV22" s="43" t="s">
        <v>1079</v>
      </c>
      <c r="AW22" t="str">
        <f t="shared" si="0"/>
        <v>1189455000732813140WXLLXNGTXN MXXX DX XLXVXXRX FXLHX1038.11SIMSIMSIM190116042344777.875FNEL044777.87540836.916666666743310.87543312.875000000AMIL47AMIL 400 QC NACIONAL1235861235.86ATIVORepasse</v>
      </c>
      <c r="AX22">
        <f t="shared" si="2"/>
        <v>0</v>
      </c>
      <c r="AY22">
        <v>8</v>
      </c>
      <c r="AZ22">
        <v>1</v>
      </c>
      <c r="BA22">
        <f t="shared" si="1"/>
        <v>0</v>
      </c>
    </row>
    <row r="23" spans="1:53">
      <c r="A23" s="33"/>
      <c r="B23" s="33"/>
      <c r="C23" s="33"/>
      <c r="D23" s="33"/>
      <c r="E23" s="33"/>
      <c r="F23" s="34">
        <v>1191011000</v>
      </c>
      <c r="G23" s="33"/>
      <c r="H23" s="33"/>
      <c r="I23" s="33"/>
      <c r="J23" s="34">
        <v>73281320</v>
      </c>
      <c r="K23" s="29">
        <v>0</v>
      </c>
      <c r="L23" s="34" t="s">
        <v>474</v>
      </c>
      <c r="M23" s="33"/>
      <c r="N23" s="33"/>
      <c r="O23" s="33"/>
      <c r="P23" s="33"/>
      <c r="Q23" s="33"/>
      <c r="R23" s="34">
        <v>3221.73</v>
      </c>
      <c r="S23" s="34" t="s">
        <v>404</v>
      </c>
      <c r="T23" s="34" t="s">
        <v>404</v>
      </c>
      <c r="U23" s="34" t="s">
        <v>404</v>
      </c>
      <c r="V23" s="34">
        <v>220</v>
      </c>
      <c r="W23" s="34">
        <v>0</v>
      </c>
      <c r="X23" s="34">
        <v>1</v>
      </c>
      <c r="Y23" s="34">
        <v>160070</v>
      </c>
      <c r="Z23" s="35">
        <v>44777.875</v>
      </c>
      <c r="AA23" s="34" t="s">
        <v>473</v>
      </c>
      <c r="AB23" s="34">
        <v>0</v>
      </c>
      <c r="AC23" s="35">
        <v>44746.875</v>
      </c>
      <c r="AD23" s="35">
        <v>44777.875</v>
      </c>
      <c r="AE23" s="35">
        <v>25922.916666666668</v>
      </c>
      <c r="AF23" s="35">
        <v>44746.875</v>
      </c>
      <c r="AG23" s="35">
        <v>44073.875</v>
      </c>
      <c r="AH23" s="35">
        <v>43312.875</v>
      </c>
      <c r="AI23" s="34"/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 t="s">
        <v>389</v>
      </c>
      <c r="AQ23" s="34">
        <v>47</v>
      </c>
      <c r="AR23" s="34" t="s">
        <v>390</v>
      </c>
      <c r="AS23" s="34">
        <v>383539</v>
      </c>
      <c r="AT23" s="34">
        <v>3835.39</v>
      </c>
      <c r="AU23" s="34" t="s">
        <v>391</v>
      </c>
      <c r="AV23" s="43" t="s">
        <v>1079</v>
      </c>
      <c r="AW23" t="str">
        <f t="shared" si="0"/>
        <v>1191011000732813200KXTXX WXLXNX PXNTX FXRXNHX3221.73SIMSIMSIM2200116007044777.875ABREC044746.87544777.87525922.916666666744746.87544073.87543312.875000000AMIL47AMIL 400 QP NACIONAL3835393835.39INATIVORepasse</v>
      </c>
      <c r="AX23">
        <f t="shared" si="2"/>
        <v>0</v>
      </c>
      <c r="AY23">
        <v>8</v>
      </c>
      <c r="AZ23">
        <v>1</v>
      </c>
      <c r="BA23">
        <f t="shared" si="1"/>
        <v>0</v>
      </c>
    </row>
    <row r="24" spans="1:53">
      <c r="A24" s="33"/>
      <c r="B24" s="33"/>
      <c r="C24" s="33"/>
      <c r="D24" s="33"/>
      <c r="E24" s="33"/>
      <c r="F24" s="36">
        <v>1189459000</v>
      </c>
      <c r="G24" s="33"/>
      <c r="H24" s="33"/>
      <c r="I24" s="33"/>
      <c r="J24" s="36">
        <v>73281478</v>
      </c>
      <c r="K24" s="30">
        <v>0</v>
      </c>
      <c r="L24" s="36" t="s">
        <v>482</v>
      </c>
      <c r="M24" s="33"/>
      <c r="N24" s="33"/>
      <c r="O24" s="33"/>
      <c r="P24" s="33"/>
      <c r="Q24" s="33"/>
      <c r="R24" s="36">
        <v>1620.95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160441</v>
      </c>
      <c r="Z24" s="37">
        <v>44777.875</v>
      </c>
      <c r="AA24" s="36" t="s">
        <v>387</v>
      </c>
      <c r="AB24" s="36">
        <v>0</v>
      </c>
      <c r="AC24" s="37">
        <v>44776.875</v>
      </c>
      <c r="AD24" s="37">
        <v>44777.875</v>
      </c>
      <c r="AE24" s="37">
        <v>38562.875</v>
      </c>
      <c r="AF24" s="37">
        <v>44776.875</v>
      </c>
      <c r="AG24" s="37"/>
      <c r="AH24" s="37">
        <v>43312.875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47</v>
      </c>
      <c r="AR24" s="36" t="s">
        <v>483</v>
      </c>
      <c r="AS24" s="36">
        <v>19297</v>
      </c>
      <c r="AT24" s="36">
        <v>1929.7</v>
      </c>
      <c r="AU24" s="36" t="s">
        <v>391</v>
      </c>
      <c r="AV24" s="43" t="s">
        <v>1079</v>
      </c>
      <c r="AW24" t="str">
        <f t="shared" si="0"/>
        <v>1189459000732814780MXGUXL XGUNDX DX FXRXX WXTX1620.95SIMSIMSIM190116044144777.875FNEL044776.87544777.87538562.87544776.87543312.875000000AMIL47AMIL 700 QP NACIONAL192971929.7INATIVORepasse</v>
      </c>
      <c r="AX24">
        <f t="shared" si="2"/>
        <v>0</v>
      </c>
      <c r="AY24">
        <v>8</v>
      </c>
      <c r="AZ24">
        <v>1</v>
      </c>
      <c r="BA24">
        <f t="shared" si="1"/>
        <v>0</v>
      </c>
    </row>
    <row r="25" spans="1:53">
      <c r="A25" s="33"/>
      <c r="B25" s="33"/>
      <c r="C25" s="33"/>
      <c r="D25" s="33"/>
      <c r="E25" s="33"/>
      <c r="F25" s="34">
        <v>1189459000</v>
      </c>
      <c r="G25" s="33"/>
      <c r="H25" s="33"/>
      <c r="I25" s="33"/>
      <c r="J25" s="34">
        <v>73281481</v>
      </c>
      <c r="K25" s="29">
        <v>0</v>
      </c>
      <c r="L25" s="34" t="s">
        <v>484</v>
      </c>
      <c r="M25" s="33"/>
      <c r="N25" s="33"/>
      <c r="O25" s="33"/>
      <c r="P25" s="33"/>
      <c r="Q25" s="33"/>
      <c r="R25" s="34">
        <v>4424.53</v>
      </c>
      <c r="S25" s="34" t="s">
        <v>404</v>
      </c>
      <c r="T25" s="34" t="s">
        <v>404</v>
      </c>
      <c r="U25" s="34" t="s">
        <v>404</v>
      </c>
      <c r="V25" s="34">
        <v>19</v>
      </c>
      <c r="W25" s="34">
        <v>0</v>
      </c>
      <c r="X25" s="34">
        <v>1</v>
      </c>
      <c r="Y25" s="34">
        <v>160441</v>
      </c>
      <c r="Z25" s="35">
        <v>44777.875</v>
      </c>
      <c r="AA25" s="34" t="s">
        <v>387</v>
      </c>
      <c r="AB25" s="34">
        <v>1</v>
      </c>
      <c r="AC25" s="35">
        <v>44776.875</v>
      </c>
      <c r="AD25" s="35">
        <v>44777.875</v>
      </c>
      <c r="AE25" s="35">
        <v>26514.875</v>
      </c>
      <c r="AF25" s="35">
        <v>44776.875</v>
      </c>
      <c r="AG25" s="35"/>
      <c r="AH25" s="35">
        <v>43312.875</v>
      </c>
      <c r="AI25" s="34"/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 t="s">
        <v>389</v>
      </c>
      <c r="AQ25" s="34">
        <v>47</v>
      </c>
      <c r="AR25" s="34" t="s">
        <v>483</v>
      </c>
      <c r="AS25" s="34">
        <v>526726</v>
      </c>
      <c r="AT25" s="34">
        <v>5267.26</v>
      </c>
      <c r="AU25" s="34" t="s">
        <v>391</v>
      </c>
      <c r="AV25" s="43" t="s">
        <v>1079</v>
      </c>
      <c r="AW25" t="str">
        <f t="shared" si="0"/>
        <v>1189459000732814810XRGXX HXNRXQUX DX FXRXX WXTX4424.53SIMSIMSIM190116044144777.875FNEL144776.87544777.87526514.87544776.87543312.875000000AMIL47AMIL 700 QP NACIONAL5267265267.26INATIVORepasse</v>
      </c>
      <c r="AX25">
        <f t="shared" si="2"/>
        <v>0</v>
      </c>
      <c r="AY25">
        <v>8</v>
      </c>
      <c r="AZ25">
        <v>1</v>
      </c>
      <c r="BA25">
        <f t="shared" si="1"/>
        <v>0</v>
      </c>
    </row>
    <row r="26" spans="1:53">
      <c r="A26" s="33"/>
      <c r="B26" s="33"/>
      <c r="C26" s="33"/>
      <c r="D26" s="33"/>
      <c r="E26" s="33"/>
      <c r="F26" s="34"/>
      <c r="G26" s="33"/>
      <c r="H26" s="33"/>
      <c r="I26" s="33"/>
      <c r="J26" s="34">
        <v>73290251</v>
      </c>
      <c r="K26" s="29">
        <v>0</v>
      </c>
      <c r="L26" s="34" t="s">
        <v>488</v>
      </c>
      <c r="M26" s="33"/>
      <c r="N26" s="33"/>
      <c r="O26" s="33"/>
      <c r="P26" s="33"/>
      <c r="Q26" s="33"/>
      <c r="R26" s="34">
        <v>868.74</v>
      </c>
      <c r="S26" s="34" t="s">
        <v>404</v>
      </c>
      <c r="T26" s="34" t="s">
        <v>386</v>
      </c>
      <c r="U26" s="34" t="s">
        <v>386</v>
      </c>
      <c r="V26" s="34">
        <v>19</v>
      </c>
      <c r="W26" s="34">
        <v>0</v>
      </c>
      <c r="X26" s="34">
        <v>1</v>
      </c>
      <c r="Y26" s="34">
        <v>160479</v>
      </c>
      <c r="Z26" s="35">
        <v>44777.875</v>
      </c>
      <c r="AA26" s="34" t="s">
        <v>387</v>
      </c>
      <c r="AB26" s="34">
        <v>0</v>
      </c>
      <c r="AC26" s="35">
        <v>44707.875</v>
      </c>
      <c r="AD26" s="35">
        <v>44777.875</v>
      </c>
      <c r="AE26" s="35">
        <v>24834.916666666668</v>
      </c>
      <c r="AF26" s="35">
        <v>44707.875</v>
      </c>
      <c r="AG26" s="35"/>
      <c r="AH26" s="35">
        <v>43312.875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47</v>
      </c>
      <c r="AR26" s="34" t="s">
        <v>394</v>
      </c>
      <c r="AS26" s="34">
        <v>103421</v>
      </c>
      <c r="AT26" s="34">
        <v>1034.21</v>
      </c>
      <c r="AU26" s="34" t="s">
        <v>391</v>
      </c>
      <c r="AV26" s="43" t="s">
        <v>1079</v>
      </c>
      <c r="AW26" t="str">
        <f t="shared" si="0"/>
        <v>732902510XLMX LXPX DX XLXVXXRX RXX868.74SIMNÃONÃO190116047944777.875FNEL044707.87544777.87524834.916666666744707.87543312.875000000AMIL47NEXT PLUS RM RJ1034211034.21INATIVORepasse</v>
      </c>
      <c r="AX26">
        <f t="shared" si="2"/>
        <v>0</v>
      </c>
      <c r="AY26">
        <v>8</v>
      </c>
      <c r="AZ26">
        <v>1</v>
      </c>
      <c r="BA26">
        <f t="shared" si="1"/>
        <v>0</v>
      </c>
    </row>
    <row r="27" spans="1:53">
      <c r="A27" s="33"/>
      <c r="B27" s="33"/>
      <c r="C27" s="33"/>
      <c r="D27" s="33"/>
      <c r="E27" s="33"/>
      <c r="F27" s="34">
        <v>1189442000</v>
      </c>
      <c r="G27" s="33"/>
      <c r="H27" s="33"/>
      <c r="I27" s="33"/>
      <c r="J27" s="34">
        <v>73297299</v>
      </c>
      <c r="K27" s="29">
        <v>0</v>
      </c>
      <c r="L27" s="34" t="s">
        <v>486</v>
      </c>
      <c r="M27" s="33"/>
      <c r="N27" s="33"/>
      <c r="O27" s="33"/>
      <c r="P27" s="33"/>
      <c r="Q27" s="33"/>
      <c r="R27" s="34">
        <v>734.27</v>
      </c>
      <c r="S27" s="34" t="s">
        <v>404</v>
      </c>
      <c r="T27" s="34" t="s">
        <v>404</v>
      </c>
      <c r="U27" s="34" t="s">
        <v>404</v>
      </c>
      <c r="V27" s="34">
        <v>57</v>
      </c>
      <c r="W27" s="34">
        <v>0</v>
      </c>
      <c r="X27" s="34">
        <v>1</v>
      </c>
      <c r="Y27" s="34">
        <v>160472</v>
      </c>
      <c r="Z27" s="35">
        <v>44777.875</v>
      </c>
      <c r="AA27" s="34" t="s">
        <v>392</v>
      </c>
      <c r="AB27" s="34">
        <v>0</v>
      </c>
      <c r="AC27" s="35">
        <v>44745.875</v>
      </c>
      <c r="AD27" s="35">
        <v>44777.875</v>
      </c>
      <c r="AE27" s="35">
        <v>30815.875</v>
      </c>
      <c r="AF27" s="35">
        <v>44745.875</v>
      </c>
      <c r="AG27" s="35"/>
      <c r="AH27" s="35">
        <v>43312.875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47</v>
      </c>
      <c r="AR27" s="34" t="s">
        <v>394</v>
      </c>
      <c r="AS27" s="34">
        <v>87415</v>
      </c>
      <c r="AT27" s="34">
        <v>874.15</v>
      </c>
      <c r="AU27" s="34" t="s">
        <v>391</v>
      </c>
      <c r="AV27" s="43" t="s">
        <v>1079</v>
      </c>
      <c r="AW27" t="str">
        <f t="shared" si="0"/>
        <v>1189442000732972990BXXTRXZ PXXNHX GXRBXX734.27SIMSIMSIM570116047244777.875ANMEP044745.87544777.87530815.87544745.87543312.875000000AMIL47NEXT PLUS RM RJ87415874.15INATIVORepasse</v>
      </c>
      <c r="AX27">
        <f t="shared" si="2"/>
        <v>0</v>
      </c>
      <c r="AY27">
        <v>8</v>
      </c>
      <c r="AZ27">
        <v>1</v>
      </c>
      <c r="BA27">
        <f t="shared" si="1"/>
        <v>0</v>
      </c>
    </row>
    <row r="28" spans="1:53">
      <c r="A28" s="33"/>
      <c r="B28" s="33"/>
      <c r="C28" s="33"/>
      <c r="D28" s="33"/>
      <c r="E28" s="33"/>
      <c r="F28" s="36"/>
      <c r="G28" s="33"/>
      <c r="H28" s="33"/>
      <c r="I28" s="33"/>
      <c r="J28" s="36">
        <v>73297308</v>
      </c>
      <c r="K28" s="30">
        <v>0</v>
      </c>
      <c r="L28" s="36" t="s">
        <v>487</v>
      </c>
      <c r="M28" s="33"/>
      <c r="N28" s="33"/>
      <c r="O28" s="33"/>
      <c r="P28" s="33"/>
      <c r="Q28" s="33"/>
      <c r="R28" s="36">
        <v>508.58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160478</v>
      </c>
      <c r="Z28" s="37">
        <v>44777.875</v>
      </c>
      <c r="AA28" s="36" t="s">
        <v>387</v>
      </c>
      <c r="AB28" s="36">
        <v>0</v>
      </c>
      <c r="AC28" s="37">
        <v>44747.875</v>
      </c>
      <c r="AD28" s="37">
        <v>44777.875</v>
      </c>
      <c r="AE28" s="37">
        <v>37499.875</v>
      </c>
      <c r="AF28" s="37">
        <v>44747.875</v>
      </c>
      <c r="AG28" s="37"/>
      <c r="AH28" s="37">
        <v>43312.875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47</v>
      </c>
      <c r="AR28" s="36" t="s">
        <v>394</v>
      </c>
      <c r="AS28" s="36">
        <v>60547</v>
      </c>
      <c r="AT28" s="36">
        <v>605.47</v>
      </c>
      <c r="AU28" s="36" t="s">
        <v>391</v>
      </c>
      <c r="AV28" s="43" t="s">
        <v>1079</v>
      </c>
      <c r="AW28" t="str">
        <f t="shared" si="0"/>
        <v>732973080LUWX XNTXNXX VXLLX LXPX NXVXRRX508.58SIMSIMSIM190116047844777.875FNEL044747.87544777.87537499.87544747.87543312.875000000AMIL47NEXT PLUS RM RJ60547605.47INATIVORepasse</v>
      </c>
      <c r="AX28">
        <f t="shared" si="2"/>
        <v>0</v>
      </c>
      <c r="AY28">
        <v>8</v>
      </c>
      <c r="AZ28">
        <v>1</v>
      </c>
      <c r="BA28">
        <f t="shared" si="1"/>
        <v>0</v>
      </c>
    </row>
    <row r="29" spans="1:53">
      <c r="A29" s="33"/>
      <c r="B29" s="33"/>
      <c r="C29" s="33"/>
      <c r="D29" s="33"/>
      <c r="E29" s="33"/>
      <c r="F29" s="36">
        <v>1189449000</v>
      </c>
      <c r="G29" s="33"/>
      <c r="H29" s="33"/>
      <c r="I29" s="33"/>
      <c r="J29" s="36">
        <v>73310039</v>
      </c>
      <c r="K29" s="30">
        <v>0</v>
      </c>
      <c r="L29" s="36" t="s">
        <v>485</v>
      </c>
      <c r="M29" s="33"/>
      <c r="N29" s="33"/>
      <c r="O29" s="33"/>
      <c r="P29" s="33"/>
      <c r="Q29" s="33"/>
      <c r="R29" s="36">
        <v>260.83999999999997</v>
      </c>
      <c r="S29" s="36" t="s">
        <v>386</v>
      </c>
      <c r="T29" s="36" t="s">
        <v>386</v>
      </c>
      <c r="U29" s="36" t="s">
        <v>386</v>
      </c>
      <c r="V29" s="36">
        <v>19</v>
      </c>
      <c r="W29" s="36">
        <v>0</v>
      </c>
      <c r="X29" s="36">
        <v>1</v>
      </c>
      <c r="Y29" s="36">
        <v>160459</v>
      </c>
      <c r="Z29" s="37">
        <v>44777.875</v>
      </c>
      <c r="AA29" s="36" t="s">
        <v>387</v>
      </c>
      <c r="AB29" s="36">
        <v>0</v>
      </c>
      <c r="AC29" s="37">
        <v>44711.875</v>
      </c>
      <c r="AD29" s="37">
        <v>44777.875</v>
      </c>
      <c r="AE29" s="37">
        <v>39186.875</v>
      </c>
      <c r="AF29" s="37">
        <v>44711.875</v>
      </c>
      <c r="AG29" s="37">
        <v>44679.875</v>
      </c>
      <c r="AH29" s="37">
        <v>43312.875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/>
      <c r="AR29" s="36" t="s">
        <v>400</v>
      </c>
      <c r="AS29" s="36">
        <v>31052</v>
      </c>
      <c r="AT29" s="36">
        <v>310.52</v>
      </c>
      <c r="AU29" s="36" t="s">
        <v>391</v>
      </c>
      <c r="AV29" s="43" t="s">
        <v>1079</v>
      </c>
      <c r="AW29" t="str">
        <f t="shared" si="0"/>
        <v>1189449000733100390XTXVXX XBXXPXM DX XUX260.84NÃONÃONÃO190116045944777.875FNEL044711.87544777.87539186.87544711.87544679.87543312.875000000AMILNEXT MUNICIPAL SÃO PAULO31052310.52INATIVORepasse</v>
      </c>
      <c r="AX29">
        <f t="shared" si="2"/>
        <v>0</v>
      </c>
      <c r="AY29">
        <v>8</v>
      </c>
      <c r="AZ29">
        <v>1</v>
      </c>
      <c r="BA29">
        <f t="shared" si="1"/>
        <v>0</v>
      </c>
    </row>
    <row r="30" spans="1:53">
      <c r="A30" s="33"/>
      <c r="B30" s="33"/>
      <c r="C30" s="33"/>
      <c r="D30" s="33"/>
      <c r="E30" s="33"/>
      <c r="F30" s="36">
        <v>1190477000</v>
      </c>
      <c r="G30" s="33"/>
      <c r="H30" s="33"/>
      <c r="I30" s="33"/>
      <c r="J30" s="36">
        <v>73375200</v>
      </c>
      <c r="K30" s="30">
        <v>0</v>
      </c>
      <c r="L30" s="36" t="s">
        <v>479</v>
      </c>
      <c r="M30" s="33"/>
      <c r="N30" s="33"/>
      <c r="O30" s="33"/>
      <c r="P30" s="33"/>
      <c r="Q30" s="33"/>
      <c r="R30" s="36">
        <v>1784.23</v>
      </c>
      <c r="S30" s="36" t="s">
        <v>404</v>
      </c>
      <c r="T30" s="36" t="s">
        <v>404</v>
      </c>
      <c r="U30" s="36" t="s">
        <v>404</v>
      </c>
      <c r="V30" s="36">
        <v>57</v>
      </c>
      <c r="W30" s="36">
        <v>0</v>
      </c>
      <c r="X30" s="36">
        <v>1</v>
      </c>
      <c r="Y30" s="36">
        <v>160274</v>
      </c>
      <c r="Z30" s="37">
        <v>44777.875</v>
      </c>
      <c r="AA30" s="36" t="s">
        <v>392</v>
      </c>
      <c r="AB30" s="36">
        <v>0</v>
      </c>
      <c r="AC30" s="37"/>
      <c r="AD30" s="37">
        <v>44777.875</v>
      </c>
      <c r="AE30" s="37">
        <v>32961.875</v>
      </c>
      <c r="AF30" s="37">
        <v>44770.875</v>
      </c>
      <c r="AG30" s="37">
        <v>44770.875</v>
      </c>
      <c r="AH30" s="37">
        <v>43312.875</v>
      </c>
      <c r="AI30" s="36"/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 t="s">
        <v>389</v>
      </c>
      <c r="AQ30" s="36">
        <v>47</v>
      </c>
      <c r="AR30" s="36" t="s">
        <v>476</v>
      </c>
      <c r="AS30" s="36">
        <v>212411</v>
      </c>
      <c r="AT30" s="36">
        <v>2124.11</v>
      </c>
      <c r="AU30" s="36" t="s">
        <v>480</v>
      </c>
      <c r="AV30" s="43" t="s">
        <v>1079</v>
      </c>
      <c r="AW30" t="str">
        <f t="shared" si="0"/>
        <v>1190477000733752000JXNXTHX DX XLVX RXXNDX1784.23SIMSIMSIM570116027444777.875ANMEP044777.87532961.87544770.87544770.87543312.875000000AMIL47AMIL 400 QC NACIONAL2124112124.11SUSPENSÃORepasse</v>
      </c>
      <c r="AX30">
        <f t="shared" si="2"/>
        <v>0</v>
      </c>
      <c r="AY30">
        <v>8</v>
      </c>
      <c r="AZ30">
        <v>1</v>
      </c>
      <c r="BA30">
        <f t="shared" si="1"/>
        <v>0</v>
      </c>
    </row>
    <row r="31" spans="1:53">
      <c r="A31" s="33"/>
      <c r="B31" s="33"/>
      <c r="C31" s="33"/>
      <c r="D31" s="33"/>
      <c r="E31" s="33"/>
      <c r="F31" s="34"/>
      <c r="G31" s="33"/>
      <c r="H31" s="33"/>
      <c r="I31" s="33"/>
      <c r="J31" s="34">
        <v>73381251</v>
      </c>
      <c r="K31" s="29">
        <v>0</v>
      </c>
      <c r="L31" s="34" t="s">
        <v>827</v>
      </c>
      <c r="M31" s="33"/>
      <c r="N31" s="33"/>
      <c r="O31" s="33"/>
      <c r="P31" s="33"/>
      <c r="Q31" s="33"/>
      <c r="R31" s="34">
        <v>2130.0700000000002</v>
      </c>
      <c r="S31" s="34" t="s">
        <v>404</v>
      </c>
      <c r="T31" s="34" t="s">
        <v>404</v>
      </c>
      <c r="U31" s="34" t="s">
        <v>404</v>
      </c>
      <c r="V31" s="34">
        <v>57</v>
      </c>
      <c r="W31" s="34">
        <v>0</v>
      </c>
      <c r="X31" s="34">
        <v>1</v>
      </c>
      <c r="Y31" s="34">
        <v>160953</v>
      </c>
      <c r="Z31" s="35">
        <v>44761.875</v>
      </c>
      <c r="AA31" s="34" t="s">
        <v>392</v>
      </c>
      <c r="AB31" s="34">
        <v>0</v>
      </c>
      <c r="AC31" s="35"/>
      <c r="AD31" s="35">
        <v>44761.875</v>
      </c>
      <c r="AE31" s="35">
        <v>31385.916666666668</v>
      </c>
      <c r="AF31" s="35">
        <v>43325.875</v>
      </c>
      <c r="AG31" s="35"/>
      <c r="AH31" s="35">
        <v>43326.875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46</v>
      </c>
      <c r="AR31" s="34" t="s">
        <v>390</v>
      </c>
      <c r="AS31" s="34">
        <v>253579</v>
      </c>
      <c r="AT31" s="34">
        <v>2535.79</v>
      </c>
      <c r="AU31" s="34" t="s">
        <v>408</v>
      </c>
      <c r="AV31" s="43" t="s">
        <v>1079</v>
      </c>
      <c r="AW31" t="str">
        <f t="shared" si="0"/>
        <v>733812510GXBRXXLX MXLX XTTX2130.07SIMSIMSIM570116095344761.875ANMEP044761.87531385.916666666743325.87543326.875000000AMIL46AMIL 400 QP NACIONAL2535792535.79ATIVORepasse</v>
      </c>
      <c r="AX31">
        <f t="shared" si="2"/>
        <v>0</v>
      </c>
      <c r="AY31">
        <v>7</v>
      </c>
      <c r="AZ31">
        <v>1</v>
      </c>
      <c r="BA31">
        <f t="shared" si="1"/>
        <v>0</v>
      </c>
    </row>
    <row r="32" spans="1:53">
      <c r="A32" s="33"/>
      <c r="B32" s="33"/>
      <c r="C32" s="33"/>
      <c r="D32" s="33"/>
      <c r="E32" s="33"/>
      <c r="F32" s="36"/>
      <c r="G32" s="33"/>
      <c r="H32" s="33"/>
      <c r="I32" s="33"/>
      <c r="J32" s="36">
        <v>73381251</v>
      </c>
      <c r="K32" s="30">
        <v>0</v>
      </c>
      <c r="L32" s="36" t="s">
        <v>827</v>
      </c>
      <c r="M32" s="33"/>
      <c r="N32" s="33"/>
      <c r="O32" s="33"/>
      <c r="P32" s="33"/>
      <c r="Q32" s="33"/>
      <c r="R32" s="36">
        <v>2130.0700000000002</v>
      </c>
      <c r="S32" s="36" t="s">
        <v>404</v>
      </c>
      <c r="T32" s="36" t="s">
        <v>404</v>
      </c>
      <c r="U32" s="36" t="s">
        <v>404</v>
      </c>
      <c r="V32" s="36">
        <v>57</v>
      </c>
      <c r="W32" s="36">
        <v>0</v>
      </c>
      <c r="X32" s="36">
        <v>1</v>
      </c>
      <c r="Y32" s="36">
        <v>160953</v>
      </c>
      <c r="Z32" s="37">
        <v>44761.875</v>
      </c>
      <c r="AA32" s="36" t="s">
        <v>392</v>
      </c>
      <c r="AB32" s="36">
        <v>0</v>
      </c>
      <c r="AC32" s="37"/>
      <c r="AD32" s="37">
        <v>44761.875</v>
      </c>
      <c r="AE32" s="37">
        <v>31385.916666666668</v>
      </c>
      <c r="AF32" s="37">
        <v>43325.875</v>
      </c>
      <c r="AG32" s="37"/>
      <c r="AH32" s="37">
        <v>43326.875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46</v>
      </c>
      <c r="AR32" s="36" t="s">
        <v>390</v>
      </c>
      <c r="AS32" s="36">
        <v>253579</v>
      </c>
      <c r="AT32" s="36">
        <v>2535.79</v>
      </c>
      <c r="AU32" s="36" t="s">
        <v>408</v>
      </c>
      <c r="AV32" s="43" t="s">
        <v>1079</v>
      </c>
      <c r="AW32" t="str">
        <f t="shared" si="0"/>
        <v>733812510GXBRXXLX MXLX XTTX2130.07SIMSIMSIM570116095344761.875ANMEP044761.87531385.916666666743325.87543326.875000000AMIL46AMIL 400 QP NACIONAL2535792535.79ATIVORepasse</v>
      </c>
      <c r="AX32">
        <f t="shared" si="2"/>
        <v>1</v>
      </c>
      <c r="AY32">
        <v>7</v>
      </c>
      <c r="AZ32">
        <v>1</v>
      </c>
      <c r="BA32">
        <f t="shared" si="1"/>
        <v>1</v>
      </c>
    </row>
    <row r="33" spans="1:53">
      <c r="A33" s="33"/>
      <c r="B33" s="33"/>
      <c r="C33" s="33"/>
      <c r="D33" s="33"/>
      <c r="E33" s="33"/>
      <c r="F33" s="34"/>
      <c r="G33" s="33"/>
      <c r="H33" s="33"/>
      <c r="I33" s="33"/>
      <c r="J33" s="34">
        <v>73381251</v>
      </c>
      <c r="K33" s="29">
        <v>0</v>
      </c>
      <c r="L33" s="34" t="s">
        <v>827</v>
      </c>
      <c r="M33" s="33"/>
      <c r="N33" s="33"/>
      <c r="O33" s="33"/>
      <c r="P33" s="33"/>
      <c r="Q33" s="33"/>
      <c r="R33" s="34">
        <v>2130.0700000000002</v>
      </c>
      <c r="S33" s="34" t="s">
        <v>404</v>
      </c>
      <c r="T33" s="34" t="s">
        <v>404</v>
      </c>
      <c r="U33" s="34" t="s">
        <v>404</v>
      </c>
      <c r="V33" s="34">
        <v>57</v>
      </c>
      <c r="W33" s="34">
        <v>0</v>
      </c>
      <c r="X33" s="34">
        <v>1</v>
      </c>
      <c r="Y33" s="34">
        <v>160953</v>
      </c>
      <c r="Z33" s="35">
        <v>44761.875</v>
      </c>
      <c r="AA33" s="34" t="s">
        <v>392</v>
      </c>
      <c r="AB33" s="34">
        <v>0</v>
      </c>
      <c r="AC33" s="35"/>
      <c r="AD33" s="35">
        <v>44761.875</v>
      </c>
      <c r="AE33" s="35">
        <v>31385.916666666668</v>
      </c>
      <c r="AF33" s="35">
        <v>43325.875</v>
      </c>
      <c r="AG33" s="35"/>
      <c r="AH33" s="35">
        <v>43326.875</v>
      </c>
      <c r="AI33" s="34"/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 t="s">
        <v>389</v>
      </c>
      <c r="AQ33" s="34">
        <v>46</v>
      </c>
      <c r="AR33" s="34" t="s">
        <v>390</v>
      </c>
      <c r="AS33" s="34">
        <v>253579</v>
      </c>
      <c r="AT33" s="34">
        <v>2535.79</v>
      </c>
      <c r="AU33" s="34" t="s">
        <v>408</v>
      </c>
      <c r="AV33" s="43" t="s">
        <v>1079</v>
      </c>
      <c r="AW33" t="str">
        <f t="shared" si="0"/>
        <v>733812510GXBRXXLX MXLX XTTX2130.07SIMSIMSIM570116095344761.875ANMEP044761.87531385.916666666743325.87543326.875000000AMIL46AMIL 400 QP NACIONAL2535792535.79ATIVORepasse</v>
      </c>
      <c r="AX33">
        <f t="shared" si="2"/>
        <v>1</v>
      </c>
      <c r="AY33">
        <v>7</v>
      </c>
      <c r="AZ33">
        <v>1</v>
      </c>
      <c r="BA33">
        <f t="shared" si="1"/>
        <v>1</v>
      </c>
    </row>
    <row r="34" spans="1:53">
      <c r="A34" s="33"/>
      <c r="B34" s="33"/>
      <c r="C34" s="33"/>
      <c r="D34" s="33"/>
      <c r="E34" s="33"/>
      <c r="F34" s="36"/>
      <c r="G34" s="33"/>
      <c r="H34" s="33"/>
      <c r="I34" s="33"/>
      <c r="J34" s="36">
        <v>73381258</v>
      </c>
      <c r="K34" s="30">
        <v>0</v>
      </c>
      <c r="L34" s="36" t="s">
        <v>830</v>
      </c>
      <c r="M34" s="33"/>
      <c r="N34" s="33"/>
      <c r="O34" s="33"/>
      <c r="P34" s="33"/>
      <c r="Q34" s="33"/>
      <c r="R34" s="36">
        <v>1516.66</v>
      </c>
      <c r="S34" s="36" t="s">
        <v>404</v>
      </c>
      <c r="T34" s="36" t="s">
        <v>404</v>
      </c>
      <c r="U34" s="36" t="s">
        <v>404</v>
      </c>
      <c r="V34" s="36">
        <v>57</v>
      </c>
      <c r="W34" s="36">
        <v>0</v>
      </c>
      <c r="X34" s="36">
        <v>1</v>
      </c>
      <c r="Y34" s="36">
        <v>160996</v>
      </c>
      <c r="Z34" s="37">
        <v>44761.875</v>
      </c>
      <c r="AA34" s="36" t="s">
        <v>392</v>
      </c>
      <c r="AB34" s="36">
        <v>0</v>
      </c>
      <c r="AC34" s="37"/>
      <c r="AD34" s="37">
        <v>44761.875</v>
      </c>
      <c r="AE34" s="37">
        <v>33312.875</v>
      </c>
      <c r="AF34" s="37">
        <v>43325.875</v>
      </c>
      <c r="AG34" s="37"/>
      <c r="AH34" s="37">
        <v>43326.875</v>
      </c>
      <c r="AI34" s="36"/>
      <c r="AJ34" s="36">
        <v>0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 t="s">
        <v>389</v>
      </c>
      <c r="AQ34" s="36">
        <v>46</v>
      </c>
      <c r="AR34" s="36" t="s">
        <v>478</v>
      </c>
      <c r="AS34" s="36">
        <v>180553</v>
      </c>
      <c r="AT34" s="36">
        <v>1805.53</v>
      </c>
      <c r="AU34" s="36" t="s">
        <v>408</v>
      </c>
      <c r="AV34" s="43" t="s">
        <v>1079</v>
      </c>
      <c r="AW34" t="str">
        <f t="shared" si="0"/>
        <v>733812580XGXR XLX DX PRXZXRX1516.66SIMSIMSIM570116099644761.875ANMEP044761.87533312.87543325.87543326.875000000AMIL46AMIL 400 QC NACIONAL COPART1805531805.53ATIVORepasse</v>
      </c>
      <c r="AX34">
        <f t="shared" si="2"/>
        <v>0</v>
      </c>
      <c r="AY34">
        <v>7</v>
      </c>
      <c r="AZ34">
        <v>1</v>
      </c>
      <c r="BA34">
        <f t="shared" si="1"/>
        <v>0</v>
      </c>
    </row>
    <row r="35" spans="1:53">
      <c r="A35" s="33"/>
      <c r="B35" s="33"/>
      <c r="C35" s="33"/>
      <c r="D35" s="33"/>
      <c r="E35" s="33"/>
      <c r="F35" s="34"/>
      <c r="G35" s="33"/>
      <c r="H35" s="33"/>
      <c r="I35" s="33"/>
      <c r="J35" s="34">
        <v>73381258</v>
      </c>
      <c r="K35" s="29">
        <v>0</v>
      </c>
      <c r="L35" s="34" t="s">
        <v>830</v>
      </c>
      <c r="M35" s="33"/>
      <c r="N35" s="33"/>
      <c r="O35" s="33"/>
      <c r="P35" s="33"/>
      <c r="Q35" s="33"/>
      <c r="R35" s="34">
        <v>1516.66</v>
      </c>
      <c r="S35" s="34" t="s">
        <v>404</v>
      </c>
      <c r="T35" s="34" t="s">
        <v>404</v>
      </c>
      <c r="U35" s="34" t="s">
        <v>404</v>
      </c>
      <c r="V35" s="34">
        <v>57</v>
      </c>
      <c r="W35" s="34">
        <v>0</v>
      </c>
      <c r="X35" s="34">
        <v>1</v>
      </c>
      <c r="Y35" s="34">
        <v>160996</v>
      </c>
      <c r="Z35" s="35">
        <v>44761.875</v>
      </c>
      <c r="AA35" s="34" t="s">
        <v>392</v>
      </c>
      <c r="AB35" s="34">
        <v>0</v>
      </c>
      <c r="AC35" s="35"/>
      <c r="AD35" s="35">
        <v>44761.875</v>
      </c>
      <c r="AE35" s="35">
        <v>33312.875</v>
      </c>
      <c r="AF35" s="35">
        <v>43325.875</v>
      </c>
      <c r="AG35" s="35"/>
      <c r="AH35" s="35">
        <v>43326.875</v>
      </c>
      <c r="AI35" s="34"/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 t="s">
        <v>389</v>
      </c>
      <c r="AQ35" s="34">
        <v>46</v>
      </c>
      <c r="AR35" s="34" t="s">
        <v>478</v>
      </c>
      <c r="AS35" s="34">
        <v>180553</v>
      </c>
      <c r="AT35" s="34">
        <v>1805.53</v>
      </c>
      <c r="AU35" s="34" t="s">
        <v>408</v>
      </c>
      <c r="AV35" s="43" t="s">
        <v>1079</v>
      </c>
      <c r="AW35" t="str">
        <f t="shared" si="0"/>
        <v>733812580XGXR XLX DX PRXZXRX1516.66SIMSIMSIM570116099644761.875ANMEP044761.87533312.87543325.87543326.875000000AMIL46AMIL 400 QC NACIONAL COPART1805531805.53ATIVORepasse</v>
      </c>
      <c r="AX35">
        <f t="shared" si="2"/>
        <v>1</v>
      </c>
      <c r="AY35">
        <v>7</v>
      </c>
      <c r="AZ35">
        <v>1</v>
      </c>
      <c r="BA35">
        <f t="shared" si="1"/>
        <v>1</v>
      </c>
    </row>
    <row r="36" spans="1:53">
      <c r="A36" s="33"/>
      <c r="B36" s="33"/>
      <c r="C36" s="33"/>
      <c r="D36" s="33"/>
      <c r="E36" s="33"/>
      <c r="F36" s="36"/>
      <c r="G36" s="33"/>
      <c r="H36" s="33"/>
      <c r="I36" s="33"/>
      <c r="J36" s="36">
        <v>73381258</v>
      </c>
      <c r="K36" s="30">
        <v>0</v>
      </c>
      <c r="L36" s="36" t="s">
        <v>830</v>
      </c>
      <c r="M36" s="33"/>
      <c r="N36" s="33"/>
      <c r="O36" s="33"/>
      <c r="P36" s="33"/>
      <c r="Q36" s="33"/>
      <c r="R36" s="36">
        <v>1516.66</v>
      </c>
      <c r="S36" s="36" t="s">
        <v>404</v>
      </c>
      <c r="T36" s="36" t="s">
        <v>404</v>
      </c>
      <c r="U36" s="36" t="s">
        <v>404</v>
      </c>
      <c r="V36" s="36">
        <v>57</v>
      </c>
      <c r="W36" s="36">
        <v>0</v>
      </c>
      <c r="X36" s="36">
        <v>1</v>
      </c>
      <c r="Y36" s="36">
        <v>160996</v>
      </c>
      <c r="Z36" s="37">
        <v>44761.875</v>
      </c>
      <c r="AA36" s="36" t="s">
        <v>392</v>
      </c>
      <c r="AB36" s="36">
        <v>0</v>
      </c>
      <c r="AC36" s="37"/>
      <c r="AD36" s="37">
        <v>44761.875</v>
      </c>
      <c r="AE36" s="37">
        <v>33312.875</v>
      </c>
      <c r="AF36" s="37">
        <v>43325.875</v>
      </c>
      <c r="AG36" s="37"/>
      <c r="AH36" s="37">
        <v>43326.875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46</v>
      </c>
      <c r="AR36" s="36" t="s">
        <v>478</v>
      </c>
      <c r="AS36" s="36">
        <v>180553</v>
      </c>
      <c r="AT36" s="36">
        <v>1805.53</v>
      </c>
      <c r="AU36" s="36" t="s">
        <v>408</v>
      </c>
      <c r="AV36" s="43" t="s">
        <v>1079</v>
      </c>
      <c r="AW36" t="str">
        <f t="shared" si="0"/>
        <v>733812580XGXR XLX DX PRXZXRX1516.66SIMSIMSIM570116099644761.875ANMEP044761.87533312.87543325.87543326.875000000AMIL46AMIL 400 QC NACIONAL COPART1805531805.53ATIVORepasse</v>
      </c>
      <c r="AX36">
        <f t="shared" si="2"/>
        <v>1</v>
      </c>
      <c r="AY36">
        <v>7</v>
      </c>
      <c r="AZ36">
        <v>1</v>
      </c>
      <c r="BA36">
        <f t="shared" si="1"/>
        <v>1</v>
      </c>
    </row>
    <row r="37" spans="1:53">
      <c r="A37" s="33"/>
      <c r="B37" s="33"/>
      <c r="C37" s="33"/>
      <c r="D37" s="33"/>
      <c r="E37" s="33"/>
      <c r="F37" s="34"/>
      <c r="G37" s="33"/>
      <c r="H37" s="33"/>
      <c r="I37" s="33"/>
      <c r="J37" s="34">
        <v>73381272</v>
      </c>
      <c r="K37" s="29">
        <v>0</v>
      </c>
      <c r="L37" s="34" t="s">
        <v>832</v>
      </c>
      <c r="M37" s="33"/>
      <c r="N37" s="33"/>
      <c r="O37" s="33"/>
      <c r="P37" s="33"/>
      <c r="Q37" s="33"/>
      <c r="R37" s="34">
        <v>2555.9499999999998</v>
      </c>
      <c r="S37" s="34" t="s">
        <v>404</v>
      </c>
      <c r="T37" s="34" t="s">
        <v>404</v>
      </c>
      <c r="U37" s="34" t="s">
        <v>404</v>
      </c>
      <c r="V37" s="34">
        <v>57</v>
      </c>
      <c r="W37" s="34">
        <v>0</v>
      </c>
      <c r="X37" s="34">
        <v>1</v>
      </c>
      <c r="Y37" s="34">
        <v>161024</v>
      </c>
      <c r="Z37" s="35">
        <v>44761.875</v>
      </c>
      <c r="AA37" s="34" t="s">
        <v>392</v>
      </c>
      <c r="AB37" s="34">
        <v>0</v>
      </c>
      <c r="AC37" s="35"/>
      <c r="AD37" s="35">
        <v>44761.875</v>
      </c>
      <c r="AE37" s="35">
        <v>29995.916666666668</v>
      </c>
      <c r="AF37" s="35">
        <v>43325.875</v>
      </c>
      <c r="AG37" s="35"/>
      <c r="AH37" s="35">
        <v>43326.875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46</v>
      </c>
      <c r="AR37" s="34" t="s">
        <v>398</v>
      </c>
      <c r="AS37" s="34">
        <v>30428</v>
      </c>
      <c r="AT37" s="34">
        <v>3042.8</v>
      </c>
      <c r="AU37" s="34" t="s">
        <v>408</v>
      </c>
      <c r="AV37" s="43" t="s">
        <v>1079</v>
      </c>
      <c r="AW37" t="str">
        <f t="shared" si="0"/>
        <v>733812720XDRXXNX WXRVXLHX GXMX2555.95SIMSIMSIM570116102444761.875ANMEP044761.87529995.916666666743325.87543326.875000000AMIL46AMIL 500 QP NACIONAL304283042.8ATIVORepasse</v>
      </c>
      <c r="AX37">
        <f t="shared" si="2"/>
        <v>0</v>
      </c>
      <c r="AY37">
        <v>7</v>
      </c>
      <c r="AZ37">
        <v>1</v>
      </c>
      <c r="BA37">
        <f t="shared" si="1"/>
        <v>0</v>
      </c>
    </row>
    <row r="38" spans="1:53">
      <c r="A38" s="33"/>
      <c r="B38" s="33"/>
      <c r="C38" s="33"/>
      <c r="D38" s="33"/>
      <c r="E38" s="33"/>
      <c r="F38" s="36"/>
      <c r="G38" s="33"/>
      <c r="H38" s="33"/>
      <c r="I38" s="33"/>
      <c r="J38" s="36">
        <v>73381272</v>
      </c>
      <c r="K38" s="30">
        <v>0</v>
      </c>
      <c r="L38" s="36" t="s">
        <v>832</v>
      </c>
      <c r="M38" s="33"/>
      <c r="N38" s="33"/>
      <c r="O38" s="33"/>
      <c r="P38" s="33"/>
      <c r="Q38" s="33"/>
      <c r="R38" s="36">
        <v>2555.9499999999998</v>
      </c>
      <c r="S38" s="36" t="s">
        <v>404</v>
      </c>
      <c r="T38" s="36" t="s">
        <v>404</v>
      </c>
      <c r="U38" s="36" t="s">
        <v>404</v>
      </c>
      <c r="V38" s="36">
        <v>57</v>
      </c>
      <c r="W38" s="36">
        <v>0</v>
      </c>
      <c r="X38" s="36">
        <v>1</v>
      </c>
      <c r="Y38" s="36">
        <v>161024</v>
      </c>
      <c r="Z38" s="37">
        <v>44761.875</v>
      </c>
      <c r="AA38" s="36" t="s">
        <v>392</v>
      </c>
      <c r="AB38" s="36">
        <v>0</v>
      </c>
      <c r="AC38" s="37"/>
      <c r="AD38" s="37">
        <v>44761.875</v>
      </c>
      <c r="AE38" s="37">
        <v>29995.916666666668</v>
      </c>
      <c r="AF38" s="37">
        <v>43325.875</v>
      </c>
      <c r="AG38" s="37"/>
      <c r="AH38" s="37">
        <v>43326.875</v>
      </c>
      <c r="AI38" s="36"/>
      <c r="AJ38" s="36">
        <v>0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 t="s">
        <v>389</v>
      </c>
      <c r="AQ38" s="36">
        <v>46</v>
      </c>
      <c r="AR38" s="36" t="s">
        <v>398</v>
      </c>
      <c r="AS38" s="36">
        <v>30428</v>
      </c>
      <c r="AT38" s="36">
        <v>3042.8</v>
      </c>
      <c r="AU38" s="36" t="s">
        <v>408</v>
      </c>
      <c r="AV38" s="43" t="s">
        <v>1079</v>
      </c>
      <c r="AW38" t="str">
        <f t="shared" si="0"/>
        <v>733812720XDRXXNX WXRVXLHX GXMX2555.95SIMSIMSIM570116102444761.875ANMEP044761.87529995.916666666743325.87543326.875000000AMIL46AMIL 500 QP NACIONAL304283042.8ATIVORepasse</v>
      </c>
      <c r="AX38">
        <f t="shared" si="2"/>
        <v>1</v>
      </c>
      <c r="AY38">
        <v>7</v>
      </c>
      <c r="AZ38">
        <v>1</v>
      </c>
      <c r="BA38">
        <f t="shared" si="1"/>
        <v>1</v>
      </c>
    </row>
    <row r="39" spans="1:53">
      <c r="A39" s="33"/>
      <c r="B39" s="33"/>
      <c r="C39" s="33"/>
      <c r="D39" s="33"/>
      <c r="E39" s="33"/>
      <c r="F39" s="34"/>
      <c r="G39" s="33"/>
      <c r="H39" s="33"/>
      <c r="I39" s="33"/>
      <c r="J39" s="34">
        <v>73381272</v>
      </c>
      <c r="K39" s="29">
        <v>0</v>
      </c>
      <c r="L39" s="34" t="s">
        <v>832</v>
      </c>
      <c r="M39" s="33"/>
      <c r="N39" s="33"/>
      <c r="O39" s="33"/>
      <c r="P39" s="33"/>
      <c r="Q39" s="33"/>
      <c r="R39" s="34">
        <v>2555.9499999999998</v>
      </c>
      <c r="S39" s="34" t="s">
        <v>404</v>
      </c>
      <c r="T39" s="34" t="s">
        <v>404</v>
      </c>
      <c r="U39" s="34" t="s">
        <v>404</v>
      </c>
      <c r="V39" s="34">
        <v>57</v>
      </c>
      <c r="W39" s="34">
        <v>0</v>
      </c>
      <c r="X39" s="34">
        <v>1</v>
      </c>
      <c r="Y39" s="34">
        <v>161024</v>
      </c>
      <c r="Z39" s="35">
        <v>44761.875</v>
      </c>
      <c r="AA39" s="34" t="s">
        <v>392</v>
      </c>
      <c r="AB39" s="34">
        <v>0</v>
      </c>
      <c r="AC39" s="35"/>
      <c r="AD39" s="35">
        <v>44761.875</v>
      </c>
      <c r="AE39" s="35">
        <v>29995.916666666668</v>
      </c>
      <c r="AF39" s="35">
        <v>43325.875</v>
      </c>
      <c r="AG39" s="35"/>
      <c r="AH39" s="35">
        <v>43326.875</v>
      </c>
      <c r="AI39" s="34"/>
      <c r="AJ39" s="34">
        <v>0</v>
      </c>
      <c r="AK39" s="34">
        <v>0</v>
      </c>
      <c r="AL39" s="34">
        <v>0</v>
      </c>
      <c r="AM39" s="34">
        <v>0</v>
      </c>
      <c r="AN39" s="34">
        <v>0</v>
      </c>
      <c r="AO39" s="34">
        <v>0</v>
      </c>
      <c r="AP39" s="34" t="s">
        <v>389</v>
      </c>
      <c r="AQ39" s="34">
        <v>46</v>
      </c>
      <c r="AR39" s="34" t="s">
        <v>398</v>
      </c>
      <c r="AS39" s="34">
        <v>30428</v>
      </c>
      <c r="AT39" s="34">
        <v>3042.8</v>
      </c>
      <c r="AU39" s="34" t="s">
        <v>408</v>
      </c>
      <c r="AV39" s="43" t="s">
        <v>1079</v>
      </c>
      <c r="AW39" t="str">
        <f t="shared" si="0"/>
        <v>733812720XDRXXNX WXRVXLHX GXMX2555.95SIMSIMSIM570116102444761.875ANMEP044761.87529995.916666666743325.87543326.875000000AMIL46AMIL 500 QP NACIONAL304283042.8ATIVORepasse</v>
      </c>
      <c r="AX39">
        <f t="shared" si="2"/>
        <v>1</v>
      </c>
      <c r="AY39">
        <v>7</v>
      </c>
      <c r="AZ39">
        <v>1</v>
      </c>
      <c r="BA39">
        <f t="shared" si="1"/>
        <v>1</v>
      </c>
    </row>
    <row r="40" spans="1:53">
      <c r="A40" s="33"/>
      <c r="B40" s="33"/>
      <c r="C40" s="33"/>
      <c r="D40" s="33"/>
      <c r="E40" s="33"/>
      <c r="F40" s="36"/>
      <c r="G40" s="33"/>
      <c r="H40" s="33"/>
      <c r="I40" s="33"/>
      <c r="J40" s="36">
        <v>73381292</v>
      </c>
      <c r="K40" s="30">
        <v>0</v>
      </c>
      <c r="L40" s="36" t="s">
        <v>839</v>
      </c>
      <c r="M40" s="33"/>
      <c r="N40" s="33"/>
      <c r="O40" s="33"/>
      <c r="P40" s="33"/>
      <c r="Q40" s="33"/>
      <c r="R40" s="36">
        <v>2113.2399999999998</v>
      </c>
      <c r="S40" s="36" t="s">
        <v>404</v>
      </c>
      <c r="T40" s="36" t="s">
        <v>404</v>
      </c>
      <c r="U40" s="36" t="s">
        <v>404</v>
      </c>
      <c r="V40" s="36">
        <v>224</v>
      </c>
      <c r="W40" s="36">
        <v>0</v>
      </c>
      <c r="X40" s="36">
        <v>1</v>
      </c>
      <c r="Y40" s="36">
        <v>161215</v>
      </c>
      <c r="Z40" s="37">
        <v>44761.875</v>
      </c>
      <c r="AA40" s="36" t="s">
        <v>535</v>
      </c>
      <c r="AB40" s="36">
        <v>0</v>
      </c>
      <c r="AC40" s="37"/>
      <c r="AD40" s="37">
        <v>44761.875</v>
      </c>
      <c r="AE40" s="37">
        <v>29508.875</v>
      </c>
      <c r="AF40" s="37">
        <v>43325.875</v>
      </c>
      <c r="AG40" s="37"/>
      <c r="AH40" s="37">
        <v>43326.875</v>
      </c>
      <c r="AI40" s="36"/>
      <c r="AJ40" s="36">
        <v>0</v>
      </c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 t="s">
        <v>389</v>
      </c>
      <c r="AQ40" s="36">
        <v>46</v>
      </c>
      <c r="AR40" s="36" t="s">
        <v>398</v>
      </c>
      <c r="AS40" s="36">
        <v>254611</v>
      </c>
      <c r="AT40" s="36">
        <v>2546.11</v>
      </c>
      <c r="AU40" s="36" t="s">
        <v>408</v>
      </c>
      <c r="AV40" s="43" t="s">
        <v>1079</v>
      </c>
      <c r="AW40" t="str">
        <f t="shared" si="0"/>
        <v>733812920LUWXXNX NXRXNHX XRMXNTX2113.24SIMSIMSIM2240116121544761.875CRA - BA044761.87529508.87543325.87543326.875000000AMIL46AMIL 500 QP NACIONAL2546112546.11ATIVORepasse</v>
      </c>
      <c r="AX40">
        <f t="shared" si="2"/>
        <v>0</v>
      </c>
      <c r="AY40">
        <v>7</v>
      </c>
      <c r="AZ40">
        <v>1</v>
      </c>
      <c r="BA40">
        <f t="shared" si="1"/>
        <v>0</v>
      </c>
    </row>
    <row r="41" spans="1:53">
      <c r="A41" s="33"/>
      <c r="B41" s="33"/>
      <c r="C41" s="33"/>
      <c r="D41" s="33"/>
      <c r="E41" s="33"/>
      <c r="F41" s="34"/>
      <c r="G41" s="33"/>
      <c r="H41" s="33"/>
      <c r="I41" s="33"/>
      <c r="J41" s="34">
        <v>73381292</v>
      </c>
      <c r="K41" s="29">
        <v>0</v>
      </c>
      <c r="L41" s="34" t="s">
        <v>839</v>
      </c>
      <c r="M41" s="33"/>
      <c r="N41" s="33"/>
      <c r="O41" s="33"/>
      <c r="P41" s="33"/>
      <c r="Q41" s="33"/>
      <c r="R41" s="34">
        <v>2113.2399999999998</v>
      </c>
      <c r="S41" s="34" t="s">
        <v>404</v>
      </c>
      <c r="T41" s="34" t="s">
        <v>404</v>
      </c>
      <c r="U41" s="34" t="s">
        <v>404</v>
      </c>
      <c r="V41" s="34">
        <v>224</v>
      </c>
      <c r="W41" s="34">
        <v>0</v>
      </c>
      <c r="X41" s="34">
        <v>1</v>
      </c>
      <c r="Y41" s="34">
        <v>161215</v>
      </c>
      <c r="Z41" s="35">
        <v>44761.875</v>
      </c>
      <c r="AA41" s="34" t="s">
        <v>535</v>
      </c>
      <c r="AB41" s="34">
        <v>0</v>
      </c>
      <c r="AC41" s="35"/>
      <c r="AD41" s="35">
        <v>44761.875</v>
      </c>
      <c r="AE41" s="35">
        <v>29508.875</v>
      </c>
      <c r="AF41" s="35">
        <v>43325.875</v>
      </c>
      <c r="AG41" s="35"/>
      <c r="AH41" s="35">
        <v>43326.875</v>
      </c>
      <c r="AI41" s="34"/>
      <c r="AJ41" s="34">
        <v>0</v>
      </c>
      <c r="AK41" s="34">
        <v>0</v>
      </c>
      <c r="AL41" s="34">
        <v>0</v>
      </c>
      <c r="AM41" s="34">
        <v>0</v>
      </c>
      <c r="AN41" s="34">
        <v>0</v>
      </c>
      <c r="AO41" s="34">
        <v>0</v>
      </c>
      <c r="AP41" s="34" t="s">
        <v>389</v>
      </c>
      <c r="AQ41" s="34">
        <v>46</v>
      </c>
      <c r="AR41" s="34" t="s">
        <v>398</v>
      </c>
      <c r="AS41" s="34">
        <v>254611</v>
      </c>
      <c r="AT41" s="34">
        <v>2546.11</v>
      </c>
      <c r="AU41" s="34" t="s">
        <v>408</v>
      </c>
      <c r="AV41" s="43" t="s">
        <v>1079</v>
      </c>
      <c r="AW41" t="str">
        <f t="shared" si="0"/>
        <v>733812920LUWXXNX NXRXNHX XRMXNTX2113.24SIMSIMSIM2240116121544761.875CRA - BA044761.87529508.87543325.87543326.875000000AMIL46AMIL 500 QP NACIONAL2546112546.11ATIVORepasse</v>
      </c>
      <c r="AX41">
        <f t="shared" si="2"/>
        <v>1</v>
      </c>
      <c r="AY41">
        <v>7</v>
      </c>
      <c r="AZ41">
        <v>1</v>
      </c>
      <c r="BA41">
        <f t="shared" si="1"/>
        <v>1</v>
      </c>
    </row>
    <row r="42" spans="1:53">
      <c r="A42" s="33"/>
      <c r="B42" s="33"/>
      <c r="C42" s="33"/>
      <c r="D42" s="33"/>
      <c r="E42" s="33"/>
      <c r="F42" s="36"/>
      <c r="G42" s="33"/>
      <c r="H42" s="33"/>
      <c r="I42" s="33"/>
      <c r="J42" s="36">
        <v>73381292</v>
      </c>
      <c r="K42" s="30">
        <v>0</v>
      </c>
      <c r="L42" s="36" t="s">
        <v>839</v>
      </c>
      <c r="M42" s="33"/>
      <c r="N42" s="33"/>
      <c r="O42" s="33"/>
      <c r="P42" s="33"/>
      <c r="Q42" s="33"/>
      <c r="R42" s="36">
        <v>2113.2399999999998</v>
      </c>
      <c r="S42" s="36" t="s">
        <v>404</v>
      </c>
      <c r="T42" s="36" t="s">
        <v>404</v>
      </c>
      <c r="U42" s="36" t="s">
        <v>404</v>
      </c>
      <c r="V42" s="36">
        <v>224</v>
      </c>
      <c r="W42" s="36">
        <v>0</v>
      </c>
      <c r="X42" s="36">
        <v>1</v>
      </c>
      <c r="Y42" s="36">
        <v>161215</v>
      </c>
      <c r="Z42" s="37">
        <v>44761.875</v>
      </c>
      <c r="AA42" s="36" t="s">
        <v>535</v>
      </c>
      <c r="AB42" s="36">
        <v>0</v>
      </c>
      <c r="AC42" s="37"/>
      <c r="AD42" s="37">
        <v>44761.875</v>
      </c>
      <c r="AE42" s="37">
        <v>29508.875</v>
      </c>
      <c r="AF42" s="37">
        <v>43325.875</v>
      </c>
      <c r="AG42" s="37"/>
      <c r="AH42" s="37">
        <v>43326.875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46</v>
      </c>
      <c r="AR42" s="36" t="s">
        <v>398</v>
      </c>
      <c r="AS42" s="36">
        <v>254611</v>
      </c>
      <c r="AT42" s="36">
        <v>2546.11</v>
      </c>
      <c r="AU42" s="36" t="s">
        <v>408</v>
      </c>
      <c r="AV42" s="43" t="s">
        <v>1079</v>
      </c>
      <c r="AW42" t="str">
        <f t="shared" si="0"/>
        <v>733812920LUWXXNX NXRXNHX XRMXNTX2113.24SIMSIMSIM2240116121544761.875CRA - BA044761.87529508.87543325.87543326.875000000AMIL46AMIL 500 QP NACIONAL2546112546.11ATIVORepasse</v>
      </c>
      <c r="AX42">
        <f t="shared" si="2"/>
        <v>1</v>
      </c>
      <c r="AY42">
        <v>7</v>
      </c>
      <c r="AZ42">
        <v>1</v>
      </c>
      <c r="BA42">
        <f t="shared" si="1"/>
        <v>1</v>
      </c>
    </row>
    <row r="43" spans="1:53">
      <c r="A43" s="33"/>
      <c r="B43" s="33"/>
      <c r="C43" s="33"/>
      <c r="D43" s="33"/>
      <c r="E43" s="33"/>
      <c r="F43" s="34"/>
      <c r="G43" s="33"/>
      <c r="H43" s="33"/>
      <c r="I43" s="33"/>
      <c r="J43" s="34">
        <v>73389095</v>
      </c>
      <c r="K43" s="29">
        <v>0</v>
      </c>
      <c r="L43" s="34" t="s">
        <v>840</v>
      </c>
      <c r="M43" s="33"/>
      <c r="N43" s="33"/>
      <c r="O43" s="33"/>
      <c r="P43" s="33"/>
      <c r="Q43" s="33"/>
      <c r="R43" s="34">
        <v>406.85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161277</v>
      </c>
      <c r="Z43" s="35">
        <v>44761.875</v>
      </c>
      <c r="AA43" s="34" t="s">
        <v>387</v>
      </c>
      <c r="AB43" s="34">
        <v>0</v>
      </c>
      <c r="AC43" s="35"/>
      <c r="AD43" s="35">
        <v>44761.875</v>
      </c>
      <c r="AE43" s="35">
        <v>41069.875</v>
      </c>
      <c r="AF43" s="35">
        <v>44756.875</v>
      </c>
      <c r="AG43" s="35">
        <v>44755.875</v>
      </c>
      <c r="AH43" s="35">
        <v>43326.875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46</v>
      </c>
      <c r="AR43" s="34" t="s">
        <v>394</v>
      </c>
      <c r="AS43" s="34">
        <v>48439</v>
      </c>
      <c r="AT43" s="34">
        <v>484.39</v>
      </c>
      <c r="AU43" s="34" t="s">
        <v>408</v>
      </c>
      <c r="AV43" s="43" t="s">
        <v>1079</v>
      </c>
      <c r="AW43" t="str">
        <f t="shared" si="0"/>
        <v>733890950LXTXWXX HXNRXQUX DX XNTX TXVXRX406.85SIMSIMSIM190116127744761.875FNEL044761.87541069.87544756.87544755.87543326.875000000AMIL46NEXT PLUS RM RJ48439484.39ATIVORepasse</v>
      </c>
      <c r="AX43">
        <f t="shared" si="2"/>
        <v>0</v>
      </c>
      <c r="AY43">
        <v>7</v>
      </c>
      <c r="AZ43">
        <v>1</v>
      </c>
      <c r="BA43">
        <f t="shared" si="1"/>
        <v>0</v>
      </c>
    </row>
    <row r="44" spans="1:53">
      <c r="A44" s="33"/>
      <c r="B44" s="33"/>
      <c r="C44" s="33"/>
      <c r="D44" s="33"/>
      <c r="E44" s="33"/>
      <c r="F44" s="36"/>
      <c r="G44" s="33"/>
      <c r="H44" s="33"/>
      <c r="I44" s="33"/>
      <c r="J44" s="36">
        <v>73389095</v>
      </c>
      <c r="K44" s="30">
        <v>0</v>
      </c>
      <c r="L44" s="36" t="s">
        <v>840</v>
      </c>
      <c r="M44" s="33"/>
      <c r="N44" s="33"/>
      <c r="O44" s="33"/>
      <c r="P44" s="33"/>
      <c r="Q44" s="33"/>
      <c r="R44" s="36">
        <v>406.85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161277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41069.875</v>
      </c>
      <c r="AF44" s="37">
        <v>44756.875</v>
      </c>
      <c r="AG44" s="37">
        <v>44755.875</v>
      </c>
      <c r="AH44" s="37">
        <v>43326.875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46</v>
      </c>
      <c r="AR44" s="36" t="s">
        <v>394</v>
      </c>
      <c r="AS44" s="36">
        <v>48439</v>
      </c>
      <c r="AT44" s="36">
        <v>484.39</v>
      </c>
      <c r="AU44" s="36" t="s">
        <v>408</v>
      </c>
      <c r="AV44" s="43" t="s">
        <v>1079</v>
      </c>
      <c r="AW44" t="str">
        <f t="shared" si="0"/>
        <v>733890950LXTXWXX HXNRXQUX DX XNTX TXVXRX406.85SIMSIMSIM190116127744761.875FNEL044761.87541069.87544756.87544755.87543326.875000000AMIL46NEXT PLUS RM RJ48439484.39ATIVORepasse</v>
      </c>
      <c r="AX44">
        <f t="shared" si="2"/>
        <v>1</v>
      </c>
      <c r="AY44">
        <v>7</v>
      </c>
      <c r="AZ44">
        <v>1</v>
      </c>
      <c r="BA44">
        <f t="shared" si="1"/>
        <v>1</v>
      </c>
    </row>
    <row r="45" spans="1:53">
      <c r="A45" s="33"/>
      <c r="B45" s="33"/>
      <c r="C45" s="33"/>
      <c r="D45" s="33"/>
      <c r="E45" s="33"/>
      <c r="F45" s="34"/>
      <c r="G45" s="33"/>
      <c r="H45" s="33"/>
      <c r="I45" s="33"/>
      <c r="J45" s="34">
        <v>73389095</v>
      </c>
      <c r="K45" s="29">
        <v>0</v>
      </c>
      <c r="L45" s="34" t="s">
        <v>840</v>
      </c>
      <c r="M45" s="33"/>
      <c r="N45" s="33"/>
      <c r="O45" s="33"/>
      <c r="P45" s="33"/>
      <c r="Q45" s="33"/>
      <c r="R45" s="34">
        <v>406.85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161277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41069.875</v>
      </c>
      <c r="AF45" s="35">
        <v>44756.875</v>
      </c>
      <c r="AG45" s="35">
        <v>44755.875</v>
      </c>
      <c r="AH45" s="35">
        <v>43326.875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46</v>
      </c>
      <c r="AR45" s="34" t="s">
        <v>394</v>
      </c>
      <c r="AS45" s="34">
        <v>48439</v>
      </c>
      <c r="AT45" s="34">
        <v>484.39</v>
      </c>
      <c r="AU45" s="34" t="s">
        <v>408</v>
      </c>
      <c r="AV45" s="43" t="s">
        <v>1079</v>
      </c>
      <c r="AW45" t="str">
        <f t="shared" si="0"/>
        <v>733890950LXTXWXX HXNRXQUX DX XNTX TXVXRX406.85SIMSIMSIM190116127744761.875FNEL044761.87541069.87544756.87544755.87543326.875000000AMIL46NEXT PLUS RM RJ48439484.39ATIVORepasse</v>
      </c>
      <c r="AX45">
        <f t="shared" si="2"/>
        <v>1</v>
      </c>
      <c r="AY45">
        <v>7</v>
      </c>
      <c r="AZ45">
        <v>1</v>
      </c>
      <c r="BA45">
        <f t="shared" si="1"/>
        <v>1</v>
      </c>
    </row>
    <row r="46" spans="1:53">
      <c r="A46" s="33"/>
      <c r="B46" s="33"/>
      <c r="C46" s="33"/>
      <c r="D46" s="33"/>
      <c r="E46" s="33"/>
      <c r="F46" s="36"/>
      <c r="G46" s="33"/>
      <c r="H46" s="33"/>
      <c r="I46" s="33"/>
      <c r="J46" s="36">
        <v>73389206</v>
      </c>
      <c r="K46" s="30">
        <v>0</v>
      </c>
      <c r="L46" s="36" t="s">
        <v>833</v>
      </c>
      <c r="M46" s="33"/>
      <c r="N46" s="33"/>
      <c r="O46" s="33"/>
      <c r="P46" s="33"/>
      <c r="Q46" s="33"/>
      <c r="R46" s="36">
        <v>6198.61</v>
      </c>
      <c r="S46" s="36" t="s">
        <v>404</v>
      </c>
      <c r="T46" s="36" t="s">
        <v>404</v>
      </c>
      <c r="U46" s="36" t="s">
        <v>404</v>
      </c>
      <c r="V46" s="36">
        <v>57</v>
      </c>
      <c r="W46" s="36">
        <v>0</v>
      </c>
      <c r="X46" s="36">
        <v>1</v>
      </c>
      <c r="Y46" s="36">
        <v>161034</v>
      </c>
      <c r="Z46" s="37">
        <v>44761.875</v>
      </c>
      <c r="AA46" s="36" t="s">
        <v>392</v>
      </c>
      <c r="AB46" s="36">
        <v>0</v>
      </c>
      <c r="AC46" s="37"/>
      <c r="AD46" s="37">
        <v>44761.875</v>
      </c>
      <c r="AE46" s="37">
        <v>22225.916666666668</v>
      </c>
      <c r="AF46" s="37">
        <v>43325.875</v>
      </c>
      <c r="AG46" s="37"/>
      <c r="AH46" s="37">
        <v>43326.875</v>
      </c>
      <c r="AI46" s="36"/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 t="s">
        <v>389</v>
      </c>
      <c r="AQ46" s="36">
        <v>46</v>
      </c>
      <c r="AR46" s="36" t="s">
        <v>476</v>
      </c>
      <c r="AS46" s="36">
        <v>385776</v>
      </c>
      <c r="AT46" s="36">
        <v>3857.76</v>
      </c>
      <c r="AU46" s="36" t="s">
        <v>408</v>
      </c>
      <c r="AV46" s="43" t="s">
        <v>1079</v>
      </c>
      <c r="AW46" t="str">
        <f t="shared" si="0"/>
        <v>733892060MXRXX XMXLXX VXXNX DX WXRVXLHX XLVXXRX6198.61SIMSIMSIM570116103444761.875ANMEP044761.87522225.916666666743325.87543326.875000000AMIL46AMIL 400 QC NACIONAL3857763857.76ATIVORepasse</v>
      </c>
      <c r="AX46">
        <f t="shared" si="2"/>
        <v>0</v>
      </c>
      <c r="AY46">
        <v>7</v>
      </c>
      <c r="AZ46">
        <v>1</v>
      </c>
      <c r="BA46">
        <f t="shared" si="1"/>
        <v>0</v>
      </c>
    </row>
    <row r="47" spans="1:53">
      <c r="A47" s="33"/>
      <c r="B47" s="33"/>
      <c r="C47" s="33"/>
      <c r="D47" s="33"/>
      <c r="E47" s="33"/>
      <c r="F47" s="34"/>
      <c r="G47" s="33"/>
      <c r="H47" s="33"/>
      <c r="I47" s="33"/>
      <c r="J47" s="34">
        <v>73389206</v>
      </c>
      <c r="K47" s="29">
        <v>0</v>
      </c>
      <c r="L47" s="34" t="s">
        <v>833</v>
      </c>
      <c r="M47" s="33"/>
      <c r="N47" s="33"/>
      <c r="O47" s="33"/>
      <c r="P47" s="33"/>
      <c r="Q47" s="33"/>
      <c r="R47" s="34">
        <v>6198.61</v>
      </c>
      <c r="S47" s="34" t="s">
        <v>404</v>
      </c>
      <c r="T47" s="34" t="s">
        <v>404</v>
      </c>
      <c r="U47" s="34" t="s">
        <v>404</v>
      </c>
      <c r="V47" s="34">
        <v>57</v>
      </c>
      <c r="W47" s="34">
        <v>0</v>
      </c>
      <c r="X47" s="34">
        <v>1</v>
      </c>
      <c r="Y47" s="34">
        <v>161034</v>
      </c>
      <c r="Z47" s="35">
        <v>44761.875</v>
      </c>
      <c r="AA47" s="34" t="s">
        <v>392</v>
      </c>
      <c r="AB47" s="34">
        <v>0</v>
      </c>
      <c r="AC47" s="35"/>
      <c r="AD47" s="35">
        <v>44761.875</v>
      </c>
      <c r="AE47" s="35">
        <v>22225.916666666668</v>
      </c>
      <c r="AF47" s="35">
        <v>43325.875</v>
      </c>
      <c r="AG47" s="35"/>
      <c r="AH47" s="35">
        <v>43326.875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46</v>
      </c>
      <c r="AR47" s="34" t="s">
        <v>476</v>
      </c>
      <c r="AS47" s="34">
        <v>385776</v>
      </c>
      <c r="AT47" s="34">
        <v>3857.76</v>
      </c>
      <c r="AU47" s="34" t="s">
        <v>408</v>
      </c>
      <c r="AV47" s="43" t="s">
        <v>1079</v>
      </c>
      <c r="AW47" t="str">
        <f t="shared" si="0"/>
        <v>733892060MXRXX XMXLXX VXXNX DX WXRVXLHX XLVXXRX6198.61SIMSIMSIM570116103444761.875ANMEP044761.87522225.916666666743325.87543326.875000000AMIL46AMIL 400 QC NACIONAL3857763857.76ATIVORepasse</v>
      </c>
      <c r="AX47">
        <f t="shared" si="2"/>
        <v>1</v>
      </c>
      <c r="AY47">
        <v>7</v>
      </c>
      <c r="AZ47">
        <v>1</v>
      </c>
      <c r="BA47">
        <f t="shared" si="1"/>
        <v>1</v>
      </c>
    </row>
    <row r="48" spans="1:53">
      <c r="A48" s="33"/>
      <c r="B48" s="33"/>
      <c r="C48" s="33"/>
      <c r="D48" s="33"/>
      <c r="E48" s="33"/>
      <c r="F48" s="36"/>
      <c r="G48" s="33"/>
      <c r="H48" s="33"/>
      <c r="I48" s="33"/>
      <c r="J48" s="36">
        <v>73389206</v>
      </c>
      <c r="K48" s="30">
        <v>0</v>
      </c>
      <c r="L48" s="36" t="s">
        <v>833</v>
      </c>
      <c r="M48" s="33"/>
      <c r="N48" s="33"/>
      <c r="O48" s="33"/>
      <c r="P48" s="33"/>
      <c r="Q48" s="33"/>
      <c r="R48" s="36">
        <v>6198.61</v>
      </c>
      <c r="S48" s="36" t="s">
        <v>404</v>
      </c>
      <c r="T48" s="36" t="s">
        <v>404</v>
      </c>
      <c r="U48" s="36" t="s">
        <v>404</v>
      </c>
      <c r="V48" s="36">
        <v>57</v>
      </c>
      <c r="W48" s="36">
        <v>0</v>
      </c>
      <c r="X48" s="36">
        <v>1</v>
      </c>
      <c r="Y48" s="36">
        <v>161034</v>
      </c>
      <c r="Z48" s="37">
        <v>44761.875</v>
      </c>
      <c r="AA48" s="36" t="s">
        <v>392</v>
      </c>
      <c r="AB48" s="36">
        <v>0</v>
      </c>
      <c r="AC48" s="37"/>
      <c r="AD48" s="37">
        <v>44761.875</v>
      </c>
      <c r="AE48" s="37">
        <v>22225.916666666668</v>
      </c>
      <c r="AF48" s="37">
        <v>43325.875</v>
      </c>
      <c r="AG48" s="37"/>
      <c r="AH48" s="37">
        <v>43326.875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46</v>
      </c>
      <c r="AR48" s="36" t="s">
        <v>476</v>
      </c>
      <c r="AS48" s="36">
        <v>385776</v>
      </c>
      <c r="AT48" s="36">
        <v>3857.76</v>
      </c>
      <c r="AU48" s="36" t="s">
        <v>408</v>
      </c>
      <c r="AV48" s="43" t="s">
        <v>1079</v>
      </c>
      <c r="AW48" t="str">
        <f t="shared" si="0"/>
        <v>733892060MXRXX XMXLXX VXXNX DX WXRVXLHX XLVXXRX6198.61SIMSIMSIM570116103444761.875ANMEP044761.87522225.916666666743325.87543326.875000000AMIL46AMIL 400 QC NACIONAL3857763857.76ATIVORepasse</v>
      </c>
      <c r="AX48">
        <f t="shared" si="2"/>
        <v>1</v>
      </c>
      <c r="AY48">
        <v>7</v>
      </c>
      <c r="AZ48">
        <v>1</v>
      </c>
      <c r="BA48">
        <f t="shared" si="1"/>
        <v>1</v>
      </c>
    </row>
    <row r="49" spans="1:53">
      <c r="A49" s="33"/>
      <c r="B49" s="33"/>
      <c r="C49" s="33"/>
      <c r="D49" s="33"/>
      <c r="E49" s="33"/>
      <c r="F49" s="34">
        <v>0</v>
      </c>
      <c r="G49" s="33"/>
      <c r="H49" s="33"/>
      <c r="I49" s="33"/>
      <c r="J49" s="34">
        <v>73389248</v>
      </c>
      <c r="K49" s="29">
        <v>0</v>
      </c>
      <c r="L49" s="34" t="s">
        <v>842</v>
      </c>
      <c r="M49" s="33"/>
      <c r="N49" s="33"/>
      <c r="O49" s="33"/>
      <c r="P49" s="33"/>
      <c r="Q49" s="33"/>
      <c r="R49" s="34">
        <v>2011.8</v>
      </c>
      <c r="S49" s="34" t="s">
        <v>404</v>
      </c>
      <c r="T49" s="34" t="s">
        <v>404</v>
      </c>
      <c r="U49" s="34" t="s">
        <v>404</v>
      </c>
      <c r="V49" s="34">
        <v>57</v>
      </c>
      <c r="W49" s="34">
        <v>0</v>
      </c>
      <c r="X49" s="34">
        <v>1</v>
      </c>
      <c r="Y49" s="34">
        <v>161478</v>
      </c>
      <c r="Z49" s="35">
        <v>44761.875</v>
      </c>
      <c r="AA49" s="34" t="s">
        <v>392</v>
      </c>
      <c r="AB49" s="34">
        <v>0</v>
      </c>
      <c r="AC49" s="35">
        <v>44755.875</v>
      </c>
      <c r="AD49" s="35">
        <v>44761.875</v>
      </c>
      <c r="AE49" s="35">
        <v>35502.875</v>
      </c>
      <c r="AF49" s="35">
        <v>44755.875</v>
      </c>
      <c r="AG49" s="35">
        <v>43781.875</v>
      </c>
      <c r="AH49" s="35">
        <v>43326.875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46</v>
      </c>
      <c r="AR49" s="34" t="s">
        <v>398</v>
      </c>
      <c r="AS49" s="34">
        <v>239502</v>
      </c>
      <c r="AT49" s="34">
        <v>2395.02</v>
      </c>
      <c r="AU49" s="34" t="s">
        <v>391</v>
      </c>
      <c r="AV49" s="43" t="s">
        <v>1079</v>
      </c>
      <c r="AW49" t="str">
        <f t="shared" si="0"/>
        <v>0733892480MXRXNX DXX FXVXWHX2011.8SIMSIMSIM570116147844761.875ANMEP044755.87544761.87535502.87544755.87543781.87543326.875000000AMIL46AMIL 500 QP NACIONAL2395022395.02INATIVORepasse</v>
      </c>
      <c r="AX49">
        <f t="shared" si="2"/>
        <v>0</v>
      </c>
      <c r="AY49">
        <v>7</v>
      </c>
      <c r="AZ49">
        <v>1</v>
      </c>
      <c r="BA49">
        <f t="shared" si="1"/>
        <v>0</v>
      </c>
    </row>
    <row r="50" spans="1:53">
      <c r="A50" s="33"/>
      <c r="B50" s="33"/>
      <c r="C50" s="33"/>
      <c r="D50" s="33"/>
      <c r="E50" s="33"/>
      <c r="F50" s="36">
        <v>0</v>
      </c>
      <c r="G50" s="33"/>
      <c r="H50" s="33"/>
      <c r="I50" s="33"/>
      <c r="J50" s="36">
        <v>73389248</v>
      </c>
      <c r="K50" s="30">
        <v>0</v>
      </c>
      <c r="L50" s="36" t="s">
        <v>842</v>
      </c>
      <c r="M50" s="33"/>
      <c r="N50" s="33"/>
      <c r="O50" s="33"/>
      <c r="P50" s="33"/>
      <c r="Q50" s="33"/>
      <c r="R50" s="36">
        <v>2011.8</v>
      </c>
      <c r="S50" s="36" t="s">
        <v>404</v>
      </c>
      <c r="T50" s="36" t="s">
        <v>404</v>
      </c>
      <c r="U50" s="36" t="s">
        <v>404</v>
      </c>
      <c r="V50" s="36">
        <v>57</v>
      </c>
      <c r="W50" s="36">
        <v>0</v>
      </c>
      <c r="X50" s="36">
        <v>1</v>
      </c>
      <c r="Y50" s="36">
        <v>161478</v>
      </c>
      <c r="Z50" s="37">
        <v>44761.875</v>
      </c>
      <c r="AA50" s="36" t="s">
        <v>392</v>
      </c>
      <c r="AB50" s="36">
        <v>0</v>
      </c>
      <c r="AC50" s="37">
        <v>44755.875</v>
      </c>
      <c r="AD50" s="37">
        <v>44761.875</v>
      </c>
      <c r="AE50" s="37">
        <v>35502.875</v>
      </c>
      <c r="AF50" s="37">
        <v>44755.875</v>
      </c>
      <c r="AG50" s="37">
        <v>43781.875</v>
      </c>
      <c r="AH50" s="37">
        <v>43326.875</v>
      </c>
      <c r="AI50" s="36"/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 t="s">
        <v>389</v>
      </c>
      <c r="AQ50" s="36">
        <v>46</v>
      </c>
      <c r="AR50" s="36" t="s">
        <v>398</v>
      </c>
      <c r="AS50" s="36">
        <v>239502</v>
      </c>
      <c r="AT50" s="36">
        <v>2395.02</v>
      </c>
      <c r="AU50" s="36" t="s">
        <v>391</v>
      </c>
      <c r="AV50" s="43" t="s">
        <v>1079</v>
      </c>
      <c r="AW50" t="str">
        <f t="shared" si="0"/>
        <v>0733892480MXRXNX DXX FXVXWHX2011.8SIMSIMSIM570116147844761.875ANMEP044755.87544761.87535502.87544755.87543781.87543326.875000000AMIL46AMIL 500 QP NACIONAL2395022395.02INATIVORepasse</v>
      </c>
      <c r="AX50">
        <f t="shared" si="2"/>
        <v>1</v>
      </c>
      <c r="AY50">
        <v>7</v>
      </c>
      <c r="AZ50">
        <v>1</v>
      </c>
      <c r="BA50">
        <f t="shared" si="1"/>
        <v>1</v>
      </c>
    </row>
    <row r="51" spans="1:53">
      <c r="A51" s="33"/>
      <c r="B51" s="33"/>
      <c r="C51" s="33"/>
      <c r="D51" s="33"/>
      <c r="E51" s="33"/>
      <c r="F51" s="34">
        <v>0</v>
      </c>
      <c r="G51" s="33"/>
      <c r="H51" s="33"/>
      <c r="I51" s="33"/>
      <c r="J51" s="34">
        <v>73389248</v>
      </c>
      <c r="K51" s="29">
        <v>0</v>
      </c>
      <c r="L51" s="34" t="s">
        <v>842</v>
      </c>
      <c r="M51" s="33"/>
      <c r="N51" s="33"/>
      <c r="O51" s="33"/>
      <c r="P51" s="33"/>
      <c r="Q51" s="33"/>
      <c r="R51" s="34">
        <v>2011.8</v>
      </c>
      <c r="S51" s="34" t="s">
        <v>404</v>
      </c>
      <c r="T51" s="34" t="s">
        <v>404</v>
      </c>
      <c r="U51" s="34" t="s">
        <v>404</v>
      </c>
      <c r="V51" s="34">
        <v>57</v>
      </c>
      <c r="W51" s="34">
        <v>0</v>
      </c>
      <c r="X51" s="34">
        <v>1</v>
      </c>
      <c r="Y51" s="34">
        <v>161478</v>
      </c>
      <c r="Z51" s="35">
        <v>44761.875</v>
      </c>
      <c r="AA51" s="34" t="s">
        <v>392</v>
      </c>
      <c r="AB51" s="34">
        <v>0</v>
      </c>
      <c r="AC51" s="35">
        <v>44755.875</v>
      </c>
      <c r="AD51" s="35">
        <v>44761.875</v>
      </c>
      <c r="AE51" s="35">
        <v>35502.875</v>
      </c>
      <c r="AF51" s="35">
        <v>44755.875</v>
      </c>
      <c r="AG51" s="35">
        <v>43781.875</v>
      </c>
      <c r="AH51" s="35">
        <v>43326.875</v>
      </c>
      <c r="AI51" s="34"/>
      <c r="AJ51" s="34">
        <v>0</v>
      </c>
      <c r="AK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 t="s">
        <v>389</v>
      </c>
      <c r="AQ51" s="34">
        <v>46</v>
      </c>
      <c r="AR51" s="34" t="s">
        <v>398</v>
      </c>
      <c r="AS51" s="34">
        <v>239502</v>
      </c>
      <c r="AT51" s="34">
        <v>2395.02</v>
      </c>
      <c r="AU51" s="34" t="s">
        <v>391</v>
      </c>
      <c r="AV51" s="43" t="s">
        <v>1079</v>
      </c>
      <c r="AW51" t="str">
        <f t="shared" si="0"/>
        <v>0733892480MXRXNX DXX FXVXWHX2011.8SIMSIMSIM570116147844761.875ANMEP044755.87544761.87535502.87544755.87543781.87543326.875000000AMIL46AMIL 500 QP NACIONAL2395022395.02INATIVORepasse</v>
      </c>
      <c r="AX51">
        <f t="shared" si="2"/>
        <v>1</v>
      </c>
      <c r="AY51">
        <v>7</v>
      </c>
      <c r="AZ51">
        <v>1</v>
      </c>
      <c r="BA51">
        <f t="shared" si="1"/>
        <v>1</v>
      </c>
    </row>
    <row r="52" spans="1:53">
      <c r="A52" s="33"/>
      <c r="B52" s="33"/>
      <c r="C52" s="33"/>
      <c r="D52" s="33"/>
      <c r="E52" s="33"/>
      <c r="F52" s="34"/>
      <c r="G52" s="33"/>
      <c r="H52" s="33"/>
      <c r="I52" s="33"/>
      <c r="J52" s="34">
        <v>73389985</v>
      </c>
      <c r="K52" s="29">
        <v>0</v>
      </c>
      <c r="L52" s="34" t="s">
        <v>735</v>
      </c>
      <c r="M52" s="33"/>
      <c r="N52" s="33"/>
      <c r="O52" s="33"/>
      <c r="P52" s="33"/>
      <c r="Q52" s="33"/>
      <c r="R52" s="34">
        <v>1172.3599999999999</v>
      </c>
      <c r="S52" s="34" t="s">
        <v>404</v>
      </c>
      <c r="T52" s="34" t="s">
        <v>386</v>
      </c>
      <c r="U52" s="34" t="s">
        <v>386</v>
      </c>
      <c r="V52" s="34">
        <v>57</v>
      </c>
      <c r="W52" s="34">
        <v>0</v>
      </c>
      <c r="X52" s="34">
        <v>1</v>
      </c>
      <c r="Y52" s="34">
        <v>160957</v>
      </c>
      <c r="Z52" s="35">
        <v>44761.875</v>
      </c>
      <c r="AA52" s="34" t="s">
        <v>392</v>
      </c>
      <c r="AB52" s="34">
        <v>0</v>
      </c>
      <c r="AC52" s="35">
        <v>44676.875</v>
      </c>
      <c r="AD52" s="35">
        <v>44761.875</v>
      </c>
      <c r="AE52" s="35">
        <v>30424.875</v>
      </c>
      <c r="AF52" s="35">
        <v>44676.875</v>
      </c>
      <c r="AG52" s="35">
        <v>44633.875</v>
      </c>
      <c r="AH52" s="35">
        <v>43326.875</v>
      </c>
      <c r="AI52" s="34"/>
      <c r="AJ52" s="34">
        <v>0</v>
      </c>
      <c r="AK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 t="s">
        <v>389</v>
      </c>
      <c r="AQ52" s="34">
        <v>46</v>
      </c>
      <c r="AR52" s="34" t="s">
        <v>476</v>
      </c>
      <c r="AS52" s="34">
        <v>139569</v>
      </c>
      <c r="AT52" s="34">
        <v>1395.69</v>
      </c>
      <c r="AU52" s="34" t="s">
        <v>391</v>
      </c>
      <c r="AV52" s="43" t="s">
        <v>1079</v>
      </c>
      <c r="AW52" t="str">
        <f t="shared" si="0"/>
        <v>733899850XWXDXX WRXTXNX GXMX DX XNTXNX1172.36SIMNÃONÃO570116095744761.875ANMEP044676.87544761.87530424.87544676.87544633.87543326.875000000AMIL46AMIL 400 QC NACIONAL1395691395.69INATIVORepasse</v>
      </c>
      <c r="AX52">
        <f t="shared" si="2"/>
        <v>0</v>
      </c>
      <c r="AY52">
        <v>7</v>
      </c>
      <c r="AZ52">
        <v>1</v>
      </c>
      <c r="BA52">
        <f t="shared" si="1"/>
        <v>0</v>
      </c>
    </row>
    <row r="53" spans="1:53">
      <c r="A53" s="33"/>
      <c r="B53" s="33"/>
      <c r="C53" s="33"/>
      <c r="D53" s="33"/>
      <c r="E53" s="33"/>
      <c r="F53" s="34"/>
      <c r="G53" s="33"/>
      <c r="H53" s="33"/>
      <c r="I53" s="33"/>
      <c r="J53" s="34">
        <v>73389985</v>
      </c>
      <c r="K53" s="29">
        <v>0</v>
      </c>
      <c r="L53" s="34" t="s">
        <v>735</v>
      </c>
      <c r="M53" s="33"/>
      <c r="N53" s="33"/>
      <c r="O53" s="33"/>
      <c r="P53" s="33"/>
      <c r="Q53" s="33"/>
      <c r="R53" s="34">
        <v>1172.3599999999999</v>
      </c>
      <c r="S53" s="34" t="s">
        <v>404</v>
      </c>
      <c r="T53" s="34" t="s">
        <v>386</v>
      </c>
      <c r="U53" s="34" t="s">
        <v>386</v>
      </c>
      <c r="V53" s="34">
        <v>57</v>
      </c>
      <c r="W53" s="34">
        <v>0</v>
      </c>
      <c r="X53" s="34">
        <v>1</v>
      </c>
      <c r="Y53" s="34">
        <v>160957</v>
      </c>
      <c r="Z53" s="35">
        <v>44761.875</v>
      </c>
      <c r="AA53" s="34" t="s">
        <v>392</v>
      </c>
      <c r="AB53" s="34">
        <v>0</v>
      </c>
      <c r="AC53" s="35">
        <v>44676.875</v>
      </c>
      <c r="AD53" s="35">
        <v>44761.875</v>
      </c>
      <c r="AE53" s="35">
        <v>30424.875</v>
      </c>
      <c r="AF53" s="35">
        <v>44676.875</v>
      </c>
      <c r="AG53" s="35">
        <v>44633.875</v>
      </c>
      <c r="AH53" s="35">
        <v>43326.875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46</v>
      </c>
      <c r="AR53" s="34" t="s">
        <v>476</v>
      </c>
      <c r="AS53" s="34">
        <v>139569</v>
      </c>
      <c r="AT53" s="34">
        <v>1395.69</v>
      </c>
      <c r="AU53" s="34" t="s">
        <v>391</v>
      </c>
      <c r="AV53" s="43" t="s">
        <v>1079</v>
      </c>
      <c r="AW53" t="str">
        <f t="shared" si="0"/>
        <v>733899850XWXDXX WRXTXNX GXMX DX XNTXNX1172.36SIMNÃONÃO570116095744761.875ANMEP044676.87544761.87530424.87544676.87544633.87543326.875000000AMIL46AMIL 400 QC NACIONAL1395691395.69INATIVORepasse</v>
      </c>
      <c r="AX53">
        <f t="shared" si="2"/>
        <v>1</v>
      </c>
      <c r="AY53">
        <v>7</v>
      </c>
      <c r="AZ53">
        <v>1</v>
      </c>
      <c r="BA53">
        <f t="shared" si="1"/>
        <v>1</v>
      </c>
    </row>
    <row r="54" spans="1:53">
      <c r="A54" s="33"/>
      <c r="B54" s="33"/>
      <c r="C54" s="33"/>
      <c r="D54" s="33"/>
      <c r="E54" s="33"/>
      <c r="F54" s="34"/>
      <c r="G54" s="33"/>
      <c r="H54" s="33"/>
      <c r="I54" s="33"/>
      <c r="J54" s="34">
        <v>73389985</v>
      </c>
      <c r="K54" s="29">
        <v>0</v>
      </c>
      <c r="L54" s="34" t="s">
        <v>735</v>
      </c>
      <c r="M54" s="33"/>
      <c r="N54" s="33"/>
      <c r="O54" s="33"/>
      <c r="P54" s="33"/>
      <c r="Q54" s="33"/>
      <c r="R54" s="34">
        <v>1172.3599999999999</v>
      </c>
      <c r="S54" s="34" t="s">
        <v>404</v>
      </c>
      <c r="T54" s="34" t="s">
        <v>386</v>
      </c>
      <c r="U54" s="34" t="s">
        <v>386</v>
      </c>
      <c r="V54" s="34">
        <v>57</v>
      </c>
      <c r="W54" s="34">
        <v>0</v>
      </c>
      <c r="X54" s="34">
        <v>1</v>
      </c>
      <c r="Y54" s="34">
        <v>160957</v>
      </c>
      <c r="Z54" s="35">
        <v>44761.875</v>
      </c>
      <c r="AA54" s="34" t="s">
        <v>392</v>
      </c>
      <c r="AB54" s="34">
        <v>0</v>
      </c>
      <c r="AC54" s="35">
        <v>44676.875</v>
      </c>
      <c r="AD54" s="35">
        <v>44761.875</v>
      </c>
      <c r="AE54" s="35">
        <v>30424.875</v>
      </c>
      <c r="AF54" s="35">
        <v>44676.875</v>
      </c>
      <c r="AG54" s="35">
        <v>44633.875</v>
      </c>
      <c r="AH54" s="35">
        <v>43326.875</v>
      </c>
      <c r="AI54" s="34"/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 t="s">
        <v>389</v>
      </c>
      <c r="AQ54" s="34">
        <v>46</v>
      </c>
      <c r="AR54" s="34" t="s">
        <v>476</v>
      </c>
      <c r="AS54" s="34">
        <v>139569</v>
      </c>
      <c r="AT54" s="34">
        <v>1395.69</v>
      </c>
      <c r="AU54" s="34" t="s">
        <v>391</v>
      </c>
      <c r="AV54" s="43" t="s">
        <v>1079</v>
      </c>
      <c r="AW54" t="str">
        <f t="shared" si="0"/>
        <v>733899850XWXDXX WRXTXNX GXMX DX XNTXNX1172.36SIMNÃONÃO570116095744761.875ANMEP044676.87544761.87530424.87544676.87544633.87543326.875000000AMIL46AMIL 400 QC NACIONAL1395691395.69INATIVORepasse</v>
      </c>
      <c r="AX54">
        <f t="shared" si="2"/>
        <v>1</v>
      </c>
      <c r="AY54">
        <v>7</v>
      </c>
      <c r="AZ54">
        <v>1</v>
      </c>
      <c r="BA54">
        <f t="shared" si="1"/>
        <v>1</v>
      </c>
    </row>
    <row r="55" spans="1:53">
      <c r="A55" s="33"/>
      <c r="B55" s="33"/>
      <c r="C55" s="33"/>
      <c r="D55" s="33"/>
      <c r="E55" s="33"/>
      <c r="F55" s="34"/>
      <c r="G55" s="33"/>
      <c r="H55" s="33"/>
      <c r="I55" s="33"/>
      <c r="J55" s="34">
        <v>73391207</v>
      </c>
      <c r="K55" s="29">
        <v>0</v>
      </c>
      <c r="L55" s="34" t="s">
        <v>829</v>
      </c>
      <c r="M55" s="33"/>
      <c r="N55" s="33"/>
      <c r="O55" s="33"/>
      <c r="P55" s="33"/>
      <c r="Q55" s="33"/>
      <c r="R55" s="34">
        <v>1297.6600000000001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160958</v>
      </c>
      <c r="Z55" s="35">
        <v>44761.875</v>
      </c>
      <c r="AA55" s="34" t="s">
        <v>387</v>
      </c>
      <c r="AB55" s="34">
        <v>0</v>
      </c>
      <c r="AC55" s="35"/>
      <c r="AD55" s="35">
        <v>44761.875</v>
      </c>
      <c r="AE55" s="35">
        <v>36910.916666666664</v>
      </c>
      <c r="AF55" s="35">
        <v>43325.875</v>
      </c>
      <c r="AG55" s="35"/>
      <c r="AH55" s="35">
        <v>43326.875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46</v>
      </c>
      <c r="AR55" s="34" t="s">
        <v>476</v>
      </c>
      <c r="AS55" s="34">
        <v>52606</v>
      </c>
      <c r="AT55" s="34">
        <v>526.05999999999995</v>
      </c>
      <c r="AU55" s="34" t="s">
        <v>408</v>
      </c>
      <c r="AV55" s="43" t="s">
        <v>1079</v>
      </c>
      <c r="AW55" t="str">
        <f t="shared" si="0"/>
        <v>733912070XRXXLX BRXTX DX NXWXMXNTX1297.66SIMSIMSIM190116095844761.875FNEL044761.87536910.916666666743325.87543326.875000000AMIL46AMIL 400 QC NACIONAL52606526.06ATIVORepasse</v>
      </c>
      <c r="AX55">
        <f t="shared" si="2"/>
        <v>0</v>
      </c>
      <c r="AY55">
        <v>7</v>
      </c>
      <c r="AZ55">
        <v>1</v>
      </c>
      <c r="BA55">
        <f t="shared" si="1"/>
        <v>0</v>
      </c>
    </row>
    <row r="56" spans="1:53">
      <c r="A56" s="33"/>
      <c r="B56" s="33"/>
      <c r="C56" s="33"/>
      <c r="D56" s="33"/>
      <c r="E56" s="33"/>
      <c r="F56" s="36"/>
      <c r="G56" s="33"/>
      <c r="H56" s="33"/>
      <c r="I56" s="33"/>
      <c r="J56" s="36">
        <v>73391207</v>
      </c>
      <c r="K56" s="30">
        <v>0</v>
      </c>
      <c r="L56" s="36" t="s">
        <v>829</v>
      </c>
      <c r="M56" s="33"/>
      <c r="N56" s="33"/>
      <c r="O56" s="33"/>
      <c r="P56" s="33"/>
      <c r="Q56" s="33"/>
      <c r="R56" s="36">
        <v>1297.6600000000001</v>
      </c>
      <c r="S56" s="36" t="s">
        <v>404</v>
      </c>
      <c r="T56" s="36" t="s">
        <v>404</v>
      </c>
      <c r="U56" s="36" t="s">
        <v>404</v>
      </c>
      <c r="V56" s="36">
        <v>19</v>
      </c>
      <c r="W56" s="36">
        <v>0</v>
      </c>
      <c r="X56" s="36">
        <v>1</v>
      </c>
      <c r="Y56" s="36">
        <v>160958</v>
      </c>
      <c r="Z56" s="37">
        <v>44761.875</v>
      </c>
      <c r="AA56" s="36" t="s">
        <v>387</v>
      </c>
      <c r="AB56" s="36">
        <v>0</v>
      </c>
      <c r="AC56" s="37"/>
      <c r="AD56" s="37">
        <v>44761.875</v>
      </c>
      <c r="AE56" s="37">
        <v>36910.916666666664</v>
      </c>
      <c r="AF56" s="37">
        <v>43325.875</v>
      </c>
      <c r="AG56" s="37"/>
      <c r="AH56" s="37">
        <v>43326.875</v>
      </c>
      <c r="AI56" s="36"/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 t="s">
        <v>389</v>
      </c>
      <c r="AQ56" s="36">
        <v>46</v>
      </c>
      <c r="AR56" s="36" t="s">
        <v>476</v>
      </c>
      <c r="AS56" s="36">
        <v>52606</v>
      </c>
      <c r="AT56" s="36">
        <v>526.05999999999995</v>
      </c>
      <c r="AU56" s="36" t="s">
        <v>408</v>
      </c>
      <c r="AV56" s="43" t="s">
        <v>1079</v>
      </c>
      <c r="AW56" t="str">
        <f t="shared" si="0"/>
        <v>733912070XRXXLX BRXTX DX NXWXMXNTX1297.66SIMSIMSIM190116095844761.875FNEL044761.87536910.916666666743325.87543326.875000000AMIL46AMIL 400 QC NACIONAL52606526.06ATIVORepasse</v>
      </c>
      <c r="AX56">
        <f t="shared" si="2"/>
        <v>1</v>
      </c>
      <c r="AY56">
        <v>7</v>
      </c>
      <c r="AZ56">
        <v>1</v>
      </c>
      <c r="BA56">
        <f t="shared" si="1"/>
        <v>1</v>
      </c>
    </row>
    <row r="57" spans="1:53">
      <c r="A57" s="33"/>
      <c r="B57" s="33"/>
      <c r="C57" s="33"/>
      <c r="D57" s="33"/>
      <c r="E57" s="33"/>
      <c r="F57" s="34"/>
      <c r="G57" s="33"/>
      <c r="H57" s="33"/>
      <c r="I57" s="33"/>
      <c r="J57" s="34">
        <v>73391207</v>
      </c>
      <c r="K57" s="29">
        <v>0</v>
      </c>
      <c r="L57" s="34" t="s">
        <v>829</v>
      </c>
      <c r="M57" s="33"/>
      <c r="N57" s="33"/>
      <c r="O57" s="33"/>
      <c r="P57" s="33"/>
      <c r="Q57" s="33"/>
      <c r="R57" s="34">
        <v>1297.6600000000001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160958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36910.916666666664</v>
      </c>
      <c r="AF57" s="35">
        <v>43325.875</v>
      </c>
      <c r="AG57" s="35"/>
      <c r="AH57" s="35">
        <v>43326.875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46</v>
      </c>
      <c r="AR57" s="34" t="s">
        <v>476</v>
      </c>
      <c r="AS57" s="34">
        <v>52606</v>
      </c>
      <c r="AT57" s="34">
        <v>526.05999999999995</v>
      </c>
      <c r="AU57" s="34" t="s">
        <v>408</v>
      </c>
      <c r="AV57" s="43" t="s">
        <v>1079</v>
      </c>
      <c r="AW57" t="str">
        <f t="shared" si="0"/>
        <v>733912070XRXXLX BRXTX DX NXWXMXNTX1297.66SIMSIMSIM190116095844761.875FNEL044761.87536910.916666666743325.87543326.875000000AMIL46AMIL 400 QC NACIONAL52606526.06ATIVORepasse</v>
      </c>
      <c r="AX57">
        <f t="shared" si="2"/>
        <v>1</v>
      </c>
      <c r="AY57">
        <v>7</v>
      </c>
      <c r="AZ57">
        <v>1</v>
      </c>
      <c r="BA57">
        <f t="shared" si="1"/>
        <v>1</v>
      </c>
    </row>
    <row r="58" spans="1:53">
      <c r="A58" s="31" t="s">
        <v>258</v>
      </c>
      <c r="B58" s="31" t="s">
        <v>25</v>
      </c>
      <c r="C58" s="31" t="s">
        <v>24</v>
      </c>
      <c r="D58" s="31">
        <v>43059296</v>
      </c>
      <c r="E58" s="32">
        <v>44771.875</v>
      </c>
      <c r="F58" s="27">
        <v>1198447000</v>
      </c>
      <c r="G58" s="27" t="s">
        <v>1057</v>
      </c>
      <c r="H58" s="27" t="s">
        <v>26</v>
      </c>
      <c r="I58" s="32">
        <v>43326.875</v>
      </c>
      <c r="J58" s="31">
        <v>73391747</v>
      </c>
      <c r="K58" s="27">
        <v>0</v>
      </c>
      <c r="L58" s="31" t="s">
        <v>259</v>
      </c>
      <c r="M58" s="31">
        <v>0</v>
      </c>
      <c r="N58" s="31">
        <v>0</v>
      </c>
      <c r="O58" s="31" t="s">
        <v>260</v>
      </c>
      <c r="P58" s="31" t="s">
        <v>77</v>
      </c>
      <c r="Q58" s="31" t="s">
        <v>78</v>
      </c>
      <c r="R58" s="31">
        <v>2060.81</v>
      </c>
      <c r="S58" s="33"/>
      <c r="T58" s="33"/>
      <c r="U58" s="33"/>
      <c r="V58" s="33"/>
      <c r="W58" s="33"/>
      <c r="X58" s="33"/>
      <c r="Y58" s="33"/>
      <c r="Z58" s="40">
        <v>44771.875</v>
      </c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43" t="s">
        <v>1080</v>
      </c>
      <c r="AW58" t="str">
        <f t="shared" si="0"/>
        <v>6302c877dc774878504ce9bd6302b4ad8382b804d9a3ac356302c877dc774878504ce9bc4305929644771.87511984470006302b4ad8382b804d9a3ac351198447000F43326.875733917470GIXLX RXBXLX WXLDXIRX LXRX00AMIL 400 QC NACIONAL R PJCAMens. Titular Faixa Etária Implant.T2060.8144771.875Mensalidade</v>
      </c>
      <c r="AX58">
        <f t="shared" si="2"/>
        <v>0</v>
      </c>
      <c r="AY58">
        <v>7</v>
      </c>
      <c r="AZ58">
        <v>1</v>
      </c>
      <c r="BA58">
        <f t="shared" si="1"/>
        <v>0</v>
      </c>
    </row>
    <row r="59" spans="1:53">
      <c r="A59" s="33"/>
      <c r="B59" s="33"/>
      <c r="C59" s="33"/>
      <c r="D59" s="33"/>
      <c r="E59" s="33"/>
      <c r="F59" s="36"/>
      <c r="G59" s="33"/>
      <c r="H59" s="33"/>
      <c r="I59" s="33"/>
      <c r="J59" s="36">
        <v>73392367</v>
      </c>
      <c r="K59" s="30">
        <v>0</v>
      </c>
      <c r="L59" s="36" t="s">
        <v>736</v>
      </c>
      <c r="M59" s="33"/>
      <c r="N59" s="33"/>
      <c r="O59" s="33"/>
      <c r="P59" s="33"/>
      <c r="Q59" s="33"/>
      <c r="R59" s="36">
        <v>649.63</v>
      </c>
      <c r="S59" s="36" t="s">
        <v>386</v>
      </c>
      <c r="T59" s="36" t="s">
        <v>386</v>
      </c>
      <c r="U59" s="36" t="s">
        <v>386</v>
      </c>
      <c r="V59" s="36">
        <v>19</v>
      </c>
      <c r="W59" s="36">
        <v>0</v>
      </c>
      <c r="X59" s="36">
        <v>1</v>
      </c>
      <c r="Y59" s="36">
        <v>161072</v>
      </c>
      <c r="Z59" s="37">
        <v>44761.875</v>
      </c>
      <c r="AA59" s="36" t="s">
        <v>387</v>
      </c>
      <c r="AB59" s="36">
        <v>0</v>
      </c>
      <c r="AC59" s="37">
        <v>44693.875</v>
      </c>
      <c r="AD59" s="37">
        <v>44761.875</v>
      </c>
      <c r="AE59" s="37">
        <v>39135.916666666664</v>
      </c>
      <c r="AF59" s="37">
        <v>44693.875</v>
      </c>
      <c r="AG59" s="37">
        <v>44664.875</v>
      </c>
      <c r="AH59" s="37">
        <v>43326.875</v>
      </c>
      <c r="AI59" s="36"/>
      <c r="AJ59" s="36">
        <v>0</v>
      </c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 t="s">
        <v>389</v>
      </c>
      <c r="AQ59" s="36"/>
      <c r="AR59" s="36" t="s">
        <v>476</v>
      </c>
      <c r="AS59" s="36">
        <v>77338</v>
      </c>
      <c r="AT59" s="36">
        <v>773.38</v>
      </c>
      <c r="AU59" s="36" t="s">
        <v>391</v>
      </c>
      <c r="AV59" s="43" t="s">
        <v>1079</v>
      </c>
      <c r="AW59" t="str">
        <f t="shared" si="0"/>
        <v>733923670MXRWXX XGXR XNTXNX DX XNTX649.63NÃONÃONÃO190116107244761.875FNEL044693.87544761.87539135.916666666744693.87544664.87543326.875000000AMILAMIL 400 QC NACIONAL77338773.38INATIVORepasse</v>
      </c>
      <c r="AX59">
        <f t="shared" si="2"/>
        <v>0</v>
      </c>
      <c r="AY59">
        <v>7</v>
      </c>
      <c r="AZ59">
        <v>1</v>
      </c>
      <c r="BA59">
        <f t="shared" si="1"/>
        <v>0</v>
      </c>
    </row>
    <row r="60" spans="1:53">
      <c r="A60" s="33"/>
      <c r="B60" s="33"/>
      <c r="C60" s="33"/>
      <c r="D60" s="33"/>
      <c r="E60" s="33"/>
      <c r="F60" s="36"/>
      <c r="G60" s="33"/>
      <c r="H60" s="33"/>
      <c r="I60" s="33"/>
      <c r="J60" s="36">
        <v>73392367</v>
      </c>
      <c r="K60" s="30">
        <v>0</v>
      </c>
      <c r="L60" s="36" t="s">
        <v>736</v>
      </c>
      <c r="M60" s="33"/>
      <c r="N60" s="33"/>
      <c r="O60" s="33"/>
      <c r="P60" s="33"/>
      <c r="Q60" s="33"/>
      <c r="R60" s="36">
        <v>649.63</v>
      </c>
      <c r="S60" s="36" t="s">
        <v>386</v>
      </c>
      <c r="T60" s="36" t="s">
        <v>386</v>
      </c>
      <c r="U60" s="36" t="s">
        <v>386</v>
      </c>
      <c r="V60" s="36">
        <v>19</v>
      </c>
      <c r="W60" s="36">
        <v>0</v>
      </c>
      <c r="X60" s="36">
        <v>1</v>
      </c>
      <c r="Y60" s="36">
        <v>161072</v>
      </c>
      <c r="Z60" s="37">
        <v>44761.875</v>
      </c>
      <c r="AA60" s="36" t="s">
        <v>387</v>
      </c>
      <c r="AB60" s="36">
        <v>0</v>
      </c>
      <c r="AC60" s="37">
        <v>44693.875</v>
      </c>
      <c r="AD60" s="37">
        <v>44761.875</v>
      </c>
      <c r="AE60" s="37">
        <v>39135.916666666664</v>
      </c>
      <c r="AF60" s="37">
        <v>44693.875</v>
      </c>
      <c r="AG60" s="37">
        <v>44664.875</v>
      </c>
      <c r="AH60" s="37">
        <v>43326.875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/>
      <c r="AR60" s="36" t="s">
        <v>476</v>
      </c>
      <c r="AS60" s="36">
        <v>77338</v>
      </c>
      <c r="AT60" s="36">
        <v>773.38</v>
      </c>
      <c r="AU60" s="36" t="s">
        <v>391</v>
      </c>
      <c r="AV60" s="43" t="s">
        <v>1079</v>
      </c>
      <c r="AW60" t="str">
        <f t="shared" si="0"/>
        <v>733923670MXRWXX XGXR XNTXNX DX XNTX649.63NÃONÃONÃO190116107244761.875FNEL044693.87544761.87539135.916666666744693.87544664.87543326.875000000AMILAMIL 400 QC NACIONAL77338773.38INATIVORepasse</v>
      </c>
      <c r="AX60">
        <f t="shared" si="2"/>
        <v>1</v>
      </c>
      <c r="AY60">
        <v>7</v>
      </c>
      <c r="AZ60">
        <v>1</v>
      </c>
      <c r="BA60">
        <f t="shared" si="1"/>
        <v>1</v>
      </c>
    </row>
    <row r="61" spans="1:53">
      <c r="A61" s="33"/>
      <c r="B61" s="33"/>
      <c r="C61" s="33"/>
      <c r="D61" s="33"/>
      <c r="E61" s="33"/>
      <c r="F61" s="36"/>
      <c r="G61" s="33"/>
      <c r="H61" s="33"/>
      <c r="I61" s="33"/>
      <c r="J61" s="36">
        <v>73392367</v>
      </c>
      <c r="K61" s="30">
        <v>0</v>
      </c>
      <c r="L61" s="36" t="s">
        <v>736</v>
      </c>
      <c r="M61" s="33"/>
      <c r="N61" s="33"/>
      <c r="O61" s="33"/>
      <c r="P61" s="33"/>
      <c r="Q61" s="33"/>
      <c r="R61" s="36">
        <v>649.63</v>
      </c>
      <c r="S61" s="36" t="s">
        <v>386</v>
      </c>
      <c r="T61" s="36" t="s">
        <v>386</v>
      </c>
      <c r="U61" s="36" t="s">
        <v>386</v>
      </c>
      <c r="V61" s="36">
        <v>19</v>
      </c>
      <c r="W61" s="36">
        <v>0</v>
      </c>
      <c r="X61" s="36">
        <v>1</v>
      </c>
      <c r="Y61" s="36">
        <v>161072</v>
      </c>
      <c r="Z61" s="37">
        <v>44761.875</v>
      </c>
      <c r="AA61" s="36" t="s">
        <v>387</v>
      </c>
      <c r="AB61" s="36">
        <v>0</v>
      </c>
      <c r="AC61" s="37">
        <v>44693.875</v>
      </c>
      <c r="AD61" s="37">
        <v>44761.875</v>
      </c>
      <c r="AE61" s="37">
        <v>39135.916666666664</v>
      </c>
      <c r="AF61" s="37">
        <v>44693.875</v>
      </c>
      <c r="AG61" s="37">
        <v>44664.875</v>
      </c>
      <c r="AH61" s="37">
        <v>43326.875</v>
      </c>
      <c r="AI61" s="36"/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 t="s">
        <v>389</v>
      </c>
      <c r="AQ61" s="36"/>
      <c r="AR61" s="36" t="s">
        <v>476</v>
      </c>
      <c r="AS61" s="36">
        <v>77338</v>
      </c>
      <c r="AT61" s="36">
        <v>773.38</v>
      </c>
      <c r="AU61" s="36" t="s">
        <v>391</v>
      </c>
      <c r="AV61" s="43" t="s">
        <v>1079</v>
      </c>
      <c r="AW61" t="str">
        <f t="shared" si="0"/>
        <v>733923670MXRWXX XGXR XNTXNX DX XNTX649.63NÃONÃONÃO190116107244761.875FNEL044693.87544761.87539135.916666666744693.87544664.87543326.875000000AMILAMIL 400 QC NACIONAL77338773.38INATIVORepasse</v>
      </c>
      <c r="AX61">
        <f t="shared" si="2"/>
        <v>1</v>
      </c>
      <c r="AY61">
        <v>7</v>
      </c>
      <c r="AZ61">
        <v>1</v>
      </c>
      <c r="BA61">
        <f t="shared" si="1"/>
        <v>1</v>
      </c>
    </row>
    <row r="62" spans="1:53">
      <c r="A62" s="33"/>
      <c r="B62" s="33"/>
      <c r="C62" s="33"/>
      <c r="D62" s="33"/>
      <c r="E62" s="33"/>
      <c r="F62" s="36"/>
      <c r="G62" s="33"/>
      <c r="H62" s="33"/>
      <c r="I62" s="33"/>
      <c r="J62" s="36">
        <v>73392380</v>
      </c>
      <c r="K62" s="30">
        <v>0</v>
      </c>
      <c r="L62" s="36" t="s">
        <v>835</v>
      </c>
      <c r="M62" s="33"/>
      <c r="N62" s="33"/>
      <c r="O62" s="33"/>
      <c r="P62" s="33"/>
      <c r="Q62" s="33"/>
      <c r="R62" s="36">
        <v>1038.1099999999999</v>
      </c>
      <c r="S62" s="36" t="s">
        <v>404</v>
      </c>
      <c r="T62" s="36" t="s">
        <v>404</v>
      </c>
      <c r="U62" s="36" t="s">
        <v>404</v>
      </c>
      <c r="V62" s="36">
        <v>19</v>
      </c>
      <c r="W62" s="36">
        <v>0</v>
      </c>
      <c r="X62" s="36">
        <v>1</v>
      </c>
      <c r="Y62" s="36">
        <v>161106</v>
      </c>
      <c r="Z62" s="37">
        <v>44761.875</v>
      </c>
      <c r="AA62" s="36" t="s">
        <v>387</v>
      </c>
      <c r="AB62" s="36">
        <v>0</v>
      </c>
      <c r="AC62" s="37"/>
      <c r="AD62" s="37">
        <v>44761.875</v>
      </c>
      <c r="AE62" s="37">
        <v>37853.875</v>
      </c>
      <c r="AF62" s="37">
        <v>43325.875</v>
      </c>
      <c r="AG62" s="37"/>
      <c r="AH62" s="37">
        <v>43326.875</v>
      </c>
      <c r="AI62" s="36"/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 t="s">
        <v>389</v>
      </c>
      <c r="AQ62" s="36">
        <v>46</v>
      </c>
      <c r="AR62" s="36" t="s">
        <v>476</v>
      </c>
      <c r="AS62" s="36">
        <v>123586</v>
      </c>
      <c r="AT62" s="36">
        <v>1235.8599999999999</v>
      </c>
      <c r="AU62" s="36" t="s">
        <v>408</v>
      </c>
      <c r="AV62" s="43" t="s">
        <v>1079</v>
      </c>
      <c r="AW62" t="str">
        <f t="shared" si="0"/>
        <v>733923800LUWX GXMX FRXXTX DX XNTX1038.11SIMSIMSIM190116110644761.875FNEL044761.87537853.87543325.87543326.875000000AMIL46AMIL 400 QC NACIONAL1235861235.86ATIVORepasse</v>
      </c>
      <c r="AX62">
        <f t="shared" si="2"/>
        <v>0</v>
      </c>
      <c r="AY62">
        <v>7</v>
      </c>
      <c r="AZ62">
        <v>1</v>
      </c>
      <c r="BA62">
        <f t="shared" si="1"/>
        <v>0</v>
      </c>
    </row>
    <row r="63" spans="1:53">
      <c r="A63" s="33"/>
      <c r="B63" s="33"/>
      <c r="C63" s="33"/>
      <c r="D63" s="33"/>
      <c r="E63" s="33"/>
      <c r="F63" s="34"/>
      <c r="G63" s="33"/>
      <c r="H63" s="33"/>
      <c r="I63" s="33"/>
      <c r="J63" s="34">
        <v>73392380</v>
      </c>
      <c r="K63" s="29">
        <v>0</v>
      </c>
      <c r="L63" s="34" t="s">
        <v>835</v>
      </c>
      <c r="M63" s="33"/>
      <c r="N63" s="33"/>
      <c r="O63" s="33"/>
      <c r="P63" s="33"/>
      <c r="Q63" s="33"/>
      <c r="R63" s="34">
        <v>1038.1099999999999</v>
      </c>
      <c r="S63" s="34" t="s">
        <v>404</v>
      </c>
      <c r="T63" s="34" t="s">
        <v>404</v>
      </c>
      <c r="U63" s="34" t="s">
        <v>404</v>
      </c>
      <c r="V63" s="34">
        <v>19</v>
      </c>
      <c r="W63" s="34">
        <v>0</v>
      </c>
      <c r="X63" s="34">
        <v>1</v>
      </c>
      <c r="Y63" s="34">
        <v>161106</v>
      </c>
      <c r="Z63" s="35">
        <v>44761.875</v>
      </c>
      <c r="AA63" s="34" t="s">
        <v>387</v>
      </c>
      <c r="AB63" s="34">
        <v>0</v>
      </c>
      <c r="AC63" s="35"/>
      <c r="AD63" s="35">
        <v>44761.875</v>
      </c>
      <c r="AE63" s="35">
        <v>37853.875</v>
      </c>
      <c r="AF63" s="35">
        <v>43325.875</v>
      </c>
      <c r="AG63" s="35"/>
      <c r="AH63" s="35">
        <v>43326.875</v>
      </c>
      <c r="AI63" s="34"/>
      <c r="AJ63" s="34">
        <v>0</v>
      </c>
      <c r="AK63" s="34">
        <v>0</v>
      </c>
      <c r="AL63" s="34">
        <v>0</v>
      </c>
      <c r="AM63" s="34">
        <v>0</v>
      </c>
      <c r="AN63" s="34">
        <v>0</v>
      </c>
      <c r="AO63" s="34">
        <v>0</v>
      </c>
      <c r="AP63" s="34" t="s">
        <v>389</v>
      </c>
      <c r="AQ63" s="34">
        <v>46</v>
      </c>
      <c r="AR63" s="34" t="s">
        <v>476</v>
      </c>
      <c r="AS63" s="34">
        <v>123586</v>
      </c>
      <c r="AT63" s="34">
        <v>1235.8599999999999</v>
      </c>
      <c r="AU63" s="34" t="s">
        <v>408</v>
      </c>
      <c r="AV63" s="43" t="s">
        <v>1079</v>
      </c>
      <c r="AW63" t="str">
        <f t="shared" si="0"/>
        <v>733923800LUWX GXMX FRXXTX DX XNTX1038.11SIMSIMSIM190116110644761.875FNEL044761.87537853.87543325.87543326.875000000AMIL46AMIL 400 QC NACIONAL1235861235.86ATIVORepasse</v>
      </c>
      <c r="AX63">
        <f t="shared" si="2"/>
        <v>1</v>
      </c>
      <c r="AY63">
        <v>7</v>
      </c>
      <c r="AZ63">
        <v>1</v>
      </c>
      <c r="BA63">
        <f t="shared" si="1"/>
        <v>1</v>
      </c>
    </row>
    <row r="64" spans="1:53">
      <c r="A64" s="33"/>
      <c r="B64" s="33"/>
      <c r="C64" s="33"/>
      <c r="D64" s="33"/>
      <c r="E64" s="33"/>
      <c r="F64" s="36"/>
      <c r="G64" s="33"/>
      <c r="H64" s="33"/>
      <c r="I64" s="33"/>
      <c r="J64" s="36">
        <v>73392380</v>
      </c>
      <c r="K64" s="30">
        <v>0</v>
      </c>
      <c r="L64" s="36" t="s">
        <v>835</v>
      </c>
      <c r="M64" s="33"/>
      <c r="N64" s="33"/>
      <c r="O64" s="33"/>
      <c r="P64" s="33"/>
      <c r="Q64" s="33"/>
      <c r="R64" s="36">
        <v>1038.1099999999999</v>
      </c>
      <c r="S64" s="36" t="s">
        <v>404</v>
      </c>
      <c r="T64" s="36" t="s">
        <v>404</v>
      </c>
      <c r="U64" s="36" t="s">
        <v>404</v>
      </c>
      <c r="V64" s="36">
        <v>19</v>
      </c>
      <c r="W64" s="36">
        <v>0</v>
      </c>
      <c r="X64" s="36">
        <v>1</v>
      </c>
      <c r="Y64" s="36">
        <v>161106</v>
      </c>
      <c r="Z64" s="37">
        <v>44761.875</v>
      </c>
      <c r="AA64" s="36" t="s">
        <v>387</v>
      </c>
      <c r="AB64" s="36">
        <v>0</v>
      </c>
      <c r="AC64" s="37"/>
      <c r="AD64" s="37">
        <v>44761.875</v>
      </c>
      <c r="AE64" s="37">
        <v>37853.875</v>
      </c>
      <c r="AF64" s="37">
        <v>43325.875</v>
      </c>
      <c r="AG64" s="37"/>
      <c r="AH64" s="37">
        <v>43326.875</v>
      </c>
      <c r="AI64" s="36"/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 t="s">
        <v>389</v>
      </c>
      <c r="AQ64" s="36">
        <v>46</v>
      </c>
      <c r="AR64" s="36" t="s">
        <v>476</v>
      </c>
      <c r="AS64" s="36">
        <v>123586</v>
      </c>
      <c r="AT64" s="36">
        <v>1235.8599999999999</v>
      </c>
      <c r="AU64" s="36" t="s">
        <v>408</v>
      </c>
      <c r="AV64" s="43" t="s">
        <v>1079</v>
      </c>
      <c r="AW64" t="str">
        <f t="shared" si="0"/>
        <v>733923800LUWX GXMX FRXXTX DX XNTX1038.11SIMSIMSIM190116110644761.875FNEL044761.87537853.87543325.87543326.875000000AMIL46AMIL 400 QC NACIONAL1235861235.86ATIVORepasse</v>
      </c>
      <c r="AX64">
        <f t="shared" si="2"/>
        <v>1</v>
      </c>
      <c r="AY64">
        <v>7</v>
      </c>
      <c r="AZ64">
        <v>1</v>
      </c>
      <c r="BA64">
        <f t="shared" si="1"/>
        <v>1</v>
      </c>
    </row>
    <row r="65" spans="1:53">
      <c r="A65" s="33"/>
      <c r="B65" s="33"/>
      <c r="C65" s="33"/>
      <c r="D65" s="33"/>
      <c r="E65" s="33"/>
      <c r="F65" s="34"/>
      <c r="G65" s="33"/>
      <c r="H65" s="33"/>
      <c r="I65" s="33"/>
      <c r="J65" s="34">
        <v>73392390</v>
      </c>
      <c r="K65" s="29">
        <v>0</v>
      </c>
      <c r="L65" s="34" t="s">
        <v>836</v>
      </c>
      <c r="M65" s="33"/>
      <c r="N65" s="33"/>
      <c r="O65" s="33"/>
      <c r="P65" s="33"/>
      <c r="Q65" s="33"/>
      <c r="R65" s="34">
        <v>1103.02</v>
      </c>
      <c r="S65" s="34" t="s">
        <v>404</v>
      </c>
      <c r="T65" s="34" t="s">
        <v>404</v>
      </c>
      <c r="U65" s="34" t="s">
        <v>404</v>
      </c>
      <c r="V65" s="34">
        <v>19</v>
      </c>
      <c r="W65" s="34">
        <v>0</v>
      </c>
      <c r="X65" s="34">
        <v>1</v>
      </c>
      <c r="Y65" s="34">
        <v>161123</v>
      </c>
      <c r="Z65" s="35">
        <v>44761.875</v>
      </c>
      <c r="AA65" s="34" t="s">
        <v>387</v>
      </c>
      <c r="AB65" s="34">
        <v>0</v>
      </c>
      <c r="AC65" s="35"/>
      <c r="AD65" s="35">
        <v>44761.875</v>
      </c>
      <c r="AE65" s="35">
        <v>37421.875</v>
      </c>
      <c r="AF65" s="35">
        <v>43970.875</v>
      </c>
      <c r="AG65" s="35">
        <v>43964.875</v>
      </c>
      <c r="AH65" s="35">
        <v>43326.875</v>
      </c>
      <c r="AI65" s="34"/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4">
        <v>0</v>
      </c>
      <c r="AP65" s="34" t="s">
        <v>389</v>
      </c>
      <c r="AQ65" s="34">
        <v>46</v>
      </c>
      <c r="AR65" s="34" t="s">
        <v>478</v>
      </c>
      <c r="AS65" s="34">
        <v>63377</v>
      </c>
      <c r="AT65" s="34">
        <v>633.77</v>
      </c>
      <c r="AU65" s="34" t="s">
        <v>408</v>
      </c>
      <c r="AV65" s="43" t="s">
        <v>1079</v>
      </c>
      <c r="AW65" t="str">
        <f t="shared" si="0"/>
        <v>733923900XNX WXRXLXNX WXRVXLHX RUFXNX VXWXNTX LXMX1103.02SIMSIMSIM190116112344761.875FNEL044761.87537421.87543970.87543964.87543326.875000000AMIL46AMIL 400 QC NACIONAL COPART63377633.77ATIVORepasse</v>
      </c>
      <c r="AX65">
        <f t="shared" si="2"/>
        <v>0</v>
      </c>
      <c r="AY65">
        <v>7</v>
      </c>
      <c r="AZ65">
        <v>1</v>
      </c>
      <c r="BA65">
        <f t="shared" si="1"/>
        <v>0</v>
      </c>
    </row>
    <row r="66" spans="1:53">
      <c r="A66" s="33"/>
      <c r="B66" s="33"/>
      <c r="C66" s="33"/>
      <c r="D66" s="33"/>
      <c r="E66" s="33"/>
      <c r="F66" s="36"/>
      <c r="G66" s="33"/>
      <c r="H66" s="33"/>
      <c r="I66" s="33"/>
      <c r="J66" s="36">
        <v>73392390</v>
      </c>
      <c r="K66" s="30">
        <v>0</v>
      </c>
      <c r="L66" s="36" t="s">
        <v>836</v>
      </c>
      <c r="M66" s="33"/>
      <c r="N66" s="33"/>
      <c r="O66" s="33"/>
      <c r="P66" s="33"/>
      <c r="Q66" s="33"/>
      <c r="R66" s="36">
        <v>1103.02</v>
      </c>
      <c r="S66" s="36" t="s">
        <v>404</v>
      </c>
      <c r="T66" s="36" t="s">
        <v>404</v>
      </c>
      <c r="U66" s="36" t="s">
        <v>404</v>
      </c>
      <c r="V66" s="36">
        <v>19</v>
      </c>
      <c r="W66" s="36">
        <v>0</v>
      </c>
      <c r="X66" s="36">
        <v>1</v>
      </c>
      <c r="Y66" s="36">
        <v>161123</v>
      </c>
      <c r="Z66" s="37">
        <v>44761.875</v>
      </c>
      <c r="AA66" s="36" t="s">
        <v>387</v>
      </c>
      <c r="AB66" s="36">
        <v>0</v>
      </c>
      <c r="AC66" s="37"/>
      <c r="AD66" s="37">
        <v>44761.875</v>
      </c>
      <c r="AE66" s="37">
        <v>37421.875</v>
      </c>
      <c r="AF66" s="37">
        <v>43970.875</v>
      </c>
      <c r="AG66" s="37">
        <v>43964.875</v>
      </c>
      <c r="AH66" s="37">
        <v>43326.875</v>
      </c>
      <c r="AI66" s="36"/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 t="s">
        <v>389</v>
      </c>
      <c r="AQ66" s="36">
        <v>46</v>
      </c>
      <c r="AR66" s="36" t="s">
        <v>478</v>
      </c>
      <c r="AS66" s="36">
        <v>63377</v>
      </c>
      <c r="AT66" s="36">
        <v>633.77</v>
      </c>
      <c r="AU66" s="36" t="s">
        <v>408</v>
      </c>
      <c r="AV66" s="43" t="s">
        <v>1079</v>
      </c>
      <c r="AW66" t="str">
        <f t="shared" si="0"/>
        <v>733923900XNX WXRXLXNX WXRVXLHX RUFXNX VXWXNTX LXMX1103.02SIMSIMSIM190116112344761.875FNEL044761.87537421.87543970.87543964.87543326.875000000AMIL46AMIL 400 QC NACIONAL COPART63377633.77ATIVORepasse</v>
      </c>
      <c r="AX66">
        <f t="shared" si="2"/>
        <v>1</v>
      </c>
      <c r="AY66">
        <v>7</v>
      </c>
      <c r="AZ66">
        <v>1</v>
      </c>
      <c r="BA66">
        <f t="shared" si="1"/>
        <v>1</v>
      </c>
    </row>
    <row r="67" spans="1:53">
      <c r="A67" s="33"/>
      <c r="B67" s="33"/>
      <c r="C67" s="33"/>
      <c r="D67" s="33"/>
      <c r="E67" s="33"/>
      <c r="F67" s="34"/>
      <c r="G67" s="33"/>
      <c r="H67" s="33"/>
      <c r="I67" s="33"/>
      <c r="J67" s="34">
        <v>73392390</v>
      </c>
      <c r="K67" s="29">
        <v>0</v>
      </c>
      <c r="L67" s="34" t="s">
        <v>836</v>
      </c>
      <c r="M67" s="33"/>
      <c r="N67" s="33"/>
      <c r="O67" s="33"/>
      <c r="P67" s="33"/>
      <c r="Q67" s="33"/>
      <c r="R67" s="34">
        <v>1103.02</v>
      </c>
      <c r="S67" s="34" t="s">
        <v>404</v>
      </c>
      <c r="T67" s="34" t="s">
        <v>404</v>
      </c>
      <c r="U67" s="34" t="s">
        <v>404</v>
      </c>
      <c r="V67" s="34">
        <v>19</v>
      </c>
      <c r="W67" s="34">
        <v>0</v>
      </c>
      <c r="X67" s="34">
        <v>1</v>
      </c>
      <c r="Y67" s="34">
        <v>161123</v>
      </c>
      <c r="Z67" s="35">
        <v>44761.875</v>
      </c>
      <c r="AA67" s="34" t="s">
        <v>387</v>
      </c>
      <c r="AB67" s="34">
        <v>0</v>
      </c>
      <c r="AC67" s="35"/>
      <c r="AD67" s="35">
        <v>44761.875</v>
      </c>
      <c r="AE67" s="35">
        <v>37421.875</v>
      </c>
      <c r="AF67" s="35">
        <v>43970.875</v>
      </c>
      <c r="AG67" s="35">
        <v>43964.875</v>
      </c>
      <c r="AH67" s="35">
        <v>43326.875</v>
      </c>
      <c r="AI67" s="34"/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 t="s">
        <v>389</v>
      </c>
      <c r="AQ67" s="34">
        <v>46</v>
      </c>
      <c r="AR67" s="34" t="s">
        <v>478</v>
      </c>
      <c r="AS67" s="34">
        <v>63377</v>
      </c>
      <c r="AT67" s="34">
        <v>633.77</v>
      </c>
      <c r="AU67" s="34" t="s">
        <v>408</v>
      </c>
      <c r="AV67" s="43" t="s">
        <v>1079</v>
      </c>
      <c r="AW67" t="str">
        <f t="shared" ref="AW67:AW130" si="3">CONCATENATE(A67,B67,C67,D67,E67,F67,G67,H67,I67,J67,K67,L67,M67,N67,O67,P67,Q67,R67,S67,T67,U67,V67,W67,X67,Y67,Z67,AA67,AB67,AC67,AD67,AE67,AF67,AG67,AH67,AI67,AJ67,AK67,AL67,AM67,AN67,AO67,AP67,AQ67,AR67,AS67,AT67,AU67,AV67)</f>
        <v>733923900XNX WXRXLXNX WXRVXLHX RUFXNX VXWXNTX LXMX1103.02SIMSIMSIM190116112344761.875FNEL044761.87537421.87543970.87543964.87543326.875000000AMIL46AMIL 400 QC NACIONAL COPART63377633.77ATIVORepasse</v>
      </c>
      <c r="AX67">
        <f t="shared" si="2"/>
        <v>1</v>
      </c>
      <c r="AY67">
        <v>7</v>
      </c>
      <c r="AZ67">
        <v>1</v>
      </c>
      <c r="BA67">
        <f t="shared" ref="BA67:BA130" si="4">IF(J67=J66,1,0)</f>
        <v>1</v>
      </c>
    </row>
    <row r="68" spans="1:53">
      <c r="A68" s="33"/>
      <c r="B68" s="33"/>
      <c r="C68" s="33"/>
      <c r="D68" s="33"/>
      <c r="E68" s="33"/>
      <c r="F68" s="36"/>
      <c r="G68" s="33"/>
      <c r="H68" s="33"/>
      <c r="I68" s="33"/>
      <c r="J68" s="36">
        <v>73392391</v>
      </c>
      <c r="K68" s="30">
        <v>0</v>
      </c>
      <c r="L68" s="36" t="s">
        <v>837</v>
      </c>
      <c r="M68" s="33"/>
      <c r="N68" s="33"/>
      <c r="O68" s="33"/>
      <c r="P68" s="33"/>
      <c r="Q68" s="33"/>
      <c r="R68" s="36">
        <v>882.42</v>
      </c>
      <c r="S68" s="36" t="s">
        <v>404</v>
      </c>
      <c r="T68" s="36" t="s">
        <v>404</v>
      </c>
      <c r="U68" s="36" t="s">
        <v>404</v>
      </c>
      <c r="V68" s="36">
        <v>19</v>
      </c>
      <c r="W68" s="36">
        <v>0</v>
      </c>
      <c r="X68" s="36">
        <v>1</v>
      </c>
      <c r="Y68" s="36">
        <v>161123</v>
      </c>
      <c r="Z68" s="37">
        <v>44761.875</v>
      </c>
      <c r="AA68" s="36" t="s">
        <v>387</v>
      </c>
      <c r="AB68" s="36">
        <v>1</v>
      </c>
      <c r="AC68" s="37"/>
      <c r="AD68" s="37">
        <v>44761.875</v>
      </c>
      <c r="AE68" s="37">
        <v>38748.916666666664</v>
      </c>
      <c r="AF68" s="37">
        <v>43970.875</v>
      </c>
      <c r="AG68" s="37"/>
      <c r="AH68" s="37">
        <v>43326.875</v>
      </c>
      <c r="AI68" s="36"/>
      <c r="AJ68" s="36">
        <v>0</v>
      </c>
      <c r="AK68" s="36">
        <v>0</v>
      </c>
      <c r="AL68" s="36">
        <v>0</v>
      </c>
      <c r="AM68" s="36">
        <v>0</v>
      </c>
      <c r="AN68" s="36">
        <v>0</v>
      </c>
      <c r="AO68" s="36">
        <v>0</v>
      </c>
      <c r="AP68" s="36" t="s">
        <v>389</v>
      </c>
      <c r="AQ68" s="36">
        <v>46</v>
      </c>
      <c r="AR68" s="36" t="s">
        <v>478</v>
      </c>
      <c r="AS68" s="36">
        <v>63377</v>
      </c>
      <c r="AT68" s="36">
        <v>633.77</v>
      </c>
      <c r="AU68" s="36" t="s">
        <v>408</v>
      </c>
      <c r="AV68" s="43" t="s">
        <v>1079</v>
      </c>
      <c r="AW68" t="str">
        <f t="shared" si="3"/>
        <v>733923910GUXLHXRMX WXRVXLHX RUFXNX VXWXNTX LXMX882.42SIMSIMSIM190116112344761.875FNEL144761.87538748.916666666743970.87543326.875000000AMIL46AMIL 400 QC NACIONAL COPART63377633.77ATIVORepasse</v>
      </c>
      <c r="AX68">
        <f t="shared" ref="AX68:AX131" si="5">IF(AW68=AW67,1,0)</f>
        <v>0</v>
      </c>
      <c r="AY68">
        <v>7</v>
      </c>
      <c r="AZ68">
        <v>1</v>
      </c>
      <c r="BA68">
        <f t="shared" si="4"/>
        <v>0</v>
      </c>
    </row>
    <row r="69" spans="1:53">
      <c r="A69" s="33"/>
      <c r="B69" s="33"/>
      <c r="C69" s="33"/>
      <c r="D69" s="33"/>
      <c r="E69" s="33"/>
      <c r="F69" s="34"/>
      <c r="G69" s="33"/>
      <c r="H69" s="33"/>
      <c r="I69" s="33"/>
      <c r="J69" s="34">
        <v>73392391</v>
      </c>
      <c r="K69" s="29">
        <v>0</v>
      </c>
      <c r="L69" s="34" t="s">
        <v>837</v>
      </c>
      <c r="M69" s="33"/>
      <c r="N69" s="33"/>
      <c r="O69" s="33"/>
      <c r="P69" s="33"/>
      <c r="Q69" s="33"/>
      <c r="R69" s="34">
        <v>882.42</v>
      </c>
      <c r="S69" s="34" t="s">
        <v>404</v>
      </c>
      <c r="T69" s="34" t="s">
        <v>404</v>
      </c>
      <c r="U69" s="34" t="s">
        <v>404</v>
      </c>
      <c r="V69" s="34">
        <v>19</v>
      </c>
      <c r="W69" s="34">
        <v>0</v>
      </c>
      <c r="X69" s="34">
        <v>1</v>
      </c>
      <c r="Y69" s="34">
        <v>161123</v>
      </c>
      <c r="Z69" s="35">
        <v>44761.875</v>
      </c>
      <c r="AA69" s="34" t="s">
        <v>387</v>
      </c>
      <c r="AB69" s="34">
        <v>1</v>
      </c>
      <c r="AC69" s="35"/>
      <c r="AD69" s="35">
        <v>44761.875</v>
      </c>
      <c r="AE69" s="35">
        <v>38748.916666666664</v>
      </c>
      <c r="AF69" s="35">
        <v>43970.875</v>
      </c>
      <c r="AG69" s="35"/>
      <c r="AH69" s="35">
        <v>43326.875</v>
      </c>
      <c r="AI69" s="34"/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 t="s">
        <v>389</v>
      </c>
      <c r="AQ69" s="34">
        <v>46</v>
      </c>
      <c r="AR69" s="34" t="s">
        <v>478</v>
      </c>
      <c r="AS69" s="34">
        <v>63377</v>
      </c>
      <c r="AT69" s="34">
        <v>633.77</v>
      </c>
      <c r="AU69" s="34" t="s">
        <v>408</v>
      </c>
      <c r="AV69" s="43" t="s">
        <v>1079</v>
      </c>
      <c r="AW69" t="str">
        <f t="shared" si="3"/>
        <v>733923910GUXLHXRMX WXRVXLHX RUFXNX VXWXNTX LXMX882.42SIMSIMSIM190116112344761.875FNEL144761.87538748.916666666743970.87543326.875000000AMIL46AMIL 400 QC NACIONAL COPART63377633.77ATIVORepasse</v>
      </c>
      <c r="AX69">
        <f t="shared" si="5"/>
        <v>1</v>
      </c>
      <c r="AY69">
        <v>7</v>
      </c>
      <c r="AZ69">
        <v>1</v>
      </c>
      <c r="BA69">
        <f t="shared" si="4"/>
        <v>1</v>
      </c>
    </row>
    <row r="70" spans="1:53">
      <c r="A70" s="33"/>
      <c r="B70" s="33"/>
      <c r="C70" s="33"/>
      <c r="D70" s="33"/>
      <c r="E70" s="33"/>
      <c r="F70" s="36"/>
      <c r="G70" s="33"/>
      <c r="H70" s="33"/>
      <c r="I70" s="33"/>
      <c r="J70" s="36">
        <v>73392391</v>
      </c>
      <c r="K70" s="30">
        <v>0</v>
      </c>
      <c r="L70" s="36" t="s">
        <v>837</v>
      </c>
      <c r="M70" s="33"/>
      <c r="N70" s="33"/>
      <c r="O70" s="33"/>
      <c r="P70" s="33"/>
      <c r="Q70" s="33"/>
      <c r="R70" s="36">
        <v>882.42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161123</v>
      </c>
      <c r="Z70" s="37">
        <v>44761.875</v>
      </c>
      <c r="AA70" s="36" t="s">
        <v>387</v>
      </c>
      <c r="AB70" s="36">
        <v>1</v>
      </c>
      <c r="AC70" s="37"/>
      <c r="AD70" s="37">
        <v>44761.875</v>
      </c>
      <c r="AE70" s="37">
        <v>38748.916666666664</v>
      </c>
      <c r="AF70" s="37">
        <v>43970.875</v>
      </c>
      <c r="AG70" s="37"/>
      <c r="AH70" s="37">
        <v>43326.875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46</v>
      </c>
      <c r="AR70" s="36" t="s">
        <v>478</v>
      </c>
      <c r="AS70" s="36">
        <v>63377</v>
      </c>
      <c r="AT70" s="36">
        <v>633.77</v>
      </c>
      <c r="AU70" s="36" t="s">
        <v>408</v>
      </c>
      <c r="AV70" s="43" t="s">
        <v>1079</v>
      </c>
      <c r="AW70" t="str">
        <f t="shared" si="3"/>
        <v>733923910GUXLHXRMX WXRVXLHX RUFXNX VXWXNTX LXMX882.42SIMSIMSIM190116112344761.875FNEL144761.87538748.916666666743970.87543326.875000000AMIL46AMIL 400 QC NACIONAL COPART63377633.77ATIVORepasse</v>
      </c>
      <c r="AX70">
        <f t="shared" si="5"/>
        <v>1</v>
      </c>
      <c r="AY70">
        <v>7</v>
      </c>
      <c r="AZ70">
        <v>1</v>
      </c>
      <c r="BA70">
        <f t="shared" si="4"/>
        <v>1</v>
      </c>
    </row>
    <row r="71" spans="1:53">
      <c r="A71" s="33"/>
      <c r="B71" s="33"/>
      <c r="C71" s="33"/>
      <c r="D71" s="33"/>
      <c r="E71" s="33"/>
      <c r="F71" s="34"/>
      <c r="G71" s="33"/>
      <c r="H71" s="33"/>
      <c r="I71" s="33"/>
      <c r="J71" s="34">
        <v>73394930</v>
      </c>
      <c r="K71" s="29">
        <v>0</v>
      </c>
      <c r="L71" s="34" t="s">
        <v>838</v>
      </c>
      <c r="M71" s="33"/>
      <c r="N71" s="33"/>
      <c r="O71" s="33"/>
      <c r="P71" s="33"/>
      <c r="Q71" s="33"/>
      <c r="R71" s="34">
        <v>1038.1099999999999</v>
      </c>
      <c r="S71" s="34" t="s">
        <v>404</v>
      </c>
      <c r="T71" s="34" t="s">
        <v>404</v>
      </c>
      <c r="U71" s="34" t="s">
        <v>404</v>
      </c>
      <c r="V71" s="34">
        <v>19</v>
      </c>
      <c r="W71" s="34">
        <v>0</v>
      </c>
      <c r="X71" s="34">
        <v>1</v>
      </c>
      <c r="Y71" s="34">
        <v>161137</v>
      </c>
      <c r="Z71" s="35">
        <v>44761.875</v>
      </c>
      <c r="AA71" s="34" t="s">
        <v>387</v>
      </c>
      <c r="AB71" s="34">
        <v>0</v>
      </c>
      <c r="AC71" s="35"/>
      <c r="AD71" s="35">
        <v>44761.875</v>
      </c>
      <c r="AE71" s="35">
        <v>39329.875</v>
      </c>
      <c r="AF71" s="35">
        <v>43586.875</v>
      </c>
      <c r="AG71" s="35">
        <v>43569.875</v>
      </c>
      <c r="AH71" s="35">
        <v>43326.875</v>
      </c>
      <c r="AI71" s="34"/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 t="s">
        <v>389</v>
      </c>
      <c r="AQ71" s="34">
        <v>46</v>
      </c>
      <c r="AR71" s="34" t="s">
        <v>476</v>
      </c>
      <c r="AS71" s="34">
        <v>123586</v>
      </c>
      <c r="AT71" s="34">
        <v>1235.8599999999999</v>
      </c>
      <c r="AU71" s="34" t="s">
        <v>408</v>
      </c>
      <c r="AV71" s="43" t="s">
        <v>1079</v>
      </c>
      <c r="AW71" t="str">
        <f t="shared" si="3"/>
        <v>733949300LUXN VXNXWXU XNTXNX1038.11SIMSIMSIM190116113744761.875FNEL044761.87539329.87543586.87543569.87543326.875000000AMIL46AMIL 400 QC NACIONAL1235861235.86ATIVORepasse</v>
      </c>
      <c r="AX71">
        <f t="shared" si="5"/>
        <v>0</v>
      </c>
      <c r="AY71">
        <v>7</v>
      </c>
      <c r="AZ71">
        <v>1</v>
      </c>
      <c r="BA71">
        <f t="shared" si="4"/>
        <v>0</v>
      </c>
    </row>
    <row r="72" spans="1:53">
      <c r="A72" s="33"/>
      <c r="B72" s="33"/>
      <c r="C72" s="33"/>
      <c r="D72" s="33"/>
      <c r="E72" s="33"/>
      <c r="F72" s="36"/>
      <c r="G72" s="33"/>
      <c r="H72" s="33"/>
      <c r="I72" s="33"/>
      <c r="J72" s="36">
        <v>73394930</v>
      </c>
      <c r="K72" s="30">
        <v>0</v>
      </c>
      <c r="L72" s="36" t="s">
        <v>838</v>
      </c>
      <c r="M72" s="33"/>
      <c r="N72" s="33"/>
      <c r="O72" s="33"/>
      <c r="P72" s="33"/>
      <c r="Q72" s="33"/>
      <c r="R72" s="36">
        <v>1038.1099999999999</v>
      </c>
      <c r="S72" s="36" t="s">
        <v>404</v>
      </c>
      <c r="T72" s="36" t="s">
        <v>404</v>
      </c>
      <c r="U72" s="36" t="s">
        <v>404</v>
      </c>
      <c r="V72" s="36">
        <v>19</v>
      </c>
      <c r="W72" s="36">
        <v>0</v>
      </c>
      <c r="X72" s="36">
        <v>1</v>
      </c>
      <c r="Y72" s="36">
        <v>161137</v>
      </c>
      <c r="Z72" s="37">
        <v>44761.875</v>
      </c>
      <c r="AA72" s="36" t="s">
        <v>387</v>
      </c>
      <c r="AB72" s="36">
        <v>0</v>
      </c>
      <c r="AC72" s="37"/>
      <c r="AD72" s="37">
        <v>44761.875</v>
      </c>
      <c r="AE72" s="37">
        <v>39329.875</v>
      </c>
      <c r="AF72" s="37">
        <v>43586.875</v>
      </c>
      <c r="AG72" s="37">
        <v>43569.875</v>
      </c>
      <c r="AH72" s="37">
        <v>43326.875</v>
      </c>
      <c r="AI72" s="36"/>
      <c r="AJ72" s="36">
        <v>0</v>
      </c>
      <c r="AK72" s="36">
        <v>0</v>
      </c>
      <c r="AL72" s="36">
        <v>0</v>
      </c>
      <c r="AM72" s="36">
        <v>0</v>
      </c>
      <c r="AN72" s="36">
        <v>0</v>
      </c>
      <c r="AO72" s="36">
        <v>0</v>
      </c>
      <c r="AP72" s="36" t="s">
        <v>389</v>
      </c>
      <c r="AQ72" s="36">
        <v>46</v>
      </c>
      <c r="AR72" s="36" t="s">
        <v>476</v>
      </c>
      <c r="AS72" s="36">
        <v>123586</v>
      </c>
      <c r="AT72" s="36">
        <v>1235.8599999999999</v>
      </c>
      <c r="AU72" s="36" t="s">
        <v>408</v>
      </c>
      <c r="AV72" s="43" t="s">
        <v>1079</v>
      </c>
      <c r="AW72" t="str">
        <f t="shared" si="3"/>
        <v>733949300LUXN VXNXWXU XNTXNX1038.11SIMSIMSIM190116113744761.875FNEL044761.87539329.87543586.87543569.87543326.875000000AMIL46AMIL 400 QC NACIONAL1235861235.86ATIVORepasse</v>
      </c>
      <c r="AX72">
        <f t="shared" si="5"/>
        <v>1</v>
      </c>
      <c r="AY72">
        <v>7</v>
      </c>
      <c r="AZ72">
        <v>1</v>
      </c>
      <c r="BA72">
        <f t="shared" si="4"/>
        <v>1</v>
      </c>
    </row>
    <row r="73" spans="1:53">
      <c r="A73" s="33"/>
      <c r="B73" s="33"/>
      <c r="C73" s="33"/>
      <c r="D73" s="33"/>
      <c r="E73" s="33"/>
      <c r="F73" s="34"/>
      <c r="G73" s="33"/>
      <c r="H73" s="33"/>
      <c r="I73" s="33"/>
      <c r="J73" s="34">
        <v>73394930</v>
      </c>
      <c r="K73" s="29">
        <v>0</v>
      </c>
      <c r="L73" s="34" t="s">
        <v>838</v>
      </c>
      <c r="M73" s="33"/>
      <c r="N73" s="33"/>
      <c r="O73" s="33"/>
      <c r="P73" s="33"/>
      <c r="Q73" s="33"/>
      <c r="R73" s="34">
        <v>1038.1099999999999</v>
      </c>
      <c r="S73" s="34" t="s">
        <v>404</v>
      </c>
      <c r="T73" s="34" t="s">
        <v>404</v>
      </c>
      <c r="U73" s="34" t="s">
        <v>404</v>
      </c>
      <c r="V73" s="34">
        <v>19</v>
      </c>
      <c r="W73" s="34">
        <v>0</v>
      </c>
      <c r="X73" s="34">
        <v>1</v>
      </c>
      <c r="Y73" s="34">
        <v>161137</v>
      </c>
      <c r="Z73" s="35">
        <v>44761.875</v>
      </c>
      <c r="AA73" s="34" t="s">
        <v>387</v>
      </c>
      <c r="AB73" s="34">
        <v>0</v>
      </c>
      <c r="AC73" s="35"/>
      <c r="AD73" s="35">
        <v>44761.875</v>
      </c>
      <c r="AE73" s="35">
        <v>39329.875</v>
      </c>
      <c r="AF73" s="35">
        <v>43586.875</v>
      </c>
      <c r="AG73" s="35">
        <v>43569.875</v>
      </c>
      <c r="AH73" s="35">
        <v>43326.875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>
        <v>46</v>
      </c>
      <c r="AR73" s="34" t="s">
        <v>476</v>
      </c>
      <c r="AS73" s="34">
        <v>123586</v>
      </c>
      <c r="AT73" s="34">
        <v>1235.8599999999999</v>
      </c>
      <c r="AU73" s="34" t="s">
        <v>408</v>
      </c>
      <c r="AV73" s="43" t="s">
        <v>1079</v>
      </c>
      <c r="AW73" t="str">
        <f t="shared" si="3"/>
        <v>733949300LUXN VXNXWXU XNTXNX1038.11SIMSIMSIM190116113744761.875FNEL044761.87539329.87543586.87543569.87543326.875000000AMIL46AMIL 400 QC NACIONAL1235861235.86ATIVORepasse</v>
      </c>
      <c r="AX73">
        <f t="shared" si="5"/>
        <v>1</v>
      </c>
      <c r="AY73">
        <v>7</v>
      </c>
      <c r="AZ73">
        <v>1</v>
      </c>
      <c r="BA73">
        <f t="shared" si="4"/>
        <v>1</v>
      </c>
    </row>
    <row r="74" spans="1:53">
      <c r="A74" s="33"/>
      <c r="B74" s="33"/>
      <c r="C74" s="33"/>
      <c r="D74" s="33"/>
      <c r="E74" s="33"/>
      <c r="F74" s="34"/>
      <c r="G74" s="33"/>
      <c r="H74" s="33"/>
      <c r="I74" s="33"/>
      <c r="J74" s="34">
        <v>73394939</v>
      </c>
      <c r="K74" s="29">
        <v>0</v>
      </c>
      <c r="L74" s="34" t="s">
        <v>834</v>
      </c>
      <c r="M74" s="33"/>
      <c r="N74" s="33"/>
      <c r="O74" s="33"/>
      <c r="P74" s="33"/>
      <c r="Q74" s="33"/>
      <c r="R74" s="34">
        <v>2715.79</v>
      </c>
      <c r="S74" s="34" t="s">
        <v>404</v>
      </c>
      <c r="T74" s="34" t="s">
        <v>404</v>
      </c>
      <c r="U74" s="34" t="s">
        <v>404</v>
      </c>
      <c r="V74" s="34">
        <v>57</v>
      </c>
      <c r="W74" s="34">
        <v>0</v>
      </c>
      <c r="X74" s="34">
        <v>1</v>
      </c>
      <c r="Y74" s="34">
        <v>161059</v>
      </c>
      <c r="Z74" s="35">
        <v>44761.875</v>
      </c>
      <c r="AA74" s="34" t="s">
        <v>392</v>
      </c>
      <c r="AB74" s="34">
        <v>0</v>
      </c>
      <c r="AC74" s="35"/>
      <c r="AD74" s="35">
        <v>44761.875</v>
      </c>
      <c r="AE74" s="35">
        <v>26993.916666666668</v>
      </c>
      <c r="AF74" s="35">
        <v>44683.875</v>
      </c>
      <c r="AG74" s="35">
        <v>44664.875</v>
      </c>
      <c r="AH74" s="35">
        <v>43326.875</v>
      </c>
      <c r="AI74" s="34"/>
      <c r="AJ74" s="34">
        <v>0</v>
      </c>
      <c r="AK74" s="34">
        <v>0</v>
      </c>
      <c r="AL74" s="34">
        <v>0</v>
      </c>
      <c r="AM74" s="34">
        <v>0</v>
      </c>
      <c r="AN74" s="34">
        <v>0</v>
      </c>
      <c r="AO74" s="34">
        <v>0</v>
      </c>
      <c r="AP74" s="34" t="s">
        <v>389</v>
      </c>
      <c r="AQ74" s="34">
        <v>46</v>
      </c>
      <c r="AR74" s="34" t="s">
        <v>581</v>
      </c>
      <c r="AS74" s="34">
        <v>323307</v>
      </c>
      <c r="AT74" s="34">
        <v>3233.07</v>
      </c>
      <c r="AU74" s="34" t="s">
        <v>408</v>
      </c>
      <c r="AV74" s="43" t="s">
        <v>1079</v>
      </c>
      <c r="AW74" t="str">
        <f t="shared" si="3"/>
        <v>733949390XDRXXNX LXMX BXLXGUXR2715.79SIMSIMSIM570116105944761.875ANMEP044761.87526993.916666666744683.87544664.87543326.875000000AMIL46AMIL 500 QP NACIONAL COPART3233073233.07ATIVORepasse</v>
      </c>
      <c r="AX74">
        <f t="shared" si="5"/>
        <v>0</v>
      </c>
      <c r="AY74">
        <v>7</v>
      </c>
      <c r="AZ74">
        <v>1</v>
      </c>
      <c r="BA74">
        <f t="shared" si="4"/>
        <v>0</v>
      </c>
    </row>
    <row r="75" spans="1:53">
      <c r="A75" s="33"/>
      <c r="B75" s="33"/>
      <c r="C75" s="33"/>
      <c r="D75" s="33"/>
      <c r="E75" s="33"/>
      <c r="F75" s="36"/>
      <c r="G75" s="33"/>
      <c r="H75" s="33"/>
      <c r="I75" s="33"/>
      <c r="J75" s="36">
        <v>73394939</v>
      </c>
      <c r="K75" s="30">
        <v>0</v>
      </c>
      <c r="L75" s="36" t="s">
        <v>834</v>
      </c>
      <c r="M75" s="33"/>
      <c r="N75" s="33"/>
      <c r="O75" s="33"/>
      <c r="P75" s="33"/>
      <c r="Q75" s="33"/>
      <c r="R75" s="36">
        <v>2715.79</v>
      </c>
      <c r="S75" s="36" t="s">
        <v>404</v>
      </c>
      <c r="T75" s="36" t="s">
        <v>404</v>
      </c>
      <c r="U75" s="36" t="s">
        <v>404</v>
      </c>
      <c r="V75" s="36">
        <v>57</v>
      </c>
      <c r="W75" s="36">
        <v>0</v>
      </c>
      <c r="X75" s="36">
        <v>1</v>
      </c>
      <c r="Y75" s="36">
        <v>161059</v>
      </c>
      <c r="Z75" s="37">
        <v>44761.875</v>
      </c>
      <c r="AA75" s="36" t="s">
        <v>392</v>
      </c>
      <c r="AB75" s="36">
        <v>0</v>
      </c>
      <c r="AC75" s="37"/>
      <c r="AD75" s="37">
        <v>44761.875</v>
      </c>
      <c r="AE75" s="37">
        <v>26993.916666666668</v>
      </c>
      <c r="AF75" s="37">
        <v>44683.875</v>
      </c>
      <c r="AG75" s="37">
        <v>44664.875</v>
      </c>
      <c r="AH75" s="37">
        <v>43326.875</v>
      </c>
      <c r="AI75" s="36"/>
      <c r="AJ75" s="36">
        <v>0</v>
      </c>
      <c r="AK75" s="36">
        <v>0</v>
      </c>
      <c r="AL75" s="36">
        <v>0</v>
      </c>
      <c r="AM75" s="36">
        <v>0</v>
      </c>
      <c r="AN75" s="36">
        <v>0</v>
      </c>
      <c r="AO75" s="36">
        <v>0</v>
      </c>
      <c r="AP75" s="36" t="s">
        <v>389</v>
      </c>
      <c r="AQ75" s="36">
        <v>46</v>
      </c>
      <c r="AR75" s="36" t="s">
        <v>581</v>
      </c>
      <c r="AS75" s="36">
        <v>323307</v>
      </c>
      <c r="AT75" s="36">
        <v>3233.07</v>
      </c>
      <c r="AU75" s="36" t="s">
        <v>408</v>
      </c>
      <c r="AV75" s="43" t="s">
        <v>1079</v>
      </c>
      <c r="AW75" t="str">
        <f t="shared" si="3"/>
        <v>733949390XDRXXNX LXMX BXLXGUXR2715.79SIMSIMSIM570116105944761.875ANMEP044761.87526993.916666666744683.87544664.87543326.875000000AMIL46AMIL 500 QP NACIONAL COPART3233073233.07ATIVORepasse</v>
      </c>
      <c r="AX75">
        <f t="shared" si="5"/>
        <v>1</v>
      </c>
      <c r="AY75">
        <v>7</v>
      </c>
      <c r="AZ75">
        <v>1</v>
      </c>
      <c r="BA75">
        <f t="shared" si="4"/>
        <v>1</v>
      </c>
    </row>
    <row r="76" spans="1:53">
      <c r="A76" s="33"/>
      <c r="B76" s="33"/>
      <c r="C76" s="33"/>
      <c r="D76" s="33"/>
      <c r="E76" s="33"/>
      <c r="F76" s="34"/>
      <c r="G76" s="33"/>
      <c r="H76" s="33"/>
      <c r="I76" s="33"/>
      <c r="J76" s="34">
        <v>73394939</v>
      </c>
      <c r="K76" s="29">
        <v>0</v>
      </c>
      <c r="L76" s="34" t="s">
        <v>834</v>
      </c>
      <c r="M76" s="33"/>
      <c r="N76" s="33"/>
      <c r="O76" s="33"/>
      <c r="P76" s="33"/>
      <c r="Q76" s="33"/>
      <c r="R76" s="34">
        <v>2715.79</v>
      </c>
      <c r="S76" s="34" t="s">
        <v>404</v>
      </c>
      <c r="T76" s="34" t="s">
        <v>404</v>
      </c>
      <c r="U76" s="34" t="s">
        <v>404</v>
      </c>
      <c r="V76" s="34">
        <v>57</v>
      </c>
      <c r="W76" s="34">
        <v>0</v>
      </c>
      <c r="X76" s="34">
        <v>1</v>
      </c>
      <c r="Y76" s="34">
        <v>161059</v>
      </c>
      <c r="Z76" s="35">
        <v>44761.875</v>
      </c>
      <c r="AA76" s="34" t="s">
        <v>392</v>
      </c>
      <c r="AB76" s="34">
        <v>0</v>
      </c>
      <c r="AC76" s="35"/>
      <c r="AD76" s="35">
        <v>44761.875</v>
      </c>
      <c r="AE76" s="35">
        <v>26993.916666666668</v>
      </c>
      <c r="AF76" s="35">
        <v>44683.875</v>
      </c>
      <c r="AG76" s="35">
        <v>44664.875</v>
      </c>
      <c r="AH76" s="35">
        <v>43326.875</v>
      </c>
      <c r="AI76" s="34"/>
      <c r="AJ76" s="34">
        <v>0</v>
      </c>
      <c r="AK76" s="34">
        <v>0</v>
      </c>
      <c r="AL76" s="34">
        <v>0</v>
      </c>
      <c r="AM76" s="34">
        <v>0</v>
      </c>
      <c r="AN76" s="34">
        <v>0</v>
      </c>
      <c r="AO76" s="34">
        <v>0</v>
      </c>
      <c r="AP76" s="34" t="s">
        <v>389</v>
      </c>
      <c r="AQ76" s="34">
        <v>46</v>
      </c>
      <c r="AR76" s="34" t="s">
        <v>581</v>
      </c>
      <c r="AS76" s="34">
        <v>323307</v>
      </c>
      <c r="AT76" s="34">
        <v>3233.07</v>
      </c>
      <c r="AU76" s="34" t="s">
        <v>408</v>
      </c>
      <c r="AV76" s="43" t="s">
        <v>1079</v>
      </c>
      <c r="AW76" t="str">
        <f t="shared" si="3"/>
        <v>733949390XDRXXNX LXMX BXLXGUXR2715.79SIMSIMSIM570116105944761.875ANMEP044761.87526993.916666666744683.87544664.87543326.875000000AMIL46AMIL 500 QP NACIONAL COPART3233073233.07ATIVORepasse</v>
      </c>
      <c r="AX76">
        <f t="shared" si="5"/>
        <v>1</v>
      </c>
      <c r="AY76">
        <v>7</v>
      </c>
      <c r="AZ76">
        <v>1</v>
      </c>
      <c r="BA76">
        <f t="shared" si="4"/>
        <v>1</v>
      </c>
    </row>
    <row r="77" spans="1:53">
      <c r="A77" s="33"/>
      <c r="B77" s="33"/>
      <c r="C77" s="33"/>
      <c r="D77" s="33"/>
      <c r="E77" s="33"/>
      <c r="F77" s="36">
        <v>0</v>
      </c>
      <c r="G77" s="33"/>
      <c r="H77" s="33"/>
      <c r="I77" s="33"/>
      <c r="J77" s="36">
        <v>73412061</v>
      </c>
      <c r="K77" s="30">
        <v>0</v>
      </c>
      <c r="L77" s="36" t="s">
        <v>841</v>
      </c>
      <c r="M77" s="33"/>
      <c r="N77" s="33"/>
      <c r="O77" s="33"/>
      <c r="P77" s="33"/>
      <c r="Q77" s="33"/>
      <c r="R77" s="36">
        <v>464.46</v>
      </c>
      <c r="S77" s="36" t="s">
        <v>404</v>
      </c>
      <c r="T77" s="36" t="s">
        <v>404</v>
      </c>
      <c r="U77" s="36" t="s">
        <v>386</v>
      </c>
      <c r="V77" s="36">
        <v>57</v>
      </c>
      <c r="W77" s="36">
        <v>0</v>
      </c>
      <c r="X77" s="36">
        <v>1</v>
      </c>
      <c r="Y77" s="36">
        <v>161381</v>
      </c>
      <c r="Z77" s="37">
        <v>44761.875</v>
      </c>
      <c r="AA77" s="36" t="s">
        <v>392</v>
      </c>
      <c r="AB77" s="36">
        <v>0</v>
      </c>
      <c r="AC77" s="37">
        <v>44718.875</v>
      </c>
      <c r="AD77" s="37">
        <v>44761.875</v>
      </c>
      <c r="AE77" s="37">
        <v>30085.875</v>
      </c>
      <c r="AF77" s="37">
        <v>44718.875</v>
      </c>
      <c r="AG77" s="37"/>
      <c r="AH77" s="37">
        <v>43326.875</v>
      </c>
      <c r="AI77" s="36"/>
      <c r="AJ77" s="36">
        <v>0</v>
      </c>
      <c r="AK77" s="36">
        <v>0</v>
      </c>
      <c r="AL77" s="36">
        <v>0</v>
      </c>
      <c r="AM77" s="36">
        <v>0</v>
      </c>
      <c r="AN77" s="36">
        <v>0</v>
      </c>
      <c r="AO77" s="36">
        <v>0</v>
      </c>
      <c r="AP77" s="36" t="s">
        <v>389</v>
      </c>
      <c r="AQ77" s="36">
        <v>46</v>
      </c>
      <c r="AR77" s="36" t="s">
        <v>400</v>
      </c>
      <c r="AS77" s="36">
        <v>55295</v>
      </c>
      <c r="AT77" s="36">
        <v>552.95000000000005</v>
      </c>
      <c r="AU77" s="36" t="s">
        <v>391</v>
      </c>
      <c r="AV77" s="43" t="s">
        <v>1079</v>
      </c>
      <c r="AW77" t="str">
        <f t="shared" si="3"/>
        <v>0734120610MXRXNX PXLX LXBXNX464.46SIMSIMNÃO570116138144761.875ANMEP044718.87544761.87530085.87544718.87543326.875000000AMIL46NEXT MUNICIPAL SÃO PAULO55295552.95INATIVORepasse</v>
      </c>
      <c r="AX77">
        <f t="shared" si="5"/>
        <v>0</v>
      </c>
      <c r="AY77">
        <v>7</v>
      </c>
      <c r="AZ77">
        <v>1</v>
      </c>
      <c r="BA77">
        <f t="shared" si="4"/>
        <v>0</v>
      </c>
    </row>
    <row r="78" spans="1:53">
      <c r="A78" s="33"/>
      <c r="B78" s="33"/>
      <c r="C78" s="33"/>
      <c r="D78" s="33"/>
      <c r="E78" s="33"/>
      <c r="F78" s="34">
        <v>0</v>
      </c>
      <c r="G78" s="33"/>
      <c r="H78" s="33"/>
      <c r="I78" s="33"/>
      <c r="J78" s="34">
        <v>73412061</v>
      </c>
      <c r="K78" s="29">
        <v>0</v>
      </c>
      <c r="L78" s="34" t="s">
        <v>841</v>
      </c>
      <c r="M78" s="33"/>
      <c r="N78" s="33"/>
      <c r="O78" s="33"/>
      <c r="P78" s="33"/>
      <c r="Q78" s="33"/>
      <c r="R78" s="34">
        <v>464.46</v>
      </c>
      <c r="S78" s="34" t="s">
        <v>404</v>
      </c>
      <c r="T78" s="34" t="s">
        <v>404</v>
      </c>
      <c r="U78" s="34" t="s">
        <v>386</v>
      </c>
      <c r="V78" s="34">
        <v>57</v>
      </c>
      <c r="W78" s="34">
        <v>0</v>
      </c>
      <c r="X78" s="34">
        <v>1</v>
      </c>
      <c r="Y78" s="34">
        <v>161381</v>
      </c>
      <c r="Z78" s="35">
        <v>44761.875</v>
      </c>
      <c r="AA78" s="34" t="s">
        <v>392</v>
      </c>
      <c r="AB78" s="34">
        <v>0</v>
      </c>
      <c r="AC78" s="35">
        <v>44718.875</v>
      </c>
      <c r="AD78" s="35">
        <v>44761.875</v>
      </c>
      <c r="AE78" s="35">
        <v>30085.875</v>
      </c>
      <c r="AF78" s="35">
        <v>44718.875</v>
      </c>
      <c r="AG78" s="35"/>
      <c r="AH78" s="35">
        <v>43326.875</v>
      </c>
      <c r="AI78" s="34"/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 t="s">
        <v>389</v>
      </c>
      <c r="AQ78" s="34">
        <v>46</v>
      </c>
      <c r="AR78" s="34" t="s">
        <v>400</v>
      </c>
      <c r="AS78" s="34">
        <v>55295</v>
      </c>
      <c r="AT78" s="34">
        <v>552.95000000000005</v>
      </c>
      <c r="AU78" s="34" t="s">
        <v>391</v>
      </c>
      <c r="AV78" s="43" t="s">
        <v>1079</v>
      </c>
      <c r="AW78" t="str">
        <f t="shared" si="3"/>
        <v>0734120610MXRXNX PXLX LXBXNX464.46SIMSIMNÃO570116138144761.875ANMEP044718.87544761.87530085.87544718.87543326.875000000AMIL46NEXT MUNICIPAL SÃO PAULO55295552.95INATIVORepasse</v>
      </c>
      <c r="AX78">
        <f t="shared" si="5"/>
        <v>1</v>
      </c>
      <c r="AY78">
        <v>7</v>
      </c>
      <c r="AZ78">
        <v>1</v>
      </c>
      <c r="BA78">
        <f t="shared" si="4"/>
        <v>1</v>
      </c>
    </row>
    <row r="79" spans="1:53">
      <c r="A79" s="33"/>
      <c r="B79" s="33"/>
      <c r="C79" s="33"/>
      <c r="D79" s="33"/>
      <c r="E79" s="33"/>
      <c r="F79" s="36">
        <v>0</v>
      </c>
      <c r="G79" s="33"/>
      <c r="H79" s="33"/>
      <c r="I79" s="33"/>
      <c r="J79" s="36">
        <v>73412061</v>
      </c>
      <c r="K79" s="30">
        <v>0</v>
      </c>
      <c r="L79" s="36" t="s">
        <v>841</v>
      </c>
      <c r="M79" s="33"/>
      <c r="N79" s="33"/>
      <c r="O79" s="33"/>
      <c r="P79" s="33"/>
      <c r="Q79" s="33"/>
      <c r="R79" s="36">
        <v>464.46</v>
      </c>
      <c r="S79" s="36" t="s">
        <v>404</v>
      </c>
      <c r="T79" s="36" t="s">
        <v>404</v>
      </c>
      <c r="U79" s="36" t="s">
        <v>386</v>
      </c>
      <c r="V79" s="36">
        <v>57</v>
      </c>
      <c r="W79" s="36">
        <v>0</v>
      </c>
      <c r="X79" s="36">
        <v>1</v>
      </c>
      <c r="Y79" s="36">
        <v>161381</v>
      </c>
      <c r="Z79" s="37">
        <v>44761.875</v>
      </c>
      <c r="AA79" s="36" t="s">
        <v>392</v>
      </c>
      <c r="AB79" s="36">
        <v>0</v>
      </c>
      <c r="AC79" s="37">
        <v>44718.875</v>
      </c>
      <c r="AD79" s="37">
        <v>44761.875</v>
      </c>
      <c r="AE79" s="37">
        <v>30085.875</v>
      </c>
      <c r="AF79" s="37">
        <v>44718.875</v>
      </c>
      <c r="AG79" s="37"/>
      <c r="AH79" s="37">
        <v>43326.875</v>
      </c>
      <c r="AI79" s="36"/>
      <c r="AJ79" s="36">
        <v>0</v>
      </c>
      <c r="AK79" s="36">
        <v>0</v>
      </c>
      <c r="AL79" s="36">
        <v>0</v>
      </c>
      <c r="AM79" s="36">
        <v>0</v>
      </c>
      <c r="AN79" s="36">
        <v>0</v>
      </c>
      <c r="AO79" s="36">
        <v>0</v>
      </c>
      <c r="AP79" s="36" t="s">
        <v>389</v>
      </c>
      <c r="AQ79" s="36">
        <v>46</v>
      </c>
      <c r="AR79" s="36" t="s">
        <v>400</v>
      </c>
      <c r="AS79" s="36">
        <v>55295</v>
      </c>
      <c r="AT79" s="36">
        <v>552.95000000000005</v>
      </c>
      <c r="AU79" s="36" t="s">
        <v>391</v>
      </c>
      <c r="AV79" s="43" t="s">
        <v>1079</v>
      </c>
      <c r="AW79" t="str">
        <f t="shared" si="3"/>
        <v>0734120610MXRXNX PXLX LXBXNX464.46SIMSIMNÃO570116138144761.875ANMEP044718.87544761.87530085.87544718.87543326.875000000AMIL46NEXT MUNICIPAL SÃO PAULO55295552.95INATIVORepasse</v>
      </c>
      <c r="AX79">
        <f t="shared" si="5"/>
        <v>1</v>
      </c>
      <c r="AY79">
        <v>7</v>
      </c>
      <c r="AZ79">
        <v>1</v>
      </c>
      <c r="BA79">
        <f t="shared" si="4"/>
        <v>1</v>
      </c>
    </row>
    <row r="80" spans="1:53">
      <c r="A80" s="33"/>
      <c r="B80" s="33"/>
      <c r="C80" s="33"/>
      <c r="D80" s="33"/>
      <c r="E80" s="33"/>
      <c r="F80" s="36"/>
      <c r="G80" s="33"/>
      <c r="H80" s="33"/>
      <c r="I80" s="33"/>
      <c r="J80" s="36">
        <v>73422263</v>
      </c>
      <c r="K80" s="30">
        <v>0</v>
      </c>
      <c r="L80" s="36" t="s">
        <v>844</v>
      </c>
      <c r="M80" s="33"/>
      <c r="N80" s="33"/>
      <c r="O80" s="33"/>
      <c r="P80" s="33"/>
      <c r="Q80" s="33"/>
      <c r="R80" s="36">
        <v>1921.13</v>
      </c>
      <c r="S80" s="36" t="s">
        <v>404</v>
      </c>
      <c r="T80" s="36" t="s">
        <v>404</v>
      </c>
      <c r="U80" s="36" t="s">
        <v>404</v>
      </c>
      <c r="V80" s="36">
        <v>246</v>
      </c>
      <c r="W80" s="36">
        <v>0</v>
      </c>
      <c r="X80" s="36">
        <v>1</v>
      </c>
      <c r="Y80" s="36">
        <v>161689</v>
      </c>
      <c r="Z80" s="37">
        <v>44761.875</v>
      </c>
      <c r="AA80" s="36" t="s">
        <v>843</v>
      </c>
      <c r="AB80" s="36">
        <v>0</v>
      </c>
      <c r="AC80" s="37"/>
      <c r="AD80" s="37">
        <v>44761.875</v>
      </c>
      <c r="AE80" s="37">
        <v>31664.875</v>
      </c>
      <c r="AF80" s="37">
        <v>43331.875</v>
      </c>
      <c r="AG80" s="37"/>
      <c r="AH80" s="37">
        <v>43326.875</v>
      </c>
      <c r="AI80" s="36"/>
      <c r="AJ80" s="36">
        <v>0</v>
      </c>
      <c r="AK80" s="36">
        <v>0</v>
      </c>
      <c r="AL80" s="36">
        <v>0</v>
      </c>
      <c r="AM80" s="36">
        <v>0</v>
      </c>
      <c r="AN80" s="36">
        <v>0</v>
      </c>
      <c r="AO80" s="36">
        <v>0</v>
      </c>
      <c r="AP80" s="36" t="s">
        <v>389</v>
      </c>
      <c r="AQ80" s="36">
        <v>46</v>
      </c>
      <c r="AR80" s="36" t="s">
        <v>398</v>
      </c>
      <c r="AS80" s="36">
        <v>231462</v>
      </c>
      <c r="AT80" s="36">
        <v>2314.62</v>
      </c>
      <c r="AU80" s="36" t="s">
        <v>408</v>
      </c>
      <c r="AV80" s="43" t="s">
        <v>1079</v>
      </c>
      <c r="AW80" t="str">
        <f t="shared" si="3"/>
        <v>734222630DXXGX MXRXNXTTX1921.13SIMSIMSIM2460116168944761.875ASCM SP - ASSOCIACAO DOS SERVIDORES DA CAMARA SP044761.87531664.87543331.87543326.875000000AMIL46AMIL 500 QP NACIONAL2314622314.62ATIVORepasse</v>
      </c>
      <c r="AX80">
        <f t="shared" si="5"/>
        <v>0</v>
      </c>
      <c r="AY80">
        <v>7</v>
      </c>
      <c r="AZ80">
        <v>1</v>
      </c>
      <c r="BA80">
        <f t="shared" si="4"/>
        <v>0</v>
      </c>
    </row>
    <row r="81" spans="1:53">
      <c r="A81" s="33"/>
      <c r="B81" s="33"/>
      <c r="C81" s="33"/>
      <c r="D81" s="33"/>
      <c r="E81" s="33"/>
      <c r="F81" s="34"/>
      <c r="G81" s="33"/>
      <c r="H81" s="33"/>
      <c r="I81" s="33"/>
      <c r="J81" s="34">
        <v>73422263</v>
      </c>
      <c r="K81" s="29">
        <v>0</v>
      </c>
      <c r="L81" s="34" t="s">
        <v>844</v>
      </c>
      <c r="M81" s="33"/>
      <c r="N81" s="33"/>
      <c r="O81" s="33"/>
      <c r="P81" s="33"/>
      <c r="Q81" s="33"/>
      <c r="R81" s="34">
        <v>1921.13</v>
      </c>
      <c r="S81" s="34" t="s">
        <v>404</v>
      </c>
      <c r="T81" s="34" t="s">
        <v>404</v>
      </c>
      <c r="U81" s="34" t="s">
        <v>404</v>
      </c>
      <c r="V81" s="34">
        <v>246</v>
      </c>
      <c r="W81" s="34">
        <v>0</v>
      </c>
      <c r="X81" s="34">
        <v>1</v>
      </c>
      <c r="Y81" s="34">
        <v>161689</v>
      </c>
      <c r="Z81" s="35">
        <v>44761.875</v>
      </c>
      <c r="AA81" s="34" t="s">
        <v>843</v>
      </c>
      <c r="AB81" s="34">
        <v>0</v>
      </c>
      <c r="AC81" s="35"/>
      <c r="AD81" s="35">
        <v>44761.875</v>
      </c>
      <c r="AE81" s="35">
        <v>31664.875</v>
      </c>
      <c r="AF81" s="35">
        <v>43331.875</v>
      </c>
      <c r="AG81" s="35"/>
      <c r="AH81" s="35">
        <v>43326.875</v>
      </c>
      <c r="AI81" s="34"/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 t="s">
        <v>389</v>
      </c>
      <c r="AQ81" s="34">
        <v>46</v>
      </c>
      <c r="AR81" s="34" t="s">
        <v>398</v>
      </c>
      <c r="AS81" s="34">
        <v>231462</v>
      </c>
      <c r="AT81" s="34">
        <v>2314.62</v>
      </c>
      <c r="AU81" s="34" t="s">
        <v>408</v>
      </c>
      <c r="AV81" s="43" t="s">
        <v>1079</v>
      </c>
      <c r="AW81" t="str">
        <f t="shared" si="3"/>
        <v>734222630DXXGX MXRXNXTTX1921.13SIMSIMSIM2460116168944761.875ASCM SP - ASSOCIACAO DOS SERVIDORES DA CAMARA SP044761.87531664.87543331.87543326.875000000AMIL46AMIL 500 QP NACIONAL2314622314.62ATIVORepasse</v>
      </c>
      <c r="AX81">
        <f t="shared" si="5"/>
        <v>1</v>
      </c>
      <c r="AY81">
        <v>7</v>
      </c>
      <c r="AZ81">
        <v>1</v>
      </c>
      <c r="BA81">
        <f t="shared" si="4"/>
        <v>1</v>
      </c>
    </row>
    <row r="82" spans="1:53">
      <c r="A82" s="33"/>
      <c r="B82" s="33"/>
      <c r="C82" s="33"/>
      <c r="D82" s="33"/>
      <c r="E82" s="33"/>
      <c r="F82" s="36"/>
      <c r="G82" s="33"/>
      <c r="H82" s="33"/>
      <c r="I82" s="33"/>
      <c r="J82" s="36">
        <v>73422263</v>
      </c>
      <c r="K82" s="30">
        <v>0</v>
      </c>
      <c r="L82" s="36" t="s">
        <v>844</v>
      </c>
      <c r="M82" s="33"/>
      <c r="N82" s="33"/>
      <c r="O82" s="33"/>
      <c r="P82" s="33"/>
      <c r="Q82" s="33"/>
      <c r="R82" s="36">
        <v>1921.13</v>
      </c>
      <c r="S82" s="36" t="s">
        <v>404</v>
      </c>
      <c r="T82" s="36" t="s">
        <v>404</v>
      </c>
      <c r="U82" s="36" t="s">
        <v>404</v>
      </c>
      <c r="V82" s="36">
        <v>246</v>
      </c>
      <c r="W82" s="36">
        <v>0</v>
      </c>
      <c r="X82" s="36">
        <v>1</v>
      </c>
      <c r="Y82" s="36">
        <v>161689</v>
      </c>
      <c r="Z82" s="37">
        <v>44761.875</v>
      </c>
      <c r="AA82" s="36" t="s">
        <v>843</v>
      </c>
      <c r="AB82" s="36">
        <v>0</v>
      </c>
      <c r="AC82" s="37"/>
      <c r="AD82" s="37">
        <v>44761.875</v>
      </c>
      <c r="AE82" s="37">
        <v>31664.875</v>
      </c>
      <c r="AF82" s="37">
        <v>43331.875</v>
      </c>
      <c r="AG82" s="37"/>
      <c r="AH82" s="37">
        <v>43326.875</v>
      </c>
      <c r="AI82" s="36"/>
      <c r="AJ82" s="36">
        <v>0</v>
      </c>
      <c r="AK82" s="36">
        <v>0</v>
      </c>
      <c r="AL82" s="36">
        <v>0</v>
      </c>
      <c r="AM82" s="36">
        <v>0</v>
      </c>
      <c r="AN82" s="36">
        <v>0</v>
      </c>
      <c r="AO82" s="36">
        <v>0</v>
      </c>
      <c r="AP82" s="36" t="s">
        <v>389</v>
      </c>
      <c r="AQ82" s="36">
        <v>46</v>
      </c>
      <c r="AR82" s="36" t="s">
        <v>398</v>
      </c>
      <c r="AS82" s="36">
        <v>231462</v>
      </c>
      <c r="AT82" s="36">
        <v>2314.62</v>
      </c>
      <c r="AU82" s="36" t="s">
        <v>408</v>
      </c>
      <c r="AV82" s="43" t="s">
        <v>1079</v>
      </c>
      <c r="AW82" t="str">
        <f t="shared" si="3"/>
        <v>734222630DXXGX MXRXNXTTX1921.13SIMSIMSIM2460116168944761.875ASCM SP - ASSOCIACAO DOS SERVIDORES DA CAMARA SP044761.87531664.87543331.87543326.875000000AMIL46AMIL 500 QP NACIONAL2314622314.62ATIVORepasse</v>
      </c>
      <c r="AX82">
        <f t="shared" si="5"/>
        <v>1</v>
      </c>
      <c r="AY82">
        <v>7</v>
      </c>
      <c r="AZ82">
        <v>1</v>
      </c>
      <c r="BA82">
        <f t="shared" si="4"/>
        <v>1</v>
      </c>
    </row>
    <row r="83" spans="1:53">
      <c r="A83" s="33"/>
      <c r="B83" s="33"/>
      <c r="C83" s="33"/>
      <c r="D83" s="33"/>
      <c r="E83" s="33"/>
      <c r="F83" s="34">
        <v>1189435000</v>
      </c>
      <c r="G83" s="33"/>
      <c r="H83" s="33"/>
      <c r="I83" s="33"/>
      <c r="J83" s="34">
        <v>73471899</v>
      </c>
      <c r="K83" s="29">
        <v>0</v>
      </c>
      <c r="L83" s="34" t="s">
        <v>490</v>
      </c>
      <c r="M83" s="33"/>
      <c r="N83" s="33"/>
      <c r="O83" s="33"/>
      <c r="P83" s="33"/>
      <c r="Q83" s="33"/>
      <c r="R83" s="34">
        <v>664.5</v>
      </c>
      <c r="S83" s="34" t="s">
        <v>404</v>
      </c>
      <c r="T83" s="34" t="s">
        <v>404</v>
      </c>
      <c r="U83" s="34" t="s">
        <v>404</v>
      </c>
      <c r="V83" s="34">
        <v>57</v>
      </c>
      <c r="W83" s="34">
        <v>0</v>
      </c>
      <c r="X83" s="34">
        <v>1</v>
      </c>
      <c r="Y83" s="34">
        <v>162605</v>
      </c>
      <c r="Z83" s="35">
        <v>44777.875</v>
      </c>
      <c r="AA83" s="34" t="s">
        <v>392</v>
      </c>
      <c r="AB83" s="34">
        <v>0</v>
      </c>
      <c r="AC83" s="35"/>
      <c r="AD83" s="35">
        <v>44777.875</v>
      </c>
      <c r="AE83" s="35">
        <v>30803.875</v>
      </c>
      <c r="AF83" s="35">
        <v>43335.875</v>
      </c>
      <c r="AG83" s="35"/>
      <c r="AH83" s="35">
        <v>43343.875</v>
      </c>
      <c r="AI83" s="34"/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 t="s">
        <v>389</v>
      </c>
      <c r="AQ83" s="34">
        <v>46</v>
      </c>
      <c r="AR83" s="34" t="s">
        <v>400</v>
      </c>
      <c r="AS83" s="34">
        <v>79106</v>
      </c>
      <c r="AT83" s="34">
        <v>791.06</v>
      </c>
      <c r="AU83" s="34" t="s">
        <v>408</v>
      </c>
      <c r="AV83" s="43" t="s">
        <v>1079</v>
      </c>
      <c r="AW83" t="str">
        <f t="shared" si="3"/>
        <v>1189435000734718990XLXNX MXWXDX DX XUZX664.5SIMSIMSIM570116260544777.875ANMEP044777.87530803.87543335.87543343.875000000AMIL46NEXT MUNICIPAL SÃO PAULO79106791.06ATIVORepasse</v>
      </c>
      <c r="AX83">
        <f t="shared" si="5"/>
        <v>0</v>
      </c>
      <c r="AY83">
        <v>8</v>
      </c>
      <c r="AZ83">
        <v>1</v>
      </c>
      <c r="BA83">
        <f t="shared" si="4"/>
        <v>0</v>
      </c>
    </row>
    <row r="84" spans="1:53">
      <c r="A84" s="33"/>
      <c r="B84" s="33"/>
      <c r="C84" s="33"/>
      <c r="D84" s="33"/>
      <c r="E84" s="33"/>
      <c r="F84" s="34"/>
      <c r="G84" s="33"/>
      <c r="H84" s="33"/>
      <c r="I84" s="33"/>
      <c r="J84" s="34">
        <v>73473260</v>
      </c>
      <c r="K84" s="29">
        <v>0</v>
      </c>
      <c r="L84" s="34" t="s">
        <v>845</v>
      </c>
      <c r="M84" s="33"/>
      <c r="N84" s="33"/>
      <c r="O84" s="33"/>
      <c r="P84" s="33"/>
      <c r="Q84" s="33"/>
      <c r="R84" s="34">
        <v>2928.85</v>
      </c>
      <c r="S84" s="34" t="s">
        <v>386</v>
      </c>
      <c r="T84" s="34" t="s">
        <v>386</v>
      </c>
      <c r="U84" s="34" t="s">
        <v>386</v>
      </c>
      <c r="V84" s="34">
        <v>57</v>
      </c>
      <c r="W84" s="34">
        <v>0</v>
      </c>
      <c r="X84" s="34">
        <v>1</v>
      </c>
      <c r="Y84" s="34">
        <v>163236</v>
      </c>
      <c r="Z84" s="35">
        <v>44761.875</v>
      </c>
      <c r="AA84" s="34" t="s">
        <v>392</v>
      </c>
      <c r="AB84" s="34">
        <v>0</v>
      </c>
      <c r="AC84" s="35"/>
      <c r="AD84" s="35">
        <v>44761.875</v>
      </c>
      <c r="AE84" s="35">
        <v>28144.916666666668</v>
      </c>
      <c r="AF84" s="35">
        <v>44635.875</v>
      </c>
      <c r="AG84" s="35">
        <v>44605.875</v>
      </c>
      <c r="AH84" s="35">
        <v>43326.875</v>
      </c>
      <c r="AI84" s="34"/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 t="s">
        <v>389</v>
      </c>
      <c r="AQ84" s="34"/>
      <c r="AR84" s="34" t="s">
        <v>390</v>
      </c>
      <c r="AS84" s="34">
        <v>119792</v>
      </c>
      <c r="AT84" s="34">
        <v>1197.92</v>
      </c>
      <c r="AU84" s="34" t="s">
        <v>408</v>
      </c>
      <c r="AV84" s="43" t="s">
        <v>1079</v>
      </c>
      <c r="AW84" t="str">
        <f t="shared" si="3"/>
        <v>734732600BXRTX WXLMXN BXNXVXDX2928.85NÃONÃONÃO570116323644761.875ANMEP044761.87528144.916666666744635.87544605.87543326.875000000AMILAMIL 400 QP NACIONAL1197921197.92ATIVORepasse</v>
      </c>
      <c r="AX84">
        <f t="shared" si="5"/>
        <v>0</v>
      </c>
      <c r="AY84">
        <v>7</v>
      </c>
      <c r="AZ84">
        <v>1</v>
      </c>
      <c r="BA84">
        <f t="shared" si="4"/>
        <v>0</v>
      </c>
    </row>
    <row r="85" spans="1:53">
      <c r="A85" s="33"/>
      <c r="B85" s="33"/>
      <c r="C85" s="33"/>
      <c r="D85" s="33"/>
      <c r="E85" s="33"/>
      <c r="F85" s="36"/>
      <c r="G85" s="33"/>
      <c r="H85" s="33"/>
      <c r="I85" s="33"/>
      <c r="J85" s="36">
        <v>73473260</v>
      </c>
      <c r="K85" s="30">
        <v>0</v>
      </c>
      <c r="L85" s="36" t="s">
        <v>845</v>
      </c>
      <c r="M85" s="33"/>
      <c r="N85" s="33"/>
      <c r="O85" s="33"/>
      <c r="P85" s="33"/>
      <c r="Q85" s="33"/>
      <c r="R85" s="36">
        <v>2928.85</v>
      </c>
      <c r="S85" s="36" t="s">
        <v>386</v>
      </c>
      <c r="T85" s="36" t="s">
        <v>386</v>
      </c>
      <c r="U85" s="36" t="s">
        <v>386</v>
      </c>
      <c r="V85" s="36">
        <v>57</v>
      </c>
      <c r="W85" s="36">
        <v>0</v>
      </c>
      <c r="X85" s="36">
        <v>1</v>
      </c>
      <c r="Y85" s="36">
        <v>163236</v>
      </c>
      <c r="Z85" s="37">
        <v>44761.875</v>
      </c>
      <c r="AA85" s="36" t="s">
        <v>392</v>
      </c>
      <c r="AB85" s="36">
        <v>0</v>
      </c>
      <c r="AC85" s="37"/>
      <c r="AD85" s="37">
        <v>44761.875</v>
      </c>
      <c r="AE85" s="37">
        <v>28144.916666666668</v>
      </c>
      <c r="AF85" s="37">
        <v>44635.875</v>
      </c>
      <c r="AG85" s="37">
        <v>44605.875</v>
      </c>
      <c r="AH85" s="37">
        <v>43326.875</v>
      </c>
      <c r="AI85" s="36"/>
      <c r="AJ85" s="36">
        <v>0</v>
      </c>
      <c r="AK85" s="36">
        <v>0</v>
      </c>
      <c r="AL85" s="36">
        <v>0</v>
      </c>
      <c r="AM85" s="36">
        <v>0</v>
      </c>
      <c r="AN85" s="36">
        <v>0</v>
      </c>
      <c r="AO85" s="36">
        <v>0</v>
      </c>
      <c r="AP85" s="36" t="s">
        <v>389</v>
      </c>
      <c r="AQ85" s="36"/>
      <c r="AR85" s="36" t="s">
        <v>390</v>
      </c>
      <c r="AS85" s="36">
        <v>119792</v>
      </c>
      <c r="AT85" s="36">
        <v>1197.92</v>
      </c>
      <c r="AU85" s="36" t="s">
        <v>408</v>
      </c>
      <c r="AV85" s="43" t="s">
        <v>1079</v>
      </c>
      <c r="AW85" t="str">
        <f t="shared" si="3"/>
        <v>734732600BXRTX WXLMXN BXNXVXDX2928.85NÃONÃONÃO570116323644761.875ANMEP044761.87528144.916666666744635.87544605.87543326.875000000AMILAMIL 400 QP NACIONAL1197921197.92ATIVORepasse</v>
      </c>
      <c r="AX85">
        <f t="shared" si="5"/>
        <v>1</v>
      </c>
      <c r="AY85">
        <v>7</v>
      </c>
      <c r="AZ85">
        <v>1</v>
      </c>
      <c r="BA85">
        <f t="shared" si="4"/>
        <v>1</v>
      </c>
    </row>
    <row r="86" spans="1:53">
      <c r="A86" s="33"/>
      <c r="B86" s="33"/>
      <c r="C86" s="33"/>
      <c r="D86" s="33"/>
      <c r="E86" s="33"/>
      <c r="F86" s="34"/>
      <c r="G86" s="33"/>
      <c r="H86" s="33"/>
      <c r="I86" s="33"/>
      <c r="J86" s="34">
        <v>73473260</v>
      </c>
      <c r="K86" s="29">
        <v>0</v>
      </c>
      <c r="L86" s="34" t="s">
        <v>845</v>
      </c>
      <c r="M86" s="33"/>
      <c r="N86" s="33"/>
      <c r="O86" s="33"/>
      <c r="P86" s="33"/>
      <c r="Q86" s="33"/>
      <c r="R86" s="34">
        <v>2928.85</v>
      </c>
      <c r="S86" s="34" t="s">
        <v>386</v>
      </c>
      <c r="T86" s="34" t="s">
        <v>386</v>
      </c>
      <c r="U86" s="34" t="s">
        <v>386</v>
      </c>
      <c r="V86" s="34">
        <v>57</v>
      </c>
      <c r="W86" s="34">
        <v>0</v>
      </c>
      <c r="X86" s="34">
        <v>1</v>
      </c>
      <c r="Y86" s="34">
        <v>163236</v>
      </c>
      <c r="Z86" s="35">
        <v>44761.875</v>
      </c>
      <c r="AA86" s="34" t="s">
        <v>392</v>
      </c>
      <c r="AB86" s="34">
        <v>0</v>
      </c>
      <c r="AC86" s="35"/>
      <c r="AD86" s="35">
        <v>44761.875</v>
      </c>
      <c r="AE86" s="35">
        <v>28144.916666666668</v>
      </c>
      <c r="AF86" s="35">
        <v>44635.875</v>
      </c>
      <c r="AG86" s="35">
        <v>44605.875</v>
      </c>
      <c r="AH86" s="35">
        <v>43326.875</v>
      </c>
      <c r="AI86" s="34"/>
      <c r="AJ86" s="34">
        <v>0</v>
      </c>
      <c r="AK86" s="34">
        <v>0</v>
      </c>
      <c r="AL86" s="34">
        <v>0</v>
      </c>
      <c r="AM86" s="34">
        <v>0</v>
      </c>
      <c r="AN86" s="34">
        <v>0</v>
      </c>
      <c r="AO86" s="34">
        <v>0</v>
      </c>
      <c r="AP86" s="34" t="s">
        <v>389</v>
      </c>
      <c r="AQ86" s="34"/>
      <c r="AR86" s="34" t="s">
        <v>390</v>
      </c>
      <c r="AS86" s="34">
        <v>119792</v>
      </c>
      <c r="AT86" s="34">
        <v>1197.92</v>
      </c>
      <c r="AU86" s="34" t="s">
        <v>408</v>
      </c>
      <c r="AV86" s="43" t="s">
        <v>1079</v>
      </c>
      <c r="AW86" t="str">
        <f t="shared" si="3"/>
        <v>734732600BXRTX WXLMXN BXNXVXDX2928.85NÃONÃONÃO570116323644761.875ANMEP044761.87528144.916666666744635.87544605.87543326.875000000AMILAMIL 400 QP NACIONAL1197921197.92ATIVORepasse</v>
      </c>
      <c r="AX86">
        <f t="shared" si="5"/>
        <v>1</v>
      </c>
      <c r="AY86">
        <v>7</v>
      </c>
      <c r="AZ86">
        <v>1</v>
      </c>
      <c r="BA86">
        <f t="shared" si="4"/>
        <v>1</v>
      </c>
    </row>
    <row r="87" spans="1:53">
      <c r="A87" s="33"/>
      <c r="B87" s="33"/>
      <c r="C87" s="33"/>
      <c r="D87" s="33"/>
      <c r="E87" s="33"/>
      <c r="F87" s="36"/>
      <c r="G87" s="33"/>
      <c r="H87" s="33"/>
      <c r="I87" s="33"/>
      <c r="J87" s="36">
        <v>73473261</v>
      </c>
      <c r="K87" s="30">
        <v>0</v>
      </c>
      <c r="L87" s="36" t="s">
        <v>846</v>
      </c>
      <c r="M87" s="33"/>
      <c r="N87" s="33"/>
      <c r="O87" s="33"/>
      <c r="P87" s="33"/>
      <c r="Q87" s="33"/>
      <c r="R87" s="36">
        <v>1180.28</v>
      </c>
      <c r="S87" s="36" t="s">
        <v>386</v>
      </c>
      <c r="T87" s="36" t="s">
        <v>386</v>
      </c>
      <c r="U87" s="36" t="s">
        <v>386</v>
      </c>
      <c r="V87" s="36">
        <v>57</v>
      </c>
      <c r="W87" s="36">
        <v>0</v>
      </c>
      <c r="X87" s="36">
        <v>1</v>
      </c>
      <c r="Y87" s="36">
        <v>163236</v>
      </c>
      <c r="Z87" s="37">
        <v>44761.875</v>
      </c>
      <c r="AA87" s="36" t="s">
        <v>392</v>
      </c>
      <c r="AB87" s="36">
        <v>1</v>
      </c>
      <c r="AC87" s="37"/>
      <c r="AD87" s="37">
        <v>44761.875</v>
      </c>
      <c r="AE87" s="37">
        <v>42902.875</v>
      </c>
      <c r="AF87" s="37">
        <v>44635.875</v>
      </c>
      <c r="AG87" s="37"/>
      <c r="AH87" s="37">
        <v>43326.875</v>
      </c>
      <c r="AI87" s="36"/>
      <c r="AJ87" s="36">
        <v>0</v>
      </c>
      <c r="AK87" s="36">
        <v>0</v>
      </c>
      <c r="AL87" s="36">
        <v>0</v>
      </c>
      <c r="AM87" s="36">
        <v>0</v>
      </c>
      <c r="AN87" s="36">
        <v>0</v>
      </c>
      <c r="AO87" s="36">
        <v>0</v>
      </c>
      <c r="AP87" s="36" t="s">
        <v>389</v>
      </c>
      <c r="AQ87" s="36"/>
      <c r="AR87" s="36" t="s">
        <v>390</v>
      </c>
      <c r="AS87" s="36">
        <v>51298</v>
      </c>
      <c r="AT87" s="36">
        <v>512.98</v>
      </c>
      <c r="AU87" s="36" t="s">
        <v>408</v>
      </c>
      <c r="AV87" s="43" t="s">
        <v>1079</v>
      </c>
      <c r="AW87" t="str">
        <f t="shared" si="3"/>
        <v>734732610BXXTRXZ WXLMXN BXNXVXDX1180.28NÃONÃONÃO570116323644761.875ANMEP144761.87542902.87544635.87543326.875000000AMILAMIL 400 QP NACIONAL51298512.98ATIVORepasse</v>
      </c>
      <c r="AX87">
        <f t="shared" si="5"/>
        <v>0</v>
      </c>
      <c r="AY87">
        <v>7</v>
      </c>
      <c r="AZ87">
        <v>1</v>
      </c>
      <c r="BA87">
        <f t="shared" si="4"/>
        <v>0</v>
      </c>
    </row>
    <row r="88" spans="1:53">
      <c r="A88" s="33"/>
      <c r="B88" s="33"/>
      <c r="C88" s="33"/>
      <c r="D88" s="33"/>
      <c r="E88" s="33"/>
      <c r="F88" s="34"/>
      <c r="G88" s="33"/>
      <c r="H88" s="33"/>
      <c r="I88" s="33"/>
      <c r="J88" s="34">
        <v>73473261</v>
      </c>
      <c r="K88" s="29">
        <v>0</v>
      </c>
      <c r="L88" s="34" t="s">
        <v>846</v>
      </c>
      <c r="M88" s="33"/>
      <c r="N88" s="33"/>
      <c r="O88" s="33"/>
      <c r="P88" s="33"/>
      <c r="Q88" s="33"/>
      <c r="R88" s="34">
        <v>1180.28</v>
      </c>
      <c r="S88" s="34" t="s">
        <v>386</v>
      </c>
      <c r="T88" s="34" t="s">
        <v>386</v>
      </c>
      <c r="U88" s="34" t="s">
        <v>386</v>
      </c>
      <c r="V88" s="34">
        <v>57</v>
      </c>
      <c r="W88" s="34">
        <v>0</v>
      </c>
      <c r="X88" s="34">
        <v>1</v>
      </c>
      <c r="Y88" s="34">
        <v>163236</v>
      </c>
      <c r="Z88" s="35">
        <v>44761.875</v>
      </c>
      <c r="AA88" s="34" t="s">
        <v>392</v>
      </c>
      <c r="AB88" s="34">
        <v>1</v>
      </c>
      <c r="AC88" s="35"/>
      <c r="AD88" s="35">
        <v>44761.875</v>
      </c>
      <c r="AE88" s="35">
        <v>42902.875</v>
      </c>
      <c r="AF88" s="35">
        <v>44635.875</v>
      </c>
      <c r="AG88" s="35"/>
      <c r="AH88" s="35">
        <v>43326.875</v>
      </c>
      <c r="AI88" s="34"/>
      <c r="AJ88" s="34">
        <v>0</v>
      </c>
      <c r="AK88" s="34">
        <v>0</v>
      </c>
      <c r="AL88" s="34">
        <v>0</v>
      </c>
      <c r="AM88" s="34">
        <v>0</v>
      </c>
      <c r="AN88" s="34">
        <v>0</v>
      </c>
      <c r="AO88" s="34">
        <v>0</v>
      </c>
      <c r="AP88" s="34" t="s">
        <v>389</v>
      </c>
      <c r="AQ88" s="34"/>
      <c r="AR88" s="34" t="s">
        <v>390</v>
      </c>
      <c r="AS88" s="34">
        <v>51298</v>
      </c>
      <c r="AT88" s="34">
        <v>512.98</v>
      </c>
      <c r="AU88" s="34" t="s">
        <v>408</v>
      </c>
      <c r="AV88" s="43" t="s">
        <v>1079</v>
      </c>
      <c r="AW88" t="str">
        <f t="shared" si="3"/>
        <v>734732610BXXTRXZ WXLMXN BXNXVXDX1180.28NÃONÃONÃO570116323644761.875ANMEP144761.87542902.87544635.87543326.875000000AMILAMIL 400 QP NACIONAL51298512.98ATIVORepasse</v>
      </c>
      <c r="AX88">
        <f t="shared" si="5"/>
        <v>1</v>
      </c>
      <c r="AY88">
        <v>7</v>
      </c>
      <c r="AZ88">
        <v>1</v>
      </c>
      <c r="BA88">
        <f t="shared" si="4"/>
        <v>1</v>
      </c>
    </row>
    <row r="89" spans="1:53">
      <c r="A89" s="33"/>
      <c r="B89" s="33"/>
      <c r="C89" s="33"/>
      <c r="D89" s="33"/>
      <c r="E89" s="33"/>
      <c r="F89" s="36"/>
      <c r="G89" s="33"/>
      <c r="H89" s="33"/>
      <c r="I89" s="33"/>
      <c r="J89" s="36">
        <v>73473261</v>
      </c>
      <c r="K89" s="30">
        <v>0</v>
      </c>
      <c r="L89" s="36" t="s">
        <v>846</v>
      </c>
      <c r="M89" s="33"/>
      <c r="N89" s="33"/>
      <c r="O89" s="33"/>
      <c r="P89" s="33"/>
      <c r="Q89" s="33"/>
      <c r="R89" s="36">
        <v>1180.28</v>
      </c>
      <c r="S89" s="36" t="s">
        <v>386</v>
      </c>
      <c r="T89" s="36" t="s">
        <v>386</v>
      </c>
      <c r="U89" s="36" t="s">
        <v>386</v>
      </c>
      <c r="V89" s="36">
        <v>57</v>
      </c>
      <c r="W89" s="36">
        <v>0</v>
      </c>
      <c r="X89" s="36">
        <v>1</v>
      </c>
      <c r="Y89" s="36">
        <v>163236</v>
      </c>
      <c r="Z89" s="37">
        <v>44761.875</v>
      </c>
      <c r="AA89" s="36" t="s">
        <v>392</v>
      </c>
      <c r="AB89" s="36">
        <v>1</v>
      </c>
      <c r="AC89" s="37"/>
      <c r="AD89" s="37">
        <v>44761.875</v>
      </c>
      <c r="AE89" s="37">
        <v>42902.875</v>
      </c>
      <c r="AF89" s="37">
        <v>44635.875</v>
      </c>
      <c r="AG89" s="37"/>
      <c r="AH89" s="37">
        <v>43326.875</v>
      </c>
      <c r="AI89" s="36"/>
      <c r="AJ89" s="36">
        <v>0</v>
      </c>
      <c r="AK89" s="36">
        <v>0</v>
      </c>
      <c r="AL89" s="36">
        <v>0</v>
      </c>
      <c r="AM89" s="36">
        <v>0</v>
      </c>
      <c r="AN89" s="36">
        <v>0</v>
      </c>
      <c r="AO89" s="36">
        <v>0</v>
      </c>
      <c r="AP89" s="36" t="s">
        <v>389</v>
      </c>
      <c r="AQ89" s="36"/>
      <c r="AR89" s="36" t="s">
        <v>390</v>
      </c>
      <c r="AS89" s="36">
        <v>51298</v>
      </c>
      <c r="AT89" s="36">
        <v>512.98</v>
      </c>
      <c r="AU89" s="36" t="s">
        <v>408</v>
      </c>
      <c r="AV89" s="43" t="s">
        <v>1079</v>
      </c>
      <c r="AW89" t="str">
        <f t="shared" si="3"/>
        <v>734732610BXXTRXZ WXLMXN BXNXVXDX1180.28NÃONÃONÃO570116323644761.875ANMEP144761.87542902.87544635.87543326.875000000AMILAMIL 400 QP NACIONAL51298512.98ATIVORepasse</v>
      </c>
      <c r="AX89">
        <f t="shared" si="5"/>
        <v>1</v>
      </c>
      <c r="AY89">
        <v>7</v>
      </c>
      <c r="AZ89">
        <v>1</v>
      </c>
      <c r="BA89">
        <f t="shared" si="4"/>
        <v>1</v>
      </c>
    </row>
    <row r="90" spans="1:53">
      <c r="A90" s="33"/>
      <c r="B90" s="33"/>
      <c r="C90" s="33"/>
      <c r="D90" s="33"/>
      <c r="E90" s="33"/>
      <c r="F90" s="34">
        <v>1189455000</v>
      </c>
      <c r="G90" s="33"/>
      <c r="H90" s="33"/>
      <c r="I90" s="33"/>
      <c r="J90" s="34">
        <v>73473269</v>
      </c>
      <c r="K90" s="29">
        <v>0</v>
      </c>
      <c r="L90" s="34" t="s">
        <v>495</v>
      </c>
      <c r="M90" s="33"/>
      <c r="N90" s="33"/>
      <c r="O90" s="33"/>
      <c r="P90" s="33"/>
      <c r="Q90" s="33"/>
      <c r="R90" s="34">
        <v>1873.43</v>
      </c>
      <c r="S90" s="34" t="s">
        <v>404</v>
      </c>
      <c r="T90" s="34" t="s">
        <v>404</v>
      </c>
      <c r="U90" s="34" t="s">
        <v>404</v>
      </c>
      <c r="V90" s="34">
        <v>19</v>
      </c>
      <c r="W90" s="34">
        <v>0</v>
      </c>
      <c r="X90" s="34">
        <v>1</v>
      </c>
      <c r="Y90" s="34">
        <v>163259</v>
      </c>
      <c r="Z90" s="35">
        <v>44777.875</v>
      </c>
      <c r="AA90" s="34" t="s">
        <v>387</v>
      </c>
      <c r="AB90" s="34">
        <v>0</v>
      </c>
      <c r="AC90" s="35"/>
      <c r="AD90" s="35">
        <v>44777.875</v>
      </c>
      <c r="AE90" s="35">
        <v>31593.875</v>
      </c>
      <c r="AF90" s="35">
        <v>44770.875</v>
      </c>
      <c r="AG90" s="35">
        <v>44770.875</v>
      </c>
      <c r="AH90" s="35">
        <v>43343.875</v>
      </c>
      <c r="AI90" s="34"/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 t="s">
        <v>389</v>
      </c>
      <c r="AQ90" s="34">
        <v>46</v>
      </c>
      <c r="AR90" s="34" t="s">
        <v>476</v>
      </c>
      <c r="AS90" s="34">
        <v>223031</v>
      </c>
      <c r="AT90" s="34">
        <v>2230.31</v>
      </c>
      <c r="AU90" s="34" t="s">
        <v>408</v>
      </c>
      <c r="AV90" s="43" t="s">
        <v>1079</v>
      </c>
      <c r="AW90" t="str">
        <f t="shared" si="3"/>
        <v>1189455000734732690NXNXHXNX BXX MXRTX DX FRXXTX1873.43SIMSIMSIM190116325944777.875FNEL044777.87531593.87544770.87544770.87543343.875000000AMIL46AMIL 400 QC NACIONAL2230312230.31ATIVORepasse</v>
      </c>
      <c r="AX90">
        <f t="shared" si="5"/>
        <v>0</v>
      </c>
      <c r="AY90">
        <v>8</v>
      </c>
      <c r="AZ90">
        <v>1</v>
      </c>
      <c r="BA90">
        <f t="shared" si="4"/>
        <v>0</v>
      </c>
    </row>
    <row r="91" spans="1:53">
      <c r="A91" s="33"/>
      <c r="B91" s="33"/>
      <c r="C91" s="33"/>
      <c r="D91" s="33"/>
      <c r="E91" s="33"/>
      <c r="F91" s="34">
        <v>1191011000</v>
      </c>
      <c r="G91" s="33"/>
      <c r="H91" s="33"/>
      <c r="I91" s="33"/>
      <c r="J91" s="34">
        <v>73473289</v>
      </c>
      <c r="K91" s="29">
        <v>0</v>
      </c>
      <c r="L91" s="34" t="s">
        <v>497</v>
      </c>
      <c r="M91" s="33"/>
      <c r="N91" s="33"/>
      <c r="O91" s="33"/>
      <c r="P91" s="33"/>
      <c r="Q91" s="33"/>
      <c r="R91" s="34">
        <v>2833.62</v>
      </c>
      <c r="S91" s="34" t="s">
        <v>404</v>
      </c>
      <c r="T91" s="34" t="s">
        <v>404</v>
      </c>
      <c r="U91" s="34" t="s">
        <v>404</v>
      </c>
      <c r="V91" s="34">
        <v>220</v>
      </c>
      <c r="W91" s="34">
        <v>0</v>
      </c>
      <c r="X91" s="34">
        <v>1</v>
      </c>
      <c r="Y91" s="34">
        <v>163299</v>
      </c>
      <c r="Z91" s="35">
        <v>44777.875</v>
      </c>
      <c r="AA91" s="34" t="s">
        <v>473</v>
      </c>
      <c r="AB91" s="34">
        <v>0</v>
      </c>
      <c r="AC91" s="35">
        <v>44773.875</v>
      </c>
      <c r="AD91" s="35">
        <v>44777.875</v>
      </c>
      <c r="AE91" s="35">
        <v>25874.875</v>
      </c>
      <c r="AF91" s="35">
        <v>44773.875</v>
      </c>
      <c r="AG91" s="35"/>
      <c r="AH91" s="35">
        <v>43343.875</v>
      </c>
      <c r="AI91" s="34"/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 t="s">
        <v>389</v>
      </c>
      <c r="AQ91" s="34">
        <v>46</v>
      </c>
      <c r="AR91" s="34" t="s">
        <v>476</v>
      </c>
      <c r="AS91" s="34">
        <v>337336</v>
      </c>
      <c r="AT91" s="34">
        <v>3373.36</v>
      </c>
      <c r="AU91" s="34" t="s">
        <v>391</v>
      </c>
      <c r="AV91" s="43" t="s">
        <v>1079</v>
      </c>
      <c r="AW91" t="str">
        <f t="shared" si="3"/>
        <v>1191011000734732890HXNRXQUX WHXMX DXX2833.62SIMSIMSIM2200116329944777.875ABREC044773.87544777.87525874.87544773.87543343.875000000AMIL46AMIL 400 QC NACIONAL3373363373.36INATIVORepasse</v>
      </c>
      <c r="AX91">
        <f t="shared" si="5"/>
        <v>0</v>
      </c>
      <c r="AY91">
        <v>8</v>
      </c>
      <c r="AZ91">
        <v>1</v>
      </c>
      <c r="BA91">
        <f t="shared" si="4"/>
        <v>0</v>
      </c>
    </row>
    <row r="92" spans="1:53">
      <c r="A92" s="33"/>
      <c r="B92" s="33"/>
      <c r="C92" s="33"/>
      <c r="D92" s="33"/>
      <c r="E92" s="33"/>
      <c r="F92" s="36">
        <v>1191011000</v>
      </c>
      <c r="G92" s="33"/>
      <c r="H92" s="33"/>
      <c r="I92" s="33"/>
      <c r="J92" s="36">
        <v>73473292</v>
      </c>
      <c r="K92" s="30">
        <v>0</v>
      </c>
      <c r="L92" s="36" t="s">
        <v>498</v>
      </c>
      <c r="M92" s="33"/>
      <c r="N92" s="33"/>
      <c r="O92" s="33"/>
      <c r="P92" s="33"/>
      <c r="Q92" s="33"/>
      <c r="R92" s="36">
        <v>996.53</v>
      </c>
      <c r="S92" s="36" t="s">
        <v>386</v>
      </c>
      <c r="T92" s="36" t="s">
        <v>386</v>
      </c>
      <c r="U92" s="36" t="s">
        <v>386</v>
      </c>
      <c r="V92" s="36">
        <v>220</v>
      </c>
      <c r="W92" s="36">
        <v>0</v>
      </c>
      <c r="X92" s="36">
        <v>1</v>
      </c>
      <c r="Y92" s="36">
        <v>163310</v>
      </c>
      <c r="Z92" s="37">
        <v>44777.875</v>
      </c>
      <c r="AA92" s="36" t="s">
        <v>473</v>
      </c>
      <c r="AB92" s="36">
        <v>0</v>
      </c>
      <c r="AC92" s="37">
        <v>44682.875</v>
      </c>
      <c r="AD92" s="37">
        <v>44777.875</v>
      </c>
      <c r="AE92" s="37">
        <v>30554.875</v>
      </c>
      <c r="AF92" s="37">
        <v>44682.875</v>
      </c>
      <c r="AG92" s="37"/>
      <c r="AH92" s="37">
        <v>43343.875</v>
      </c>
      <c r="AI92" s="36"/>
      <c r="AJ92" s="36">
        <v>0</v>
      </c>
      <c r="AK92" s="36">
        <v>0</v>
      </c>
      <c r="AL92" s="36">
        <v>0</v>
      </c>
      <c r="AM92" s="36">
        <v>0</v>
      </c>
      <c r="AN92" s="36">
        <v>0</v>
      </c>
      <c r="AO92" s="36">
        <v>0</v>
      </c>
      <c r="AP92" s="36" t="s">
        <v>389</v>
      </c>
      <c r="AQ92" s="36"/>
      <c r="AR92" s="36" t="s">
        <v>478</v>
      </c>
      <c r="AS92" s="36">
        <v>118636</v>
      </c>
      <c r="AT92" s="36">
        <v>1186.3599999999999</v>
      </c>
      <c r="AU92" s="36" t="s">
        <v>391</v>
      </c>
      <c r="AV92" s="43" t="s">
        <v>1079</v>
      </c>
      <c r="AW92" t="str">
        <f t="shared" si="3"/>
        <v>1191011000734732920MXWHXLLX DXXDXR WXRRXX996.53NÃONÃONÃO2200116331044777.875ABREC044682.87544777.87530554.87544682.87543343.875000000AMILAMIL 400 QC NACIONAL COPART1186361186.36INATIVORepasse</v>
      </c>
      <c r="AX92">
        <f t="shared" si="5"/>
        <v>0</v>
      </c>
      <c r="AY92">
        <v>8</v>
      </c>
      <c r="AZ92">
        <v>1</v>
      </c>
      <c r="BA92">
        <f t="shared" si="4"/>
        <v>0</v>
      </c>
    </row>
    <row r="93" spans="1:53">
      <c r="A93" s="33"/>
      <c r="B93" s="33"/>
      <c r="C93" s="33"/>
      <c r="D93" s="33"/>
      <c r="E93" s="33"/>
      <c r="F93" s="34">
        <v>1201671000</v>
      </c>
      <c r="G93" s="33"/>
      <c r="H93" s="33"/>
      <c r="I93" s="33"/>
      <c r="J93" s="34">
        <v>73473297</v>
      </c>
      <c r="K93" s="29">
        <v>0</v>
      </c>
      <c r="L93" s="34" t="s">
        <v>500</v>
      </c>
      <c r="M93" s="33"/>
      <c r="N93" s="33"/>
      <c r="O93" s="33"/>
      <c r="P93" s="33"/>
      <c r="Q93" s="33"/>
      <c r="R93" s="34">
        <v>1475.23</v>
      </c>
      <c r="S93" s="34" t="s">
        <v>404</v>
      </c>
      <c r="T93" s="34" t="s">
        <v>404</v>
      </c>
      <c r="U93" s="34" t="s">
        <v>404</v>
      </c>
      <c r="V93" s="34">
        <v>232</v>
      </c>
      <c r="W93" s="34">
        <v>0</v>
      </c>
      <c r="X93" s="34">
        <v>1</v>
      </c>
      <c r="Y93" s="34">
        <v>163354</v>
      </c>
      <c r="Z93" s="35">
        <v>44777.875</v>
      </c>
      <c r="AA93" s="34" t="s">
        <v>499</v>
      </c>
      <c r="AB93" s="34">
        <v>0</v>
      </c>
      <c r="AC93" s="35"/>
      <c r="AD93" s="35">
        <v>44777.875</v>
      </c>
      <c r="AE93" s="35">
        <v>33257.916666666664</v>
      </c>
      <c r="AF93" s="35">
        <v>44742.875</v>
      </c>
      <c r="AG93" s="35">
        <v>44741.875</v>
      </c>
      <c r="AH93" s="35">
        <v>43343.875</v>
      </c>
      <c r="AI93" s="34"/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 t="s">
        <v>389</v>
      </c>
      <c r="AQ93" s="34">
        <v>46</v>
      </c>
      <c r="AR93" s="34" t="s">
        <v>476</v>
      </c>
      <c r="AS93" s="34">
        <v>177736</v>
      </c>
      <c r="AT93" s="34">
        <v>1777.36</v>
      </c>
      <c r="AU93" s="34" t="s">
        <v>408</v>
      </c>
      <c r="AV93" s="43" t="s">
        <v>1079</v>
      </c>
      <c r="AW93" t="str">
        <f t="shared" si="3"/>
        <v>1201671000734732970FRXNWXXLLY RXBXXRX GXMX1475.23SIMSIMSIM2320116335444777.875SEEB - BA044777.87533257.916666666744742.87544741.87543343.875000000AMIL46AMIL 400 QC NACIONAL1777361777.36ATIVORepasse</v>
      </c>
      <c r="AX93">
        <f t="shared" si="5"/>
        <v>0</v>
      </c>
      <c r="AY93">
        <v>8</v>
      </c>
      <c r="AZ93">
        <v>1</v>
      </c>
      <c r="BA93">
        <f t="shared" si="4"/>
        <v>0</v>
      </c>
    </row>
    <row r="94" spans="1:53">
      <c r="A94" s="33"/>
      <c r="B94" s="33"/>
      <c r="C94" s="33"/>
      <c r="D94" s="33"/>
      <c r="E94" s="33"/>
      <c r="F94" s="34">
        <v>1189426000</v>
      </c>
      <c r="G94" s="33"/>
      <c r="H94" s="33"/>
      <c r="I94" s="33"/>
      <c r="J94" s="34">
        <v>73473301</v>
      </c>
      <c r="K94" s="29">
        <v>0</v>
      </c>
      <c r="L94" s="34" t="s">
        <v>502</v>
      </c>
      <c r="M94" s="33"/>
      <c r="N94" s="33"/>
      <c r="O94" s="33"/>
      <c r="P94" s="33"/>
      <c r="Q94" s="33"/>
      <c r="R94" s="34">
        <v>2408.65</v>
      </c>
      <c r="S94" s="34" t="s">
        <v>404</v>
      </c>
      <c r="T94" s="34" t="s">
        <v>404</v>
      </c>
      <c r="U94" s="34" t="s">
        <v>404</v>
      </c>
      <c r="V94" s="34">
        <v>57</v>
      </c>
      <c r="W94" s="34">
        <v>0</v>
      </c>
      <c r="X94" s="34">
        <v>1</v>
      </c>
      <c r="Y94" s="34">
        <v>163366</v>
      </c>
      <c r="Z94" s="35">
        <v>44777.875</v>
      </c>
      <c r="AA94" s="34" t="s">
        <v>392</v>
      </c>
      <c r="AB94" s="34">
        <v>0</v>
      </c>
      <c r="AC94" s="35"/>
      <c r="AD94" s="35">
        <v>44777.875</v>
      </c>
      <c r="AE94" s="35">
        <v>26002.875</v>
      </c>
      <c r="AF94" s="35">
        <v>43335.875</v>
      </c>
      <c r="AG94" s="35"/>
      <c r="AH94" s="35">
        <v>43343.875</v>
      </c>
      <c r="AI94" s="34"/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 t="s">
        <v>389</v>
      </c>
      <c r="AQ94" s="34">
        <v>46</v>
      </c>
      <c r="AR94" s="34" t="s">
        <v>476</v>
      </c>
      <c r="AS94" s="34">
        <v>286744</v>
      </c>
      <c r="AT94" s="34">
        <v>2867.44</v>
      </c>
      <c r="AU94" s="34" t="s">
        <v>408</v>
      </c>
      <c r="AV94" s="43" t="s">
        <v>1079</v>
      </c>
      <c r="AW94" t="str">
        <f t="shared" si="3"/>
        <v>1189426000734733010JXNX WXNWXXWXX XNTX DXX WXRQUXXRX2408.65SIMSIMSIM570116336644777.875ANMEP044777.87526002.87543335.87543343.875000000AMIL46AMIL 400 QC NACIONAL2867442867.44ATIVORepasse</v>
      </c>
      <c r="AX94">
        <f t="shared" si="5"/>
        <v>0</v>
      </c>
      <c r="AY94">
        <v>8</v>
      </c>
      <c r="AZ94">
        <v>1</v>
      </c>
      <c r="BA94">
        <f t="shared" si="4"/>
        <v>0</v>
      </c>
    </row>
    <row r="95" spans="1:53">
      <c r="A95" s="33"/>
      <c r="B95" s="33"/>
      <c r="C95" s="33"/>
      <c r="D95" s="33"/>
      <c r="E95" s="33"/>
      <c r="F95" s="36">
        <v>1189426000</v>
      </c>
      <c r="G95" s="33"/>
      <c r="H95" s="33"/>
      <c r="I95" s="33"/>
      <c r="J95" s="36">
        <v>73473302</v>
      </c>
      <c r="K95" s="30">
        <v>0</v>
      </c>
      <c r="L95" s="36" t="s">
        <v>503</v>
      </c>
      <c r="M95" s="33"/>
      <c r="N95" s="33"/>
      <c r="O95" s="33"/>
      <c r="P95" s="33"/>
      <c r="Q95" s="33"/>
      <c r="R95" s="36">
        <v>1103.02</v>
      </c>
      <c r="S95" s="36" t="s">
        <v>404</v>
      </c>
      <c r="T95" s="36" t="s">
        <v>404</v>
      </c>
      <c r="U95" s="36" t="s">
        <v>404</v>
      </c>
      <c r="V95" s="36">
        <v>57</v>
      </c>
      <c r="W95" s="36">
        <v>0</v>
      </c>
      <c r="X95" s="36">
        <v>1</v>
      </c>
      <c r="Y95" s="36">
        <v>163366</v>
      </c>
      <c r="Z95" s="37">
        <v>44777.875</v>
      </c>
      <c r="AA95" s="36" t="s">
        <v>392</v>
      </c>
      <c r="AB95" s="36">
        <v>1</v>
      </c>
      <c r="AC95" s="37"/>
      <c r="AD95" s="37">
        <v>44777.875</v>
      </c>
      <c r="AE95" s="37">
        <v>36522.916666666664</v>
      </c>
      <c r="AF95" s="37">
        <v>43335.875</v>
      </c>
      <c r="AG95" s="37"/>
      <c r="AH95" s="37">
        <v>43343.875</v>
      </c>
      <c r="AI95" s="36"/>
      <c r="AJ95" s="36">
        <v>0</v>
      </c>
      <c r="AK95" s="36">
        <v>0</v>
      </c>
      <c r="AL95" s="36">
        <v>0</v>
      </c>
      <c r="AM95" s="36">
        <v>0</v>
      </c>
      <c r="AN95" s="36">
        <v>0</v>
      </c>
      <c r="AO95" s="36">
        <v>0</v>
      </c>
      <c r="AP95" s="36" t="s">
        <v>389</v>
      </c>
      <c r="AQ95" s="36">
        <v>46</v>
      </c>
      <c r="AR95" s="36" t="s">
        <v>476</v>
      </c>
      <c r="AS95" s="36">
        <v>131312</v>
      </c>
      <c r="AT95" s="36">
        <v>1313.12</v>
      </c>
      <c r="AU95" s="36" t="s">
        <v>408</v>
      </c>
      <c r="AV95" s="43" t="s">
        <v>1079</v>
      </c>
      <c r="AW95" t="str">
        <f t="shared" si="3"/>
        <v>1189426000734733020ZXXDX WXRQUXXRX WHXQUXR1103.02SIMSIMSIM570116336644777.875ANMEP144777.87536522.916666666743335.87543343.875000000AMIL46AMIL 400 QC NACIONAL1313121313.12ATIVORepasse</v>
      </c>
      <c r="AX95">
        <f t="shared" si="5"/>
        <v>0</v>
      </c>
      <c r="AY95">
        <v>8</v>
      </c>
      <c r="AZ95">
        <v>1</v>
      </c>
      <c r="BA95">
        <f t="shared" si="4"/>
        <v>0</v>
      </c>
    </row>
    <row r="96" spans="1:53">
      <c r="A96" s="33"/>
      <c r="B96" s="33"/>
      <c r="C96" s="33"/>
      <c r="D96" s="33"/>
      <c r="E96" s="33"/>
      <c r="F96" s="34">
        <v>1189455000</v>
      </c>
      <c r="G96" s="33"/>
      <c r="H96" s="33"/>
      <c r="I96" s="33"/>
      <c r="J96" s="34">
        <v>73473310</v>
      </c>
      <c r="K96" s="29">
        <v>0</v>
      </c>
      <c r="L96" s="34" t="s">
        <v>388</v>
      </c>
      <c r="M96" s="33"/>
      <c r="N96" s="33"/>
      <c r="O96" s="33"/>
      <c r="P96" s="33"/>
      <c r="Q96" s="33"/>
      <c r="R96" s="34">
        <v>923.24</v>
      </c>
      <c r="S96" s="34" t="s">
        <v>386</v>
      </c>
      <c r="T96" s="34" t="s">
        <v>386</v>
      </c>
      <c r="U96" s="34" t="s">
        <v>386</v>
      </c>
      <c r="V96" s="34">
        <v>19</v>
      </c>
      <c r="W96" s="34">
        <v>0</v>
      </c>
      <c r="X96" s="34">
        <v>1</v>
      </c>
      <c r="Y96" s="34">
        <v>163397</v>
      </c>
      <c r="Z96" s="35">
        <v>44777.875</v>
      </c>
      <c r="AA96" s="34" t="s">
        <v>387</v>
      </c>
      <c r="AB96" s="34">
        <v>0</v>
      </c>
      <c r="AC96" s="35">
        <v>44711.875</v>
      </c>
      <c r="AD96" s="35">
        <v>44777.875</v>
      </c>
      <c r="AE96" s="35">
        <v>37680.875</v>
      </c>
      <c r="AF96" s="35">
        <v>44711.875</v>
      </c>
      <c r="AG96" s="35">
        <v>44711.875</v>
      </c>
      <c r="AH96" s="35">
        <v>43343.875</v>
      </c>
      <c r="AI96" s="34"/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 t="s">
        <v>389</v>
      </c>
      <c r="AQ96" s="34"/>
      <c r="AR96" s="34" t="s">
        <v>390</v>
      </c>
      <c r="AS96" s="34">
        <v>10991</v>
      </c>
      <c r="AT96" s="34">
        <v>1099.0999999999999</v>
      </c>
      <c r="AU96" s="34" t="s">
        <v>391</v>
      </c>
      <c r="AV96" s="43" t="s">
        <v>1079</v>
      </c>
      <c r="AW96" t="str">
        <f t="shared" si="3"/>
        <v>1189455000734733100RXFXXLLX GHXGNXNX FXGUXXRXDX WXRVXLHX923.24NÃONÃONÃO190116339744777.875FNEL044711.87544777.87537680.87544711.87544711.87543343.875000000AMILAMIL 400 QP NACIONAL109911099.1INATIVORepasse</v>
      </c>
      <c r="AX96">
        <f t="shared" si="5"/>
        <v>0</v>
      </c>
      <c r="AY96">
        <v>8</v>
      </c>
      <c r="AZ96">
        <v>1</v>
      </c>
      <c r="BA96">
        <f t="shared" si="4"/>
        <v>0</v>
      </c>
    </row>
    <row r="97" spans="1:53">
      <c r="A97" s="33"/>
      <c r="B97" s="33"/>
      <c r="C97" s="33"/>
      <c r="D97" s="33"/>
      <c r="E97" s="33"/>
      <c r="F97" s="34">
        <v>1189455000</v>
      </c>
      <c r="G97" s="33"/>
      <c r="H97" s="33"/>
      <c r="I97" s="33"/>
      <c r="J97" s="34">
        <v>73473311</v>
      </c>
      <c r="K97" s="29">
        <v>0</v>
      </c>
      <c r="L97" s="34" t="s">
        <v>504</v>
      </c>
      <c r="M97" s="33"/>
      <c r="N97" s="33"/>
      <c r="O97" s="33"/>
      <c r="P97" s="33"/>
      <c r="Q97" s="33"/>
      <c r="R97" s="34">
        <v>1466.25</v>
      </c>
      <c r="S97" s="34" t="s">
        <v>386</v>
      </c>
      <c r="T97" s="34" t="s">
        <v>386</v>
      </c>
      <c r="U97" s="34" t="s">
        <v>386</v>
      </c>
      <c r="V97" s="34">
        <v>19</v>
      </c>
      <c r="W97" s="34">
        <v>0</v>
      </c>
      <c r="X97" s="34">
        <v>1</v>
      </c>
      <c r="Y97" s="34">
        <v>163397</v>
      </c>
      <c r="Z97" s="35">
        <v>44777.875</v>
      </c>
      <c r="AA97" s="34" t="s">
        <v>387</v>
      </c>
      <c r="AB97" s="34">
        <v>1</v>
      </c>
      <c r="AC97" s="35">
        <v>44711.875</v>
      </c>
      <c r="AD97" s="35">
        <v>44777.875</v>
      </c>
      <c r="AE97" s="35">
        <v>29619.916666666668</v>
      </c>
      <c r="AF97" s="35">
        <v>44711.875</v>
      </c>
      <c r="AG97" s="35"/>
      <c r="AH97" s="35">
        <v>43343.875</v>
      </c>
      <c r="AI97" s="34"/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 t="s">
        <v>389</v>
      </c>
      <c r="AQ97" s="34"/>
      <c r="AR97" s="34" t="s">
        <v>390</v>
      </c>
      <c r="AS97" s="34">
        <v>174554</v>
      </c>
      <c r="AT97" s="34">
        <v>1745.54</v>
      </c>
      <c r="AU97" s="34" t="s">
        <v>391</v>
      </c>
      <c r="AV97" s="43" t="s">
        <v>1079</v>
      </c>
      <c r="AW97" t="str">
        <f t="shared" si="3"/>
        <v>1189455000734733110MXLXNX GHXGNXNX DX FXGUXXRXDX1466.25NÃONÃONÃO190116339744777.875FNEL144711.87544777.87529619.916666666744711.87543343.875000000AMILAMIL 400 QP NACIONAL1745541745.54INATIVORepasse</v>
      </c>
      <c r="AX97">
        <f t="shared" si="5"/>
        <v>0</v>
      </c>
      <c r="AY97">
        <v>8</v>
      </c>
      <c r="AZ97">
        <v>1</v>
      </c>
      <c r="BA97">
        <f t="shared" si="4"/>
        <v>0</v>
      </c>
    </row>
    <row r="98" spans="1:53">
      <c r="A98" s="33"/>
      <c r="B98" s="33"/>
      <c r="C98" s="33"/>
      <c r="D98" s="33"/>
      <c r="E98" s="33"/>
      <c r="F98" s="36">
        <v>1189455000</v>
      </c>
      <c r="G98" s="33"/>
      <c r="H98" s="33"/>
      <c r="I98" s="33"/>
      <c r="J98" s="36">
        <v>73473312</v>
      </c>
      <c r="K98" s="30">
        <v>0</v>
      </c>
      <c r="L98" s="36" t="s">
        <v>505</v>
      </c>
      <c r="M98" s="33"/>
      <c r="N98" s="33"/>
      <c r="O98" s="33"/>
      <c r="P98" s="33"/>
      <c r="Q98" s="33"/>
      <c r="R98" s="36">
        <v>1287.56</v>
      </c>
      <c r="S98" s="36" t="s">
        <v>404</v>
      </c>
      <c r="T98" s="36" t="s">
        <v>404</v>
      </c>
      <c r="U98" s="36" t="s">
        <v>404</v>
      </c>
      <c r="V98" s="36">
        <v>19</v>
      </c>
      <c r="W98" s="36">
        <v>0</v>
      </c>
      <c r="X98" s="36">
        <v>1</v>
      </c>
      <c r="Y98" s="36">
        <v>163403</v>
      </c>
      <c r="Z98" s="37">
        <v>44777.875</v>
      </c>
      <c r="AA98" s="36" t="s">
        <v>387</v>
      </c>
      <c r="AB98" s="36">
        <v>0</v>
      </c>
      <c r="AC98" s="37"/>
      <c r="AD98" s="37">
        <v>44777.875</v>
      </c>
      <c r="AE98" s="37">
        <v>38009.916666666664</v>
      </c>
      <c r="AF98" s="37">
        <v>43860.875</v>
      </c>
      <c r="AG98" s="37">
        <v>43859.875</v>
      </c>
      <c r="AH98" s="37">
        <v>43343.875</v>
      </c>
      <c r="AI98" s="36"/>
      <c r="AJ98" s="36">
        <v>0</v>
      </c>
      <c r="AK98" s="36">
        <v>0</v>
      </c>
      <c r="AL98" s="36">
        <v>0</v>
      </c>
      <c r="AM98" s="36">
        <v>0</v>
      </c>
      <c r="AN98" s="36">
        <v>0</v>
      </c>
      <c r="AO98" s="36">
        <v>0</v>
      </c>
      <c r="AP98" s="36" t="s">
        <v>389</v>
      </c>
      <c r="AQ98" s="36">
        <v>46</v>
      </c>
      <c r="AR98" s="36" t="s">
        <v>398</v>
      </c>
      <c r="AS98" s="36">
        <v>153282</v>
      </c>
      <c r="AT98" s="36">
        <v>1532.82</v>
      </c>
      <c r="AU98" s="36" t="s">
        <v>408</v>
      </c>
      <c r="AV98" s="43" t="s">
        <v>1079</v>
      </c>
      <c r="AW98" t="str">
        <f t="shared" si="3"/>
        <v>1189455000734733120GXBRXXL XNTX RXBXXRX1287.56SIMSIMSIM190116340344777.875FNEL044777.87538009.916666666743860.87543859.87543343.875000000AMIL46AMIL 500 QP NACIONAL1532821532.82ATIVORepasse</v>
      </c>
      <c r="AX98">
        <f t="shared" si="5"/>
        <v>0</v>
      </c>
      <c r="AY98">
        <v>8</v>
      </c>
      <c r="AZ98">
        <v>1</v>
      </c>
      <c r="BA98">
        <f t="shared" si="4"/>
        <v>0</v>
      </c>
    </row>
    <row r="99" spans="1:53">
      <c r="A99" s="33"/>
      <c r="B99" s="33"/>
      <c r="C99" s="33"/>
      <c r="D99" s="33"/>
      <c r="E99" s="33"/>
      <c r="F99" s="34">
        <v>1189455000</v>
      </c>
      <c r="G99" s="33"/>
      <c r="H99" s="33"/>
      <c r="I99" s="33"/>
      <c r="J99" s="34">
        <v>73473313</v>
      </c>
      <c r="K99" s="29">
        <v>0</v>
      </c>
      <c r="L99" s="34" t="s">
        <v>506</v>
      </c>
      <c r="M99" s="33"/>
      <c r="N99" s="33"/>
      <c r="O99" s="33"/>
      <c r="P99" s="33"/>
      <c r="Q99" s="33"/>
      <c r="R99" s="34">
        <v>1287.56</v>
      </c>
      <c r="S99" s="34" t="s">
        <v>404</v>
      </c>
      <c r="T99" s="34" t="s">
        <v>404</v>
      </c>
      <c r="U99" s="34" t="s">
        <v>404</v>
      </c>
      <c r="V99" s="34">
        <v>19</v>
      </c>
      <c r="W99" s="34">
        <v>0</v>
      </c>
      <c r="X99" s="34">
        <v>1</v>
      </c>
      <c r="Y99" s="34">
        <v>163403</v>
      </c>
      <c r="Z99" s="35">
        <v>44777.875</v>
      </c>
      <c r="AA99" s="34" t="s">
        <v>387</v>
      </c>
      <c r="AB99" s="34">
        <v>1</v>
      </c>
      <c r="AC99" s="35"/>
      <c r="AD99" s="35">
        <v>44777.875</v>
      </c>
      <c r="AE99" s="35">
        <v>39463.916666666664</v>
      </c>
      <c r="AF99" s="35">
        <v>43860.875</v>
      </c>
      <c r="AG99" s="35"/>
      <c r="AH99" s="35">
        <v>43343.875</v>
      </c>
      <c r="AI99" s="34"/>
      <c r="AJ99" s="34">
        <v>0</v>
      </c>
      <c r="AK99" s="34">
        <v>0</v>
      </c>
      <c r="AL99" s="34">
        <v>0</v>
      </c>
      <c r="AM99" s="34">
        <v>0</v>
      </c>
      <c r="AN99" s="34">
        <v>0</v>
      </c>
      <c r="AO99" s="34">
        <v>0</v>
      </c>
      <c r="AP99" s="34" t="s">
        <v>389</v>
      </c>
      <c r="AQ99" s="34">
        <v>46</v>
      </c>
      <c r="AR99" s="34" t="s">
        <v>398</v>
      </c>
      <c r="AS99" s="34">
        <v>153282</v>
      </c>
      <c r="AT99" s="34">
        <v>1532.82</v>
      </c>
      <c r="AU99" s="34" t="s">
        <v>408</v>
      </c>
      <c r="AV99" s="43" t="s">
        <v>1079</v>
      </c>
      <c r="AW99" t="str">
        <f t="shared" si="3"/>
        <v>1189455000734733130GUXLHXRMX XNTX RXBXXRX1287.56SIMSIMSIM190116340344777.875FNEL144777.87539463.916666666743860.87543343.875000000AMIL46AMIL 500 QP NACIONAL1532821532.82ATIVORepasse</v>
      </c>
      <c r="AX99">
        <f t="shared" si="5"/>
        <v>0</v>
      </c>
      <c r="AY99">
        <v>8</v>
      </c>
      <c r="AZ99">
        <v>1</v>
      </c>
      <c r="BA99">
        <f t="shared" si="4"/>
        <v>0</v>
      </c>
    </row>
    <row r="100" spans="1:53">
      <c r="A100" s="33"/>
      <c r="B100" s="33"/>
      <c r="C100" s="33"/>
      <c r="D100" s="33"/>
      <c r="E100" s="33"/>
      <c r="F100" s="36">
        <v>1189455000</v>
      </c>
      <c r="G100" s="33"/>
      <c r="H100" s="33"/>
      <c r="I100" s="33"/>
      <c r="J100" s="36">
        <v>73473314</v>
      </c>
      <c r="K100" s="30">
        <v>0</v>
      </c>
      <c r="L100" s="36" t="s">
        <v>507</v>
      </c>
      <c r="M100" s="33"/>
      <c r="N100" s="33"/>
      <c r="O100" s="33"/>
      <c r="P100" s="33"/>
      <c r="Q100" s="33"/>
      <c r="R100" s="36">
        <v>1287.56</v>
      </c>
      <c r="S100" s="36" t="s">
        <v>404</v>
      </c>
      <c r="T100" s="36" t="s">
        <v>404</v>
      </c>
      <c r="U100" s="36" t="s">
        <v>404</v>
      </c>
      <c r="V100" s="36">
        <v>19</v>
      </c>
      <c r="W100" s="36">
        <v>0</v>
      </c>
      <c r="X100" s="36">
        <v>1</v>
      </c>
      <c r="Y100" s="36">
        <v>163403</v>
      </c>
      <c r="Z100" s="37">
        <v>44777.875</v>
      </c>
      <c r="AA100" s="36" t="s">
        <v>387</v>
      </c>
      <c r="AB100" s="36">
        <v>2</v>
      </c>
      <c r="AC100" s="37"/>
      <c r="AD100" s="37">
        <v>44777.875</v>
      </c>
      <c r="AE100" s="37">
        <v>40351.875</v>
      </c>
      <c r="AF100" s="37">
        <v>43860.875</v>
      </c>
      <c r="AG100" s="37"/>
      <c r="AH100" s="37">
        <v>43343.875</v>
      </c>
      <c r="AI100" s="36"/>
      <c r="AJ100" s="36">
        <v>0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 t="s">
        <v>389</v>
      </c>
      <c r="AQ100" s="36">
        <v>46</v>
      </c>
      <c r="AR100" s="36" t="s">
        <v>398</v>
      </c>
      <c r="AS100" s="36">
        <v>153282</v>
      </c>
      <c r="AT100" s="36">
        <v>1532.82</v>
      </c>
      <c r="AU100" s="36" t="s">
        <v>408</v>
      </c>
      <c r="AV100" s="43" t="s">
        <v>1079</v>
      </c>
      <c r="AW100" t="str">
        <f t="shared" si="3"/>
        <v>1189455000734733140MXRXX FLXR XNTX RXBXXRX1287.56SIMSIMSIM190116340344777.875FNEL244777.87540351.87543860.87543343.875000000AMIL46AMIL 500 QP NACIONAL1532821532.82ATIVORepasse</v>
      </c>
      <c r="AX100">
        <f t="shared" si="5"/>
        <v>0</v>
      </c>
      <c r="AY100">
        <v>8</v>
      </c>
      <c r="AZ100">
        <v>1</v>
      </c>
      <c r="BA100">
        <f t="shared" si="4"/>
        <v>0</v>
      </c>
    </row>
    <row r="101" spans="1:53">
      <c r="A101" s="33"/>
      <c r="B101" s="33"/>
      <c r="C101" s="33"/>
      <c r="D101" s="33"/>
      <c r="E101" s="33"/>
      <c r="F101" s="36">
        <v>1189455000</v>
      </c>
      <c r="G101" s="33"/>
      <c r="H101" s="33"/>
      <c r="I101" s="33"/>
      <c r="J101" s="36">
        <v>73478253</v>
      </c>
      <c r="K101" s="30">
        <v>0</v>
      </c>
      <c r="L101" s="36" t="s">
        <v>493</v>
      </c>
      <c r="M101" s="33"/>
      <c r="N101" s="33"/>
      <c r="O101" s="33"/>
      <c r="P101" s="33"/>
      <c r="Q101" s="33"/>
      <c r="R101" s="36">
        <v>1724.31</v>
      </c>
      <c r="S101" s="36" t="s">
        <v>404</v>
      </c>
      <c r="T101" s="36" t="s">
        <v>404</v>
      </c>
      <c r="U101" s="36" t="s">
        <v>404</v>
      </c>
      <c r="V101" s="36">
        <v>19</v>
      </c>
      <c r="W101" s="36">
        <v>0</v>
      </c>
      <c r="X101" s="36">
        <v>1</v>
      </c>
      <c r="Y101" s="36">
        <v>163255</v>
      </c>
      <c r="Z101" s="37">
        <v>44777.875</v>
      </c>
      <c r="AA101" s="36" t="s">
        <v>387</v>
      </c>
      <c r="AB101" s="36">
        <v>0</v>
      </c>
      <c r="AC101" s="37"/>
      <c r="AD101" s="37">
        <v>44777.875</v>
      </c>
      <c r="AE101" s="37">
        <v>32842.916666666664</v>
      </c>
      <c r="AF101" s="37">
        <v>44319.875</v>
      </c>
      <c r="AG101" s="37">
        <v>44315.875</v>
      </c>
      <c r="AH101" s="37">
        <v>43343.875</v>
      </c>
      <c r="AI101" s="36"/>
      <c r="AJ101" s="36">
        <v>0</v>
      </c>
      <c r="AK101" s="36">
        <v>0</v>
      </c>
      <c r="AL101" s="36">
        <v>0</v>
      </c>
      <c r="AM101" s="36">
        <v>0</v>
      </c>
      <c r="AN101" s="36">
        <v>0</v>
      </c>
      <c r="AO101" s="36">
        <v>0</v>
      </c>
      <c r="AP101" s="36" t="s">
        <v>389</v>
      </c>
      <c r="AQ101" s="36">
        <v>46</v>
      </c>
      <c r="AR101" s="36" t="s">
        <v>494</v>
      </c>
      <c r="AS101" s="36">
        <v>205276</v>
      </c>
      <c r="AT101" s="36">
        <v>2052.7600000000002</v>
      </c>
      <c r="AU101" s="36" t="s">
        <v>408</v>
      </c>
      <c r="AV101" s="43" t="s">
        <v>1079</v>
      </c>
      <c r="AW101" t="str">
        <f t="shared" si="3"/>
        <v>1189455000734782530FXLXPX RXDRXGUX XNTX WXRNXXRX1724.31SIMSIMSIM190116325544777.875FNEL044777.87532842.916666666744319.87544315.87543343.875000000AMIL46AMIL 400 QP NACIONAL COPART2052762052.76ATIVORepasse</v>
      </c>
      <c r="AX101">
        <f t="shared" si="5"/>
        <v>0</v>
      </c>
      <c r="AY101">
        <v>8</v>
      </c>
      <c r="AZ101">
        <v>1</v>
      </c>
      <c r="BA101">
        <f t="shared" si="4"/>
        <v>0</v>
      </c>
    </row>
    <row r="102" spans="1:53">
      <c r="A102" s="33"/>
      <c r="B102" s="33"/>
      <c r="C102" s="33"/>
      <c r="D102" s="33"/>
      <c r="E102" s="33"/>
      <c r="F102" s="36">
        <v>1189455000</v>
      </c>
      <c r="G102" s="33"/>
      <c r="H102" s="33"/>
      <c r="I102" s="33"/>
      <c r="J102" s="36">
        <v>73478625</v>
      </c>
      <c r="K102" s="30">
        <v>0</v>
      </c>
      <c r="L102" s="36" t="s">
        <v>496</v>
      </c>
      <c r="M102" s="33"/>
      <c r="N102" s="33"/>
      <c r="O102" s="33"/>
      <c r="P102" s="33"/>
      <c r="Q102" s="33"/>
      <c r="R102" s="36">
        <v>1038.1099999999999</v>
      </c>
      <c r="S102" s="36" t="s">
        <v>404</v>
      </c>
      <c r="T102" s="36" t="s">
        <v>404</v>
      </c>
      <c r="U102" s="36" t="s">
        <v>404</v>
      </c>
      <c r="V102" s="36">
        <v>19</v>
      </c>
      <c r="W102" s="36">
        <v>0</v>
      </c>
      <c r="X102" s="36">
        <v>1</v>
      </c>
      <c r="Y102" s="36">
        <v>163297</v>
      </c>
      <c r="Z102" s="37">
        <v>44777.875</v>
      </c>
      <c r="AA102" s="36" t="s">
        <v>387</v>
      </c>
      <c r="AB102" s="36">
        <v>0</v>
      </c>
      <c r="AC102" s="37"/>
      <c r="AD102" s="37">
        <v>44777.875</v>
      </c>
      <c r="AE102" s="37">
        <v>41130.875</v>
      </c>
      <c r="AF102" s="37">
        <v>43338.875</v>
      </c>
      <c r="AG102" s="37"/>
      <c r="AH102" s="37">
        <v>43343.875</v>
      </c>
      <c r="AI102" s="36"/>
      <c r="AJ102" s="36">
        <v>0</v>
      </c>
      <c r="AK102" s="36">
        <v>0</v>
      </c>
      <c r="AL102" s="36">
        <v>0</v>
      </c>
      <c r="AM102" s="36">
        <v>0</v>
      </c>
      <c r="AN102" s="36">
        <v>0</v>
      </c>
      <c r="AO102" s="36">
        <v>0</v>
      </c>
      <c r="AP102" s="36" t="s">
        <v>389</v>
      </c>
      <c r="AQ102" s="36">
        <v>46</v>
      </c>
      <c r="AR102" s="36" t="s">
        <v>476</v>
      </c>
      <c r="AS102" s="36">
        <v>123586</v>
      </c>
      <c r="AT102" s="36">
        <v>1235.8599999999999</v>
      </c>
      <c r="AU102" s="36" t="s">
        <v>408</v>
      </c>
      <c r="AV102" s="43" t="s">
        <v>1079</v>
      </c>
      <c r="AW102" t="str">
        <f t="shared" si="3"/>
        <v>1189455000734786250MXRXNX DX XLXVXXRX XRXXVX1038.11SIMSIMSIM190116329744777.875FNEL044777.87541130.87543338.87543343.875000000AMIL46AMIL 400 QC NACIONAL1235861235.86ATIVORepasse</v>
      </c>
      <c r="AX102">
        <f t="shared" si="5"/>
        <v>0</v>
      </c>
      <c r="AY102">
        <v>8</v>
      </c>
      <c r="AZ102">
        <v>1</v>
      </c>
      <c r="BA102">
        <f t="shared" si="4"/>
        <v>0</v>
      </c>
    </row>
    <row r="103" spans="1:53">
      <c r="A103" s="33"/>
      <c r="B103" s="33"/>
      <c r="C103" s="33"/>
      <c r="D103" s="33"/>
      <c r="E103" s="33"/>
      <c r="F103" s="36">
        <v>1189426000</v>
      </c>
      <c r="G103" s="33"/>
      <c r="H103" s="33"/>
      <c r="I103" s="33"/>
      <c r="J103" s="36">
        <v>73480119</v>
      </c>
      <c r="K103" s="30">
        <v>0</v>
      </c>
      <c r="L103" s="36" t="s">
        <v>501</v>
      </c>
      <c r="M103" s="33"/>
      <c r="N103" s="33"/>
      <c r="O103" s="33"/>
      <c r="P103" s="33"/>
      <c r="Q103" s="33"/>
      <c r="R103" s="36">
        <v>2555.9499999999998</v>
      </c>
      <c r="S103" s="36" t="s">
        <v>404</v>
      </c>
      <c r="T103" s="36" t="s">
        <v>404</v>
      </c>
      <c r="U103" s="36" t="s">
        <v>404</v>
      </c>
      <c r="V103" s="36">
        <v>57</v>
      </c>
      <c r="W103" s="36">
        <v>0</v>
      </c>
      <c r="X103" s="36">
        <v>1</v>
      </c>
      <c r="Y103" s="36">
        <v>163359</v>
      </c>
      <c r="Z103" s="37">
        <v>44777.875</v>
      </c>
      <c r="AA103" s="36" t="s">
        <v>392</v>
      </c>
      <c r="AB103" s="36">
        <v>0</v>
      </c>
      <c r="AC103" s="37"/>
      <c r="AD103" s="37">
        <v>44777.875</v>
      </c>
      <c r="AE103" s="37">
        <v>29512.875</v>
      </c>
      <c r="AF103" s="37">
        <v>44770.875</v>
      </c>
      <c r="AG103" s="37">
        <v>44770.875</v>
      </c>
      <c r="AH103" s="37">
        <v>43343.875</v>
      </c>
      <c r="AI103" s="36"/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 t="s">
        <v>389</v>
      </c>
      <c r="AQ103" s="36">
        <v>46</v>
      </c>
      <c r="AR103" s="36" t="s">
        <v>398</v>
      </c>
      <c r="AS103" s="36">
        <v>30428</v>
      </c>
      <c r="AT103" s="36">
        <v>3042.8</v>
      </c>
      <c r="AU103" s="36" t="s">
        <v>480</v>
      </c>
      <c r="AV103" s="43" t="s">
        <v>1079</v>
      </c>
      <c r="AW103" t="str">
        <f t="shared" si="3"/>
        <v>1189426000734801190XUGUTX XNTX JUNXXR2555.95SIMSIMSIM570116335944777.875ANMEP044777.87529512.87544770.87544770.87543343.875000000AMIL46AMIL 500 QP NACIONAL304283042.8SUSPENSÃORepasse</v>
      </c>
      <c r="AX103">
        <f t="shared" si="5"/>
        <v>0</v>
      </c>
      <c r="AY103">
        <v>8</v>
      </c>
      <c r="AZ103">
        <v>1</v>
      </c>
      <c r="BA103">
        <f t="shared" si="4"/>
        <v>0</v>
      </c>
    </row>
    <row r="104" spans="1:53">
      <c r="A104" s="33"/>
      <c r="B104" s="33"/>
      <c r="C104" s="33"/>
      <c r="D104" s="33"/>
      <c r="E104" s="33"/>
      <c r="F104" s="36">
        <v>1189426000</v>
      </c>
      <c r="G104" s="33"/>
      <c r="H104" s="33"/>
      <c r="I104" s="33"/>
      <c r="J104" s="36">
        <v>73482653</v>
      </c>
      <c r="K104" s="30">
        <v>0</v>
      </c>
      <c r="L104" s="36" t="s">
        <v>509</v>
      </c>
      <c r="M104" s="33"/>
      <c r="N104" s="33"/>
      <c r="O104" s="33"/>
      <c r="P104" s="33"/>
      <c r="Q104" s="33"/>
      <c r="R104" s="36">
        <v>1370.25</v>
      </c>
      <c r="S104" s="36" t="s">
        <v>404</v>
      </c>
      <c r="T104" s="36" t="s">
        <v>386</v>
      </c>
      <c r="U104" s="36" t="s">
        <v>386</v>
      </c>
      <c r="V104" s="36">
        <v>57</v>
      </c>
      <c r="W104" s="36">
        <v>0</v>
      </c>
      <c r="X104" s="36">
        <v>1</v>
      </c>
      <c r="Y104" s="36">
        <v>164070</v>
      </c>
      <c r="Z104" s="37">
        <v>44777.875</v>
      </c>
      <c r="AA104" s="36" t="s">
        <v>392</v>
      </c>
      <c r="AB104" s="36">
        <v>0</v>
      </c>
      <c r="AC104" s="37">
        <v>44711.875</v>
      </c>
      <c r="AD104" s="37">
        <v>44777.875</v>
      </c>
      <c r="AE104" s="37">
        <v>28186.875</v>
      </c>
      <c r="AF104" s="37">
        <v>44711.875</v>
      </c>
      <c r="AG104" s="37"/>
      <c r="AH104" s="37">
        <v>43343.875</v>
      </c>
      <c r="AI104" s="36"/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 t="s">
        <v>389</v>
      </c>
      <c r="AQ104" s="36">
        <v>46</v>
      </c>
      <c r="AR104" s="36" t="s">
        <v>478</v>
      </c>
      <c r="AS104" s="36">
        <v>163126</v>
      </c>
      <c r="AT104" s="36">
        <v>1631.26</v>
      </c>
      <c r="AU104" s="36" t="s">
        <v>391</v>
      </c>
      <c r="AV104" s="43" t="s">
        <v>1079</v>
      </c>
      <c r="AW104" t="str">
        <f t="shared" si="3"/>
        <v>1189426000734826530MXXX WXRRXXX DXNTX1370.25SIMNÃONÃO570116407044777.875ANMEP044711.87544777.87528186.87544711.87543343.875000000AMIL46AMIL 400 QC NACIONAL COPART1631261631.26INATIVORepasse</v>
      </c>
      <c r="AX104">
        <f t="shared" si="5"/>
        <v>0</v>
      </c>
      <c r="AY104">
        <v>8</v>
      </c>
      <c r="AZ104">
        <v>1</v>
      </c>
      <c r="BA104">
        <f t="shared" si="4"/>
        <v>0</v>
      </c>
    </row>
    <row r="105" spans="1:53">
      <c r="A105" s="33"/>
      <c r="B105" s="33"/>
      <c r="C105" s="33"/>
      <c r="D105" s="33"/>
      <c r="E105" s="33"/>
      <c r="F105" s="34"/>
      <c r="G105" s="33"/>
      <c r="H105" s="33"/>
      <c r="I105" s="33"/>
      <c r="J105" s="34">
        <v>73488684</v>
      </c>
      <c r="K105" s="29">
        <v>0</v>
      </c>
      <c r="L105" s="34" t="s">
        <v>492</v>
      </c>
      <c r="M105" s="33"/>
      <c r="N105" s="33"/>
      <c r="O105" s="33"/>
      <c r="P105" s="33"/>
      <c r="Q105" s="33"/>
      <c r="R105" s="34">
        <v>807.71</v>
      </c>
      <c r="S105" s="34" t="s">
        <v>404</v>
      </c>
      <c r="T105" s="34" t="s">
        <v>404</v>
      </c>
      <c r="U105" s="34" t="s">
        <v>404</v>
      </c>
      <c r="V105" s="34">
        <v>19</v>
      </c>
      <c r="W105" s="34">
        <v>0</v>
      </c>
      <c r="X105" s="34">
        <v>1</v>
      </c>
      <c r="Y105" s="34">
        <v>162633</v>
      </c>
      <c r="Z105" s="35">
        <v>44777.875</v>
      </c>
      <c r="AA105" s="34" t="s">
        <v>387</v>
      </c>
      <c r="AB105" s="34">
        <v>0</v>
      </c>
      <c r="AC105" s="35"/>
      <c r="AD105" s="35">
        <v>44777.875</v>
      </c>
      <c r="AE105" s="35">
        <v>28712.875</v>
      </c>
      <c r="AF105" s="35">
        <v>44770.875</v>
      </c>
      <c r="AG105" s="35">
        <v>44770.875</v>
      </c>
      <c r="AH105" s="35">
        <v>43343.875</v>
      </c>
      <c r="AI105" s="34"/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 t="s">
        <v>389</v>
      </c>
      <c r="AQ105" s="34">
        <v>46</v>
      </c>
      <c r="AR105" s="34" t="s">
        <v>394</v>
      </c>
      <c r="AS105" s="34">
        <v>96155</v>
      </c>
      <c r="AT105" s="34">
        <v>961.55</v>
      </c>
      <c r="AU105" s="34" t="s">
        <v>480</v>
      </c>
      <c r="AV105" s="43" t="s">
        <v>1079</v>
      </c>
      <c r="AW105" t="str">
        <f t="shared" si="3"/>
        <v>734886840XNDRXX WXBRXL DX XNTX807.71SIMSIMSIM190116263344777.875FNEL044777.87528712.87544770.87544770.87543343.875000000AMIL46NEXT PLUS RM RJ96155961.55SUSPENSÃORepasse</v>
      </c>
      <c r="AX105">
        <f t="shared" si="5"/>
        <v>0</v>
      </c>
      <c r="AY105">
        <v>8</v>
      </c>
      <c r="AZ105">
        <v>1</v>
      </c>
      <c r="BA105">
        <f t="shared" si="4"/>
        <v>0</v>
      </c>
    </row>
    <row r="106" spans="1:53">
      <c r="A106" s="33"/>
      <c r="B106" s="33"/>
      <c r="C106" s="33"/>
      <c r="D106" s="33"/>
      <c r="E106" s="33"/>
      <c r="F106" s="34">
        <v>1189426000</v>
      </c>
      <c r="G106" s="33"/>
      <c r="H106" s="33"/>
      <c r="I106" s="33"/>
      <c r="J106" s="34">
        <v>73496023</v>
      </c>
      <c r="K106" s="29">
        <v>0</v>
      </c>
      <c r="L106" s="34" t="s">
        <v>508</v>
      </c>
      <c r="M106" s="33"/>
      <c r="N106" s="33"/>
      <c r="O106" s="33"/>
      <c r="P106" s="33"/>
      <c r="Q106" s="33"/>
      <c r="R106" s="34">
        <v>3542.06</v>
      </c>
      <c r="S106" s="34" t="s">
        <v>404</v>
      </c>
      <c r="T106" s="34" t="s">
        <v>404</v>
      </c>
      <c r="U106" s="34" t="s">
        <v>404</v>
      </c>
      <c r="V106" s="34">
        <v>57</v>
      </c>
      <c r="W106" s="34">
        <v>0</v>
      </c>
      <c r="X106" s="34">
        <v>1</v>
      </c>
      <c r="Y106" s="34">
        <v>163467</v>
      </c>
      <c r="Z106" s="35">
        <v>44777.875</v>
      </c>
      <c r="AA106" s="34" t="s">
        <v>392</v>
      </c>
      <c r="AB106" s="34">
        <v>0</v>
      </c>
      <c r="AC106" s="35"/>
      <c r="AD106" s="35">
        <v>44777.875</v>
      </c>
      <c r="AE106" s="35">
        <v>24104.916666666668</v>
      </c>
      <c r="AF106" s="35">
        <v>43339.875</v>
      </c>
      <c r="AG106" s="35"/>
      <c r="AH106" s="35">
        <v>43343.875</v>
      </c>
      <c r="AI106" s="34"/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 t="s">
        <v>389</v>
      </c>
      <c r="AQ106" s="34">
        <v>46</v>
      </c>
      <c r="AR106" s="34" t="s">
        <v>476</v>
      </c>
      <c r="AS106" s="34">
        <v>421674</v>
      </c>
      <c r="AT106" s="34">
        <v>4216.74</v>
      </c>
      <c r="AU106" s="34" t="s">
        <v>408</v>
      </c>
      <c r="AV106" s="43" t="s">
        <v>1079</v>
      </c>
      <c r="AW106" t="str">
        <f t="shared" si="3"/>
        <v>1189426000734960230JXXLXUDX LXMX XNTX3542.06SIMSIMSIM570116346744777.875ANMEP044777.87524104.916666666743339.87543343.875000000AMIL46AMIL 400 QC NACIONAL4216744216.74ATIVORepasse</v>
      </c>
      <c r="AX106">
        <f t="shared" si="5"/>
        <v>0</v>
      </c>
      <c r="AY106">
        <v>8</v>
      </c>
      <c r="AZ106">
        <v>1</v>
      </c>
      <c r="BA106">
        <f t="shared" si="4"/>
        <v>0</v>
      </c>
    </row>
    <row r="107" spans="1:53">
      <c r="A107" s="33"/>
      <c r="B107" s="33"/>
      <c r="C107" s="33"/>
      <c r="D107" s="33"/>
      <c r="E107" s="33"/>
      <c r="F107" s="36"/>
      <c r="G107" s="33"/>
      <c r="H107" s="33"/>
      <c r="I107" s="33"/>
      <c r="J107" s="36">
        <v>73520194</v>
      </c>
      <c r="K107" s="30">
        <v>0</v>
      </c>
      <c r="L107" s="36" t="s">
        <v>489</v>
      </c>
      <c r="M107" s="33"/>
      <c r="N107" s="33"/>
      <c r="O107" s="33"/>
      <c r="P107" s="33"/>
      <c r="Q107" s="33"/>
      <c r="R107" s="36">
        <v>406.85</v>
      </c>
      <c r="S107" s="36" t="s">
        <v>404</v>
      </c>
      <c r="T107" s="36" t="s">
        <v>404</v>
      </c>
      <c r="U107" s="36" t="s">
        <v>404</v>
      </c>
      <c r="V107" s="36">
        <v>19</v>
      </c>
      <c r="W107" s="36">
        <v>0</v>
      </c>
      <c r="X107" s="36">
        <v>1</v>
      </c>
      <c r="Y107" s="36">
        <v>162569</v>
      </c>
      <c r="Z107" s="37">
        <v>44777.875</v>
      </c>
      <c r="AA107" s="36" t="s">
        <v>387</v>
      </c>
      <c r="AB107" s="36">
        <v>0</v>
      </c>
      <c r="AC107" s="37"/>
      <c r="AD107" s="37">
        <v>44777.875</v>
      </c>
      <c r="AE107" s="37">
        <v>39924.875</v>
      </c>
      <c r="AF107" s="37">
        <v>43346.875</v>
      </c>
      <c r="AG107" s="37"/>
      <c r="AH107" s="37">
        <v>43343.875</v>
      </c>
      <c r="AI107" s="36"/>
      <c r="AJ107" s="36">
        <v>0</v>
      </c>
      <c r="AK107" s="36">
        <v>0</v>
      </c>
      <c r="AL107" s="36">
        <v>0</v>
      </c>
      <c r="AM107" s="36">
        <v>0</v>
      </c>
      <c r="AN107" s="36">
        <v>0</v>
      </c>
      <c r="AO107" s="36">
        <v>0</v>
      </c>
      <c r="AP107" s="36" t="s">
        <v>389</v>
      </c>
      <c r="AQ107" s="36">
        <v>46</v>
      </c>
      <c r="AR107" s="36" t="s">
        <v>394</v>
      </c>
      <c r="AS107" s="36">
        <v>48439</v>
      </c>
      <c r="AT107" s="36">
        <v>484.39</v>
      </c>
      <c r="AU107" s="36" t="s">
        <v>408</v>
      </c>
      <c r="AV107" s="43" t="s">
        <v>1079</v>
      </c>
      <c r="AW107" t="str">
        <f t="shared" si="3"/>
        <v>735201940LUXZ GUXLHXRMX DX XLVX LXGX406.85SIMSIMSIM190116256944777.875FNEL044777.87539924.87543346.87543343.875000000AMIL46NEXT PLUS RM RJ48439484.39ATIVORepasse</v>
      </c>
      <c r="AX107">
        <f t="shared" si="5"/>
        <v>0</v>
      </c>
      <c r="AY107">
        <v>8</v>
      </c>
      <c r="AZ107">
        <v>1</v>
      </c>
      <c r="BA107">
        <f t="shared" si="4"/>
        <v>0</v>
      </c>
    </row>
    <row r="108" spans="1:53">
      <c r="A108" s="33"/>
      <c r="B108" s="33"/>
      <c r="C108" s="33"/>
      <c r="D108" s="33"/>
      <c r="E108" s="33"/>
      <c r="F108" s="36"/>
      <c r="G108" s="33"/>
      <c r="H108" s="33"/>
      <c r="I108" s="33"/>
      <c r="J108" s="36">
        <v>73599656</v>
      </c>
      <c r="K108" s="30">
        <v>0</v>
      </c>
      <c r="L108" s="36" t="s">
        <v>848</v>
      </c>
      <c r="M108" s="33"/>
      <c r="N108" s="33"/>
      <c r="O108" s="33"/>
      <c r="P108" s="33"/>
      <c r="Q108" s="33"/>
      <c r="R108" s="36">
        <v>508.58</v>
      </c>
      <c r="S108" s="36" t="s">
        <v>404</v>
      </c>
      <c r="T108" s="36" t="s">
        <v>404</v>
      </c>
      <c r="U108" s="36" t="s">
        <v>404</v>
      </c>
      <c r="V108" s="36">
        <v>19</v>
      </c>
      <c r="W108" s="36">
        <v>0</v>
      </c>
      <c r="X108" s="36">
        <v>1</v>
      </c>
      <c r="Y108" s="36">
        <v>164138</v>
      </c>
      <c r="Z108" s="37">
        <v>44761.875</v>
      </c>
      <c r="AA108" s="36" t="s">
        <v>387</v>
      </c>
      <c r="AB108" s="36">
        <v>0</v>
      </c>
      <c r="AC108" s="37">
        <v>44755.875</v>
      </c>
      <c r="AD108" s="37">
        <v>44761.875</v>
      </c>
      <c r="AE108" s="37">
        <v>36366.875</v>
      </c>
      <c r="AF108" s="37">
        <v>44755.875</v>
      </c>
      <c r="AG108" s="37"/>
      <c r="AH108" s="37">
        <v>43357.875</v>
      </c>
      <c r="AI108" s="36"/>
      <c r="AJ108" s="36">
        <v>0</v>
      </c>
      <c r="AK108" s="36">
        <v>0</v>
      </c>
      <c r="AL108" s="36">
        <v>0</v>
      </c>
      <c r="AM108" s="36">
        <v>0</v>
      </c>
      <c r="AN108" s="36">
        <v>0</v>
      </c>
      <c r="AO108" s="36">
        <v>0</v>
      </c>
      <c r="AP108" s="36" t="s">
        <v>389</v>
      </c>
      <c r="AQ108" s="36">
        <v>45</v>
      </c>
      <c r="AR108" s="36" t="s">
        <v>394</v>
      </c>
      <c r="AS108" s="36">
        <v>60547</v>
      </c>
      <c r="AT108" s="36">
        <v>605.47</v>
      </c>
      <c r="AU108" s="36" t="s">
        <v>391</v>
      </c>
      <c r="AV108" s="43" t="s">
        <v>1079</v>
      </c>
      <c r="AW108" t="str">
        <f t="shared" si="3"/>
        <v>735996560HUGX DX XLXNWXR RXBXXRX508.58SIMSIMSIM190116413844761.875FNEL044755.87544761.87536366.87544755.87543357.875000000AMIL45NEXT PLUS RM RJ60547605.47INATIVORepasse</v>
      </c>
      <c r="AX108">
        <f t="shared" si="5"/>
        <v>0</v>
      </c>
      <c r="AY108">
        <v>7</v>
      </c>
      <c r="AZ108">
        <v>1</v>
      </c>
      <c r="BA108">
        <f t="shared" si="4"/>
        <v>0</v>
      </c>
    </row>
    <row r="109" spans="1:53">
      <c r="A109" s="33"/>
      <c r="B109" s="33"/>
      <c r="C109" s="33"/>
      <c r="D109" s="33"/>
      <c r="E109" s="33"/>
      <c r="F109" s="34"/>
      <c r="G109" s="33"/>
      <c r="H109" s="33"/>
      <c r="I109" s="33"/>
      <c r="J109" s="34">
        <v>73599656</v>
      </c>
      <c r="K109" s="29">
        <v>0</v>
      </c>
      <c r="L109" s="34" t="s">
        <v>848</v>
      </c>
      <c r="M109" s="33"/>
      <c r="N109" s="33"/>
      <c r="O109" s="33"/>
      <c r="P109" s="33"/>
      <c r="Q109" s="33"/>
      <c r="R109" s="34">
        <v>508.58</v>
      </c>
      <c r="S109" s="34" t="s">
        <v>404</v>
      </c>
      <c r="T109" s="34" t="s">
        <v>404</v>
      </c>
      <c r="U109" s="34" t="s">
        <v>404</v>
      </c>
      <c r="V109" s="34">
        <v>19</v>
      </c>
      <c r="W109" s="34">
        <v>0</v>
      </c>
      <c r="X109" s="34">
        <v>1</v>
      </c>
      <c r="Y109" s="34">
        <v>164138</v>
      </c>
      <c r="Z109" s="35">
        <v>44761.875</v>
      </c>
      <c r="AA109" s="34" t="s">
        <v>387</v>
      </c>
      <c r="AB109" s="34">
        <v>0</v>
      </c>
      <c r="AC109" s="35">
        <v>44755.875</v>
      </c>
      <c r="AD109" s="35">
        <v>44761.875</v>
      </c>
      <c r="AE109" s="35">
        <v>36366.875</v>
      </c>
      <c r="AF109" s="35">
        <v>44755.875</v>
      </c>
      <c r="AG109" s="35"/>
      <c r="AH109" s="35">
        <v>43357.875</v>
      </c>
      <c r="AI109" s="34"/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 t="s">
        <v>389</v>
      </c>
      <c r="AQ109" s="34">
        <v>45</v>
      </c>
      <c r="AR109" s="34" t="s">
        <v>394</v>
      </c>
      <c r="AS109" s="34">
        <v>60547</v>
      </c>
      <c r="AT109" s="34">
        <v>605.47</v>
      </c>
      <c r="AU109" s="34" t="s">
        <v>391</v>
      </c>
      <c r="AV109" s="43" t="s">
        <v>1079</v>
      </c>
      <c r="AW109" t="str">
        <f t="shared" si="3"/>
        <v>735996560HUGX DX XLXNWXR RXBXXRX508.58SIMSIMSIM190116413844761.875FNEL044755.87544761.87536366.87544755.87543357.875000000AMIL45NEXT PLUS RM RJ60547605.47INATIVORepasse</v>
      </c>
      <c r="AX109">
        <f t="shared" si="5"/>
        <v>1</v>
      </c>
      <c r="AY109">
        <v>7</v>
      </c>
      <c r="AZ109">
        <v>1</v>
      </c>
      <c r="BA109">
        <f t="shared" si="4"/>
        <v>1</v>
      </c>
    </row>
    <row r="110" spans="1:53">
      <c r="A110" s="33"/>
      <c r="B110" s="33"/>
      <c r="C110" s="33"/>
      <c r="D110" s="33"/>
      <c r="E110" s="33"/>
      <c r="F110" s="36"/>
      <c r="G110" s="33"/>
      <c r="H110" s="33"/>
      <c r="I110" s="33"/>
      <c r="J110" s="36">
        <v>73599656</v>
      </c>
      <c r="K110" s="30">
        <v>0</v>
      </c>
      <c r="L110" s="36" t="s">
        <v>848</v>
      </c>
      <c r="M110" s="33"/>
      <c r="N110" s="33"/>
      <c r="O110" s="33"/>
      <c r="P110" s="33"/>
      <c r="Q110" s="33"/>
      <c r="R110" s="36">
        <v>508.58</v>
      </c>
      <c r="S110" s="36" t="s">
        <v>404</v>
      </c>
      <c r="T110" s="36" t="s">
        <v>404</v>
      </c>
      <c r="U110" s="36" t="s">
        <v>404</v>
      </c>
      <c r="V110" s="36">
        <v>19</v>
      </c>
      <c r="W110" s="36">
        <v>0</v>
      </c>
      <c r="X110" s="36">
        <v>1</v>
      </c>
      <c r="Y110" s="36">
        <v>164138</v>
      </c>
      <c r="Z110" s="37">
        <v>44761.875</v>
      </c>
      <c r="AA110" s="36" t="s">
        <v>387</v>
      </c>
      <c r="AB110" s="36">
        <v>0</v>
      </c>
      <c r="AC110" s="37">
        <v>44755.875</v>
      </c>
      <c r="AD110" s="37">
        <v>44761.875</v>
      </c>
      <c r="AE110" s="37">
        <v>36366.875</v>
      </c>
      <c r="AF110" s="37">
        <v>44755.875</v>
      </c>
      <c r="AG110" s="37"/>
      <c r="AH110" s="37">
        <v>43357.875</v>
      </c>
      <c r="AI110" s="36"/>
      <c r="AJ110" s="36">
        <v>0</v>
      </c>
      <c r="AK110" s="36">
        <v>0</v>
      </c>
      <c r="AL110" s="36">
        <v>0</v>
      </c>
      <c r="AM110" s="36">
        <v>0</v>
      </c>
      <c r="AN110" s="36">
        <v>0</v>
      </c>
      <c r="AO110" s="36">
        <v>0</v>
      </c>
      <c r="AP110" s="36" t="s">
        <v>389</v>
      </c>
      <c r="AQ110" s="36">
        <v>45</v>
      </c>
      <c r="AR110" s="36" t="s">
        <v>394</v>
      </c>
      <c r="AS110" s="36">
        <v>60547</v>
      </c>
      <c r="AT110" s="36">
        <v>605.47</v>
      </c>
      <c r="AU110" s="36" t="s">
        <v>391</v>
      </c>
      <c r="AV110" s="43" t="s">
        <v>1079</v>
      </c>
      <c r="AW110" t="str">
        <f t="shared" si="3"/>
        <v>735996560HUGX DX XLXNWXR RXBXXRX508.58SIMSIMSIM190116413844761.875FNEL044755.87544761.87536366.87544755.87543357.875000000AMIL45NEXT PLUS RM RJ60547605.47INATIVORepasse</v>
      </c>
      <c r="AX110">
        <f t="shared" si="5"/>
        <v>1</v>
      </c>
      <c r="AY110">
        <v>7</v>
      </c>
      <c r="AZ110">
        <v>1</v>
      </c>
      <c r="BA110">
        <f t="shared" si="4"/>
        <v>1</v>
      </c>
    </row>
    <row r="111" spans="1:53">
      <c r="A111" s="33"/>
      <c r="B111" s="33"/>
      <c r="C111" s="33"/>
      <c r="D111" s="33"/>
      <c r="E111" s="33"/>
      <c r="F111" s="34"/>
      <c r="G111" s="33"/>
      <c r="H111" s="33"/>
      <c r="I111" s="33"/>
      <c r="J111" s="34">
        <v>73599707</v>
      </c>
      <c r="K111" s="29">
        <v>0</v>
      </c>
      <c r="L111" s="34" t="s">
        <v>847</v>
      </c>
      <c r="M111" s="33"/>
      <c r="N111" s="33"/>
      <c r="O111" s="33"/>
      <c r="P111" s="33"/>
      <c r="Q111" s="33"/>
      <c r="R111" s="34">
        <v>354.2</v>
      </c>
      <c r="S111" s="34" t="s">
        <v>386</v>
      </c>
      <c r="T111" s="34" t="s">
        <v>386</v>
      </c>
      <c r="U111" s="34" t="s">
        <v>386</v>
      </c>
      <c r="V111" s="34">
        <v>19</v>
      </c>
      <c r="W111" s="34">
        <v>0</v>
      </c>
      <c r="X111" s="34">
        <v>1</v>
      </c>
      <c r="Y111" s="34">
        <v>164099</v>
      </c>
      <c r="Z111" s="35">
        <v>44761.875</v>
      </c>
      <c r="AA111" s="34" t="s">
        <v>387</v>
      </c>
      <c r="AB111" s="34">
        <v>0</v>
      </c>
      <c r="AC111" s="35">
        <v>44655.875</v>
      </c>
      <c r="AD111" s="35">
        <v>44761.875</v>
      </c>
      <c r="AE111" s="35">
        <v>36978.875</v>
      </c>
      <c r="AF111" s="35">
        <v>44655.875</v>
      </c>
      <c r="AG111" s="35">
        <v>44605.875</v>
      </c>
      <c r="AH111" s="35">
        <v>43357.875</v>
      </c>
      <c r="AI111" s="34"/>
      <c r="AJ111" s="34">
        <v>0</v>
      </c>
      <c r="AK111" s="34">
        <v>0</v>
      </c>
      <c r="AL111" s="34">
        <v>0</v>
      </c>
      <c r="AM111" s="34">
        <v>0</v>
      </c>
      <c r="AN111" s="34">
        <v>0</v>
      </c>
      <c r="AO111" s="34">
        <v>0</v>
      </c>
      <c r="AP111" s="34" t="s">
        <v>389</v>
      </c>
      <c r="AQ111" s="34"/>
      <c r="AR111" s="34" t="s">
        <v>400</v>
      </c>
      <c r="AS111" s="34">
        <v>42168</v>
      </c>
      <c r="AT111" s="34">
        <v>421.68</v>
      </c>
      <c r="AU111" s="34" t="s">
        <v>391</v>
      </c>
      <c r="AV111" s="43" t="s">
        <v>1079</v>
      </c>
      <c r="AW111" t="str">
        <f t="shared" si="3"/>
        <v>735997070YURX DXVXLLX DXLMXGRX354.2NÃONÃONÃO190116409944761.875FNEL044655.87544761.87536978.87544655.87544605.87543357.875000000AMILNEXT MUNICIPAL SÃO PAULO42168421.68INATIVORepasse</v>
      </c>
      <c r="AX111">
        <f t="shared" si="5"/>
        <v>0</v>
      </c>
      <c r="AY111">
        <v>7</v>
      </c>
      <c r="AZ111">
        <v>1</v>
      </c>
      <c r="BA111">
        <f t="shared" si="4"/>
        <v>0</v>
      </c>
    </row>
    <row r="112" spans="1:53">
      <c r="A112" s="33"/>
      <c r="B112" s="33"/>
      <c r="C112" s="33"/>
      <c r="D112" s="33"/>
      <c r="E112" s="33"/>
      <c r="F112" s="36"/>
      <c r="G112" s="33"/>
      <c r="H112" s="33"/>
      <c r="I112" s="33"/>
      <c r="J112" s="36">
        <v>73599707</v>
      </c>
      <c r="K112" s="30">
        <v>0</v>
      </c>
      <c r="L112" s="36" t="s">
        <v>847</v>
      </c>
      <c r="M112" s="33"/>
      <c r="N112" s="33"/>
      <c r="O112" s="33"/>
      <c r="P112" s="33"/>
      <c r="Q112" s="33"/>
      <c r="R112" s="36">
        <v>354.2</v>
      </c>
      <c r="S112" s="36" t="s">
        <v>386</v>
      </c>
      <c r="T112" s="36" t="s">
        <v>386</v>
      </c>
      <c r="U112" s="36" t="s">
        <v>386</v>
      </c>
      <c r="V112" s="36">
        <v>19</v>
      </c>
      <c r="W112" s="36">
        <v>0</v>
      </c>
      <c r="X112" s="36">
        <v>1</v>
      </c>
      <c r="Y112" s="36">
        <v>164099</v>
      </c>
      <c r="Z112" s="37">
        <v>44761.875</v>
      </c>
      <c r="AA112" s="36" t="s">
        <v>387</v>
      </c>
      <c r="AB112" s="36">
        <v>0</v>
      </c>
      <c r="AC112" s="37">
        <v>44655.875</v>
      </c>
      <c r="AD112" s="37">
        <v>44761.875</v>
      </c>
      <c r="AE112" s="37">
        <v>36978.875</v>
      </c>
      <c r="AF112" s="37">
        <v>44655.875</v>
      </c>
      <c r="AG112" s="37">
        <v>44605.875</v>
      </c>
      <c r="AH112" s="37">
        <v>43357.875</v>
      </c>
      <c r="AI112" s="36"/>
      <c r="AJ112" s="36">
        <v>0</v>
      </c>
      <c r="AK112" s="36">
        <v>0</v>
      </c>
      <c r="AL112" s="36">
        <v>0</v>
      </c>
      <c r="AM112" s="36">
        <v>0</v>
      </c>
      <c r="AN112" s="36">
        <v>0</v>
      </c>
      <c r="AO112" s="36">
        <v>0</v>
      </c>
      <c r="AP112" s="36" t="s">
        <v>389</v>
      </c>
      <c r="AQ112" s="36"/>
      <c r="AR112" s="36" t="s">
        <v>400</v>
      </c>
      <c r="AS112" s="36">
        <v>42168</v>
      </c>
      <c r="AT112" s="36">
        <v>421.68</v>
      </c>
      <c r="AU112" s="36" t="s">
        <v>391</v>
      </c>
      <c r="AV112" s="43" t="s">
        <v>1079</v>
      </c>
      <c r="AW112" t="str">
        <f t="shared" si="3"/>
        <v>735997070YURX DXVXLLX DXLMXGRX354.2NÃONÃONÃO190116409944761.875FNEL044655.87544761.87536978.87544655.87544605.87543357.875000000AMILNEXT MUNICIPAL SÃO PAULO42168421.68INATIVORepasse</v>
      </c>
      <c r="AX112">
        <f t="shared" si="5"/>
        <v>1</v>
      </c>
      <c r="AY112">
        <v>7</v>
      </c>
      <c r="AZ112">
        <v>1</v>
      </c>
      <c r="BA112">
        <f t="shared" si="4"/>
        <v>1</v>
      </c>
    </row>
    <row r="113" spans="1:53">
      <c r="A113" s="33"/>
      <c r="B113" s="33"/>
      <c r="C113" s="33"/>
      <c r="D113" s="33"/>
      <c r="E113" s="33"/>
      <c r="F113" s="34"/>
      <c r="G113" s="33"/>
      <c r="H113" s="33"/>
      <c r="I113" s="33"/>
      <c r="J113" s="34">
        <v>73599707</v>
      </c>
      <c r="K113" s="29">
        <v>0</v>
      </c>
      <c r="L113" s="34" t="s">
        <v>847</v>
      </c>
      <c r="M113" s="33"/>
      <c r="N113" s="33"/>
      <c r="O113" s="33"/>
      <c r="P113" s="33"/>
      <c r="Q113" s="33"/>
      <c r="R113" s="34">
        <v>354.2</v>
      </c>
      <c r="S113" s="34" t="s">
        <v>386</v>
      </c>
      <c r="T113" s="34" t="s">
        <v>386</v>
      </c>
      <c r="U113" s="34" t="s">
        <v>386</v>
      </c>
      <c r="V113" s="34">
        <v>19</v>
      </c>
      <c r="W113" s="34">
        <v>0</v>
      </c>
      <c r="X113" s="34">
        <v>1</v>
      </c>
      <c r="Y113" s="34">
        <v>164099</v>
      </c>
      <c r="Z113" s="35">
        <v>44761.875</v>
      </c>
      <c r="AA113" s="34" t="s">
        <v>387</v>
      </c>
      <c r="AB113" s="34">
        <v>0</v>
      </c>
      <c r="AC113" s="35">
        <v>44655.875</v>
      </c>
      <c r="AD113" s="35">
        <v>44761.875</v>
      </c>
      <c r="AE113" s="35">
        <v>36978.875</v>
      </c>
      <c r="AF113" s="35">
        <v>44655.875</v>
      </c>
      <c r="AG113" s="35">
        <v>44605.875</v>
      </c>
      <c r="AH113" s="35">
        <v>43357.875</v>
      </c>
      <c r="AI113" s="34"/>
      <c r="AJ113" s="34">
        <v>0</v>
      </c>
      <c r="AK113" s="34">
        <v>0</v>
      </c>
      <c r="AL113" s="34">
        <v>0</v>
      </c>
      <c r="AM113" s="34">
        <v>0</v>
      </c>
      <c r="AN113" s="34">
        <v>0</v>
      </c>
      <c r="AO113" s="34">
        <v>0</v>
      </c>
      <c r="AP113" s="34" t="s">
        <v>389</v>
      </c>
      <c r="AQ113" s="34"/>
      <c r="AR113" s="34" t="s">
        <v>400</v>
      </c>
      <c r="AS113" s="34">
        <v>42168</v>
      </c>
      <c r="AT113" s="34">
        <v>421.68</v>
      </c>
      <c r="AU113" s="34" t="s">
        <v>391</v>
      </c>
      <c r="AV113" s="43" t="s">
        <v>1079</v>
      </c>
      <c r="AW113" t="str">
        <f t="shared" si="3"/>
        <v>735997070YURX DXVXLLX DXLMXGRX354.2NÃONÃONÃO190116409944761.875FNEL044655.87544761.87536978.87544655.87544605.87543357.875000000AMILNEXT MUNICIPAL SÃO PAULO42168421.68INATIVORepasse</v>
      </c>
      <c r="AX113">
        <f t="shared" si="5"/>
        <v>1</v>
      </c>
      <c r="AY113">
        <v>7</v>
      </c>
      <c r="AZ113">
        <v>1</v>
      </c>
      <c r="BA113">
        <f t="shared" si="4"/>
        <v>1</v>
      </c>
    </row>
    <row r="114" spans="1:53">
      <c r="A114" s="33"/>
      <c r="B114" s="33"/>
      <c r="C114" s="33"/>
      <c r="D114" s="33"/>
      <c r="E114" s="33"/>
      <c r="F114" s="34">
        <v>0</v>
      </c>
      <c r="G114" s="33"/>
      <c r="H114" s="33"/>
      <c r="I114" s="33"/>
      <c r="J114" s="34">
        <v>73599717</v>
      </c>
      <c r="K114" s="29">
        <v>0</v>
      </c>
      <c r="L114" s="34" t="s">
        <v>853</v>
      </c>
      <c r="M114" s="33"/>
      <c r="N114" s="33"/>
      <c r="O114" s="33"/>
      <c r="P114" s="33"/>
      <c r="Q114" s="33"/>
      <c r="R114" s="34">
        <v>742.21</v>
      </c>
      <c r="S114" s="34" t="s">
        <v>404</v>
      </c>
      <c r="T114" s="34" t="s">
        <v>404</v>
      </c>
      <c r="U114" s="34" t="s">
        <v>404</v>
      </c>
      <c r="V114" s="34">
        <v>57</v>
      </c>
      <c r="W114" s="34">
        <v>0</v>
      </c>
      <c r="X114" s="34">
        <v>1</v>
      </c>
      <c r="Y114" s="34">
        <v>164491</v>
      </c>
      <c r="Z114" s="35">
        <v>44761.875</v>
      </c>
      <c r="AA114" s="34" t="s">
        <v>392</v>
      </c>
      <c r="AB114" s="34">
        <v>0</v>
      </c>
      <c r="AC114" s="35">
        <v>44752.875</v>
      </c>
      <c r="AD114" s="35">
        <v>44761.875</v>
      </c>
      <c r="AE114" s="35">
        <v>30438.875</v>
      </c>
      <c r="AF114" s="35">
        <v>44752.875</v>
      </c>
      <c r="AG114" s="35">
        <v>44209.875</v>
      </c>
      <c r="AH114" s="35">
        <v>43357.875</v>
      </c>
      <c r="AI114" s="34"/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 t="s">
        <v>389</v>
      </c>
      <c r="AQ114" s="34">
        <v>45</v>
      </c>
      <c r="AR114" s="34" t="s">
        <v>400</v>
      </c>
      <c r="AS114" s="34">
        <v>88361</v>
      </c>
      <c r="AT114" s="34">
        <v>883.61</v>
      </c>
      <c r="AU114" s="34" t="s">
        <v>391</v>
      </c>
      <c r="AV114" s="43" t="s">
        <v>1079</v>
      </c>
      <c r="AW114" t="str">
        <f t="shared" si="3"/>
        <v>0735997170XLXKXLY XLVX NXWXMXNTX742.21SIMSIMSIM570116449144761.875ANMEP044752.87544761.87530438.87544752.87544209.87543357.875000000AMIL45NEXT MUNICIPAL SÃO PAULO88361883.61INATIVORepasse</v>
      </c>
      <c r="AX114">
        <f t="shared" si="5"/>
        <v>0</v>
      </c>
      <c r="AY114">
        <v>7</v>
      </c>
      <c r="AZ114">
        <v>1</v>
      </c>
      <c r="BA114">
        <f t="shared" si="4"/>
        <v>0</v>
      </c>
    </row>
    <row r="115" spans="1:53">
      <c r="A115" s="33"/>
      <c r="B115" s="33"/>
      <c r="C115" s="33"/>
      <c r="D115" s="33"/>
      <c r="E115" s="33"/>
      <c r="F115" s="36">
        <v>0</v>
      </c>
      <c r="G115" s="33"/>
      <c r="H115" s="33"/>
      <c r="I115" s="33"/>
      <c r="J115" s="36">
        <v>73599717</v>
      </c>
      <c r="K115" s="30">
        <v>0</v>
      </c>
      <c r="L115" s="36" t="s">
        <v>853</v>
      </c>
      <c r="M115" s="33"/>
      <c r="N115" s="33"/>
      <c r="O115" s="33"/>
      <c r="P115" s="33"/>
      <c r="Q115" s="33"/>
      <c r="R115" s="36">
        <v>742.21</v>
      </c>
      <c r="S115" s="36" t="s">
        <v>404</v>
      </c>
      <c r="T115" s="36" t="s">
        <v>404</v>
      </c>
      <c r="U115" s="36" t="s">
        <v>404</v>
      </c>
      <c r="V115" s="36">
        <v>57</v>
      </c>
      <c r="W115" s="36">
        <v>0</v>
      </c>
      <c r="X115" s="36">
        <v>1</v>
      </c>
      <c r="Y115" s="36">
        <v>164491</v>
      </c>
      <c r="Z115" s="37">
        <v>44761.875</v>
      </c>
      <c r="AA115" s="36" t="s">
        <v>392</v>
      </c>
      <c r="AB115" s="36">
        <v>0</v>
      </c>
      <c r="AC115" s="37">
        <v>44752.875</v>
      </c>
      <c r="AD115" s="37">
        <v>44761.875</v>
      </c>
      <c r="AE115" s="37">
        <v>30438.875</v>
      </c>
      <c r="AF115" s="37">
        <v>44752.875</v>
      </c>
      <c r="AG115" s="37">
        <v>44209.875</v>
      </c>
      <c r="AH115" s="37">
        <v>43357.875</v>
      </c>
      <c r="AI115" s="36"/>
      <c r="AJ115" s="36">
        <v>0</v>
      </c>
      <c r="AK115" s="36">
        <v>0</v>
      </c>
      <c r="AL115" s="36">
        <v>0</v>
      </c>
      <c r="AM115" s="36">
        <v>0</v>
      </c>
      <c r="AN115" s="36">
        <v>0</v>
      </c>
      <c r="AO115" s="36">
        <v>0</v>
      </c>
      <c r="AP115" s="36" t="s">
        <v>389</v>
      </c>
      <c r="AQ115" s="36">
        <v>45</v>
      </c>
      <c r="AR115" s="36" t="s">
        <v>400</v>
      </c>
      <c r="AS115" s="36">
        <v>88361</v>
      </c>
      <c r="AT115" s="36">
        <v>883.61</v>
      </c>
      <c r="AU115" s="36" t="s">
        <v>391</v>
      </c>
      <c r="AV115" s="43" t="s">
        <v>1079</v>
      </c>
      <c r="AW115" t="str">
        <f t="shared" si="3"/>
        <v>0735997170XLXKXLY XLVX NXWXMXNTX742.21SIMSIMSIM570116449144761.875ANMEP044752.87544761.87530438.87544752.87544209.87543357.875000000AMIL45NEXT MUNICIPAL SÃO PAULO88361883.61INATIVORepasse</v>
      </c>
      <c r="AX115">
        <f t="shared" si="5"/>
        <v>1</v>
      </c>
      <c r="AY115">
        <v>7</v>
      </c>
      <c r="AZ115">
        <v>1</v>
      </c>
      <c r="BA115">
        <f t="shared" si="4"/>
        <v>1</v>
      </c>
    </row>
    <row r="116" spans="1:53">
      <c r="A116" s="33"/>
      <c r="B116" s="33"/>
      <c r="C116" s="33"/>
      <c r="D116" s="33"/>
      <c r="E116" s="33"/>
      <c r="F116" s="34">
        <v>0</v>
      </c>
      <c r="G116" s="33"/>
      <c r="H116" s="33"/>
      <c r="I116" s="33"/>
      <c r="J116" s="34">
        <v>73599717</v>
      </c>
      <c r="K116" s="29">
        <v>0</v>
      </c>
      <c r="L116" s="34" t="s">
        <v>853</v>
      </c>
      <c r="M116" s="33"/>
      <c r="N116" s="33"/>
      <c r="O116" s="33"/>
      <c r="P116" s="33"/>
      <c r="Q116" s="33"/>
      <c r="R116" s="34">
        <v>742.21</v>
      </c>
      <c r="S116" s="34" t="s">
        <v>404</v>
      </c>
      <c r="T116" s="34" t="s">
        <v>404</v>
      </c>
      <c r="U116" s="34" t="s">
        <v>404</v>
      </c>
      <c r="V116" s="34">
        <v>57</v>
      </c>
      <c r="W116" s="34">
        <v>0</v>
      </c>
      <c r="X116" s="34">
        <v>1</v>
      </c>
      <c r="Y116" s="34">
        <v>164491</v>
      </c>
      <c r="Z116" s="35">
        <v>44761.875</v>
      </c>
      <c r="AA116" s="34" t="s">
        <v>392</v>
      </c>
      <c r="AB116" s="34">
        <v>0</v>
      </c>
      <c r="AC116" s="35">
        <v>44752.875</v>
      </c>
      <c r="AD116" s="35">
        <v>44761.875</v>
      </c>
      <c r="AE116" s="35">
        <v>30438.875</v>
      </c>
      <c r="AF116" s="35">
        <v>44752.875</v>
      </c>
      <c r="AG116" s="35">
        <v>44209.875</v>
      </c>
      <c r="AH116" s="35">
        <v>43357.875</v>
      </c>
      <c r="AI116" s="34"/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 t="s">
        <v>389</v>
      </c>
      <c r="AQ116" s="34">
        <v>45</v>
      </c>
      <c r="AR116" s="34" t="s">
        <v>400</v>
      </c>
      <c r="AS116" s="34">
        <v>88361</v>
      </c>
      <c r="AT116" s="34">
        <v>883.61</v>
      </c>
      <c r="AU116" s="34" t="s">
        <v>391</v>
      </c>
      <c r="AV116" s="43" t="s">
        <v>1079</v>
      </c>
      <c r="AW116" t="str">
        <f t="shared" si="3"/>
        <v>0735997170XLXKXLY XLVX NXWXMXNTX742.21SIMSIMSIM570116449144761.875ANMEP044752.87544761.87530438.87544752.87544209.87543357.875000000AMIL45NEXT MUNICIPAL SÃO PAULO88361883.61INATIVORepasse</v>
      </c>
      <c r="AX116">
        <f t="shared" si="5"/>
        <v>1</v>
      </c>
      <c r="AY116">
        <v>7</v>
      </c>
      <c r="AZ116">
        <v>1</v>
      </c>
      <c r="BA116">
        <f t="shared" si="4"/>
        <v>1</v>
      </c>
    </row>
    <row r="117" spans="1:53">
      <c r="A117" s="33"/>
      <c r="B117" s="33"/>
      <c r="C117" s="33"/>
      <c r="D117" s="33"/>
      <c r="E117" s="33"/>
      <c r="F117" s="36"/>
      <c r="G117" s="33"/>
      <c r="H117" s="33"/>
      <c r="I117" s="33"/>
      <c r="J117" s="36">
        <v>73599752</v>
      </c>
      <c r="K117" s="30">
        <v>0</v>
      </c>
      <c r="L117" s="36" t="s">
        <v>854</v>
      </c>
      <c r="M117" s="33"/>
      <c r="N117" s="33"/>
      <c r="O117" s="33"/>
      <c r="P117" s="33"/>
      <c r="Q117" s="33"/>
      <c r="R117" s="36">
        <v>1038.1099999999999</v>
      </c>
      <c r="S117" s="36" t="s">
        <v>404</v>
      </c>
      <c r="T117" s="36" t="s">
        <v>404</v>
      </c>
      <c r="U117" s="36" t="s">
        <v>404</v>
      </c>
      <c r="V117" s="36">
        <v>19</v>
      </c>
      <c r="W117" s="36">
        <v>0</v>
      </c>
      <c r="X117" s="36">
        <v>1</v>
      </c>
      <c r="Y117" s="36">
        <v>164512</v>
      </c>
      <c r="Z117" s="37">
        <v>44761.875</v>
      </c>
      <c r="AA117" s="36" t="s">
        <v>387</v>
      </c>
      <c r="AB117" s="36">
        <v>0</v>
      </c>
      <c r="AC117" s="37"/>
      <c r="AD117" s="37">
        <v>44761.875</v>
      </c>
      <c r="AE117" s="37">
        <v>38334.916666666664</v>
      </c>
      <c r="AF117" s="37">
        <v>44628.875</v>
      </c>
      <c r="AG117" s="37">
        <v>44605.875</v>
      </c>
      <c r="AH117" s="37">
        <v>43357.875</v>
      </c>
      <c r="AI117" s="36"/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 t="s">
        <v>389</v>
      </c>
      <c r="AQ117" s="36">
        <v>45</v>
      </c>
      <c r="AR117" s="36" t="s">
        <v>476</v>
      </c>
      <c r="AS117" s="36">
        <v>123586</v>
      </c>
      <c r="AT117" s="36">
        <v>1235.8599999999999</v>
      </c>
      <c r="AU117" s="36" t="s">
        <v>408</v>
      </c>
      <c r="AV117" s="43" t="s">
        <v>1079</v>
      </c>
      <c r="AW117" t="str">
        <f t="shared" si="3"/>
        <v>735997520LUXX LXMX DX XLXVXXRX VXLVXRDX1038.11SIMSIMSIM190116451244761.875FNEL044761.87538334.916666666744628.87544605.87543357.875000000AMIL45AMIL 400 QC NACIONAL1235861235.86ATIVORepasse</v>
      </c>
      <c r="AX117">
        <f t="shared" si="5"/>
        <v>0</v>
      </c>
      <c r="AY117">
        <v>7</v>
      </c>
      <c r="AZ117">
        <v>1</v>
      </c>
      <c r="BA117">
        <f t="shared" si="4"/>
        <v>0</v>
      </c>
    </row>
    <row r="118" spans="1:53">
      <c r="A118" s="33"/>
      <c r="B118" s="33"/>
      <c r="C118" s="33"/>
      <c r="D118" s="33"/>
      <c r="E118" s="33"/>
      <c r="F118" s="34"/>
      <c r="G118" s="33"/>
      <c r="H118" s="33"/>
      <c r="I118" s="33"/>
      <c r="J118" s="34">
        <v>73599752</v>
      </c>
      <c r="K118" s="29">
        <v>0</v>
      </c>
      <c r="L118" s="34" t="s">
        <v>854</v>
      </c>
      <c r="M118" s="33"/>
      <c r="N118" s="33"/>
      <c r="O118" s="33"/>
      <c r="P118" s="33"/>
      <c r="Q118" s="33"/>
      <c r="R118" s="34">
        <v>1038.1099999999999</v>
      </c>
      <c r="S118" s="34" t="s">
        <v>404</v>
      </c>
      <c r="T118" s="34" t="s">
        <v>404</v>
      </c>
      <c r="U118" s="34" t="s">
        <v>404</v>
      </c>
      <c r="V118" s="34">
        <v>19</v>
      </c>
      <c r="W118" s="34">
        <v>0</v>
      </c>
      <c r="X118" s="34">
        <v>1</v>
      </c>
      <c r="Y118" s="34">
        <v>164512</v>
      </c>
      <c r="Z118" s="35">
        <v>44761.875</v>
      </c>
      <c r="AA118" s="34" t="s">
        <v>387</v>
      </c>
      <c r="AB118" s="34">
        <v>0</v>
      </c>
      <c r="AC118" s="35"/>
      <c r="AD118" s="35">
        <v>44761.875</v>
      </c>
      <c r="AE118" s="35">
        <v>38334.916666666664</v>
      </c>
      <c r="AF118" s="35">
        <v>44628.875</v>
      </c>
      <c r="AG118" s="35">
        <v>44605.875</v>
      </c>
      <c r="AH118" s="35">
        <v>43357.875</v>
      </c>
      <c r="AI118" s="34"/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 t="s">
        <v>389</v>
      </c>
      <c r="AQ118" s="34">
        <v>45</v>
      </c>
      <c r="AR118" s="34" t="s">
        <v>476</v>
      </c>
      <c r="AS118" s="34">
        <v>123586</v>
      </c>
      <c r="AT118" s="34">
        <v>1235.8599999999999</v>
      </c>
      <c r="AU118" s="34" t="s">
        <v>408</v>
      </c>
      <c r="AV118" s="43" t="s">
        <v>1079</v>
      </c>
      <c r="AW118" t="str">
        <f t="shared" si="3"/>
        <v>735997520LUXX LXMX DX XLXVXXRX VXLVXRDX1038.11SIMSIMSIM190116451244761.875FNEL044761.87538334.916666666744628.87544605.87543357.875000000AMIL45AMIL 400 QC NACIONAL1235861235.86ATIVORepasse</v>
      </c>
      <c r="AX118">
        <f t="shared" si="5"/>
        <v>1</v>
      </c>
      <c r="AY118">
        <v>7</v>
      </c>
      <c r="AZ118">
        <v>1</v>
      </c>
      <c r="BA118">
        <f t="shared" si="4"/>
        <v>1</v>
      </c>
    </row>
    <row r="119" spans="1:53">
      <c r="A119" s="33"/>
      <c r="B119" s="33"/>
      <c r="C119" s="33"/>
      <c r="D119" s="33"/>
      <c r="E119" s="33"/>
      <c r="F119" s="36"/>
      <c r="G119" s="33"/>
      <c r="H119" s="33"/>
      <c r="I119" s="33"/>
      <c r="J119" s="36">
        <v>73599752</v>
      </c>
      <c r="K119" s="30">
        <v>0</v>
      </c>
      <c r="L119" s="36" t="s">
        <v>854</v>
      </c>
      <c r="M119" s="33"/>
      <c r="N119" s="33"/>
      <c r="O119" s="33"/>
      <c r="P119" s="33"/>
      <c r="Q119" s="33"/>
      <c r="R119" s="36">
        <v>1038.1099999999999</v>
      </c>
      <c r="S119" s="36" t="s">
        <v>404</v>
      </c>
      <c r="T119" s="36" t="s">
        <v>404</v>
      </c>
      <c r="U119" s="36" t="s">
        <v>404</v>
      </c>
      <c r="V119" s="36">
        <v>19</v>
      </c>
      <c r="W119" s="36">
        <v>0</v>
      </c>
      <c r="X119" s="36">
        <v>1</v>
      </c>
      <c r="Y119" s="36">
        <v>164512</v>
      </c>
      <c r="Z119" s="37">
        <v>44761.875</v>
      </c>
      <c r="AA119" s="36" t="s">
        <v>387</v>
      </c>
      <c r="AB119" s="36">
        <v>0</v>
      </c>
      <c r="AC119" s="37"/>
      <c r="AD119" s="37">
        <v>44761.875</v>
      </c>
      <c r="AE119" s="37">
        <v>38334.916666666664</v>
      </c>
      <c r="AF119" s="37">
        <v>44628.875</v>
      </c>
      <c r="AG119" s="37">
        <v>44605.875</v>
      </c>
      <c r="AH119" s="37">
        <v>43357.875</v>
      </c>
      <c r="AI119" s="36"/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 t="s">
        <v>389</v>
      </c>
      <c r="AQ119" s="36">
        <v>45</v>
      </c>
      <c r="AR119" s="36" t="s">
        <v>476</v>
      </c>
      <c r="AS119" s="36">
        <v>123586</v>
      </c>
      <c r="AT119" s="36">
        <v>1235.8599999999999</v>
      </c>
      <c r="AU119" s="36" t="s">
        <v>408</v>
      </c>
      <c r="AV119" s="43" t="s">
        <v>1079</v>
      </c>
      <c r="AW119" t="str">
        <f t="shared" si="3"/>
        <v>735997520LUXX LXMX DX XLXVXXRX VXLVXRDX1038.11SIMSIMSIM190116451244761.875FNEL044761.87538334.916666666744628.87544605.87543357.875000000AMIL45AMIL 400 QC NACIONAL1235861235.86ATIVORepasse</v>
      </c>
      <c r="AX119">
        <f t="shared" si="5"/>
        <v>1</v>
      </c>
      <c r="AY119">
        <v>7</v>
      </c>
      <c r="AZ119">
        <v>1</v>
      </c>
      <c r="BA119">
        <f t="shared" si="4"/>
        <v>1</v>
      </c>
    </row>
    <row r="120" spans="1:53">
      <c r="A120" s="33"/>
      <c r="B120" s="33"/>
      <c r="C120" s="33"/>
      <c r="D120" s="33"/>
      <c r="E120" s="33"/>
      <c r="F120" s="36"/>
      <c r="G120" s="33"/>
      <c r="H120" s="33"/>
      <c r="I120" s="33"/>
      <c r="J120" s="36">
        <v>73599770</v>
      </c>
      <c r="K120" s="30">
        <v>0</v>
      </c>
      <c r="L120" s="36" t="s">
        <v>858</v>
      </c>
      <c r="M120" s="33"/>
      <c r="N120" s="33"/>
      <c r="O120" s="33"/>
      <c r="P120" s="33"/>
      <c r="Q120" s="33"/>
      <c r="R120" s="36">
        <v>1622.05</v>
      </c>
      <c r="S120" s="36" t="s">
        <v>404</v>
      </c>
      <c r="T120" s="36" t="s">
        <v>404</v>
      </c>
      <c r="U120" s="36" t="s">
        <v>404</v>
      </c>
      <c r="V120" s="36">
        <v>19</v>
      </c>
      <c r="W120" s="36">
        <v>0</v>
      </c>
      <c r="X120" s="36">
        <v>1</v>
      </c>
      <c r="Y120" s="36">
        <v>164571</v>
      </c>
      <c r="Z120" s="37">
        <v>44761.875</v>
      </c>
      <c r="AA120" s="36" t="s">
        <v>387</v>
      </c>
      <c r="AB120" s="36">
        <v>0</v>
      </c>
      <c r="AC120" s="37"/>
      <c r="AD120" s="37">
        <v>44761.875</v>
      </c>
      <c r="AE120" s="37">
        <v>34868.875</v>
      </c>
      <c r="AF120" s="37">
        <v>43353.875</v>
      </c>
      <c r="AG120" s="37"/>
      <c r="AH120" s="37">
        <v>43357.875</v>
      </c>
      <c r="AI120" s="36"/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 t="s">
        <v>389</v>
      </c>
      <c r="AQ120" s="36">
        <v>45</v>
      </c>
      <c r="AR120" s="36" t="s">
        <v>476</v>
      </c>
      <c r="AS120" s="36">
        <v>193102</v>
      </c>
      <c r="AT120" s="36">
        <v>1931.02</v>
      </c>
      <c r="AU120" s="36" t="s">
        <v>408</v>
      </c>
      <c r="AV120" s="43" t="s">
        <v>1079</v>
      </c>
      <c r="AW120" t="str">
        <f t="shared" si="3"/>
        <v>735997700RXNXLD TXXGX XXDL1622.05SIMSIMSIM190116457144761.875FNEL044761.87534868.87543353.87543357.875000000AMIL45AMIL 400 QC NACIONAL1931021931.02ATIVORepasse</v>
      </c>
      <c r="AX120">
        <f t="shared" si="5"/>
        <v>0</v>
      </c>
      <c r="AY120">
        <v>7</v>
      </c>
      <c r="AZ120">
        <v>1</v>
      </c>
      <c r="BA120">
        <f t="shared" si="4"/>
        <v>0</v>
      </c>
    </row>
    <row r="121" spans="1:53">
      <c r="A121" s="33"/>
      <c r="B121" s="33"/>
      <c r="C121" s="33"/>
      <c r="D121" s="33"/>
      <c r="E121" s="33"/>
      <c r="F121" s="36"/>
      <c r="G121" s="33"/>
      <c r="H121" s="33"/>
      <c r="I121" s="33"/>
      <c r="J121" s="36">
        <v>73599770</v>
      </c>
      <c r="K121" s="30">
        <v>0</v>
      </c>
      <c r="L121" s="36" t="s">
        <v>858</v>
      </c>
      <c r="M121" s="33"/>
      <c r="N121" s="33"/>
      <c r="O121" s="33"/>
      <c r="P121" s="33"/>
      <c r="Q121" s="33"/>
      <c r="R121" s="36">
        <v>1622.05</v>
      </c>
      <c r="S121" s="36" t="s">
        <v>404</v>
      </c>
      <c r="T121" s="36" t="s">
        <v>404</v>
      </c>
      <c r="U121" s="36" t="s">
        <v>404</v>
      </c>
      <c r="V121" s="36">
        <v>19</v>
      </c>
      <c r="W121" s="36">
        <v>0</v>
      </c>
      <c r="X121" s="36">
        <v>1</v>
      </c>
      <c r="Y121" s="36">
        <v>164571</v>
      </c>
      <c r="Z121" s="37">
        <v>44761.875</v>
      </c>
      <c r="AA121" s="36" t="s">
        <v>387</v>
      </c>
      <c r="AB121" s="36">
        <v>0</v>
      </c>
      <c r="AC121" s="37"/>
      <c r="AD121" s="37">
        <v>44761.875</v>
      </c>
      <c r="AE121" s="37">
        <v>34868.875</v>
      </c>
      <c r="AF121" s="37">
        <v>43353.875</v>
      </c>
      <c r="AG121" s="37"/>
      <c r="AH121" s="37">
        <v>43357.875</v>
      </c>
      <c r="AI121" s="36"/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 t="s">
        <v>389</v>
      </c>
      <c r="AQ121" s="36">
        <v>45</v>
      </c>
      <c r="AR121" s="36" t="s">
        <v>476</v>
      </c>
      <c r="AS121" s="36">
        <v>193102</v>
      </c>
      <c r="AT121" s="36">
        <v>1931.02</v>
      </c>
      <c r="AU121" s="36" t="s">
        <v>408</v>
      </c>
      <c r="AV121" s="43" t="s">
        <v>1079</v>
      </c>
      <c r="AW121" t="str">
        <f t="shared" si="3"/>
        <v>735997700RXNXLD TXXGX XXDL1622.05SIMSIMSIM190116457144761.875FNEL044761.87534868.87543353.87543357.875000000AMIL45AMIL 400 QC NACIONAL1931021931.02ATIVORepasse</v>
      </c>
      <c r="AX121">
        <f t="shared" si="5"/>
        <v>1</v>
      </c>
      <c r="AY121">
        <v>7</v>
      </c>
      <c r="AZ121">
        <v>1</v>
      </c>
      <c r="BA121">
        <f t="shared" si="4"/>
        <v>1</v>
      </c>
    </row>
    <row r="122" spans="1:53">
      <c r="A122" s="33"/>
      <c r="B122" s="33"/>
      <c r="C122" s="33"/>
      <c r="D122" s="33"/>
      <c r="E122" s="33"/>
      <c r="F122" s="34"/>
      <c r="G122" s="33"/>
      <c r="H122" s="33"/>
      <c r="I122" s="33"/>
      <c r="J122" s="34">
        <v>73599770</v>
      </c>
      <c r="K122" s="29">
        <v>0</v>
      </c>
      <c r="L122" s="34" t="s">
        <v>858</v>
      </c>
      <c r="M122" s="33"/>
      <c r="N122" s="33"/>
      <c r="O122" s="33"/>
      <c r="P122" s="33"/>
      <c r="Q122" s="33"/>
      <c r="R122" s="34">
        <v>1622.05</v>
      </c>
      <c r="S122" s="34" t="s">
        <v>404</v>
      </c>
      <c r="T122" s="34" t="s">
        <v>404</v>
      </c>
      <c r="U122" s="34" t="s">
        <v>404</v>
      </c>
      <c r="V122" s="34">
        <v>19</v>
      </c>
      <c r="W122" s="34">
        <v>0</v>
      </c>
      <c r="X122" s="34">
        <v>1</v>
      </c>
      <c r="Y122" s="34">
        <v>164571</v>
      </c>
      <c r="Z122" s="35">
        <v>44761.875</v>
      </c>
      <c r="AA122" s="34" t="s">
        <v>387</v>
      </c>
      <c r="AB122" s="34">
        <v>0</v>
      </c>
      <c r="AC122" s="35"/>
      <c r="AD122" s="35">
        <v>44761.875</v>
      </c>
      <c r="AE122" s="35">
        <v>34868.875</v>
      </c>
      <c r="AF122" s="35">
        <v>43353.875</v>
      </c>
      <c r="AG122" s="35"/>
      <c r="AH122" s="35">
        <v>43357.875</v>
      </c>
      <c r="AI122" s="34"/>
      <c r="AJ122" s="34">
        <v>0</v>
      </c>
      <c r="AK122" s="34">
        <v>0</v>
      </c>
      <c r="AL122" s="34">
        <v>0</v>
      </c>
      <c r="AM122" s="34">
        <v>0</v>
      </c>
      <c r="AN122" s="34">
        <v>0</v>
      </c>
      <c r="AO122" s="34">
        <v>0</v>
      </c>
      <c r="AP122" s="34" t="s">
        <v>389</v>
      </c>
      <c r="AQ122" s="34">
        <v>45</v>
      </c>
      <c r="AR122" s="34" t="s">
        <v>476</v>
      </c>
      <c r="AS122" s="34">
        <v>193102</v>
      </c>
      <c r="AT122" s="34">
        <v>1931.02</v>
      </c>
      <c r="AU122" s="34" t="s">
        <v>408</v>
      </c>
      <c r="AV122" s="43" t="s">
        <v>1079</v>
      </c>
      <c r="AW122" t="str">
        <f t="shared" si="3"/>
        <v>735997700RXNXLD TXXGX XXDL1622.05SIMSIMSIM190116457144761.875FNEL044761.87534868.87543353.87543357.875000000AMIL45AMIL 400 QC NACIONAL1931021931.02ATIVORepasse</v>
      </c>
      <c r="AX122">
        <f t="shared" si="5"/>
        <v>1</v>
      </c>
      <c r="AY122">
        <v>7</v>
      </c>
      <c r="AZ122">
        <v>1</v>
      </c>
      <c r="BA122">
        <f t="shared" si="4"/>
        <v>1</v>
      </c>
    </row>
    <row r="123" spans="1:53">
      <c r="A123" s="33"/>
      <c r="B123" s="33"/>
      <c r="C123" s="33"/>
      <c r="D123" s="33"/>
      <c r="E123" s="33"/>
      <c r="F123" s="34"/>
      <c r="G123" s="33"/>
      <c r="H123" s="33"/>
      <c r="I123" s="33"/>
      <c r="J123" s="34">
        <v>73599777</v>
      </c>
      <c r="K123" s="29">
        <v>0</v>
      </c>
      <c r="L123" s="34" t="s">
        <v>859</v>
      </c>
      <c r="M123" s="33"/>
      <c r="N123" s="33"/>
      <c r="O123" s="33"/>
      <c r="P123" s="33"/>
      <c r="Q123" s="33"/>
      <c r="R123" s="34">
        <v>2026.2</v>
      </c>
      <c r="S123" s="34" t="s">
        <v>404</v>
      </c>
      <c r="T123" s="34" t="s">
        <v>404</v>
      </c>
      <c r="U123" s="34" t="s">
        <v>404</v>
      </c>
      <c r="V123" s="34">
        <v>19</v>
      </c>
      <c r="W123" s="34">
        <v>0</v>
      </c>
      <c r="X123" s="34">
        <v>1</v>
      </c>
      <c r="Y123" s="34">
        <v>164582</v>
      </c>
      <c r="Z123" s="35">
        <v>44761.875</v>
      </c>
      <c r="AA123" s="34" t="s">
        <v>387</v>
      </c>
      <c r="AB123" s="34">
        <v>0</v>
      </c>
      <c r="AC123" s="35"/>
      <c r="AD123" s="35">
        <v>44761.875</v>
      </c>
      <c r="AE123" s="35">
        <v>35984.875</v>
      </c>
      <c r="AF123" s="35">
        <v>43353.875</v>
      </c>
      <c r="AG123" s="35"/>
      <c r="AH123" s="35">
        <v>43357.875</v>
      </c>
      <c r="AI123" s="34"/>
      <c r="AJ123" s="34">
        <v>0</v>
      </c>
      <c r="AK123" s="34">
        <v>0</v>
      </c>
      <c r="AL123" s="34">
        <v>0</v>
      </c>
      <c r="AM123" s="34">
        <v>0</v>
      </c>
      <c r="AN123" s="34">
        <v>0</v>
      </c>
      <c r="AO123" s="34">
        <v>0</v>
      </c>
      <c r="AP123" s="34" t="s">
        <v>389</v>
      </c>
      <c r="AQ123" s="34">
        <v>45</v>
      </c>
      <c r="AR123" s="34" t="s">
        <v>483</v>
      </c>
      <c r="AS123" s="34">
        <v>24121</v>
      </c>
      <c r="AT123" s="34">
        <v>2412.1</v>
      </c>
      <c r="AU123" s="34" t="s">
        <v>408</v>
      </c>
      <c r="AV123" s="43" t="s">
        <v>1079</v>
      </c>
      <c r="AW123" t="str">
        <f t="shared" si="3"/>
        <v>735997770MXTHXU TXVXRX TXRRX2026.2SIMSIMSIM190116458244761.875FNEL044761.87535984.87543353.87543357.875000000AMIL45AMIL 700 QP NACIONAL241212412.1ATIVORepasse</v>
      </c>
      <c r="AX123">
        <f t="shared" si="5"/>
        <v>0</v>
      </c>
      <c r="AY123">
        <v>7</v>
      </c>
      <c r="AZ123">
        <v>1</v>
      </c>
      <c r="BA123">
        <f t="shared" si="4"/>
        <v>0</v>
      </c>
    </row>
    <row r="124" spans="1:53">
      <c r="A124" s="33"/>
      <c r="B124" s="33"/>
      <c r="C124" s="33"/>
      <c r="D124" s="33"/>
      <c r="E124" s="33"/>
      <c r="F124" s="34"/>
      <c r="G124" s="33"/>
      <c r="H124" s="33"/>
      <c r="I124" s="33"/>
      <c r="J124" s="34">
        <v>73599777</v>
      </c>
      <c r="K124" s="29">
        <v>0</v>
      </c>
      <c r="L124" s="34" t="s">
        <v>859</v>
      </c>
      <c r="M124" s="33"/>
      <c r="N124" s="33"/>
      <c r="O124" s="33"/>
      <c r="P124" s="33"/>
      <c r="Q124" s="33"/>
      <c r="R124" s="34">
        <v>2026.2</v>
      </c>
      <c r="S124" s="34" t="s">
        <v>404</v>
      </c>
      <c r="T124" s="34" t="s">
        <v>404</v>
      </c>
      <c r="U124" s="34" t="s">
        <v>404</v>
      </c>
      <c r="V124" s="34">
        <v>19</v>
      </c>
      <c r="W124" s="34">
        <v>0</v>
      </c>
      <c r="X124" s="34">
        <v>1</v>
      </c>
      <c r="Y124" s="34">
        <v>164582</v>
      </c>
      <c r="Z124" s="35">
        <v>44761.875</v>
      </c>
      <c r="AA124" s="34" t="s">
        <v>387</v>
      </c>
      <c r="AB124" s="34">
        <v>0</v>
      </c>
      <c r="AC124" s="35"/>
      <c r="AD124" s="35">
        <v>44761.875</v>
      </c>
      <c r="AE124" s="35">
        <v>35984.875</v>
      </c>
      <c r="AF124" s="35">
        <v>43353.875</v>
      </c>
      <c r="AG124" s="35"/>
      <c r="AH124" s="35">
        <v>43357.875</v>
      </c>
      <c r="AI124" s="34"/>
      <c r="AJ124" s="34">
        <v>0</v>
      </c>
      <c r="AK124" s="34">
        <v>0</v>
      </c>
      <c r="AL124" s="34">
        <v>0</v>
      </c>
      <c r="AM124" s="34">
        <v>0</v>
      </c>
      <c r="AN124" s="34">
        <v>0</v>
      </c>
      <c r="AO124" s="34">
        <v>0</v>
      </c>
      <c r="AP124" s="34" t="s">
        <v>389</v>
      </c>
      <c r="AQ124" s="34">
        <v>45</v>
      </c>
      <c r="AR124" s="34" t="s">
        <v>483</v>
      </c>
      <c r="AS124" s="34">
        <v>24121</v>
      </c>
      <c r="AT124" s="34">
        <v>2412.1</v>
      </c>
      <c r="AU124" s="34" t="s">
        <v>408</v>
      </c>
      <c r="AV124" s="43" t="s">
        <v>1079</v>
      </c>
      <c r="AW124" t="str">
        <f t="shared" si="3"/>
        <v>735997770MXTHXU TXVXRX TXRRX2026.2SIMSIMSIM190116458244761.875FNEL044761.87535984.87543353.87543357.875000000AMIL45AMIL 700 QP NACIONAL241212412.1ATIVORepasse</v>
      </c>
      <c r="AX124">
        <f t="shared" si="5"/>
        <v>1</v>
      </c>
      <c r="AY124">
        <v>7</v>
      </c>
      <c r="AZ124">
        <v>1</v>
      </c>
      <c r="BA124">
        <f t="shared" si="4"/>
        <v>1</v>
      </c>
    </row>
    <row r="125" spans="1:53">
      <c r="A125" s="33"/>
      <c r="B125" s="33"/>
      <c r="C125" s="33"/>
      <c r="D125" s="33"/>
      <c r="E125" s="33"/>
      <c r="F125" s="36"/>
      <c r="G125" s="33"/>
      <c r="H125" s="33"/>
      <c r="I125" s="33"/>
      <c r="J125" s="36">
        <v>73599777</v>
      </c>
      <c r="K125" s="30">
        <v>0</v>
      </c>
      <c r="L125" s="36" t="s">
        <v>859</v>
      </c>
      <c r="M125" s="33"/>
      <c r="N125" s="33"/>
      <c r="O125" s="33"/>
      <c r="P125" s="33"/>
      <c r="Q125" s="33"/>
      <c r="R125" s="36">
        <v>2026.2</v>
      </c>
      <c r="S125" s="36" t="s">
        <v>404</v>
      </c>
      <c r="T125" s="36" t="s">
        <v>404</v>
      </c>
      <c r="U125" s="36" t="s">
        <v>404</v>
      </c>
      <c r="V125" s="36">
        <v>19</v>
      </c>
      <c r="W125" s="36">
        <v>0</v>
      </c>
      <c r="X125" s="36">
        <v>1</v>
      </c>
      <c r="Y125" s="36">
        <v>164582</v>
      </c>
      <c r="Z125" s="37">
        <v>44761.875</v>
      </c>
      <c r="AA125" s="36" t="s">
        <v>387</v>
      </c>
      <c r="AB125" s="36">
        <v>0</v>
      </c>
      <c r="AC125" s="37"/>
      <c r="AD125" s="37">
        <v>44761.875</v>
      </c>
      <c r="AE125" s="37">
        <v>35984.875</v>
      </c>
      <c r="AF125" s="37">
        <v>43353.875</v>
      </c>
      <c r="AG125" s="37"/>
      <c r="AH125" s="37">
        <v>43357.875</v>
      </c>
      <c r="AI125" s="36"/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 t="s">
        <v>389</v>
      </c>
      <c r="AQ125" s="36">
        <v>45</v>
      </c>
      <c r="AR125" s="36" t="s">
        <v>483</v>
      </c>
      <c r="AS125" s="36">
        <v>24121</v>
      </c>
      <c r="AT125" s="36">
        <v>2412.1</v>
      </c>
      <c r="AU125" s="36" t="s">
        <v>408</v>
      </c>
      <c r="AV125" s="43" t="s">
        <v>1079</v>
      </c>
      <c r="AW125" t="str">
        <f t="shared" si="3"/>
        <v>735997770MXTHXU TXVXRX TXRRX2026.2SIMSIMSIM190116458244761.875FNEL044761.87535984.87543353.87543357.875000000AMIL45AMIL 700 QP NACIONAL241212412.1ATIVORepasse</v>
      </c>
      <c r="AX125">
        <f t="shared" si="5"/>
        <v>1</v>
      </c>
      <c r="AY125">
        <v>7</v>
      </c>
      <c r="AZ125">
        <v>1</v>
      </c>
      <c r="BA125">
        <f t="shared" si="4"/>
        <v>1</v>
      </c>
    </row>
    <row r="126" spans="1:53">
      <c r="A126" s="33"/>
      <c r="B126" s="33"/>
      <c r="C126" s="33"/>
      <c r="D126" s="33"/>
      <c r="E126" s="33"/>
      <c r="F126" s="36"/>
      <c r="G126" s="33"/>
      <c r="H126" s="33"/>
      <c r="I126" s="33"/>
      <c r="J126" s="36">
        <v>73599795</v>
      </c>
      <c r="K126" s="30">
        <v>0</v>
      </c>
      <c r="L126" s="36" t="s">
        <v>738</v>
      </c>
      <c r="M126" s="33"/>
      <c r="N126" s="33"/>
      <c r="O126" s="33"/>
      <c r="P126" s="33"/>
      <c r="Q126" s="33"/>
      <c r="R126" s="36">
        <v>1297.6600000000001</v>
      </c>
      <c r="S126" s="36" t="s">
        <v>386</v>
      </c>
      <c r="T126" s="36" t="s">
        <v>386</v>
      </c>
      <c r="U126" s="36" t="s">
        <v>386</v>
      </c>
      <c r="V126" s="36">
        <v>19</v>
      </c>
      <c r="W126" s="36">
        <v>0</v>
      </c>
      <c r="X126" s="36">
        <v>1</v>
      </c>
      <c r="Y126" s="36">
        <v>164699</v>
      </c>
      <c r="Z126" s="37">
        <v>44761.875</v>
      </c>
      <c r="AA126" s="36" t="s">
        <v>387</v>
      </c>
      <c r="AB126" s="36">
        <v>0</v>
      </c>
      <c r="AC126" s="37"/>
      <c r="AD126" s="37">
        <v>44761.875</v>
      </c>
      <c r="AE126" s="37">
        <v>37433.875</v>
      </c>
      <c r="AF126" s="37">
        <v>44633.875</v>
      </c>
      <c r="AG126" s="37">
        <v>44605.875</v>
      </c>
      <c r="AH126" s="37">
        <v>43357.875</v>
      </c>
      <c r="AI126" s="36"/>
      <c r="AJ126" s="36">
        <v>0</v>
      </c>
      <c r="AK126" s="36">
        <v>0</v>
      </c>
      <c r="AL126" s="36">
        <v>0</v>
      </c>
      <c r="AM126" s="36">
        <v>0</v>
      </c>
      <c r="AN126" s="36">
        <v>0</v>
      </c>
      <c r="AO126" s="36">
        <v>0</v>
      </c>
      <c r="AP126" s="36" t="s">
        <v>389</v>
      </c>
      <c r="AQ126" s="36"/>
      <c r="AR126" s="36" t="s">
        <v>476</v>
      </c>
      <c r="AS126" s="36">
        <v>88755</v>
      </c>
      <c r="AT126" s="36">
        <v>887.55</v>
      </c>
      <c r="AU126" s="36" t="s">
        <v>408</v>
      </c>
      <c r="AV126" s="43" t="s">
        <v>1079</v>
      </c>
      <c r="AW126" t="str">
        <f t="shared" si="3"/>
        <v>735997950TXWXN THXXRRY DX XNTX PXLMX1297.66NÃONÃONÃO190116469944761.875FNEL044761.87537433.87544633.87544605.87543357.875000000AMILAMIL 400 QC NACIONAL88755887.55ATIVORepasse</v>
      </c>
      <c r="AX126">
        <f t="shared" si="5"/>
        <v>0</v>
      </c>
      <c r="AY126">
        <v>7</v>
      </c>
      <c r="AZ126">
        <v>1</v>
      </c>
      <c r="BA126">
        <f t="shared" si="4"/>
        <v>0</v>
      </c>
    </row>
    <row r="127" spans="1:53">
      <c r="A127" s="33"/>
      <c r="B127" s="33"/>
      <c r="C127" s="33"/>
      <c r="D127" s="33"/>
      <c r="E127" s="33"/>
      <c r="F127" s="36"/>
      <c r="G127" s="33"/>
      <c r="H127" s="33"/>
      <c r="I127" s="33"/>
      <c r="J127" s="36">
        <v>73599795</v>
      </c>
      <c r="K127" s="30">
        <v>0</v>
      </c>
      <c r="L127" s="36" t="s">
        <v>738</v>
      </c>
      <c r="M127" s="33"/>
      <c r="N127" s="33"/>
      <c r="O127" s="33"/>
      <c r="P127" s="33"/>
      <c r="Q127" s="33"/>
      <c r="R127" s="36">
        <v>1297.6600000000001</v>
      </c>
      <c r="S127" s="36" t="s">
        <v>386</v>
      </c>
      <c r="T127" s="36" t="s">
        <v>386</v>
      </c>
      <c r="U127" s="36" t="s">
        <v>386</v>
      </c>
      <c r="V127" s="36">
        <v>19</v>
      </c>
      <c r="W127" s="36">
        <v>0</v>
      </c>
      <c r="X127" s="36">
        <v>1</v>
      </c>
      <c r="Y127" s="36">
        <v>164699</v>
      </c>
      <c r="Z127" s="37">
        <v>44761.875</v>
      </c>
      <c r="AA127" s="36" t="s">
        <v>387</v>
      </c>
      <c r="AB127" s="36">
        <v>0</v>
      </c>
      <c r="AC127" s="37"/>
      <c r="AD127" s="37">
        <v>44761.875</v>
      </c>
      <c r="AE127" s="37">
        <v>37433.875</v>
      </c>
      <c r="AF127" s="37">
        <v>44633.875</v>
      </c>
      <c r="AG127" s="37">
        <v>44605.875</v>
      </c>
      <c r="AH127" s="37">
        <v>43357.875</v>
      </c>
      <c r="AI127" s="36"/>
      <c r="AJ127" s="36">
        <v>0</v>
      </c>
      <c r="AK127" s="36">
        <v>0</v>
      </c>
      <c r="AL127" s="36">
        <v>0</v>
      </c>
      <c r="AM127" s="36">
        <v>0</v>
      </c>
      <c r="AN127" s="36">
        <v>0</v>
      </c>
      <c r="AO127" s="36">
        <v>0</v>
      </c>
      <c r="AP127" s="36" t="s">
        <v>389</v>
      </c>
      <c r="AQ127" s="36"/>
      <c r="AR127" s="36" t="s">
        <v>476</v>
      </c>
      <c r="AS127" s="36">
        <v>88755</v>
      </c>
      <c r="AT127" s="36">
        <v>887.55</v>
      </c>
      <c r="AU127" s="36" t="s">
        <v>408</v>
      </c>
      <c r="AV127" s="43" t="s">
        <v>1079</v>
      </c>
      <c r="AW127" t="str">
        <f t="shared" si="3"/>
        <v>735997950TXWXN THXXRRY DX XNTX PXLMX1297.66NÃONÃONÃO190116469944761.875FNEL044761.87537433.87544633.87544605.87543357.875000000AMILAMIL 400 QC NACIONAL88755887.55ATIVORepasse</v>
      </c>
      <c r="AX127">
        <f t="shared" si="5"/>
        <v>1</v>
      </c>
      <c r="AY127">
        <v>7</v>
      </c>
      <c r="AZ127">
        <v>1</v>
      </c>
      <c r="BA127">
        <f t="shared" si="4"/>
        <v>1</v>
      </c>
    </row>
    <row r="128" spans="1:53">
      <c r="A128" s="33"/>
      <c r="B128" s="33"/>
      <c r="C128" s="33"/>
      <c r="D128" s="33"/>
      <c r="E128" s="33"/>
      <c r="F128" s="34"/>
      <c r="G128" s="33"/>
      <c r="H128" s="33"/>
      <c r="I128" s="33"/>
      <c r="J128" s="34">
        <v>73599795</v>
      </c>
      <c r="K128" s="29">
        <v>0</v>
      </c>
      <c r="L128" s="34" t="s">
        <v>738</v>
      </c>
      <c r="M128" s="33"/>
      <c r="N128" s="33"/>
      <c r="O128" s="33"/>
      <c r="P128" s="33"/>
      <c r="Q128" s="33"/>
      <c r="R128" s="34">
        <v>1297.6600000000001</v>
      </c>
      <c r="S128" s="34" t="s">
        <v>386</v>
      </c>
      <c r="T128" s="34" t="s">
        <v>386</v>
      </c>
      <c r="U128" s="34" t="s">
        <v>386</v>
      </c>
      <c r="V128" s="34">
        <v>19</v>
      </c>
      <c r="W128" s="34">
        <v>0</v>
      </c>
      <c r="X128" s="34">
        <v>1</v>
      </c>
      <c r="Y128" s="34">
        <v>164699</v>
      </c>
      <c r="Z128" s="35">
        <v>44761.875</v>
      </c>
      <c r="AA128" s="34" t="s">
        <v>387</v>
      </c>
      <c r="AB128" s="34">
        <v>0</v>
      </c>
      <c r="AC128" s="35"/>
      <c r="AD128" s="35">
        <v>44761.875</v>
      </c>
      <c r="AE128" s="35">
        <v>37433.875</v>
      </c>
      <c r="AF128" s="35">
        <v>44633.875</v>
      </c>
      <c r="AG128" s="35">
        <v>44605.875</v>
      </c>
      <c r="AH128" s="35">
        <v>43357.875</v>
      </c>
      <c r="AI128" s="34"/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 t="s">
        <v>389</v>
      </c>
      <c r="AQ128" s="34"/>
      <c r="AR128" s="34" t="s">
        <v>476</v>
      </c>
      <c r="AS128" s="34">
        <v>88755</v>
      </c>
      <c r="AT128" s="34">
        <v>887.55</v>
      </c>
      <c r="AU128" s="34" t="s">
        <v>408</v>
      </c>
      <c r="AV128" s="43" t="s">
        <v>1079</v>
      </c>
      <c r="AW128" t="str">
        <f t="shared" si="3"/>
        <v>735997950TXWXN THXXRRY DX XNTX PXLMX1297.66NÃONÃONÃO190116469944761.875FNEL044761.87537433.87544633.87544605.87543357.875000000AMILAMIL 400 QC NACIONAL88755887.55ATIVORepasse</v>
      </c>
      <c r="AX128">
        <f t="shared" si="5"/>
        <v>1</v>
      </c>
      <c r="AY128">
        <v>7</v>
      </c>
      <c r="AZ128">
        <v>1</v>
      </c>
      <c r="BA128">
        <f t="shared" si="4"/>
        <v>1</v>
      </c>
    </row>
    <row r="129" spans="1:53">
      <c r="A129" s="33"/>
      <c r="B129" s="33"/>
      <c r="C129" s="33"/>
      <c r="D129" s="33"/>
      <c r="E129" s="33"/>
      <c r="F129" s="36"/>
      <c r="G129" s="33"/>
      <c r="H129" s="33"/>
      <c r="I129" s="33"/>
      <c r="J129" s="36">
        <v>73599803</v>
      </c>
      <c r="K129" s="30">
        <v>0</v>
      </c>
      <c r="L129" s="36" t="s">
        <v>864</v>
      </c>
      <c r="M129" s="33"/>
      <c r="N129" s="33"/>
      <c r="O129" s="33"/>
      <c r="P129" s="33"/>
      <c r="Q129" s="33"/>
      <c r="R129" s="36">
        <v>2343.0700000000002</v>
      </c>
      <c r="S129" s="36" t="s">
        <v>404</v>
      </c>
      <c r="T129" s="36" t="s">
        <v>404</v>
      </c>
      <c r="U129" s="36" t="s">
        <v>404</v>
      </c>
      <c r="V129" s="36">
        <v>57</v>
      </c>
      <c r="W129" s="36">
        <v>0</v>
      </c>
      <c r="X129" s="36">
        <v>1</v>
      </c>
      <c r="Y129" s="36">
        <v>164769</v>
      </c>
      <c r="Z129" s="37">
        <v>44761.875</v>
      </c>
      <c r="AA129" s="36" t="s">
        <v>392</v>
      </c>
      <c r="AB129" s="36">
        <v>0</v>
      </c>
      <c r="AC129" s="37"/>
      <c r="AD129" s="37">
        <v>44761.875</v>
      </c>
      <c r="AE129" s="37">
        <v>30252.875</v>
      </c>
      <c r="AF129" s="37">
        <v>43353.875</v>
      </c>
      <c r="AG129" s="37"/>
      <c r="AH129" s="37">
        <v>43357.875</v>
      </c>
      <c r="AI129" s="36"/>
      <c r="AJ129" s="36">
        <v>0</v>
      </c>
      <c r="AK129" s="36">
        <v>0</v>
      </c>
      <c r="AL129" s="36">
        <v>0</v>
      </c>
      <c r="AM129" s="36">
        <v>0</v>
      </c>
      <c r="AN129" s="36">
        <v>0</v>
      </c>
      <c r="AO129" s="36">
        <v>0</v>
      </c>
      <c r="AP129" s="36" t="s">
        <v>389</v>
      </c>
      <c r="AQ129" s="36">
        <v>45</v>
      </c>
      <c r="AR129" s="36" t="s">
        <v>390</v>
      </c>
      <c r="AS129" s="36">
        <v>278937</v>
      </c>
      <c r="AT129" s="36">
        <v>2789.37</v>
      </c>
      <c r="AU129" s="36" t="s">
        <v>408</v>
      </c>
      <c r="AV129" s="43" t="s">
        <v>1079</v>
      </c>
      <c r="AW129" t="str">
        <f t="shared" si="3"/>
        <v>735998030RXXNGXLX XRXUJX DX WXRMX2343.07SIMSIMSIM570116476944761.875ANMEP044761.87530252.87543353.87543357.875000000AMIL45AMIL 400 QP NACIONAL2789372789.37ATIVORepasse</v>
      </c>
      <c r="AX129">
        <f t="shared" si="5"/>
        <v>0</v>
      </c>
      <c r="AY129">
        <v>7</v>
      </c>
      <c r="AZ129">
        <v>1</v>
      </c>
      <c r="BA129">
        <f t="shared" si="4"/>
        <v>0</v>
      </c>
    </row>
    <row r="130" spans="1:53">
      <c r="A130" s="33"/>
      <c r="B130" s="33"/>
      <c r="C130" s="33"/>
      <c r="D130" s="33"/>
      <c r="E130" s="33"/>
      <c r="F130" s="34"/>
      <c r="G130" s="33"/>
      <c r="H130" s="33"/>
      <c r="I130" s="33"/>
      <c r="J130" s="34">
        <v>73599803</v>
      </c>
      <c r="K130" s="29">
        <v>0</v>
      </c>
      <c r="L130" s="34" t="s">
        <v>864</v>
      </c>
      <c r="M130" s="33"/>
      <c r="N130" s="33"/>
      <c r="O130" s="33"/>
      <c r="P130" s="33"/>
      <c r="Q130" s="33"/>
      <c r="R130" s="34">
        <v>2343.0700000000002</v>
      </c>
      <c r="S130" s="34" t="s">
        <v>404</v>
      </c>
      <c r="T130" s="34" t="s">
        <v>404</v>
      </c>
      <c r="U130" s="34" t="s">
        <v>404</v>
      </c>
      <c r="V130" s="34">
        <v>57</v>
      </c>
      <c r="W130" s="34">
        <v>0</v>
      </c>
      <c r="X130" s="34">
        <v>1</v>
      </c>
      <c r="Y130" s="34">
        <v>164769</v>
      </c>
      <c r="Z130" s="35">
        <v>44761.875</v>
      </c>
      <c r="AA130" s="34" t="s">
        <v>392</v>
      </c>
      <c r="AB130" s="34">
        <v>0</v>
      </c>
      <c r="AC130" s="35"/>
      <c r="AD130" s="35">
        <v>44761.875</v>
      </c>
      <c r="AE130" s="35">
        <v>30252.875</v>
      </c>
      <c r="AF130" s="35">
        <v>43353.875</v>
      </c>
      <c r="AG130" s="35"/>
      <c r="AH130" s="35">
        <v>43357.875</v>
      </c>
      <c r="AI130" s="34"/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 t="s">
        <v>389</v>
      </c>
      <c r="AQ130" s="34">
        <v>45</v>
      </c>
      <c r="AR130" s="34" t="s">
        <v>390</v>
      </c>
      <c r="AS130" s="34">
        <v>278937</v>
      </c>
      <c r="AT130" s="34">
        <v>2789.37</v>
      </c>
      <c r="AU130" s="34" t="s">
        <v>408</v>
      </c>
      <c r="AV130" s="43" t="s">
        <v>1079</v>
      </c>
      <c r="AW130" t="str">
        <f t="shared" si="3"/>
        <v>735998030RXXNGXLX XRXUJX DX WXRMX2343.07SIMSIMSIM570116476944761.875ANMEP044761.87530252.87543353.87543357.875000000AMIL45AMIL 400 QP NACIONAL2789372789.37ATIVORepasse</v>
      </c>
      <c r="AX130">
        <f t="shared" si="5"/>
        <v>1</v>
      </c>
      <c r="AY130">
        <v>7</v>
      </c>
      <c r="AZ130">
        <v>1</v>
      </c>
      <c r="BA130">
        <f t="shared" si="4"/>
        <v>1</v>
      </c>
    </row>
    <row r="131" spans="1:53">
      <c r="A131" s="33"/>
      <c r="B131" s="33"/>
      <c r="C131" s="33"/>
      <c r="D131" s="33"/>
      <c r="E131" s="33"/>
      <c r="F131" s="36"/>
      <c r="G131" s="33"/>
      <c r="H131" s="33"/>
      <c r="I131" s="33"/>
      <c r="J131" s="36">
        <v>73599803</v>
      </c>
      <c r="K131" s="30">
        <v>0</v>
      </c>
      <c r="L131" s="36" t="s">
        <v>864</v>
      </c>
      <c r="M131" s="33"/>
      <c r="N131" s="33"/>
      <c r="O131" s="33"/>
      <c r="P131" s="33"/>
      <c r="Q131" s="33"/>
      <c r="R131" s="36">
        <v>2343.0700000000002</v>
      </c>
      <c r="S131" s="36" t="s">
        <v>404</v>
      </c>
      <c r="T131" s="36" t="s">
        <v>404</v>
      </c>
      <c r="U131" s="36" t="s">
        <v>404</v>
      </c>
      <c r="V131" s="36">
        <v>57</v>
      </c>
      <c r="W131" s="36">
        <v>0</v>
      </c>
      <c r="X131" s="36">
        <v>1</v>
      </c>
      <c r="Y131" s="36">
        <v>164769</v>
      </c>
      <c r="Z131" s="37">
        <v>44761.875</v>
      </c>
      <c r="AA131" s="36" t="s">
        <v>392</v>
      </c>
      <c r="AB131" s="36">
        <v>0</v>
      </c>
      <c r="AC131" s="37"/>
      <c r="AD131" s="37">
        <v>44761.875</v>
      </c>
      <c r="AE131" s="37">
        <v>30252.875</v>
      </c>
      <c r="AF131" s="37">
        <v>43353.875</v>
      </c>
      <c r="AG131" s="37"/>
      <c r="AH131" s="37">
        <v>43357.875</v>
      </c>
      <c r="AI131" s="36"/>
      <c r="AJ131" s="36">
        <v>0</v>
      </c>
      <c r="AK131" s="36">
        <v>0</v>
      </c>
      <c r="AL131" s="36">
        <v>0</v>
      </c>
      <c r="AM131" s="36">
        <v>0</v>
      </c>
      <c r="AN131" s="36">
        <v>0</v>
      </c>
      <c r="AO131" s="36">
        <v>0</v>
      </c>
      <c r="AP131" s="36" t="s">
        <v>389</v>
      </c>
      <c r="AQ131" s="36">
        <v>45</v>
      </c>
      <c r="AR131" s="36" t="s">
        <v>390</v>
      </c>
      <c r="AS131" s="36">
        <v>278937</v>
      </c>
      <c r="AT131" s="36">
        <v>2789.37</v>
      </c>
      <c r="AU131" s="36" t="s">
        <v>408</v>
      </c>
      <c r="AV131" s="43" t="s">
        <v>1079</v>
      </c>
      <c r="AW131" t="str">
        <f t="shared" ref="AW131:AW194" si="6">CONCATENATE(A131,B131,C131,D131,E131,F131,G131,H131,I131,J131,K131,L131,M131,N131,O131,P131,Q131,R131,S131,T131,U131,V131,W131,X131,Y131,Z131,AA131,AB131,AC131,AD131,AE131,AF131,AG131,AH131,AI131,AJ131,AK131,AL131,AM131,AN131,AO131,AP131,AQ131,AR131,AS131,AT131,AU131,AV131)</f>
        <v>735998030RXXNGXLX XRXUJX DX WXRMX2343.07SIMSIMSIM570116476944761.875ANMEP044761.87530252.87543353.87543357.875000000AMIL45AMIL 400 QP NACIONAL2789372789.37ATIVORepasse</v>
      </c>
      <c r="AX131">
        <f t="shared" si="5"/>
        <v>1</v>
      </c>
      <c r="AY131">
        <v>7</v>
      </c>
      <c r="AZ131">
        <v>1</v>
      </c>
      <c r="BA131">
        <f t="shared" ref="BA131:BA194" si="7">IF(J131=J130,1,0)</f>
        <v>1</v>
      </c>
    </row>
    <row r="132" spans="1:53">
      <c r="A132" s="33"/>
      <c r="B132" s="33"/>
      <c r="C132" s="33"/>
      <c r="D132" s="33"/>
      <c r="E132" s="33"/>
      <c r="F132" s="36"/>
      <c r="G132" s="33"/>
      <c r="H132" s="33"/>
      <c r="I132" s="33"/>
      <c r="J132" s="36">
        <v>73599809</v>
      </c>
      <c r="K132" s="30">
        <v>0</v>
      </c>
      <c r="L132" s="36" t="s">
        <v>866</v>
      </c>
      <c r="M132" s="33"/>
      <c r="N132" s="33"/>
      <c r="O132" s="33"/>
      <c r="P132" s="33"/>
      <c r="Q132" s="33"/>
      <c r="R132" s="36">
        <v>2715.79</v>
      </c>
      <c r="S132" s="36" t="s">
        <v>404</v>
      </c>
      <c r="T132" s="36" t="s">
        <v>404</v>
      </c>
      <c r="U132" s="36" t="s">
        <v>404</v>
      </c>
      <c r="V132" s="36">
        <v>57</v>
      </c>
      <c r="W132" s="36">
        <v>0</v>
      </c>
      <c r="X132" s="36">
        <v>1</v>
      </c>
      <c r="Y132" s="36">
        <v>164789</v>
      </c>
      <c r="Z132" s="37">
        <v>44761.875</v>
      </c>
      <c r="AA132" s="36" t="s">
        <v>392</v>
      </c>
      <c r="AB132" s="36">
        <v>0</v>
      </c>
      <c r="AC132" s="37"/>
      <c r="AD132" s="37">
        <v>44761.875</v>
      </c>
      <c r="AE132" s="37">
        <v>27082.875</v>
      </c>
      <c r="AF132" s="37">
        <v>43353.875</v>
      </c>
      <c r="AG132" s="37"/>
      <c r="AH132" s="37">
        <v>43357.875</v>
      </c>
      <c r="AI132" s="36"/>
      <c r="AJ132" s="36">
        <v>0</v>
      </c>
      <c r="AK132" s="36">
        <v>0</v>
      </c>
      <c r="AL132" s="36">
        <v>0</v>
      </c>
      <c r="AM132" s="36">
        <v>0</v>
      </c>
      <c r="AN132" s="36">
        <v>0</v>
      </c>
      <c r="AO132" s="36">
        <v>0</v>
      </c>
      <c r="AP132" s="36" t="s">
        <v>389</v>
      </c>
      <c r="AQ132" s="36">
        <v>45</v>
      </c>
      <c r="AR132" s="36" t="s">
        <v>581</v>
      </c>
      <c r="AS132" s="36">
        <v>323307</v>
      </c>
      <c r="AT132" s="36">
        <v>3233.07</v>
      </c>
      <c r="AU132" s="36" t="s">
        <v>408</v>
      </c>
      <c r="AV132" s="43" t="s">
        <v>1079</v>
      </c>
      <c r="AW132" t="str">
        <f t="shared" si="6"/>
        <v>735998090XMXRXLDX LXDXLXU XNTXNX DX XNTX2715.79SIMSIMSIM570116478944761.875ANMEP044761.87527082.87543353.87543357.875000000AMIL45AMIL 500 QP NACIONAL COPART3233073233.07ATIVORepasse</v>
      </c>
      <c r="AX132">
        <f t="shared" ref="AX132:AX195" si="8">IF(AW132=AW131,1,0)</f>
        <v>0</v>
      </c>
      <c r="AY132">
        <v>7</v>
      </c>
      <c r="AZ132">
        <v>1</v>
      </c>
      <c r="BA132">
        <f t="shared" si="7"/>
        <v>0</v>
      </c>
    </row>
    <row r="133" spans="1:53">
      <c r="A133" s="33"/>
      <c r="B133" s="33"/>
      <c r="C133" s="33"/>
      <c r="D133" s="33"/>
      <c r="E133" s="33"/>
      <c r="F133" s="34"/>
      <c r="G133" s="33"/>
      <c r="H133" s="33"/>
      <c r="I133" s="33"/>
      <c r="J133" s="34">
        <v>73599809</v>
      </c>
      <c r="K133" s="29">
        <v>0</v>
      </c>
      <c r="L133" s="34" t="s">
        <v>866</v>
      </c>
      <c r="M133" s="33"/>
      <c r="N133" s="33"/>
      <c r="O133" s="33"/>
      <c r="P133" s="33"/>
      <c r="Q133" s="33"/>
      <c r="R133" s="34">
        <v>2715.79</v>
      </c>
      <c r="S133" s="34" t="s">
        <v>404</v>
      </c>
      <c r="T133" s="34" t="s">
        <v>404</v>
      </c>
      <c r="U133" s="34" t="s">
        <v>404</v>
      </c>
      <c r="V133" s="34">
        <v>57</v>
      </c>
      <c r="W133" s="34">
        <v>0</v>
      </c>
      <c r="X133" s="34">
        <v>1</v>
      </c>
      <c r="Y133" s="34">
        <v>164789</v>
      </c>
      <c r="Z133" s="35">
        <v>44761.875</v>
      </c>
      <c r="AA133" s="34" t="s">
        <v>392</v>
      </c>
      <c r="AB133" s="34">
        <v>0</v>
      </c>
      <c r="AC133" s="35"/>
      <c r="AD133" s="35">
        <v>44761.875</v>
      </c>
      <c r="AE133" s="35">
        <v>27082.875</v>
      </c>
      <c r="AF133" s="35">
        <v>43353.875</v>
      </c>
      <c r="AG133" s="35"/>
      <c r="AH133" s="35">
        <v>43357.875</v>
      </c>
      <c r="AI133" s="34"/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 t="s">
        <v>389</v>
      </c>
      <c r="AQ133" s="34">
        <v>45</v>
      </c>
      <c r="AR133" s="34" t="s">
        <v>581</v>
      </c>
      <c r="AS133" s="34">
        <v>323307</v>
      </c>
      <c r="AT133" s="34">
        <v>3233.07</v>
      </c>
      <c r="AU133" s="34" t="s">
        <v>408</v>
      </c>
      <c r="AV133" s="43" t="s">
        <v>1079</v>
      </c>
      <c r="AW133" t="str">
        <f t="shared" si="6"/>
        <v>735998090XMXRXLDX LXDXLXU XNTXNX DX XNTX2715.79SIMSIMSIM570116478944761.875ANMEP044761.87527082.87543353.87543357.875000000AMIL45AMIL 500 QP NACIONAL COPART3233073233.07ATIVORepasse</v>
      </c>
      <c r="AX133">
        <f t="shared" si="8"/>
        <v>1</v>
      </c>
      <c r="AY133">
        <v>7</v>
      </c>
      <c r="AZ133">
        <v>1</v>
      </c>
      <c r="BA133">
        <f t="shared" si="7"/>
        <v>1</v>
      </c>
    </row>
    <row r="134" spans="1:53">
      <c r="A134" s="33"/>
      <c r="B134" s="33"/>
      <c r="C134" s="33"/>
      <c r="D134" s="33"/>
      <c r="E134" s="33"/>
      <c r="F134" s="36"/>
      <c r="G134" s="33"/>
      <c r="H134" s="33"/>
      <c r="I134" s="33"/>
      <c r="J134" s="36">
        <v>73599809</v>
      </c>
      <c r="K134" s="30">
        <v>0</v>
      </c>
      <c r="L134" s="36" t="s">
        <v>866</v>
      </c>
      <c r="M134" s="33"/>
      <c r="N134" s="33"/>
      <c r="O134" s="33"/>
      <c r="P134" s="33"/>
      <c r="Q134" s="33"/>
      <c r="R134" s="36">
        <v>2715.79</v>
      </c>
      <c r="S134" s="36" t="s">
        <v>404</v>
      </c>
      <c r="T134" s="36" t="s">
        <v>404</v>
      </c>
      <c r="U134" s="36" t="s">
        <v>404</v>
      </c>
      <c r="V134" s="36">
        <v>57</v>
      </c>
      <c r="W134" s="36">
        <v>0</v>
      </c>
      <c r="X134" s="36">
        <v>1</v>
      </c>
      <c r="Y134" s="36">
        <v>164789</v>
      </c>
      <c r="Z134" s="37">
        <v>44761.875</v>
      </c>
      <c r="AA134" s="36" t="s">
        <v>392</v>
      </c>
      <c r="AB134" s="36">
        <v>0</v>
      </c>
      <c r="AC134" s="37"/>
      <c r="AD134" s="37">
        <v>44761.875</v>
      </c>
      <c r="AE134" s="37">
        <v>27082.875</v>
      </c>
      <c r="AF134" s="37">
        <v>43353.875</v>
      </c>
      <c r="AG134" s="37"/>
      <c r="AH134" s="37">
        <v>43357.875</v>
      </c>
      <c r="AI134" s="36"/>
      <c r="AJ134" s="36">
        <v>0</v>
      </c>
      <c r="AK134" s="36">
        <v>0</v>
      </c>
      <c r="AL134" s="36">
        <v>0</v>
      </c>
      <c r="AM134" s="36">
        <v>0</v>
      </c>
      <c r="AN134" s="36">
        <v>0</v>
      </c>
      <c r="AO134" s="36">
        <v>0</v>
      </c>
      <c r="AP134" s="36" t="s">
        <v>389</v>
      </c>
      <c r="AQ134" s="36">
        <v>45</v>
      </c>
      <c r="AR134" s="36" t="s">
        <v>581</v>
      </c>
      <c r="AS134" s="36">
        <v>323307</v>
      </c>
      <c r="AT134" s="36">
        <v>3233.07</v>
      </c>
      <c r="AU134" s="36" t="s">
        <v>408</v>
      </c>
      <c r="AV134" s="43" t="s">
        <v>1079</v>
      </c>
      <c r="AW134" t="str">
        <f t="shared" si="6"/>
        <v>735998090XMXRXLDX LXDXLXU XNTXNX DX XNTX2715.79SIMSIMSIM570116478944761.875ANMEP044761.87527082.87543353.87543357.875000000AMIL45AMIL 500 QP NACIONAL COPART3233073233.07ATIVORepasse</v>
      </c>
      <c r="AX134">
        <f t="shared" si="8"/>
        <v>1</v>
      </c>
      <c r="AY134">
        <v>7</v>
      </c>
      <c r="AZ134">
        <v>1</v>
      </c>
      <c r="BA134">
        <f t="shared" si="7"/>
        <v>1</v>
      </c>
    </row>
    <row r="135" spans="1:53">
      <c r="A135" s="33"/>
      <c r="B135" s="33"/>
      <c r="C135" s="33"/>
      <c r="D135" s="33"/>
      <c r="E135" s="33"/>
      <c r="F135" s="36"/>
      <c r="G135" s="33"/>
      <c r="H135" s="33"/>
      <c r="I135" s="33"/>
      <c r="J135" s="36">
        <v>73599814</v>
      </c>
      <c r="K135" s="30">
        <v>0</v>
      </c>
      <c r="L135" s="36" t="s">
        <v>868</v>
      </c>
      <c r="M135" s="33"/>
      <c r="N135" s="33"/>
      <c r="O135" s="33"/>
      <c r="P135" s="33"/>
      <c r="Q135" s="33"/>
      <c r="R135" s="36">
        <v>2925.31</v>
      </c>
      <c r="S135" s="36" t="s">
        <v>404</v>
      </c>
      <c r="T135" s="36" t="s">
        <v>404</v>
      </c>
      <c r="U135" s="36" t="s">
        <v>404</v>
      </c>
      <c r="V135" s="36">
        <v>19</v>
      </c>
      <c r="W135" s="36">
        <v>0</v>
      </c>
      <c r="X135" s="36">
        <v>1</v>
      </c>
      <c r="Y135" s="36">
        <v>164809</v>
      </c>
      <c r="Z135" s="37">
        <v>44761.875</v>
      </c>
      <c r="AA135" s="36" t="s">
        <v>387</v>
      </c>
      <c r="AB135" s="36">
        <v>0</v>
      </c>
      <c r="AC135" s="37">
        <v>44755.875</v>
      </c>
      <c r="AD135" s="37">
        <v>44761.875</v>
      </c>
      <c r="AE135" s="37">
        <v>30893.875</v>
      </c>
      <c r="AF135" s="37">
        <v>44755.875</v>
      </c>
      <c r="AG135" s="37"/>
      <c r="AH135" s="37">
        <v>43357.875</v>
      </c>
      <c r="AI135" s="36"/>
      <c r="AJ135" s="36">
        <v>0</v>
      </c>
      <c r="AK135" s="36">
        <v>0</v>
      </c>
      <c r="AL135" s="36">
        <v>0</v>
      </c>
      <c r="AM135" s="36">
        <v>0</v>
      </c>
      <c r="AN135" s="36">
        <v>0</v>
      </c>
      <c r="AO135" s="36">
        <v>0</v>
      </c>
      <c r="AP135" s="36" t="s">
        <v>389</v>
      </c>
      <c r="AQ135" s="36">
        <v>45</v>
      </c>
      <c r="AR135" s="36" t="s">
        <v>483</v>
      </c>
      <c r="AS135" s="36">
        <v>348254</v>
      </c>
      <c r="AT135" s="36">
        <v>3482.54</v>
      </c>
      <c r="AU135" s="36" t="s">
        <v>391</v>
      </c>
      <c r="AV135" s="43" t="s">
        <v>1079</v>
      </c>
      <c r="AW135" t="str">
        <f t="shared" si="6"/>
        <v>735998140TXXGX XNTXNXX FRXGX LXN2925.31SIMSIMSIM190116480944761.875FNEL044755.87544761.87530893.87544755.87543357.875000000AMIL45AMIL 700 QP NACIONAL3482543482.54INATIVORepasse</v>
      </c>
      <c r="AX135">
        <f t="shared" si="8"/>
        <v>0</v>
      </c>
      <c r="AY135">
        <v>7</v>
      </c>
      <c r="AZ135">
        <v>1</v>
      </c>
      <c r="BA135">
        <f t="shared" si="7"/>
        <v>0</v>
      </c>
    </row>
    <row r="136" spans="1:53">
      <c r="A136" s="33"/>
      <c r="B136" s="33"/>
      <c r="C136" s="33"/>
      <c r="D136" s="33"/>
      <c r="E136" s="33"/>
      <c r="F136" s="34"/>
      <c r="G136" s="33"/>
      <c r="H136" s="33"/>
      <c r="I136" s="33"/>
      <c r="J136" s="34">
        <v>73599814</v>
      </c>
      <c r="K136" s="29">
        <v>0</v>
      </c>
      <c r="L136" s="34" t="s">
        <v>868</v>
      </c>
      <c r="M136" s="33"/>
      <c r="N136" s="33"/>
      <c r="O136" s="33"/>
      <c r="P136" s="33"/>
      <c r="Q136" s="33"/>
      <c r="R136" s="34">
        <v>2925.31</v>
      </c>
      <c r="S136" s="34" t="s">
        <v>404</v>
      </c>
      <c r="T136" s="34" t="s">
        <v>404</v>
      </c>
      <c r="U136" s="34" t="s">
        <v>404</v>
      </c>
      <c r="V136" s="34">
        <v>19</v>
      </c>
      <c r="W136" s="34">
        <v>0</v>
      </c>
      <c r="X136" s="34">
        <v>1</v>
      </c>
      <c r="Y136" s="34">
        <v>164809</v>
      </c>
      <c r="Z136" s="35">
        <v>44761.875</v>
      </c>
      <c r="AA136" s="34" t="s">
        <v>387</v>
      </c>
      <c r="AB136" s="34">
        <v>0</v>
      </c>
      <c r="AC136" s="35">
        <v>44755.875</v>
      </c>
      <c r="AD136" s="35">
        <v>44761.875</v>
      </c>
      <c r="AE136" s="35">
        <v>30893.875</v>
      </c>
      <c r="AF136" s="35">
        <v>44755.875</v>
      </c>
      <c r="AG136" s="35"/>
      <c r="AH136" s="35">
        <v>43357.875</v>
      </c>
      <c r="AI136" s="34"/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4">
        <v>0</v>
      </c>
      <c r="AP136" s="34" t="s">
        <v>389</v>
      </c>
      <c r="AQ136" s="34">
        <v>45</v>
      </c>
      <c r="AR136" s="34" t="s">
        <v>483</v>
      </c>
      <c r="AS136" s="34">
        <v>348254</v>
      </c>
      <c r="AT136" s="34">
        <v>3482.54</v>
      </c>
      <c r="AU136" s="34" t="s">
        <v>391</v>
      </c>
      <c r="AV136" s="43" t="s">
        <v>1079</v>
      </c>
      <c r="AW136" t="str">
        <f t="shared" si="6"/>
        <v>735998140TXXGX XNTXNXX FRXGX LXN2925.31SIMSIMSIM190116480944761.875FNEL044755.87544761.87530893.87544755.87543357.875000000AMIL45AMIL 700 QP NACIONAL3482543482.54INATIVORepasse</v>
      </c>
      <c r="AX136">
        <f t="shared" si="8"/>
        <v>1</v>
      </c>
      <c r="AY136">
        <v>7</v>
      </c>
      <c r="AZ136">
        <v>1</v>
      </c>
      <c r="BA136">
        <f t="shared" si="7"/>
        <v>1</v>
      </c>
    </row>
    <row r="137" spans="1:53">
      <c r="A137" s="33"/>
      <c r="B137" s="33"/>
      <c r="C137" s="33"/>
      <c r="D137" s="33"/>
      <c r="E137" s="33"/>
      <c r="F137" s="36"/>
      <c r="G137" s="33"/>
      <c r="H137" s="33"/>
      <c r="I137" s="33"/>
      <c r="J137" s="36">
        <v>73599814</v>
      </c>
      <c r="K137" s="30">
        <v>0</v>
      </c>
      <c r="L137" s="36" t="s">
        <v>868</v>
      </c>
      <c r="M137" s="33"/>
      <c r="N137" s="33"/>
      <c r="O137" s="33"/>
      <c r="P137" s="33"/>
      <c r="Q137" s="33"/>
      <c r="R137" s="36">
        <v>2925.31</v>
      </c>
      <c r="S137" s="36" t="s">
        <v>404</v>
      </c>
      <c r="T137" s="36" t="s">
        <v>404</v>
      </c>
      <c r="U137" s="36" t="s">
        <v>404</v>
      </c>
      <c r="V137" s="36">
        <v>19</v>
      </c>
      <c r="W137" s="36">
        <v>0</v>
      </c>
      <c r="X137" s="36">
        <v>1</v>
      </c>
      <c r="Y137" s="36">
        <v>164809</v>
      </c>
      <c r="Z137" s="37">
        <v>44761.875</v>
      </c>
      <c r="AA137" s="36" t="s">
        <v>387</v>
      </c>
      <c r="AB137" s="36">
        <v>0</v>
      </c>
      <c r="AC137" s="37">
        <v>44755.875</v>
      </c>
      <c r="AD137" s="37">
        <v>44761.875</v>
      </c>
      <c r="AE137" s="37">
        <v>30893.875</v>
      </c>
      <c r="AF137" s="37">
        <v>44755.875</v>
      </c>
      <c r="AG137" s="37"/>
      <c r="AH137" s="37">
        <v>43357.875</v>
      </c>
      <c r="AI137" s="36"/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 t="s">
        <v>389</v>
      </c>
      <c r="AQ137" s="36">
        <v>45</v>
      </c>
      <c r="AR137" s="36" t="s">
        <v>483</v>
      </c>
      <c r="AS137" s="36">
        <v>348254</v>
      </c>
      <c r="AT137" s="36">
        <v>3482.54</v>
      </c>
      <c r="AU137" s="36" t="s">
        <v>391</v>
      </c>
      <c r="AV137" s="43" t="s">
        <v>1079</v>
      </c>
      <c r="AW137" t="str">
        <f t="shared" si="6"/>
        <v>735998140TXXGX XNTXNXX FRXGX LXN2925.31SIMSIMSIM190116480944761.875FNEL044755.87544761.87530893.87544755.87543357.875000000AMIL45AMIL 700 QP NACIONAL3482543482.54INATIVORepasse</v>
      </c>
      <c r="AX137">
        <f t="shared" si="8"/>
        <v>1</v>
      </c>
      <c r="AY137">
        <v>7</v>
      </c>
      <c r="AZ137">
        <v>1</v>
      </c>
      <c r="BA137">
        <f t="shared" si="7"/>
        <v>1</v>
      </c>
    </row>
    <row r="138" spans="1:53">
      <c r="A138" s="33"/>
      <c r="B138" s="33"/>
      <c r="C138" s="33"/>
      <c r="D138" s="33"/>
      <c r="E138" s="33"/>
      <c r="F138" s="34"/>
      <c r="G138" s="33"/>
      <c r="H138" s="33"/>
      <c r="I138" s="33"/>
      <c r="J138" s="34">
        <v>73599818</v>
      </c>
      <c r="K138" s="29">
        <v>0</v>
      </c>
      <c r="L138" s="34" t="s">
        <v>869</v>
      </c>
      <c r="M138" s="33"/>
      <c r="N138" s="33"/>
      <c r="O138" s="33"/>
      <c r="P138" s="33"/>
      <c r="Q138" s="33"/>
      <c r="R138" s="34">
        <v>2130.0700000000002</v>
      </c>
      <c r="S138" s="34" t="s">
        <v>404</v>
      </c>
      <c r="T138" s="34" t="s">
        <v>404</v>
      </c>
      <c r="U138" s="34" t="s">
        <v>404</v>
      </c>
      <c r="V138" s="34">
        <v>19</v>
      </c>
      <c r="W138" s="34">
        <v>0</v>
      </c>
      <c r="X138" s="34">
        <v>1</v>
      </c>
      <c r="Y138" s="34">
        <v>164823</v>
      </c>
      <c r="Z138" s="35">
        <v>44761.875</v>
      </c>
      <c r="AA138" s="34" t="s">
        <v>387</v>
      </c>
      <c r="AB138" s="34">
        <v>0</v>
      </c>
      <c r="AC138" s="35"/>
      <c r="AD138" s="35">
        <v>44761.875</v>
      </c>
      <c r="AE138" s="35">
        <v>30783.875</v>
      </c>
      <c r="AF138" s="35">
        <v>44755.875</v>
      </c>
      <c r="AG138" s="35">
        <v>44755.875</v>
      </c>
      <c r="AH138" s="35">
        <v>43357.875</v>
      </c>
      <c r="AI138" s="34"/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 t="s">
        <v>389</v>
      </c>
      <c r="AQ138" s="34">
        <v>45</v>
      </c>
      <c r="AR138" s="34" t="s">
        <v>390</v>
      </c>
      <c r="AS138" s="34">
        <v>253579</v>
      </c>
      <c r="AT138" s="34">
        <v>2535.79</v>
      </c>
      <c r="AU138" s="34" t="s">
        <v>480</v>
      </c>
      <c r="AV138" s="43" t="s">
        <v>1079</v>
      </c>
      <c r="AW138" t="str">
        <f t="shared" si="6"/>
        <v>735998180XDXLXLX KXMXRX WHUXNX LXXTXX DX XLXVXXRX2130.07SIMSIMSIM190116482344761.875FNEL044761.87530783.87544755.87544755.87543357.875000000AMIL45AMIL 400 QP NACIONAL2535792535.79SUSPENSÃORepasse</v>
      </c>
      <c r="AX138">
        <f t="shared" si="8"/>
        <v>0</v>
      </c>
      <c r="AY138">
        <v>7</v>
      </c>
      <c r="AZ138">
        <v>1</v>
      </c>
      <c r="BA138">
        <f t="shared" si="7"/>
        <v>0</v>
      </c>
    </row>
    <row r="139" spans="1:53">
      <c r="A139" s="33"/>
      <c r="B139" s="33"/>
      <c r="C139" s="33"/>
      <c r="D139" s="33"/>
      <c r="E139" s="33"/>
      <c r="F139" s="36"/>
      <c r="G139" s="33"/>
      <c r="H139" s="33"/>
      <c r="I139" s="33"/>
      <c r="J139" s="36">
        <v>73599818</v>
      </c>
      <c r="K139" s="30">
        <v>0</v>
      </c>
      <c r="L139" s="36" t="s">
        <v>869</v>
      </c>
      <c r="M139" s="33"/>
      <c r="N139" s="33"/>
      <c r="O139" s="33"/>
      <c r="P139" s="33"/>
      <c r="Q139" s="33"/>
      <c r="R139" s="36">
        <v>2130.0700000000002</v>
      </c>
      <c r="S139" s="36" t="s">
        <v>404</v>
      </c>
      <c r="T139" s="36" t="s">
        <v>404</v>
      </c>
      <c r="U139" s="36" t="s">
        <v>404</v>
      </c>
      <c r="V139" s="36">
        <v>19</v>
      </c>
      <c r="W139" s="36">
        <v>0</v>
      </c>
      <c r="X139" s="36">
        <v>1</v>
      </c>
      <c r="Y139" s="36">
        <v>164823</v>
      </c>
      <c r="Z139" s="37">
        <v>44761.875</v>
      </c>
      <c r="AA139" s="36" t="s">
        <v>387</v>
      </c>
      <c r="AB139" s="36">
        <v>0</v>
      </c>
      <c r="AC139" s="37"/>
      <c r="AD139" s="37">
        <v>44761.875</v>
      </c>
      <c r="AE139" s="37">
        <v>30783.875</v>
      </c>
      <c r="AF139" s="37">
        <v>44755.875</v>
      </c>
      <c r="AG139" s="37">
        <v>44755.875</v>
      </c>
      <c r="AH139" s="37">
        <v>43357.875</v>
      </c>
      <c r="AI139" s="36"/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 t="s">
        <v>389</v>
      </c>
      <c r="AQ139" s="36">
        <v>45</v>
      </c>
      <c r="AR139" s="36" t="s">
        <v>390</v>
      </c>
      <c r="AS139" s="36">
        <v>253579</v>
      </c>
      <c r="AT139" s="36">
        <v>2535.79</v>
      </c>
      <c r="AU139" s="36" t="s">
        <v>480</v>
      </c>
      <c r="AV139" s="43" t="s">
        <v>1079</v>
      </c>
      <c r="AW139" t="str">
        <f t="shared" si="6"/>
        <v>735998180XDXLXLX KXMXRX WHUXNX LXXTXX DX XLXVXXRX2130.07SIMSIMSIM190116482344761.875FNEL044761.87530783.87544755.87544755.87543357.875000000AMIL45AMIL 400 QP NACIONAL2535792535.79SUSPENSÃORepasse</v>
      </c>
      <c r="AX139">
        <f t="shared" si="8"/>
        <v>1</v>
      </c>
      <c r="AY139">
        <v>7</v>
      </c>
      <c r="AZ139">
        <v>1</v>
      </c>
      <c r="BA139">
        <f t="shared" si="7"/>
        <v>1</v>
      </c>
    </row>
    <row r="140" spans="1:53">
      <c r="A140" s="33"/>
      <c r="B140" s="33"/>
      <c r="C140" s="33"/>
      <c r="D140" s="33"/>
      <c r="E140" s="33"/>
      <c r="F140" s="34"/>
      <c r="G140" s="33"/>
      <c r="H140" s="33"/>
      <c r="I140" s="33"/>
      <c r="J140" s="34">
        <v>73599818</v>
      </c>
      <c r="K140" s="29">
        <v>0</v>
      </c>
      <c r="L140" s="34" t="s">
        <v>869</v>
      </c>
      <c r="M140" s="33"/>
      <c r="N140" s="33"/>
      <c r="O140" s="33"/>
      <c r="P140" s="33"/>
      <c r="Q140" s="33"/>
      <c r="R140" s="34">
        <v>2130.0700000000002</v>
      </c>
      <c r="S140" s="34" t="s">
        <v>404</v>
      </c>
      <c r="T140" s="34" t="s">
        <v>404</v>
      </c>
      <c r="U140" s="34" t="s">
        <v>404</v>
      </c>
      <c r="V140" s="34">
        <v>19</v>
      </c>
      <c r="W140" s="34">
        <v>0</v>
      </c>
      <c r="X140" s="34">
        <v>1</v>
      </c>
      <c r="Y140" s="34">
        <v>164823</v>
      </c>
      <c r="Z140" s="35">
        <v>44761.875</v>
      </c>
      <c r="AA140" s="34" t="s">
        <v>387</v>
      </c>
      <c r="AB140" s="34">
        <v>0</v>
      </c>
      <c r="AC140" s="35"/>
      <c r="AD140" s="35">
        <v>44761.875</v>
      </c>
      <c r="AE140" s="35">
        <v>30783.875</v>
      </c>
      <c r="AF140" s="35">
        <v>44755.875</v>
      </c>
      <c r="AG140" s="35">
        <v>44755.875</v>
      </c>
      <c r="AH140" s="35">
        <v>43357.875</v>
      </c>
      <c r="AI140" s="34"/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 t="s">
        <v>389</v>
      </c>
      <c r="AQ140" s="34">
        <v>45</v>
      </c>
      <c r="AR140" s="34" t="s">
        <v>390</v>
      </c>
      <c r="AS140" s="34">
        <v>253579</v>
      </c>
      <c r="AT140" s="34">
        <v>2535.79</v>
      </c>
      <c r="AU140" s="34" t="s">
        <v>480</v>
      </c>
      <c r="AV140" s="43" t="s">
        <v>1079</v>
      </c>
      <c r="AW140" t="str">
        <f t="shared" si="6"/>
        <v>735998180XDXLXLX KXMXRX WHUXNX LXXTXX DX XLXVXXRX2130.07SIMSIMSIM190116482344761.875FNEL044761.87530783.87544755.87544755.87543357.875000000AMIL45AMIL 400 QP NACIONAL2535792535.79SUSPENSÃORepasse</v>
      </c>
      <c r="AX140">
        <f t="shared" si="8"/>
        <v>1</v>
      </c>
      <c r="AY140">
        <v>7</v>
      </c>
      <c r="AZ140">
        <v>1</v>
      </c>
      <c r="BA140">
        <f t="shared" si="7"/>
        <v>1</v>
      </c>
    </row>
    <row r="141" spans="1:53">
      <c r="A141" s="33"/>
      <c r="B141" s="33"/>
      <c r="C141" s="33"/>
      <c r="D141" s="33"/>
      <c r="E141" s="33"/>
      <c r="F141" s="34"/>
      <c r="G141" s="33"/>
      <c r="H141" s="33"/>
      <c r="I141" s="33"/>
      <c r="J141" s="34">
        <v>73599831</v>
      </c>
      <c r="K141" s="29">
        <v>0</v>
      </c>
      <c r="L141" s="34" t="s">
        <v>874</v>
      </c>
      <c r="M141" s="33"/>
      <c r="N141" s="33"/>
      <c r="O141" s="33"/>
      <c r="P141" s="33"/>
      <c r="Q141" s="33"/>
      <c r="R141" s="34">
        <v>1622.05</v>
      </c>
      <c r="S141" s="34" t="s">
        <v>404</v>
      </c>
      <c r="T141" s="34" t="s">
        <v>404</v>
      </c>
      <c r="U141" s="34" t="s">
        <v>404</v>
      </c>
      <c r="V141" s="34">
        <v>57</v>
      </c>
      <c r="W141" s="34">
        <v>0</v>
      </c>
      <c r="X141" s="34">
        <v>1</v>
      </c>
      <c r="Y141" s="34">
        <v>165168</v>
      </c>
      <c r="Z141" s="35">
        <v>44761.875</v>
      </c>
      <c r="AA141" s="34" t="s">
        <v>392</v>
      </c>
      <c r="AB141" s="34">
        <v>0</v>
      </c>
      <c r="AC141" s="35">
        <v>44756.875</v>
      </c>
      <c r="AD141" s="35">
        <v>44761.875</v>
      </c>
      <c r="AE141" s="35">
        <v>34347.916666666664</v>
      </c>
      <c r="AF141" s="35">
        <v>44756.875</v>
      </c>
      <c r="AG141" s="35">
        <v>43811.875</v>
      </c>
      <c r="AH141" s="35">
        <v>43357.875</v>
      </c>
      <c r="AI141" s="34"/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 t="s">
        <v>389</v>
      </c>
      <c r="AQ141" s="34">
        <v>45</v>
      </c>
      <c r="AR141" s="34" t="s">
        <v>476</v>
      </c>
      <c r="AS141" s="34">
        <v>193102</v>
      </c>
      <c r="AT141" s="34">
        <v>1931.02</v>
      </c>
      <c r="AU141" s="34" t="s">
        <v>391</v>
      </c>
      <c r="AV141" s="43" t="s">
        <v>1079</v>
      </c>
      <c r="AW141" t="str">
        <f t="shared" si="6"/>
        <v>735998310MXRXXNX XNX PXRXXRX1622.05SIMSIMSIM570116516844761.875ANMEP044756.87544761.87534347.916666666744756.87543811.87543357.875000000AMIL45AMIL 400 QC NACIONAL1931021931.02INATIVORepasse</v>
      </c>
      <c r="AX141">
        <f t="shared" si="8"/>
        <v>0</v>
      </c>
      <c r="AY141">
        <v>7</v>
      </c>
      <c r="AZ141">
        <v>1</v>
      </c>
      <c r="BA141">
        <f t="shared" si="7"/>
        <v>0</v>
      </c>
    </row>
    <row r="142" spans="1:53">
      <c r="A142" s="33"/>
      <c r="B142" s="33"/>
      <c r="C142" s="33"/>
      <c r="D142" s="33"/>
      <c r="E142" s="33"/>
      <c r="F142" s="36"/>
      <c r="G142" s="33"/>
      <c r="H142" s="33"/>
      <c r="I142" s="33"/>
      <c r="J142" s="36">
        <v>73599831</v>
      </c>
      <c r="K142" s="30">
        <v>0</v>
      </c>
      <c r="L142" s="36" t="s">
        <v>874</v>
      </c>
      <c r="M142" s="33"/>
      <c r="N142" s="33"/>
      <c r="O142" s="33"/>
      <c r="P142" s="33"/>
      <c r="Q142" s="33"/>
      <c r="R142" s="36">
        <v>1622.05</v>
      </c>
      <c r="S142" s="36" t="s">
        <v>404</v>
      </c>
      <c r="T142" s="36" t="s">
        <v>404</v>
      </c>
      <c r="U142" s="36" t="s">
        <v>404</v>
      </c>
      <c r="V142" s="36">
        <v>57</v>
      </c>
      <c r="W142" s="36">
        <v>0</v>
      </c>
      <c r="X142" s="36">
        <v>1</v>
      </c>
      <c r="Y142" s="36">
        <v>165168</v>
      </c>
      <c r="Z142" s="37">
        <v>44761.875</v>
      </c>
      <c r="AA142" s="36" t="s">
        <v>392</v>
      </c>
      <c r="AB142" s="36">
        <v>0</v>
      </c>
      <c r="AC142" s="37">
        <v>44756.875</v>
      </c>
      <c r="AD142" s="37">
        <v>44761.875</v>
      </c>
      <c r="AE142" s="37">
        <v>34347.916666666664</v>
      </c>
      <c r="AF142" s="37">
        <v>44756.875</v>
      </c>
      <c r="AG142" s="37">
        <v>43811.875</v>
      </c>
      <c r="AH142" s="37">
        <v>43357.875</v>
      </c>
      <c r="AI142" s="36"/>
      <c r="AJ142" s="36">
        <v>0</v>
      </c>
      <c r="AK142" s="36">
        <v>0</v>
      </c>
      <c r="AL142" s="36">
        <v>0</v>
      </c>
      <c r="AM142" s="36">
        <v>0</v>
      </c>
      <c r="AN142" s="36">
        <v>0</v>
      </c>
      <c r="AO142" s="36">
        <v>0</v>
      </c>
      <c r="AP142" s="36" t="s">
        <v>389</v>
      </c>
      <c r="AQ142" s="36">
        <v>45</v>
      </c>
      <c r="AR142" s="36" t="s">
        <v>476</v>
      </c>
      <c r="AS142" s="36">
        <v>193102</v>
      </c>
      <c r="AT142" s="36">
        <v>1931.02</v>
      </c>
      <c r="AU142" s="36" t="s">
        <v>391</v>
      </c>
      <c r="AV142" s="43" t="s">
        <v>1079</v>
      </c>
      <c r="AW142" t="str">
        <f t="shared" si="6"/>
        <v>735998310MXRXXNX XNX PXRXXRX1622.05SIMSIMSIM570116516844761.875ANMEP044756.87544761.87534347.916666666744756.87543811.87543357.875000000AMIL45AMIL 400 QC NACIONAL1931021931.02INATIVORepasse</v>
      </c>
      <c r="AX142">
        <f t="shared" si="8"/>
        <v>1</v>
      </c>
      <c r="AY142">
        <v>7</v>
      </c>
      <c r="AZ142">
        <v>1</v>
      </c>
      <c r="BA142">
        <f t="shared" si="7"/>
        <v>1</v>
      </c>
    </row>
    <row r="143" spans="1:53">
      <c r="A143" s="33"/>
      <c r="B143" s="33"/>
      <c r="C143" s="33"/>
      <c r="D143" s="33"/>
      <c r="E143" s="33"/>
      <c r="F143" s="34"/>
      <c r="G143" s="33"/>
      <c r="H143" s="33"/>
      <c r="I143" s="33"/>
      <c r="J143" s="34">
        <v>73599831</v>
      </c>
      <c r="K143" s="29">
        <v>0</v>
      </c>
      <c r="L143" s="34" t="s">
        <v>874</v>
      </c>
      <c r="M143" s="33"/>
      <c r="N143" s="33"/>
      <c r="O143" s="33"/>
      <c r="P143" s="33"/>
      <c r="Q143" s="33"/>
      <c r="R143" s="34">
        <v>1622.05</v>
      </c>
      <c r="S143" s="34" t="s">
        <v>404</v>
      </c>
      <c r="T143" s="34" t="s">
        <v>404</v>
      </c>
      <c r="U143" s="34" t="s">
        <v>404</v>
      </c>
      <c r="V143" s="34">
        <v>57</v>
      </c>
      <c r="W143" s="34">
        <v>0</v>
      </c>
      <c r="X143" s="34">
        <v>1</v>
      </c>
      <c r="Y143" s="34">
        <v>165168</v>
      </c>
      <c r="Z143" s="35">
        <v>44761.875</v>
      </c>
      <c r="AA143" s="34" t="s">
        <v>392</v>
      </c>
      <c r="AB143" s="34">
        <v>0</v>
      </c>
      <c r="AC143" s="35">
        <v>44756.875</v>
      </c>
      <c r="AD143" s="35">
        <v>44761.875</v>
      </c>
      <c r="AE143" s="35">
        <v>34347.916666666664</v>
      </c>
      <c r="AF143" s="35">
        <v>44756.875</v>
      </c>
      <c r="AG143" s="35">
        <v>43811.875</v>
      </c>
      <c r="AH143" s="35">
        <v>43357.875</v>
      </c>
      <c r="AI143" s="34"/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 t="s">
        <v>389</v>
      </c>
      <c r="AQ143" s="34">
        <v>45</v>
      </c>
      <c r="AR143" s="34" t="s">
        <v>476</v>
      </c>
      <c r="AS143" s="34">
        <v>193102</v>
      </c>
      <c r="AT143" s="34">
        <v>1931.02</v>
      </c>
      <c r="AU143" s="34" t="s">
        <v>391</v>
      </c>
      <c r="AV143" s="43" t="s">
        <v>1079</v>
      </c>
      <c r="AW143" t="str">
        <f t="shared" si="6"/>
        <v>735998310MXRXXNX XNX PXRXXRX1622.05SIMSIMSIM570116516844761.875ANMEP044756.87544761.87534347.916666666744756.87543811.87543357.875000000AMIL45AMIL 400 QC NACIONAL1931021931.02INATIVORepasse</v>
      </c>
      <c r="AX143">
        <f t="shared" si="8"/>
        <v>1</v>
      </c>
      <c r="AY143">
        <v>7</v>
      </c>
      <c r="AZ143">
        <v>1</v>
      </c>
      <c r="BA143">
        <f t="shared" si="7"/>
        <v>1</v>
      </c>
    </row>
    <row r="144" spans="1:53">
      <c r="A144" s="33"/>
      <c r="B144" s="33"/>
      <c r="C144" s="33"/>
      <c r="D144" s="33"/>
      <c r="E144" s="33"/>
      <c r="F144" s="34"/>
      <c r="G144" s="33"/>
      <c r="H144" s="33"/>
      <c r="I144" s="33"/>
      <c r="J144" s="34">
        <v>73611746</v>
      </c>
      <c r="K144" s="29">
        <v>0</v>
      </c>
      <c r="L144" s="34" t="s">
        <v>861</v>
      </c>
      <c r="M144" s="33"/>
      <c r="N144" s="33"/>
      <c r="O144" s="33"/>
      <c r="P144" s="33"/>
      <c r="Q144" s="33"/>
      <c r="R144" s="34">
        <v>868.74</v>
      </c>
      <c r="S144" s="34" t="s">
        <v>404</v>
      </c>
      <c r="T144" s="34" t="s">
        <v>404</v>
      </c>
      <c r="U144" s="34" t="s">
        <v>386</v>
      </c>
      <c r="V144" s="34">
        <v>57</v>
      </c>
      <c r="W144" s="34">
        <v>0</v>
      </c>
      <c r="X144" s="34">
        <v>1</v>
      </c>
      <c r="Y144" s="34">
        <v>164659</v>
      </c>
      <c r="Z144" s="35">
        <v>44761.875</v>
      </c>
      <c r="AA144" s="34" t="s">
        <v>392</v>
      </c>
      <c r="AB144" s="34">
        <v>0</v>
      </c>
      <c r="AC144" s="35">
        <v>44692.875</v>
      </c>
      <c r="AD144" s="35">
        <v>44761.875</v>
      </c>
      <c r="AE144" s="35">
        <v>24864.916666666668</v>
      </c>
      <c r="AF144" s="35">
        <v>44692.875</v>
      </c>
      <c r="AG144" s="35"/>
      <c r="AH144" s="35">
        <v>43357.875</v>
      </c>
      <c r="AI144" s="34"/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 t="s">
        <v>389</v>
      </c>
      <c r="AQ144" s="34">
        <v>45</v>
      </c>
      <c r="AR144" s="34" t="s">
        <v>394</v>
      </c>
      <c r="AS144" s="34">
        <v>103421</v>
      </c>
      <c r="AT144" s="34">
        <v>1034.21</v>
      </c>
      <c r="AU144" s="34" t="s">
        <v>391</v>
      </c>
      <c r="AV144" s="43" t="s">
        <v>1079</v>
      </c>
      <c r="AW144" t="str">
        <f t="shared" si="6"/>
        <v>736117460MXNXWX PXWHXXL DX XLVX868.74SIMSIMNÃO570116465944761.875ANMEP044692.87544761.87524864.916666666744692.87543357.875000000AMIL45NEXT PLUS RM RJ1034211034.21INATIVORepasse</v>
      </c>
      <c r="AX144">
        <f t="shared" si="8"/>
        <v>0</v>
      </c>
      <c r="AY144">
        <v>7</v>
      </c>
      <c r="AZ144">
        <v>1</v>
      </c>
      <c r="BA144">
        <f t="shared" si="7"/>
        <v>0</v>
      </c>
    </row>
    <row r="145" spans="1:53">
      <c r="A145" s="33"/>
      <c r="B145" s="33"/>
      <c r="C145" s="33"/>
      <c r="D145" s="33"/>
      <c r="E145" s="33"/>
      <c r="F145" s="34"/>
      <c r="G145" s="33"/>
      <c r="H145" s="33"/>
      <c r="I145" s="33"/>
      <c r="J145" s="34">
        <v>73611746</v>
      </c>
      <c r="K145" s="29">
        <v>0</v>
      </c>
      <c r="L145" s="34" t="s">
        <v>861</v>
      </c>
      <c r="M145" s="33"/>
      <c r="N145" s="33"/>
      <c r="O145" s="33"/>
      <c r="P145" s="33"/>
      <c r="Q145" s="33"/>
      <c r="R145" s="34">
        <v>868.74</v>
      </c>
      <c r="S145" s="34" t="s">
        <v>404</v>
      </c>
      <c r="T145" s="34" t="s">
        <v>404</v>
      </c>
      <c r="U145" s="34" t="s">
        <v>386</v>
      </c>
      <c r="V145" s="34">
        <v>57</v>
      </c>
      <c r="W145" s="34">
        <v>0</v>
      </c>
      <c r="X145" s="34">
        <v>1</v>
      </c>
      <c r="Y145" s="34">
        <v>164659</v>
      </c>
      <c r="Z145" s="35">
        <v>44761.875</v>
      </c>
      <c r="AA145" s="34" t="s">
        <v>392</v>
      </c>
      <c r="AB145" s="34">
        <v>0</v>
      </c>
      <c r="AC145" s="35">
        <v>44692.875</v>
      </c>
      <c r="AD145" s="35">
        <v>44761.875</v>
      </c>
      <c r="AE145" s="35">
        <v>24864.916666666668</v>
      </c>
      <c r="AF145" s="35">
        <v>44692.875</v>
      </c>
      <c r="AG145" s="35"/>
      <c r="AH145" s="35">
        <v>43357.875</v>
      </c>
      <c r="AI145" s="34"/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 t="s">
        <v>389</v>
      </c>
      <c r="AQ145" s="34">
        <v>45</v>
      </c>
      <c r="AR145" s="34" t="s">
        <v>394</v>
      </c>
      <c r="AS145" s="34">
        <v>103421</v>
      </c>
      <c r="AT145" s="34">
        <v>1034.21</v>
      </c>
      <c r="AU145" s="34" t="s">
        <v>391</v>
      </c>
      <c r="AV145" s="43" t="s">
        <v>1079</v>
      </c>
      <c r="AW145" t="str">
        <f t="shared" si="6"/>
        <v>736117460MXNXWX PXWHXXL DX XLVX868.74SIMSIMNÃO570116465944761.875ANMEP044692.87544761.87524864.916666666744692.87543357.875000000AMIL45NEXT PLUS RM RJ1034211034.21INATIVORepasse</v>
      </c>
      <c r="AX145">
        <f t="shared" si="8"/>
        <v>1</v>
      </c>
      <c r="AY145">
        <v>7</v>
      </c>
      <c r="AZ145">
        <v>1</v>
      </c>
      <c r="BA145">
        <f t="shared" si="7"/>
        <v>1</v>
      </c>
    </row>
    <row r="146" spans="1:53">
      <c r="A146" s="33"/>
      <c r="B146" s="33"/>
      <c r="C146" s="33"/>
      <c r="D146" s="33"/>
      <c r="E146" s="33"/>
      <c r="F146" s="36"/>
      <c r="G146" s="33"/>
      <c r="H146" s="33"/>
      <c r="I146" s="33"/>
      <c r="J146" s="36">
        <v>73611746</v>
      </c>
      <c r="K146" s="30">
        <v>0</v>
      </c>
      <c r="L146" s="36" t="s">
        <v>861</v>
      </c>
      <c r="M146" s="33"/>
      <c r="N146" s="33"/>
      <c r="O146" s="33"/>
      <c r="P146" s="33"/>
      <c r="Q146" s="33"/>
      <c r="R146" s="36">
        <v>868.74</v>
      </c>
      <c r="S146" s="36" t="s">
        <v>404</v>
      </c>
      <c r="T146" s="36" t="s">
        <v>404</v>
      </c>
      <c r="U146" s="36" t="s">
        <v>386</v>
      </c>
      <c r="V146" s="36">
        <v>57</v>
      </c>
      <c r="W146" s="36">
        <v>0</v>
      </c>
      <c r="X146" s="36">
        <v>1</v>
      </c>
      <c r="Y146" s="36">
        <v>164659</v>
      </c>
      <c r="Z146" s="37">
        <v>44761.875</v>
      </c>
      <c r="AA146" s="36" t="s">
        <v>392</v>
      </c>
      <c r="AB146" s="36">
        <v>0</v>
      </c>
      <c r="AC146" s="37">
        <v>44692.875</v>
      </c>
      <c r="AD146" s="37">
        <v>44761.875</v>
      </c>
      <c r="AE146" s="37">
        <v>24864.916666666668</v>
      </c>
      <c r="AF146" s="37">
        <v>44692.875</v>
      </c>
      <c r="AG146" s="37"/>
      <c r="AH146" s="37">
        <v>43357.875</v>
      </c>
      <c r="AI146" s="36"/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 t="s">
        <v>389</v>
      </c>
      <c r="AQ146" s="36">
        <v>45</v>
      </c>
      <c r="AR146" s="36" t="s">
        <v>394</v>
      </c>
      <c r="AS146" s="36">
        <v>103421</v>
      </c>
      <c r="AT146" s="36">
        <v>1034.21</v>
      </c>
      <c r="AU146" s="36" t="s">
        <v>391</v>
      </c>
      <c r="AV146" s="43" t="s">
        <v>1079</v>
      </c>
      <c r="AW146" t="str">
        <f t="shared" si="6"/>
        <v>736117460MXNXWX PXWHXXL DX XLVX868.74SIMSIMNÃO570116465944761.875ANMEP044692.87544761.87524864.916666666744692.87543357.875000000AMIL45NEXT PLUS RM RJ1034211034.21INATIVORepasse</v>
      </c>
      <c r="AX146">
        <f t="shared" si="8"/>
        <v>1</v>
      </c>
      <c r="AY146">
        <v>7</v>
      </c>
      <c r="AZ146">
        <v>1</v>
      </c>
      <c r="BA146">
        <f t="shared" si="7"/>
        <v>1</v>
      </c>
    </row>
    <row r="147" spans="1:53">
      <c r="A147" s="33"/>
      <c r="B147" s="33"/>
      <c r="C147" s="33"/>
      <c r="D147" s="33"/>
      <c r="E147" s="33"/>
      <c r="F147" s="36"/>
      <c r="G147" s="33"/>
      <c r="H147" s="33"/>
      <c r="I147" s="33"/>
      <c r="J147" s="36">
        <v>73611750</v>
      </c>
      <c r="K147" s="30">
        <v>0</v>
      </c>
      <c r="L147" s="36" t="s">
        <v>862</v>
      </c>
      <c r="M147" s="33"/>
      <c r="N147" s="33"/>
      <c r="O147" s="33"/>
      <c r="P147" s="33"/>
      <c r="Q147" s="33"/>
      <c r="R147" s="36">
        <v>406.85</v>
      </c>
      <c r="S147" s="36" t="s">
        <v>404</v>
      </c>
      <c r="T147" s="36" t="s">
        <v>404</v>
      </c>
      <c r="U147" s="36" t="s">
        <v>404</v>
      </c>
      <c r="V147" s="36">
        <v>19</v>
      </c>
      <c r="W147" s="36">
        <v>0</v>
      </c>
      <c r="X147" s="36">
        <v>1</v>
      </c>
      <c r="Y147" s="36">
        <v>164665</v>
      </c>
      <c r="Z147" s="37">
        <v>44761.875</v>
      </c>
      <c r="AA147" s="36" t="s">
        <v>387</v>
      </c>
      <c r="AB147" s="36">
        <v>0</v>
      </c>
      <c r="AC147" s="37"/>
      <c r="AD147" s="37">
        <v>44761.875</v>
      </c>
      <c r="AE147" s="37">
        <v>40659.875</v>
      </c>
      <c r="AF147" s="37">
        <v>43355.875</v>
      </c>
      <c r="AG147" s="37"/>
      <c r="AH147" s="37">
        <v>43357.875</v>
      </c>
      <c r="AI147" s="36"/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 t="s">
        <v>389</v>
      </c>
      <c r="AQ147" s="36">
        <v>45</v>
      </c>
      <c r="AR147" s="36" t="s">
        <v>394</v>
      </c>
      <c r="AS147" s="36">
        <v>48439</v>
      </c>
      <c r="AT147" s="36">
        <v>484.39</v>
      </c>
      <c r="AU147" s="36" t="s">
        <v>408</v>
      </c>
      <c r="AV147" s="43" t="s">
        <v>1079</v>
      </c>
      <c r="AW147" t="str">
        <f t="shared" si="6"/>
        <v>736117500TXPHXNY PXRX LXMX MXLX406.85SIMSIMSIM190116466544761.875FNEL044761.87540659.87543355.87543357.875000000AMIL45NEXT PLUS RM RJ48439484.39ATIVORepasse</v>
      </c>
      <c r="AX147">
        <f t="shared" si="8"/>
        <v>0</v>
      </c>
      <c r="AY147">
        <v>7</v>
      </c>
      <c r="AZ147">
        <v>1</v>
      </c>
      <c r="BA147">
        <f t="shared" si="7"/>
        <v>0</v>
      </c>
    </row>
    <row r="148" spans="1:53">
      <c r="A148" s="33"/>
      <c r="B148" s="33"/>
      <c r="C148" s="33"/>
      <c r="D148" s="33"/>
      <c r="E148" s="33"/>
      <c r="F148" s="36"/>
      <c r="G148" s="33"/>
      <c r="H148" s="33"/>
      <c r="I148" s="33"/>
      <c r="J148" s="36">
        <v>73611750</v>
      </c>
      <c r="K148" s="30">
        <v>0</v>
      </c>
      <c r="L148" s="36" t="s">
        <v>862</v>
      </c>
      <c r="M148" s="33"/>
      <c r="N148" s="33"/>
      <c r="O148" s="33"/>
      <c r="P148" s="33"/>
      <c r="Q148" s="33"/>
      <c r="R148" s="36">
        <v>406.85</v>
      </c>
      <c r="S148" s="36" t="s">
        <v>404</v>
      </c>
      <c r="T148" s="36" t="s">
        <v>404</v>
      </c>
      <c r="U148" s="36" t="s">
        <v>404</v>
      </c>
      <c r="V148" s="36">
        <v>19</v>
      </c>
      <c r="W148" s="36">
        <v>0</v>
      </c>
      <c r="X148" s="36">
        <v>1</v>
      </c>
      <c r="Y148" s="36">
        <v>164665</v>
      </c>
      <c r="Z148" s="37">
        <v>44761.875</v>
      </c>
      <c r="AA148" s="36" t="s">
        <v>387</v>
      </c>
      <c r="AB148" s="36">
        <v>0</v>
      </c>
      <c r="AC148" s="37"/>
      <c r="AD148" s="37">
        <v>44761.875</v>
      </c>
      <c r="AE148" s="37">
        <v>40659.875</v>
      </c>
      <c r="AF148" s="37">
        <v>43355.875</v>
      </c>
      <c r="AG148" s="37"/>
      <c r="AH148" s="37">
        <v>43357.875</v>
      </c>
      <c r="AI148" s="36"/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 t="s">
        <v>389</v>
      </c>
      <c r="AQ148" s="36">
        <v>45</v>
      </c>
      <c r="AR148" s="36" t="s">
        <v>394</v>
      </c>
      <c r="AS148" s="36">
        <v>48439</v>
      </c>
      <c r="AT148" s="36">
        <v>484.39</v>
      </c>
      <c r="AU148" s="36" t="s">
        <v>408</v>
      </c>
      <c r="AV148" s="43" t="s">
        <v>1079</v>
      </c>
      <c r="AW148" t="str">
        <f t="shared" si="6"/>
        <v>736117500TXPHXNY PXRX LXMX MXLX406.85SIMSIMSIM190116466544761.875FNEL044761.87540659.87543355.87543357.875000000AMIL45NEXT PLUS RM RJ48439484.39ATIVORepasse</v>
      </c>
      <c r="AX148">
        <f t="shared" si="8"/>
        <v>1</v>
      </c>
      <c r="AY148">
        <v>7</v>
      </c>
      <c r="AZ148">
        <v>1</v>
      </c>
      <c r="BA148">
        <f t="shared" si="7"/>
        <v>1</v>
      </c>
    </row>
    <row r="149" spans="1:53">
      <c r="A149" s="33"/>
      <c r="B149" s="33"/>
      <c r="C149" s="33"/>
      <c r="D149" s="33"/>
      <c r="E149" s="33"/>
      <c r="F149" s="34"/>
      <c r="G149" s="33"/>
      <c r="H149" s="33"/>
      <c r="I149" s="33"/>
      <c r="J149" s="34">
        <v>73611750</v>
      </c>
      <c r="K149" s="29">
        <v>0</v>
      </c>
      <c r="L149" s="34" t="s">
        <v>862</v>
      </c>
      <c r="M149" s="33"/>
      <c r="N149" s="33"/>
      <c r="O149" s="33"/>
      <c r="P149" s="33"/>
      <c r="Q149" s="33"/>
      <c r="R149" s="34">
        <v>406.85</v>
      </c>
      <c r="S149" s="34" t="s">
        <v>404</v>
      </c>
      <c r="T149" s="34" t="s">
        <v>404</v>
      </c>
      <c r="U149" s="34" t="s">
        <v>404</v>
      </c>
      <c r="V149" s="34">
        <v>19</v>
      </c>
      <c r="W149" s="34">
        <v>0</v>
      </c>
      <c r="X149" s="34">
        <v>1</v>
      </c>
      <c r="Y149" s="34">
        <v>164665</v>
      </c>
      <c r="Z149" s="35">
        <v>44761.875</v>
      </c>
      <c r="AA149" s="34" t="s">
        <v>387</v>
      </c>
      <c r="AB149" s="34">
        <v>0</v>
      </c>
      <c r="AC149" s="35"/>
      <c r="AD149" s="35">
        <v>44761.875</v>
      </c>
      <c r="AE149" s="35">
        <v>40659.875</v>
      </c>
      <c r="AF149" s="35">
        <v>43355.875</v>
      </c>
      <c r="AG149" s="35"/>
      <c r="AH149" s="35">
        <v>43357.875</v>
      </c>
      <c r="AI149" s="34"/>
      <c r="AJ149" s="34">
        <v>0</v>
      </c>
      <c r="AK149" s="34">
        <v>0</v>
      </c>
      <c r="AL149" s="34">
        <v>0</v>
      </c>
      <c r="AM149" s="34">
        <v>0</v>
      </c>
      <c r="AN149" s="34">
        <v>0</v>
      </c>
      <c r="AO149" s="34">
        <v>0</v>
      </c>
      <c r="AP149" s="34" t="s">
        <v>389</v>
      </c>
      <c r="AQ149" s="34">
        <v>45</v>
      </c>
      <c r="AR149" s="34" t="s">
        <v>394</v>
      </c>
      <c r="AS149" s="34">
        <v>48439</v>
      </c>
      <c r="AT149" s="34">
        <v>484.39</v>
      </c>
      <c r="AU149" s="34" t="s">
        <v>408</v>
      </c>
      <c r="AV149" s="43" t="s">
        <v>1079</v>
      </c>
      <c r="AW149" t="str">
        <f t="shared" si="6"/>
        <v>736117500TXPHXNY PXRX LXMX MXLX406.85SIMSIMSIM190116466544761.875FNEL044761.87540659.87543355.87543357.875000000AMIL45NEXT PLUS RM RJ48439484.39ATIVORepasse</v>
      </c>
      <c r="AX149">
        <f t="shared" si="8"/>
        <v>1</v>
      </c>
      <c r="AY149">
        <v>7</v>
      </c>
      <c r="AZ149">
        <v>1</v>
      </c>
      <c r="BA149">
        <f t="shared" si="7"/>
        <v>1</v>
      </c>
    </row>
    <row r="150" spans="1:53">
      <c r="A150" s="33"/>
      <c r="B150" s="33"/>
      <c r="C150" s="33"/>
      <c r="D150" s="33"/>
      <c r="E150" s="33"/>
      <c r="F150" s="36"/>
      <c r="G150" s="33"/>
      <c r="H150" s="33"/>
      <c r="I150" s="33"/>
      <c r="J150" s="36">
        <v>73611782</v>
      </c>
      <c r="K150" s="30">
        <v>0</v>
      </c>
      <c r="L150" s="36" t="s">
        <v>856</v>
      </c>
      <c r="M150" s="33"/>
      <c r="N150" s="33"/>
      <c r="O150" s="33"/>
      <c r="P150" s="33"/>
      <c r="Q150" s="33"/>
      <c r="R150" s="36">
        <v>649.63</v>
      </c>
      <c r="S150" s="36" t="s">
        <v>404</v>
      </c>
      <c r="T150" s="36" t="s">
        <v>404</v>
      </c>
      <c r="U150" s="36" t="s">
        <v>386</v>
      </c>
      <c r="V150" s="36">
        <v>19</v>
      </c>
      <c r="W150" s="36">
        <v>0</v>
      </c>
      <c r="X150" s="36">
        <v>1</v>
      </c>
      <c r="Y150" s="36">
        <v>164557</v>
      </c>
      <c r="Z150" s="37">
        <v>44761.875</v>
      </c>
      <c r="AA150" s="36" t="s">
        <v>387</v>
      </c>
      <c r="AB150" s="36">
        <v>0</v>
      </c>
      <c r="AC150" s="37">
        <v>44693.875</v>
      </c>
      <c r="AD150" s="37">
        <v>44761.875</v>
      </c>
      <c r="AE150" s="37">
        <v>40650.875</v>
      </c>
      <c r="AF150" s="37">
        <v>44693.875</v>
      </c>
      <c r="AG150" s="37">
        <v>44543.875</v>
      </c>
      <c r="AH150" s="37">
        <v>43357.875</v>
      </c>
      <c r="AI150" s="36"/>
      <c r="AJ150" s="36">
        <v>0</v>
      </c>
      <c r="AK150" s="36">
        <v>0</v>
      </c>
      <c r="AL150" s="36">
        <v>0</v>
      </c>
      <c r="AM150" s="36">
        <v>0</v>
      </c>
      <c r="AN150" s="36">
        <v>0</v>
      </c>
      <c r="AO150" s="36">
        <v>0</v>
      </c>
      <c r="AP150" s="36" t="s">
        <v>389</v>
      </c>
      <c r="AQ150" s="36">
        <v>45</v>
      </c>
      <c r="AR150" s="36" t="s">
        <v>476</v>
      </c>
      <c r="AS150" s="36">
        <v>77338</v>
      </c>
      <c r="AT150" s="36">
        <v>773.38</v>
      </c>
      <c r="AU150" s="36" t="s">
        <v>391</v>
      </c>
      <c r="AV150" s="43" t="s">
        <v>1079</v>
      </c>
      <c r="AW150" t="str">
        <f t="shared" si="6"/>
        <v>736117820WXTXRXNX MXRXX WXTX MXGNX MXRTXN649.63SIMSIMNÃO190116455744761.875FNEL044693.87544761.87540650.87544693.87544543.87543357.875000000AMIL45AMIL 400 QC NACIONAL77338773.38INATIVORepasse</v>
      </c>
      <c r="AX150">
        <f t="shared" si="8"/>
        <v>0</v>
      </c>
      <c r="AY150">
        <v>7</v>
      </c>
      <c r="AZ150">
        <v>1</v>
      </c>
      <c r="BA150">
        <f t="shared" si="7"/>
        <v>0</v>
      </c>
    </row>
    <row r="151" spans="1:53">
      <c r="A151" s="33"/>
      <c r="B151" s="33"/>
      <c r="C151" s="33"/>
      <c r="D151" s="33"/>
      <c r="E151" s="33"/>
      <c r="F151" s="34"/>
      <c r="G151" s="33"/>
      <c r="H151" s="33"/>
      <c r="I151" s="33"/>
      <c r="J151" s="34">
        <v>73611782</v>
      </c>
      <c r="K151" s="29">
        <v>0</v>
      </c>
      <c r="L151" s="34" t="s">
        <v>856</v>
      </c>
      <c r="M151" s="33"/>
      <c r="N151" s="33"/>
      <c r="O151" s="33"/>
      <c r="P151" s="33"/>
      <c r="Q151" s="33"/>
      <c r="R151" s="34">
        <v>649.63</v>
      </c>
      <c r="S151" s="34" t="s">
        <v>404</v>
      </c>
      <c r="T151" s="34" t="s">
        <v>404</v>
      </c>
      <c r="U151" s="34" t="s">
        <v>386</v>
      </c>
      <c r="V151" s="34">
        <v>19</v>
      </c>
      <c r="W151" s="34">
        <v>0</v>
      </c>
      <c r="X151" s="34">
        <v>1</v>
      </c>
      <c r="Y151" s="34">
        <v>164557</v>
      </c>
      <c r="Z151" s="35">
        <v>44761.875</v>
      </c>
      <c r="AA151" s="34" t="s">
        <v>387</v>
      </c>
      <c r="AB151" s="34">
        <v>0</v>
      </c>
      <c r="AC151" s="35">
        <v>44693.875</v>
      </c>
      <c r="AD151" s="35">
        <v>44761.875</v>
      </c>
      <c r="AE151" s="35">
        <v>40650.875</v>
      </c>
      <c r="AF151" s="35">
        <v>44693.875</v>
      </c>
      <c r="AG151" s="35">
        <v>44543.875</v>
      </c>
      <c r="AH151" s="35">
        <v>43357.875</v>
      </c>
      <c r="AI151" s="34"/>
      <c r="AJ151" s="34">
        <v>0</v>
      </c>
      <c r="AK151" s="34">
        <v>0</v>
      </c>
      <c r="AL151" s="34">
        <v>0</v>
      </c>
      <c r="AM151" s="34">
        <v>0</v>
      </c>
      <c r="AN151" s="34">
        <v>0</v>
      </c>
      <c r="AO151" s="34">
        <v>0</v>
      </c>
      <c r="AP151" s="34" t="s">
        <v>389</v>
      </c>
      <c r="AQ151" s="34">
        <v>45</v>
      </c>
      <c r="AR151" s="34" t="s">
        <v>476</v>
      </c>
      <c r="AS151" s="34">
        <v>77338</v>
      </c>
      <c r="AT151" s="34">
        <v>773.38</v>
      </c>
      <c r="AU151" s="34" t="s">
        <v>391</v>
      </c>
      <c r="AV151" s="43" t="s">
        <v>1079</v>
      </c>
      <c r="AW151" t="str">
        <f t="shared" si="6"/>
        <v>736117820WXTXRXNX MXRXX WXTX MXGNX MXRTXN649.63SIMSIMNÃO190116455744761.875FNEL044693.87544761.87540650.87544693.87544543.87543357.875000000AMIL45AMIL 400 QC NACIONAL77338773.38INATIVORepasse</v>
      </c>
      <c r="AX151">
        <f t="shared" si="8"/>
        <v>1</v>
      </c>
      <c r="AY151">
        <v>7</v>
      </c>
      <c r="AZ151">
        <v>1</v>
      </c>
      <c r="BA151">
        <f t="shared" si="7"/>
        <v>1</v>
      </c>
    </row>
    <row r="152" spans="1:53">
      <c r="A152" s="33"/>
      <c r="B152" s="33"/>
      <c r="C152" s="33"/>
      <c r="D152" s="33"/>
      <c r="E152" s="33"/>
      <c r="F152" s="36"/>
      <c r="G152" s="33"/>
      <c r="H152" s="33"/>
      <c r="I152" s="33"/>
      <c r="J152" s="36">
        <v>73611782</v>
      </c>
      <c r="K152" s="30">
        <v>0</v>
      </c>
      <c r="L152" s="36" t="s">
        <v>856</v>
      </c>
      <c r="M152" s="33"/>
      <c r="N152" s="33"/>
      <c r="O152" s="33"/>
      <c r="P152" s="33"/>
      <c r="Q152" s="33"/>
      <c r="R152" s="36">
        <v>649.63</v>
      </c>
      <c r="S152" s="36" t="s">
        <v>404</v>
      </c>
      <c r="T152" s="36" t="s">
        <v>404</v>
      </c>
      <c r="U152" s="36" t="s">
        <v>386</v>
      </c>
      <c r="V152" s="36">
        <v>19</v>
      </c>
      <c r="W152" s="36">
        <v>0</v>
      </c>
      <c r="X152" s="36">
        <v>1</v>
      </c>
      <c r="Y152" s="36">
        <v>164557</v>
      </c>
      <c r="Z152" s="37">
        <v>44761.875</v>
      </c>
      <c r="AA152" s="36" t="s">
        <v>387</v>
      </c>
      <c r="AB152" s="36">
        <v>0</v>
      </c>
      <c r="AC152" s="37">
        <v>44693.875</v>
      </c>
      <c r="AD152" s="37">
        <v>44761.875</v>
      </c>
      <c r="AE152" s="37">
        <v>40650.875</v>
      </c>
      <c r="AF152" s="37">
        <v>44693.875</v>
      </c>
      <c r="AG152" s="37">
        <v>44543.875</v>
      </c>
      <c r="AH152" s="37">
        <v>43357.875</v>
      </c>
      <c r="AI152" s="36"/>
      <c r="AJ152" s="36">
        <v>0</v>
      </c>
      <c r="AK152" s="36">
        <v>0</v>
      </c>
      <c r="AL152" s="36">
        <v>0</v>
      </c>
      <c r="AM152" s="36">
        <v>0</v>
      </c>
      <c r="AN152" s="36">
        <v>0</v>
      </c>
      <c r="AO152" s="36">
        <v>0</v>
      </c>
      <c r="AP152" s="36" t="s">
        <v>389</v>
      </c>
      <c r="AQ152" s="36">
        <v>45</v>
      </c>
      <c r="AR152" s="36" t="s">
        <v>476</v>
      </c>
      <c r="AS152" s="36">
        <v>77338</v>
      </c>
      <c r="AT152" s="36">
        <v>773.38</v>
      </c>
      <c r="AU152" s="36" t="s">
        <v>391</v>
      </c>
      <c r="AV152" s="43" t="s">
        <v>1079</v>
      </c>
      <c r="AW152" t="str">
        <f t="shared" si="6"/>
        <v>736117820WXTXRXNX MXRXX WXTX MXGNX MXRTXN649.63SIMSIMNÃO190116455744761.875FNEL044693.87544761.87540650.87544693.87544543.87543357.875000000AMIL45AMIL 400 QC NACIONAL77338773.38INATIVORepasse</v>
      </c>
      <c r="AX152">
        <f t="shared" si="8"/>
        <v>1</v>
      </c>
      <c r="AY152">
        <v>7</v>
      </c>
      <c r="AZ152">
        <v>1</v>
      </c>
      <c r="BA152">
        <f t="shared" si="7"/>
        <v>1</v>
      </c>
    </row>
    <row r="153" spans="1:53">
      <c r="A153" s="33"/>
      <c r="B153" s="33"/>
      <c r="C153" s="33"/>
      <c r="D153" s="33"/>
      <c r="E153" s="33"/>
      <c r="F153" s="34"/>
      <c r="G153" s="33"/>
      <c r="H153" s="33"/>
      <c r="I153" s="33"/>
      <c r="J153" s="34">
        <v>73611786</v>
      </c>
      <c r="K153" s="29">
        <v>0</v>
      </c>
      <c r="L153" s="34" t="s">
        <v>737</v>
      </c>
      <c r="M153" s="33"/>
      <c r="N153" s="33"/>
      <c r="O153" s="33"/>
      <c r="P153" s="33"/>
      <c r="Q153" s="33"/>
      <c r="R153" s="34">
        <v>738.6</v>
      </c>
      <c r="S153" s="34" t="s">
        <v>386</v>
      </c>
      <c r="T153" s="34" t="s">
        <v>386</v>
      </c>
      <c r="U153" s="34" t="s">
        <v>386</v>
      </c>
      <c r="V153" s="34">
        <v>19</v>
      </c>
      <c r="W153" s="34">
        <v>0</v>
      </c>
      <c r="X153" s="34">
        <v>1</v>
      </c>
      <c r="Y153" s="34">
        <v>164565</v>
      </c>
      <c r="Z153" s="35">
        <v>44761.875</v>
      </c>
      <c r="AA153" s="34" t="s">
        <v>387</v>
      </c>
      <c r="AB153" s="34">
        <v>0</v>
      </c>
      <c r="AC153" s="35">
        <v>44678.875</v>
      </c>
      <c r="AD153" s="35">
        <v>44761.875</v>
      </c>
      <c r="AE153" s="35">
        <v>39715.875</v>
      </c>
      <c r="AF153" s="35">
        <v>44678.875</v>
      </c>
      <c r="AG153" s="35">
        <v>44664.875</v>
      </c>
      <c r="AH153" s="35">
        <v>43357.875</v>
      </c>
      <c r="AI153" s="34"/>
      <c r="AJ153" s="34">
        <v>0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 t="s">
        <v>389</v>
      </c>
      <c r="AQ153" s="34"/>
      <c r="AR153" s="34" t="s">
        <v>390</v>
      </c>
      <c r="AS153" s="34">
        <v>87928</v>
      </c>
      <c r="AT153" s="34">
        <v>879.28</v>
      </c>
      <c r="AU153" s="34" t="s">
        <v>391</v>
      </c>
      <c r="AV153" s="43" t="s">
        <v>1079</v>
      </c>
      <c r="AW153" t="str">
        <f t="shared" si="6"/>
        <v>736117860WXXX BRXNNX MXWXRXNHX XNTX738.6NÃONÃONÃO190116456544761.875FNEL044678.87544761.87539715.87544678.87544664.87543357.875000000AMILAMIL 400 QP NACIONAL87928879.28INATIVORepasse</v>
      </c>
      <c r="AX153">
        <f t="shared" si="8"/>
        <v>0</v>
      </c>
      <c r="AY153">
        <v>7</v>
      </c>
      <c r="AZ153">
        <v>1</v>
      </c>
      <c r="BA153">
        <f t="shared" si="7"/>
        <v>0</v>
      </c>
    </row>
    <row r="154" spans="1:53">
      <c r="A154" s="33"/>
      <c r="B154" s="33"/>
      <c r="C154" s="33"/>
      <c r="D154" s="33"/>
      <c r="E154" s="33"/>
      <c r="F154" s="36"/>
      <c r="G154" s="33"/>
      <c r="H154" s="33"/>
      <c r="I154" s="33"/>
      <c r="J154" s="36">
        <v>73611786</v>
      </c>
      <c r="K154" s="30">
        <v>0</v>
      </c>
      <c r="L154" s="36" t="s">
        <v>737</v>
      </c>
      <c r="M154" s="33"/>
      <c r="N154" s="33"/>
      <c r="O154" s="33"/>
      <c r="P154" s="33"/>
      <c r="Q154" s="33"/>
      <c r="R154" s="36">
        <v>738.6</v>
      </c>
      <c r="S154" s="36" t="s">
        <v>386</v>
      </c>
      <c r="T154" s="36" t="s">
        <v>386</v>
      </c>
      <c r="U154" s="36" t="s">
        <v>386</v>
      </c>
      <c r="V154" s="36">
        <v>19</v>
      </c>
      <c r="W154" s="36">
        <v>0</v>
      </c>
      <c r="X154" s="36">
        <v>1</v>
      </c>
      <c r="Y154" s="36">
        <v>164565</v>
      </c>
      <c r="Z154" s="37">
        <v>44761.875</v>
      </c>
      <c r="AA154" s="36" t="s">
        <v>387</v>
      </c>
      <c r="AB154" s="36">
        <v>0</v>
      </c>
      <c r="AC154" s="37">
        <v>44678.875</v>
      </c>
      <c r="AD154" s="37">
        <v>44761.875</v>
      </c>
      <c r="AE154" s="37">
        <v>39715.875</v>
      </c>
      <c r="AF154" s="37">
        <v>44678.875</v>
      </c>
      <c r="AG154" s="37">
        <v>44664.875</v>
      </c>
      <c r="AH154" s="37">
        <v>43357.875</v>
      </c>
      <c r="AI154" s="36"/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 t="s">
        <v>389</v>
      </c>
      <c r="AQ154" s="36"/>
      <c r="AR154" s="36" t="s">
        <v>390</v>
      </c>
      <c r="AS154" s="36">
        <v>87928</v>
      </c>
      <c r="AT154" s="36">
        <v>879.28</v>
      </c>
      <c r="AU154" s="36" t="s">
        <v>391</v>
      </c>
      <c r="AV154" s="43" t="s">
        <v>1079</v>
      </c>
      <c r="AW154" t="str">
        <f t="shared" si="6"/>
        <v>736117860WXXX BRXNNX MXWXRXNHX XNTX738.6NÃONÃONÃO190116456544761.875FNEL044678.87544761.87539715.87544678.87544664.87543357.875000000AMILAMIL 400 QP NACIONAL87928879.28INATIVORepasse</v>
      </c>
      <c r="AX154">
        <f t="shared" si="8"/>
        <v>1</v>
      </c>
      <c r="AY154">
        <v>7</v>
      </c>
      <c r="AZ154">
        <v>1</v>
      </c>
      <c r="BA154">
        <f t="shared" si="7"/>
        <v>1</v>
      </c>
    </row>
    <row r="155" spans="1:53">
      <c r="A155" s="33"/>
      <c r="B155" s="33"/>
      <c r="C155" s="33"/>
      <c r="D155" s="33"/>
      <c r="E155" s="33"/>
      <c r="F155" s="34"/>
      <c r="G155" s="33"/>
      <c r="H155" s="33"/>
      <c r="I155" s="33"/>
      <c r="J155" s="34">
        <v>73611786</v>
      </c>
      <c r="K155" s="29">
        <v>0</v>
      </c>
      <c r="L155" s="34" t="s">
        <v>737</v>
      </c>
      <c r="M155" s="33"/>
      <c r="N155" s="33"/>
      <c r="O155" s="33"/>
      <c r="P155" s="33"/>
      <c r="Q155" s="33"/>
      <c r="R155" s="34">
        <v>738.6</v>
      </c>
      <c r="S155" s="34" t="s">
        <v>386</v>
      </c>
      <c r="T155" s="34" t="s">
        <v>386</v>
      </c>
      <c r="U155" s="34" t="s">
        <v>386</v>
      </c>
      <c r="V155" s="34">
        <v>19</v>
      </c>
      <c r="W155" s="34">
        <v>0</v>
      </c>
      <c r="X155" s="34">
        <v>1</v>
      </c>
      <c r="Y155" s="34">
        <v>164565</v>
      </c>
      <c r="Z155" s="35">
        <v>44761.875</v>
      </c>
      <c r="AA155" s="34" t="s">
        <v>387</v>
      </c>
      <c r="AB155" s="34">
        <v>0</v>
      </c>
      <c r="AC155" s="35">
        <v>44678.875</v>
      </c>
      <c r="AD155" s="35">
        <v>44761.875</v>
      </c>
      <c r="AE155" s="35">
        <v>39715.875</v>
      </c>
      <c r="AF155" s="35">
        <v>44678.875</v>
      </c>
      <c r="AG155" s="35">
        <v>44664.875</v>
      </c>
      <c r="AH155" s="35">
        <v>43357.875</v>
      </c>
      <c r="AI155" s="34"/>
      <c r="AJ155" s="34">
        <v>0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 t="s">
        <v>389</v>
      </c>
      <c r="AQ155" s="34"/>
      <c r="AR155" s="34" t="s">
        <v>390</v>
      </c>
      <c r="AS155" s="34">
        <v>87928</v>
      </c>
      <c r="AT155" s="34">
        <v>879.28</v>
      </c>
      <c r="AU155" s="34" t="s">
        <v>391</v>
      </c>
      <c r="AV155" s="43" t="s">
        <v>1079</v>
      </c>
      <c r="AW155" t="str">
        <f t="shared" si="6"/>
        <v>736117860WXXX BRXNNX MXWXRXNHX XNTX738.6NÃONÃONÃO190116456544761.875FNEL044678.87544761.87539715.87544678.87544664.87543357.875000000AMILAMIL 400 QP NACIONAL87928879.28INATIVORepasse</v>
      </c>
      <c r="AX155">
        <f t="shared" si="8"/>
        <v>1</v>
      </c>
      <c r="AY155">
        <v>7</v>
      </c>
      <c r="AZ155">
        <v>1</v>
      </c>
      <c r="BA155">
        <f t="shared" si="7"/>
        <v>1</v>
      </c>
    </row>
    <row r="156" spans="1:53">
      <c r="A156" s="33"/>
      <c r="B156" s="33"/>
      <c r="C156" s="33"/>
      <c r="D156" s="33"/>
      <c r="E156" s="33"/>
      <c r="F156" s="34"/>
      <c r="G156" s="33"/>
      <c r="H156" s="33"/>
      <c r="I156" s="33"/>
      <c r="J156" s="34">
        <v>73611796</v>
      </c>
      <c r="K156" s="29">
        <v>0</v>
      </c>
      <c r="L156" s="34" t="s">
        <v>863</v>
      </c>
      <c r="M156" s="33"/>
      <c r="N156" s="33"/>
      <c r="O156" s="33"/>
      <c r="P156" s="33"/>
      <c r="Q156" s="33"/>
      <c r="R156" s="34">
        <v>406.85</v>
      </c>
      <c r="S156" s="34" t="s">
        <v>404</v>
      </c>
      <c r="T156" s="34" t="s">
        <v>404</v>
      </c>
      <c r="U156" s="34" t="s">
        <v>404</v>
      </c>
      <c r="V156" s="34">
        <v>19</v>
      </c>
      <c r="W156" s="34">
        <v>0</v>
      </c>
      <c r="X156" s="34">
        <v>1</v>
      </c>
      <c r="Y156" s="34">
        <v>164683</v>
      </c>
      <c r="Z156" s="35">
        <v>44761.875</v>
      </c>
      <c r="AA156" s="34" t="s">
        <v>387</v>
      </c>
      <c r="AB156" s="34">
        <v>0</v>
      </c>
      <c r="AC156" s="35"/>
      <c r="AD156" s="35">
        <v>44761.875</v>
      </c>
      <c r="AE156" s="35">
        <v>39606.875</v>
      </c>
      <c r="AF156" s="35">
        <v>43355.875</v>
      </c>
      <c r="AG156" s="35"/>
      <c r="AH156" s="35">
        <v>43357.875</v>
      </c>
      <c r="AI156" s="34"/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4">
        <v>0</v>
      </c>
      <c r="AP156" s="34" t="s">
        <v>389</v>
      </c>
      <c r="AQ156" s="34">
        <v>45</v>
      </c>
      <c r="AR156" s="34" t="s">
        <v>394</v>
      </c>
      <c r="AS156" s="34">
        <v>48439</v>
      </c>
      <c r="AT156" s="34">
        <v>484.39</v>
      </c>
      <c r="AU156" s="34" t="s">
        <v>408</v>
      </c>
      <c r="AV156" s="43" t="s">
        <v>1079</v>
      </c>
      <c r="AW156" t="str">
        <f t="shared" si="6"/>
        <v>736117960WXRLX XGXR DX XLXVXXRX MXTX406.85SIMSIMSIM190116468344761.875FNEL044761.87539606.87543355.87543357.875000000AMIL45NEXT PLUS RM RJ48439484.39ATIVORepasse</v>
      </c>
      <c r="AX156">
        <f t="shared" si="8"/>
        <v>0</v>
      </c>
      <c r="AY156">
        <v>7</v>
      </c>
      <c r="AZ156">
        <v>1</v>
      </c>
      <c r="BA156">
        <f t="shared" si="7"/>
        <v>0</v>
      </c>
    </row>
    <row r="157" spans="1:53">
      <c r="A157" s="33"/>
      <c r="B157" s="33"/>
      <c r="C157" s="33"/>
      <c r="D157" s="33"/>
      <c r="E157" s="33"/>
      <c r="F157" s="34"/>
      <c r="G157" s="33"/>
      <c r="H157" s="33"/>
      <c r="I157" s="33"/>
      <c r="J157" s="34">
        <v>73611796</v>
      </c>
      <c r="K157" s="29">
        <v>0</v>
      </c>
      <c r="L157" s="34" t="s">
        <v>863</v>
      </c>
      <c r="M157" s="33"/>
      <c r="N157" s="33"/>
      <c r="O157" s="33"/>
      <c r="P157" s="33"/>
      <c r="Q157" s="33"/>
      <c r="R157" s="34">
        <v>406.85</v>
      </c>
      <c r="S157" s="34" t="s">
        <v>404</v>
      </c>
      <c r="T157" s="34" t="s">
        <v>404</v>
      </c>
      <c r="U157" s="34" t="s">
        <v>404</v>
      </c>
      <c r="V157" s="34">
        <v>19</v>
      </c>
      <c r="W157" s="34">
        <v>0</v>
      </c>
      <c r="X157" s="34">
        <v>1</v>
      </c>
      <c r="Y157" s="34">
        <v>164683</v>
      </c>
      <c r="Z157" s="35">
        <v>44761.875</v>
      </c>
      <c r="AA157" s="34" t="s">
        <v>387</v>
      </c>
      <c r="AB157" s="34">
        <v>0</v>
      </c>
      <c r="AC157" s="35"/>
      <c r="AD157" s="35">
        <v>44761.875</v>
      </c>
      <c r="AE157" s="35">
        <v>39606.875</v>
      </c>
      <c r="AF157" s="35">
        <v>43355.875</v>
      </c>
      <c r="AG157" s="35"/>
      <c r="AH157" s="35">
        <v>43357.875</v>
      </c>
      <c r="AI157" s="34"/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 t="s">
        <v>389</v>
      </c>
      <c r="AQ157" s="34">
        <v>45</v>
      </c>
      <c r="AR157" s="34" t="s">
        <v>394</v>
      </c>
      <c r="AS157" s="34">
        <v>48439</v>
      </c>
      <c r="AT157" s="34">
        <v>484.39</v>
      </c>
      <c r="AU157" s="34" t="s">
        <v>408</v>
      </c>
      <c r="AV157" s="43" t="s">
        <v>1079</v>
      </c>
      <c r="AW157" t="str">
        <f t="shared" si="6"/>
        <v>736117960WXRLX XGXR DX XLXVXXRX MXTX406.85SIMSIMSIM190116468344761.875FNEL044761.87539606.87543355.87543357.875000000AMIL45NEXT PLUS RM RJ48439484.39ATIVORepasse</v>
      </c>
      <c r="AX157">
        <f t="shared" si="8"/>
        <v>1</v>
      </c>
      <c r="AY157">
        <v>7</v>
      </c>
      <c r="AZ157">
        <v>1</v>
      </c>
      <c r="BA157">
        <f t="shared" si="7"/>
        <v>1</v>
      </c>
    </row>
    <row r="158" spans="1:53">
      <c r="A158" s="33"/>
      <c r="B158" s="33"/>
      <c r="C158" s="33"/>
      <c r="D158" s="33"/>
      <c r="E158" s="33"/>
      <c r="F158" s="36"/>
      <c r="G158" s="33"/>
      <c r="H158" s="33"/>
      <c r="I158" s="33"/>
      <c r="J158" s="36">
        <v>73611796</v>
      </c>
      <c r="K158" s="30">
        <v>0</v>
      </c>
      <c r="L158" s="36" t="s">
        <v>863</v>
      </c>
      <c r="M158" s="33"/>
      <c r="N158" s="33"/>
      <c r="O158" s="33"/>
      <c r="P158" s="33"/>
      <c r="Q158" s="33"/>
      <c r="R158" s="36">
        <v>406.85</v>
      </c>
      <c r="S158" s="36" t="s">
        <v>404</v>
      </c>
      <c r="T158" s="36" t="s">
        <v>404</v>
      </c>
      <c r="U158" s="36" t="s">
        <v>404</v>
      </c>
      <c r="V158" s="36">
        <v>19</v>
      </c>
      <c r="W158" s="36">
        <v>0</v>
      </c>
      <c r="X158" s="36">
        <v>1</v>
      </c>
      <c r="Y158" s="36">
        <v>164683</v>
      </c>
      <c r="Z158" s="37">
        <v>44761.875</v>
      </c>
      <c r="AA158" s="36" t="s">
        <v>387</v>
      </c>
      <c r="AB158" s="36">
        <v>0</v>
      </c>
      <c r="AC158" s="37"/>
      <c r="AD158" s="37">
        <v>44761.875</v>
      </c>
      <c r="AE158" s="37">
        <v>39606.875</v>
      </c>
      <c r="AF158" s="37">
        <v>43355.875</v>
      </c>
      <c r="AG158" s="37"/>
      <c r="AH158" s="37">
        <v>43357.875</v>
      </c>
      <c r="AI158" s="36"/>
      <c r="AJ158" s="36">
        <v>0</v>
      </c>
      <c r="AK158" s="36">
        <v>0</v>
      </c>
      <c r="AL158" s="36">
        <v>0</v>
      </c>
      <c r="AM158" s="36">
        <v>0</v>
      </c>
      <c r="AN158" s="36">
        <v>0</v>
      </c>
      <c r="AO158" s="36">
        <v>0</v>
      </c>
      <c r="AP158" s="36" t="s">
        <v>389</v>
      </c>
      <c r="AQ158" s="36">
        <v>45</v>
      </c>
      <c r="AR158" s="36" t="s">
        <v>394</v>
      </c>
      <c r="AS158" s="36">
        <v>48439</v>
      </c>
      <c r="AT158" s="36">
        <v>484.39</v>
      </c>
      <c r="AU158" s="36" t="s">
        <v>408</v>
      </c>
      <c r="AV158" s="43" t="s">
        <v>1079</v>
      </c>
      <c r="AW158" t="str">
        <f t="shared" si="6"/>
        <v>736117960WXRLX XGXR DX XLXVXXRX MXTX406.85SIMSIMSIM190116468344761.875FNEL044761.87539606.87543355.87543357.875000000AMIL45NEXT PLUS RM RJ48439484.39ATIVORepasse</v>
      </c>
      <c r="AX158">
        <f t="shared" si="8"/>
        <v>1</v>
      </c>
      <c r="AY158">
        <v>7</v>
      </c>
      <c r="AZ158">
        <v>1</v>
      </c>
      <c r="BA158">
        <f t="shared" si="7"/>
        <v>1</v>
      </c>
    </row>
    <row r="159" spans="1:53">
      <c r="A159" s="33"/>
      <c r="B159" s="33"/>
      <c r="C159" s="33"/>
      <c r="D159" s="33"/>
      <c r="E159" s="33"/>
      <c r="F159" s="34"/>
      <c r="G159" s="33"/>
      <c r="H159" s="33"/>
      <c r="I159" s="33"/>
      <c r="J159" s="34">
        <v>73611863</v>
      </c>
      <c r="K159" s="29">
        <v>0</v>
      </c>
      <c r="L159" s="34" t="s">
        <v>870</v>
      </c>
      <c r="M159" s="33"/>
      <c r="N159" s="33"/>
      <c r="O159" s="33"/>
      <c r="P159" s="33"/>
      <c r="Q159" s="33"/>
      <c r="R159" s="34">
        <v>807.71</v>
      </c>
      <c r="S159" s="34" t="s">
        <v>404</v>
      </c>
      <c r="T159" s="34" t="s">
        <v>404</v>
      </c>
      <c r="U159" s="34" t="s">
        <v>404</v>
      </c>
      <c r="V159" s="34">
        <v>57</v>
      </c>
      <c r="W159" s="34">
        <v>0</v>
      </c>
      <c r="X159" s="34">
        <v>1</v>
      </c>
      <c r="Y159" s="34">
        <v>165004</v>
      </c>
      <c r="Z159" s="35">
        <v>44761.875</v>
      </c>
      <c r="AA159" s="34" t="s">
        <v>392</v>
      </c>
      <c r="AB159" s="34">
        <v>0</v>
      </c>
      <c r="AC159" s="35"/>
      <c r="AD159" s="35">
        <v>44761.875</v>
      </c>
      <c r="AE159" s="35">
        <v>28783.875</v>
      </c>
      <c r="AF159" s="35">
        <v>44755.875</v>
      </c>
      <c r="AG159" s="35">
        <v>44755.875</v>
      </c>
      <c r="AH159" s="35">
        <v>43357.875</v>
      </c>
      <c r="AI159" s="34"/>
      <c r="AJ159" s="34">
        <v>0</v>
      </c>
      <c r="AK159" s="34">
        <v>0</v>
      </c>
      <c r="AL159" s="34">
        <v>0</v>
      </c>
      <c r="AM159" s="34">
        <v>0</v>
      </c>
      <c r="AN159" s="34">
        <v>0</v>
      </c>
      <c r="AO159" s="34">
        <v>0</v>
      </c>
      <c r="AP159" s="34" t="s">
        <v>389</v>
      </c>
      <c r="AQ159" s="34">
        <v>45</v>
      </c>
      <c r="AR159" s="34" t="s">
        <v>394</v>
      </c>
      <c r="AS159" s="34">
        <v>96155</v>
      </c>
      <c r="AT159" s="34">
        <v>961.55</v>
      </c>
      <c r="AU159" s="34" t="s">
        <v>480</v>
      </c>
      <c r="AV159" s="43" t="s">
        <v>1079</v>
      </c>
      <c r="AW159" t="str">
        <f t="shared" si="6"/>
        <v>736118630WRXTXXNX RXBXXRX XBXLHXXRX807.71SIMSIMSIM570116500444761.875ANMEP044761.87528783.87544755.87544755.87543357.875000000AMIL45NEXT PLUS RM RJ96155961.55SUSPENSÃORepasse</v>
      </c>
      <c r="AX159">
        <f t="shared" si="8"/>
        <v>0</v>
      </c>
      <c r="AY159">
        <v>7</v>
      </c>
      <c r="AZ159">
        <v>1</v>
      </c>
      <c r="BA159">
        <f t="shared" si="7"/>
        <v>0</v>
      </c>
    </row>
    <row r="160" spans="1:53">
      <c r="A160" s="33"/>
      <c r="B160" s="33"/>
      <c r="C160" s="33"/>
      <c r="D160" s="33"/>
      <c r="E160" s="33"/>
      <c r="F160" s="36"/>
      <c r="G160" s="33"/>
      <c r="H160" s="33"/>
      <c r="I160" s="33"/>
      <c r="J160" s="36">
        <v>73611863</v>
      </c>
      <c r="K160" s="30">
        <v>0</v>
      </c>
      <c r="L160" s="36" t="s">
        <v>870</v>
      </c>
      <c r="M160" s="33"/>
      <c r="N160" s="33"/>
      <c r="O160" s="33"/>
      <c r="P160" s="33"/>
      <c r="Q160" s="33"/>
      <c r="R160" s="36">
        <v>807.71</v>
      </c>
      <c r="S160" s="36" t="s">
        <v>404</v>
      </c>
      <c r="T160" s="36" t="s">
        <v>404</v>
      </c>
      <c r="U160" s="36" t="s">
        <v>404</v>
      </c>
      <c r="V160" s="36">
        <v>57</v>
      </c>
      <c r="W160" s="36">
        <v>0</v>
      </c>
      <c r="X160" s="36">
        <v>1</v>
      </c>
      <c r="Y160" s="36">
        <v>165004</v>
      </c>
      <c r="Z160" s="37">
        <v>44761.875</v>
      </c>
      <c r="AA160" s="36" t="s">
        <v>392</v>
      </c>
      <c r="AB160" s="36">
        <v>0</v>
      </c>
      <c r="AC160" s="37"/>
      <c r="AD160" s="37">
        <v>44761.875</v>
      </c>
      <c r="AE160" s="37">
        <v>28783.875</v>
      </c>
      <c r="AF160" s="37">
        <v>44755.875</v>
      </c>
      <c r="AG160" s="37">
        <v>44755.875</v>
      </c>
      <c r="AH160" s="37">
        <v>43357.875</v>
      </c>
      <c r="AI160" s="36"/>
      <c r="AJ160" s="36">
        <v>0</v>
      </c>
      <c r="AK160" s="36">
        <v>0</v>
      </c>
      <c r="AL160" s="36">
        <v>0</v>
      </c>
      <c r="AM160" s="36">
        <v>0</v>
      </c>
      <c r="AN160" s="36">
        <v>0</v>
      </c>
      <c r="AO160" s="36">
        <v>0</v>
      </c>
      <c r="AP160" s="36" t="s">
        <v>389</v>
      </c>
      <c r="AQ160" s="36">
        <v>45</v>
      </c>
      <c r="AR160" s="36" t="s">
        <v>394</v>
      </c>
      <c r="AS160" s="36">
        <v>96155</v>
      </c>
      <c r="AT160" s="36">
        <v>961.55</v>
      </c>
      <c r="AU160" s="36" t="s">
        <v>480</v>
      </c>
      <c r="AV160" s="43" t="s">
        <v>1079</v>
      </c>
      <c r="AW160" t="str">
        <f t="shared" si="6"/>
        <v>736118630WRXTXXNX RXBXXRX XBXLHXXRX807.71SIMSIMSIM570116500444761.875ANMEP044761.87528783.87544755.87544755.87543357.875000000AMIL45NEXT PLUS RM RJ96155961.55SUSPENSÃORepasse</v>
      </c>
      <c r="AX160">
        <f t="shared" si="8"/>
        <v>1</v>
      </c>
      <c r="AY160">
        <v>7</v>
      </c>
      <c r="AZ160">
        <v>1</v>
      </c>
      <c r="BA160">
        <f t="shared" si="7"/>
        <v>1</v>
      </c>
    </row>
    <row r="161" spans="1:53">
      <c r="A161" s="33"/>
      <c r="B161" s="33"/>
      <c r="C161" s="33"/>
      <c r="D161" s="33"/>
      <c r="E161" s="33"/>
      <c r="F161" s="34"/>
      <c r="G161" s="33"/>
      <c r="H161" s="33"/>
      <c r="I161" s="33"/>
      <c r="J161" s="34">
        <v>73611863</v>
      </c>
      <c r="K161" s="29">
        <v>0</v>
      </c>
      <c r="L161" s="34" t="s">
        <v>870</v>
      </c>
      <c r="M161" s="33"/>
      <c r="N161" s="33"/>
      <c r="O161" s="33"/>
      <c r="P161" s="33"/>
      <c r="Q161" s="33"/>
      <c r="R161" s="34">
        <v>807.71</v>
      </c>
      <c r="S161" s="34" t="s">
        <v>404</v>
      </c>
      <c r="T161" s="34" t="s">
        <v>404</v>
      </c>
      <c r="U161" s="34" t="s">
        <v>404</v>
      </c>
      <c r="V161" s="34">
        <v>57</v>
      </c>
      <c r="W161" s="34">
        <v>0</v>
      </c>
      <c r="X161" s="34">
        <v>1</v>
      </c>
      <c r="Y161" s="34">
        <v>165004</v>
      </c>
      <c r="Z161" s="35">
        <v>44761.875</v>
      </c>
      <c r="AA161" s="34" t="s">
        <v>392</v>
      </c>
      <c r="AB161" s="34">
        <v>0</v>
      </c>
      <c r="AC161" s="35"/>
      <c r="AD161" s="35">
        <v>44761.875</v>
      </c>
      <c r="AE161" s="35">
        <v>28783.875</v>
      </c>
      <c r="AF161" s="35">
        <v>44755.875</v>
      </c>
      <c r="AG161" s="35">
        <v>44755.875</v>
      </c>
      <c r="AH161" s="35">
        <v>43357.875</v>
      </c>
      <c r="AI161" s="34"/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 t="s">
        <v>389</v>
      </c>
      <c r="AQ161" s="34">
        <v>45</v>
      </c>
      <c r="AR161" s="34" t="s">
        <v>394</v>
      </c>
      <c r="AS161" s="34">
        <v>96155</v>
      </c>
      <c r="AT161" s="34">
        <v>961.55</v>
      </c>
      <c r="AU161" s="34" t="s">
        <v>480</v>
      </c>
      <c r="AV161" s="43" t="s">
        <v>1079</v>
      </c>
      <c r="AW161" t="str">
        <f t="shared" si="6"/>
        <v>736118630WRXTXXNX RXBXXRX XBXLHXXRX807.71SIMSIMSIM570116500444761.875ANMEP044761.87528783.87544755.87544755.87543357.875000000AMIL45NEXT PLUS RM RJ96155961.55SUSPENSÃORepasse</v>
      </c>
      <c r="AX161">
        <f t="shared" si="8"/>
        <v>1</v>
      </c>
      <c r="AY161">
        <v>7</v>
      </c>
      <c r="AZ161">
        <v>1</v>
      </c>
      <c r="BA161">
        <f t="shared" si="7"/>
        <v>1</v>
      </c>
    </row>
    <row r="162" spans="1:53">
      <c r="A162" s="33"/>
      <c r="B162" s="33"/>
      <c r="C162" s="33"/>
      <c r="D162" s="33"/>
      <c r="E162" s="33"/>
      <c r="F162" s="36"/>
      <c r="G162" s="33"/>
      <c r="H162" s="33"/>
      <c r="I162" s="33"/>
      <c r="J162" s="36">
        <v>73611864</v>
      </c>
      <c r="K162" s="30">
        <v>0</v>
      </c>
      <c r="L162" s="36" t="s">
        <v>873</v>
      </c>
      <c r="M162" s="33"/>
      <c r="N162" s="33"/>
      <c r="O162" s="33"/>
      <c r="P162" s="33"/>
      <c r="Q162" s="33"/>
      <c r="R162" s="36">
        <v>406.85</v>
      </c>
      <c r="S162" s="36" t="s">
        <v>404</v>
      </c>
      <c r="T162" s="36" t="s">
        <v>404</v>
      </c>
      <c r="U162" s="36" t="s">
        <v>404</v>
      </c>
      <c r="V162" s="36">
        <v>57</v>
      </c>
      <c r="W162" s="36">
        <v>0</v>
      </c>
      <c r="X162" s="36">
        <v>1</v>
      </c>
      <c r="Y162" s="36">
        <v>165004</v>
      </c>
      <c r="Z162" s="37">
        <v>44761.875</v>
      </c>
      <c r="AA162" s="36" t="s">
        <v>392</v>
      </c>
      <c r="AB162" s="36">
        <v>3</v>
      </c>
      <c r="AC162" s="37"/>
      <c r="AD162" s="37">
        <v>44761.875</v>
      </c>
      <c r="AE162" s="37">
        <v>41458.875</v>
      </c>
      <c r="AF162" s="37">
        <v>44755.875</v>
      </c>
      <c r="AG162" s="37"/>
      <c r="AH162" s="37">
        <v>43357.875</v>
      </c>
      <c r="AI162" s="36"/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 t="s">
        <v>389</v>
      </c>
      <c r="AQ162" s="36">
        <v>45</v>
      </c>
      <c r="AR162" s="36" t="s">
        <v>394</v>
      </c>
      <c r="AS162" s="36">
        <v>48439</v>
      </c>
      <c r="AT162" s="36">
        <v>484.39</v>
      </c>
      <c r="AU162" s="36" t="s">
        <v>480</v>
      </c>
      <c r="AV162" s="43" t="s">
        <v>1079</v>
      </c>
      <c r="AW162" t="str">
        <f t="shared" si="6"/>
        <v>736118640XRTHUR MXNXZX XBXLHXXRX406.85SIMSIMSIM570116500444761.875ANMEP344761.87541458.87544755.87543357.875000000AMIL45NEXT PLUS RM RJ48439484.39SUSPENSÃORepasse</v>
      </c>
      <c r="AX162">
        <f t="shared" si="8"/>
        <v>0</v>
      </c>
      <c r="AY162">
        <v>7</v>
      </c>
      <c r="AZ162">
        <v>1</v>
      </c>
      <c r="BA162">
        <f t="shared" si="7"/>
        <v>0</v>
      </c>
    </row>
    <row r="163" spans="1:53">
      <c r="A163" s="33"/>
      <c r="B163" s="33"/>
      <c r="C163" s="33"/>
      <c r="D163" s="33"/>
      <c r="E163" s="33"/>
      <c r="F163" s="34"/>
      <c r="G163" s="33"/>
      <c r="H163" s="33"/>
      <c r="I163" s="33"/>
      <c r="J163" s="34">
        <v>73611864</v>
      </c>
      <c r="K163" s="29">
        <v>0</v>
      </c>
      <c r="L163" s="34" t="s">
        <v>873</v>
      </c>
      <c r="M163" s="33"/>
      <c r="N163" s="33"/>
      <c r="O163" s="33"/>
      <c r="P163" s="33"/>
      <c r="Q163" s="33"/>
      <c r="R163" s="34">
        <v>406.85</v>
      </c>
      <c r="S163" s="34" t="s">
        <v>404</v>
      </c>
      <c r="T163" s="34" t="s">
        <v>404</v>
      </c>
      <c r="U163" s="34" t="s">
        <v>404</v>
      </c>
      <c r="V163" s="34">
        <v>57</v>
      </c>
      <c r="W163" s="34">
        <v>0</v>
      </c>
      <c r="X163" s="34">
        <v>1</v>
      </c>
      <c r="Y163" s="34">
        <v>165004</v>
      </c>
      <c r="Z163" s="35">
        <v>44761.875</v>
      </c>
      <c r="AA163" s="34" t="s">
        <v>392</v>
      </c>
      <c r="AB163" s="34">
        <v>3</v>
      </c>
      <c r="AC163" s="35"/>
      <c r="AD163" s="35">
        <v>44761.875</v>
      </c>
      <c r="AE163" s="35">
        <v>41458.875</v>
      </c>
      <c r="AF163" s="35">
        <v>44755.875</v>
      </c>
      <c r="AG163" s="35"/>
      <c r="AH163" s="35">
        <v>43357.875</v>
      </c>
      <c r="AI163" s="34"/>
      <c r="AJ163" s="34">
        <v>0</v>
      </c>
      <c r="AK163" s="34">
        <v>0</v>
      </c>
      <c r="AL163" s="34">
        <v>0</v>
      </c>
      <c r="AM163" s="34">
        <v>0</v>
      </c>
      <c r="AN163" s="34">
        <v>0</v>
      </c>
      <c r="AO163" s="34">
        <v>0</v>
      </c>
      <c r="AP163" s="34" t="s">
        <v>389</v>
      </c>
      <c r="AQ163" s="34">
        <v>45</v>
      </c>
      <c r="AR163" s="34" t="s">
        <v>394</v>
      </c>
      <c r="AS163" s="34">
        <v>48439</v>
      </c>
      <c r="AT163" s="34">
        <v>484.39</v>
      </c>
      <c r="AU163" s="34" t="s">
        <v>480</v>
      </c>
      <c r="AV163" s="43" t="s">
        <v>1079</v>
      </c>
      <c r="AW163" t="str">
        <f t="shared" si="6"/>
        <v>736118640XRTHUR MXNXZX XBXLHXXRX406.85SIMSIMSIM570116500444761.875ANMEP344761.87541458.87544755.87543357.875000000AMIL45NEXT PLUS RM RJ48439484.39SUSPENSÃORepasse</v>
      </c>
      <c r="AX163">
        <f t="shared" si="8"/>
        <v>1</v>
      </c>
      <c r="AY163">
        <v>7</v>
      </c>
      <c r="AZ163">
        <v>1</v>
      </c>
      <c r="BA163">
        <f t="shared" si="7"/>
        <v>1</v>
      </c>
    </row>
    <row r="164" spans="1:53">
      <c r="A164" s="33"/>
      <c r="B164" s="33"/>
      <c r="C164" s="33"/>
      <c r="D164" s="33"/>
      <c r="E164" s="33"/>
      <c r="F164" s="36"/>
      <c r="G164" s="33"/>
      <c r="H164" s="33"/>
      <c r="I164" s="33"/>
      <c r="J164" s="36">
        <v>73611864</v>
      </c>
      <c r="K164" s="30">
        <v>0</v>
      </c>
      <c r="L164" s="36" t="s">
        <v>873</v>
      </c>
      <c r="M164" s="33"/>
      <c r="N164" s="33"/>
      <c r="O164" s="33"/>
      <c r="P164" s="33"/>
      <c r="Q164" s="33"/>
      <c r="R164" s="36">
        <v>406.85</v>
      </c>
      <c r="S164" s="36" t="s">
        <v>404</v>
      </c>
      <c r="T164" s="36" t="s">
        <v>404</v>
      </c>
      <c r="U164" s="36" t="s">
        <v>404</v>
      </c>
      <c r="V164" s="36">
        <v>57</v>
      </c>
      <c r="W164" s="36">
        <v>0</v>
      </c>
      <c r="X164" s="36">
        <v>1</v>
      </c>
      <c r="Y164" s="36">
        <v>165004</v>
      </c>
      <c r="Z164" s="37">
        <v>44761.875</v>
      </c>
      <c r="AA164" s="36" t="s">
        <v>392</v>
      </c>
      <c r="AB164" s="36">
        <v>3</v>
      </c>
      <c r="AC164" s="37"/>
      <c r="AD164" s="37">
        <v>44761.875</v>
      </c>
      <c r="AE164" s="37">
        <v>41458.875</v>
      </c>
      <c r="AF164" s="37">
        <v>44755.875</v>
      </c>
      <c r="AG164" s="37"/>
      <c r="AH164" s="37">
        <v>43357.875</v>
      </c>
      <c r="AI164" s="36"/>
      <c r="AJ164" s="36">
        <v>0</v>
      </c>
      <c r="AK164" s="36">
        <v>0</v>
      </c>
      <c r="AL164" s="36">
        <v>0</v>
      </c>
      <c r="AM164" s="36">
        <v>0</v>
      </c>
      <c r="AN164" s="36">
        <v>0</v>
      </c>
      <c r="AO164" s="36">
        <v>0</v>
      </c>
      <c r="AP164" s="36" t="s">
        <v>389</v>
      </c>
      <c r="AQ164" s="36">
        <v>45</v>
      </c>
      <c r="AR164" s="36" t="s">
        <v>394</v>
      </c>
      <c r="AS164" s="36">
        <v>48439</v>
      </c>
      <c r="AT164" s="36">
        <v>484.39</v>
      </c>
      <c r="AU164" s="36" t="s">
        <v>480</v>
      </c>
      <c r="AV164" s="43" t="s">
        <v>1079</v>
      </c>
      <c r="AW164" t="str">
        <f t="shared" si="6"/>
        <v>736118640XRTHUR MXNXZX XBXLHXXRX406.85SIMSIMSIM570116500444761.875ANMEP344761.87541458.87544755.87543357.875000000AMIL45NEXT PLUS RM RJ48439484.39SUSPENSÃORepasse</v>
      </c>
      <c r="AX164">
        <f t="shared" si="8"/>
        <v>1</v>
      </c>
      <c r="AY164">
        <v>7</v>
      </c>
      <c r="AZ164">
        <v>1</v>
      </c>
      <c r="BA164">
        <f t="shared" si="7"/>
        <v>1</v>
      </c>
    </row>
    <row r="165" spans="1:53">
      <c r="A165" s="33"/>
      <c r="B165" s="33"/>
      <c r="C165" s="33"/>
      <c r="D165" s="33"/>
      <c r="E165" s="33"/>
      <c r="F165" s="36"/>
      <c r="G165" s="33"/>
      <c r="H165" s="33"/>
      <c r="I165" s="33"/>
      <c r="J165" s="36">
        <v>73611865</v>
      </c>
      <c r="K165" s="30">
        <v>0</v>
      </c>
      <c r="L165" s="36" t="s">
        <v>871</v>
      </c>
      <c r="M165" s="33"/>
      <c r="N165" s="33"/>
      <c r="O165" s="33"/>
      <c r="P165" s="33"/>
      <c r="Q165" s="33"/>
      <c r="R165" s="36">
        <v>807.71</v>
      </c>
      <c r="S165" s="36" t="s">
        <v>404</v>
      </c>
      <c r="T165" s="36" t="s">
        <v>404</v>
      </c>
      <c r="U165" s="36" t="s">
        <v>404</v>
      </c>
      <c r="V165" s="36">
        <v>57</v>
      </c>
      <c r="W165" s="36">
        <v>0</v>
      </c>
      <c r="X165" s="36">
        <v>1</v>
      </c>
      <c r="Y165" s="36">
        <v>165004</v>
      </c>
      <c r="Z165" s="37">
        <v>44761.875</v>
      </c>
      <c r="AA165" s="36" t="s">
        <v>392</v>
      </c>
      <c r="AB165" s="36">
        <v>1</v>
      </c>
      <c r="AC165" s="37"/>
      <c r="AD165" s="37">
        <v>44761.875</v>
      </c>
      <c r="AE165" s="37">
        <v>29637.875</v>
      </c>
      <c r="AF165" s="37">
        <v>44755.875</v>
      </c>
      <c r="AG165" s="37"/>
      <c r="AH165" s="37">
        <v>43357.875</v>
      </c>
      <c r="AI165" s="36"/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 t="s">
        <v>389</v>
      </c>
      <c r="AQ165" s="36">
        <v>45</v>
      </c>
      <c r="AR165" s="36" t="s">
        <v>394</v>
      </c>
      <c r="AS165" s="36">
        <v>96155</v>
      </c>
      <c r="AT165" s="36">
        <v>961.55</v>
      </c>
      <c r="AU165" s="36" t="s">
        <v>480</v>
      </c>
      <c r="AV165" s="43" t="s">
        <v>1079</v>
      </c>
      <c r="AW165" t="str">
        <f t="shared" si="6"/>
        <v>736118650XNXLXWX MXNXZX DX XLVX XBXLHXXRX807.71SIMSIMSIM570116500444761.875ANMEP144761.87529637.87544755.87543357.875000000AMIL45NEXT PLUS RM RJ96155961.55SUSPENSÃORepasse</v>
      </c>
      <c r="AX165">
        <f t="shared" si="8"/>
        <v>0</v>
      </c>
      <c r="AY165">
        <v>7</v>
      </c>
      <c r="AZ165">
        <v>1</v>
      </c>
      <c r="BA165">
        <f t="shared" si="7"/>
        <v>0</v>
      </c>
    </row>
    <row r="166" spans="1:53">
      <c r="A166" s="33"/>
      <c r="B166" s="33"/>
      <c r="C166" s="33"/>
      <c r="D166" s="33"/>
      <c r="E166" s="33"/>
      <c r="F166" s="34"/>
      <c r="G166" s="33"/>
      <c r="H166" s="33"/>
      <c r="I166" s="33"/>
      <c r="J166" s="34">
        <v>73611865</v>
      </c>
      <c r="K166" s="29">
        <v>0</v>
      </c>
      <c r="L166" s="34" t="s">
        <v>871</v>
      </c>
      <c r="M166" s="33"/>
      <c r="N166" s="33"/>
      <c r="O166" s="33"/>
      <c r="P166" s="33"/>
      <c r="Q166" s="33"/>
      <c r="R166" s="34">
        <v>807.71</v>
      </c>
      <c r="S166" s="34" t="s">
        <v>404</v>
      </c>
      <c r="T166" s="34" t="s">
        <v>404</v>
      </c>
      <c r="U166" s="34" t="s">
        <v>404</v>
      </c>
      <c r="V166" s="34">
        <v>57</v>
      </c>
      <c r="W166" s="34">
        <v>0</v>
      </c>
      <c r="X166" s="34">
        <v>1</v>
      </c>
      <c r="Y166" s="34">
        <v>165004</v>
      </c>
      <c r="Z166" s="35">
        <v>44761.875</v>
      </c>
      <c r="AA166" s="34" t="s">
        <v>392</v>
      </c>
      <c r="AB166" s="34">
        <v>1</v>
      </c>
      <c r="AC166" s="35"/>
      <c r="AD166" s="35">
        <v>44761.875</v>
      </c>
      <c r="AE166" s="35">
        <v>29637.875</v>
      </c>
      <c r="AF166" s="35">
        <v>44755.875</v>
      </c>
      <c r="AG166" s="35"/>
      <c r="AH166" s="35">
        <v>43357.875</v>
      </c>
      <c r="AI166" s="34"/>
      <c r="AJ166" s="34">
        <v>0</v>
      </c>
      <c r="AK166" s="34">
        <v>0</v>
      </c>
      <c r="AL166" s="34">
        <v>0</v>
      </c>
      <c r="AM166" s="34">
        <v>0</v>
      </c>
      <c r="AN166" s="34">
        <v>0</v>
      </c>
      <c r="AO166" s="34">
        <v>0</v>
      </c>
      <c r="AP166" s="34" t="s">
        <v>389</v>
      </c>
      <c r="AQ166" s="34">
        <v>45</v>
      </c>
      <c r="AR166" s="34" t="s">
        <v>394</v>
      </c>
      <c r="AS166" s="34">
        <v>96155</v>
      </c>
      <c r="AT166" s="34">
        <v>961.55</v>
      </c>
      <c r="AU166" s="34" t="s">
        <v>480</v>
      </c>
      <c r="AV166" s="43" t="s">
        <v>1079</v>
      </c>
      <c r="AW166" t="str">
        <f t="shared" si="6"/>
        <v>736118650XNXLXWX MXNXZX DX XLVX XBXLHXXRX807.71SIMSIMSIM570116500444761.875ANMEP144761.87529637.87544755.87543357.875000000AMIL45NEXT PLUS RM RJ96155961.55SUSPENSÃORepasse</v>
      </c>
      <c r="AX166">
        <f t="shared" si="8"/>
        <v>1</v>
      </c>
      <c r="AY166">
        <v>7</v>
      </c>
      <c r="AZ166">
        <v>1</v>
      </c>
      <c r="BA166">
        <f t="shared" si="7"/>
        <v>1</v>
      </c>
    </row>
    <row r="167" spans="1:53">
      <c r="A167" s="33"/>
      <c r="B167" s="33"/>
      <c r="C167" s="33"/>
      <c r="D167" s="33"/>
      <c r="E167" s="33"/>
      <c r="F167" s="36"/>
      <c r="G167" s="33"/>
      <c r="H167" s="33"/>
      <c r="I167" s="33"/>
      <c r="J167" s="36">
        <v>73611865</v>
      </c>
      <c r="K167" s="30">
        <v>0</v>
      </c>
      <c r="L167" s="36" t="s">
        <v>871</v>
      </c>
      <c r="M167" s="33"/>
      <c r="N167" s="33"/>
      <c r="O167" s="33"/>
      <c r="P167" s="33"/>
      <c r="Q167" s="33"/>
      <c r="R167" s="36">
        <v>807.71</v>
      </c>
      <c r="S167" s="36" t="s">
        <v>404</v>
      </c>
      <c r="T167" s="36" t="s">
        <v>404</v>
      </c>
      <c r="U167" s="36" t="s">
        <v>404</v>
      </c>
      <c r="V167" s="36">
        <v>57</v>
      </c>
      <c r="W167" s="36">
        <v>0</v>
      </c>
      <c r="X167" s="36">
        <v>1</v>
      </c>
      <c r="Y167" s="36">
        <v>165004</v>
      </c>
      <c r="Z167" s="37">
        <v>44761.875</v>
      </c>
      <c r="AA167" s="36" t="s">
        <v>392</v>
      </c>
      <c r="AB167" s="36">
        <v>1</v>
      </c>
      <c r="AC167" s="37"/>
      <c r="AD167" s="37">
        <v>44761.875</v>
      </c>
      <c r="AE167" s="37">
        <v>29637.875</v>
      </c>
      <c r="AF167" s="37">
        <v>44755.875</v>
      </c>
      <c r="AG167" s="37"/>
      <c r="AH167" s="37">
        <v>43357.875</v>
      </c>
      <c r="AI167" s="36"/>
      <c r="AJ167" s="36">
        <v>0</v>
      </c>
      <c r="AK167" s="36">
        <v>0</v>
      </c>
      <c r="AL167" s="36">
        <v>0</v>
      </c>
      <c r="AM167" s="36">
        <v>0</v>
      </c>
      <c r="AN167" s="36">
        <v>0</v>
      </c>
      <c r="AO167" s="36">
        <v>0</v>
      </c>
      <c r="AP167" s="36" t="s">
        <v>389</v>
      </c>
      <c r="AQ167" s="36">
        <v>45</v>
      </c>
      <c r="AR167" s="36" t="s">
        <v>394</v>
      </c>
      <c r="AS167" s="36">
        <v>96155</v>
      </c>
      <c r="AT167" s="36">
        <v>961.55</v>
      </c>
      <c r="AU167" s="36" t="s">
        <v>480</v>
      </c>
      <c r="AV167" s="43" t="s">
        <v>1079</v>
      </c>
      <c r="AW167" t="str">
        <f t="shared" si="6"/>
        <v>736118650XNXLXWX MXNXZX DX XLVX XBXLHXXRX807.71SIMSIMSIM570116500444761.875ANMEP144761.87529637.87544755.87543357.875000000AMIL45NEXT PLUS RM RJ96155961.55SUSPENSÃORepasse</v>
      </c>
      <c r="AX167">
        <f t="shared" si="8"/>
        <v>1</v>
      </c>
      <c r="AY167">
        <v>7</v>
      </c>
      <c r="AZ167">
        <v>1</v>
      </c>
      <c r="BA167">
        <f t="shared" si="7"/>
        <v>1</v>
      </c>
    </row>
    <row r="168" spans="1:53">
      <c r="A168" s="33"/>
      <c r="B168" s="33"/>
      <c r="C168" s="33"/>
      <c r="D168" s="33"/>
      <c r="E168" s="33"/>
      <c r="F168" s="34"/>
      <c r="G168" s="33"/>
      <c r="H168" s="33"/>
      <c r="I168" s="33"/>
      <c r="J168" s="34">
        <v>73611866</v>
      </c>
      <c r="K168" s="29">
        <v>0</v>
      </c>
      <c r="L168" s="34" t="s">
        <v>872</v>
      </c>
      <c r="M168" s="33"/>
      <c r="N168" s="33"/>
      <c r="O168" s="33"/>
      <c r="P168" s="33"/>
      <c r="Q168" s="33"/>
      <c r="R168" s="34">
        <v>406.85</v>
      </c>
      <c r="S168" s="34" t="s">
        <v>404</v>
      </c>
      <c r="T168" s="34" t="s">
        <v>404</v>
      </c>
      <c r="U168" s="34" t="s">
        <v>404</v>
      </c>
      <c r="V168" s="34">
        <v>57</v>
      </c>
      <c r="W168" s="34">
        <v>0</v>
      </c>
      <c r="X168" s="34">
        <v>1</v>
      </c>
      <c r="Y168" s="34">
        <v>165004</v>
      </c>
      <c r="Z168" s="35">
        <v>44761.875</v>
      </c>
      <c r="AA168" s="34" t="s">
        <v>392</v>
      </c>
      <c r="AB168" s="34">
        <v>2</v>
      </c>
      <c r="AC168" s="35"/>
      <c r="AD168" s="35">
        <v>44761.875</v>
      </c>
      <c r="AE168" s="35">
        <v>38449.875</v>
      </c>
      <c r="AF168" s="35">
        <v>44755.875</v>
      </c>
      <c r="AG168" s="35"/>
      <c r="AH168" s="35">
        <v>43357.875</v>
      </c>
      <c r="AI168" s="34"/>
      <c r="AJ168" s="34">
        <v>0</v>
      </c>
      <c r="AK168" s="34">
        <v>0</v>
      </c>
      <c r="AL168" s="34">
        <v>0</v>
      </c>
      <c r="AM168" s="34">
        <v>0</v>
      </c>
      <c r="AN168" s="34">
        <v>0</v>
      </c>
      <c r="AO168" s="34">
        <v>0</v>
      </c>
      <c r="AP168" s="34" t="s">
        <v>389</v>
      </c>
      <c r="AQ168" s="34">
        <v>45</v>
      </c>
      <c r="AR168" s="34" t="s">
        <v>394</v>
      </c>
      <c r="AS168" s="34">
        <v>48439</v>
      </c>
      <c r="AT168" s="34">
        <v>484.39</v>
      </c>
      <c r="AU168" s="34" t="s">
        <v>480</v>
      </c>
      <c r="AV168" s="43" t="s">
        <v>1079</v>
      </c>
      <c r="AW168" t="str">
        <f t="shared" si="6"/>
        <v>736118660XNX BXXTRXZ MXNXZX XBXLHXXRX406.85SIMSIMSIM570116500444761.875ANMEP244761.87538449.87544755.87543357.875000000AMIL45NEXT PLUS RM RJ48439484.39SUSPENSÃORepasse</v>
      </c>
      <c r="AX168">
        <f t="shared" si="8"/>
        <v>0</v>
      </c>
      <c r="AY168">
        <v>7</v>
      </c>
      <c r="AZ168">
        <v>1</v>
      </c>
      <c r="BA168">
        <f t="shared" si="7"/>
        <v>0</v>
      </c>
    </row>
    <row r="169" spans="1:53">
      <c r="A169" s="33"/>
      <c r="B169" s="33"/>
      <c r="C169" s="33"/>
      <c r="D169" s="33"/>
      <c r="E169" s="33"/>
      <c r="F169" s="36"/>
      <c r="G169" s="33"/>
      <c r="H169" s="33"/>
      <c r="I169" s="33"/>
      <c r="J169" s="36">
        <v>73611866</v>
      </c>
      <c r="K169" s="30">
        <v>0</v>
      </c>
      <c r="L169" s="36" t="s">
        <v>872</v>
      </c>
      <c r="M169" s="33"/>
      <c r="N169" s="33"/>
      <c r="O169" s="33"/>
      <c r="P169" s="33"/>
      <c r="Q169" s="33"/>
      <c r="R169" s="36">
        <v>406.85</v>
      </c>
      <c r="S169" s="36" t="s">
        <v>404</v>
      </c>
      <c r="T169" s="36" t="s">
        <v>404</v>
      </c>
      <c r="U169" s="36" t="s">
        <v>404</v>
      </c>
      <c r="V169" s="36">
        <v>57</v>
      </c>
      <c r="W169" s="36">
        <v>0</v>
      </c>
      <c r="X169" s="36">
        <v>1</v>
      </c>
      <c r="Y169" s="36">
        <v>165004</v>
      </c>
      <c r="Z169" s="37">
        <v>44761.875</v>
      </c>
      <c r="AA169" s="36" t="s">
        <v>392</v>
      </c>
      <c r="AB169" s="36">
        <v>2</v>
      </c>
      <c r="AC169" s="37"/>
      <c r="AD169" s="37">
        <v>44761.875</v>
      </c>
      <c r="AE169" s="37">
        <v>38449.875</v>
      </c>
      <c r="AF169" s="37">
        <v>44755.875</v>
      </c>
      <c r="AG169" s="37"/>
      <c r="AH169" s="37">
        <v>43357.875</v>
      </c>
      <c r="AI169" s="36"/>
      <c r="AJ169" s="36">
        <v>0</v>
      </c>
      <c r="AK169" s="36">
        <v>0</v>
      </c>
      <c r="AL169" s="36">
        <v>0</v>
      </c>
      <c r="AM169" s="36">
        <v>0</v>
      </c>
      <c r="AN169" s="36">
        <v>0</v>
      </c>
      <c r="AO169" s="36">
        <v>0</v>
      </c>
      <c r="AP169" s="36" t="s">
        <v>389</v>
      </c>
      <c r="AQ169" s="36">
        <v>45</v>
      </c>
      <c r="AR169" s="36" t="s">
        <v>394</v>
      </c>
      <c r="AS169" s="36">
        <v>48439</v>
      </c>
      <c r="AT169" s="36">
        <v>484.39</v>
      </c>
      <c r="AU169" s="36" t="s">
        <v>480</v>
      </c>
      <c r="AV169" s="43" t="s">
        <v>1079</v>
      </c>
      <c r="AW169" t="str">
        <f t="shared" si="6"/>
        <v>736118660XNX BXXTRXZ MXNXZX XBXLHXXRX406.85SIMSIMSIM570116500444761.875ANMEP244761.87538449.87544755.87543357.875000000AMIL45NEXT PLUS RM RJ48439484.39SUSPENSÃORepasse</v>
      </c>
      <c r="AX169">
        <f t="shared" si="8"/>
        <v>1</v>
      </c>
      <c r="AY169">
        <v>7</v>
      </c>
      <c r="AZ169">
        <v>1</v>
      </c>
      <c r="BA169">
        <f t="shared" si="7"/>
        <v>1</v>
      </c>
    </row>
    <row r="170" spans="1:53">
      <c r="A170" s="33"/>
      <c r="B170" s="33"/>
      <c r="C170" s="33"/>
      <c r="D170" s="33"/>
      <c r="E170" s="33"/>
      <c r="F170" s="34"/>
      <c r="G170" s="33"/>
      <c r="H170" s="33"/>
      <c r="I170" s="33"/>
      <c r="J170" s="34">
        <v>73611866</v>
      </c>
      <c r="K170" s="29">
        <v>0</v>
      </c>
      <c r="L170" s="34" t="s">
        <v>872</v>
      </c>
      <c r="M170" s="33"/>
      <c r="N170" s="33"/>
      <c r="O170" s="33"/>
      <c r="P170" s="33"/>
      <c r="Q170" s="33"/>
      <c r="R170" s="34">
        <v>406.85</v>
      </c>
      <c r="S170" s="34" t="s">
        <v>404</v>
      </c>
      <c r="T170" s="34" t="s">
        <v>404</v>
      </c>
      <c r="U170" s="34" t="s">
        <v>404</v>
      </c>
      <c r="V170" s="34">
        <v>57</v>
      </c>
      <c r="W170" s="34">
        <v>0</v>
      </c>
      <c r="X170" s="34">
        <v>1</v>
      </c>
      <c r="Y170" s="34">
        <v>165004</v>
      </c>
      <c r="Z170" s="35">
        <v>44761.875</v>
      </c>
      <c r="AA170" s="34" t="s">
        <v>392</v>
      </c>
      <c r="AB170" s="34">
        <v>2</v>
      </c>
      <c r="AC170" s="35"/>
      <c r="AD170" s="35">
        <v>44761.875</v>
      </c>
      <c r="AE170" s="35">
        <v>38449.875</v>
      </c>
      <c r="AF170" s="35">
        <v>44755.875</v>
      </c>
      <c r="AG170" s="35"/>
      <c r="AH170" s="35">
        <v>43357.875</v>
      </c>
      <c r="AI170" s="34"/>
      <c r="AJ170" s="34">
        <v>0</v>
      </c>
      <c r="AK170" s="34">
        <v>0</v>
      </c>
      <c r="AL170" s="34">
        <v>0</v>
      </c>
      <c r="AM170" s="34">
        <v>0</v>
      </c>
      <c r="AN170" s="34">
        <v>0</v>
      </c>
      <c r="AO170" s="34">
        <v>0</v>
      </c>
      <c r="AP170" s="34" t="s">
        <v>389</v>
      </c>
      <c r="AQ170" s="34">
        <v>45</v>
      </c>
      <c r="AR170" s="34" t="s">
        <v>394</v>
      </c>
      <c r="AS170" s="34">
        <v>48439</v>
      </c>
      <c r="AT170" s="34">
        <v>484.39</v>
      </c>
      <c r="AU170" s="34" t="s">
        <v>480</v>
      </c>
      <c r="AV170" s="43" t="s">
        <v>1079</v>
      </c>
      <c r="AW170" t="str">
        <f t="shared" si="6"/>
        <v>736118660XNX BXXTRXZ MXNXZX XBXLHXXRX406.85SIMSIMSIM570116500444761.875ANMEP244761.87538449.87544755.87543357.875000000AMIL45NEXT PLUS RM RJ48439484.39SUSPENSÃORepasse</v>
      </c>
      <c r="AX170">
        <f t="shared" si="8"/>
        <v>1</v>
      </c>
      <c r="AY170">
        <v>7</v>
      </c>
      <c r="AZ170">
        <v>1</v>
      </c>
      <c r="BA170">
        <f t="shared" si="7"/>
        <v>1</v>
      </c>
    </row>
    <row r="171" spans="1:53">
      <c r="A171" s="33"/>
      <c r="B171" s="33"/>
      <c r="C171" s="33"/>
      <c r="D171" s="33"/>
      <c r="E171" s="33"/>
      <c r="F171" s="34"/>
      <c r="G171" s="33"/>
      <c r="H171" s="33"/>
      <c r="I171" s="33"/>
      <c r="J171" s="34">
        <v>73611889</v>
      </c>
      <c r="K171" s="29">
        <v>0</v>
      </c>
      <c r="L171" s="34" t="s">
        <v>865</v>
      </c>
      <c r="M171" s="33"/>
      <c r="N171" s="33"/>
      <c r="O171" s="33"/>
      <c r="P171" s="33"/>
      <c r="Q171" s="33"/>
      <c r="R171" s="34">
        <v>2749.1</v>
      </c>
      <c r="S171" s="34" t="s">
        <v>404</v>
      </c>
      <c r="T171" s="34" t="s">
        <v>386</v>
      </c>
      <c r="U171" s="34" t="s">
        <v>386</v>
      </c>
      <c r="V171" s="34">
        <v>57</v>
      </c>
      <c r="W171" s="34">
        <v>0</v>
      </c>
      <c r="X171" s="34">
        <v>1</v>
      </c>
      <c r="Y171" s="34">
        <v>164780</v>
      </c>
      <c r="Z171" s="35">
        <v>44761.875</v>
      </c>
      <c r="AA171" s="34" t="s">
        <v>392</v>
      </c>
      <c r="AB171" s="34">
        <v>0</v>
      </c>
      <c r="AC171" s="35">
        <v>44668.875</v>
      </c>
      <c r="AD171" s="35">
        <v>44761.875</v>
      </c>
      <c r="AE171" s="35">
        <v>23705.916666666668</v>
      </c>
      <c r="AF171" s="35">
        <v>44668.875</v>
      </c>
      <c r="AG171" s="35">
        <v>44511.875</v>
      </c>
      <c r="AH171" s="35">
        <v>43357.875</v>
      </c>
      <c r="AI171" s="34"/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4">
        <v>0</v>
      </c>
      <c r="AP171" s="34" t="s">
        <v>389</v>
      </c>
      <c r="AQ171" s="34">
        <v>45</v>
      </c>
      <c r="AR171" s="34" t="s">
        <v>398</v>
      </c>
      <c r="AS171" s="34">
        <v>327276</v>
      </c>
      <c r="AT171" s="34">
        <v>3272.76</v>
      </c>
      <c r="AU171" s="34" t="s">
        <v>391</v>
      </c>
      <c r="AV171" s="43" t="s">
        <v>1079</v>
      </c>
      <c r="AW171" t="str">
        <f t="shared" si="6"/>
        <v>736118890HXLXX JXX PXNHXXRX XLVX FXLHX2749.1SIMNÃONÃO570116478044761.875ANMEP044668.87544761.87523705.916666666744668.87544511.87543357.875000000AMIL45AMIL 500 QP NACIONAL3272763272.76INATIVORepasse</v>
      </c>
      <c r="AX171">
        <f t="shared" si="8"/>
        <v>0</v>
      </c>
      <c r="AY171">
        <v>7</v>
      </c>
      <c r="AZ171">
        <v>1</v>
      </c>
      <c r="BA171">
        <f t="shared" si="7"/>
        <v>0</v>
      </c>
    </row>
    <row r="172" spans="1:53">
      <c r="A172" s="33"/>
      <c r="B172" s="33"/>
      <c r="C172" s="33"/>
      <c r="D172" s="33"/>
      <c r="E172" s="33"/>
      <c r="F172" s="36"/>
      <c r="G172" s="33"/>
      <c r="H172" s="33"/>
      <c r="I172" s="33"/>
      <c r="J172" s="36">
        <v>73611889</v>
      </c>
      <c r="K172" s="30">
        <v>0</v>
      </c>
      <c r="L172" s="36" t="s">
        <v>865</v>
      </c>
      <c r="M172" s="33"/>
      <c r="N172" s="33"/>
      <c r="O172" s="33"/>
      <c r="P172" s="33"/>
      <c r="Q172" s="33"/>
      <c r="R172" s="36">
        <v>2749.1</v>
      </c>
      <c r="S172" s="36" t="s">
        <v>404</v>
      </c>
      <c r="T172" s="36" t="s">
        <v>386</v>
      </c>
      <c r="U172" s="36" t="s">
        <v>386</v>
      </c>
      <c r="V172" s="36">
        <v>57</v>
      </c>
      <c r="W172" s="36">
        <v>0</v>
      </c>
      <c r="X172" s="36">
        <v>1</v>
      </c>
      <c r="Y172" s="36">
        <v>164780</v>
      </c>
      <c r="Z172" s="37">
        <v>44761.875</v>
      </c>
      <c r="AA172" s="36" t="s">
        <v>392</v>
      </c>
      <c r="AB172" s="36">
        <v>0</v>
      </c>
      <c r="AC172" s="37">
        <v>44668.875</v>
      </c>
      <c r="AD172" s="37">
        <v>44761.875</v>
      </c>
      <c r="AE172" s="37">
        <v>23705.916666666668</v>
      </c>
      <c r="AF172" s="37">
        <v>44668.875</v>
      </c>
      <c r="AG172" s="37">
        <v>44511.875</v>
      </c>
      <c r="AH172" s="37">
        <v>43357.875</v>
      </c>
      <c r="AI172" s="36"/>
      <c r="AJ172" s="36">
        <v>0</v>
      </c>
      <c r="AK172" s="36">
        <v>0</v>
      </c>
      <c r="AL172" s="36">
        <v>0</v>
      </c>
      <c r="AM172" s="36">
        <v>0</v>
      </c>
      <c r="AN172" s="36">
        <v>0</v>
      </c>
      <c r="AO172" s="36">
        <v>0</v>
      </c>
      <c r="AP172" s="36" t="s">
        <v>389</v>
      </c>
      <c r="AQ172" s="36">
        <v>45</v>
      </c>
      <c r="AR172" s="36" t="s">
        <v>398</v>
      </c>
      <c r="AS172" s="36">
        <v>327276</v>
      </c>
      <c r="AT172" s="36">
        <v>3272.76</v>
      </c>
      <c r="AU172" s="36" t="s">
        <v>391</v>
      </c>
      <c r="AV172" s="43" t="s">
        <v>1079</v>
      </c>
      <c r="AW172" t="str">
        <f t="shared" si="6"/>
        <v>736118890HXLXX JXX PXNHXXRX XLVX FXLHX2749.1SIMNÃONÃO570116478044761.875ANMEP044668.87544761.87523705.916666666744668.87544511.87543357.875000000AMIL45AMIL 500 QP NACIONAL3272763272.76INATIVORepasse</v>
      </c>
      <c r="AX172">
        <f t="shared" si="8"/>
        <v>1</v>
      </c>
      <c r="AY172">
        <v>7</v>
      </c>
      <c r="AZ172">
        <v>1</v>
      </c>
      <c r="BA172">
        <f t="shared" si="7"/>
        <v>1</v>
      </c>
    </row>
    <row r="173" spans="1:53">
      <c r="A173" s="33"/>
      <c r="B173" s="33"/>
      <c r="C173" s="33"/>
      <c r="D173" s="33"/>
      <c r="E173" s="33"/>
      <c r="F173" s="34"/>
      <c r="G173" s="33"/>
      <c r="H173" s="33"/>
      <c r="I173" s="33"/>
      <c r="J173" s="34">
        <v>73611889</v>
      </c>
      <c r="K173" s="29">
        <v>0</v>
      </c>
      <c r="L173" s="34" t="s">
        <v>865</v>
      </c>
      <c r="M173" s="33"/>
      <c r="N173" s="33"/>
      <c r="O173" s="33"/>
      <c r="P173" s="33"/>
      <c r="Q173" s="33"/>
      <c r="R173" s="34">
        <v>2749.1</v>
      </c>
      <c r="S173" s="34" t="s">
        <v>404</v>
      </c>
      <c r="T173" s="34" t="s">
        <v>386</v>
      </c>
      <c r="U173" s="34" t="s">
        <v>386</v>
      </c>
      <c r="V173" s="34">
        <v>57</v>
      </c>
      <c r="W173" s="34">
        <v>0</v>
      </c>
      <c r="X173" s="34">
        <v>1</v>
      </c>
      <c r="Y173" s="34">
        <v>164780</v>
      </c>
      <c r="Z173" s="35">
        <v>44761.875</v>
      </c>
      <c r="AA173" s="34" t="s">
        <v>392</v>
      </c>
      <c r="AB173" s="34">
        <v>0</v>
      </c>
      <c r="AC173" s="35">
        <v>44668.875</v>
      </c>
      <c r="AD173" s="35">
        <v>44761.875</v>
      </c>
      <c r="AE173" s="35">
        <v>23705.916666666668</v>
      </c>
      <c r="AF173" s="35">
        <v>44668.875</v>
      </c>
      <c r="AG173" s="35">
        <v>44511.875</v>
      </c>
      <c r="AH173" s="35">
        <v>43357.875</v>
      </c>
      <c r="AI173" s="34"/>
      <c r="AJ173" s="34">
        <v>0</v>
      </c>
      <c r="AK173" s="34">
        <v>0</v>
      </c>
      <c r="AL173" s="34">
        <v>0</v>
      </c>
      <c r="AM173" s="34">
        <v>0</v>
      </c>
      <c r="AN173" s="34">
        <v>0</v>
      </c>
      <c r="AO173" s="34">
        <v>0</v>
      </c>
      <c r="AP173" s="34" t="s">
        <v>389</v>
      </c>
      <c r="AQ173" s="34">
        <v>45</v>
      </c>
      <c r="AR173" s="34" t="s">
        <v>398</v>
      </c>
      <c r="AS173" s="34">
        <v>327276</v>
      </c>
      <c r="AT173" s="34">
        <v>3272.76</v>
      </c>
      <c r="AU173" s="34" t="s">
        <v>391</v>
      </c>
      <c r="AV173" s="43" t="s">
        <v>1079</v>
      </c>
      <c r="AW173" t="str">
        <f t="shared" si="6"/>
        <v>736118890HXLXX JXX PXNHXXRX XLVX FXLHX2749.1SIMNÃONÃO570116478044761.875ANMEP044668.87544761.87523705.916666666744668.87544511.87543357.875000000AMIL45AMIL 500 QP NACIONAL3272763272.76INATIVORepasse</v>
      </c>
      <c r="AX173">
        <f t="shared" si="8"/>
        <v>1</v>
      </c>
      <c r="AY173">
        <v>7</v>
      </c>
      <c r="AZ173">
        <v>1</v>
      </c>
      <c r="BA173">
        <f t="shared" si="7"/>
        <v>1</v>
      </c>
    </row>
    <row r="174" spans="1:53">
      <c r="A174" s="33"/>
      <c r="B174" s="33"/>
      <c r="C174" s="33"/>
      <c r="D174" s="33"/>
      <c r="E174" s="33"/>
      <c r="F174" s="36"/>
      <c r="G174" s="33"/>
      <c r="H174" s="33"/>
      <c r="I174" s="33"/>
      <c r="J174" s="36">
        <v>73611941</v>
      </c>
      <c r="K174" s="30">
        <v>0</v>
      </c>
      <c r="L174" s="36" t="s">
        <v>852</v>
      </c>
      <c r="M174" s="33"/>
      <c r="N174" s="33"/>
      <c r="O174" s="33"/>
      <c r="P174" s="33"/>
      <c r="Q174" s="33"/>
      <c r="R174" s="36">
        <v>1620.95</v>
      </c>
      <c r="S174" s="36" t="s">
        <v>404</v>
      </c>
      <c r="T174" s="36" t="s">
        <v>404</v>
      </c>
      <c r="U174" s="36" t="s">
        <v>404</v>
      </c>
      <c r="V174" s="36">
        <v>19</v>
      </c>
      <c r="W174" s="36">
        <v>0</v>
      </c>
      <c r="X174" s="36">
        <v>1</v>
      </c>
      <c r="Y174" s="36">
        <v>164484</v>
      </c>
      <c r="Z174" s="37">
        <v>44761.875</v>
      </c>
      <c r="AA174" s="36" t="s">
        <v>387</v>
      </c>
      <c r="AB174" s="36">
        <v>0</v>
      </c>
      <c r="AC174" s="37"/>
      <c r="AD174" s="37">
        <v>44761.875</v>
      </c>
      <c r="AE174" s="37">
        <v>39331.875</v>
      </c>
      <c r="AF174" s="37">
        <v>44756.875</v>
      </c>
      <c r="AG174" s="37">
        <v>44755.875</v>
      </c>
      <c r="AH174" s="37">
        <v>43357.875</v>
      </c>
      <c r="AI174" s="36"/>
      <c r="AJ174" s="36">
        <v>0</v>
      </c>
      <c r="AK174" s="36">
        <v>0</v>
      </c>
      <c r="AL174" s="36">
        <v>0</v>
      </c>
      <c r="AM174" s="36">
        <v>0</v>
      </c>
      <c r="AN174" s="36">
        <v>0</v>
      </c>
      <c r="AO174" s="36">
        <v>0</v>
      </c>
      <c r="AP174" s="36" t="s">
        <v>389</v>
      </c>
      <c r="AQ174" s="36">
        <v>45</v>
      </c>
      <c r="AR174" s="36" t="s">
        <v>483</v>
      </c>
      <c r="AS174" s="36">
        <v>19297</v>
      </c>
      <c r="AT174" s="36">
        <v>1929.7</v>
      </c>
      <c r="AU174" s="36" t="s">
        <v>408</v>
      </c>
      <c r="AV174" s="43" t="s">
        <v>1079</v>
      </c>
      <c r="AW174" t="str">
        <f t="shared" si="6"/>
        <v>736119410XNX LUXZX XUZX LXUDXNX1620.95SIMSIMSIM190116448444761.875FNEL044761.87539331.87544756.87544755.87543357.875000000AMIL45AMIL 700 QP NACIONAL192971929.7ATIVORepasse</v>
      </c>
      <c r="AX174">
        <f t="shared" si="8"/>
        <v>0</v>
      </c>
      <c r="AY174">
        <v>7</v>
      </c>
      <c r="AZ174">
        <v>1</v>
      </c>
      <c r="BA174">
        <f t="shared" si="7"/>
        <v>0</v>
      </c>
    </row>
    <row r="175" spans="1:53">
      <c r="A175" s="33"/>
      <c r="B175" s="33"/>
      <c r="C175" s="33"/>
      <c r="D175" s="33"/>
      <c r="E175" s="33"/>
      <c r="F175" s="34"/>
      <c r="G175" s="33"/>
      <c r="H175" s="33"/>
      <c r="I175" s="33"/>
      <c r="J175" s="34">
        <v>73611941</v>
      </c>
      <c r="K175" s="29">
        <v>0</v>
      </c>
      <c r="L175" s="34" t="s">
        <v>852</v>
      </c>
      <c r="M175" s="33"/>
      <c r="N175" s="33"/>
      <c r="O175" s="33"/>
      <c r="P175" s="33"/>
      <c r="Q175" s="33"/>
      <c r="R175" s="34">
        <v>1620.95</v>
      </c>
      <c r="S175" s="34" t="s">
        <v>404</v>
      </c>
      <c r="T175" s="34" t="s">
        <v>404</v>
      </c>
      <c r="U175" s="34" t="s">
        <v>404</v>
      </c>
      <c r="V175" s="34">
        <v>19</v>
      </c>
      <c r="W175" s="34">
        <v>0</v>
      </c>
      <c r="X175" s="34">
        <v>1</v>
      </c>
      <c r="Y175" s="34">
        <v>164484</v>
      </c>
      <c r="Z175" s="35">
        <v>44761.875</v>
      </c>
      <c r="AA175" s="34" t="s">
        <v>387</v>
      </c>
      <c r="AB175" s="34">
        <v>0</v>
      </c>
      <c r="AC175" s="35"/>
      <c r="AD175" s="35">
        <v>44761.875</v>
      </c>
      <c r="AE175" s="35">
        <v>39331.875</v>
      </c>
      <c r="AF175" s="35">
        <v>44756.875</v>
      </c>
      <c r="AG175" s="35">
        <v>44755.875</v>
      </c>
      <c r="AH175" s="35">
        <v>43357.875</v>
      </c>
      <c r="AI175" s="34"/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 t="s">
        <v>389</v>
      </c>
      <c r="AQ175" s="34">
        <v>45</v>
      </c>
      <c r="AR175" s="34" t="s">
        <v>483</v>
      </c>
      <c r="AS175" s="34">
        <v>19297</v>
      </c>
      <c r="AT175" s="34">
        <v>1929.7</v>
      </c>
      <c r="AU175" s="34" t="s">
        <v>408</v>
      </c>
      <c r="AV175" s="43" t="s">
        <v>1079</v>
      </c>
      <c r="AW175" t="str">
        <f t="shared" si="6"/>
        <v>736119410XNX LUXZX XUZX LXUDXNX1620.95SIMSIMSIM190116448444761.875FNEL044761.87539331.87544756.87544755.87543357.875000000AMIL45AMIL 700 QP NACIONAL192971929.7ATIVORepasse</v>
      </c>
      <c r="AX175">
        <f t="shared" si="8"/>
        <v>1</v>
      </c>
      <c r="AY175">
        <v>7</v>
      </c>
      <c r="AZ175">
        <v>1</v>
      </c>
      <c r="BA175">
        <f t="shared" si="7"/>
        <v>1</v>
      </c>
    </row>
    <row r="176" spans="1:53">
      <c r="A176" s="33"/>
      <c r="B176" s="33"/>
      <c r="C176" s="33"/>
      <c r="D176" s="33"/>
      <c r="E176" s="33"/>
      <c r="F176" s="36"/>
      <c r="G176" s="33"/>
      <c r="H176" s="33"/>
      <c r="I176" s="33"/>
      <c r="J176" s="36">
        <v>73611941</v>
      </c>
      <c r="K176" s="30">
        <v>0</v>
      </c>
      <c r="L176" s="36" t="s">
        <v>852</v>
      </c>
      <c r="M176" s="33"/>
      <c r="N176" s="33"/>
      <c r="O176" s="33"/>
      <c r="P176" s="33"/>
      <c r="Q176" s="33"/>
      <c r="R176" s="36">
        <v>1620.95</v>
      </c>
      <c r="S176" s="36" t="s">
        <v>404</v>
      </c>
      <c r="T176" s="36" t="s">
        <v>404</v>
      </c>
      <c r="U176" s="36" t="s">
        <v>404</v>
      </c>
      <c r="V176" s="36">
        <v>19</v>
      </c>
      <c r="W176" s="36">
        <v>0</v>
      </c>
      <c r="X176" s="36">
        <v>1</v>
      </c>
      <c r="Y176" s="36">
        <v>164484</v>
      </c>
      <c r="Z176" s="37">
        <v>44761.875</v>
      </c>
      <c r="AA176" s="36" t="s">
        <v>387</v>
      </c>
      <c r="AB176" s="36">
        <v>0</v>
      </c>
      <c r="AC176" s="37"/>
      <c r="AD176" s="37">
        <v>44761.875</v>
      </c>
      <c r="AE176" s="37">
        <v>39331.875</v>
      </c>
      <c r="AF176" s="37">
        <v>44756.875</v>
      </c>
      <c r="AG176" s="37">
        <v>44755.875</v>
      </c>
      <c r="AH176" s="37">
        <v>43357.875</v>
      </c>
      <c r="AI176" s="36"/>
      <c r="AJ176" s="36">
        <v>0</v>
      </c>
      <c r="AK176" s="36">
        <v>0</v>
      </c>
      <c r="AL176" s="36">
        <v>0</v>
      </c>
      <c r="AM176" s="36">
        <v>0</v>
      </c>
      <c r="AN176" s="36">
        <v>0</v>
      </c>
      <c r="AO176" s="36">
        <v>0</v>
      </c>
      <c r="AP176" s="36" t="s">
        <v>389</v>
      </c>
      <c r="AQ176" s="36">
        <v>45</v>
      </c>
      <c r="AR176" s="36" t="s">
        <v>483</v>
      </c>
      <c r="AS176" s="36">
        <v>19297</v>
      </c>
      <c r="AT176" s="36">
        <v>1929.7</v>
      </c>
      <c r="AU176" s="36" t="s">
        <v>408</v>
      </c>
      <c r="AV176" s="43" t="s">
        <v>1079</v>
      </c>
      <c r="AW176" t="str">
        <f t="shared" si="6"/>
        <v>736119410XNX LUXZX XUZX LXUDXNX1620.95SIMSIMSIM190116448444761.875FNEL044761.87539331.87544756.87544755.87543357.875000000AMIL45AMIL 700 QP NACIONAL192971929.7ATIVORepasse</v>
      </c>
      <c r="AX176">
        <f t="shared" si="8"/>
        <v>1</v>
      </c>
      <c r="AY176">
        <v>7</v>
      </c>
      <c r="AZ176">
        <v>1</v>
      </c>
      <c r="BA176">
        <f t="shared" si="7"/>
        <v>1</v>
      </c>
    </row>
    <row r="177" spans="1:53">
      <c r="A177" s="33"/>
      <c r="B177" s="33"/>
      <c r="C177" s="33"/>
      <c r="D177" s="33"/>
      <c r="E177" s="33"/>
      <c r="F177" s="34"/>
      <c r="G177" s="33"/>
      <c r="H177" s="33"/>
      <c r="I177" s="33"/>
      <c r="J177" s="34">
        <v>73611967</v>
      </c>
      <c r="K177" s="29">
        <v>0</v>
      </c>
      <c r="L177" s="34" t="s">
        <v>855</v>
      </c>
      <c r="M177" s="33"/>
      <c r="N177" s="33"/>
      <c r="O177" s="33"/>
      <c r="P177" s="33"/>
      <c r="Q177" s="33"/>
      <c r="R177" s="34">
        <v>1235.97</v>
      </c>
      <c r="S177" s="34" t="s">
        <v>386</v>
      </c>
      <c r="T177" s="34" t="s">
        <v>386</v>
      </c>
      <c r="U177" s="34" t="s">
        <v>386</v>
      </c>
      <c r="V177" s="34">
        <v>57</v>
      </c>
      <c r="W177" s="34">
        <v>0</v>
      </c>
      <c r="X177" s="34">
        <v>1</v>
      </c>
      <c r="Y177" s="34">
        <v>164544</v>
      </c>
      <c r="Z177" s="35">
        <v>44761.875</v>
      </c>
      <c r="AA177" s="34" t="s">
        <v>392</v>
      </c>
      <c r="AB177" s="34">
        <v>0</v>
      </c>
      <c r="AC177" s="35">
        <v>44664.875</v>
      </c>
      <c r="AD177" s="35">
        <v>44761.875</v>
      </c>
      <c r="AE177" s="35">
        <v>32036.875</v>
      </c>
      <c r="AF177" s="35">
        <v>44664.875</v>
      </c>
      <c r="AG177" s="35">
        <v>44633.875</v>
      </c>
      <c r="AH177" s="35">
        <v>43357.875</v>
      </c>
      <c r="AI177" s="34"/>
      <c r="AJ177" s="34">
        <v>0</v>
      </c>
      <c r="AK177" s="34">
        <v>0</v>
      </c>
      <c r="AL177" s="34">
        <v>0</v>
      </c>
      <c r="AM177" s="34">
        <v>0</v>
      </c>
      <c r="AN177" s="34">
        <v>0</v>
      </c>
      <c r="AO177" s="34">
        <v>0</v>
      </c>
      <c r="AP177" s="34" t="s">
        <v>389</v>
      </c>
      <c r="AQ177" s="34"/>
      <c r="AR177" s="34" t="s">
        <v>581</v>
      </c>
      <c r="AS177" s="34">
        <v>147138</v>
      </c>
      <c r="AT177" s="34">
        <v>1471.38</v>
      </c>
      <c r="AU177" s="34" t="s">
        <v>391</v>
      </c>
      <c r="AV177" s="43" t="s">
        <v>1079</v>
      </c>
      <c r="AW177" t="str">
        <f t="shared" si="6"/>
        <v>736119670VXLXRXX DX XUZX XNTX1235.97NÃONÃONÃO570116454444761.875ANMEP044664.87544761.87532036.87544664.87544633.87543357.875000000AMILAMIL 500 QP NACIONAL COPART1471381471.38INATIVORepasse</v>
      </c>
      <c r="AX177">
        <f t="shared" si="8"/>
        <v>0</v>
      </c>
      <c r="AY177">
        <v>7</v>
      </c>
      <c r="AZ177">
        <v>1</v>
      </c>
      <c r="BA177">
        <f t="shared" si="7"/>
        <v>0</v>
      </c>
    </row>
    <row r="178" spans="1:53">
      <c r="A178" s="33"/>
      <c r="B178" s="33"/>
      <c r="C178" s="33"/>
      <c r="D178" s="33"/>
      <c r="E178" s="33"/>
      <c r="F178" s="36"/>
      <c r="G178" s="33"/>
      <c r="H178" s="33"/>
      <c r="I178" s="33"/>
      <c r="J178" s="36">
        <v>73611967</v>
      </c>
      <c r="K178" s="30">
        <v>0</v>
      </c>
      <c r="L178" s="36" t="s">
        <v>855</v>
      </c>
      <c r="M178" s="33"/>
      <c r="N178" s="33"/>
      <c r="O178" s="33"/>
      <c r="P178" s="33"/>
      <c r="Q178" s="33"/>
      <c r="R178" s="36">
        <v>1235.97</v>
      </c>
      <c r="S178" s="36" t="s">
        <v>386</v>
      </c>
      <c r="T178" s="36" t="s">
        <v>386</v>
      </c>
      <c r="U178" s="36" t="s">
        <v>386</v>
      </c>
      <c r="V178" s="36">
        <v>57</v>
      </c>
      <c r="W178" s="36">
        <v>0</v>
      </c>
      <c r="X178" s="36">
        <v>1</v>
      </c>
      <c r="Y178" s="36">
        <v>164544</v>
      </c>
      <c r="Z178" s="37">
        <v>44761.875</v>
      </c>
      <c r="AA178" s="36" t="s">
        <v>392</v>
      </c>
      <c r="AB178" s="36">
        <v>0</v>
      </c>
      <c r="AC178" s="37">
        <v>44664.875</v>
      </c>
      <c r="AD178" s="37">
        <v>44761.875</v>
      </c>
      <c r="AE178" s="37">
        <v>32036.875</v>
      </c>
      <c r="AF178" s="37">
        <v>44664.875</v>
      </c>
      <c r="AG178" s="37">
        <v>44633.875</v>
      </c>
      <c r="AH178" s="37">
        <v>43357.875</v>
      </c>
      <c r="AI178" s="36"/>
      <c r="AJ178" s="36">
        <v>0</v>
      </c>
      <c r="AK178" s="36">
        <v>0</v>
      </c>
      <c r="AL178" s="36">
        <v>0</v>
      </c>
      <c r="AM178" s="36">
        <v>0</v>
      </c>
      <c r="AN178" s="36">
        <v>0</v>
      </c>
      <c r="AO178" s="36">
        <v>0</v>
      </c>
      <c r="AP178" s="36" t="s">
        <v>389</v>
      </c>
      <c r="AQ178" s="36"/>
      <c r="AR178" s="36" t="s">
        <v>581</v>
      </c>
      <c r="AS178" s="36">
        <v>147138</v>
      </c>
      <c r="AT178" s="36">
        <v>1471.38</v>
      </c>
      <c r="AU178" s="36" t="s">
        <v>391</v>
      </c>
      <c r="AV178" s="43" t="s">
        <v>1079</v>
      </c>
      <c r="AW178" t="str">
        <f t="shared" si="6"/>
        <v>736119670VXLXRXX DX XUZX XNTX1235.97NÃONÃONÃO570116454444761.875ANMEP044664.87544761.87532036.87544664.87544633.87543357.875000000AMILAMIL 500 QP NACIONAL COPART1471381471.38INATIVORepasse</v>
      </c>
      <c r="AX178">
        <f t="shared" si="8"/>
        <v>1</v>
      </c>
      <c r="AY178">
        <v>7</v>
      </c>
      <c r="AZ178">
        <v>1</v>
      </c>
      <c r="BA178">
        <f t="shared" si="7"/>
        <v>1</v>
      </c>
    </row>
    <row r="179" spans="1:53">
      <c r="A179" s="33"/>
      <c r="B179" s="33"/>
      <c r="C179" s="33"/>
      <c r="D179" s="33"/>
      <c r="E179" s="33"/>
      <c r="F179" s="34"/>
      <c r="G179" s="33"/>
      <c r="H179" s="33"/>
      <c r="I179" s="33"/>
      <c r="J179" s="34">
        <v>73611967</v>
      </c>
      <c r="K179" s="29">
        <v>0</v>
      </c>
      <c r="L179" s="34" t="s">
        <v>855</v>
      </c>
      <c r="M179" s="33"/>
      <c r="N179" s="33"/>
      <c r="O179" s="33"/>
      <c r="P179" s="33"/>
      <c r="Q179" s="33"/>
      <c r="R179" s="34">
        <v>1235.97</v>
      </c>
      <c r="S179" s="34" t="s">
        <v>386</v>
      </c>
      <c r="T179" s="34" t="s">
        <v>386</v>
      </c>
      <c r="U179" s="34" t="s">
        <v>386</v>
      </c>
      <c r="V179" s="34">
        <v>57</v>
      </c>
      <c r="W179" s="34">
        <v>0</v>
      </c>
      <c r="X179" s="34">
        <v>1</v>
      </c>
      <c r="Y179" s="34">
        <v>164544</v>
      </c>
      <c r="Z179" s="35">
        <v>44761.875</v>
      </c>
      <c r="AA179" s="34" t="s">
        <v>392</v>
      </c>
      <c r="AB179" s="34">
        <v>0</v>
      </c>
      <c r="AC179" s="35">
        <v>44664.875</v>
      </c>
      <c r="AD179" s="35">
        <v>44761.875</v>
      </c>
      <c r="AE179" s="35">
        <v>32036.875</v>
      </c>
      <c r="AF179" s="35">
        <v>44664.875</v>
      </c>
      <c r="AG179" s="35">
        <v>44633.875</v>
      </c>
      <c r="AH179" s="35">
        <v>43357.875</v>
      </c>
      <c r="AI179" s="34"/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34">
        <v>0</v>
      </c>
      <c r="AP179" s="34" t="s">
        <v>389</v>
      </c>
      <c r="AQ179" s="34"/>
      <c r="AR179" s="34" t="s">
        <v>581</v>
      </c>
      <c r="AS179" s="34">
        <v>147138</v>
      </c>
      <c r="AT179" s="34">
        <v>1471.38</v>
      </c>
      <c r="AU179" s="34" t="s">
        <v>391</v>
      </c>
      <c r="AV179" s="43" t="s">
        <v>1079</v>
      </c>
      <c r="AW179" t="str">
        <f t="shared" si="6"/>
        <v>736119670VXLXRXX DX XUZX XNTX1235.97NÃONÃONÃO570116454444761.875ANMEP044664.87544761.87532036.87544664.87544633.87543357.875000000AMILAMIL 500 QP NACIONAL COPART1471381471.38INATIVORepasse</v>
      </c>
      <c r="AX179">
        <f t="shared" si="8"/>
        <v>1</v>
      </c>
      <c r="AY179">
        <v>7</v>
      </c>
      <c r="AZ179">
        <v>1</v>
      </c>
      <c r="BA179">
        <f t="shared" si="7"/>
        <v>1</v>
      </c>
    </row>
    <row r="180" spans="1:53">
      <c r="A180" s="33"/>
      <c r="B180" s="33"/>
      <c r="C180" s="33"/>
      <c r="D180" s="33"/>
      <c r="E180" s="33"/>
      <c r="F180" s="36"/>
      <c r="G180" s="33"/>
      <c r="H180" s="33"/>
      <c r="I180" s="33"/>
      <c r="J180" s="36">
        <v>73617743</v>
      </c>
      <c r="K180" s="30">
        <v>0</v>
      </c>
      <c r="L180" s="36" t="s">
        <v>860</v>
      </c>
      <c r="M180" s="33"/>
      <c r="N180" s="33"/>
      <c r="O180" s="33"/>
      <c r="P180" s="33"/>
      <c r="Q180" s="33"/>
      <c r="R180" s="36">
        <v>1287.56</v>
      </c>
      <c r="S180" s="36" t="s">
        <v>404</v>
      </c>
      <c r="T180" s="36" t="s">
        <v>404</v>
      </c>
      <c r="U180" s="36" t="s">
        <v>404</v>
      </c>
      <c r="V180" s="36">
        <v>19</v>
      </c>
      <c r="W180" s="36">
        <v>0</v>
      </c>
      <c r="X180" s="36">
        <v>1</v>
      </c>
      <c r="Y180" s="36">
        <v>164593</v>
      </c>
      <c r="Z180" s="37">
        <v>44761.875</v>
      </c>
      <c r="AA180" s="36" t="s">
        <v>387</v>
      </c>
      <c r="AB180" s="36">
        <v>0</v>
      </c>
      <c r="AC180" s="37"/>
      <c r="AD180" s="37">
        <v>44761.875</v>
      </c>
      <c r="AE180" s="37">
        <v>38473.875</v>
      </c>
      <c r="AF180" s="37">
        <v>43355.875</v>
      </c>
      <c r="AG180" s="37"/>
      <c r="AH180" s="37">
        <v>43357.875</v>
      </c>
      <c r="AI180" s="36"/>
      <c r="AJ180" s="36">
        <v>0</v>
      </c>
      <c r="AK180" s="36">
        <v>0</v>
      </c>
      <c r="AL180" s="36">
        <v>0</v>
      </c>
      <c r="AM180" s="36">
        <v>0</v>
      </c>
      <c r="AN180" s="36">
        <v>0</v>
      </c>
      <c r="AO180" s="36">
        <v>0</v>
      </c>
      <c r="AP180" s="36" t="s">
        <v>389</v>
      </c>
      <c r="AQ180" s="36">
        <v>45</v>
      </c>
      <c r="AR180" s="36" t="s">
        <v>398</v>
      </c>
      <c r="AS180" s="36">
        <v>153282</v>
      </c>
      <c r="AT180" s="36">
        <v>1532.82</v>
      </c>
      <c r="AU180" s="36" t="s">
        <v>408</v>
      </c>
      <c r="AV180" s="43" t="s">
        <v>1079</v>
      </c>
      <c r="AW180" t="str">
        <f t="shared" si="6"/>
        <v>736177430DXNZXL HUDXN RXMX TXLX PXRTX1287.56SIMSIMSIM190116459344761.875FNEL044761.87538473.87543355.87543357.875000000AMIL45AMIL 500 QP NACIONAL1532821532.82ATIVORepasse</v>
      </c>
      <c r="AX180">
        <f t="shared" si="8"/>
        <v>0</v>
      </c>
      <c r="AY180">
        <v>7</v>
      </c>
      <c r="AZ180">
        <v>1</v>
      </c>
      <c r="BA180">
        <f t="shared" si="7"/>
        <v>0</v>
      </c>
    </row>
    <row r="181" spans="1:53">
      <c r="A181" s="33"/>
      <c r="B181" s="33"/>
      <c r="C181" s="33"/>
      <c r="D181" s="33"/>
      <c r="E181" s="33"/>
      <c r="F181" s="36"/>
      <c r="G181" s="33"/>
      <c r="H181" s="33"/>
      <c r="I181" s="33"/>
      <c r="J181" s="36">
        <v>73617743</v>
      </c>
      <c r="K181" s="30">
        <v>0</v>
      </c>
      <c r="L181" s="36" t="s">
        <v>860</v>
      </c>
      <c r="M181" s="33"/>
      <c r="N181" s="33"/>
      <c r="O181" s="33"/>
      <c r="P181" s="33"/>
      <c r="Q181" s="33"/>
      <c r="R181" s="36">
        <v>1287.56</v>
      </c>
      <c r="S181" s="36" t="s">
        <v>404</v>
      </c>
      <c r="T181" s="36" t="s">
        <v>404</v>
      </c>
      <c r="U181" s="36" t="s">
        <v>404</v>
      </c>
      <c r="V181" s="36">
        <v>19</v>
      </c>
      <c r="W181" s="36">
        <v>0</v>
      </c>
      <c r="X181" s="36">
        <v>1</v>
      </c>
      <c r="Y181" s="36">
        <v>164593</v>
      </c>
      <c r="Z181" s="37">
        <v>44761.875</v>
      </c>
      <c r="AA181" s="36" t="s">
        <v>387</v>
      </c>
      <c r="AB181" s="36">
        <v>0</v>
      </c>
      <c r="AC181" s="37"/>
      <c r="AD181" s="37">
        <v>44761.875</v>
      </c>
      <c r="AE181" s="37">
        <v>38473.875</v>
      </c>
      <c r="AF181" s="37">
        <v>43355.875</v>
      </c>
      <c r="AG181" s="37"/>
      <c r="AH181" s="37">
        <v>43357.875</v>
      </c>
      <c r="AI181" s="36"/>
      <c r="AJ181" s="36">
        <v>0</v>
      </c>
      <c r="AK181" s="36">
        <v>0</v>
      </c>
      <c r="AL181" s="36">
        <v>0</v>
      </c>
      <c r="AM181" s="36">
        <v>0</v>
      </c>
      <c r="AN181" s="36">
        <v>0</v>
      </c>
      <c r="AO181" s="36">
        <v>0</v>
      </c>
      <c r="AP181" s="36" t="s">
        <v>389</v>
      </c>
      <c r="AQ181" s="36">
        <v>45</v>
      </c>
      <c r="AR181" s="36" t="s">
        <v>398</v>
      </c>
      <c r="AS181" s="36">
        <v>153282</v>
      </c>
      <c r="AT181" s="36">
        <v>1532.82</v>
      </c>
      <c r="AU181" s="36" t="s">
        <v>408</v>
      </c>
      <c r="AV181" s="43" t="s">
        <v>1079</v>
      </c>
      <c r="AW181" t="str">
        <f t="shared" si="6"/>
        <v>736177430DXNZXL HUDXN RXMX TXLX PXRTX1287.56SIMSIMSIM190116459344761.875FNEL044761.87538473.87543355.87543357.875000000AMIL45AMIL 500 QP NACIONAL1532821532.82ATIVORepasse</v>
      </c>
      <c r="AX181">
        <f t="shared" si="8"/>
        <v>1</v>
      </c>
      <c r="AY181">
        <v>7</v>
      </c>
      <c r="AZ181">
        <v>1</v>
      </c>
      <c r="BA181">
        <f t="shared" si="7"/>
        <v>1</v>
      </c>
    </row>
    <row r="182" spans="1:53">
      <c r="A182" s="33"/>
      <c r="B182" s="33"/>
      <c r="C182" s="33"/>
      <c r="D182" s="33"/>
      <c r="E182" s="33"/>
      <c r="F182" s="34"/>
      <c r="G182" s="33"/>
      <c r="H182" s="33"/>
      <c r="I182" s="33"/>
      <c r="J182" s="34">
        <v>73617743</v>
      </c>
      <c r="K182" s="29">
        <v>0</v>
      </c>
      <c r="L182" s="34" t="s">
        <v>860</v>
      </c>
      <c r="M182" s="33"/>
      <c r="N182" s="33"/>
      <c r="O182" s="33"/>
      <c r="P182" s="33"/>
      <c r="Q182" s="33"/>
      <c r="R182" s="34">
        <v>1287.56</v>
      </c>
      <c r="S182" s="34" t="s">
        <v>404</v>
      </c>
      <c r="T182" s="34" t="s">
        <v>404</v>
      </c>
      <c r="U182" s="34" t="s">
        <v>404</v>
      </c>
      <c r="V182" s="34">
        <v>19</v>
      </c>
      <c r="W182" s="34">
        <v>0</v>
      </c>
      <c r="X182" s="34">
        <v>1</v>
      </c>
      <c r="Y182" s="34">
        <v>164593</v>
      </c>
      <c r="Z182" s="35">
        <v>44761.875</v>
      </c>
      <c r="AA182" s="34" t="s">
        <v>387</v>
      </c>
      <c r="AB182" s="34">
        <v>0</v>
      </c>
      <c r="AC182" s="35"/>
      <c r="AD182" s="35">
        <v>44761.875</v>
      </c>
      <c r="AE182" s="35">
        <v>38473.875</v>
      </c>
      <c r="AF182" s="35">
        <v>43355.875</v>
      </c>
      <c r="AG182" s="35"/>
      <c r="AH182" s="35">
        <v>43357.875</v>
      </c>
      <c r="AI182" s="34"/>
      <c r="AJ182" s="34">
        <v>0</v>
      </c>
      <c r="AK182" s="34">
        <v>0</v>
      </c>
      <c r="AL182" s="34">
        <v>0</v>
      </c>
      <c r="AM182" s="34">
        <v>0</v>
      </c>
      <c r="AN182" s="34">
        <v>0</v>
      </c>
      <c r="AO182" s="34">
        <v>0</v>
      </c>
      <c r="AP182" s="34" t="s">
        <v>389</v>
      </c>
      <c r="AQ182" s="34">
        <v>45</v>
      </c>
      <c r="AR182" s="34" t="s">
        <v>398</v>
      </c>
      <c r="AS182" s="34">
        <v>153282</v>
      </c>
      <c r="AT182" s="34">
        <v>1532.82</v>
      </c>
      <c r="AU182" s="34" t="s">
        <v>408</v>
      </c>
      <c r="AV182" s="43" t="s">
        <v>1079</v>
      </c>
      <c r="AW182" t="str">
        <f t="shared" si="6"/>
        <v>736177430DXNZXL HUDXN RXMX TXLX PXRTX1287.56SIMSIMSIM190116459344761.875FNEL044761.87538473.87543355.87543357.875000000AMIL45AMIL 500 QP NACIONAL1532821532.82ATIVORepasse</v>
      </c>
      <c r="AX182">
        <f t="shared" si="8"/>
        <v>1</v>
      </c>
      <c r="AY182">
        <v>7</v>
      </c>
      <c r="AZ182">
        <v>1</v>
      </c>
      <c r="BA182">
        <f t="shared" si="7"/>
        <v>1</v>
      </c>
    </row>
    <row r="183" spans="1:53">
      <c r="A183" s="33"/>
      <c r="B183" s="33"/>
      <c r="C183" s="33"/>
      <c r="D183" s="33"/>
      <c r="E183" s="33"/>
      <c r="F183" s="34"/>
      <c r="G183" s="33"/>
      <c r="H183" s="33"/>
      <c r="I183" s="33"/>
      <c r="J183" s="34">
        <v>73620883</v>
      </c>
      <c r="K183" s="29">
        <v>0</v>
      </c>
      <c r="L183" s="34" t="s">
        <v>857</v>
      </c>
      <c r="M183" s="33"/>
      <c r="N183" s="33"/>
      <c r="O183" s="33"/>
      <c r="P183" s="33"/>
      <c r="Q183" s="33"/>
      <c r="R183" s="34">
        <v>1038.1099999999999</v>
      </c>
      <c r="S183" s="34" t="s">
        <v>404</v>
      </c>
      <c r="T183" s="34" t="s">
        <v>404</v>
      </c>
      <c r="U183" s="34" t="s">
        <v>404</v>
      </c>
      <c r="V183" s="34">
        <v>19</v>
      </c>
      <c r="W183" s="34">
        <v>0</v>
      </c>
      <c r="X183" s="34">
        <v>1</v>
      </c>
      <c r="Y183" s="34">
        <v>164569</v>
      </c>
      <c r="Z183" s="35">
        <v>44761.875</v>
      </c>
      <c r="AA183" s="34" t="s">
        <v>387</v>
      </c>
      <c r="AB183" s="34">
        <v>0</v>
      </c>
      <c r="AC183" s="35"/>
      <c r="AD183" s="35">
        <v>44761.875</v>
      </c>
      <c r="AE183" s="35">
        <v>39862.875</v>
      </c>
      <c r="AF183" s="35">
        <v>43356.875</v>
      </c>
      <c r="AG183" s="35"/>
      <c r="AH183" s="35">
        <v>43357.875</v>
      </c>
      <c r="AI183" s="34"/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 t="s">
        <v>389</v>
      </c>
      <c r="AQ183" s="34">
        <v>45</v>
      </c>
      <c r="AR183" s="34" t="s">
        <v>476</v>
      </c>
      <c r="AS183" s="34">
        <v>123586</v>
      </c>
      <c r="AT183" s="34">
        <v>1235.8599999999999</v>
      </c>
      <c r="AU183" s="34" t="s">
        <v>408</v>
      </c>
      <c r="AV183" s="43" t="s">
        <v>1079</v>
      </c>
      <c r="AW183" t="str">
        <f t="shared" si="6"/>
        <v>736208830GXBRXXLX DX XLBUQUXRQUX WXTX DX XLVX1038.11SIMSIMSIM190116456944761.875FNEL044761.87539862.87543356.87543357.875000000AMIL45AMIL 400 QC NACIONAL1235861235.86ATIVORepasse</v>
      </c>
      <c r="AX183">
        <f t="shared" si="8"/>
        <v>0</v>
      </c>
      <c r="AY183">
        <v>7</v>
      </c>
      <c r="AZ183">
        <v>1</v>
      </c>
      <c r="BA183">
        <f t="shared" si="7"/>
        <v>0</v>
      </c>
    </row>
    <row r="184" spans="1:53">
      <c r="A184" s="33"/>
      <c r="B184" s="33"/>
      <c r="C184" s="33"/>
      <c r="D184" s="33"/>
      <c r="E184" s="33"/>
      <c r="F184" s="34"/>
      <c r="G184" s="33"/>
      <c r="H184" s="33"/>
      <c r="I184" s="33"/>
      <c r="J184" s="34">
        <v>73620883</v>
      </c>
      <c r="K184" s="29">
        <v>0</v>
      </c>
      <c r="L184" s="34" t="s">
        <v>857</v>
      </c>
      <c r="M184" s="33"/>
      <c r="N184" s="33"/>
      <c r="O184" s="33"/>
      <c r="P184" s="33"/>
      <c r="Q184" s="33"/>
      <c r="R184" s="34">
        <v>1038.1099999999999</v>
      </c>
      <c r="S184" s="34" t="s">
        <v>404</v>
      </c>
      <c r="T184" s="34" t="s">
        <v>404</v>
      </c>
      <c r="U184" s="34" t="s">
        <v>404</v>
      </c>
      <c r="V184" s="34">
        <v>19</v>
      </c>
      <c r="W184" s="34">
        <v>0</v>
      </c>
      <c r="X184" s="34">
        <v>1</v>
      </c>
      <c r="Y184" s="34">
        <v>164569</v>
      </c>
      <c r="Z184" s="35">
        <v>44761.875</v>
      </c>
      <c r="AA184" s="34" t="s">
        <v>387</v>
      </c>
      <c r="AB184" s="34">
        <v>0</v>
      </c>
      <c r="AC184" s="35"/>
      <c r="AD184" s="35">
        <v>44761.875</v>
      </c>
      <c r="AE184" s="35">
        <v>39862.875</v>
      </c>
      <c r="AF184" s="35">
        <v>43356.875</v>
      </c>
      <c r="AG184" s="35"/>
      <c r="AH184" s="35">
        <v>43357.875</v>
      </c>
      <c r="AI184" s="34"/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 t="s">
        <v>389</v>
      </c>
      <c r="AQ184" s="34">
        <v>45</v>
      </c>
      <c r="AR184" s="34" t="s">
        <v>476</v>
      </c>
      <c r="AS184" s="34">
        <v>123586</v>
      </c>
      <c r="AT184" s="34">
        <v>1235.8599999999999</v>
      </c>
      <c r="AU184" s="34" t="s">
        <v>408</v>
      </c>
      <c r="AV184" s="43" t="s">
        <v>1079</v>
      </c>
      <c r="AW184" t="str">
        <f t="shared" si="6"/>
        <v>736208830GXBRXXLX DX XLBUQUXRQUX WXTX DX XLVX1038.11SIMSIMSIM190116456944761.875FNEL044761.87539862.87543356.87543357.875000000AMIL45AMIL 400 QC NACIONAL1235861235.86ATIVORepasse</v>
      </c>
      <c r="AX184">
        <f t="shared" si="8"/>
        <v>1</v>
      </c>
      <c r="AY184">
        <v>7</v>
      </c>
      <c r="AZ184">
        <v>1</v>
      </c>
      <c r="BA184">
        <f t="shared" si="7"/>
        <v>1</v>
      </c>
    </row>
    <row r="185" spans="1:53">
      <c r="A185" s="33"/>
      <c r="B185" s="33"/>
      <c r="C185" s="33"/>
      <c r="D185" s="33"/>
      <c r="E185" s="33"/>
      <c r="F185" s="36"/>
      <c r="G185" s="33"/>
      <c r="H185" s="33"/>
      <c r="I185" s="33"/>
      <c r="J185" s="36">
        <v>73620883</v>
      </c>
      <c r="K185" s="30">
        <v>0</v>
      </c>
      <c r="L185" s="36" t="s">
        <v>857</v>
      </c>
      <c r="M185" s="33"/>
      <c r="N185" s="33"/>
      <c r="O185" s="33"/>
      <c r="P185" s="33"/>
      <c r="Q185" s="33"/>
      <c r="R185" s="36">
        <v>1038.1099999999999</v>
      </c>
      <c r="S185" s="36" t="s">
        <v>404</v>
      </c>
      <c r="T185" s="36" t="s">
        <v>404</v>
      </c>
      <c r="U185" s="36" t="s">
        <v>404</v>
      </c>
      <c r="V185" s="36">
        <v>19</v>
      </c>
      <c r="W185" s="36">
        <v>0</v>
      </c>
      <c r="X185" s="36">
        <v>1</v>
      </c>
      <c r="Y185" s="36">
        <v>164569</v>
      </c>
      <c r="Z185" s="37">
        <v>44761.875</v>
      </c>
      <c r="AA185" s="36" t="s">
        <v>387</v>
      </c>
      <c r="AB185" s="36">
        <v>0</v>
      </c>
      <c r="AC185" s="37"/>
      <c r="AD185" s="37">
        <v>44761.875</v>
      </c>
      <c r="AE185" s="37">
        <v>39862.875</v>
      </c>
      <c r="AF185" s="37">
        <v>43356.875</v>
      </c>
      <c r="AG185" s="37"/>
      <c r="AH185" s="37">
        <v>43357.875</v>
      </c>
      <c r="AI185" s="36"/>
      <c r="AJ185" s="36">
        <v>0</v>
      </c>
      <c r="AK185" s="36">
        <v>0</v>
      </c>
      <c r="AL185" s="36">
        <v>0</v>
      </c>
      <c r="AM185" s="36">
        <v>0</v>
      </c>
      <c r="AN185" s="36">
        <v>0</v>
      </c>
      <c r="AO185" s="36">
        <v>0</v>
      </c>
      <c r="AP185" s="36" t="s">
        <v>389</v>
      </c>
      <c r="AQ185" s="36">
        <v>45</v>
      </c>
      <c r="AR185" s="36" t="s">
        <v>476</v>
      </c>
      <c r="AS185" s="36">
        <v>123586</v>
      </c>
      <c r="AT185" s="36">
        <v>1235.8599999999999</v>
      </c>
      <c r="AU185" s="36" t="s">
        <v>408</v>
      </c>
      <c r="AV185" s="43" t="s">
        <v>1079</v>
      </c>
      <c r="AW185" t="str">
        <f t="shared" si="6"/>
        <v>736208830GXBRXXLX DX XLBUQUXRQUX WXTX DX XLVX1038.11SIMSIMSIM190116456944761.875FNEL044761.87539862.87543356.87543357.875000000AMIL45AMIL 400 QC NACIONAL1235861235.86ATIVORepasse</v>
      </c>
      <c r="AX185">
        <f t="shared" si="8"/>
        <v>1</v>
      </c>
      <c r="AY185">
        <v>7</v>
      </c>
      <c r="AZ185">
        <v>1</v>
      </c>
      <c r="BA185">
        <f t="shared" si="7"/>
        <v>1</v>
      </c>
    </row>
    <row r="186" spans="1:53">
      <c r="A186" s="33"/>
      <c r="B186" s="33"/>
      <c r="C186" s="33"/>
      <c r="D186" s="33"/>
      <c r="E186" s="33"/>
      <c r="F186" s="34">
        <v>1189426000</v>
      </c>
      <c r="G186" s="33"/>
      <c r="H186" s="33"/>
      <c r="I186" s="33"/>
      <c r="J186" s="34">
        <v>73696271</v>
      </c>
      <c r="K186" s="29">
        <v>0</v>
      </c>
      <c r="L186" s="34" t="s">
        <v>510</v>
      </c>
      <c r="M186" s="33"/>
      <c r="N186" s="33"/>
      <c r="O186" s="33"/>
      <c r="P186" s="33"/>
      <c r="Q186" s="33"/>
      <c r="R186" s="34">
        <v>2555.9499999999998</v>
      </c>
      <c r="S186" s="34" t="s">
        <v>404</v>
      </c>
      <c r="T186" s="34" t="s">
        <v>404</v>
      </c>
      <c r="U186" s="34" t="s">
        <v>404</v>
      </c>
      <c r="V186" s="34">
        <v>57</v>
      </c>
      <c r="W186" s="34">
        <v>0</v>
      </c>
      <c r="X186" s="34">
        <v>1</v>
      </c>
      <c r="Y186" s="34">
        <v>165693</v>
      </c>
      <c r="Z186" s="35">
        <v>44777.875</v>
      </c>
      <c r="AA186" s="34" t="s">
        <v>392</v>
      </c>
      <c r="AB186" s="34">
        <v>0</v>
      </c>
      <c r="AC186" s="35"/>
      <c r="AD186" s="35">
        <v>44777.875</v>
      </c>
      <c r="AE186" s="35">
        <v>30370.875</v>
      </c>
      <c r="AF186" s="35">
        <v>44770.875</v>
      </c>
      <c r="AG186" s="35">
        <v>44770.875</v>
      </c>
      <c r="AH186" s="35">
        <v>43373.875</v>
      </c>
      <c r="AI186" s="34"/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34">
        <v>0</v>
      </c>
      <c r="AP186" s="34" t="s">
        <v>389</v>
      </c>
      <c r="AQ186" s="34">
        <v>45</v>
      </c>
      <c r="AR186" s="34" t="s">
        <v>398</v>
      </c>
      <c r="AS186" s="34">
        <v>30428</v>
      </c>
      <c r="AT186" s="34">
        <v>3042.8</v>
      </c>
      <c r="AU186" s="34" t="s">
        <v>480</v>
      </c>
      <c r="AV186" s="43" t="s">
        <v>1079</v>
      </c>
      <c r="AW186" t="str">
        <f t="shared" si="6"/>
        <v>1189426000736962710TXTXXNX MXRQUX DX XLVX2555.95SIMSIMSIM570116569344777.875ANMEP044777.87530370.87544770.87544770.87543373.875000000AMIL45AMIL 500 QP NACIONAL304283042.8SUSPENSÃORepasse</v>
      </c>
      <c r="AX186">
        <f t="shared" si="8"/>
        <v>0</v>
      </c>
      <c r="AY186">
        <v>8</v>
      </c>
      <c r="AZ186">
        <v>1</v>
      </c>
      <c r="BA186">
        <f t="shared" si="7"/>
        <v>0</v>
      </c>
    </row>
    <row r="187" spans="1:53">
      <c r="A187" s="33"/>
      <c r="B187" s="33"/>
      <c r="C187" s="33"/>
      <c r="D187" s="33"/>
      <c r="E187" s="33"/>
      <c r="F187" s="36">
        <v>1189426000</v>
      </c>
      <c r="G187" s="33"/>
      <c r="H187" s="33"/>
      <c r="I187" s="33"/>
      <c r="J187" s="36">
        <v>73696273</v>
      </c>
      <c r="K187" s="30">
        <v>0</v>
      </c>
      <c r="L187" s="36" t="s">
        <v>511</v>
      </c>
      <c r="M187" s="33"/>
      <c r="N187" s="33"/>
      <c r="O187" s="33"/>
      <c r="P187" s="33"/>
      <c r="Q187" s="33"/>
      <c r="R187" s="36">
        <v>1287.56</v>
      </c>
      <c r="S187" s="36" t="s">
        <v>404</v>
      </c>
      <c r="T187" s="36" t="s">
        <v>404</v>
      </c>
      <c r="U187" s="36" t="s">
        <v>404</v>
      </c>
      <c r="V187" s="36">
        <v>57</v>
      </c>
      <c r="W187" s="36">
        <v>0</v>
      </c>
      <c r="X187" s="36">
        <v>1</v>
      </c>
      <c r="Y187" s="36">
        <v>165693</v>
      </c>
      <c r="Z187" s="37">
        <v>44777.875</v>
      </c>
      <c r="AA187" s="36" t="s">
        <v>392</v>
      </c>
      <c r="AB187" s="36">
        <v>1</v>
      </c>
      <c r="AC187" s="37"/>
      <c r="AD187" s="37">
        <v>44777.875</v>
      </c>
      <c r="AE187" s="37">
        <v>43331.875</v>
      </c>
      <c r="AF187" s="37">
        <v>44770.875</v>
      </c>
      <c r="AG187" s="37"/>
      <c r="AH187" s="37">
        <v>43373.875</v>
      </c>
      <c r="AI187" s="36"/>
      <c r="AJ187" s="36">
        <v>0</v>
      </c>
      <c r="AK187" s="36">
        <v>0</v>
      </c>
      <c r="AL187" s="36">
        <v>0</v>
      </c>
      <c r="AM187" s="36">
        <v>0</v>
      </c>
      <c r="AN187" s="36">
        <v>0</v>
      </c>
      <c r="AO187" s="36">
        <v>0</v>
      </c>
      <c r="AP187" s="36" t="s">
        <v>389</v>
      </c>
      <c r="AQ187" s="36">
        <v>45</v>
      </c>
      <c r="AR187" s="36" t="s">
        <v>398</v>
      </c>
      <c r="AS187" s="36">
        <v>153282</v>
      </c>
      <c r="AT187" s="36">
        <v>1532.82</v>
      </c>
      <c r="AU187" s="36" t="s">
        <v>480</v>
      </c>
      <c r="AV187" s="43" t="s">
        <v>1079</v>
      </c>
      <c r="AW187" t="str">
        <f t="shared" si="6"/>
        <v>1189426000736962730JXX VXLXNTXNX MXRQUX DX XLMXXDX1287.56SIMSIMSIM570116569344777.875ANMEP144777.87543331.87544770.87543373.875000000AMIL45AMIL 500 QP NACIONAL1532821532.82SUSPENSÃORepasse</v>
      </c>
      <c r="AX187">
        <f t="shared" si="8"/>
        <v>0</v>
      </c>
      <c r="AY187">
        <v>8</v>
      </c>
      <c r="AZ187">
        <v>1</v>
      </c>
      <c r="BA187">
        <f t="shared" si="7"/>
        <v>0</v>
      </c>
    </row>
    <row r="188" spans="1:53">
      <c r="A188" s="33"/>
      <c r="B188" s="33"/>
      <c r="C188" s="33"/>
      <c r="D188" s="33"/>
      <c r="E188" s="33"/>
      <c r="F188" s="34">
        <v>1189455000</v>
      </c>
      <c r="G188" s="33"/>
      <c r="H188" s="33"/>
      <c r="I188" s="33"/>
      <c r="J188" s="34">
        <v>73696350</v>
      </c>
      <c r="K188" s="29">
        <v>0</v>
      </c>
      <c r="L188" s="34" t="s">
        <v>514</v>
      </c>
      <c r="M188" s="33"/>
      <c r="N188" s="33"/>
      <c r="O188" s="33"/>
      <c r="P188" s="33"/>
      <c r="Q188" s="33"/>
      <c r="R188" s="34">
        <v>1172.3599999999999</v>
      </c>
      <c r="S188" s="34" t="s">
        <v>404</v>
      </c>
      <c r="T188" s="34" t="s">
        <v>404</v>
      </c>
      <c r="U188" s="34" t="s">
        <v>386</v>
      </c>
      <c r="V188" s="34">
        <v>19</v>
      </c>
      <c r="W188" s="34">
        <v>0</v>
      </c>
      <c r="X188" s="34">
        <v>1</v>
      </c>
      <c r="Y188" s="34">
        <v>165848</v>
      </c>
      <c r="Z188" s="35">
        <v>44777.875</v>
      </c>
      <c r="AA188" s="34" t="s">
        <v>387</v>
      </c>
      <c r="AB188" s="34">
        <v>0</v>
      </c>
      <c r="AC188" s="35">
        <v>44741.875</v>
      </c>
      <c r="AD188" s="35">
        <v>44777.875</v>
      </c>
      <c r="AE188" s="35">
        <v>30916.875</v>
      </c>
      <c r="AF188" s="35">
        <v>44741.875</v>
      </c>
      <c r="AG188" s="35"/>
      <c r="AH188" s="35">
        <v>43373.875</v>
      </c>
      <c r="AI188" s="34"/>
      <c r="AJ188" s="34">
        <v>0</v>
      </c>
      <c r="AK188" s="34">
        <v>0</v>
      </c>
      <c r="AL188" s="34">
        <v>0</v>
      </c>
      <c r="AM188" s="34">
        <v>0</v>
      </c>
      <c r="AN188" s="34">
        <v>0</v>
      </c>
      <c r="AO188" s="34">
        <v>0</v>
      </c>
      <c r="AP188" s="34" t="s">
        <v>389</v>
      </c>
      <c r="AQ188" s="34">
        <v>45</v>
      </c>
      <c r="AR188" s="34" t="s">
        <v>476</v>
      </c>
      <c r="AS188" s="34">
        <v>139569</v>
      </c>
      <c r="AT188" s="34">
        <v>1395.69</v>
      </c>
      <c r="AU188" s="34" t="s">
        <v>391</v>
      </c>
      <c r="AV188" s="43" t="s">
        <v>1079</v>
      </c>
      <c r="AW188" t="str">
        <f t="shared" si="6"/>
        <v>1189455000736963500WXBXLX DXMXWXNX WXTX1172.36SIMSIMNÃO190116584844777.875FNEL044741.87544777.87530916.87544741.87543373.875000000AMIL45AMIL 400 QC NACIONAL1395691395.69INATIVORepasse</v>
      </c>
      <c r="AX188">
        <f t="shared" si="8"/>
        <v>0</v>
      </c>
      <c r="AY188">
        <v>8</v>
      </c>
      <c r="AZ188">
        <v>1</v>
      </c>
      <c r="BA188">
        <f t="shared" si="7"/>
        <v>0</v>
      </c>
    </row>
    <row r="189" spans="1:53">
      <c r="A189" s="33"/>
      <c r="B189" s="33"/>
      <c r="C189" s="33"/>
      <c r="D189" s="33"/>
      <c r="E189" s="33"/>
      <c r="F189" s="36">
        <v>1189455000</v>
      </c>
      <c r="G189" s="33"/>
      <c r="H189" s="33"/>
      <c r="I189" s="33"/>
      <c r="J189" s="36">
        <v>73696390</v>
      </c>
      <c r="K189" s="30">
        <v>0</v>
      </c>
      <c r="L189" s="36" t="s">
        <v>517</v>
      </c>
      <c r="M189" s="33"/>
      <c r="N189" s="33"/>
      <c r="O189" s="33"/>
      <c r="P189" s="33"/>
      <c r="Q189" s="33"/>
      <c r="R189" s="36">
        <v>2323.64</v>
      </c>
      <c r="S189" s="36" t="s">
        <v>404</v>
      </c>
      <c r="T189" s="36" t="s">
        <v>404</v>
      </c>
      <c r="U189" s="36" t="s">
        <v>404</v>
      </c>
      <c r="V189" s="36">
        <v>19</v>
      </c>
      <c r="W189" s="36">
        <v>0</v>
      </c>
      <c r="X189" s="36">
        <v>1</v>
      </c>
      <c r="Y189" s="36">
        <v>165967</v>
      </c>
      <c r="Z189" s="37">
        <v>44777.875</v>
      </c>
      <c r="AA189" s="36" t="s">
        <v>387</v>
      </c>
      <c r="AB189" s="36">
        <v>0</v>
      </c>
      <c r="AC189" s="37"/>
      <c r="AD189" s="37">
        <v>44777.875</v>
      </c>
      <c r="AE189" s="37">
        <v>30891.875</v>
      </c>
      <c r="AF189" s="37">
        <v>43367.875</v>
      </c>
      <c r="AG189" s="37"/>
      <c r="AH189" s="37">
        <v>43373.875</v>
      </c>
      <c r="AI189" s="36"/>
      <c r="AJ189" s="36">
        <v>0</v>
      </c>
      <c r="AK189" s="36">
        <v>0</v>
      </c>
      <c r="AL189" s="36">
        <v>0</v>
      </c>
      <c r="AM189" s="36">
        <v>0</v>
      </c>
      <c r="AN189" s="36">
        <v>0</v>
      </c>
      <c r="AO189" s="36">
        <v>0</v>
      </c>
      <c r="AP189" s="36" t="s">
        <v>389</v>
      </c>
      <c r="AQ189" s="36">
        <v>45</v>
      </c>
      <c r="AR189" s="36" t="s">
        <v>398</v>
      </c>
      <c r="AS189" s="36">
        <v>276623</v>
      </c>
      <c r="AT189" s="36">
        <v>2766.23</v>
      </c>
      <c r="AU189" s="36" t="s">
        <v>408</v>
      </c>
      <c r="AV189" s="43" t="s">
        <v>1079</v>
      </c>
      <c r="AW189" t="str">
        <f t="shared" si="6"/>
        <v>1189455000736963900FXBXX GXXNGX WXTRX2323.64SIMSIMSIM190116596744777.875FNEL044777.87530891.87543367.87543373.875000000AMIL45AMIL 500 QP NACIONAL2766232766.23ATIVORepasse</v>
      </c>
      <c r="AX189">
        <f t="shared" si="8"/>
        <v>0</v>
      </c>
      <c r="AY189">
        <v>8</v>
      </c>
      <c r="AZ189">
        <v>1</v>
      </c>
      <c r="BA189">
        <f t="shared" si="7"/>
        <v>0</v>
      </c>
    </row>
    <row r="190" spans="1:53">
      <c r="A190" s="33"/>
      <c r="B190" s="33"/>
      <c r="C190" s="33"/>
      <c r="D190" s="33"/>
      <c r="E190" s="33"/>
      <c r="F190" s="34">
        <v>1189455000</v>
      </c>
      <c r="G190" s="33"/>
      <c r="H190" s="33"/>
      <c r="I190" s="33"/>
      <c r="J190" s="34">
        <v>73696396</v>
      </c>
      <c r="K190" s="29">
        <v>0</v>
      </c>
      <c r="L190" s="34" t="s">
        <v>518</v>
      </c>
      <c r="M190" s="33"/>
      <c r="N190" s="33"/>
      <c r="O190" s="33"/>
      <c r="P190" s="33"/>
      <c r="Q190" s="33"/>
      <c r="R190" s="34">
        <v>2212.9899999999998</v>
      </c>
      <c r="S190" s="34" t="s">
        <v>404</v>
      </c>
      <c r="T190" s="34" t="s">
        <v>404</v>
      </c>
      <c r="U190" s="34" t="s">
        <v>404</v>
      </c>
      <c r="V190" s="34">
        <v>19</v>
      </c>
      <c r="W190" s="34">
        <v>0</v>
      </c>
      <c r="X190" s="34">
        <v>1</v>
      </c>
      <c r="Y190" s="34">
        <v>165989</v>
      </c>
      <c r="Z190" s="35">
        <v>44777.875</v>
      </c>
      <c r="AA190" s="34" t="s">
        <v>387</v>
      </c>
      <c r="AB190" s="34">
        <v>0</v>
      </c>
      <c r="AC190" s="35">
        <v>44776.875</v>
      </c>
      <c r="AD190" s="35">
        <v>44777.875</v>
      </c>
      <c r="AE190" s="35">
        <v>34178.875</v>
      </c>
      <c r="AF190" s="35">
        <v>44776.875</v>
      </c>
      <c r="AG190" s="35">
        <v>43495.916666666664</v>
      </c>
      <c r="AH190" s="35">
        <v>43373.875</v>
      </c>
      <c r="AI190" s="34"/>
      <c r="AJ190" s="34">
        <v>0</v>
      </c>
      <c r="AK190" s="34">
        <v>0</v>
      </c>
      <c r="AL190" s="34">
        <v>0</v>
      </c>
      <c r="AM190" s="34">
        <v>0</v>
      </c>
      <c r="AN190" s="34">
        <v>0</v>
      </c>
      <c r="AO190" s="34">
        <v>0</v>
      </c>
      <c r="AP190" s="34" t="s">
        <v>389</v>
      </c>
      <c r="AQ190" s="34">
        <v>45</v>
      </c>
      <c r="AR190" s="34" t="s">
        <v>398</v>
      </c>
      <c r="AS190" s="34">
        <v>263453</v>
      </c>
      <c r="AT190" s="34">
        <v>2634.53</v>
      </c>
      <c r="AU190" s="34" t="s">
        <v>391</v>
      </c>
      <c r="AV190" s="43" t="s">
        <v>1079</v>
      </c>
      <c r="AW190" t="str">
        <f t="shared" si="6"/>
        <v>1189455000736963960LXZXRX MXNXX MXWXDX JUNXXR2212.99SIMSIMSIM190116598944777.875FNEL044776.87544777.87534178.87544776.87543495.916666666743373.875000000AMIL45AMIL 500 QP NACIONAL2634532634.53INATIVORepasse</v>
      </c>
      <c r="AX190">
        <f t="shared" si="8"/>
        <v>0</v>
      </c>
      <c r="AY190">
        <v>8</v>
      </c>
      <c r="AZ190">
        <v>1</v>
      </c>
      <c r="BA190">
        <f t="shared" si="7"/>
        <v>0</v>
      </c>
    </row>
    <row r="191" spans="1:53">
      <c r="A191" s="33"/>
      <c r="B191" s="33"/>
      <c r="C191" s="33"/>
      <c r="D191" s="33"/>
      <c r="E191" s="33"/>
      <c r="F191" s="36">
        <v>1189426000</v>
      </c>
      <c r="G191" s="33"/>
      <c r="H191" s="33"/>
      <c r="I191" s="33"/>
      <c r="J191" s="36">
        <v>73696461</v>
      </c>
      <c r="K191" s="30">
        <v>0</v>
      </c>
      <c r="L191" s="36" t="s">
        <v>519</v>
      </c>
      <c r="M191" s="33"/>
      <c r="N191" s="33"/>
      <c r="O191" s="33"/>
      <c r="P191" s="33"/>
      <c r="Q191" s="33"/>
      <c r="R191" s="36">
        <v>1269.46</v>
      </c>
      <c r="S191" s="36" t="s">
        <v>404</v>
      </c>
      <c r="T191" s="36" t="s">
        <v>386</v>
      </c>
      <c r="U191" s="36" t="s">
        <v>386</v>
      </c>
      <c r="V191" s="36">
        <v>57</v>
      </c>
      <c r="W191" s="36">
        <v>0</v>
      </c>
      <c r="X191" s="36">
        <v>1</v>
      </c>
      <c r="Y191" s="36">
        <v>166489</v>
      </c>
      <c r="Z191" s="37">
        <v>44777.875</v>
      </c>
      <c r="AA191" s="36" t="s">
        <v>392</v>
      </c>
      <c r="AB191" s="36">
        <v>0</v>
      </c>
      <c r="AC191" s="37">
        <v>44741.875</v>
      </c>
      <c r="AD191" s="37">
        <v>44777.875</v>
      </c>
      <c r="AE191" s="37">
        <v>32556.875</v>
      </c>
      <c r="AF191" s="37">
        <v>44741.875</v>
      </c>
      <c r="AG191" s="37">
        <v>44711.875</v>
      </c>
      <c r="AH191" s="37">
        <v>43373.875</v>
      </c>
      <c r="AI191" s="36"/>
      <c r="AJ191" s="36">
        <v>0</v>
      </c>
      <c r="AK191" s="36">
        <v>0</v>
      </c>
      <c r="AL191" s="36">
        <v>0</v>
      </c>
      <c r="AM191" s="36">
        <v>0</v>
      </c>
      <c r="AN191" s="36">
        <v>0</v>
      </c>
      <c r="AO191" s="36">
        <v>0</v>
      </c>
      <c r="AP191" s="36" t="s">
        <v>389</v>
      </c>
      <c r="AQ191" s="36">
        <v>45</v>
      </c>
      <c r="AR191" s="36" t="s">
        <v>390</v>
      </c>
      <c r="AS191" s="36">
        <v>151126</v>
      </c>
      <c r="AT191" s="36">
        <v>1511.26</v>
      </c>
      <c r="AU191" s="36" t="s">
        <v>391</v>
      </c>
      <c r="AV191" s="43" t="s">
        <v>1079</v>
      </c>
      <c r="AW191" t="str">
        <f t="shared" si="6"/>
        <v>1189426000736964610FXRNXNDX XRRUDX DXNXZ JUNXXR1269.46SIMNÃONÃO570116648944777.875ANMEP044741.87544777.87532556.87544741.87544711.87543373.875000000AMIL45AMIL 400 QP NACIONAL1511261511.26INATIVORepasse</v>
      </c>
      <c r="AX191">
        <f t="shared" si="8"/>
        <v>0</v>
      </c>
      <c r="AY191">
        <v>8</v>
      </c>
      <c r="AZ191">
        <v>1</v>
      </c>
      <c r="BA191">
        <f t="shared" si="7"/>
        <v>0</v>
      </c>
    </row>
    <row r="192" spans="1:53">
      <c r="A192" s="33"/>
      <c r="B192" s="33"/>
      <c r="C192" s="33"/>
      <c r="D192" s="33"/>
      <c r="E192" s="33"/>
      <c r="F192" s="34">
        <v>1189435000</v>
      </c>
      <c r="G192" s="33"/>
      <c r="H192" s="33"/>
      <c r="I192" s="33"/>
      <c r="J192" s="34">
        <v>73698116</v>
      </c>
      <c r="K192" s="29">
        <v>0</v>
      </c>
      <c r="L192" s="34" t="s">
        <v>516</v>
      </c>
      <c r="M192" s="33"/>
      <c r="N192" s="33"/>
      <c r="O192" s="33"/>
      <c r="P192" s="33"/>
      <c r="Q192" s="33"/>
      <c r="R192" s="34">
        <v>1784.23</v>
      </c>
      <c r="S192" s="34" t="s">
        <v>404</v>
      </c>
      <c r="T192" s="34" t="s">
        <v>404</v>
      </c>
      <c r="U192" s="34" t="s">
        <v>404</v>
      </c>
      <c r="V192" s="34">
        <v>57</v>
      </c>
      <c r="W192" s="34">
        <v>0</v>
      </c>
      <c r="X192" s="34">
        <v>1</v>
      </c>
      <c r="Y192" s="34">
        <v>165899</v>
      </c>
      <c r="Z192" s="35">
        <v>44777.875</v>
      </c>
      <c r="AA192" s="34" t="s">
        <v>392</v>
      </c>
      <c r="AB192" s="34">
        <v>0</v>
      </c>
      <c r="AC192" s="35">
        <v>44747.875</v>
      </c>
      <c r="AD192" s="35">
        <v>44777.875</v>
      </c>
      <c r="AE192" s="35">
        <v>32531.916666666668</v>
      </c>
      <c r="AF192" s="35">
        <v>44747.875</v>
      </c>
      <c r="AG192" s="35"/>
      <c r="AH192" s="35">
        <v>43373.875</v>
      </c>
      <c r="AI192" s="34"/>
      <c r="AJ192" s="34">
        <v>0</v>
      </c>
      <c r="AK192" s="34">
        <v>0</v>
      </c>
      <c r="AL192" s="34">
        <v>0</v>
      </c>
      <c r="AM192" s="34">
        <v>0</v>
      </c>
      <c r="AN192" s="34">
        <v>0</v>
      </c>
      <c r="AO192" s="34">
        <v>0</v>
      </c>
      <c r="AP192" s="34" t="s">
        <v>389</v>
      </c>
      <c r="AQ192" s="34">
        <v>45</v>
      </c>
      <c r="AR192" s="34" t="s">
        <v>476</v>
      </c>
      <c r="AS192" s="34">
        <v>212411</v>
      </c>
      <c r="AT192" s="34">
        <v>2124.11</v>
      </c>
      <c r="AU192" s="34" t="s">
        <v>391</v>
      </c>
      <c r="AV192" s="43" t="s">
        <v>1079</v>
      </c>
      <c r="AW192" t="str">
        <f t="shared" si="6"/>
        <v>1189435000736981160XVXLX WXRLX MXDXXRX WXNDXDX1784.23SIMSIMSIM570116589944777.875ANMEP044747.87544777.87532531.916666666744747.87543373.875000000AMIL45AMIL 400 QC NACIONAL2124112124.11INATIVORepasse</v>
      </c>
      <c r="AX192">
        <f t="shared" si="8"/>
        <v>0</v>
      </c>
      <c r="AY192">
        <v>8</v>
      </c>
      <c r="AZ192">
        <v>1</v>
      </c>
      <c r="BA192">
        <f t="shared" si="7"/>
        <v>0</v>
      </c>
    </row>
    <row r="193" spans="1:53">
      <c r="A193" s="33"/>
      <c r="B193" s="33"/>
      <c r="C193" s="33"/>
      <c r="D193" s="33"/>
      <c r="E193" s="33"/>
      <c r="F193" s="34">
        <v>1189455000</v>
      </c>
      <c r="G193" s="33"/>
      <c r="H193" s="33"/>
      <c r="I193" s="33"/>
      <c r="J193" s="34">
        <v>73711007</v>
      </c>
      <c r="K193" s="29">
        <v>0</v>
      </c>
      <c r="L193" s="34" t="s">
        <v>512</v>
      </c>
      <c r="M193" s="33"/>
      <c r="N193" s="33"/>
      <c r="O193" s="33"/>
      <c r="P193" s="33"/>
      <c r="Q193" s="33"/>
      <c r="R193" s="34">
        <v>1287.56</v>
      </c>
      <c r="S193" s="34" t="s">
        <v>404</v>
      </c>
      <c r="T193" s="34" t="s">
        <v>404</v>
      </c>
      <c r="U193" s="34" t="s">
        <v>404</v>
      </c>
      <c r="V193" s="34">
        <v>19</v>
      </c>
      <c r="W193" s="34">
        <v>0</v>
      </c>
      <c r="X193" s="34">
        <v>1</v>
      </c>
      <c r="Y193" s="34">
        <v>165793</v>
      </c>
      <c r="Z193" s="35">
        <v>44777.875</v>
      </c>
      <c r="AA193" s="34" t="s">
        <v>387</v>
      </c>
      <c r="AB193" s="34">
        <v>0</v>
      </c>
      <c r="AC193" s="35"/>
      <c r="AD193" s="35">
        <v>44777.875</v>
      </c>
      <c r="AE193" s="35">
        <v>39920.875</v>
      </c>
      <c r="AF193" s="35">
        <v>43368.875</v>
      </c>
      <c r="AG193" s="35"/>
      <c r="AH193" s="35">
        <v>43373.875</v>
      </c>
      <c r="AI193" s="34"/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 t="s">
        <v>389</v>
      </c>
      <c r="AQ193" s="34">
        <v>45</v>
      </c>
      <c r="AR193" s="34" t="s">
        <v>398</v>
      </c>
      <c r="AS193" s="34">
        <v>153282</v>
      </c>
      <c r="AT193" s="34">
        <v>1532.82</v>
      </c>
      <c r="AU193" s="34" t="s">
        <v>408</v>
      </c>
      <c r="AV193" s="43" t="s">
        <v>1079</v>
      </c>
      <c r="AW193" t="str">
        <f t="shared" si="6"/>
        <v>1189455000737110070DXVXD XUX DX XNTX1287.56SIMSIMSIM190116579344777.875FNEL044777.87539920.87543368.87543373.875000000AMIL45AMIL 500 QP NACIONAL1532821532.82ATIVORepasse</v>
      </c>
      <c r="AX193">
        <f t="shared" si="8"/>
        <v>0</v>
      </c>
      <c r="AY193">
        <v>8</v>
      </c>
      <c r="AZ193">
        <v>1</v>
      </c>
      <c r="BA193">
        <f t="shared" si="7"/>
        <v>0</v>
      </c>
    </row>
    <row r="194" spans="1:53">
      <c r="A194" s="33"/>
      <c r="B194" s="33"/>
      <c r="C194" s="33"/>
      <c r="D194" s="33"/>
      <c r="E194" s="33"/>
      <c r="F194" s="36">
        <v>1189455000</v>
      </c>
      <c r="G194" s="33"/>
      <c r="H194" s="33"/>
      <c r="I194" s="33"/>
      <c r="J194" s="36">
        <v>73711014</v>
      </c>
      <c r="K194" s="30">
        <v>0</v>
      </c>
      <c r="L194" s="36" t="s">
        <v>513</v>
      </c>
      <c r="M194" s="33"/>
      <c r="N194" s="33"/>
      <c r="O194" s="33"/>
      <c r="P194" s="33"/>
      <c r="Q194" s="33"/>
      <c r="R194" s="36">
        <v>1287.56</v>
      </c>
      <c r="S194" s="36" t="s">
        <v>404</v>
      </c>
      <c r="T194" s="36" t="s">
        <v>404</v>
      </c>
      <c r="U194" s="36" t="s">
        <v>404</v>
      </c>
      <c r="V194" s="36">
        <v>19</v>
      </c>
      <c r="W194" s="36">
        <v>0</v>
      </c>
      <c r="X194" s="36">
        <v>1</v>
      </c>
      <c r="Y194" s="36">
        <v>165802</v>
      </c>
      <c r="Z194" s="37">
        <v>44777.875</v>
      </c>
      <c r="AA194" s="36" t="s">
        <v>387</v>
      </c>
      <c r="AB194" s="36">
        <v>0</v>
      </c>
      <c r="AC194" s="37"/>
      <c r="AD194" s="37">
        <v>44777.875</v>
      </c>
      <c r="AE194" s="37">
        <v>40493.916666666664</v>
      </c>
      <c r="AF194" s="37">
        <v>43368.875</v>
      </c>
      <c r="AG194" s="37"/>
      <c r="AH194" s="37">
        <v>43373.875</v>
      </c>
      <c r="AI194" s="36"/>
      <c r="AJ194" s="36">
        <v>0</v>
      </c>
      <c r="AK194" s="36">
        <v>0</v>
      </c>
      <c r="AL194" s="36">
        <v>0</v>
      </c>
      <c r="AM194" s="36">
        <v>0</v>
      </c>
      <c r="AN194" s="36">
        <v>0</v>
      </c>
      <c r="AO194" s="36">
        <v>0</v>
      </c>
      <c r="AP194" s="36" t="s">
        <v>389</v>
      </c>
      <c r="AQ194" s="36">
        <v>45</v>
      </c>
      <c r="AR194" s="36" t="s">
        <v>398</v>
      </c>
      <c r="AS194" s="36">
        <v>153282</v>
      </c>
      <c r="AT194" s="36">
        <v>1532.82</v>
      </c>
      <c r="AU194" s="36" t="s">
        <v>408</v>
      </c>
      <c r="AV194" s="43" t="s">
        <v>1079</v>
      </c>
      <c r="AW194" t="str">
        <f t="shared" si="6"/>
        <v>1189455000737110140LXVXNXX BXLXM PXXXXTX WXXMXRX1287.56SIMSIMSIM190116580244777.875FNEL044777.87540493.916666666743368.87543373.875000000AMIL45AMIL 500 QP NACIONAL1532821532.82ATIVORepasse</v>
      </c>
      <c r="AX194">
        <f t="shared" si="8"/>
        <v>0</v>
      </c>
      <c r="AY194">
        <v>8</v>
      </c>
      <c r="AZ194">
        <v>1</v>
      </c>
      <c r="BA194">
        <f t="shared" si="7"/>
        <v>0</v>
      </c>
    </row>
    <row r="195" spans="1:53">
      <c r="A195" s="33"/>
      <c r="B195" s="33"/>
      <c r="C195" s="33"/>
      <c r="D195" s="33"/>
      <c r="E195" s="33"/>
      <c r="F195" s="34">
        <v>1191011000</v>
      </c>
      <c r="G195" s="33"/>
      <c r="H195" s="33"/>
      <c r="I195" s="33"/>
      <c r="J195" s="34">
        <v>73711293</v>
      </c>
      <c r="K195" s="29">
        <v>0</v>
      </c>
      <c r="L195" s="34" t="s">
        <v>520</v>
      </c>
      <c r="M195" s="33"/>
      <c r="N195" s="33"/>
      <c r="O195" s="33"/>
      <c r="P195" s="33"/>
      <c r="Q195" s="33"/>
      <c r="R195" s="34">
        <v>3514.47</v>
      </c>
      <c r="S195" s="34" t="s">
        <v>404</v>
      </c>
      <c r="T195" s="34" t="s">
        <v>404</v>
      </c>
      <c r="U195" s="34" t="s">
        <v>404</v>
      </c>
      <c r="V195" s="34">
        <v>220</v>
      </c>
      <c r="W195" s="34">
        <v>0</v>
      </c>
      <c r="X195" s="34">
        <v>1</v>
      </c>
      <c r="Y195" s="34">
        <v>167057</v>
      </c>
      <c r="Z195" s="35">
        <v>44777.875</v>
      </c>
      <c r="AA195" s="34" t="s">
        <v>473</v>
      </c>
      <c r="AB195" s="34">
        <v>0</v>
      </c>
      <c r="AC195" s="35"/>
      <c r="AD195" s="35">
        <v>44777.875</v>
      </c>
      <c r="AE195" s="35">
        <v>26683.916666666668</v>
      </c>
      <c r="AF195" s="35">
        <v>43368.875</v>
      </c>
      <c r="AG195" s="35"/>
      <c r="AH195" s="35">
        <v>43373.875</v>
      </c>
      <c r="AI195" s="34"/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4">
        <v>0</v>
      </c>
      <c r="AP195" s="34" t="s">
        <v>389</v>
      </c>
      <c r="AQ195" s="34">
        <v>45</v>
      </c>
      <c r="AR195" s="34" t="s">
        <v>398</v>
      </c>
      <c r="AS195" s="34">
        <v>223778</v>
      </c>
      <c r="AT195" s="34">
        <v>2237.7800000000002</v>
      </c>
      <c r="AU195" s="34" t="s">
        <v>408</v>
      </c>
      <c r="AV195" s="43" t="s">
        <v>1079</v>
      </c>
      <c r="AW195" t="str">
        <f t="shared" ref="AW195:AW258" si="9">CONCATENATE(A195,B195,C195,D195,E195,F195,G195,H195,I195,J195,K195,L195,M195,N195,O195,P195,Q195,R195,S195,T195,U195,V195,W195,X195,Y195,Z195,AA195,AB195,AC195,AD195,AE195,AF195,AG195,AH195,AI195,AJ195,AK195,AL195,AM195,AN195,AO195,AP195,AQ195,AR195,AS195,AT195,AU195,AV195)</f>
        <v>1191011000737112930FXBXXNNX XLVX DX MXURX3514.47SIMSIMSIM2200116705744777.875ABREC044777.87526683.916666666743368.87543373.875000000AMIL45AMIL 500 QP NACIONAL2237782237.78ATIVORepasse</v>
      </c>
      <c r="AX195">
        <f t="shared" si="8"/>
        <v>0</v>
      </c>
      <c r="AY195">
        <v>8</v>
      </c>
      <c r="AZ195">
        <v>1</v>
      </c>
      <c r="BA195">
        <f t="shared" ref="BA195:BA258" si="10">IF(J195=J194,1,0)</f>
        <v>0</v>
      </c>
    </row>
    <row r="196" spans="1:53">
      <c r="A196" s="33"/>
      <c r="B196" s="33"/>
      <c r="C196" s="33"/>
      <c r="D196" s="33"/>
      <c r="E196" s="33"/>
      <c r="F196" s="36">
        <v>1189455000</v>
      </c>
      <c r="G196" s="33"/>
      <c r="H196" s="33"/>
      <c r="I196" s="33"/>
      <c r="J196" s="36">
        <v>73711302</v>
      </c>
      <c r="K196" s="30">
        <v>0</v>
      </c>
      <c r="L196" s="36" t="s">
        <v>521</v>
      </c>
      <c r="M196" s="33"/>
      <c r="N196" s="33"/>
      <c r="O196" s="33"/>
      <c r="P196" s="33"/>
      <c r="Q196" s="33"/>
      <c r="R196" s="36">
        <v>1287.56</v>
      </c>
      <c r="S196" s="36" t="s">
        <v>404</v>
      </c>
      <c r="T196" s="36" t="s">
        <v>404</v>
      </c>
      <c r="U196" s="36" t="s">
        <v>404</v>
      </c>
      <c r="V196" s="36">
        <v>19</v>
      </c>
      <c r="W196" s="36">
        <v>0</v>
      </c>
      <c r="X196" s="36">
        <v>1</v>
      </c>
      <c r="Y196" s="36">
        <v>167058</v>
      </c>
      <c r="Z196" s="37">
        <v>44777.875</v>
      </c>
      <c r="AA196" s="36" t="s">
        <v>387</v>
      </c>
      <c r="AB196" s="36">
        <v>0</v>
      </c>
      <c r="AC196" s="37">
        <v>44749.875</v>
      </c>
      <c r="AD196" s="37">
        <v>44777.875</v>
      </c>
      <c r="AE196" s="37">
        <v>40806.875</v>
      </c>
      <c r="AF196" s="37">
        <v>44749.875</v>
      </c>
      <c r="AG196" s="37">
        <v>44346.875</v>
      </c>
      <c r="AH196" s="37">
        <v>43373.875</v>
      </c>
      <c r="AI196" s="36"/>
      <c r="AJ196" s="36">
        <v>0</v>
      </c>
      <c r="AK196" s="36">
        <v>0</v>
      </c>
      <c r="AL196" s="36">
        <v>0</v>
      </c>
      <c r="AM196" s="36">
        <v>0</v>
      </c>
      <c r="AN196" s="36">
        <v>0</v>
      </c>
      <c r="AO196" s="36">
        <v>0</v>
      </c>
      <c r="AP196" s="36" t="s">
        <v>389</v>
      </c>
      <c r="AQ196" s="36">
        <v>45</v>
      </c>
      <c r="AR196" s="36" t="s">
        <v>398</v>
      </c>
      <c r="AS196" s="36">
        <v>153282</v>
      </c>
      <c r="AT196" s="36">
        <v>1532.82</v>
      </c>
      <c r="AU196" s="36" t="s">
        <v>391</v>
      </c>
      <c r="AV196" s="43" t="s">
        <v>1079</v>
      </c>
      <c r="AW196" t="str">
        <f t="shared" si="9"/>
        <v>1189455000737113020XRTHUR XMXDX WXPPXLXRX1287.56SIMSIMSIM190116705844777.875FNEL044749.87544777.87540806.87544749.87544346.87543373.875000000AMIL45AMIL 500 QP NACIONAL1532821532.82INATIVORepasse</v>
      </c>
      <c r="AX196">
        <f t="shared" ref="AX196:AX259" si="11">IF(AW196=AW195,1,0)</f>
        <v>0</v>
      </c>
      <c r="AY196">
        <v>8</v>
      </c>
      <c r="AZ196">
        <v>1</v>
      </c>
      <c r="BA196">
        <f t="shared" si="10"/>
        <v>0</v>
      </c>
    </row>
    <row r="197" spans="1:53">
      <c r="A197" s="33"/>
      <c r="B197" s="33"/>
      <c r="C197" s="33"/>
      <c r="D197" s="33"/>
      <c r="E197" s="33"/>
      <c r="F197" s="36">
        <v>1189442000</v>
      </c>
      <c r="G197" s="33"/>
      <c r="H197" s="33"/>
      <c r="I197" s="33"/>
      <c r="J197" s="36">
        <v>73711602</v>
      </c>
      <c r="K197" s="30">
        <v>0</v>
      </c>
      <c r="L197" s="36" t="s">
        <v>393</v>
      </c>
      <c r="M197" s="33"/>
      <c r="N197" s="33"/>
      <c r="O197" s="33"/>
      <c r="P197" s="33"/>
      <c r="Q197" s="33"/>
      <c r="R197" s="36">
        <v>868.74</v>
      </c>
      <c r="S197" s="36" t="s">
        <v>386</v>
      </c>
      <c r="T197" s="36" t="s">
        <v>386</v>
      </c>
      <c r="U197" s="36" t="s">
        <v>386</v>
      </c>
      <c r="V197" s="36">
        <v>57</v>
      </c>
      <c r="W197" s="36">
        <v>0</v>
      </c>
      <c r="X197" s="36">
        <v>1</v>
      </c>
      <c r="Y197" s="36">
        <v>165996</v>
      </c>
      <c r="Z197" s="37">
        <v>44777.875</v>
      </c>
      <c r="AA197" s="36" t="s">
        <v>392</v>
      </c>
      <c r="AB197" s="36">
        <v>0</v>
      </c>
      <c r="AC197" s="37">
        <v>44711.875</v>
      </c>
      <c r="AD197" s="37">
        <v>44777.875</v>
      </c>
      <c r="AE197" s="37">
        <v>23257.875</v>
      </c>
      <c r="AF197" s="37">
        <v>44711.875</v>
      </c>
      <c r="AG197" s="37">
        <v>44679.875</v>
      </c>
      <c r="AH197" s="37">
        <v>43373.875</v>
      </c>
      <c r="AI197" s="36"/>
      <c r="AJ197" s="36">
        <v>0</v>
      </c>
      <c r="AK197" s="36">
        <v>0</v>
      </c>
      <c r="AL197" s="36">
        <v>0</v>
      </c>
      <c r="AM197" s="36">
        <v>0</v>
      </c>
      <c r="AN197" s="36">
        <v>0</v>
      </c>
      <c r="AO197" s="36">
        <v>0</v>
      </c>
      <c r="AP197" s="36" t="s">
        <v>389</v>
      </c>
      <c r="AQ197" s="36"/>
      <c r="AR197" s="36" t="s">
        <v>394</v>
      </c>
      <c r="AS197" s="36">
        <v>103421</v>
      </c>
      <c r="AT197" s="36">
        <v>1034.21</v>
      </c>
      <c r="AU197" s="36" t="s">
        <v>391</v>
      </c>
      <c r="AV197" s="43" t="s">
        <v>1079</v>
      </c>
      <c r="AW197" t="str">
        <f t="shared" si="9"/>
        <v>1189442000737116020LUXZ WXLX XQUXXRX868.74NÃONÃONÃO570116599644777.875ANMEP044711.87544777.87523257.87544711.87544679.87543373.875000000AMILNEXT PLUS RM RJ1034211034.21INATIVORepasse</v>
      </c>
      <c r="AX197">
        <f t="shared" si="11"/>
        <v>0</v>
      </c>
      <c r="AY197">
        <v>8</v>
      </c>
      <c r="AZ197">
        <v>1</v>
      </c>
      <c r="BA197">
        <f t="shared" si="10"/>
        <v>0</v>
      </c>
    </row>
    <row r="198" spans="1:53">
      <c r="A198" s="33"/>
      <c r="B198" s="33"/>
      <c r="C198" s="33"/>
      <c r="D198" s="33"/>
      <c r="E198" s="33"/>
      <c r="F198" s="34">
        <v>1191011000</v>
      </c>
      <c r="G198" s="33"/>
      <c r="H198" s="33"/>
      <c r="I198" s="33"/>
      <c r="J198" s="34">
        <v>73724390</v>
      </c>
      <c r="K198" s="29">
        <v>0</v>
      </c>
      <c r="L198" s="34" t="s">
        <v>522</v>
      </c>
      <c r="M198" s="33"/>
      <c r="N198" s="33"/>
      <c r="O198" s="33"/>
      <c r="P198" s="33"/>
      <c r="Q198" s="33"/>
      <c r="R198" s="34">
        <v>1172.3599999999999</v>
      </c>
      <c r="S198" s="34" t="s">
        <v>386</v>
      </c>
      <c r="T198" s="34" t="s">
        <v>386</v>
      </c>
      <c r="U198" s="34" t="s">
        <v>386</v>
      </c>
      <c r="V198" s="34">
        <v>220</v>
      </c>
      <c r="W198" s="34">
        <v>0</v>
      </c>
      <c r="X198" s="34">
        <v>1</v>
      </c>
      <c r="Y198" s="34">
        <v>167609</v>
      </c>
      <c r="Z198" s="35">
        <v>44777.875</v>
      </c>
      <c r="AA198" s="34" t="s">
        <v>473</v>
      </c>
      <c r="AB198" s="34">
        <v>0</v>
      </c>
      <c r="AC198" s="35">
        <v>44661.875</v>
      </c>
      <c r="AD198" s="35">
        <v>44777.875</v>
      </c>
      <c r="AE198" s="35">
        <v>30631.916666666668</v>
      </c>
      <c r="AF198" s="35">
        <v>44661.875</v>
      </c>
      <c r="AG198" s="35"/>
      <c r="AH198" s="35">
        <v>43373.875</v>
      </c>
      <c r="AI198" s="34"/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4">
        <v>0</v>
      </c>
      <c r="AP198" s="34" t="s">
        <v>389</v>
      </c>
      <c r="AQ198" s="34"/>
      <c r="AR198" s="34" t="s">
        <v>476</v>
      </c>
      <c r="AS198" s="34">
        <v>139569</v>
      </c>
      <c r="AT198" s="34">
        <v>1395.69</v>
      </c>
      <c r="AU198" s="34" t="s">
        <v>391</v>
      </c>
      <c r="AV198" s="43" t="s">
        <v>1079</v>
      </c>
      <c r="AW198" t="str">
        <f t="shared" si="9"/>
        <v>1191011000737243900JXX MXGUXL DX XUX XNTX1172.36NÃONÃONÃO2200116760944777.875ABREC044661.87544777.87530631.916666666744661.87543373.875000000AMILAMIL 400 QC NACIONAL1395691395.69INATIVORepasse</v>
      </c>
      <c r="AX198">
        <f t="shared" si="11"/>
        <v>0</v>
      </c>
      <c r="AY198">
        <v>8</v>
      </c>
      <c r="AZ198">
        <v>1</v>
      </c>
      <c r="BA198">
        <f t="shared" si="10"/>
        <v>0</v>
      </c>
    </row>
    <row r="199" spans="1:53">
      <c r="A199" s="33"/>
      <c r="B199" s="33"/>
      <c r="C199" s="33"/>
      <c r="D199" s="33"/>
      <c r="E199" s="33"/>
      <c r="F199" s="36">
        <v>1189455000</v>
      </c>
      <c r="G199" s="33"/>
      <c r="H199" s="33"/>
      <c r="I199" s="33"/>
      <c r="J199" s="36">
        <v>73724407</v>
      </c>
      <c r="K199" s="30">
        <v>0</v>
      </c>
      <c r="L199" s="36" t="s">
        <v>523</v>
      </c>
      <c r="M199" s="33"/>
      <c r="N199" s="33"/>
      <c r="O199" s="33"/>
      <c r="P199" s="33"/>
      <c r="Q199" s="33"/>
      <c r="R199" s="36">
        <v>1620.95</v>
      </c>
      <c r="S199" s="36" t="s">
        <v>404</v>
      </c>
      <c r="T199" s="36" t="s">
        <v>404</v>
      </c>
      <c r="U199" s="36" t="s">
        <v>404</v>
      </c>
      <c r="V199" s="36">
        <v>19</v>
      </c>
      <c r="W199" s="36">
        <v>0</v>
      </c>
      <c r="X199" s="36">
        <v>1</v>
      </c>
      <c r="Y199" s="36">
        <v>167610</v>
      </c>
      <c r="Z199" s="37">
        <v>44777.875</v>
      </c>
      <c r="AA199" s="36" t="s">
        <v>387</v>
      </c>
      <c r="AB199" s="36">
        <v>0</v>
      </c>
      <c r="AC199" s="37">
        <v>44770.875</v>
      </c>
      <c r="AD199" s="37">
        <v>44777.875</v>
      </c>
      <c r="AE199" s="37">
        <v>40767.875</v>
      </c>
      <c r="AF199" s="37">
        <v>44770.875</v>
      </c>
      <c r="AG199" s="37"/>
      <c r="AH199" s="37">
        <v>43373.875</v>
      </c>
      <c r="AI199" s="36"/>
      <c r="AJ199" s="36">
        <v>0</v>
      </c>
      <c r="AK199" s="36">
        <v>0</v>
      </c>
      <c r="AL199" s="36">
        <v>0</v>
      </c>
      <c r="AM199" s="36">
        <v>0</v>
      </c>
      <c r="AN199" s="36">
        <v>0</v>
      </c>
      <c r="AO199" s="36">
        <v>0</v>
      </c>
      <c r="AP199" s="36" t="s">
        <v>389</v>
      </c>
      <c r="AQ199" s="36">
        <v>45</v>
      </c>
      <c r="AR199" s="36" t="s">
        <v>483</v>
      </c>
      <c r="AS199" s="36">
        <v>19297</v>
      </c>
      <c r="AT199" s="36">
        <v>1929.7</v>
      </c>
      <c r="AU199" s="36" t="s">
        <v>391</v>
      </c>
      <c r="AV199" s="43" t="s">
        <v>1079</v>
      </c>
      <c r="AW199" t="str">
        <f t="shared" si="9"/>
        <v>1189455000737244070VXTXR WXXLHX MXWHXDX1620.95SIMSIMSIM190116761044777.875FNEL044770.87544777.87540767.87544770.87543373.875000000AMIL45AMIL 700 QP NACIONAL192971929.7INATIVORepasse</v>
      </c>
      <c r="AX199">
        <f t="shared" si="11"/>
        <v>0</v>
      </c>
      <c r="AY199">
        <v>8</v>
      </c>
      <c r="AZ199">
        <v>1</v>
      </c>
      <c r="BA199">
        <f t="shared" si="10"/>
        <v>0</v>
      </c>
    </row>
    <row r="200" spans="1:53">
      <c r="A200" s="33"/>
      <c r="B200" s="33"/>
      <c r="C200" s="33"/>
      <c r="D200" s="33"/>
      <c r="E200" s="33"/>
      <c r="F200" s="36"/>
      <c r="G200" s="33"/>
      <c r="H200" s="33"/>
      <c r="I200" s="33"/>
      <c r="J200" s="36">
        <v>73744736</v>
      </c>
      <c r="K200" s="30">
        <v>0</v>
      </c>
      <c r="L200" s="36" t="s">
        <v>515</v>
      </c>
      <c r="M200" s="33"/>
      <c r="N200" s="33"/>
      <c r="O200" s="33"/>
      <c r="P200" s="33"/>
      <c r="Q200" s="33"/>
      <c r="R200" s="36">
        <v>1784.23</v>
      </c>
      <c r="S200" s="36" t="s">
        <v>404</v>
      </c>
      <c r="T200" s="36" t="s">
        <v>404</v>
      </c>
      <c r="U200" s="36" t="s">
        <v>404</v>
      </c>
      <c r="V200" s="36">
        <v>57</v>
      </c>
      <c r="W200" s="36">
        <v>0</v>
      </c>
      <c r="X200" s="36">
        <v>1</v>
      </c>
      <c r="Y200" s="36">
        <v>165859</v>
      </c>
      <c r="Z200" s="37">
        <v>44777.875</v>
      </c>
      <c r="AA200" s="36" t="s">
        <v>392</v>
      </c>
      <c r="AB200" s="36">
        <v>0</v>
      </c>
      <c r="AC200" s="37"/>
      <c r="AD200" s="37">
        <v>44777.875</v>
      </c>
      <c r="AE200" s="37">
        <v>32779.875</v>
      </c>
      <c r="AF200" s="37">
        <v>43800.875</v>
      </c>
      <c r="AG200" s="37">
        <v>43796.875</v>
      </c>
      <c r="AH200" s="37">
        <v>43373.875</v>
      </c>
      <c r="AI200" s="36"/>
      <c r="AJ200" s="36">
        <v>0</v>
      </c>
      <c r="AK200" s="36">
        <v>0</v>
      </c>
      <c r="AL200" s="36">
        <v>0</v>
      </c>
      <c r="AM200" s="36">
        <v>0</v>
      </c>
      <c r="AN200" s="36">
        <v>0</v>
      </c>
      <c r="AO200" s="36">
        <v>0</v>
      </c>
      <c r="AP200" s="36" t="s">
        <v>389</v>
      </c>
      <c r="AQ200" s="36">
        <v>45</v>
      </c>
      <c r="AR200" s="36" t="s">
        <v>476</v>
      </c>
      <c r="AS200" s="36">
        <v>212411</v>
      </c>
      <c r="AT200" s="36">
        <v>2124.11</v>
      </c>
      <c r="AU200" s="36" t="s">
        <v>408</v>
      </c>
      <c r="AV200" s="43" t="s">
        <v>1079</v>
      </c>
      <c r="AW200" t="str">
        <f t="shared" si="9"/>
        <v>737447360XGXR WXTX XLVX1784.23SIMSIMSIM570116585944777.875ANMEP044777.87532779.87543800.87543796.87543373.875000000AMIL45AMIL 400 QC NACIONAL2124112124.11ATIVORepasse</v>
      </c>
      <c r="AX200">
        <f t="shared" si="11"/>
        <v>0</v>
      </c>
      <c r="AY200">
        <v>8</v>
      </c>
      <c r="AZ200">
        <v>1</v>
      </c>
      <c r="BA200">
        <f t="shared" si="10"/>
        <v>0</v>
      </c>
    </row>
    <row r="201" spans="1:53">
      <c r="A201" s="33"/>
      <c r="B201" s="33"/>
      <c r="C201" s="33"/>
      <c r="D201" s="33"/>
      <c r="E201" s="33"/>
      <c r="F201" s="34"/>
      <c r="G201" s="33"/>
      <c r="H201" s="33"/>
      <c r="I201" s="33"/>
      <c r="J201" s="34">
        <v>73797739</v>
      </c>
      <c r="K201" s="29">
        <v>0</v>
      </c>
      <c r="L201" s="34" t="s">
        <v>747</v>
      </c>
      <c r="M201" s="33"/>
      <c r="N201" s="33"/>
      <c r="O201" s="33"/>
      <c r="P201" s="33"/>
      <c r="Q201" s="33"/>
      <c r="R201" s="34">
        <v>508.58</v>
      </c>
      <c r="S201" s="34" t="s">
        <v>404</v>
      </c>
      <c r="T201" s="34" t="s">
        <v>404</v>
      </c>
      <c r="U201" s="34" t="s">
        <v>404</v>
      </c>
      <c r="V201" s="34">
        <v>19</v>
      </c>
      <c r="W201" s="34">
        <v>0</v>
      </c>
      <c r="X201" s="34">
        <v>1</v>
      </c>
      <c r="Y201" s="34">
        <v>168099</v>
      </c>
      <c r="Z201" s="35">
        <v>44761.875</v>
      </c>
      <c r="AA201" s="34" t="s">
        <v>387</v>
      </c>
      <c r="AB201" s="34">
        <v>0</v>
      </c>
      <c r="AC201" s="35">
        <v>44756.875</v>
      </c>
      <c r="AD201" s="35">
        <v>44761.875</v>
      </c>
      <c r="AE201" s="35">
        <v>36910.916666666664</v>
      </c>
      <c r="AF201" s="35">
        <v>44756.875</v>
      </c>
      <c r="AG201" s="35"/>
      <c r="AH201" s="35">
        <v>43387.875</v>
      </c>
      <c r="AI201" s="34"/>
      <c r="AJ201" s="34">
        <v>0</v>
      </c>
      <c r="AK201" s="34">
        <v>0</v>
      </c>
      <c r="AL201" s="34">
        <v>0</v>
      </c>
      <c r="AM201" s="34">
        <v>0</v>
      </c>
      <c r="AN201" s="34">
        <v>0</v>
      </c>
      <c r="AO201" s="34">
        <v>0</v>
      </c>
      <c r="AP201" s="34" t="s">
        <v>389</v>
      </c>
      <c r="AQ201" s="34">
        <v>44</v>
      </c>
      <c r="AR201" s="34" t="s">
        <v>394</v>
      </c>
      <c r="AS201" s="34">
        <v>60547</v>
      </c>
      <c r="AT201" s="34">
        <v>605.47</v>
      </c>
      <c r="AU201" s="34" t="s">
        <v>391</v>
      </c>
      <c r="AV201" s="43" t="s">
        <v>1079</v>
      </c>
      <c r="AW201" t="str">
        <f t="shared" si="9"/>
        <v>737977390XNX BXXTRXZ DX XLXVXXRX QUXXRXZ508.58SIMSIMSIM190116809944761.875FNEL044756.87544761.87536910.916666666744756.87543387.875000000AMIL44NEXT PLUS RM RJ60547605.47INATIVORepasse</v>
      </c>
      <c r="AX201">
        <f t="shared" si="11"/>
        <v>0</v>
      </c>
      <c r="AY201">
        <v>7</v>
      </c>
      <c r="AZ201">
        <v>1</v>
      </c>
      <c r="BA201">
        <f t="shared" si="10"/>
        <v>0</v>
      </c>
    </row>
    <row r="202" spans="1:53">
      <c r="A202" s="33"/>
      <c r="B202" s="33"/>
      <c r="C202" s="33"/>
      <c r="D202" s="33"/>
      <c r="E202" s="33"/>
      <c r="F202" s="36"/>
      <c r="G202" s="33"/>
      <c r="H202" s="33"/>
      <c r="I202" s="33"/>
      <c r="J202" s="36">
        <v>73797739</v>
      </c>
      <c r="K202" s="30">
        <v>0</v>
      </c>
      <c r="L202" s="36" t="s">
        <v>747</v>
      </c>
      <c r="M202" s="33"/>
      <c r="N202" s="33"/>
      <c r="O202" s="33"/>
      <c r="P202" s="33"/>
      <c r="Q202" s="33"/>
      <c r="R202" s="36">
        <v>508.58</v>
      </c>
      <c r="S202" s="36" t="s">
        <v>404</v>
      </c>
      <c r="T202" s="36" t="s">
        <v>404</v>
      </c>
      <c r="U202" s="36" t="s">
        <v>404</v>
      </c>
      <c r="V202" s="36">
        <v>19</v>
      </c>
      <c r="W202" s="36">
        <v>0</v>
      </c>
      <c r="X202" s="36">
        <v>1</v>
      </c>
      <c r="Y202" s="36">
        <v>168099</v>
      </c>
      <c r="Z202" s="37">
        <v>44761.875</v>
      </c>
      <c r="AA202" s="36" t="s">
        <v>387</v>
      </c>
      <c r="AB202" s="36">
        <v>0</v>
      </c>
      <c r="AC202" s="37">
        <v>44756.875</v>
      </c>
      <c r="AD202" s="37">
        <v>44761.875</v>
      </c>
      <c r="AE202" s="37">
        <v>36910.916666666664</v>
      </c>
      <c r="AF202" s="37">
        <v>44756.875</v>
      </c>
      <c r="AG202" s="37"/>
      <c r="AH202" s="37">
        <v>43387.875</v>
      </c>
      <c r="AI202" s="36"/>
      <c r="AJ202" s="36">
        <v>0</v>
      </c>
      <c r="AK202" s="36">
        <v>0</v>
      </c>
      <c r="AL202" s="36">
        <v>0</v>
      </c>
      <c r="AM202" s="36">
        <v>0</v>
      </c>
      <c r="AN202" s="36">
        <v>0</v>
      </c>
      <c r="AO202" s="36">
        <v>0</v>
      </c>
      <c r="AP202" s="36" t="s">
        <v>389</v>
      </c>
      <c r="AQ202" s="36">
        <v>44</v>
      </c>
      <c r="AR202" s="36" t="s">
        <v>394</v>
      </c>
      <c r="AS202" s="36">
        <v>60547</v>
      </c>
      <c r="AT202" s="36">
        <v>605.47</v>
      </c>
      <c r="AU202" s="36" t="s">
        <v>391</v>
      </c>
      <c r="AV202" s="43" t="s">
        <v>1079</v>
      </c>
      <c r="AW202" t="str">
        <f t="shared" si="9"/>
        <v>737977390XNX BXXTRXZ DX XLXVXXRX QUXXRXZ508.58SIMSIMSIM190116809944761.875FNEL044756.87544761.87536910.916666666744756.87543387.875000000AMIL44NEXT PLUS RM RJ60547605.47INATIVORepasse</v>
      </c>
      <c r="AX202">
        <f t="shared" si="11"/>
        <v>1</v>
      </c>
      <c r="AY202">
        <v>7</v>
      </c>
      <c r="AZ202">
        <v>1</v>
      </c>
      <c r="BA202">
        <f t="shared" si="10"/>
        <v>1</v>
      </c>
    </row>
    <row r="203" spans="1:53">
      <c r="A203" s="33"/>
      <c r="B203" s="33"/>
      <c r="C203" s="33"/>
      <c r="D203" s="33"/>
      <c r="E203" s="33"/>
      <c r="F203" s="34"/>
      <c r="G203" s="33"/>
      <c r="H203" s="33"/>
      <c r="I203" s="33"/>
      <c r="J203" s="34">
        <v>73797739</v>
      </c>
      <c r="K203" s="29">
        <v>0</v>
      </c>
      <c r="L203" s="34" t="s">
        <v>747</v>
      </c>
      <c r="M203" s="33"/>
      <c r="N203" s="33"/>
      <c r="O203" s="33"/>
      <c r="P203" s="33"/>
      <c r="Q203" s="33"/>
      <c r="R203" s="34">
        <v>508.58</v>
      </c>
      <c r="S203" s="34" t="s">
        <v>404</v>
      </c>
      <c r="T203" s="34" t="s">
        <v>404</v>
      </c>
      <c r="U203" s="34" t="s">
        <v>404</v>
      </c>
      <c r="V203" s="34">
        <v>19</v>
      </c>
      <c r="W203" s="34">
        <v>0</v>
      </c>
      <c r="X203" s="34">
        <v>1</v>
      </c>
      <c r="Y203" s="34">
        <v>168099</v>
      </c>
      <c r="Z203" s="35">
        <v>44761.875</v>
      </c>
      <c r="AA203" s="34" t="s">
        <v>387</v>
      </c>
      <c r="AB203" s="34">
        <v>0</v>
      </c>
      <c r="AC203" s="35">
        <v>44756.875</v>
      </c>
      <c r="AD203" s="35">
        <v>44761.875</v>
      </c>
      <c r="AE203" s="35">
        <v>36910.916666666664</v>
      </c>
      <c r="AF203" s="35">
        <v>44756.875</v>
      </c>
      <c r="AG203" s="35"/>
      <c r="AH203" s="35">
        <v>43387.875</v>
      </c>
      <c r="AI203" s="34"/>
      <c r="AJ203" s="34">
        <v>0</v>
      </c>
      <c r="AK203" s="34">
        <v>0</v>
      </c>
      <c r="AL203" s="34">
        <v>0</v>
      </c>
      <c r="AM203" s="34">
        <v>0</v>
      </c>
      <c r="AN203" s="34">
        <v>0</v>
      </c>
      <c r="AO203" s="34">
        <v>0</v>
      </c>
      <c r="AP203" s="34" t="s">
        <v>389</v>
      </c>
      <c r="AQ203" s="34">
        <v>44</v>
      </c>
      <c r="AR203" s="34" t="s">
        <v>394</v>
      </c>
      <c r="AS203" s="34">
        <v>60547</v>
      </c>
      <c r="AT203" s="34">
        <v>605.47</v>
      </c>
      <c r="AU203" s="34" t="s">
        <v>391</v>
      </c>
      <c r="AV203" s="43" t="s">
        <v>1079</v>
      </c>
      <c r="AW203" t="str">
        <f t="shared" si="9"/>
        <v>737977390XNX BXXTRXZ DX XLXVXXRX QUXXRXZ508.58SIMSIMSIM190116809944761.875FNEL044756.87544761.87536910.916666666744756.87543387.875000000AMIL44NEXT PLUS RM RJ60547605.47INATIVORepasse</v>
      </c>
      <c r="AX203">
        <f t="shared" si="11"/>
        <v>1</v>
      </c>
      <c r="AY203">
        <v>7</v>
      </c>
      <c r="AZ203">
        <v>1</v>
      </c>
      <c r="BA203">
        <f t="shared" si="10"/>
        <v>1</v>
      </c>
    </row>
    <row r="204" spans="1:53">
      <c r="A204" s="33"/>
      <c r="B204" s="33"/>
      <c r="C204" s="33"/>
      <c r="D204" s="33"/>
      <c r="E204" s="33"/>
      <c r="F204" s="34">
        <v>0</v>
      </c>
      <c r="G204" s="33"/>
      <c r="H204" s="33"/>
      <c r="I204" s="33"/>
      <c r="J204" s="34">
        <v>73799332</v>
      </c>
      <c r="K204" s="29">
        <v>0</v>
      </c>
      <c r="L204" s="34" t="s">
        <v>743</v>
      </c>
      <c r="M204" s="33"/>
      <c r="N204" s="33"/>
      <c r="O204" s="33"/>
      <c r="P204" s="33"/>
      <c r="Q204" s="33"/>
      <c r="R204" s="34">
        <v>664.5</v>
      </c>
      <c r="S204" s="34" t="s">
        <v>404</v>
      </c>
      <c r="T204" s="34" t="s">
        <v>404</v>
      </c>
      <c r="U204" s="34" t="s">
        <v>404</v>
      </c>
      <c r="V204" s="34">
        <v>57</v>
      </c>
      <c r="W204" s="34">
        <v>0</v>
      </c>
      <c r="X204" s="34">
        <v>1</v>
      </c>
      <c r="Y204" s="34">
        <v>168090</v>
      </c>
      <c r="Z204" s="35">
        <v>44761.875</v>
      </c>
      <c r="AA204" s="34" t="s">
        <v>392</v>
      </c>
      <c r="AB204" s="34">
        <v>0</v>
      </c>
      <c r="AC204" s="35">
        <v>44754.875</v>
      </c>
      <c r="AD204" s="35">
        <v>44761.875</v>
      </c>
      <c r="AE204" s="35">
        <v>30803.875</v>
      </c>
      <c r="AF204" s="35">
        <v>44754.875</v>
      </c>
      <c r="AG204" s="35"/>
      <c r="AH204" s="35">
        <v>43387.875</v>
      </c>
      <c r="AI204" s="34"/>
      <c r="AJ204" s="34">
        <v>0</v>
      </c>
      <c r="AK204" s="34">
        <v>0</v>
      </c>
      <c r="AL204" s="34">
        <v>0</v>
      </c>
      <c r="AM204" s="34">
        <v>0</v>
      </c>
      <c r="AN204" s="34">
        <v>0</v>
      </c>
      <c r="AO204" s="34">
        <v>0</v>
      </c>
      <c r="AP204" s="34" t="s">
        <v>389</v>
      </c>
      <c r="AQ204" s="34">
        <v>44</v>
      </c>
      <c r="AR204" s="34" t="s">
        <v>400</v>
      </c>
      <c r="AS204" s="34">
        <v>79106</v>
      </c>
      <c r="AT204" s="34">
        <v>791.06</v>
      </c>
      <c r="AU204" s="34" t="s">
        <v>391</v>
      </c>
      <c r="AV204" s="43" t="s">
        <v>1079</v>
      </c>
      <c r="AW204" t="str">
        <f t="shared" si="9"/>
        <v>0737993320MXRGXRXDX WXRNXXRX DX MXURX664.5SIMSIMSIM570116809044761.875ANMEP044754.87544761.87530803.87544754.87543387.875000000AMIL44NEXT MUNICIPAL SÃO PAULO79106791.06INATIVORepasse</v>
      </c>
      <c r="AX204">
        <f t="shared" si="11"/>
        <v>0</v>
      </c>
      <c r="AY204">
        <v>7</v>
      </c>
      <c r="AZ204">
        <v>1</v>
      </c>
      <c r="BA204">
        <f t="shared" si="10"/>
        <v>0</v>
      </c>
    </row>
    <row r="205" spans="1:53">
      <c r="A205" s="33"/>
      <c r="B205" s="33"/>
      <c r="C205" s="33"/>
      <c r="D205" s="33"/>
      <c r="E205" s="33"/>
      <c r="F205" s="36">
        <v>0</v>
      </c>
      <c r="G205" s="33"/>
      <c r="H205" s="33"/>
      <c r="I205" s="33"/>
      <c r="J205" s="36">
        <v>73799332</v>
      </c>
      <c r="K205" s="30">
        <v>0</v>
      </c>
      <c r="L205" s="36" t="s">
        <v>743</v>
      </c>
      <c r="M205" s="33"/>
      <c r="N205" s="33"/>
      <c r="O205" s="33"/>
      <c r="P205" s="33"/>
      <c r="Q205" s="33"/>
      <c r="R205" s="36">
        <v>664.5</v>
      </c>
      <c r="S205" s="36" t="s">
        <v>404</v>
      </c>
      <c r="T205" s="36" t="s">
        <v>404</v>
      </c>
      <c r="U205" s="36" t="s">
        <v>404</v>
      </c>
      <c r="V205" s="36">
        <v>57</v>
      </c>
      <c r="W205" s="36">
        <v>0</v>
      </c>
      <c r="X205" s="36">
        <v>1</v>
      </c>
      <c r="Y205" s="36">
        <v>168090</v>
      </c>
      <c r="Z205" s="37">
        <v>44761.875</v>
      </c>
      <c r="AA205" s="36" t="s">
        <v>392</v>
      </c>
      <c r="AB205" s="36">
        <v>0</v>
      </c>
      <c r="AC205" s="37">
        <v>44754.875</v>
      </c>
      <c r="AD205" s="37">
        <v>44761.875</v>
      </c>
      <c r="AE205" s="37">
        <v>30803.875</v>
      </c>
      <c r="AF205" s="37">
        <v>44754.875</v>
      </c>
      <c r="AG205" s="37"/>
      <c r="AH205" s="37">
        <v>43387.875</v>
      </c>
      <c r="AI205" s="36"/>
      <c r="AJ205" s="36">
        <v>0</v>
      </c>
      <c r="AK205" s="36">
        <v>0</v>
      </c>
      <c r="AL205" s="36">
        <v>0</v>
      </c>
      <c r="AM205" s="36">
        <v>0</v>
      </c>
      <c r="AN205" s="36">
        <v>0</v>
      </c>
      <c r="AO205" s="36">
        <v>0</v>
      </c>
      <c r="AP205" s="36" t="s">
        <v>389</v>
      </c>
      <c r="AQ205" s="36">
        <v>44</v>
      </c>
      <c r="AR205" s="36" t="s">
        <v>400</v>
      </c>
      <c r="AS205" s="36">
        <v>79106</v>
      </c>
      <c r="AT205" s="36">
        <v>791.06</v>
      </c>
      <c r="AU205" s="36" t="s">
        <v>391</v>
      </c>
      <c r="AV205" s="43" t="s">
        <v>1079</v>
      </c>
      <c r="AW205" t="str">
        <f t="shared" si="9"/>
        <v>0737993320MXRGXRXDX WXRNXXRX DX MXURX664.5SIMSIMSIM570116809044761.875ANMEP044754.87544761.87530803.87544754.87543387.875000000AMIL44NEXT MUNICIPAL SÃO PAULO79106791.06INATIVORepasse</v>
      </c>
      <c r="AX205">
        <f t="shared" si="11"/>
        <v>1</v>
      </c>
      <c r="AY205">
        <v>7</v>
      </c>
      <c r="AZ205">
        <v>1</v>
      </c>
      <c r="BA205">
        <f t="shared" si="10"/>
        <v>1</v>
      </c>
    </row>
    <row r="206" spans="1:53">
      <c r="A206" s="33"/>
      <c r="B206" s="33"/>
      <c r="C206" s="33"/>
      <c r="D206" s="33"/>
      <c r="E206" s="33"/>
      <c r="F206" s="34">
        <v>0</v>
      </c>
      <c r="G206" s="33"/>
      <c r="H206" s="33"/>
      <c r="I206" s="33"/>
      <c r="J206" s="34">
        <v>73799332</v>
      </c>
      <c r="K206" s="29">
        <v>0</v>
      </c>
      <c r="L206" s="34" t="s">
        <v>743</v>
      </c>
      <c r="M206" s="33"/>
      <c r="N206" s="33"/>
      <c r="O206" s="33"/>
      <c r="P206" s="33"/>
      <c r="Q206" s="33"/>
      <c r="R206" s="34">
        <v>664.5</v>
      </c>
      <c r="S206" s="34" t="s">
        <v>404</v>
      </c>
      <c r="T206" s="34" t="s">
        <v>404</v>
      </c>
      <c r="U206" s="34" t="s">
        <v>404</v>
      </c>
      <c r="V206" s="34">
        <v>57</v>
      </c>
      <c r="W206" s="34">
        <v>0</v>
      </c>
      <c r="X206" s="34">
        <v>1</v>
      </c>
      <c r="Y206" s="34">
        <v>168090</v>
      </c>
      <c r="Z206" s="35">
        <v>44761.875</v>
      </c>
      <c r="AA206" s="34" t="s">
        <v>392</v>
      </c>
      <c r="AB206" s="34">
        <v>0</v>
      </c>
      <c r="AC206" s="35">
        <v>44754.875</v>
      </c>
      <c r="AD206" s="35">
        <v>44761.875</v>
      </c>
      <c r="AE206" s="35">
        <v>30803.875</v>
      </c>
      <c r="AF206" s="35">
        <v>44754.875</v>
      </c>
      <c r="AG206" s="35"/>
      <c r="AH206" s="35">
        <v>43387.875</v>
      </c>
      <c r="AI206" s="34"/>
      <c r="AJ206" s="34">
        <v>0</v>
      </c>
      <c r="AK206" s="34">
        <v>0</v>
      </c>
      <c r="AL206" s="34">
        <v>0</v>
      </c>
      <c r="AM206" s="34">
        <v>0</v>
      </c>
      <c r="AN206" s="34">
        <v>0</v>
      </c>
      <c r="AO206" s="34">
        <v>0</v>
      </c>
      <c r="AP206" s="34" t="s">
        <v>389</v>
      </c>
      <c r="AQ206" s="34">
        <v>44</v>
      </c>
      <c r="AR206" s="34" t="s">
        <v>400</v>
      </c>
      <c r="AS206" s="34">
        <v>79106</v>
      </c>
      <c r="AT206" s="34">
        <v>791.06</v>
      </c>
      <c r="AU206" s="34" t="s">
        <v>391</v>
      </c>
      <c r="AV206" s="43" t="s">
        <v>1079</v>
      </c>
      <c r="AW206" t="str">
        <f t="shared" si="9"/>
        <v>0737993320MXRGXRXDX WXRNXXRX DX MXURX664.5SIMSIMSIM570116809044761.875ANMEP044754.87544761.87530803.87544754.87543387.875000000AMIL44NEXT MUNICIPAL SÃO PAULO79106791.06INATIVORepasse</v>
      </c>
      <c r="AX206">
        <f t="shared" si="11"/>
        <v>1</v>
      </c>
      <c r="AY206">
        <v>7</v>
      </c>
      <c r="AZ206">
        <v>1</v>
      </c>
      <c r="BA206">
        <f t="shared" si="10"/>
        <v>1</v>
      </c>
    </row>
    <row r="207" spans="1:53">
      <c r="A207" s="33"/>
      <c r="B207" s="33"/>
      <c r="C207" s="33"/>
      <c r="D207" s="33"/>
      <c r="E207" s="33"/>
      <c r="F207" s="36"/>
      <c r="G207" s="33"/>
      <c r="H207" s="33"/>
      <c r="I207" s="33"/>
      <c r="J207" s="36">
        <v>73799941</v>
      </c>
      <c r="K207" s="30">
        <v>0</v>
      </c>
      <c r="L207" s="36" t="s">
        <v>879</v>
      </c>
      <c r="M207" s="33"/>
      <c r="N207" s="33"/>
      <c r="O207" s="33"/>
      <c r="P207" s="33"/>
      <c r="Q207" s="33"/>
      <c r="R207" s="36">
        <v>508.58</v>
      </c>
      <c r="S207" s="36" t="s">
        <v>404</v>
      </c>
      <c r="T207" s="36" t="s">
        <v>404</v>
      </c>
      <c r="U207" s="36" t="s">
        <v>404</v>
      </c>
      <c r="V207" s="36">
        <v>19</v>
      </c>
      <c r="W207" s="36">
        <v>0</v>
      </c>
      <c r="X207" s="36">
        <v>1</v>
      </c>
      <c r="Y207" s="36">
        <v>168070</v>
      </c>
      <c r="Z207" s="37">
        <v>44761.875</v>
      </c>
      <c r="AA207" s="36" t="s">
        <v>387</v>
      </c>
      <c r="AB207" s="36">
        <v>0</v>
      </c>
      <c r="AC207" s="37"/>
      <c r="AD207" s="37">
        <v>44761.875</v>
      </c>
      <c r="AE207" s="37">
        <v>37672.875</v>
      </c>
      <c r="AF207" s="37">
        <v>43381.875</v>
      </c>
      <c r="AG207" s="37"/>
      <c r="AH207" s="37">
        <v>43387.875</v>
      </c>
      <c r="AI207" s="36"/>
      <c r="AJ207" s="36">
        <v>0</v>
      </c>
      <c r="AK207" s="36">
        <v>0</v>
      </c>
      <c r="AL207" s="36">
        <v>0</v>
      </c>
      <c r="AM207" s="36">
        <v>0</v>
      </c>
      <c r="AN207" s="36">
        <v>0</v>
      </c>
      <c r="AO207" s="36">
        <v>0</v>
      </c>
      <c r="AP207" s="36" t="s">
        <v>389</v>
      </c>
      <c r="AQ207" s="36">
        <v>44</v>
      </c>
      <c r="AR207" s="36" t="s">
        <v>394</v>
      </c>
      <c r="AS207" s="36">
        <v>60547</v>
      </c>
      <c r="AT207" s="36">
        <v>605.47</v>
      </c>
      <c r="AU207" s="36" t="s">
        <v>408</v>
      </c>
      <c r="AV207" s="43" t="s">
        <v>1079</v>
      </c>
      <c r="AW207" t="str">
        <f t="shared" si="9"/>
        <v>737999410DXVX DX XUZX FXRRXXRX MXLX508.58SIMSIMSIM190116807044761.875FNEL044761.87537672.87543381.87543387.875000000AMIL44NEXT PLUS RM RJ60547605.47ATIVORepasse</v>
      </c>
      <c r="AX207">
        <f t="shared" si="11"/>
        <v>0</v>
      </c>
      <c r="AY207">
        <v>7</v>
      </c>
      <c r="AZ207">
        <v>1</v>
      </c>
      <c r="BA207">
        <f t="shared" si="10"/>
        <v>0</v>
      </c>
    </row>
    <row r="208" spans="1:53">
      <c r="A208" s="33"/>
      <c r="B208" s="33"/>
      <c r="C208" s="33"/>
      <c r="D208" s="33"/>
      <c r="E208" s="33"/>
      <c r="F208" s="34"/>
      <c r="G208" s="33"/>
      <c r="H208" s="33"/>
      <c r="I208" s="33"/>
      <c r="J208" s="34">
        <v>73799941</v>
      </c>
      <c r="K208" s="29">
        <v>0</v>
      </c>
      <c r="L208" s="34" t="s">
        <v>879</v>
      </c>
      <c r="M208" s="33"/>
      <c r="N208" s="33"/>
      <c r="O208" s="33"/>
      <c r="P208" s="33"/>
      <c r="Q208" s="33"/>
      <c r="R208" s="34">
        <v>508.58</v>
      </c>
      <c r="S208" s="34" t="s">
        <v>404</v>
      </c>
      <c r="T208" s="34" t="s">
        <v>404</v>
      </c>
      <c r="U208" s="34" t="s">
        <v>404</v>
      </c>
      <c r="V208" s="34">
        <v>19</v>
      </c>
      <c r="W208" s="34">
        <v>0</v>
      </c>
      <c r="X208" s="34">
        <v>1</v>
      </c>
      <c r="Y208" s="34">
        <v>168070</v>
      </c>
      <c r="Z208" s="35">
        <v>44761.875</v>
      </c>
      <c r="AA208" s="34" t="s">
        <v>387</v>
      </c>
      <c r="AB208" s="34">
        <v>0</v>
      </c>
      <c r="AC208" s="35"/>
      <c r="AD208" s="35">
        <v>44761.875</v>
      </c>
      <c r="AE208" s="35">
        <v>37672.875</v>
      </c>
      <c r="AF208" s="35">
        <v>43381.875</v>
      </c>
      <c r="AG208" s="35"/>
      <c r="AH208" s="35">
        <v>43387.875</v>
      </c>
      <c r="AI208" s="34"/>
      <c r="AJ208" s="34">
        <v>0</v>
      </c>
      <c r="AK208" s="34">
        <v>0</v>
      </c>
      <c r="AL208" s="34">
        <v>0</v>
      </c>
      <c r="AM208" s="34">
        <v>0</v>
      </c>
      <c r="AN208" s="34">
        <v>0</v>
      </c>
      <c r="AO208" s="34">
        <v>0</v>
      </c>
      <c r="AP208" s="34" t="s">
        <v>389</v>
      </c>
      <c r="AQ208" s="34">
        <v>44</v>
      </c>
      <c r="AR208" s="34" t="s">
        <v>394</v>
      </c>
      <c r="AS208" s="34">
        <v>60547</v>
      </c>
      <c r="AT208" s="34">
        <v>605.47</v>
      </c>
      <c r="AU208" s="34" t="s">
        <v>408</v>
      </c>
      <c r="AV208" s="43" t="s">
        <v>1079</v>
      </c>
      <c r="AW208" t="str">
        <f t="shared" si="9"/>
        <v>737999410DXVX DX XUZX FXRRXXRX MXLX508.58SIMSIMSIM190116807044761.875FNEL044761.87537672.87543381.87543387.875000000AMIL44NEXT PLUS RM RJ60547605.47ATIVORepasse</v>
      </c>
      <c r="AX208">
        <f t="shared" si="11"/>
        <v>1</v>
      </c>
      <c r="AY208">
        <v>7</v>
      </c>
      <c r="AZ208">
        <v>1</v>
      </c>
      <c r="BA208">
        <f t="shared" si="10"/>
        <v>1</v>
      </c>
    </row>
    <row r="209" spans="1:53">
      <c r="A209" s="33"/>
      <c r="B209" s="33"/>
      <c r="C209" s="33"/>
      <c r="D209" s="33"/>
      <c r="E209" s="33"/>
      <c r="F209" s="36"/>
      <c r="G209" s="33"/>
      <c r="H209" s="33"/>
      <c r="I209" s="33"/>
      <c r="J209" s="36">
        <v>73799941</v>
      </c>
      <c r="K209" s="30">
        <v>0</v>
      </c>
      <c r="L209" s="36" t="s">
        <v>879</v>
      </c>
      <c r="M209" s="33"/>
      <c r="N209" s="33"/>
      <c r="O209" s="33"/>
      <c r="P209" s="33"/>
      <c r="Q209" s="33"/>
      <c r="R209" s="36">
        <v>508.58</v>
      </c>
      <c r="S209" s="36" t="s">
        <v>404</v>
      </c>
      <c r="T209" s="36" t="s">
        <v>404</v>
      </c>
      <c r="U209" s="36" t="s">
        <v>404</v>
      </c>
      <c r="V209" s="36">
        <v>19</v>
      </c>
      <c r="W209" s="36">
        <v>0</v>
      </c>
      <c r="X209" s="36">
        <v>1</v>
      </c>
      <c r="Y209" s="36">
        <v>168070</v>
      </c>
      <c r="Z209" s="37">
        <v>44761.875</v>
      </c>
      <c r="AA209" s="36" t="s">
        <v>387</v>
      </c>
      <c r="AB209" s="36">
        <v>0</v>
      </c>
      <c r="AC209" s="37"/>
      <c r="AD209" s="37">
        <v>44761.875</v>
      </c>
      <c r="AE209" s="37">
        <v>37672.875</v>
      </c>
      <c r="AF209" s="37">
        <v>43381.875</v>
      </c>
      <c r="AG209" s="37"/>
      <c r="AH209" s="37">
        <v>43387.875</v>
      </c>
      <c r="AI209" s="36"/>
      <c r="AJ209" s="36">
        <v>0</v>
      </c>
      <c r="AK209" s="36">
        <v>0</v>
      </c>
      <c r="AL209" s="36">
        <v>0</v>
      </c>
      <c r="AM209" s="36">
        <v>0</v>
      </c>
      <c r="AN209" s="36">
        <v>0</v>
      </c>
      <c r="AO209" s="36">
        <v>0</v>
      </c>
      <c r="AP209" s="36" t="s">
        <v>389</v>
      </c>
      <c r="AQ209" s="36">
        <v>44</v>
      </c>
      <c r="AR209" s="36" t="s">
        <v>394</v>
      </c>
      <c r="AS209" s="36">
        <v>60547</v>
      </c>
      <c r="AT209" s="36">
        <v>605.47</v>
      </c>
      <c r="AU209" s="36" t="s">
        <v>408</v>
      </c>
      <c r="AV209" s="43" t="s">
        <v>1079</v>
      </c>
      <c r="AW209" t="str">
        <f t="shared" si="9"/>
        <v>737999410DXVX DX XUZX FXRRXXRX MXLX508.58SIMSIMSIM190116807044761.875FNEL044761.87537672.87543381.87543387.875000000AMIL44NEXT PLUS RM RJ60547605.47ATIVORepasse</v>
      </c>
      <c r="AX209">
        <f t="shared" si="11"/>
        <v>1</v>
      </c>
      <c r="AY209">
        <v>7</v>
      </c>
      <c r="AZ209">
        <v>1</v>
      </c>
      <c r="BA209">
        <f t="shared" si="10"/>
        <v>1</v>
      </c>
    </row>
    <row r="210" spans="1:53">
      <c r="A210" s="33"/>
      <c r="B210" s="33"/>
      <c r="C210" s="33"/>
      <c r="D210" s="33"/>
      <c r="E210" s="33"/>
      <c r="F210" s="36"/>
      <c r="G210" s="33"/>
      <c r="H210" s="33"/>
      <c r="I210" s="33"/>
      <c r="J210" s="36">
        <v>73799956</v>
      </c>
      <c r="K210" s="30">
        <v>0</v>
      </c>
      <c r="L210" s="36" t="s">
        <v>744</v>
      </c>
      <c r="M210" s="33"/>
      <c r="N210" s="33"/>
      <c r="O210" s="33"/>
      <c r="P210" s="33"/>
      <c r="Q210" s="33"/>
      <c r="R210" s="36">
        <v>406.85</v>
      </c>
      <c r="S210" s="36" t="s">
        <v>404</v>
      </c>
      <c r="T210" s="36" t="s">
        <v>404</v>
      </c>
      <c r="U210" s="36" t="s">
        <v>404</v>
      </c>
      <c r="V210" s="36">
        <v>19</v>
      </c>
      <c r="W210" s="36">
        <v>0</v>
      </c>
      <c r="X210" s="36">
        <v>1</v>
      </c>
      <c r="Y210" s="36">
        <v>168093</v>
      </c>
      <c r="Z210" s="37">
        <v>44761.875</v>
      </c>
      <c r="AA210" s="36" t="s">
        <v>387</v>
      </c>
      <c r="AB210" s="36">
        <v>0</v>
      </c>
      <c r="AC210" s="37"/>
      <c r="AD210" s="37">
        <v>44761.875</v>
      </c>
      <c r="AE210" s="37">
        <v>39168.875</v>
      </c>
      <c r="AF210" s="37">
        <v>44179.875</v>
      </c>
      <c r="AG210" s="37">
        <v>44178.875</v>
      </c>
      <c r="AH210" s="37">
        <v>43387.875</v>
      </c>
      <c r="AI210" s="36"/>
      <c r="AJ210" s="36">
        <v>0</v>
      </c>
      <c r="AK210" s="36">
        <v>0</v>
      </c>
      <c r="AL210" s="36">
        <v>0</v>
      </c>
      <c r="AM210" s="36">
        <v>0</v>
      </c>
      <c r="AN210" s="36">
        <v>0</v>
      </c>
      <c r="AO210" s="36">
        <v>0</v>
      </c>
      <c r="AP210" s="36" t="s">
        <v>389</v>
      </c>
      <c r="AQ210" s="36">
        <v>44</v>
      </c>
      <c r="AR210" s="36" t="s">
        <v>394</v>
      </c>
      <c r="AS210" s="36">
        <v>48439</v>
      </c>
      <c r="AT210" s="36">
        <v>484.39</v>
      </c>
      <c r="AU210" s="36" t="s">
        <v>408</v>
      </c>
      <c r="AV210" s="43" t="s">
        <v>1079</v>
      </c>
      <c r="AW210" t="str">
        <f t="shared" si="9"/>
        <v>737999560GUXLHXRMX MXGXLHXX DX LXMX406.85SIMSIMSIM190116809344761.875FNEL044761.87539168.87544179.87544178.87543387.875000000AMIL44NEXT PLUS RM RJ48439484.39ATIVORepasse</v>
      </c>
      <c r="AX210">
        <f t="shared" si="11"/>
        <v>0</v>
      </c>
      <c r="AY210">
        <v>7</v>
      </c>
      <c r="AZ210">
        <v>1</v>
      </c>
      <c r="BA210">
        <f t="shared" si="10"/>
        <v>0</v>
      </c>
    </row>
    <row r="211" spans="1:53">
      <c r="A211" s="33"/>
      <c r="B211" s="33"/>
      <c r="C211" s="33"/>
      <c r="D211" s="33"/>
      <c r="E211" s="33"/>
      <c r="F211" s="34"/>
      <c r="G211" s="33"/>
      <c r="H211" s="33"/>
      <c r="I211" s="33"/>
      <c r="J211" s="34">
        <v>73799956</v>
      </c>
      <c r="K211" s="29">
        <v>0</v>
      </c>
      <c r="L211" s="34" t="s">
        <v>744</v>
      </c>
      <c r="M211" s="33"/>
      <c r="N211" s="33"/>
      <c r="O211" s="33"/>
      <c r="P211" s="33"/>
      <c r="Q211" s="33"/>
      <c r="R211" s="34">
        <v>406.85</v>
      </c>
      <c r="S211" s="34" t="s">
        <v>404</v>
      </c>
      <c r="T211" s="34" t="s">
        <v>404</v>
      </c>
      <c r="U211" s="34" t="s">
        <v>404</v>
      </c>
      <c r="V211" s="34">
        <v>19</v>
      </c>
      <c r="W211" s="34">
        <v>0</v>
      </c>
      <c r="X211" s="34">
        <v>1</v>
      </c>
      <c r="Y211" s="34">
        <v>168093</v>
      </c>
      <c r="Z211" s="35">
        <v>44761.875</v>
      </c>
      <c r="AA211" s="34" t="s">
        <v>387</v>
      </c>
      <c r="AB211" s="34">
        <v>0</v>
      </c>
      <c r="AC211" s="35"/>
      <c r="AD211" s="35">
        <v>44761.875</v>
      </c>
      <c r="AE211" s="35">
        <v>39168.875</v>
      </c>
      <c r="AF211" s="35">
        <v>44179.875</v>
      </c>
      <c r="AG211" s="35">
        <v>44178.875</v>
      </c>
      <c r="AH211" s="35">
        <v>43387.875</v>
      </c>
      <c r="AI211" s="34"/>
      <c r="AJ211" s="34">
        <v>0</v>
      </c>
      <c r="AK211" s="34">
        <v>0</v>
      </c>
      <c r="AL211" s="34">
        <v>0</v>
      </c>
      <c r="AM211" s="34">
        <v>0</v>
      </c>
      <c r="AN211" s="34">
        <v>0</v>
      </c>
      <c r="AO211" s="34">
        <v>0</v>
      </c>
      <c r="AP211" s="34" t="s">
        <v>389</v>
      </c>
      <c r="AQ211" s="34">
        <v>44</v>
      </c>
      <c r="AR211" s="34" t="s">
        <v>394</v>
      </c>
      <c r="AS211" s="34">
        <v>48439</v>
      </c>
      <c r="AT211" s="34">
        <v>484.39</v>
      </c>
      <c r="AU211" s="34" t="s">
        <v>408</v>
      </c>
      <c r="AV211" s="43" t="s">
        <v>1079</v>
      </c>
      <c r="AW211" t="str">
        <f t="shared" si="9"/>
        <v>737999560GUXLHXRMX MXGXLHXX DX LXMX406.85SIMSIMSIM190116809344761.875FNEL044761.87539168.87544179.87544178.87543387.875000000AMIL44NEXT PLUS RM RJ48439484.39ATIVORepasse</v>
      </c>
      <c r="AX211">
        <f t="shared" si="11"/>
        <v>1</v>
      </c>
      <c r="AY211">
        <v>7</v>
      </c>
      <c r="AZ211">
        <v>1</v>
      </c>
      <c r="BA211">
        <f t="shared" si="10"/>
        <v>1</v>
      </c>
    </row>
    <row r="212" spans="1:53">
      <c r="A212" s="33"/>
      <c r="B212" s="33"/>
      <c r="C212" s="33"/>
      <c r="D212" s="33"/>
      <c r="E212" s="33"/>
      <c r="F212" s="36"/>
      <c r="G212" s="33"/>
      <c r="H212" s="33"/>
      <c r="I212" s="33"/>
      <c r="J212" s="36">
        <v>73799956</v>
      </c>
      <c r="K212" s="30">
        <v>0</v>
      </c>
      <c r="L212" s="36" t="s">
        <v>744</v>
      </c>
      <c r="M212" s="33"/>
      <c r="N212" s="33"/>
      <c r="O212" s="33"/>
      <c r="P212" s="33"/>
      <c r="Q212" s="33"/>
      <c r="R212" s="36">
        <v>406.85</v>
      </c>
      <c r="S212" s="36" t="s">
        <v>404</v>
      </c>
      <c r="T212" s="36" t="s">
        <v>404</v>
      </c>
      <c r="U212" s="36" t="s">
        <v>404</v>
      </c>
      <c r="V212" s="36">
        <v>19</v>
      </c>
      <c r="W212" s="36">
        <v>0</v>
      </c>
      <c r="X212" s="36">
        <v>1</v>
      </c>
      <c r="Y212" s="36">
        <v>168093</v>
      </c>
      <c r="Z212" s="37">
        <v>44761.875</v>
      </c>
      <c r="AA212" s="36" t="s">
        <v>387</v>
      </c>
      <c r="AB212" s="36">
        <v>0</v>
      </c>
      <c r="AC212" s="37"/>
      <c r="AD212" s="37">
        <v>44761.875</v>
      </c>
      <c r="AE212" s="37">
        <v>39168.875</v>
      </c>
      <c r="AF212" s="37">
        <v>44179.875</v>
      </c>
      <c r="AG212" s="37">
        <v>44178.875</v>
      </c>
      <c r="AH212" s="37">
        <v>43387.875</v>
      </c>
      <c r="AI212" s="36"/>
      <c r="AJ212" s="36">
        <v>0</v>
      </c>
      <c r="AK212" s="36">
        <v>0</v>
      </c>
      <c r="AL212" s="36">
        <v>0</v>
      </c>
      <c r="AM212" s="36">
        <v>0</v>
      </c>
      <c r="AN212" s="36">
        <v>0</v>
      </c>
      <c r="AO212" s="36">
        <v>0</v>
      </c>
      <c r="AP212" s="36" t="s">
        <v>389</v>
      </c>
      <c r="AQ212" s="36">
        <v>44</v>
      </c>
      <c r="AR212" s="36" t="s">
        <v>394</v>
      </c>
      <c r="AS212" s="36">
        <v>48439</v>
      </c>
      <c r="AT212" s="36">
        <v>484.39</v>
      </c>
      <c r="AU212" s="36" t="s">
        <v>408</v>
      </c>
      <c r="AV212" s="43" t="s">
        <v>1079</v>
      </c>
      <c r="AW212" t="str">
        <f t="shared" si="9"/>
        <v>737999560GUXLHXRMX MXGXLHXX DX LXMX406.85SIMSIMSIM190116809344761.875FNEL044761.87539168.87544179.87544178.87543387.875000000AMIL44NEXT PLUS RM RJ48439484.39ATIVORepasse</v>
      </c>
      <c r="AX212">
        <f t="shared" si="11"/>
        <v>1</v>
      </c>
      <c r="AY212">
        <v>7</v>
      </c>
      <c r="AZ212">
        <v>1</v>
      </c>
      <c r="BA212">
        <f t="shared" si="10"/>
        <v>1</v>
      </c>
    </row>
    <row r="213" spans="1:53">
      <c r="A213" s="33"/>
      <c r="B213" s="33"/>
      <c r="C213" s="33"/>
      <c r="D213" s="33"/>
      <c r="E213" s="33"/>
      <c r="F213" s="36"/>
      <c r="G213" s="33"/>
      <c r="H213" s="33"/>
      <c r="I213" s="33"/>
      <c r="J213" s="36">
        <v>73799985</v>
      </c>
      <c r="K213" s="30">
        <v>0</v>
      </c>
      <c r="L213" s="36" t="s">
        <v>750</v>
      </c>
      <c r="M213" s="33"/>
      <c r="N213" s="33"/>
      <c r="O213" s="33"/>
      <c r="P213" s="33"/>
      <c r="Q213" s="33"/>
      <c r="R213" s="36">
        <v>2429.42</v>
      </c>
      <c r="S213" s="36" t="s">
        <v>404</v>
      </c>
      <c r="T213" s="36" t="s">
        <v>404</v>
      </c>
      <c r="U213" s="36" t="s">
        <v>404</v>
      </c>
      <c r="V213" s="36">
        <v>57</v>
      </c>
      <c r="W213" s="36">
        <v>0</v>
      </c>
      <c r="X213" s="36">
        <v>1</v>
      </c>
      <c r="Y213" s="36">
        <v>168118</v>
      </c>
      <c r="Z213" s="37">
        <v>44761.875</v>
      </c>
      <c r="AA213" s="36" t="s">
        <v>392</v>
      </c>
      <c r="AB213" s="36">
        <v>0</v>
      </c>
      <c r="AC213" s="37">
        <v>44753.875</v>
      </c>
      <c r="AD213" s="37">
        <v>44761.875</v>
      </c>
      <c r="AE213" s="37">
        <v>23048.916666666668</v>
      </c>
      <c r="AF213" s="37">
        <v>44753.875</v>
      </c>
      <c r="AG213" s="37">
        <v>44693.875</v>
      </c>
      <c r="AH213" s="37">
        <v>43387.875</v>
      </c>
      <c r="AI213" s="36"/>
      <c r="AJ213" s="36">
        <v>0</v>
      </c>
      <c r="AK213" s="36">
        <v>0</v>
      </c>
      <c r="AL213" s="36">
        <v>0</v>
      </c>
      <c r="AM213" s="36">
        <v>0</v>
      </c>
      <c r="AN213" s="36">
        <v>0</v>
      </c>
      <c r="AO213" s="36">
        <v>0</v>
      </c>
      <c r="AP213" s="36" t="s">
        <v>389</v>
      </c>
      <c r="AQ213" s="36">
        <v>44</v>
      </c>
      <c r="AR213" s="36" t="s">
        <v>394</v>
      </c>
      <c r="AS213" s="36">
        <v>289216</v>
      </c>
      <c r="AT213" s="36">
        <v>2892.16</v>
      </c>
      <c r="AU213" s="36" t="s">
        <v>391</v>
      </c>
      <c r="AV213" s="43" t="s">
        <v>1079</v>
      </c>
      <c r="AW213" t="str">
        <f t="shared" si="9"/>
        <v>737999850XNX FXRNXNDX DUXRTX2429.42SIMSIMSIM570116811844761.875ANMEP044753.87544761.87523048.916666666744753.87544693.87543387.875000000AMIL44NEXT PLUS RM RJ2892162892.16INATIVORepasse</v>
      </c>
      <c r="AX213">
        <f t="shared" si="11"/>
        <v>0</v>
      </c>
      <c r="AY213">
        <v>7</v>
      </c>
      <c r="AZ213">
        <v>1</v>
      </c>
      <c r="BA213">
        <f t="shared" si="10"/>
        <v>0</v>
      </c>
    </row>
    <row r="214" spans="1:53">
      <c r="A214" s="33"/>
      <c r="B214" s="33"/>
      <c r="C214" s="33"/>
      <c r="D214" s="33"/>
      <c r="E214" s="33"/>
      <c r="F214" s="34"/>
      <c r="G214" s="33"/>
      <c r="H214" s="33"/>
      <c r="I214" s="33"/>
      <c r="J214" s="34">
        <v>73799985</v>
      </c>
      <c r="K214" s="29">
        <v>0</v>
      </c>
      <c r="L214" s="34" t="s">
        <v>750</v>
      </c>
      <c r="M214" s="33"/>
      <c r="N214" s="33"/>
      <c r="O214" s="33"/>
      <c r="P214" s="33"/>
      <c r="Q214" s="33"/>
      <c r="R214" s="34">
        <v>2429.42</v>
      </c>
      <c r="S214" s="34" t="s">
        <v>404</v>
      </c>
      <c r="T214" s="34" t="s">
        <v>404</v>
      </c>
      <c r="U214" s="34" t="s">
        <v>404</v>
      </c>
      <c r="V214" s="34">
        <v>57</v>
      </c>
      <c r="W214" s="34">
        <v>0</v>
      </c>
      <c r="X214" s="34">
        <v>1</v>
      </c>
      <c r="Y214" s="34">
        <v>168118</v>
      </c>
      <c r="Z214" s="35">
        <v>44761.875</v>
      </c>
      <c r="AA214" s="34" t="s">
        <v>392</v>
      </c>
      <c r="AB214" s="34">
        <v>0</v>
      </c>
      <c r="AC214" s="35">
        <v>44753.875</v>
      </c>
      <c r="AD214" s="35">
        <v>44761.875</v>
      </c>
      <c r="AE214" s="35">
        <v>23048.916666666668</v>
      </c>
      <c r="AF214" s="35">
        <v>44753.875</v>
      </c>
      <c r="AG214" s="35">
        <v>44693.875</v>
      </c>
      <c r="AH214" s="35">
        <v>43387.875</v>
      </c>
      <c r="AI214" s="34"/>
      <c r="AJ214" s="34">
        <v>0</v>
      </c>
      <c r="AK214" s="34">
        <v>0</v>
      </c>
      <c r="AL214" s="34">
        <v>0</v>
      </c>
      <c r="AM214" s="34">
        <v>0</v>
      </c>
      <c r="AN214" s="34">
        <v>0</v>
      </c>
      <c r="AO214" s="34">
        <v>0</v>
      </c>
      <c r="AP214" s="34" t="s">
        <v>389</v>
      </c>
      <c r="AQ214" s="34">
        <v>44</v>
      </c>
      <c r="AR214" s="34" t="s">
        <v>394</v>
      </c>
      <c r="AS214" s="34">
        <v>289216</v>
      </c>
      <c r="AT214" s="34">
        <v>2892.16</v>
      </c>
      <c r="AU214" s="34" t="s">
        <v>391</v>
      </c>
      <c r="AV214" s="43" t="s">
        <v>1079</v>
      </c>
      <c r="AW214" t="str">
        <f t="shared" si="9"/>
        <v>737999850XNX FXRNXNDX DUXRTX2429.42SIMSIMSIM570116811844761.875ANMEP044753.87544761.87523048.916666666744753.87544693.87543387.875000000AMIL44NEXT PLUS RM RJ2892162892.16INATIVORepasse</v>
      </c>
      <c r="AX214">
        <f t="shared" si="11"/>
        <v>1</v>
      </c>
      <c r="AY214">
        <v>7</v>
      </c>
      <c r="AZ214">
        <v>1</v>
      </c>
      <c r="BA214">
        <f t="shared" si="10"/>
        <v>1</v>
      </c>
    </row>
    <row r="215" spans="1:53">
      <c r="A215" s="33"/>
      <c r="B215" s="33"/>
      <c r="C215" s="33"/>
      <c r="D215" s="33"/>
      <c r="E215" s="33"/>
      <c r="F215" s="36"/>
      <c r="G215" s="33"/>
      <c r="H215" s="33"/>
      <c r="I215" s="33"/>
      <c r="J215" s="36">
        <v>73799985</v>
      </c>
      <c r="K215" s="30">
        <v>0</v>
      </c>
      <c r="L215" s="36" t="s">
        <v>750</v>
      </c>
      <c r="M215" s="33"/>
      <c r="N215" s="33"/>
      <c r="O215" s="33"/>
      <c r="P215" s="33"/>
      <c r="Q215" s="33"/>
      <c r="R215" s="36">
        <v>2429.42</v>
      </c>
      <c r="S215" s="36" t="s">
        <v>404</v>
      </c>
      <c r="T215" s="36" t="s">
        <v>404</v>
      </c>
      <c r="U215" s="36" t="s">
        <v>404</v>
      </c>
      <c r="V215" s="36">
        <v>57</v>
      </c>
      <c r="W215" s="36">
        <v>0</v>
      </c>
      <c r="X215" s="36">
        <v>1</v>
      </c>
      <c r="Y215" s="36">
        <v>168118</v>
      </c>
      <c r="Z215" s="37">
        <v>44761.875</v>
      </c>
      <c r="AA215" s="36" t="s">
        <v>392</v>
      </c>
      <c r="AB215" s="36">
        <v>0</v>
      </c>
      <c r="AC215" s="37">
        <v>44753.875</v>
      </c>
      <c r="AD215" s="37">
        <v>44761.875</v>
      </c>
      <c r="AE215" s="37">
        <v>23048.916666666668</v>
      </c>
      <c r="AF215" s="37">
        <v>44753.875</v>
      </c>
      <c r="AG215" s="37">
        <v>44693.875</v>
      </c>
      <c r="AH215" s="37">
        <v>43387.875</v>
      </c>
      <c r="AI215" s="36"/>
      <c r="AJ215" s="36">
        <v>0</v>
      </c>
      <c r="AK215" s="36">
        <v>0</v>
      </c>
      <c r="AL215" s="36">
        <v>0</v>
      </c>
      <c r="AM215" s="36">
        <v>0</v>
      </c>
      <c r="AN215" s="36">
        <v>0</v>
      </c>
      <c r="AO215" s="36">
        <v>0</v>
      </c>
      <c r="AP215" s="36" t="s">
        <v>389</v>
      </c>
      <c r="AQ215" s="36">
        <v>44</v>
      </c>
      <c r="AR215" s="36" t="s">
        <v>394</v>
      </c>
      <c r="AS215" s="36">
        <v>289216</v>
      </c>
      <c r="AT215" s="36">
        <v>2892.16</v>
      </c>
      <c r="AU215" s="36" t="s">
        <v>391</v>
      </c>
      <c r="AV215" s="43" t="s">
        <v>1079</v>
      </c>
      <c r="AW215" t="str">
        <f t="shared" si="9"/>
        <v>737999850XNX FXRNXNDX DUXRTX2429.42SIMSIMSIM570116811844761.875ANMEP044753.87544761.87523048.916666666744753.87544693.87543387.875000000AMIL44NEXT PLUS RM RJ2892162892.16INATIVORepasse</v>
      </c>
      <c r="AX215">
        <f t="shared" si="11"/>
        <v>1</v>
      </c>
      <c r="AY215">
        <v>7</v>
      </c>
      <c r="AZ215">
        <v>1</v>
      </c>
      <c r="BA215">
        <f t="shared" si="10"/>
        <v>1</v>
      </c>
    </row>
    <row r="216" spans="1:53">
      <c r="A216" s="33"/>
      <c r="B216" s="33"/>
      <c r="C216" s="33"/>
      <c r="D216" s="33"/>
      <c r="E216" s="33"/>
      <c r="F216" s="36"/>
      <c r="G216" s="33"/>
      <c r="H216" s="33"/>
      <c r="I216" s="33"/>
      <c r="J216" s="36">
        <v>73800102</v>
      </c>
      <c r="K216" s="30">
        <v>0</v>
      </c>
      <c r="L216" s="36" t="s">
        <v>752</v>
      </c>
      <c r="M216" s="33"/>
      <c r="N216" s="33"/>
      <c r="O216" s="33"/>
      <c r="P216" s="33"/>
      <c r="Q216" s="33"/>
      <c r="R216" s="36">
        <v>1289.6199999999999</v>
      </c>
      <c r="S216" s="36" t="s">
        <v>404</v>
      </c>
      <c r="T216" s="36" t="s">
        <v>386</v>
      </c>
      <c r="U216" s="36" t="s">
        <v>386</v>
      </c>
      <c r="V216" s="36">
        <v>57</v>
      </c>
      <c r="W216" s="36">
        <v>0</v>
      </c>
      <c r="X216" s="36">
        <v>1</v>
      </c>
      <c r="Y216" s="36">
        <v>168203</v>
      </c>
      <c r="Z216" s="37">
        <v>44761.875</v>
      </c>
      <c r="AA216" s="36" t="s">
        <v>392</v>
      </c>
      <c r="AB216" s="36">
        <v>0</v>
      </c>
      <c r="AC216" s="37">
        <v>44663.875</v>
      </c>
      <c r="AD216" s="37">
        <v>44761.875</v>
      </c>
      <c r="AE216" s="37">
        <v>30383.875</v>
      </c>
      <c r="AF216" s="37">
        <v>44663.875</v>
      </c>
      <c r="AG216" s="37"/>
      <c r="AH216" s="37">
        <v>43387.875</v>
      </c>
      <c r="AI216" s="36"/>
      <c r="AJ216" s="36">
        <v>0</v>
      </c>
      <c r="AK216" s="36">
        <v>0</v>
      </c>
      <c r="AL216" s="36">
        <v>0</v>
      </c>
      <c r="AM216" s="36">
        <v>0</v>
      </c>
      <c r="AN216" s="36">
        <v>0</v>
      </c>
      <c r="AO216" s="36">
        <v>0</v>
      </c>
      <c r="AP216" s="36" t="s">
        <v>389</v>
      </c>
      <c r="AQ216" s="36">
        <v>44</v>
      </c>
      <c r="AR216" s="36" t="s">
        <v>476</v>
      </c>
      <c r="AS216" s="36">
        <v>153526</v>
      </c>
      <c r="AT216" s="36">
        <v>1535.26</v>
      </c>
      <c r="AU216" s="36" t="s">
        <v>391</v>
      </c>
      <c r="AV216" s="43" t="s">
        <v>1079</v>
      </c>
      <c r="AW216" t="str">
        <f t="shared" si="9"/>
        <v>738001020MXRWXLLX WXPXNXM XNX DX JXU1289.62SIMNÃONÃO570116820344761.875ANMEP044663.87544761.87530383.87544663.87543387.875000000AMIL44AMIL 400 QC NACIONAL1535261535.26INATIVORepasse</v>
      </c>
      <c r="AX216">
        <f t="shared" si="11"/>
        <v>0</v>
      </c>
      <c r="AY216">
        <v>7</v>
      </c>
      <c r="AZ216">
        <v>1</v>
      </c>
      <c r="BA216">
        <f t="shared" si="10"/>
        <v>0</v>
      </c>
    </row>
    <row r="217" spans="1:53">
      <c r="A217" s="33"/>
      <c r="B217" s="33"/>
      <c r="C217" s="33"/>
      <c r="D217" s="33"/>
      <c r="E217" s="33"/>
      <c r="F217" s="34"/>
      <c r="G217" s="33"/>
      <c r="H217" s="33"/>
      <c r="I217" s="33"/>
      <c r="J217" s="34">
        <v>73800102</v>
      </c>
      <c r="K217" s="29">
        <v>0</v>
      </c>
      <c r="L217" s="34" t="s">
        <v>752</v>
      </c>
      <c r="M217" s="33"/>
      <c r="N217" s="33"/>
      <c r="O217" s="33"/>
      <c r="P217" s="33"/>
      <c r="Q217" s="33"/>
      <c r="R217" s="34">
        <v>1289.6199999999999</v>
      </c>
      <c r="S217" s="34" t="s">
        <v>404</v>
      </c>
      <c r="T217" s="34" t="s">
        <v>386</v>
      </c>
      <c r="U217" s="34" t="s">
        <v>386</v>
      </c>
      <c r="V217" s="34">
        <v>57</v>
      </c>
      <c r="W217" s="34">
        <v>0</v>
      </c>
      <c r="X217" s="34">
        <v>1</v>
      </c>
      <c r="Y217" s="34">
        <v>168203</v>
      </c>
      <c r="Z217" s="35">
        <v>44761.875</v>
      </c>
      <c r="AA217" s="34" t="s">
        <v>392</v>
      </c>
      <c r="AB217" s="34">
        <v>0</v>
      </c>
      <c r="AC217" s="35">
        <v>44663.875</v>
      </c>
      <c r="AD217" s="35">
        <v>44761.875</v>
      </c>
      <c r="AE217" s="35">
        <v>30383.875</v>
      </c>
      <c r="AF217" s="35">
        <v>44663.875</v>
      </c>
      <c r="AG217" s="35"/>
      <c r="AH217" s="35">
        <v>43387.875</v>
      </c>
      <c r="AI217" s="34"/>
      <c r="AJ217" s="34">
        <v>0</v>
      </c>
      <c r="AK217" s="34">
        <v>0</v>
      </c>
      <c r="AL217" s="34">
        <v>0</v>
      </c>
      <c r="AM217" s="34">
        <v>0</v>
      </c>
      <c r="AN217" s="34">
        <v>0</v>
      </c>
      <c r="AO217" s="34">
        <v>0</v>
      </c>
      <c r="AP217" s="34" t="s">
        <v>389</v>
      </c>
      <c r="AQ217" s="34">
        <v>44</v>
      </c>
      <c r="AR217" s="34" t="s">
        <v>476</v>
      </c>
      <c r="AS217" s="34">
        <v>153526</v>
      </c>
      <c r="AT217" s="34">
        <v>1535.26</v>
      </c>
      <c r="AU217" s="34" t="s">
        <v>391</v>
      </c>
      <c r="AV217" s="43" t="s">
        <v>1079</v>
      </c>
      <c r="AW217" t="str">
        <f t="shared" si="9"/>
        <v>738001020MXRWXLLX WXPXNXM XNX DX JXU1289.62SIMNÃONÃO570116820344761.875ANMEP044663.87544761.87530383.87544663.87543387.875000000AMIL44AMIL 400 QC NACIONAL1535261535.26INATIVORepasse</v>
      </c>
      <c r="AX217">
        <f t="shared" si="11"/>
        <v>1</v>
      </c>
      <c r="AY217">
        <v>7</v>
      </c>
      <c r="AZ217">
        <v>1</v>
      </c>
      <c r="BA217">
        <f t="shared" si="10"/>
        <v>1</v>
      </c>
    </row>
    <row r="218" spans="1:53">
      <c r="A218" s="33"/>
      <c r="B218" s="33"/>
      <c r="C218" s="33"/>
      <c r="D218" s="33"/>
      <c r="E218" s="33"/>
      <c r="F218" s="36"/>
      <c r="G218" s="33"/>
      <c r="H218" s="33"/>
      <c r="I218" s="33"/>
      <c r="J218" s="36">
        <v>73800102</v>
      </c>
      <c r="K218" s="30">
        <v>0</v>
      </c>
      <c r="L218" s="36" t="s">
        <v>752</v>
      </c>
      <c r="M218" s="33"/>
      <c r="N218" s="33"/>
      <c r="O218" s="33"/>
      <c r="P218" s="33"/>
      <c r="Q218" s="33"/>
      <c r="R218" s="36">
        <v>1289.6199999999999</v>
      </c>
      <c r="S218" s="36" t="s">
        <v>404</v>
      </c>
      <c r="T218" s="36" t="s">
        <v>386</v>
      </c>
      <c r="U218" s="36" t="s">
        <v>386</v>
      </c>
      <c r="V218" s="36">
        <v>57</v>
      </c>
      <c r="W218" s="36">
        <v>0</v>
      </c>
      <c r="X218" s="36">
        <v>1</v>
      </c>
      <c r="Y218" s="36">
        <v>168203</v>
      </c>
      <c r="Z218" s="37">
        <v>44761.875</v>
      </c>
      <c r="AA218" s="36" t="s">
        <v>392</v>
      </c>
      <c r="AB218" s="36">
        <v>0</v>
      </c>
      <c r="AC218" s="37">
        <v>44663.875</v>
      </c>
      <c r="AD218" s="37">
        <v>44761.875</v>
      </c>
      <c r="AE218" s="37">
        <v>30383.875</v>
      </c>
      <c r="AF218" s="37">
        <v>44663.875</v>
      </c>
      <c r="AG218" s="37"/>
      <c r="AH218" s="37">
        <v>43387.875</v>
      </c>
      <c r="AI218" s="36"/>
      <c r="AJ218" s="36">
        <v>0</v>
      </c>
      <c r="AK218" s="36">
        <v>0</v>
      </c>
      <c r="AL218" s="36">
        <v>0</v>
      </c>
      <c r="AM218" s="36">
        <v>0</v>
      </c>
      <c r="AN218" s="36">
        <v>0</v>
      </c>
      <c r="AO218" s="36">
        <v>0</v>
      </c>
      <c r="AP218" s="36" t="s">
        <v>389</v>
      </c>
      <c r="AQ218" s="36">
        <v>44</v>
      </c>
      <c r="AR218" s="36" t="s">
        <v>476</v>
      </c>
      <c r="AS218" s="36">
        <v>153526</v>
      </c>
      <c r="AT218" s="36">
        <v>1535.26</v>
      </c>
      <c r="AU218" s="36" t="s">
        <v>391</v>
      </c>
      <c r="AV218" s="43" t="s">
        <v>1079</v>
      </c>
      <c r="AW218" t="str">
        <f t="shared" si="9"/>
        <v>738001020MXRWXLLX WXPXNXM XNX DX JXU1289.62SIMNÃONÃO570116820344761.875ANMEP044663.87544761.87530383.87544663.87543387.875000000AMIL44AMIL 400 QC NACIONAL1535261535.26INATIVORepasse</v>
      </c>
      <c r="AX218">
        <f t="shared" si="11"/>
        <v>1</v>
      </c>
      <c r="AY218">
        <v>7</v>
      </c>
      <c r="AZ218">
        <v>1</v>
      </c>
      <c r="BA218">
        <f t="shared" si="10"/>
        <v>1</v>
      </c>
    </row>
    <row r="219" spans="1:53">
      <c r="A219" s="33"/>
      <c r="B219" s="33"/>
      <c r="C219" s="33"/>
      <c r="D219" s="33"/>
      <c r="E219" s="33"/>
      <c r="F219" s="34"/>
      <c r="G219" s="33"/>
      <c r="H219" s="33"/>
      <c r="I219" s="33"/>
      <c r="J219" s="34">
        <v>73800105</v>
      </c>
      <c r="K219" s="29">
        <v>0</v>
      </c>
      <c r="L219" s="34" t="s">
        <v>753</v>
      </c>
      <c r="M219" s="33"/>
      <c r="N219" s="33"/>
      <c r="O219" s="33"/>
      <c r="P219" s="33"/>
      <c r="Q219" s="33"/>
      <c r="R219" s="34">
        <v>1592.45</v>
      </c>
      <c r="S219" s="34" t="s">
        <v>404</v>
      </c>
      <c r="T219" s="34" t="s">
        <v>404</v>
      </c>
      <c r="U219" s="34" t="s">
        <v>404</v>
      </c>
      <c r="V219" s="34">
        <v>57</v>
      </c>
      <c r="W219" s="34">
        <v>0</v>
      </c>
      <c r="X219" s="34">
        <v>1</v>
      </c>
      <c r="Y219" s="34">
        <v>168229</v>
      </c>
      <c r="Z219" s="35">
        <v>44761.875</v>
      </c>
      <c r="AA219" s="34" t="s">
        <v>392</v>
      </c>
      <c r="AB219" s="34">
        <v>0</v>
      </c>
      <c r="AC219" s="35"/>
      <c r="AD219" s="35">
        <v>44761.875</v>
      </c>
      <c r="AE219" s="35">
        <v>30529.875</v>
      </c>
      <c r="AF219" s="35">
        <v>43380.875</v>
      </c>
      <c r="AG219" s="35"/>
      <c r="AH219" s="35">
        <v>43387.875</v>
      </c>
      <c r="AI219" s="34"/>
      <c r="AJ219" s="34">
        <v>0</v>
      </c>
      <c r="AK219" s="34">
        <v>0</v>
      </c>
      <c r="AL219" s="34">
        <v>0</v>
      </c>
      <c r="AM219" s="34">
        <v>0</v>
      </c>
      <c r="AN219" s="34">
        <v>0</v>
      </c>
      <c r="AO219" s="34">
        <v>0</v>
      </c>
      <c r="AP219" s="34" t="s">
        <v>389</v>
      </c>
      <c r="AQ219" s="34">
        <v>44</v>
      </c>
      <c r="AR219" s="34" t="s">
        <v>478</v>
      </c>
      <c r="AS219" s="34">
        <v>18958</v>
      </c>
      <c r="AT219" s="34">
        <v>1895.8</v>
      </c>
      <c r="AU219" s="34" t="s">
        <v>408</v>
      </c>
      <c r="AV219" s="43" t="s">
        <v>1079</v>
      </c>
      <c r="AW219" t="str">
        <f t="shared" si="9"/>
        <v>738001050XDUXRDX XLBXRTX XLXZXR TXRRX1592.45SIMSIMSIM570116822944761.875ANMEP044761.87530529.87543380.87543387.875000000AMIL44AMIL 400 QC NACIONAL COPART189581895.8ATIVORepasse</v>
      </c>
      <c r="AX219">
        <f t="shared" si="11"/>
        <v>0</v>
      </c>
      <c r="AY219">
        <v>7</v>
      </c>
      <c r="AZ219">
        <v>1</v>
      </c>
      <c r="BA219">
        <f t="shared" si="10"/>
        <v>0</v>
      </c>
    </row>
    <row r="220" spans="1:53">
      <c r="A220" s="33"/>
      <c r="B220" s="33"/>
      <c r="C220" s="33"/>
      <c r="D220" s="33"/>
      <c r="E220" s="33"/>
      <c r="F220" s="36"/>
      <c r="G220" s="33"/>
      <c r="H220" s="33"/>
      <c r="I220" s="33"/>
      <c r="J220" s="36">
        <v>73800105</v>
      </c>
      <c r="K220" s="30">
        <v>0</v>
      </c>
      <c r="L220" s="36" t="s">
        <v>753</v>
      </c>
      <c r="M220" s="33"/>
      <c r="N220" s="33"/>
      <c r="O220" s="33"/>
      <c r="P220" s="33"/>
      <c r="Q220" s="33"/>
      <c r="R220" s="36">
        <v>1592.45</v>
      </c>
      <c r="S220" s="36" t="s">
        <v>404</v>
      </c>
      <c r="T220" s="36" t="s">
        <v>404</v>
      </c>
      <c r="U220" s="36" t="s">
        <v>404</v>
      </c>
      <c r="V220" s="36">
        <v>57</v>
      </c>
      <c r="W220" s="36">
        <v>0</v>
      </c>
      <c r="X220" s="36">
        <v>1</v>
      </c>
      <c r="Y220" s="36">
        <v>168229</v>
      </c>
      <c r="Z220" s="37">
        <v>44761.875</v>
      </c>
      <c r="AA220" s="36" t="s">
        <v>392</v>
      </c>
      <c r="AB220" s="36">
        <v>0</v>
      </c>
      <c r="AC220" s="37"/>
      <c r="AD220" s="37">
        <v>44761.875</v>
      </c>
      <c r="AE220" s="37">
        <v>30529.875</v>
      </c>
      <c r="AF220" s="37">
        <v>43380.875</v>
      </c>
      <c r="AG220" s="37"/>
      <c r="AH220" s="37">
        <v>43387.875</v>
      </c>
      <c r="AI220" s="36"/>
      <c r="AJ220" s="36">
        <v>0</v>
      </c>
      <c r="AK220" s="36">
        <v>0</v>
      </c>
      <c r="AL220" s="36">
        <v>0</v>
      </c>
      <c r="AM220" s="36">
        <v>0</v>
      </c>
      <c r="AN220" s="36">
        <v>0</v>
      </c>
      <c r="AO220" s="36">
        <v>0</v>
      </c>
      <c r="AP220" s="36" t="s">
        <v>389</v>
      </c>
      <c r="AQ220" s="36">
        <v>44</v>
      </c>
      <c r="AR220" s="36" t="s">
        <v>478</v>
      </c>
      <c r="AS220" s="36">
        <v>18958</v>
      </c>
      <c r="AT220" s="36">
        <v>1895.8</v>
      </c>
      <c r="AU220" s="36" t="s">
        <v>408</v>
      </c>
      <c r="AV220" s="43" t="s">
        <v>1079</v>
      </c>
      <c r="AW220" t="str">
        <f t="shared" si="9"/>
        <v>738001050XDUXRDX XLBXRTX XLXZXR TXRRX1592.45SIMSIMSIM570116822944761.875ANMEP044761.87530529.87543380.87543387.875000000AMIL44AMIL 400 QC NACIONAL COPART189581895.8ATIVORepasse</v>
      </c>
      <c r="AX220">
        <f t="shared" si="11"/>
        <v>1</v>
      </c>
      <c r="AY220">
        <v>7</v>
      </c>
      <c r="AZ220">
        <v>1</v>
      </c>
      <c r="BA220">
        <f t="shared" si="10"/>
        <v>1</v>
      </c>
    </row>
    <row r="221" spans="1:53">
      <c r="A221" s="33"/>
      <c r="B221" s="33"/>
      <c r="C221" s="33"/>
      <c r="D221" s="33"/>
      <c r="E221" s="33"/>
      <c r="F221" s="34"/>
      <c r="G221" s="33"/>
      <c r="H221" s="33"/>
      <c r="I221" s="33"/>
      <c r="J221" s="34">
        <v>73800105</v>
      </c>
      <c r="K221" s="29">
        <v>0</v>
      </c>
      <c r="L221" s="34" t="s">
        <v>753</v>
      </c>
      <c r="M221" s="33"/>
      <c r="N221" s="33"/>
      <c r="O221" s="33"/>
      <c r="P221" s="33"/>
      <c r="Q221" s="33"/>
      <c r="R221" s="34">
        <v>1592.45</v>
      </c>
      <c r="S221" s="34" t="s">
        <v>404</v>
      </c>
      <c r="T221" s="34" t="s">
        <v>404</v>
      </c>
      <c r="U221" s="34" t="s">
        <v>404</v>
      </c>
      <c r="V221" s="34">
        <v>57</v>
      </c>
      <c r="W221" s="34">
        <v>0</v>
      </c>
      <c r="X221" s="34">
        <v>1</v>
      </c>
      <c r="Y221" s="34">
        <v>168229</v>
      </c>
      <c r="Z221" s="35">
        <v>44761.875</v>
      </c>
      <c r="AA221" s="34" t="s">
        <v>392</v>
      </c>
      <c r="AB221" s="34">
        <v>0</v>
      </c>
      <c r="AC221" s="35"/>
      <c r="AD221" s="35">
        <v>44761.875</v>
      </c>
      <c r="AE221" s="35">
        <v>30529.875</v>
      </c>
      <c r="AF221" s="35">
        <v>43380.875</v>
      </c>
      <c r="AG221" s="35"/>
      <c r="AH221" s="35">
        <v>43387.875</v>
      </c>
      <c r="AI221" s="34"/>
      <c r="AJ221" s="34">
        <v>0</v>
      </c>
      <c r="AK221" s="34">
        <v>0</v>
      </c>
      <c r="AL221" s="34">
        <v>0</v>
      </c>
      <c r="AM221" s="34">
        <v>0</v>
      </c>
      <c r="AN221" s="34">
        <v>0</v>
      </c>
      <c r="AO221" s="34">
        <v>0</v>
      </c>
      <c r="AP221" s="34" t="s">
        <v>389</v>
      </c>
      <c r="AQ221" s="34">
        <v>44</v>
      </c>
      <c r="AR221" s="34" t="s">
        <v>478</v>
      </c>
      <c r="AS221" s="34">
        <v>18958</v>
      </c>
      <c r="AT221" s="34">
        <v>1895.8</v>
      </c>
      <c r="AU221" s="34" t="s">
        <v>408</v>
      </c>
      <c r="AV221" s="43" t="s">
        <v>1079</v>
      </c>
      <c r="AW221" t="str">
        <f t="shared" si="9"/>
        <v>738001050XDUXRDX XLBXRTX XLXZXR TXRRX1592.45SIMSIMSIM570116822944761.875ANMEP044761.87530529.87543380.87543387.875000000AMIL44AMIL 400 QC NACIONAL COPART189581895.8ATIVORepasse</v>
      </c>
      <c r="AX221">
        <f t="shared" si="11"/>
        <v>1</v>
      </c>
      <c r="AY221">
        <v>7</v>
      </c>
      <c r="AZ221">
        <v>1</v>
      </c>
      <c r="BA221">
        <f t="shared" si="10"/>
        <v>1</v>
      </c>
    </row>
    <row r="222" spans="1:53">
      <c r="A222" s="33"/>
      <c r="B222" s="33"/>
      <c r="C222" s="33"/>
      <c r="D222" s="33"/>
      <c r="E222" s="33"/>
      <c r="F222" s="36"/>
      <c r="G222" s="33"/>
      <c r="H222" s="33"/>
      <c r="I222" s="33"/>
      <c r="J222" s="36">
        <v>73800108</v>
      </c>
      <c r="K222" s="30">
        <v>0</v>
      </c>
      <c r="L222" s="36" t="s">
        <v>754</v>
      </c>
      <c r="M222" s="33"/>
      <c r="N222" s="33"/>
      <c r="O222" s="33"/>
      <c r="P222" s="33"/>
      <c r="Q222" s="33"/>
      <c r="R222" s="36">
        <v>2323.64</v>
      </c>
      <c r="S222" s="36" t="s">
        <v>404</v>
      </c>
      <c r="T222" s="36" t="s">
        <v>404</v>
      </c>
      <c r="U222" s="36" t="s">
        <v>404</v>
      </c>
      <c r="V222" s="36">
        <v>57</v>
      </c>
      <c r="W222" s="36">
        <v>0</v>
      </c>
      <c r="X222" s="36">
        <v>1</v>
      </c>
      <c r="Y222" s="36">
        <v>168256</v>
      </c>
      <c r="Z222" s="37">
        <v>44761.875</v>
      </c>
      <c r="AA222" s="36" t="s">
        <v>392</v>
      </c>
      <c r="AB222" s="36">
        <v>0</v>
      </c>
      <c r="AC222" s="37">
        <v>44755.875</v>
      </c>
      <c r="AD222" s="37">
        <v>44761.875</v>
      </c>
      <c r="AE222" s="37">
        <v>30647.916666666668</v>
      </c>
      <c r="AF222" s="37">
        <v>44755.875</v>
      </c>
      <c r="AG222" s="37"/>
      <c r="AH222" s="37">
        <v>43387.875</v>
      </c>
      <c r="AI222" s="36"/>
      <c r="AJ222" s="36">
        <v>0</v>
      </c>
      <c r="AK222" s="36">
        <v>0</v>
      </c>
      <c r="AL222" s="36">
        <v>0</v>
      </c>
      <c r="AM222" s="36">
        <v>0</v>
      </c>
      <c r="AN222" s="36">
        <v>0</v>
      </c>
      <c r="AO222" s="36">
        <v>0</v>
      </c>
      <c r="AP222" s="36" t="s">
        <v>389</v>
      </c>
      <c r="AQ222" s="36">
        <v>44</v>
      </c>
      <c r="AR222" s="36" t="s">
        <v>398</v>
      </c>
      <c r="AS222" s="36">
        <v>276623</v>
      </c>
      <c r="AT222" s="36">
        <v>2766.23</v>
      </c>
      <c r="AU222" s="36" t="s">
        <v>391</v>
      </c>
      <c r="AV222" s="43" t="s">
        <v>1079</v>
      </c>
      <c r="AW222" t="str">
        <f t="shared" si="9"/>
        <v>738001080LXDXXNX WRXTXNX KXHL2323.64SIMSIMSIM570116825644761.875ANMEP044755.87544761.87530647.916666666744755.87543387.875000000AMIL44AMIL 500 QP NACIONAL2766232766.23INATIVORepasse</v>
      </c>
      <c r="AX222">
        <f t="shared" si="11"/>
        <v>0</v>
      </c>
      <c r="AY222">
        <v>7</v>
      </c>
      <c r="AZ222">
        <v>1</v>
      </c>
      <c r="BA222">
        <f t="shared" si="10"/>
        <v>0</v>
      </c>
    </row>
    <row r="223" spans="1:53">
      <c r="A223" s="33"/>
      <c r="B223" s="33"/>
      <c r="C223" s="33"/>
      <c r="D223" s="33"/>
      <c r="E223" s="33"/>
      <c r="F223" s="34"/>
      <c r="G223" s="33"/>
      <c r="H223" s="33"/>
      <c r="I223" s="33"/>
      <c r="J223" s="34">
        <v>73800108</v>
      </c>
      <c r="K223" s="29">
        <v>0</v>
      </c>
      <c r="L223" s="34" t="s">
        <v>754</v>
      </c>
      <c r="M223" s="33"/>
      <c r="N223" s="33"/>
      <c r="O223" s="33"/>
      <c r="P223" s="33"/>
      <c r="Q223" s="33"/>
      <c r="R223" s="34">
        <v>2323.64</v>
      </c>
      <c r="S223" s="34" t="s">
        <v>404</v>
      </c>
      <c r="T223" s="34" t="s">
        <v>404</v>
      </c>
      <c r="U223" s="34" t="s">
        <v>404</v>
      </c>
      <c r="V223" s="34">
        <v>57</v>
      </c>
      <c r="W223" s="34">
        <v>0</v>
      </c>
      <c r="X223" s="34">
        <v>1</v>
      </c>
      <c r="Y223" s="34">
        <v>168256</v>
      </c>
      <c r="Z223" s="35">
        <v>44761.875</v>
      </c>
      <c r="AA223" s="34" t="s">
        <v>392</v>
      </c>
      <c r="AB223" s="34">
        <v>0</v>
      </c>
      <c r="AC223" s="35">
        <v>44755.875</v>
      </c>
      <c r="AD223" s="35">
        <v>44761.875</v>
      </c>
      <c r="AE223" s="35">
        <v>30647.916666666668</v>
      </c>
      <c r="AF223" s="35">
        <v>44755.875</v>
      </c>
      <c r="AG223" s="35"/>
      <c r="AH223" s="35">
        <v>43387.875</v>
      </c>
      <c r="AI223" s="34"/>
      <c r="AJ223" s="34">
        <v>0</v>
      </c>
      <c r="AK223" s="34">
        <v>0</v>
      </c>
      <c r="AL223" s="34">
        <v>0</v>
      </c>
      <c r="AM223" s="34">
        <v>0</v>
      </c>
      <c r="AN223" s="34">
        <v>0</v>
      </c>
      <c r="AO223" s="34">
        <v>0</v>
      </c>
      <c r="AP223" s="34" t="s">
        <v>389</v>
      </c>
      <c r="AQ223" s="34">
        <v>44</v>
      </c>
      <c r="AR223" s="34" t="s">
        <v>398</v>
      </c>
      <c r="AS223" s="34">
        <v>276623</v>
      </c>
      <c r="AT223" s="34">
        <v>2766.23</v>
      </c>
      <c r="AU223" s="34" t="s">
        <v>391</v>
      </c>
      <c r="AV223" s="43" t="s">
        <v>1079</v>
      </c>
      <c r="AW223" t="str">
        <f t="shared" si="9"/>
        <v>738001080LXDXXNX WRXTXNX KXHL2323.64SIMSIMSIM570116825644761.875ANMEP044755.87544761.87530647.916666666744755.87543387.875000000AMIL44AMIL 500 QP NACIONAL2766232766.23INATIVORepasse</v>
      </c>
      <c r="AX223">
        <f t="shared" si="11"/>
        <v>1</v>
      </c>
      <c r="AY223">
        <v>7</v>
      </c>
      <c r="AZ223">
        <v>1</v>
      </c>
      <c r="BA223">
        <f t="shared" si="10"/>
        <v>1</v>
      </c>
    </row>
    <row r="224" spans="1:53">
      <c r="A224" s="33"/>
      <c r="B224" s="33"/>
      <c r="C224" s="33"/>
      <c r="D224" s="33"/>
      <c r="E224" s="33"/>
      <c r="F224" s="36"/>
      <c r="G224" s="33"/>
      <c r="H224" s="33"/>
      <c r="I224" s="33"/>
      <c r="J224" s="36">
        <v>73800108</v>
      </c>
      <c r="K224" s="30">
        <v>0</v>
      </c>
      <c r="L224" s="36" t="s">
        <v>754</v>
      </c>
      <c r="M224" s="33"/>
      <c r="N224" s="33"/>
      <c r="O224" s="33"/>
      <c r="P224" s="33"/>
      <c r="Q224" s="33"/>
      <c r="R224" s="36">
        <v>2323.64</v>
      </c>
      <c r="S224" s="36" t="s">
        <v>404</v>
      </c>
      <c r="T224" s="36" t="s">
        <v>404</v>
      </c>
      <c r="U224" s="36" t="s">
        <v>404</v>
      </c>
      <c r="V224" s="36">
        <v>57</v>
      </c>
      <c r="W224" s="36">
        <v>0</v>
      </c>
      <c r="X224" s="36">
        <v>1</v>
      </c>
      <c r="Y224" s="36">
        <v>168256</v>
      </c>
      <c r="Z224" s="37">
        <v>44761.875</v>
      </c>
      <c r="AA224" s="36" t="s">
        <v>392</v>
      </c>
      <c r="AB224" s="36">
        <v>0</v>
      </c>
      <c r="AC224" s="37">
        <v>44755.875</v>
      </c>
      <c r="AD224" s="37">
        <v>44761.875</v>
      </c>
      <c r="AE224" s="37">
        <v>30647.916666666668</v>
      </c>
      <c r="AF224" s="37">
        <v>44755.875</v>
      </c>
      <c r="AG224" s="37"/>
      <c r="AH224" s="37">
        <v>43387.875</v>
      </c>
      <c r="AI224" s="36"/>
      <c r="AJ224" s="36">
        <v>0</v>
      </c>
      <c r="AK224" s="36">
        <v>0</v>
      </c>
      <c r="AL224" s="36">
        <v>0</v>
      </c>
      <c r="AM224" s="36">
        <v>0</v>
      </c>
      <c r="AN224" s="36">
        <v>0</v>
      </c>
      <c r="AO224" s="36">
        <v>0</v>
      </c>
      <c r="AP224" s="36" t="s">
        <v>389</v>
      </c>
      <c r="AQ224" s="36">
        <v>44</v>
      </c>
      <c r="AR224" s="36" t="s">
        <v>398</v>
      </c>
      <c r="AS224" s="36">
        <v>276623</v>
      </c>
      <c r="AT224" s="36">
        <v>2766.23</v>
      </c>
      <c r="AU224" s="36" t="s">
        <v>391</v>
      </c>
      <c r="AV224" s="43" t="s">
        <v>1079</v>
      </c>
      <c r="AW224" t="str">
        <f t="shared" si="9"/>
        <v>738001080LXDXXNX WRXTXNX KXHL2323.64SIMSIMSIM570116825644761.875ANMEP044755.87544761.87530647.916666666744755.87543387.875000000AMIL44AMIL 500 QP NACIONAL2766232766.23INATIVORepasse</v>
      </c>
      <c r="AX224">
        <f t="shared" si="11"/>
        <v>1</v>
      </c>
      <c r="AY224">
        <v>7</v>
      </c>
      <c r="AZ224">
        <v>1</v>
      </c>
      <c r="BA224">
        <f t="shared" si="10"/>
        <v>1</v>
      </c>
    </row>
    <row r="225" spans="1:53">
      <c r="A225" s="33"/>
      <c r="B225" s="33"/>
      <c r="C225" s="33"/>
      <c r="D225" s="33"/>
      <c r="E225" s="33"/>
      <c r="F225" s="36"/>
      <c r="G225" s="33"/>
      <c r="H225" s="33"/>
      <c r="I225" s="33"/>
      <c r="J225" s="36">
        <v>73802336</v>
      </c>
      <c r="K225" s="30">
        <v>0</v>
      </c>
      <c r="L225" s="36" t="s">
        <v>875</v>
      </c>
      <c r="M225" s="33"/>
      <c r="N225" s="33"/>
      <c r="O225" s="33"/>
      <c r="P225" s="33"/>
      <c r="Q225" s="33"/>
      <c r="R225" s="36">
        <v>805.73</v>
      </c>
      <c r="S225" s="36" t="s">
        <v>404</v>
      </c>
      <c r="T225" s="36" t="s">
        <v>386</v>
      </c>
      <c r="U225" s="36" t="s">
        <v>386</v>
      </c>
      <c r="V225" s="36">
        <v>19</v>
      </c>
      <c r="W225" s="36">
        <v>0</v>
      </c>
      <c r="X225" s="36">
        <v>1</v>
      </c>
      <c r="Y225" s="36">
        <v>167992</v>
      </c>
      <c r="Z225" s="37">
        <v>44761.875</v>
      </c>
      <c r="AA225" s="36" t="s">
        <v>387</v>
      </c>
      <c r="AB225" s="36">
        <v>0</v>
      </c>
      <c r="AC225" s="37">
        <v>44699.875</v>
      </c>
      <c r="AD225" s="37">
        <v>44761.875</v>
      </c>
      <c r="AE225" s="37">
        <v>40159.916666666664</v>
      </c>
      <c r="AF225" s="37">
        <v>44699.875</v>
      </c>
      <c r="AG225" s="37">
        <v>44693.875</v>
      </c>
      <c r="AH225" s="37">
        <v>43387.875</v>
      </c>
      <c r="AI225" s="36"/>
      <c r="AJ225" s="36">
        <v>0</v>
      </c>
      <c r="AK225" s="36">
        <v>0</v>
      </c>
      <c r="AL225" s="36">
        <v>0</v>
      </c>
      <c r="AM225" s="36">
        <v>0</v>
      </c>
      <c r="AN225" s="36">
        <v>0</v>
      </c>
      <c r="AO225" s="36">
        <v>0</v>
      </c>
      <c r="AP225" s="36" t="s">
        <v>389</v>
      </c>
      <c r="AQ225" s="36">
        <v>44</v>
      </c>
      <c r="AR225" s="36" t="s">
        <v>398</v>
      </c>
      <c r="AS225" s="36">
        <v>95921</v>
      </c>
      <c r="AT225" s="36">
        <v>959.21</v>
      </c>
      <c r="AU225" s="36" t="s">
        <v>391</v>
      </c>
      <c r="AV225" s="43" t="s">
        <v>1079</v>
      </c>
      <c r="AW225" t="str">
        <f t="shared" si="9"/>
        <v>738023360VXLXNTXNX WXTXLX BRXNWX FXRNXNDX805.73SIMNÃONÃO190116799244761.875FNEL044699.87544761.87540159.916666666744699.87544693.87543387.875000000AMIL44AMIL 500 QP NACIONAL95921959.21INATIVORepasse</v>
      </c>
      <c r="AX225">
        <f t="shared" si="11"/>
        <v>0</v>
      </c>
      <c r="AY225">
        <v>7</v>
      </c>
      <c r="AZ225">
        <v>1</v>
      </c>
      <c r="BA225">
        <f t="shared" si="10"/>
        <v>0</v>
      </c>
    </row>
    <row r="226" spans="1:53">
      <c r="A226" s="33"/>
      <c r="B226" s="33"/>
      <c r="C226" s="33"/>
      <c r="D226" s="33"/>
      <c r="E226" s="33"/>
      <c r="F226" s="34"/>
      <c r="G226" s="33"/>
      <c r="H226" s="33"/>
      <c r="I226" s="33"/>
      <c r="J226" s="34">
        <v>73802336</v>
      </c>
      <c r="K226" s="29">
        <v>0</v>
      </c>
      <c r="L226" s="34" t="s">
        <v>875</v>
      </c>
      <c r="M226" s="33"/>
      <c r="N226" s="33"/>
      <c r="O226" s="33"/>
      <c r="P226" s="33"/>
      <c r="Q226" s="33"/>
      <c r="R226" s="34">
        <v>805.73</v>
      </c>
      <c r="S226" s="34" t="s">
        <v>404</v>
      </c>
      <c r="T226" s="34" t="s">
        <v>386</v>
      </c>
      <c r="U226" s="34" t="s">
        <v>386</v>
      </c>
      <c r="V226" s="34">
        <v>19</v>
      </c>
      <c r="W226" s="34">
        <v>0</v>
      </c>
      <c r="X226" s="34">
        <v>1</v>
      </c>
      <c r="Y226" s="34">
        <v>167992</v>
      </c>
      <c r="Z226" s="35">
        <v>44761.875</v>
      </c>
      <c r="AA226" s="34" t="s">
        <v>387</v>
      </c>
      <c r="AB226" s="34">
        <v>0</v>
      </c>
      <c r="AC226" s="35">
        <v>44699.875</v>
      </c>
      <c r="AD226" s="35">
        <v>44761.875</v>
      </c>
      <c r="AE226" s="35">
        <v>40159.916666666664</v>
      </c>
      <c r="AF226" s="35">
        <v>44699.875</v>
      </c>
      <c r="AG226" s="35">
        <v>44693.875</v>
      </c>
      <c r="AH226" s="35">
        <v>43387.875</v>
      </c>
      <c r="AI226" s="34"/>
      <c r="AJ226" s="34">
        <v>0</v>
      </c>
      <c r="AK226" s="34">
        <v>0</v>
      </c>
      <c r="AL226" s="34">
        <v>0</v>
      </c>
      <c r="AM226" s="34">
        <v>0</v>
      </c>
      <c r="AN226" s="34">
        <v>0</v>
      </c>
      <c r="AO226" s="34">
        <v>0</v>
      </c>
      <c r="AP226" s="34" t="s">
        <v>389</v>
      </c>
      <c r="AQ226" s="34">
        <v>44</v>
      </c>
      <c r="AR226" s="34" t="s">
        <v>398</v>
      </c>
      <c r="AS226" s="34">
        <v>95921</v>
      </c>
      <c r="AT226" s="34">
        <v>959.21</v>
      </c>
      <c r="AU226" s="34" t="s">
        <v>391</v>
      </c>
      <c r="AV226" s="43" t="s">
        <v>1079</v>
      </c>
      <c r="AW226" t="str">
        <f t="shared" si="9"/>
        <v>738023360VXLXNTXNX WXTXLX BRXNWX FXRNXNDX805.73SIMNÃONÃO190116799244761.875FNEL044699.87544761.87540159.916666666744699.87544693.87543387.875000000AMIL44AMIL 500 QP NACIONAL95921959.21INATIVORepasse</v>
      </c>
      <c r="AX226">
        <f t="shared" si="11"/>
        <v>1</v>
      </c>
      <c r="AY226">
        <v>7</v>
      </c>
      <c r="AZ226">
        <v>1</v>
      </c>
      <c r="BA226">
        <f t="shared" si="10"/>
        <v>1</v>
      </c>
    </row>
    <row r="227" spans="1:53">
      <c r="A227" s="33"/>
      <c r="B227" s="33"/>
      <c r="C227" s="33"/>
      <c r="D227" s="33"/>
      <c r="E227" s="33"/>
      <c r="F227" s="36"/>
      <c r="G227" s="33"/>
      <c r="H227" s="33"/>
      <c r="I227" s="33"/>
      <c r="J227" s="36">
        <v>73802336</v>
      </c>
      <c r="K227" s="30">
        <v>0</v>
      </c>
      <c r="L227" s="36" t="s">
        <v>875</v>
      </c>
      <c r="M227" s="33"/>
      <c r="N227" s="33"/>
      <c r="O227" s="33"/>
      <c r="P227" s="33"/>
      <c r="Q227" s="33"/>
      <c r="R227" s="36">
        <v>805.73</v>
      </c>
      <c r="S227" s="36" t="s">
        <v>404</v>
      </c>
      <c r="T227" s="36" t="s">
        <v>386</v>
      </c>
      <c r="U227" s="36" t="s">
        <v>386</v>
      </c>
      <c r="V227" s="36">
        <v>19</v>
      </c>
      <c r="W227" s="36">
        <v>0</v>
      </c>
      <c r="X227" s="36">
        <v>1</v>
      </c>
      <c r="Y227" s="36">
        <v>167992</v>
      </c>
      <c r="Z227" s="37">
        <v>44761.875</v>
      </c>
      <c r="AA227" s="36" t="s">
        <v>387</v>
      </c>
      <c r="AB227" s="36">
        <v>0</v>
      </c>
      <c r="AC227" s="37">
        <v>44699.875</v>
      </c>
      <c r="AD227" s="37">
        <v>44761.875</v>
      </c>
      <c r="AE227" s="37">
        <v>40159.916666666664</v>
      </c>
      <c r="AF227" s="37">
        <v>44699.875</v>
      </c>
      <c r="AG227" s="37">
        <v>44693.875</v>
      </c>
      <c r="AH227" s="37">
        <v>43387.875</v>
      </c>
      <c r="AI227" s="36"/>
      <c r="AJ227" s="36">
        <v>0</v>
      </c>
      <c r="AK227" s="36">
        <v>0</v>
      </c>
      <c r="AL227" s="36">
        <v>0</v>
      </c>
      <c r="AM227" s="36">
        <v>0</v>
      </c>
      <c r="AN227" s="36">
        <v>0</v>
      </c>
      <c r="AO227" s="36">
        <v>0</v>
      </c>
      <c r="AP227" s="36" t="s">
        <v>389</v>
      </c>
      <c r="AQ227" s="36">
        <v>44</v>
      </c>
      <c r="AR227" s="36" t="s">
        <v>398</v>
      </c>
      <c r="AS227" s="36">
        <v>95921</v>
      </c>
      <c r="AT227" s="36">
        <v>959.21</v>
      </c>
      <c r="AU227" s="36" t="s">
        <v>391</v>
      </c>
      <c r="AV227" s="43" t="s">
        <v>1079</v>
      </c>
      <c r="AW227" t="str">
        <f t="shared" si="9"/>
        <v>738023360VXLXNTXNX WXTXLX BRXNWX FXRNXNDX805.73SIMNÃONÃO190116799244761.875FNEL044699.87544761.87540159.916666666744699.87544693.87543387.875000000AMIL44AMIL 500 QP NACIONAL95921959.21INATIVORepasse</v>
      </c>
      <c r="AX227">
        <f t="shared" si="11"/>
        <v>1</v>
      </c>
      <c r="AY227">
        <v>7</v>
      </c>
      <c r="AZ227">
        <v>1</v>
      </c>
      <c r="BA227">
        <f t="shared" si="10"/>
        <v>1</v>
      </c>
    </row>
    <row r="228" spans="1:53">
      <c r="A228" s="33"/>
      <c r="B228" s="33"/>
      <c r="C228" s="33"/>
      <c r="D228" s="33"/>
      <c r="E228" s="33"/>
      <c r="F228" s="34"/>
      <c r="G228" s="33"/>
      <c r="H228" s="33"/>
      <c r="I228" s="33"/>
      <c r="J228" s="34">
        <v>73804178</v>
      </c>
      <c r="K228" s="29">
        <v>0</v>
      </c>
      <c r="L228" s="34" t="s">
        <v>761</v>
      </c>
      <c r="M228" s="33"/>
      <c r="N228" s="33"/>
      <c r="O228" s="33"/>
      <c r="P228" s="33"/>
      <c r="Q228" s="33"/>
      <c r="R228" s="34">
        <v>1609.46</v>
      </c>
      <c r="S228" s="34" t="s">
        <v>404</v>
      </c>
      <c r="T228" s="34" t="s">
        <v>404</v>
      </c>
      <c r="U228" s="34" t="s">
        <v>404</v>
      </c>
      <c r="V228" s="34">
        <v>19</v>
      </c>
      <c r="W228" s="34">
        <v>0</v>
      </c>
      <c r="X228" s="34">
        <v>1</v>
      </c>
      <c r="Y228" s="34">
        <v>168292</v>
      </c>
      <c r="Z228" s="35">
        <v>44761.875</v>
      </c>
      <c r="AA228" s="34" t="s">
        <v>387</v>
      </c>
      <c r="AB228" s="34">
        <v>0</v>
      </c>
      <c r="AC228" s="35"/>
      <c r="AD228" s="35">
        <v>44761.875</v>
      </c>
      <c r="AE228" s="35">
        <v>36218.875</v>
      </c>
      <c r="AF228" s="35">
        <v>43381.875</v>
      </c>
      <c r="AG228" s="35"/>
      <c r="AH228" s="35">
        <v>43387.875</v>
      </c>
      <c r="AI228" s="34"/>
      <c r="AJ228" s="34">
        <v>0</v>
      </c>
      <c r="AK228" s="34">
        <v>0</v>
      </c>
      <c r="AL228" s="34">
        <v>0</v>
      </c>
      <c r="AM228" s="34">
        <v>0</v>
      </c>
      <c r="AN228" s="34">
        <v>0</v>
      </c>
      <c r="AO228" s="34">
        <v>0</v>
      </c>
      <c r="AP228" s="34" t="s">
        <v>389</v>
      </c>
      <c r="AQ228" s="34">
        <v>44</v>
      </c>
      <c r="AR228" s="34" t="s">
        <v>398</v>
      </c>
      <c r="AS228" s="34">
        <v>191602</v>
      </c>
      <c r="AT228" s="34">
        <v>1916.02</v>
      </c>
      <c r="AU228" s="34" t="s">
        <v>408</v>
      </c>
      <c r="AV228" s="43" t="s">
        <v>1079</v>
      </c>
      <c r="AW228" t="str">
        <f t="shared" si="9"/>
        <v>738041780TXXLX WXRDXX DX XLVX XUX1609.46SIMSIMSIM190116829244761.875FNEL044761.87536218.87543381.87543387.875000000AMIL44AMIL 500 QP NACIONAL1916021916.02ATIVORepasse</v>
      </c>
      <c r="AX228">
        <f t="shared" si="11"/>
        <v>0</v>
      </c>
      <c r="AY228">
        <v>7</v>
      </c>
      <c r="AZ228">
        <v>1</v>
      </c>
      <c r="BA228">
        <f t="shared" si="10"/>
        <v>0</v>
      </c>
    </row>
    <row r="229" spans="1:53">
      <c r="A229" s="33"/>
      <c r="B229" s="33"/>
      <c r="C229" s="33"/>
      <c r="D229" s="33"/>
      <c r="E229" s="33"/>
      <c r="F229" s="36"/>
      <c r="G229" s="33"/>
      <c r="H229" s="33"/>
      <c r="I229" s="33"/>
      <c r="J229" s="36">
        <v>73804178</v>
      </c>
      <c r="K229" s="30">
        <v>0</v>
      </c>
      <c r="L229" s="36" t="s">
        <v>761</v>
      </c>
      <c r="M229" s="33"/>
      <c r="N229" s="33"/>
      <c r="O229" s="33"/>
      <c r="P229" s="33"/>
      <c r="Q229" s="33"/>
      <c r="R229" s="36">
        <v>1609.46</v>
      </c>
      <c r="S229" s="36" t="s">
        <v>404</v>
      </c>
      <c r="T229" s="36" t="s">
        <v>404</v>
      </c>
      <c r="U229" s="36" t="s">
        <v>404</v>
      </c>
      <c r="V229" s="36">
        <v>19</v>
      </c>
      <c r="W229" s="36">
        <v>0</v>
      </c>
      <c r="X229" s="36">
        <v>1</v>
      </c>
      <c r="Y229" s="36">
        <v>168292</v>
      </c>
      <c r="Z229" s="37">
        <v>44761.875</v>
      </c>
      <c r="AA229" s="36" t="s">
        <v>387</v>
      </c>
      <c r="AB229" s="36">
        <v>0</v>
      </c>
      <c r="AC229" s="37"/>
      <c r="AD229" s="37">
        <v>44761.875</v>
      </c>
      <c r="AE229" s="37">
        <v>36218.875</v>
      </c>
      <c r="AF229" s="37">
        <v>43381.875</v>
      </c>
      <c r="AG229" s="37"/>
      <c r="AH229" s="37">
        <v>43387.875</v>
      </c>
      <c r="AI229" s="36"/>
      <c r="AJ229" s="36">
        <v>0</v>
      </c>
      <c r="AK229" s="36">
        <v>0</v>
      </c>
      <c r="AL229" s="36">
        <v>0</v>
      </c>
      <c r="AM229" s="36">
        <v>0</v>
      </c>
      <c r="AN229" s="36">
        <v>0</v>
      </c>
      <c r="AO229" s="36">
        <v>0</v>
      </c>
      <c r="AP229" s="36" t="s">
        <v>389</v>
      </c>
      <c r="AQ229" s="36">
        <v>44</v>
      </c>
      <c r="AR229" s="36" t="s">
        <v>398</v>
      </c>
      <c r="AS229" s="36">
        <v>191602</v>
      </c>
      <c r="AT229" s="36">
        <v>1916.02</v>
      </c>
      <c r="AU229" s="36" t="s">
        <v>408</v>
      </c>
      <c r="AV229" s="43" t="s">
        <v>1079</v>
      </c>
      <c r="AW229" t="str">
        <f t="shared" si="9"/>
        <v>738041780TXXLX WXRDXX DX XLVX XUX1609.46SIMSIMSIM190116829244761.875FNEL044761.87536218.87543381.87543387.875000000AMIL44AMIL 500 QP NACIONAL1916021916.02ATIVORepasse</v>
      </c>
      <c r="AX229">
        <f t="shared" si="11"/>
        <v>1</v>
      </c>
      <c r="AY229">
        <v>7</v>
      </c>
      <c r="AZ229">
        <v>1</v>
      </c>
      <c r="BA229">
        <f t="shared" si="10"/>
        <v>1</v>
      </c>
    </row>
    <row r="230" spans="1:53">
      <c r="A230" s="33"/>
      <c r="B230" s="33"/>
      <c r="C230" s="33"/>
      <c r="D230" s="33"/>
      <c r="E230" s="33"/>
      <c r="F230" s="34"/>
      <c r="G230" s="33"/>
      <c r="H230" s="33"/>
      <c r="I230" s="33"/>
      <c r="J230" s="34">
        <v>73804178</v>
      </c>
      <c r="K230" s="29">
        <v>0</v>
      </c>
      <c r="L230" s="34" t="s">
        <v>761</v>
      </c>
      <c r="M230" s="33"/>
      <c r="N230" s="33"/>
      <c r="O230" s="33"/>
      <c r="P230" s="33"/>
      <c r="Q230" s="33"/>
      <c r="R230" s="34">
        <v>1609.46</v>
      </c>
      <c r="S230" s="34" t="s">
        <v>404</v>
      </c>
      <c r="T230" s="34" t="s">
        <v>404</v>
      </c>
      <c r="U230" s="34" t="s">
        <v>404</v>
      </c>
      <c r="V230" s="34">
        <v>19</v>
      </c>
      <c r="W230" s="34">
        <v>0</v>
      </c>
      <c r="X230" s="34">
        <v>1</v>
      </c>
      <c r="Y230" s="34">
        <v>168292</v>
      </c>
      <c r="Z230" s="35">
        <v>44761.875</v>
      </c>
      <c r="AA230" s="34" t="s">
        <v>387</v>
      </c>
      <c r="AB230" s="34">
        <v>0</v>
      </c>
      <c r="AC230" s="35"/>
      <c r="AD230" s="35">
        <v>44761.875</v>
      </c>
      <c r="AE230" s="35">
        <v>36218.875</v>
      </c>
      <c r="AF230" s="35">
        <v>43381.875</v>
      </c>
      <c r="AG230" s="35"/>
      <c r="AH230" s="35">
        <v>43387.875</v>
      </c>
      <c r="AI230" s="34"/>
      <c r="AJ230" s="34">
        <v>0</v>
      </c>
      <c r="AK230" s="34">
        <v>0</v>
      </c>
      <c r="AL230" s="34">
        <v>0</v>
      </c>
      <c r="AM230" s="34">
        <v>0</v>
      </c>
      <c r="AN230" s="34">
        <v>0</v>
      </c>
      <c r="AO230" s="34">
        <v>0</v>
      </c>
      <c r="AP230" s="34" t="s">
        <v>389</v>
      </c>
      <c r="AQ230" s="34">
        <v>44</v>
      </c>
      <c r="AR230" s="34" t="s">
        <v>398</v>
      </c>
      <c r="AS230" s="34">
        <v>191602</v>
      </c>
      <c r="AT230" s="34">
        <v>1916.02</v>
      </c>
      <c r="AU230" s="34" t="s">
        <v>408</v>
      </c>
      <c r="AV230" s="43" t="s">
        <v>1079</v>
      </c>
      <c r="AW230" t="str">
        <f t="shared" si="9"/>
        <v>738041780TXXLX WXRDXX DX XLVX XUX1609.46SIMSIMSIM190116829244761.875FNEL044761.87536218.87543381.87543387.875000000AMIL44AMIL 500 QP NACIONAL1916021916.02ATIVORepasse</v>
      </c>
      <c r="AX230">
        <f t="shared" si="11"/>
        <v>1</v>
      </c>
      <c r="AY230">
        <v>7</v>
      </c>
      <c r="AZ230">
        <v>1</v>
      </c>
      <c r="BA230">
        <f t="shared" si="10"/>
        <v>1</v>
      </c>
    </row>
    <row r="231" spans="1:53">
      <c r="A231" s="33"/>
      <c r="B231" s="33"/>
      <c r="C231" s="33"/>
      <c r="D231" s="33"/>
      <c r="E231" s="33"/>
      <c r="F231" s="36"/>
      <c r="G231" s="33"/>
      <c r="H231" s="33"/>
      <c r="I231" s="33"/>
      <c r="J231" s="36">
        <v>73804191</v>
      </c>
      <c r="K231" s="30">
        <v>0</v>
      </c>
      <c r="L231" s="36" t="s">
        <v>762</v>
      </c>
      <c r="M231" s="33"/>
      <c r="N231" s="33"/>
      <c r="O231" s="33"/>
      <c r="P231" s="33"/>
      <c r="Q231" s="33"/>
      <c r="R231" s="36">
        <v>1475.34</v>
      </c>
      <c r="S231" s="36" t="s">
        <v>404</v>
      </c>
      <c r="T231" s="36" t="s">
        <v>404</v>
      </c>
      <c r="U231" s="36" t="s">
        <v>404</v>
      </c>
      <c r="V231" s="36">
        <v>19</v>
      </c>
      <c r="W231" s="36">
        <v>0</v>
      </c>
      <c r="X231" s="36">
        <v>1</v>
      </c>
      <c r="Y231" s="36">
        <v>168325</v>
      </c>
      <c r="Z231" s="37">
        <v>44761.875</v>
      </c>
      <c r="AA231" s="36" t="s">
        <v>387</v>
      </c>
      <c r="AB231" s="36">
        <v>0</v>
      </c>
      <c r="AC231" s="37"/>
      <c r="AD231" s="37">
        <v>44761.875</v>
      </c>
      <c r="AE231" s="37">
        <v>37189.875</v>
      </c>
      <c r="AF231" s="37">
        <v>43381.875</v>
      </c>
      <c r="AG231" s="37"/>
      <c r="AH231" s="37">
        <v>43387.875</v>
      </c>
      <c r="AI231" s="36"/>
      <c r="AJ231" s="36">
        <v>0</v>
      </c>
      <c r="AK231" s="36">
        <v>0</v>
      </c>
      <c r="AL231" s="36">
        <v>0</v>
      </c>
      <c r="AM231" s="36">
        <v>0</v>
      </c>
      <c r="AN231" s="36">
        <v>0</v>
      </c>
      <c r="AO231" s="36">
        <v>0</v>
      </c>
      <c r="AP231" s="36" t="s">
        <v>389</v>
      </c>
      <c r="AQ231" s="36">
        <v>44</v>
      </c>
      <c r="AR231" s="36" t="s">
        <v>390</v>
      </c>
      <c r="AS231" s="36">
        <v>82674</v>
      </c>
      <c r="AT231" s="36">
        <v>826.74</v>
      </c>
      <c r="AU231" s="36" t="s">
        <v>408</v>
      </c>
      <c r="AV231" s="43" t="s">
        <v>1079</v>
      </c>
      <c r="AW231" t="str">
        <f t="shared" si="9"/>
        <v>738041910WXMXLX RXFXXLX MXRXXRX FRXNWX1475.34SIMSIMSIM190116832544761.875FNEL044761.87537189.87543381.87543387.875000000AMIL44AMIL 400 QP NACIONAL82674826.74ATIVORepasse</v>
      </c>
      <c r="AX231">
        <f t="shared" si="11"/>
        <v>0</v>
      </c>
      <c r="AY231">
        <v>7</v>
      </c>
      <c r="AZ231">
        <v>1</v>
      </c>
      <c r="BA231">
        <f t="shared" si="10"/>
        <v>0</v>
      </c>
    </row>
    <row r="232" spans="1:53">
      <c r="A232" s="33"/>
      <c r="B232" s="33"/>
      <c r="C232" s="33"/>
      <c r="D232" s="33"/>
      <c r="E232" s="33"/>
      <c r="F232" s="34"/>
      <c r="G232" s="33"/>
      <c r="H232" s="33"/>
      <c r="I232" s="33"/>
      <c r="J232" s="34">
        <v>73804191</v>
      </c>
      <c r="K232" s="29">
        <v>0</v>
      </c>
      <c r="L232" s="34" t="s">
        <v>762</v>
      </c>
      <c r="M232" s="33"/>
      <c r="N232" s="33"/>
      <c r="O232" s="33"/>
      <c r="P232" s="33"/>
      <c r="Q232" s="33"/>
      <c r="R232" s="34">
        <v>1475.34</v>
      </c>
      <c r="S232" s="34" t="s">
        <v>404</v>
      </c>
      <c r="T232" s="34" t="s">
        <v>404</v>
      </c>
      <c r="U232" s="34" t="s">
        <v>404</v>
      </c>
      <c r="V232" s="34">
        <v>19</v>
      </c>
      <c r="W232" s="34">
        <v>0</v>
      </c>
      <c r="X232" s="34">
        <v>1</v>
      </c>
      <c r="Y232" s="34">
        <v>168325</v>
      </c>
      <c r="Z232" s="35">
        <v>44761.875</v>
      </c>
      <c r="AA232" s="34" t="s">
        <v>387</v>
      </c>
      <c r="AB232" s="34">
        <v>0</v>
      </c>
      <c r="AC232" s="35"/>
      <c r="AD232" s="35">
        <v>44761.875</v>
      </c>
      <c r="AE232" s="35">
        <v>37189.875</v>
      </c>
      <c r="AF232" s="35">
        <v>43381.875</v>
      </c>
      <c r="AG232" s="35"/>
      <c r="AH232" s="35">
        <v>43387.875</v>
      </c>
      <c r="AI232" s="34"/>
      <c r="AJ232" s="34">
        <v>0</v>
      </c>
      <c r="AK232" s="34">
        <v>0</v>
      </c>
      <c r="AL232" s="34">
        <v>0</v>
      </c>
      <c r="AM232" s="34">
        <v>0</v>
      </c>
      <c r="AN232" s="34">
        <v>0</v>
      </c>
      <c r="AO232" s="34">
        <v>0</v>
      </c>
      <c r="AP232" s="34" t="s">
        <v>389</v>
      </c>
      <c r="AQ232" s="34">
        <v>44</v>
      </c>
      <c r="AR232" s="34" t="s">
        <v>390</v>
      </c>
      <c r="AS232" s="34">
        <v>82674</v>
      </c>
      <c r="AT232" s="34">
        <v>826.74</v>
      </c>
      <c r="AU232" s="34" t="s">
        <v>408</v>
      </c>
      <c r="AV232" s="43" t="s">
        <v>1079</v>
      </c>
      <c r="AW232" t="str">
        <f t="shared" si="9"/>
        <v>738041910WXMXLX RXFXXLX MXRXXRX FRXNWX1475.34SIMSIMSIM190116832544761.875FNEL044761.87537189.87543381.87543387.875000000AMIL44AMIL 400 QP NACIONAL82674826.74ATIVORepasse</v>
      </c>
      <c r="AX232">
        <f t="shared" si="11"/>
        <v>1</v>
      </c>
      <c r="AY232">
        <v>7</v>
      </c>
      <c r="AZ232">
        <v>1</v>
      </c>
      <c r="BA232">
        <f t="shared" si="10"/>
        <v>1</v>
      </c>
    </row>
    <row r="233" spans="1:53">
      <c r="A233" s="33"/>
      <c r="B233" s="33"/>
      <c r="C233" s="33"/>
      <c r="D233" s="33"/>
      <c r="E233" s="33"/>
      <c r="F233" s="36"/>
      <c r="G233" s="33"/>
      <c r="H233" s="33"/>
      <c r="I233" s="33"/>
      <c r="J233" s="36">
        <v>73804191</v>
      </c>
      <c r="K233" s="30">
        <v>0</v>
      </c>
      <c r="L233" s="36" t="s">
        <v>762</v>
      </c>
      <c r="M233" s="33"/>
      <c r="N233" s="33"/>
      <c r="O233" s="33"/>
      <c r="P233" s="33"/>
      <c r="Q233" s="33"/>
      <c r="R233" s="36">
        <v>1475.34</v>
      </c>
      <c r="S233" s="36" t="s">
        <v>404</v>
      </c>
      <c r="T233" s="36" t="s">
        <v>404</v>
      </c>
      <c r="U233" s="36" t="s">
        <v>404</v>
      </c>
      <c r="V233" s="36">
        <v>19</v>
      </c>
      <c r="W233" s="36">
        <v>0</v>
      </c>
      <c r="X233" s="36">
        <v>1</v>
      </c>
      <c r="Y233" s="36">
        <v>168325</v>
      </c>
      <c r="Z233" s="37">
        <v>44761.875</v>
      </c>
      <c r="AA233" s="36" t="s">
        <v>387</v>
      </c>
      <c r="AB233" s="36">
        <v>0</v>
      </c>
      <c r="AC233" s="37"/>
      <c r="AD233" s="37">
        <v>44761.875</v>
      </c>
      <c r="AE233" s="37">
        <v>37189.875</v>
      </c>
      <c r="AF233" s="37">
        <v>43381.875</v>
      </c>
      <c r="AG233" s="37"/>
      <c r="AH233" s="37">
        <v>43387.875</v>
      </c>
      <c r="AI233" s="36"/>
      <c r="AJ233" s="36">
        <v>0</v>
      </c>
      <c r="AK233" s="36">
        <v>0</v>
      </c>
      <c r="AL233" s="36">
        <v>0</v>
      </c>
      <c r="AM233" s="36">
        <v>0</v>
      </c>
      <c r="AN233" s="36">
        <v>0</v>
      </c>
      <c r="AO233" s="36">
        <v>0</v>
      </c>
      <c r="AP233" s="36" t="s">
        <v>389</v>
      </c>
      <c r="AQ233" s="36">
        <v>44</v>
      </c>
      <c r="AR233" s="36" t="s">
        <v>390</v>
      </c>
      <c r="AS233" s="36">
        <v>82674</v>
      </c>
      <c r="AT233" s="36">
        <v>826.74</v>
      </c>
      <c r="AU233" s="36" t="s">
        <v>408</v>
      </c>
      <c r="AV233" s="43" t="s">
        <v>1079</v>
      </c>
      <c r="AW233" t="str">
        <f t="shared" si="9"/>
        <v>738041910WXMXLX RXFXXLX MXRXXRX FRXNWX1475.34SIMSIMSIM190116832544761.875FNEL044761.87537189.87543381.87543387.875000000AMIL44AMIL 400 QP NACIONAL82674826.74ATIVORepasse</v>
      </c>
      <c r="AX233">
        <f t="shared" si="11"/>
        <v>1</v>
      </c>
      <c r="AY233">
        <v>7</v>
      </c>
      <c r="AZ233">
        <v>1</v>
      </c>
      <c r="BA233">
        <f t="shared" si="10"/>
        <v>1</v>
      </c>
    </row>
    <row r="234" spans="1:53">
      <c r="A234" s="33"/>
      <c r="B234" s="33"/>
      <c r="C234" s="33"/>
      <c r="D234" s="33"/>
      <c r="E234" s="33"/>
      <c r="F234" s="34"/>
      <c r="G234" s="33"/>
      <c r="H234" s="33"/>
      <c r="I234" s="33"/>
      <c r="J234" s="34">
        <v>73804205</v>
      </c>
      <c r="K234" s="29">
        <v>0</v>
      </c>
      <c r="L234" s="34" t="s">
        <v>763</v>
      </c>
      <c r="M234" s="33"/>
      <c r="N234" s="33"/>
      <c r="O234" s="33"/>
      <c r="P234" s="33"/>
      <c r="Q234" s="33"/>
      <c r="R234" s="34">
        <v>1038.1099999999999</v>
      </c>
      <c r="S234" s="34" t="s">
        <v>404</v>
      </c>
      <c r="T234" s="34" t="s">
        <v>404</v>
      </c>
      <c r="U234" s="34" t="s">
        <v>404</v>
      </c>
      <c r="V234" s="34">
        <v>19</v>
      </c>
      <c r="W234" s="34">
        <v>0</v>
      </c>
      <c r="X234" s="34">
        <v>1</v>
      </c>
      <c r="Y234" s="34">
        <v>168456</v>
      </c>
      <c r="Z234" s="35">
        <v>44761.875</v>
      </c>
      <c r="AA234" s="34" t="s">
        <v>387</v>
      </c>
      <c r="AB234" s="34">
        <v>0</v>
      </c>
      <c r="AC234" s="35">
        <v>44755.875</v>
      </c>
      <c r="AD234" s="35">
        <v>44761.875</v>
      </c>
      <c r="AE234" s="35">
        <v>37820.875</v>
      </c>
      <c r="AF234" s="35">
        <v>44755.875</v>
      </c>
      <c r="AG234" s="35">
        <v>44693.875</v>
      </c>
      <c r="AH234" s="35">
        <v>43387.875</v>
      </c>
      <c r="AI234" s="34"/>
      <c r="AJ234" s="34">
        <v>0</v>
      </c>
      <c r="AK234" s="34">
        <v>0</v>
      </c>
      <c r="AL234" s="34">
        <v>0</v>
      </c>
      <c r="AM234" s="34">
        <v>0</v>
      </c>
      <c r="AN234" s="34">
        <v>0</v>
      </c>
      <c r="AO234" s="34">
        <v>0</v>
      </c>
      <c r="AP234" s="34" t="s">
        <v>389</v>
      </c>
      <c r="AQ234" s="34">
        <v>44</v>
      </c>
      <c r="AR234" s="34" t="s">
        <v>476</v>
      </c>
      <c r="AS234" s="34">
        <v>123586</v>
      </c>
      <c r="AT234" s="34">
        <v>1235.8599999999999</v>
      </c>
      <c r="AU234" s="34" t="s">
        <v>391</v>
      </c>
      <c r="AV234" s="43" t="s">
        <v>1079</v>
      </c>
      <c r="AW234" t="str">
        <f t="shared" si="9"/>
        <v>738042050MXRXX LXURX XNTX DX JXU1038.11SIMSIMSIM190116845644761.875FNEL044755.87544761.87537820.87544755.87544693.87543387.875000000AMIL44AMIL 400 QC NACIONAL1235861235.86INATIVORepasse</v>
      </c>
      <c r="AX234">
        <f t="shared" si="11"/>
        <v>0</v>
      </c>
      <c r="AY234">
        <v>7</v>
      </c>
      <c r="AZ234">
        <v>1</v>
      </c>
      <c r="BA234">
        <f t="shared" si="10"/>
        <v>0</v>
      </c>
    </row>
    <row r="235" spans="1:53">
      <c r="A235" s="33"/>
      <c r="B235" s="33"/>
      <c r="C235" s="33"/>
      <c r="D235" s="33"/>
      <c r="E235" s="33"/>
      <c r="F235" s="36"/>
      <c r="G235" s="33"/>
      <c r="H235" s="33"/>
      <c r="I235" s="33"/>
      <c r="J235" s="36">
        <v>73804205</v>
      </c>
      <c r="K235" s="30">
        <v>0</v>
      </c>
      <c r="L235" s="36" t="s">
        <v>763</v>
      </c>
      <c r="M235" s="33"/>
      <c r="N235" s="33"/>
      <c r="O235" s="33"/>
      <c r="P235" s="33"/>
      <c r="Q235" s="33"/>
      <c r="R235" s="36">
        <v>1038.1099999999999</v>
      </c>
      <c r="S235" s="36" t="s">
        <v>404</v>
      </c>
      <c r="T235" s="36" t="s">
        <v>404</v>
      </c>
      <c r="U235" s="36" t="s">
        <v>404</v>
      </c>
      <c r="V235" s="36">
        <v>19</v>
      </c>
      <c r="W235" s="36">
        <v>0</v>
      </c>
      <c r="X235" s="36">
        <v>1</v>
      </c>
      <c r="Y235" s="36">
        <v>168456</v>
      </c>
      <c r="Z235" s="37">
        <v>44761.875</v>
      </c>
      <c r="AA235" s="36" t="s">
        <v>387</v>
      </c>
      <c r="AB235" s="36">
        <v>0</v>
      </c>
      <c r="AC235" s="37">
        <v>44755.875</v>
      </c>
      <c r="AD235" s="37">
        <v>44761.875</v>
      </c>
      <c r="AE235" s="37">
        <v>37820.875</v>
      </c>
      <c r="AF235" s="37">
        <v>44755.875</v>
      </c>
      <c r="AG235" s="37">
        <v>44693.875</v>
      </c>
      <c r="AH235" s="37">
        <v>43387.875</v>
      </c>
      <c r="AI235" s="36"/>
      <c r="AJ235" s="36">
        <v>0</v>
      </c>
      <c r="AK235" s="36">
        <v>0</v>
      </c>
      <c r="AL235" s="36">
        <v>0</v>
      </c>
      <c r="AM235" s="36">
        <v>0</v>
      </c>
      <c r="AN235" s="36">
        <v>0</v>
      </c>
      <c r="AO235" s="36">
        <v>0</v>
      </c>
      <c r="AP235" s="36" t="s">
        <v>389</v>
      </c>
      <c r="AQ235" s="36">
        <v>44</v>
      </c>
      <c r="AR235" s="36" t="s">
        <v>476</v>
      </c>
      <c r="AS235" s="36">
        <v>123586</v>
      </c>
      <c r="AT235" s="36">
        <v>1235.8599999999999</v>
      </c>
      <c r="AU235" s="36" t="s">
        <v>391</v>
      </c>
      <c r="AV235" s="43" t="s">
        <v>1079</v>
      </c>
      <c r="AW235" t="str">
        <f t="shared" si="9"/>
        <v>738042050MXRXX LXURX XNTX DX JXU1038.11SIMSIMSIM190116845644761.875FNEL044755.87544761.87537820.87544755.87544693.87543387.875000000AMIL44AMIL 400 QC NACIONAL1235861235.86INATIVORepasse</v>
      </c>
      <c r="AX235">
        <f t="shared" si="11"/>
        <v>1</v>
      </c>
      <c r="AY235">
        <v>7</v>
      </c>
      <c r="AZ235">
        <v>1</v>
      </c>
      <c r="BA235">
        <f t="shared" si="10"/>
        <v>1</v>
      </c>
    </row>
    <row r="236" spans="1:53">
      <c r="A236" s="33"/>
      <c r="B236" s="33"/>
      <c r="C236" s="33"/>
      <c r="D236" s="33"/>
      <c r="E236" s="33"/>
      <c r="F236" s="34"/>
      <c r="G236" s="33"/>
      <c r="H236" s="33"/>
      <c r="I236" s="33"/>
      <c r="J236" s="34">
        <v>73804205</v>
      </c>
      <c r="K236" s="29">
        <v>0</v>
      </c>
      <c r="L236" s="34" t="s">
        <v>763</v>
      </c>
      <c r="M236" s="33"/>
      <c r="N236" s="33"/>
      <c r="O236" s="33"/>
      <c r="P236" s="33"/>
      <c r="Q236" s="33"/>
      <c r="R236" s="34">
        <v>1038.1099999999999</v>
      </c>
      <c r="S236" s="34" t="s">
        <v>404</v>
      </c>
      <c r="T236" s="34" t="s">
        <v>404</v>
      </c>
      <c r="U236" s="34" t="s">
        <v>404</v>
      </c>
      <c r="V236" s="34">
        <v>19</v>
      </c>
      <c r="W236" s="34">
        <v>0</v>
      </c>
      <c r="X236" s="34">
        <v>1</v>
      </c>
      <c r="Y236" s="34">
        <v>168456</v>
      </c>
      <c r="Z236" s="35">
        <v>44761.875</v>
      </c>
      <c r="AA236" s="34" t="s">
        <v>387</v>
      </c>
      <c r="AB236" s="34">
        <v>0</v>
      </c>
      <c r="AC236" s="35">
        <v>44755.875</v>
      </c>
      <c r="AD236" s="35">
        <v>44761.875</v>
      </c>
      <c r="AE236" s="35">
        <v>37820.875</v>
      </c>
      <c r="AF236" s="35">
        <v>44755.875</v>
      </c>
      <c r="AG236" s="35">
        <v>44693.875</v>
      </c>
      <c r="AH236" s="35">
        <v>43387.875</v>
      </c>
      <c r="AI236" s="34"/>
      <c r="AJ236" s="34">
        <v>0</v>
      </c>
      <c r="AK236" s="34">
        <v>0</v>
      </c>
      <c r="AL236" s="34">
        <v>0</v>
      </c>
      <c r="AM236" s="34">
        <v>0</v>
      </c>
      <c r="AN236" s="34">
        <v>0</v>
      </c>
      <c r="AO236" s="34">
        <v>0</v>
      </c>
      <c r="AP236" s="34" t="s">
        <v>389</v>
      </c>
      <c r="AQ236" s="34">
        <v>44</v>
      </c>
      <c r="AR236" s="34" t="s">
        <v>476</v>
      </c>
      <c r="AS236" s="34">
        <v>123586</v>
      </c>
      <c r="AT236" s="34">
        <v>1235.8599999999999</v>
      </c>
      <c r="AU236" s="34" t="s">
        <v>391</v>
      </c>
      <c r="AV236" s="43" t="s">
        <v>1079</v>
      </c>
      <c r="AW236" t="str">
        <f t="shared" si="9"/>
        <v>738042050MXRXX LXURX XNTX DX JXU1038.11SIMSIMSIM190116845644761.875FNEL044755.87544761.87537820.87544755.87544693.87543387.875000000AMIL44AMIL 400 QC NACIONAL1235861235.86INATIVORepasse</v>
      </c>
      <c r="AX236">
        <f t="shared" si="11"/>
        <v>1</v>
      </c>
      <c r="AY236">
        <v>7</v>
      </c>
      <c r="AZ236">
        <v>1</v>
      </c>
      <c r="BA236">
        <f t="shared" si="10"/>
        <v>1</v>
      </c>
    </row>
    <row r="237" spans="1:53">
      <c r="A237" s="33"/>
      <c r="B237" s="33"/>
      <c r="C237" s="33"/>
      <c r="D237" s="33"/>
      <c r="E237" s="33"/>
      <c r="F237" s="34"/>
      <c r="G237" s="33"/>
      <c r="H237" s="33"/>
      <c r="I237" s="33"/>
      <c r="J237" s="34">
        <v>73805829</v>
      </c>
      <c r="K237" s="29">
        <v>0</v>
      </c>
      <c r="L237" s="34" t="s">
        <v>755</v>
      </c>
      <c r="M237" s="33"/>
      <c r="N237" s="33"/>
      <c r="O237" s="33"/>
      <c r="P237" s="33"/>
      <c r="Q237" s="33"/>
      <c r="R237" s="34">
        <v>1991.6</v>
      </c>
      <c r="S237" s="34" t="s">
        <v>404</v>
      </c>
      <c r="T237" s="34" t="s">
        <v>404</v>
      </c>
      <c r="U237" s="34" t="s">
        <v>404</v>
      </c>
      <c r="V237" s="34">
        <v>57</v>
      </c>
      <c r="W237" s="34">
        <v>0</v>
      </c>
      <c r="X237" s="34">
        <v>1</v>
      </c>
      <c r="Y237" s="34">
        <v>168275</v>
      </c>
      <c r="Z237" s="35">
        <v>44761.875</v>
      </c>
      <c r="AA237" s="34" t="s">
        <v>392</v>
      </c>
      <c r="AB237" s="34">
        <v>0</v>
      </c>
      <c r="AC237" s="35"/>
      <c r="AD237" s="35">
        <v>44761.875</v>
      </c>
      <c r="AE237" s="35">
        <v>30084.875</v>
      </c>
      <c r="AF237" s="35">
        <v>43381.875</v>
      </c>
      <c r="AG237" s="35"/>
      <c r="AH237" s="35">
        <v>43387.875</v>
      </c>
      <c r="AI237" s="34"/>
      <c r="AJ237" s="34">
        <v>0</v>
      </c>
      <c r="AK237" s="34">
        <v>0</v>
      </c>
      <c r="AL237" s="34">
        <v>0</v>
      </c>
      <c r="AM237" s="34">
        <v>0</v>
      </c>
      <c r="AN237" s="34">
        <v>0</v>
      </c>
      <c r="AO237" s="34">
        <v>0</v>
      </c>
      <c r="AP237" s="34" t="s">
        <v>389</v>
      </c>
      <c r="AQ237" s="34">
        <v>44</v>
      </c>
      <c r="AR237" s="34" t="s">
        <v>494</v>
      </c>
      <c r="AS237" s="34">
        <v>126824</v>
      </c>
      <c r="AT237" s="34">
        <v>1268.24</v>
      </c>
      <c r="AU237" s="34" t="s">
        <v>408</v>
      </c>
      <c r="AV237" s="43" t="s">
        <v>1079</v>
      </c>
      <c r="AW237" t="str">
        <f t="shared" si="9"/>
        <v>738058290MXRWXX FXRNXNDX DX MXRXX1991.6SIMSIMSIM570116827544761.875ANMEP044761.87530084.87543381.87543387.875000000AMIL44AMIL 400 QP NACIONAL COPART1268241268.24ATIVORepasse</v>
      </c>
      <c r="AX237">
        <f t="shared" si="11"/>
        <v>0</v>
      </c>
      <c r="AY237">
        <v>7</v>
      </c>
      <c r="AZ237">
        <v>1</v>
      </c>
      <c r="BA237">
        <f t="shared" si="10"/>
        <v>0</v>
      </c>
    </row>
    <row r="238" spans="1:53">
      <c r="A238" s="33"/>
      <c r="B238" s="33"/>
      <c r="C238" s="33"/>
      <c r="D238" s="33"/>
      <c r="E238" s="33"/>
      <c r="F238" s="36"/>
      <c r="G238" s="33"/>
      <c r="H238" s="33"/>
      <c r="I238" s="33"/>
      <c r="J238" s="36">
        <v>73805829</v>
      </c>
      <c r="K238" s="30">
        <v>0</v>
      </c>
      <c r="L238" s="36" t="s">
        <v>755</v>
      </c>
      <c r="M238" s="33"/>
      <c r="N238" s="33"/>
      <c r="O238" s="33"/>
      <c r="P238" s="33"/>
      <c r="Q238" s="33"/>
      <c r="R238" s="36">
        <v>1991.6</v>
      </c>
      <c r="S238" s="36" t="s">
        <v>404</v>
      </c>
      <c r="T238" s="36" t="s">
        <v>404</v>
      </c>
      <c r="U238" s="36" t="s">
        <v>404</v>
      </c>
      <c r="V238" s="36">
        <v>57</v>
      </c>
      <c r="W238" s="36">
        <v>0</v>
      </c>
      <c r="X238" s="36">
        <v>1</v>
      </c>
      <c r="Y238" s="36">
        <v>168275</v>
      </c>
      <c r="Z238" s="37">
        <v>44761.875</v>
      </c>
      <c r="AA238" s="36" t="s">
        <v>392</v>
      </c>
      <c r="AB238" s="36">
        <v>0</v>
      </c>
      <c r="AC238" s="37"/>
      <c r="AD238" s="37">
        <v>44761.875</v>
      </c>
      <c r="AE238" s="37">
        <v>30084.875</v>
      </c>
      <c r="AF238" s="37">
        <v>43381.875</v>
      </c>
      <c r="AG238" s="37"/>
      <c r="AH238" s="37">
        <v>43387.875</v>
      </c>
      <c r="AI238" s="36"/>
      <c r="AJ238" s="36">
        <v>0</v>
      </c>
      <c r="AK238" s="36">
        <v>0</v>
      </c>
      <c r="AL238" s="36">
        <v>0</v>
      </c>
      <c r="AM238" s="36">
        <v>0</v>
      </c>
      <c r="AN238" s="36">
        <v>0</v>
      </c>
      <c r="AO238" s="36">
        <v>0</v>
      </c>
      <c r="AP238" s="36" t="s">
        <v>389</v>
      </c>
      <c r="AQ238" s="36">
        <v>44</v>
      </c>
      <c r="AR238" s="36" t="s">
        <v>494</v>
      </c>
      <c r="AS238" s="36">
        <v>126824</v>
      </c>
      <c r="AT238" s="36">
        <v>1268.24</v>
      </c>
      <c r="AU238" s="36" t="s">
        <v>408</v>
      </c>
      <c r="AV238" s="43" t="s">
        <v>1079</v>
      </c>
      <c r="AW238" t="str">
        <f t="shared" si="9"/>
        <v>738058290MXRWXX FXRNXNDX DX MXRXX1991.6SIMSIMSIM570116827544761.875ANMEP044761.87530084.87543381.87543387.875000000AMIL44AMIL 400 QP NACIONAL COPART1268241268.24ATIVORepasse</v>
      </c>
      <c r="AX238">
        <f t="shared" si="11"/>
        <v>1</v>
      </c>
      <c r="AY238">
        <v>7</v>
      </c>
      <c r="AZ238">
        <v>1</v>
      </c>
      <c r="BA238">
        <f t="shared" si="10"/>
        <v>1</v>
      </c>
    </row>
    <row r="239" spans="1:53">
      <c r="A239" s="33"/>
      <c r="B239" s="33"/>
      <c r="C239" s="33"/>
      <c r="D239" s="33"/>
      <c r="E239" s="33"/>
      <c r="F239" s="34"/>
      <c r="G239" s="33"/>
      <c r="H239" s="33"/>
      <c r="I239" s="33"/>
      <c r="J239" s="34">
        <v>73805829</v>
      </c>
      <c r="K239" s="29">
        <v>0</v>
      </c>
      <c r="L239" s="34" t="s">
        <v>755</v>
      </c>
      <c r="M239" s="33"/>
      <c r="N239" s="33"/>
      <c r="O239" s="33"/>
      <c r="P239" s="33"/>
      <c r="Q239" s="33"/>
      <c r="R239" s="34">
        <v>1991.6</v>
      </c>
      <c r="S239" s="34" t="s">
        <v>404</v>
      </c>
      <c r="T239" s="34" t="s">
        <v>404</v>
      </c>
      <c r="U239" s="34" t="s">
        <v>404</v>
      </c>
      <c r="V239" s="34">
        <v>57</v>
      </c>
      <c r="W239" s="34">
        <v>0</v>
      </c>
      <c r="X239" s="34">
        <v>1</v>
      </c>
      <c r="Y239" s="34">
        <v>168275</v>
      </c>
      <c r="Z239" s="35">
        <v>44761.875</v>
      </c>
      <c r="AA239" s="34" t="s">
        <v>392</v>
      </c>
      <c r="AB239" s="34">
        <v>0</v>
      </c>
      <c r="AC239" s="35"/>
      <c r="AD239" s="35">
        <v>44761.875</v>
      </c>
      <c r="AE239" s="35">
        <v>30084.875</v>
      </c>
      <c r="AF239" s="35">
        <v>43381.875</v>
      </c>
      <c r="AG239" s="35"/>
      <c r="AH239" s="35">
        <v>43387.875</v>
      </c>
      <c r="AI239" s="34"/>
      <c r="AJ239" s="34">
        <v>0</v>
      </c>
      <c r="AK239" s="34">
        <v>0</v>
      </c>
      <c r="AL239" s="34">
        <v>0</v>
      </c>
      <c r="AM239" s="34">
        <v>0</v>
      </c>
      <c r="AN239" s="34">
        <v>0</v>
      </c>
      <c r="AO239" s="34">
        <v>0</v>
      </c>
      <c r="AP239" s="34" t="s">
        <v>389</v>
      </c>
      <c r="AQ239" s="34">
        <v>44</v>
      </c>
      <c r="AR239" s="34" t="s">
        <v>494</v>
      </c>
      <c r="AS239" s="34">
        <v>126824</v>
      </c>
      <c r="AT239" s="34">
        <v>1268.24</v>
      </c>
      <c r="AU239" s="34" t="s">
        <v>408</v>
      </c>
      <c r="AV239" s="43" t="s">
        <v>1079</v>
      </c>
      <c r="AW239" t="str">
        <f t="shared" si="9"/>
        <v>738058290MXRWXX FXRNXNDX DX MXRXX1991.6SIMSIMSIM570116827544761.875ANMEP044761.87530084.87543381.87543387.875000000AMIL44AMIL 400 QP NACIONAL COPART1268241268.24ATIVORepasse</v>
      </c>
      <c r="AX239">
        <f t="shared" si="11"/>
        <v>1</v>
      </c>
      <c r="AY239">
        <v>7</v>
      </c>
      <c r="AZ239">
        <v>1</v>
      </c>
      <c r="BA239">
        <f t="shared" si="10"/>
        <v>1</v>
      </c>
    </row>
    <row r="240" spans="1:53">
      <c r="A240" s="33"/>
      <c r="B240" s="33"/>
      <c r="C240" s="33"/>
      <c r="D240" s="33"/>
      <c r="E240" s="33"/>
      <c r="F240" s="36"/>
      <c r="G240" s="33"/>
      <c r="H240" s="33"/>
      <c r="I240" s="33"/>
      <c r="J240" s="36">
        <v>73805851</v>
      </c>
      <c r="K240" s="30">
        <v>0</v>
      </c>
      <c r="L240" s="36" t="s">
        <v>756</v>
      </c>
      <c r="M240" s="33"/>
      <c r="N240" s="33"/>
      <c r="O240" s="33"/>
      <c r="P240" s="33"/>
      <c r="Q240" s="33"/>
      <c r="R240" s="36">
        <v>7687.87</v>
      </c>
      <c r="S240" s="36" t="s">
        <v>386</v>
      </c>
      <c r="T240" s="36" t="s">
        <v>386</v>
      </c>
      <c r="U240" s="36" t="s">
        <v>386</v>
      </c>
      <c r="V240" s="36">
        <v>57</v>
      </c>
      <c r="W240" s="36">
        <v>0</v>
      </c>
      <c r="X240" s="36">
        <v>1</v>
      </c>
      <c r="Y240" s="36">
        <v>168278</v>
      </c>
      <c r="Z240" s="37">
        <v>44761.875</v>
      </c>
      <c r="AA240" s="36" t="s">
        <v>392</v>
      </c>
      <c r="AB240" s="36">
        <v>0</v>
      </c>
      <c r="AC240" s="37"/>
      <c r="AD240" s="37">
        <v>44761.875</v>
      </c>
      <c r="AE240" s="37">
        <v>22537.875</v>
      </c>
      <c r="AF240" s="37">
        <v>44361.875</v>
      </c>
      <c r="AG240" s="37">
        <v>44361.875</v>
      </c>
      <c r="AH240" s="37">
        <v>43387.875</v>
      </c>
      <c r="AI240" s="36"/>
      <c r="AJ240" s="36">
        <v>0</v>
      </c>
      <c r="AK240" s="36">
        <v>0</v>
      </c>
      <c r="AL240" s="36">
        <v>0</v>
      </c>
      <c r="AM240" s="36">
        <v>0</v>
      </c>
      <c r="AN240" s="36">
        <v>0</v>
      </c>
      <c r="AO240" s="36">
        <v>0</v>
      </c>
      <c r="AP240" s="36" t="s">
        <v>389</v>
      </c>
      <c r="AQ240" s="36"/>
      <c r="AR240" s="36" t="s">
        <v>398</v>
      </c>
      <c r="AS240" s="36">
        <v>27762</v>
      </c>
      <c r="AT240" s="36">
        <v>2776.2</v>
      </c>
      <c r="AU240" s="36" t="s">
        <v>408</v>
      </c>
      <c r="AV240" s="43" t="s">
        <v>1079</v>
      </c>
      <c r="AW240" t="str">
        <f t="shared" si="9"/>
        <v>738058510MXRXX XUXXLXXDXRX XMPXRXXL PXMXNTXL PXRXXRX7687.87NÃONÃONÃO570116827844761.875ANMEP044761.87522537.87544361.87544361.87543387.875000000AMILAMIL 500 QP NACIONAL277622776.2ATIVORepasse</v>
      </c>
      <c r="AX240">
        <f t="shared" si="11"/>
        <v>0</v>
      </c>
      <c r="AY240">
        <v>7</v>
      </c>
      <c r="AZ240">
        <v>1</v>
      </c>
      <c r="BA240">
        <f t="shared" si="10"/>
        <v>0</v>
      </c>
    </row>
    <row r="241" spans="1:53">
      <c r="A241" s="33"/>
      <c r="B241" s="33"/>
      <c r="C241" s="33"/>
      <c r="D241" s="33"/>
      <c r="E241" s="33"/>
      <c r="F241" s="34"/>
      <c r="G241" s="33"/>
      <c r="H241" s="33"/>
      <c r="I241" s="33"/>
      <c r="J241" s="34">
        <v>73805851</v>
      </c>
      <c r="K241" s="29">
        <v>0</v>
      </c>
      <c r="L241" s="34" t="s">
        <v>756</v>
      </c>
      <c r="M241" s="33"/>
      <c r="N241" s="33"/>
      <c r="O241" s="33"/>
      <c r="P241" s="33"/>
      <c r="Q241" s="33"/>
      <c r="R241" s="34">
        <v>7687.87</v>
      </c>
      <c r="S241" s="34" t="s">
        <v>386</v>
      </c>
      <c r="T241" s="34" t="s">
        <v>386</v>
      </c>
      <c r="U241" s="34" t="s">
        <v>386</v>
      </c>
      <c r="V241" s="34">
        <v>57</v>
      </c>
      <c r="W241" s="34">
        <v>0</v>
      </c>
      <c r="X241" s="34">
        <v>1</v>
      </c>
      <c r="Y241" s="34">
        <v>168278</v>
      </c>
      <c r="Z241" s="35">
        <v>44761.875</v>
      </c>
      <c r="AA241" s="34" t="s">
        <v>392</v>
      </c>
      <c r="AB241" s="34">
        <v>0</v>
      </c>
      <c r="AC241" s="35"/>
      <c r="AD241" s="35">
        <v>44761.875</v>
      </c>
      <c r="AE241" s="35">
        <v>22537.875</v>
      </c>
      <c r="AF241" s="35">
        <v>44361.875</v>
      </c>
      <c r="AG241" s="35">
        <v>44361.875</v>
      </c>
      <c r="AH241" s="35">
        <v>43387.875</v>
      </c>
      <c r="AI241" s="34"/>
      <c r="AJ241" s="34">
        <v>0</v>
      </c>
      <c r="AK241" s="34">
        <v>0</v>
      </c>
      <c r="AL241" s="34">
        <v>0</v>
      </c>
      <c r="AM241" s="34">
        <v>0</v>
      </c>
      <c r="AN241" s="34">
        <v>0</v>
      </c>
      <c r="AO241" s="34">
        <v>0</v>
      </c>
      <c r="AP241" s="34" t="s">
        <v>389</v>
      </c>
      <c r="AQ241" s="34"/>
      <c r="AR241" s="34" t="s">
        <v>398</v>
      </c>
      <c r="AS241" s="34">
        <v>27762</v>
      </c>
      <c r="AT241" s="34">
        <v>2776.2</v>
      </c>
      <c r="AU241" s="34" t="s">
        <v>408</v>
      </c>
      <c r="AV241" s="43" t="s">
        <v>1079</v>
      </c>
      <c r="AW241" t="str">
        <f t="shared" si="9"/>
        <v>738058510MXRXX XUXXLXXDXRX XMPXRXXL PXMXNTXL PXRXXRX7687.87NÃONÃONÃO570116827844761.875ANMEP044761.87522537.87544361.87544361.87543387.875000000AMILAMIL 500 QP NACIONAL277622776.2ATIVORepasse</v>
      </c>
      <c r="AX241">
        <f t="shared" si="11"/>
        <v>1</v>
      </c>
      <c r="AY241">
        <v>7</v>
      </c>
      <c r="AZ241">
        <v>1</v>
      </c>
      <c r="BA241">
        <f t="shared" si="10"/>
        <v>1</v>
      </c>
    </row>
    <row r="242" spans="1:53">
      <c r="A242" s="33"/>
      <c r="B242" s="33"/>
      <c r="C242" s="33"/>
      <c r="D242" s="33"/>
      <c r="E242" s="33"/>
      <c r="F242" s="34"/>
      <c r="G242" s="33"/>
      <c r="H242" s="33"/>
      <c r="I242" s="33"/>
      <c r="J242" s="34">
        <v>73805851</v>
      </c>
      <c r="K242" s="29">
        <v>0</v>
      </c>
      <c r="L242" s="34" t="s">
        <v>756</v>
      </c>
      <c r="M242" s="33"/>
      <c r="N242" s="33"/>
      <c r="O242" s="33"/>
      <c r="P242" s="33"/>
      <c r="Q242" s="33"/>
      <c r="R242" s="34">
        <v>7687.87</v>
      </c>
      <c r="S242" s="34" t="s">
        <v>386</v>
      </c>
      <c r="T242" s="34" t="s">
        <v>386</v>
      </c>
      <c r="U242" s="34" t="s">
        <v>386</v>
      </c>
      <c r="V242" s="34">
        <v>57</v>
      </c>
      <c r="W242" s="34">
        <v>0</v>
      </c>
      <c r="X242" s="34">
        <v>1</v>
      </c>
      <c r="Y242" s="34">
        <v>168278</v>
      </c>
      <c r="Z242" s="35">
        <v>44761.875</v>
      </c>
      <c r="AA242" s="34" t="s">
        <v>392</v>
      </c>
      <c r="AB242" s="34">
        <v>0</v>
      </c>
      <c r="AC242" s="35"/>
      <c r="AD242" s="35">
        <v>44761.875</v>
      </c>
      <c r="AE242" s="35">
        <v>22537.875</v>
      </c>
      <c r="AF242" s="35">
        <v>44361.875</v>
      </c>
      <c r="AG242" s="35">
        <v>44361.875</v>
      </c>
      <c r="AH242" s="35">
        <v>43387.875</v>
      </c>
      <c r="AI242" s="34"/>
      <c r="AJ242" s="34">
        <v>0</v>
      </c>
      <c r="AK242" s="34">
        <v>0</v>
      </c>
      <c r="AL242" s="34">
        <v>0</v>
      </c>
      <c r="AM242" s="34">
        <v>0</v>
      </c>
      <c r="AN242" s="34">
        <v>0</v>
      </c>
      <c r="AO242" s="34">
        <v>0</v>
      </c>
      <c r="AP242" s="34" t="s">
        <v>389</v>
      </c>
      <c r="AQ242" s="34"/>
      <c r="AR242" s="34" t="s">
        <v>398</v>
      </c>
      <c r="AS242" s="34">
        <v>27762</v>
      </c>
      <c r="AT242" s="34">
        <v>2776.2</v>
      </c>
      <c r="AU242" s="34" t="s">
        <v>408</v>
      </c>
      <c r="AV242" s="43" t="s">
        <v>1079</v>
      </c>
      <c r="AW242" t="str">
        <f t="shared" si="9"/>
        <v>738058510MXRXX XUXXLXXDXRX XMPXRXXL PXMXNTXL PXRXXRX7687.87NÃONÃONÃO570116827844761.875ANMEP044761.87522537.87544361.87544361.87543387.875000000AMILAMIL 500 QP NACIONAL277622776.2ATIVORepasse</v>
      </c>
      <c r="AX242">
        <f t="shared" si="11"/>
        <v>1</v>
      </c>
      <c r="AY242">
        <v>7</v>
      </c>
      <c r="AZ242">
        <v>1</v>
      </c>
      <c r="BA242">
        <f t="shared" si="10"/>
        <v>1</v>
      </c>
    </row>
    <row r="243" spans="1:53">
      <c r="A243" s="33"/>
      <c r="B243" s="33"/>
      <c r="C243" s="33"/>
      <c r="D243" s="33"/>
      <c r="E243" s="33"/>
      <c r="F243" s="36"/>
      <c r="G243" s="33"/>
      <c r="H243" s="33"/>
      <c r="I243" s="33"/>
      <c r="J243" s="36">
        <v>73808580</v>
      </c>
      <c r="K243" s="30">
        <v>0</v>
      </c>
      <c r="L243" s="36" t="s">
        <v>760</v>
      </c>
      <c r="M243" s="33"/>
      <c r="N243" s="33"/>
      <c r="O243" s="33"/>
      <c r="P243" s="33"/>
      <c r="Q243" s="33"/>
      <c r="R243" s="36">
        <v>1289.6199999999999</v>
      </c>
      <c r="S243" s="36" t="s">
        <v>386</v>
      </c>
      <c r="T243" s="36" t="s">
        <v>386</v>
      </c>
      <c r="U243" s="36" t="s">
        <v>386</v>
      </c>
      <c r="V243" s="36">
        <v>57</v>
      </c>
      <c r="W243" s="36">
        <v>0</v>
      </c>
      <c r="X243" s="36">
        <v>1</v>
      </c>
      <c r="Y243" s="36">
        <v>168283</v>
      </c>
      <c r="Z243" s="37">
        <v>44761.875</v>
      </c>
      <c r="AA243" s="36" t="s">
        <v>392</v>
      </c>
      <c r="AB243" s="36">
        <v>0</v>
      </c>
      <c r="AC243" s="37">
        <v>44664.875</v>
      </c>
      <c r="AD243" s="37">
        <v>44761.875</v>
      </c>
      <c r="AE243" s="37">
        <v>29774.875</v>
      </c>
      <c r="AF243" s="37">
        <v>44664.875</v>
      </c>
      <c r="AG243" s="37">
        <v>44633.875</v>
      </c>
      <c r="AH243" s="37">
        <v>43387.875</v>
      </c>
      <c r="AI243" s="36"/>
      <c r="AJ243" s="36">
        <v>0</v>
      </c>
      <c r="AK243" s="36">
        <v>0</v>
      </c>
      <c r="AL243" s="36">
        <v>0</v>
      </c>
      <c r="AM243" s="36">
        <v>0</v>
      </c>
      <c r="AN243" s="36">
        <v>0</v>
      </c>
      <c r="AO243" s="36">
        <v>0</v>
      </c>
      <c r="AP243" s="36" t="s">
        <v>389</v>
      </c>
      <c r="AQ243" s="36"/>
      <c r="AR243" s="36" t="s">
        <v>476</v>
      </c>
      <c r="AS243" s="36">
        <v>153526</v>
      </c>
      <c r="AT243" s="36">
        <v>1535.26</v>
      </c>
      <c r="AU243" s="36" t="s">
        <v>391</v>
      </c>
      <c r="AV243" s="43" t="s">
        <v>1079</v>
      </c>
      <c r="AW243" t="str">
        <f t="shared" si="9"/>
        <v>738085800JXXR DX WRUZ XUZX1289.62NÃONÃONÃO570116828344761.875ANMEP044664.87544761.87529774.87544664.87544633.87543387.875000000AMILAMIL 400 QC NACIONAL1535261535.26INATIVORepasse</v>
      </c>
      <c r="AX243">
        <f t="shared" si="11"/>
        <v>0</v>
      </c>
      <c r="AY243">
        <v>7</v>
      </c>
      <c r="AZ243">
        <v>1</v>
      </c>
      <c r="BA243">
        <f t="shared" si="10"/>
        <v>0</v>
      </c>
    </row>
    <row r="244" spans="1:53">
      <c r="A244" s="33"/>
      <c r="B244" s="33"/>
      <c r="C244" s="33"/>
      <c r="D244" s="33"/>
      <c r="E244" s="33"/>
      <c r="F244" s="36"/>
      <c r="G244" s="33"/>
      <c r="H244" s="33"/>
      <c r="I244" s="33"/>
      <c r="J244" s="36">
        <v>73808580</v>
      </c>
      <c r="K244" s="30">
        <v>0</v>
      </c>
      <c r="L244" s="36" t="s">
        <v>760</v>
      </c>
      <c r="M244" s="33"/>
      <c r="N244" s="33"/>
      <c r="O244" s="33"/>
      <c r="P244" s="33"/>
      <c r="Q244" s="33"/>
      <c r="R244" s="36">
        <v>1289.6199999999999</v>
      </c>
      <c r="S244" s="36" t="s">
        <v>386</v>
      </c>
      <c r="T244" s="36" t="s">
        <v>386</v>
      </c>
      <c r="U244" s="36" t="s">
        <v>386</v>
      </c>
      <c r="V244" s="36">
        <v>57</v>
      </c>
      <c r="W244" s="36">
        <v>0</v>
      </c>
      <c r="X244" s="36">
        <v>1</v>
      </c>
      <c r="Y244" s="36">
        <v>168283</v>
      </c>
      <c r="Z244" s="37">
        <v>44761.875</v>
      </c>
      <c r="AA244" s="36" t="s">
        <v>392</v>
      </c>
      <c r="AB244" s="36">
        <v>0</v>
      </c>
      <c r="AC244" s="37">
        <v>44664.875</v>
      </c>
      <c r="AD244" s="37">
        <v>44761.875</v>
      </c>
      <c r="AE244" s="37">
        <v>29774.875</v>
      </c>
      <c r="AF244" s="37">
        <v>44664.875</v>
      </c>
      <c r="AG244" s="37">
        <v>44633.875</v>
      </c>
      <c r="AH244" s="37">
        <v>43387.875</v>
      </c>
      <c r="AI244" s="36"/>
      <c r="AJ244" s="36">
        <v>0</v>
      </c>
      <c r="AK244" s="36">
        <v>0</v>
      </c>
      <c r="AL244" s="36">
        <v>0</v>
      </c>
      <c r="AM244" s="36">
        <v>0</v>
      </c>
      <c r="AN244" s="36">
        <v>0</v>
      </c>
      <c r="AO244" s="36">
        <v>0</v>
      </c>
      <c r="AP244" s="36" t="s">
        <v>389</v>
      </c>
      <c r="AQ244" s="36"/>
      <c r="AR244" s="36" t="s">
        <v>476</v>
      </c>
      <c r="AS244" s="36">
        <v>153526</v>
      </c>
      <c r="AT244" s="36">
        <v>1535.26</v>
      </c>
      <c r="AU244" s="36" t="s">
        <v>391</v>
      </c>
      <c r="AV244" s="43" t="s">
        <v>1079</v>
      </c>
      <c r="AW244" t="str">
        <f t="shared" si="9"/>
        <v>738085800JXXR DX WRUZ XUZX1289.62NÃONÃONÃO570116828344761.875ANMEP044664.87544761.87529774.87544664.87544633.87543387.875000000AMILAMIL 400 QC NACIONAL1535261535.26INATIVORepasse</v>
      </c>
      <c r="AX244">
        <f t="shared" si="11"/>
        <v>1</v>
      </c>
      <c r="AY244">
        <v>7</v>
      </c>
      <c r="AZ244">
        <v>1</v>
      </c>
      <c r="BA244">
        <f t="shared" si="10"/>
        <v>1</v>
      </c>
    </row>
    <row r="245" spans="1:53">
      <c r="A245" s="33"/>
      <c r="B245" s="33"/>
      <c r="C245" s="33"/>
      <c r="D245" s="33"/>
      <c r="E245" s="33"/>
      <c r="F245" s="36"/>
      <c r="G245" s="33"/>
      <c r="H245" s="33"/>
      <c r="I245" s="33"/>
      <c r="J245" s="36">
        <v>73808580</v>
      </c>
      <c r="K245" s="30">
        <v>0</v>
      </c>
      <c r="L245" s="36" t="s">
        <v>760</v>
      </c>
      <c r="M245" s="33"/>
      <c r="N245" s="33"/>
      <c r="O245" s="33"/>
      <c r="P245" s="33"/>
      <c r="Q245" s="33"/>
      <c r="R245" s="36">
        <v>1289.6199999999999</v>
      </c>
      <c r="S245" s="36" t="s">
        <v>386</v>
      </c>
      <c r="T245" s="36" t="s">
        <v>386</v>
      </c>
      <c r="U245" s="36" t="s">
        <v>386</v>
      </c>
      <c r="V245" s="36">
        <v>57</v>
      </c>
      <c r="W245" s="36">
        <v>0</v>
      </c>
      <c r="X245" s="36">
        <v>1</v>
      </c>
      <c r="Y245" s="36">
        <v>168283</v>
      </c>
      <c r="Z245" s="37">
        <v>44761.875</v>
      </c>
      <c r="AA245" s="36" t="s">
        <v>392</v>
      </c>
      <c r="AB245" s="36">
        <v>0</v>
      </c>
      <c r="AC245" s="37">
        <v>44664.875</v>
      </c>
      <c r="AD245" s="37">
        <v>44761.875</v>
      </c>
      <c r="AE245" s="37">
        <v>29774.875</v>
      </c>
      <c r="AF245" s="37">
        <v>44664.875</v>
      </c>
      <c r="AG245" s="37">
        <v>44633.875</v>
      </c>
      <c r="AH245" s="37">
        <v>43387.875</v>
      </c>
      <c r="AI245" s="36"/>
      <c r="AJ245" s="36">
        <v>0</v>
      </c>
      <c r="AK245" s="36">
        <v>0</v>
      </c>
      <c r="AL245" s="36">
        <v>0</v>
      </c>
      <c r="AM245" s="36">
        <v>0</v>
      </c>
      <c r="AN245" s="36">
        <v>0</v>
      </c>
      <c r="AO245" s="36">
        <v>0</v>
      </c>
      <c r="AP245" s="36" t="s">
        <v>389</v>
      </c>
      <c r="AQ245" s="36"/>
      <c r="AR245" s="36" t="s">
        <v>476</v>
      </c>
      <c r="AS245" s="36">
        <v>153526</v>
      </c>
      <c r="AT245" s="36">
        <v>1535.26</v>
      </c>
      <c r="AU245" s="36" t="s">
        <v>391</v>
      </c>
      <c r="AV245" s="43" t="s">
        <v>1079</v>
      </c>
      <c r="AW245" t="str">
        <f t="shared" si="9"/>
        <v>738085800JXXR DX WRUZ XUZX1289.62NÃONÃONÃO570116828344761.875ANMEP044664.87544761.87529774.87544664.87544633.87543387.875000000AMILAMIL 400 QC NACIONAL1535261535.26INATIVORepasse</v>
      </c>
      <c r="AX245">
        <f t="shared" si="11"/>
        <v>1</v>
      </c>
      <c r="AY245">
        <v>7</v>
      </c>
      <c r="AZ245">
        <v>1</v>
      </c>
      <c r="BA245">
        <f t="shared" si="10"/>
        <v>1</v>
      </c>
    </row>
    <row r="246" spans="1:53">
      <c r="A246" s="31" t="s">
        <v>290</v>
      </c>
      <c r="B246" s="31" t="s">
        <v>34</v>
      </c>
      <c r="C246" s="31" t="s">
        <v>33</v>
      </c>
      <c r="D246" s="31">
        <v>43059069</v>
      </c>
      <c r="E246" s="32">
        <v>44771.875</v>
      </c>
      <c r="F246" s="27">
        <v>1208895000</v>
      </c>
      <c r="G246" s="27" t="s">
        <v>1061</v>
      </c>
      <c r="H246" s="27" t="s">
        <v>35</v>
      </c>
      <c r="I246" s="32">
        <v>43387.875</v>
      </c>
      <c r="J246" s="31">
        <v>73811692</v>
      </c>
      <c r="K246" s="27">
        <v>0</v>
      </c>
      <c r="L246" s="31" t="s">
        <v>291</v>
      </c>
      <c r="M246" s="31">
        <v>0</v>
      </c>
      <c r="N246" s="31">
        <v>0</v>
      </c>
      <c r="O246" s="31" t="s">
        <v>260</v>
      </c>
      <c r="P246" s="31" t="s">
        <v>77</v>
      </c>
      <c r="Q246" s="31" t="s">
        <v>78</v>
      </c>
      <c r="R246" s="31">
        <v>2575.98</v>
      </c>
      <c r="S246" s="33"/>
      <c r="T246" s="33"/>
      <c r="U246" s="33"/>
      <c r="V246" s="33"/>
      <c r="W246" s="33"/>
      <c r="X246" s="33"/>
      <c r="Y246" s="33"/>
      <c r="Z246" s="40">
        <v>44771.875</v>
      </c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43" t="s">
        <v>1080</v>
      </c>
      <c r="AW246" t="str">
        <f t="shared" si="9"/>
        <v>6302cb3742096276f1ab9b3d6302b4ad400f093b5d0d6c1e6302cb3742096276f1ab9b3c4305906944771.87512088950006302b4ad400f093b5d0d6c1e1208895000I43387.875738116920RXDRIGX FXLWXX PXRXIRX00AMIL 400 QC NACIONAL R PJCAMens. Titular Faixa Etária Implant.T2575.9844771.875Mensalidade</v>
      </c>
      <c r="AX246">
        <f t="shared" si="11"/>
        <v>0</v>
      </c>
      <c r="AY246">
        <v>7</v>
      </c>
      <c r="AZ246">
        <v>1</v>
      </c>
      <c r="BA246">
        <f t="shared" si="10"/>
        <v>0</v>
      </c>
    </row>
    <row r="247" spans="1:53">
      <c r="A247" s="33"/>
      <c r="B247" s="33"/>
      <c r="C247" s="33"/>
      <c r="D247" s="33"/>
      <c r="E247" s="33"/>
      <c r="F247" s="34"/>
      <c r="G247" s="33"/>
      <c r="H247" s="33"/>
      <c r="I247" s="33"/>
      <c r="J247" s="34">
        <v>73814641</v>
      </c>
      <c r="K247" s="29">
        <v>0</v>
      </c>
      <c r="L247" s="34" t="s">
        <v>751</v>
      </c>
      <c r="M247" s="33"/>
      <c r="N247" s="33"/>
      <c r="O247" s="33"/>
      <c r="P247" s="33"/>
      <c r="Q247" s="33"/>
      <c r="R247" s="34">
        <v>4393.0600000000004</v>
      </c>
      <c r="S247" s="34" t="s">
        <v>404</v>
      </c>
      <c r="T247" s="34" t="s">
        <v>404</v>
      </c>
      <c r="U247" s="34" t="s">
        <v>404</v>
      </c>
      <c r="V247" s="34">
        <v>19</v>
      </c>
      <c r="W247" s="34">
        <v>0</v>
      </c>
      <c r="X247" s="34">
        <v>1</v>
      </c>
      <c r="Y247" s="34">
        <v>168163</v>
      </c>
      <c r="Z247" s="35">
        <v>44761.875</v>
      </c>
      <c r="AA247" s="34" t="s">
        <v>387</v>
      </c>
      <c r="AB247" s="34">
        <v>0</v>
      </c>
      <c r="AC247" s="35"/>
      <c r="AD247" s="35">
        <v>44761.875</v>
      </c>
      <c r="AE247" s="35">
        <v>23336.916666666668</v>
      </c>
      <c r="AF247" s="35">
        <v>43382.875</v>
      </c>
      <c r="AG247" s="35"/>
      <c r="AH247" s="35">
        <v>43387.875</v>
      </c>
      <c r="AI247" s="34"/>
      <c r="AJ247" s="34">
        <v>0</v>
      </c>
      <c r="AK247" s="34">
        <v>0</v>
      </c>
      <c r="AL247" s="34">
        <v>0</v>
      </c>
      <c r="AM247" s="34">
        <v>0</v>
      </c>
      <c r="AN247" s="34">
        <v>0</v>
      </c>
      <c r="AO247" s="34">
        <v>0</v>
      </c>
      <c r="AP247" s="34" t="s">
        <v>389</v>
      </c>
      <c r="AQ247" s="34">
        <v>44</v>
      </c>
      <c r="AR247" s="34" t="s">
        <v>398</v>
      </c>
      <c r="AS247" s="34">
        <v>522987</v>
      </c>
      <c r="AT247" s="34">
        <v>5229.87</v>
      </c>
      <c r="AU247" s="34" t="s">
        <v>408</v>
      </c>
      <c r="AV247" s="43" t="s">
        <v>1079</v>
      </c>
      <c r="AW247" t="str">
        <f t="shared" si="9"/>
        <v>738146410RXZXURXX MXNYK BXGGX4393.06SIMSIMSIM190116816344761.875FNEL044761.87523336.916666666743382.87543387.875000000AMIL44AMIL 500 QP NACIONAL5229875229.87ATIVORepasse</v>
      </c>
      <c r="AX247">
        <f t="shared" si="11"/>
        <v>0</v>
      </c>
      <c r="AY247">
        <v>7</v>
      </c>
      <c r="AZ247">
        <v>1</v>
      </c>
      <c r="BA247">
        <f t="shared" si="10"/>
        <v>0</v>
      </c>
    </row>
    <row r="248" spans="1:53">
      <c r="A248" s="33"/>
      <c r="B248" s="33"/>
      <c r="C248" s="33"/>
      <c r="D248" s="33"/>
      <c r="E248" s="33"/>
      <c r="F248" s="36"/>
      <c r="G248" s="33"/>
      <c r="H248" s="33"/>
      <c r="I248" s="33"/>
      <c r="J248" s="36">
        <v>73814641</v>
      </c>
      <c r="K248" s="30">
        <v>0</v>
      </c>
      <c r="L248" s="36" t="s">
        <v>751</v>
      </c>
      <c r="M248" s="33"/>
      <c r="N248" s="33"/>
      <c r="O248" s="33"/>
      <c r="P248" s="33"/>
      <c r="Q248" s="33"/>
      <c r="R248" s="36">
        <v>4393.0600000000004</v>
      </c>
      <c r="S248" s="36" t="s">
        <v>404</v>
      </c>
      <c r="T248" s="36" t="s">
        <v>404</v>
      </c>
      <c r="U248" s="36" t="s">
        <v>404</v>
      </c>
      <c r="V248" s="36">
        <v>19</v>
      </c>
      <c r="W248" s="36">
        <v>0</v>
      </c>
      <c r="X248" s="36">
        <v>1</v>
      </c>
      <c r="Y248" s="36">
        <v>168163</v>
      </c>
      <c r="Z248" s="37">
        <v>44761.875</v>
      </c>
      <c r="AA248" s="36" t="s">
        <v>387</v>
      </c>
      <c r="AB248" s="36">
        <v>0</v>
      </c>
      <c r="AC248" s="37"/>
      <c r="AD248" s="37">
        <v>44761.875</v>
      </c>
      <c r="AE248" s="37">
        <v>23336.916666666668</v>
      </c>
      <c r="AF248" s="37">
        <v>43382.875</v>
      </c>
      <c r="AG248" s="37"/>
      <c r="AH248" s="37">
        <v>43387.875</v>
      </c>
      <c r="AI248" s="36"/>
      <c r="AJ248" s="36">
        <v>0</v>
      </c>
      <c r="AK248" s="36">
        <v>0</v>
      </c>
      <c r="AL248" s="36">
        <v>0</v>
      </c>
      <c r="AM248" s="36">
        <v>0</v>
      </c>
      <c r="AN248" s="36">
        <v>0</v>
      </c>
      <c r="AO248" s="36">
        <v>0</v>
      </c>
      <c r="AP248" s="36" t="s">
        <v>389</v>
      </c>
      <c r="AQ248" s="36">
        <v>44</v>
      </c>
      <c r="AR248" s="36" t="s">
        <v>398</v>
      </c>
      <c r="AS248" s="36">
        <v>522987</v>
      </c>
      <c r="AT248" s="36">
        <v>5229.87</v>
      </c>
      <c r="AU248" s="36" t="s">
        <v>408</v>
      </c>
      <c r="AV248" s="43" t="s">
        <v>1079</v>
      </c>
      <c r="AW248" t="str">
        <f t="shared" si="9"/>
        <v>738146410RXZXURXX MXNYK BXGGX4393.06SIMSIMSIM190116816344761.875FNEL044761.87523336.916666666743382.87543387.875000000AMIL44AMIL 500 QP NACIONAL5229875229.87ATIVORepasse</v>
      </c>
      <c r="AX248">
        <f t="shared" si="11"/>
        <v>1</v>
      </c>
      <c r="AY248">
        <v>7</v>
      </c>
      <c r="AZ248">
        <v>1</v>
      </c>
      <c r="BA248">
        <f t="shared" si="10"/>
        <v>1</v>
      </c>
    </row>
    <row r="249" spans="1:53">
      <c r="A249" s="33"/>
      <c r="B249" s="33"/>
      <c r="C249" s="33"/>
      <c r="D249" s="33"/>
      <c r="E249" s="33"/>
      <c r="F249" s="34"/>
      <c r="G249" s="33"/>
      <c r="H249" s="33"/>
      <c r="I249" s="33"/>
      <c r="J249" s="34">
        <v>73814641</v>
      </c>
      <c r="K249" s="29">
        <v>0</v>
      </c>
      <c r="L249" s="34" t="s">
        <v>751</v>
      </c>
      <c r="M249" s="33"/>
      <c r="N249" s="33"/>
      <c r="O249" s="33"/>
      <c r="P249" s="33"/>
      <c r="Q249" s="33"/>
      <c r="R249" s="34">
        <v>4393.0600000000004</v>
      </c>
      <c r="S249" s="34" t="s">
        <v>404</v>
      </c>
      <c r="T249" s="34" t="s">
        <v>404</v>
      </c>
      <c r="U249" s="34" t="s">
        <v>404</v>
      </c>
      <c r="V249" s="34">
        <v>19</v>
      </c>
      <c r="W249" s="34">
        <v>0</v>
      </c>
      <c r="X249" s="34">
        <v>1</v>
      </c>
      <c r="Y249" s="34">
        <v>168163</v>
      </c>
      <c r="Z249" s="35">
        <v>44761.875</v>
      </c>
      <c r="AA249" s="34" t="s">
        <v>387</v>
      </c>
      <c r="AB249" s="34">
        <v>0</v>
      </c>
      <c r="AC249" s="35"/>
      <c r="AD249" s="35">
        <v>44761.875</v>
      </c>
      <c r="AE249" s="35">
        <v>23336.916666666668</v>
      </c>
      <c r="AF249" s="35">
        <v>43382.875</v>
      </c>
      <c r="AG249" s="35"/>
      <c r="AH249" s="35">
        <v>43387.875</v>
      </c>
      <c r="AI249" s="34"/>
      <c r="AJ249" s="34">
        <v>0</v>
      </c>
      <c r="AK249" s="34">
        <v>0</v>
      </c>
      <c r="AL249" s="34">
        <v>0</v>
      </c>
      <c r="AM249" s="34">
        <v>0</v>
      </c>
      <c r="AN249" s="34">
        <v>0</v>
      </c>
      <c r="AO249" s="34">
        <v>0</v>
      </c>
      <c r="AP249" s="34" t="s">
        <v>389</v>
      </c>
      <c r="AQ249" s="34">
        <v>44</v>
      </c>
      <c r="AR249" s="34" t="s">
        <v>398</v>
      </c>
      <c r="AS249" s="34">
        <v>522987</v>
      </c>
      <c r="AT249" s="34">
        <v>5229.87</v>
      </c>
      <c r="AU249" s="34" t="s">
        <v>408</v>
      </c>
      <c r="AV249" s="43" t="s">
        <v>1079</v>
      </c>
      <c r="AW249" t="str">
        <f t="shared" si="9"/>
        <v>738146410RXZXURXX MXNYK BXGGX4393.06SIMSIMSIM190116816344761.875FNEL044761.87523336.916666666743382.87543387.875000000AMIL44AMIL 500 QP NACIONAL5229875229.87ATIVORepasse</v>
      </c>
      <c r="AX249">
        <f t="shared" si="11"/>
        <v>1</v>
      </c>
      <c r="AY249">
        <v>7</v>
      </c>
      <c r="AZ249">
        <v>1</v>
      </c>
      <c r="BA249">
        <f t="shared" si="10"/>
        <v>1</v>
      </c>
    </row>
    <row r="250" spans="1:53">
      <c r="A250" s="33"/>
      <c r="B250" s="33"/>
      <c r="C250" s="33"/>
      <c r="D250" s="33"/>
      <c r="E250" s="33"/>
      <c r="F250" s="36"/>
      <c r="G250" s="33"/>
      <c r="H250" s="33"/>
      <c r="I250" s="33"/>
      <c r="J250" s="36">
        <v>73818614</v>
      </c>
      <c r="K250" s="30">
        <v>0</v>
      </c>
      <c r="L250" s="36" t="s">
        <v>764</v>
      </c>
      <c r="M250" s="33"/>
      <c r="N250" s="33"/>
      <c r="O250" s="33"/>
      <c r="P250" s="33"/>
      <c r="Q250" s="33"/>
      <c r="R250" s="36">
        <v>1038.1099999999999</v>
      </c>
      <c r="S250" s="36" t="s">
        <v>404</v>
      </c>
      <c r="T250" s="36" t="s">
        <v>404</v>
      </c>
      <c r="U250" s="36" t="s">
        <v>404</v>
      </c>
      <c r="V250" s="36">
        <v>19</v>
      </c>
      <c r="W250" s="36">
        <v>0</v>
      </c>
      <c r="X250" s="36">
        <v>1</v>
      </c>
      <c r="Y250" s="36">
        <v>168828</v>
      </c>
      <c r="Z250" s="37">
        <v>44761.875</v>
      </c>
      <c r="AA250" s="36" t="s">
        <v>387</v>
      </c>
      <c r="AB250" s="36">
        <v>0</v>
      </c>
      <c r="AC250" s="37"/>
      <c r="AD250" s="37">
        <v>44761.875</v>
      </c>
      <c r="AE250" s="37">
        <v>38102.875</v>
      </c>
      <c r="AF250" s="37">
        <v>43383.875</v>
      </c>
      <c r="AG250" s="37"/>
      <c r="AH250" s="37">
        <v>43387.875</v>
      </c>
      <c r="AI250" s="36"/>
      <c r="AJ250" s="36">
        <v>0</v>
      </c>
      <c r="AK250" s="36">
        <v>0</v>
      </c>
      <c r="AL250" s="36">
        <v>0</v>
      </c>
      <c r="AM250" s="36">
        <v>0</v>
      </c>
      <c r="AN250" s="36">
        <v>0</v>
      </c>
      <c r="AO250" s="36">
        <v>0</v>
      </c>
      <c r="AP250" s="36" t="s">
        <v>389</v>
      </c>
      <c r="AQ250" s="36">
        <v>44</v>
      </c>
      <c r="AR250" s="36" t="s">
        <v>476</v>
      </c>
      <c r="AS250" s="36">
        <v>123586</v>
      </c>
      <c r="AT250" s="36">
        <v>1235.8599999999999</v>
      </c>
      <c r="AU250" s="36" t="s">
        <v>408</v>
      </c>
      <c r="AV250" s="43" t="s">
        <v>1079</v>
      </c>
      <c r="AW250" t="str">
        <f t="shared" si="9"/>
        <v>738186140FXLXPX RXMX BXRRX DX XZXVXDX1038.11SIMSIMSIM190116882844761.875FNEL044761.87538102.87543383.87543387.875000000AMIL44AMIL 400 QC NACIONAL1235861235.86ATIVORepasse</v>
      </c>
      <c r="AX250">
        <f t="shared" si="11"/>
        <v>0</v>
      </c>
      <c r="AY250">
        <v>7</v>
      </c>
      <c r="AZ250">
        <v>1</v>
      </c>
      <c r="BA250">
        <f t="shared" si="10"/>
        <v>0</v>
      </c>
    </row>
    <row r="251" spans="1:53">
      <c r="A251" s="33"/>
      <c r="B251" s="33"/>
      <c r="C251" s="33"/>
      <c r="D251" s="33"/>
      <c r="E251" s="33"/>
      <c r="F251" s="34"/>
      <c r="G251" s="33"/>
      <c r="H251" s="33"/>
      <c r="I251" s="33"/>
      <c r="J251" s="34">
        <v>73818614</v>
      </c>
      <c r="K251" s="29">
        <v>0</v>
      </c>
      <c r="L251" s="34" t="s">
        <v>764</v>
      </c>
      <c r="M251" s="33"/>
      <c r="N251" s="33"/>
      <c r="O251" s="33"/>
      <c r="P251" s="33"/>
      <c r="Q251" s="33"/>
      <c r="R251" s="34">
        <v>1038.1099999999999</v>
      </c>
      <c r="S251" s="34" t="s">
        <v>404</v>
      </c>
      <c r="T251" s="34" t="s">
        <v>404</v>
      </c>
      <c r="U251" s="34" t="s">
        <v>404</v>
      </c>
      <c r="V251" s="34">
        <v>19</v>
      </c>
      <c r="W251" s="34">
        <v>0</v>
      </c>
      <c r="X251" s="34">
        <v>1</v>
      </c>
      <c r="Y251" s="34">
        <v>168828</v>
      </c>
      <c r="Z251" s="35">
        <v>44761.875</v>
      </c>
      <c r="AA251" s="34" t="s">
        <v>387</v>
      </c>
      <c r="AB251" s="34">
        <v>0</v>
      </c>
      <c r="AC251" s="35"/>
      <c r="AD251" s="35">
        <v>44761.875</v>
      </c>
      <c r="AE251" s="35">
        <v>38102.875</v>
      </c>
      <c r="AF251" s="35">
        <v>43383.875</v>
      </c>
      <c r="AG251" s="35"/>
      <c r="AH251" s="35">
        <v>43387.875</v>
      </c>
      <c r="AI251" s="34"/>
      <c r="AJ251" s="34">
        <v>0</v>
      </c>
      <c r="AK251" s="34">
        <v>0</v>
      </c>
      <c r="AL251" s="34">
        <v>0</v>
      </c>
      <c r="AM251" s="34">
        <v>0</v>
      </c>
      <c r="AN251" s="34">
        <v>0</v>
      </c>
      <c r="AO251" s="34">
        <v>0</v>
      </c>
      <c r="AP251" s="34" t="s">
        <v>389</v>
      </c>
      <c r="AQ251" s="34">
        <v>44</v>
      </c>
      <c r="AR251" s="34" t="s">
        <v>476</v>
      </c>
      <c r="AS251" s="34">
        <v>123586</v>
      </c>
      <c r="AT251" s="34">
        <v>1235.8599999999999</v>
      </c>
      <c r="AU251" s="34" t="s">
        <v>408</v>
      </c>
      <c r="AV251" s="43" t="s">
        <v>1079</v>
      </c>
      <c r="AW251" t="str">
        <f t="shared" si="9"/>
        <v>738186140FXLXPX RXMX BXRRX DX XZXVXDX1038.11SIMSIMSIM190116882844761.875FNEL044761.87538102.87543383.87543387.875000000AMIL44AMIL 400 QC NACIONAL1235861235.86ATIVORepasse</v>
      </c>
      <c r="AX251">
        <f t="shared" si="11"/>
        <v>1</v>
      </c>
      <c r="AY251">
        <v>7</v>
      </c>
      <c r="AZ251">
        <v>1</v>
      </c>
      <c r="BA251">
        <f t="shared" si="10"/>
        <v>1</v>
      </c>
    </row>
    <row r="252" spans="1:53">
      <c r="A252" s="33"/>
      <c r="B252" s="33"/>
      <c r="C252" s="33"/>
      <c r="D252" s="33"/>
      <c r="E252" s="33"/>
      <c r="F252" s="36"/>
      <c r="G252" s="33"/>
      <c r="H252" s="33"/>
      <c r="I252" s="33"/>
      <c r="J252" s="36">
        <v>73818614</v>
      </c>
      <c r="K252" s="30">
        <v>0</v>
      </c>
      <c r="L252" s="36" t="s">
        <v>764</v>
      </c>
      <c r="M252" s="33"/>
      <c r="N252" s="33"/>
      <c r="O252" s="33"/>
      <c r="P252" s="33"/>
      <c r="Q252" s="33"/>
      <c r="R252" s="36">
        <v>1038.1099999999999</v>
      </c>
      <c r="S252" s="36" t="s">
        <v>404</v>
      </c>
      <c r="T252" s="36" t="s">
        <v>404</v>
      </c>
      <c r="U252" s="36" t="s">
        <v>404</v>
      </c>
      <c r="V252" s="36">
        <v>19</v>
      </c>
      <c r="W252" s="36">
        <v>0</v>
      </c>
      <c r="X252" s="36">
        <v>1</v>
      </c>
      <c r="Y252" s="36">
        <v>168828</v>
      </c>
      <c r="Z252" s="37">
        <v>44761.875</v>
      </c>
      <c r="AA252" s="36" t="s">
        <v>387</v>
      </c>
      <c r="AB252" s="36">
        <v>0</v>
      </c>
      <c r="AC252" s="37"/>
      <c r="AD252" s="37">
        <v>44761.875</v>
      </c>
      <c r="AE252" s="37">
        <v>38102.875</v>
      </c>
      <c r="AF252" s="37">
        <v>43383.875</v>
      </c>
      <c r="AG252" s="37"/>
      <c r="AH252" s="37">
        <v>43387.875</v>
      </c>
      <c r="AI252" s="36"/>
      <c r="AJ252" s="36">
        <v>0</v>
      </c>
      <c r="AK252" s="36">
        <v>0</v>
      </c>
      <c r="AL252" s="36">
        <v>0</v>
      </c>
      <c r="AM252" s="36">
        <v>0</v>
      </c>
      <c r="AN252" s="36">
        <v>0</v>
      </c>
      <c r="AO252" s="36">
        <v>0</v>
      </c>
      <c r="AP252" s="36" t="s">
        <v>389</v>
      </c>
      <c r="AQ252" s="36">
        <v>44</v>
      </c>
      <c r="AR252" s="36" t="s">
        <v>476</v>
      </c>
      <c r="AS252" s="36">
        <v>123586</v>
      </c>
      <c r="AT252" s="36">
        <v>1235.8599999999999</v>
      </c>
      <c r="AU252" s="36" t="s">
        <v>408</v>
      </c>
      <c r="AV252" s="43" t="s">
        <v>1079</v>
      </c>
      <c r="AW252" t="str">
        <f t="shared" si="9"/>
        <v>738186140FXLXPX RXMX BXRRX DX XZXVXDX1038.11SIMSIMSIM190116882844761.875FNEL044761.87538102.87543383.87543387.875000000AMIL44AMIL 400 QC NACIONAL1235861235.86ATIVORepasse</v>
      </c>
      <c r="AX252">
        <f t="shared" si="11"/>
        <v>1</v>
      </c>
      <c r="AY252">
        <v>7</v>
      </c>
      <c r="AZ252">
        <v>1</v>
      </c>
      <c r="BA252">
        <f t="shared" si="10"/>
        <v>1</v>
      </c>
    </row>
    <row r="253" spans="1:53">
      <c r="A253" s="33"/>
      <c r="B253" s="33"/>
      <c r="C253" s="33"/>
      <c r="D253" s="33"/>
      <c r="E253" s="33"/>
      <c r="F253" s="34"/>
      <c r="G253" s="33"/>
      <c r="H253" s="33"/>
      <c r="I253" s="33"/>
      <c r="J253" s="34">
        <v>73879464</v>
      </c>
      <c r="K253" s="29">
        <v>0</v>
      </c>
      <c r="L253" s="34" t="s">
        <v>757</v>
      </c>
      <c r="M253" s="33"/>
      <c r="N253" s="33"/>
      <c r="O253" s="33"/>
      <c r="P253" s="33"/>
      <c r="Q253" s="33"/>
      <c r="R253" s="34">
        <v>2060.81</v>
      </c>
      <c r="S253" s="34" t="s">
        <v>404</v>
      </c>
      <c r="T253" s="34" t="s">
        <v>404</v>
      </c>
      <c r="U253" s="34" t="s">
        <v>404</v>
      </c>
      <c r="V253" s="34">
        <v>57</v>
      </c>
      <c r="W253" s="34">
        <v>0</v>
      </c>
      <c r="X253" s="34">
        <v>1</v>
      </c>
      <c r="Y253" s="34">
        <v>168281</v>
      </c>
      <c r="Z253" s="35">
        <v>44761.875</v>
      </c>
      <c r="AA253" s="34" t="s">
        <v>392</v>
      </c>
      <c r="AB253" s="34">
        <v>0</v>
      </c>
      <c r="AC253" s="35"/>
      <c r="AD253" s="35">
        <v>44761.875</v>
      </c>
      <c r="AE253" s="35">
        <v>29567.916666666668</v>
      </c>
      <c r="AF253" s="35">
        <v>43391.875</v>
      </c>
      <c r="AG253" s="35"/>
      <c r="AH253" s="35">
        <v>43387.875</v>
      </c>
      <c r="AI253" s="34"/>
      <c r="AJ253" s="34">
        <v>0</v>
      </c>
      <c r="AK253" s="34">
        <v>0</v>
      </c>
      <c r="AL253" s="34">
        <v>0</v>
      </c>
      <c r="AM253" s="34">
        <v>0</v>
      </c>
      <c r="AN253" s="34">
        <v>0</v>
      </c>
      <c r="AO253" s="34">
        <v>0</v>
      </c>
      <c r="AP253" s="34" t="s">
        <v>389</v>
      </c>
      <c r="AQ253" s="34">
        <v>44</v>
      </c>
      <c r="AR253" s="34" t="s">
        <v>476</v>
      </c>
      <c r="AS253" s="34">
        <v>245335</v>
      </c>
      <c r="AT253" s="34">
        <v>2453.35</v>
      </c>
      <c r="AU253" s="34" t="s">
        <v>408</v>
      </c>
      <c r="AV253" s="43" t="s">
        <v>1079</v>
      </c>
      <c r="AW253" t="str">
        <f t="shared" si="9"/>
        <v>738794640MXRXX DX WXNWXXWXX XUX DX XNTX LXPX2060.81SIMSIMSIM570116828144761.875ANMEP044761.87529567.916666666743391.87543387.875000000AMIL44AMIL 400 QC NACIONAL2453352453.35ATIVORepasse</v>
      </c>
      <c r="AX253">
        <f t="shared" si="11"/>
        <v>0</v>
      </c>
      <c r="AY253">
        <v>7</v>
      </c>
      <c r="AZ253">
        <v>1</v>
      </c>
      <c r="BA253">
        <f t="shared" si="10"/>
        <v>0</v>
      </c>
    </row>
    <row r="254" spans="1:53">
      <c r="A254" s="33"/>
      <c r="B254" s="33"/>
      <c r="C254" s="33"/>
      <c r="D254" s="33"/>
      <c r="E254" s="33"/>
      <c r="F254" s="34"/>
      <c r="G254" s="33"/>
      <c r="H254" s="33"/>
      <c r="I254" s="33"/>
      <c r="J254" s="34">
        <v>73879464</v>
      </c>
      <c r="K254" s="29">
        <v>0</v>
      </c>
      <c r="L254" s="34" t="s">
        <v>757</v>
      </c>
      <c r="M254" s="33"/>
      <c r="N254" s="33"/>
      <c r="O254" s="33"/>
      <c r="P254" s="33"/>
      <c r="Q254" s="33"/>
      <c r="R254" s="34">
        <v>2060.81</v>
      </c>
      <c r="S254" s="34" t="s">
        <v>404</v>
      </c>
      <c r="T254" s="34" t="s">
        <v>404</v>
      </c>
      <c r="U254" s="34" t="s">
        <v>404</v>
      </c>
      <c r="V254" s="34">
        <v>57</v>
      </c>
      <c r="W254" s="34">
        <v>0</v>
      </c>
      <c r="X254" s="34">
        <v>1</v>
      </c>
      <c r="Y254" s="34">
        <v>168281</v>
      </c>
      <c r="Z254" s="35">
        <v>44761.875</v>
      </c>
      <c r="AA254" s="34" t="s">
        <v>392</v>
      </c>
      <c r="AB254" s="34">
        <v>0</v>
      </c>
      <c r="AC254" s="35"/>
      <c r="AD254" s="35">
        <v>44761.875</v>
      </c>
      <c r="AE254" s="35">
        <v>29567.916666666668</v>
      </c>
      <c r="AF254" s="35">
        <v>43391.875</v>
      </c>
      <c r="AG254" s="35"/>
      <c r="AH254" s="35">
        <v>43387.875</v>
      </c>
      <c r="AI254" s="34"/>
      <c r="AJ254" s="34">
        <v>0</v>
      </c>
      <c r="AK254" s="34">
        <v>0</v>
      </c>
      <c r="AL254" s="34">
        <v>0</v>
      </c>
      <c r="AM254" s="34">
        <v>0</v>
      </c>
      <c r="AN254" s="34">
        <v>0</v>
      </c>
      <c r="AO254" s="34">
        <v>0</v>
      </c>
      <c r="AP254" s="34" t="s">
        <v>389</v>
      </c>
      <c r="AQ254" s="34">
        <v>44</v>
      </c>
      <c r="AR254" s="34" t="s">
        <v>476</v>
      </c>
      <c r="AS254" s="34">
        <v>245335</v>
      </c>
      <c r="AT254" s="34">
        <v>2453.35</v>
      </c>
      <c r="AU254" s="34" t="s">
        <v>408</v>
      </c>
      <c r="AV254" s="43" t="s">
        <v>1079</v>
      </c>
      <c r="AW254" t="str">
        <f t="shared" si="9"/>
        <v>738794640MXRXX DX WXNWXXWXX XUX DX XNTX LXPX2060.81SIMSIMSIM570116828144761.875ANMEP044761.87529567.916666666743391.87543387.875000000AMIL44AMIL 400 QC NACIONAL2453352453.35ATIVORepasse</v>
      </c>
      <c r="AX254">
        <f t="shared" si="11"/>
        <v>1</v>
      </c>
      <c r="AY254">
        <v>7</v>
      </c>
      <c r="AZ254">
        <v>1</v>
      </c>
      <c r="BA254">
        <f t="shared" si="10"/>
        <v>1</v>
      </c>
    </row>
    <row r="255" spans="1:53">
      <c r="A255" s="33"/>
      <c r="B255" s="33"/>
      <c r="C255" s="33"/>
      <c r="D255" s="33"/>
      <c r="E255" s="33"/>
      <c r="F255" s="36"/>
      <c r="G255" s="33"/>
      <c r="H255" s="33"/>
      <c r="I255" s="33"/>
      <c r="J255" s="36">
        <v>73879464</v>
      </c>
      <c r="K255" s="30">
        <v>0</v>
      </c>
      <c r="L255" s="36" t="s">
        <v>757</v>
      </c>
      <c r="M255" s="33"/>
      <c r="N255" s="33"/>
      <c r="O255" s="33"/>
      <c r="P255" s="33"/>
      <c r="Q255" s="33"/>
      <c r="R255" s="36">
        <v>2060.81</v>
      </c>
      <c r="S255" s="36" t="s">
        <v>404</v>
      </c>
      <c r="T255" s="36" t="s">
        <v>404</v>
      </c>
      <c r="U255" s="36" t="s">
        <v>404</v>
      </c>
      <c r="V255" s="36">
        <v>57</v>
      </c>
      <c r="W255" s="36">
        <v>0</v>
      </c>
      <c r="X255" s="36">
        <v>1</v>
      </c>
      <c r="Y255" s="36">
        <v>168281</v>
      </c>
      <c r="Z255" s="37">
        <v>44761.875</v>
      </c>
      <c r="AA255" s="36" t="s">
        <v>392</v>
      </c>
      <c r="AB255" s="36">
        <v>0</v>
      </c>
      <c r="AC255" s="37"/>
      <c r="AD255" s="37">
        <v>44761.875</v>
      </c>
      <c r="AE255" s="37">
        <v>29567.916666666668</v>
      </c>
      <c r="AF255" s="37">
        <v>43391.875</v>
      </c>
      <c r="AG255" s="37"/>
      <c r="AH255" s="37">
        <v>43387.875</v>
      </c>
      <c r="AI255" s="36"/>
      <c r="AJ255" s="36">
        <v>0</v>
      </c>
      <c r="AK255" s="36">
        <v>0</v>
      </c>
      <c r="AL255" s="36">
        <v>0</v>
      </c>
      <c r="AM255" s="36">
        <v>0</v>
      </c>
      <c r="AN255" s="36">
        <v>0</v>
      </c>
      <c r="AO255" s="36">
        <v>0</v>
      </c>
      <c r="AP255" s="36" t="s">
        <v>389</v>
      </c>
      <c r="AQ255" s="36">
        <v>44</v>
      </c>
      <c r="AR255" s="36" t="s">
        <v>476</v>
      </c>
      <c r="AS255" s="36">
        <v>245335</v>
      </c>
      <c r="AT255" s="36">
        <v>2453.35</v>
      </c>
      <c r="AU255" s="36" t="s">
        <v>408</v>
      </c>
      <c r="AV255" s="43" t="s">
        <v>1079</v>
      </c>
      <c r="AW255" t="str">
        <f t="shared" si="9"/>
        <v>738794640MXRXX DX WXNWXXWXX XUX DX XNTX LXPX2060.81SIMSIMSIM570116828144761.875ANMEP044761.87529567.916666666743391.87543387.875000000AMIL44AMIL 400 QC NACIONAL2453352453.35ATIVORepasse</v>
      </c>
      <c r="AX255">
        <f t="shared" si="11"/>
        <v>1</v>
      </c>
      <c r="AY255">
        <v>7</v>
      </c>
      <c r="AZ255">
        <v>1</v>
      </c>
      <c r="BA255">
        <f t="shared" si="10"/>
        <v>1</v>
      </c>
    </row>
    <row r="256" spans="1:53">
      <c r="A256" s="33"/>
      <c r="B256" s="33"/>
      <c r="C256" s="33"/>
      <c r="D256" s="33"/>
      <c r="E256" s="33"/>
      <c r="F256" s="36"/>
      <c r="G256" s="33"/>
      <c r="H256" s="33"/>
      <c r="I256" s="33"/>
      <c r="J256" s="36">
        <v>73879465</v>
      </c>
      <c r="K256" s="30">
        <v>0</v>
      </c>
      <c r="L256" s="36" t="s">
        <v>758</v>
      </c>
      <c r="M256" s="33"/>
      <c r="N256" s="33"/>
      <c r="O256" s="33"/>
      <c r="P256" s="33"/>
      <c r="Q256" s="33"/>
      <c r="R256" s="36">
        <v>1038.1099999999999</v>
      </c>
      <c r="S256" s="36" t="s">
        <v>404</v>
      </c>
      <c r="T256" s="36" t="s">
        <v>404</v>
      </c>
      <c r="U256" s="36" t="s">
        <v>404</v>
      </c>
      <c r="V256" s="36">
        <v>57</v>
      </c>
      <c r="W256" s="36">
        <v>0</v>
      </c>
      <c r="X256" s="36">
        <v>1</v>
      </c>
      <c r="Y256" s="36">
        <v>168281</v>
      </c>
      <c r="Z256" s="37">
        <v>44761.875</v>
      </c>
      <c r="AA256" s="36" t="s">
        <v>392</v>
      </c>
      <c r="AB256" s="36">
        <v>1</v>
      </c>
      <c r="AC256" s="37"/>
      <c r="AD256" s="37">
        <v>44761.875</v>
      </c>
      <c r="AE256" s="37">
        <v>40374.875</v>
      </c>
      <c r="AF256" s="37">
        <v>43391.875</v>
      </c>
      <c r="AG256" s="37"/>
      <c r="AH256" s="37">
        <v>43387.875</v>
      </c>
      <c r="AI256" s="36"/>
      <c r="AJ256" s="36">
        <v>0</v>
      </c>
      <c r="AK256" s="36">
        <v>0</v>
      </c>
      <c r="AL256" s="36">
        <v>0</v>
      </c>
      <c r="AM256" s="36">
        <v>0</v>
      </c>
      <c r="AN256" s="36">
        <v>0</v>
      </c>
      <c r="AO256" s="36">
        <v>0</v>
      </c>
      <c r="AP256" s="36" t="s">
        <v>389</v>
      </c>
      <c r="AQ256" s="36">
        <v>44</v>
      </c>
      <c r="AR256" s="36" t="s">
        <v>476</v>
      </c>
      <c r="AS256" s="36">
        <v>123586</v>
      </c>
      <c r="AT256" s="36">
        <v>1235.8599999999999</v>
      </c>
      <c r="AU256" s="36" t="s">
        <v>408</v>
      </c>
      <c r="AV256" s="43" t="s">
        <v>1079</v>
      </c>
      <c r="AW256" t="str">
        <f t="shared" si="9"/>
        <v>738794650MXRXX LUXZX XUX LXPX1038.11SIMSIMSIM570116828144761.875ANMEP144761.87540374.87543391.87543387.875000000AMIL44AMIL 400 QC NACIONAL1235861235.86ATIVORepasse</v>
      </c>
      <c r="AX256">
        <f t="shared" si="11"/>
        <v>0</v>
      </c>
      <c r="AY256">
        <v>7</v>
      </c>
      <c r="AZ256">
        <v>1</v>
      </c>
      <c r="BA256">
        <f t="shared" si="10"/>
        <v>0</v>
      </c>
    </row>
    <row r="257" spans="1:53">
      <c r="A257" s="33"/>
      <c r="B257" s="33"/>
      <c r="C257" s="33"/>
      <c r="D257" s="33"/>
      <c r="E257" s="33"/>
      <c r="F257" s="36"/>
      <c r="G257" s="33"/>
      <c r="H257" s="33"/>
      <c r="I257" s="33"/>
      <c r="J257" s="36">
        <v>73879465</v>
      </c>
      <c r="K257" s="30">
        <v>0</v>
      </c>
      <c r="L257" s="36" t="s">
        <v>758</v>
      </c>
      <c r="M257" s="33"/>
      <c r="N257" s="33"/>
      <c r="O257" s="33"/>
      <c r="P257" s="33"/>
      <c r="Q257" s="33"/>
      <c r="R257" s="36">
        <v>1038.1099999999999</v>
      </c>
      <c r="S257" s="36" t="s">
        <v>404</v>
      </c>
      <c r="T257" s="36" t="s">
        <v>404</v>
      </c>
      <c r="U257" s="36" t="s">
        <v>404</v>
      </c>
      <c r="V257" s="36">
        <v>57</v>
      </c>
      <c r="W257" s="36">
        <v>0</v>
      </c>
      <c r="X257" s="36">
        <v>1</v>
      </c>
      <c r="Y257" s="36">
        <v>168281</v>
      </c>
      <c r="Z257" s="37">
        <v>44761.875</v>
      </c>
      <c r="AA257" s="36" t="s">
        <v>392</v>
      </c>
      <c r="AB257" s="36">
        <v>1</v>
      </c>
      <c r="AC257" s="37"/>
      <c r="AD257" s="37">
        <v>44761.875</v>
      </c>
      <c r="AE257" s="37">
        <v>40374.875</v>
      </c>
      <c r="AF257" s="37">
        <v>43391.875</v>
      </c>
      <c r="AG257" s="37"/>
      <c r="AH257" s="37">
        <v>43387.875</v>
      </c>
      <c r="AI257" s="36"/>
      <c r="AJ257" s="36">
        <v>0</v>
      </c>
      <c r="AK257" s="36">
        <v>0</v>
      </c>
      <c r="AL257" s="36">
        <v>0</v>
      </c>
      <c r="AM257" s="36">
        <v>0</v>
      </c>
      <c r="AN257" s="36">
        <v>0</v>
      </c>
      <c r="AO257" s="36">
        <v>0</v>
      </c>
      <c r="AP257" s="36" t="s">
        <v>389</v>
      </c>
      <c r="AQ257" s="36">
        <v>44</v>
      </c>
      <c r="AR257" s="36" t="s">
        <v>476</v>
      </c>
      <c r="AS257" s="36">
        <v>123586</v>
      </c>
      <c r="AT257" s="36">
        <v>1235.8599999999999</v>
      </c>
      <c r="AU257" s="36" t="s">
        <v>408</v>
      </c>
      <c r="AV257" s="43" t="s">
        <v>1079</v>
      </c>
      <c r="AW257" t="str">
        <f t="shared" si="9"/>
        <v>738794650MXRXX LUXZX XUX LXPX1038.11SIMSIMSIM570116828144761.875ANMEP144761.87540374.87543391.87543387.875000000AMIL44AMIL 400 QC NACIONAL1235861235.86ATIVORepasse</v>
      </c>
      <c r="AX257">
        <f t="shared" si="11"/>
        <v>1</v>
      </c>
      <c r="AY257">
        <v>7</v>
      </c>
      <c r="AZ257">
        <v>1</v>
      </c>
      <c r="BA257">
        <f t="shared" si="10"/>
        <v>1</v>
      </c>
    </row>
    <row r="258" spans="1:53">
      <c r="A258" s="33"/>
      <c r="B258" s="33"/>
      <c r="C258" s="33"/>
      <c r="D258" s="33"/>
      <c r="E258" s="33"/>
      <c r="F258" s="34"/>
      <c r="G258" s="33"/>
      <c r="H258" s="33"/>
      <c r="I258" s="33"/>
      <c r="J258" s="34">
        <v>73879465</v>
      </c>
      <c r="K258" s="29">
        <v>0</v>
      </c>
      <c r="L258" s="34" t="s">
        <v>758</v>
      </c>
      <c r="M258" s="33"/>
      <c r="N258" s="33"/>
      <c r="O258" s="33"/>
      <c r="P258" s="33"/>
      <c r="Q258" s="33"/>
      <c r="R258" s="34">
        <v>1038.1099999999999</v>
      </c>
      <c r="S258" s="34" t="s">
        <v>404</v>
      </c>
      <c r="T258" s="34" t="s">
        <v>404</v>
      </c>
      <c r="U258" s="34" t="s">
        <v>404</v>
      </c>
      <c r="V258" s="34">
        <v>57</v>
      </c>
      <c r="W258" s="34">
        <v>0</v>
      </c>
      <c r="X258" s="34">
        <v>1</v>
      </c>
      <c r="Y258" s="34">
        <v>168281</v>
      </c>
      <c r="Z258" s="35">
        <v>44761.875</v>
      </c>
      <c r="AA258" s="34" t="s">
        <v>392</v>
      </c>
      <c r="AB258" s="34">
        <v>1</v>
      </c>
      <c r="AC258" s="35"/>
      <c r="AD258" s="35">
        <v>44761.875</v>
      </c>
      <c r="AE258" s="35">
        <v>40374.875</v>
      </c>
      <c r="AF258" s="35">
        <v>43391.875</v>
      </c>
      <c r="AG258" s="35"/>
      <c r="AH258" s="35">
        <v>43387.875</v>
      </c>
      <c r="AI258" s="34"/>
      <c r="AJ258" s="34">
        <v>0</v>
      </c>
      <c r="AK258" s="34">
        <v>0</v>
      </c>
      <c r="AL258" s="34">
        <v>0</v>
      </c>
      <c r="AM258" s="34">
        <v>0</v>
      </c>
      <c r="AN258" s="34">
        <v>0</v>
      </c>
      <c r="AO258" s="34">
        <v>0</v>
      </c>
      <c r="AP258" s="34" t="s">
        <v>389</v>
      </c>
      <c r="AQ258" s="34">
        <v>44</v>
      </c>
      <c r="AR258" s="34" t="s">
        <v>476</v>
      </c>
      <c r="AS258" s="34">
        <v>123586</v>
      </c>
      <c r="AT258" s="34">
        <v>1235.8599999999999</v>
      </c>
      <c r="AU258" s="34" t="s">
        <v>408</v>
      </c>
      <c r="AV258" s="43" t="s">
        <v>1079</v>
      </c>
      <c r="AW258" t="str">
        <f t="shared" si="9"/>
        <v>738794650MXRXX LUXZX XUX LXPX1038.11SIMSIMSIM570116828144761.875ANMEP144761.87540374.87543391.87543387.875000000AMIL44AMIL 400 QC NACIONAL1235861235.86ATIVORepasse</v>
      </c>
      <c r="AX258">
        <f t="shared" si="11"/>
        <v>1</v>
      </c>
      <c r="AY258">
        <v>7</v>
      </c>
      <c r="AZ258">
        <v>1</v>
      </c>
      <c r="BA258">
        <f t="shared" si="10"/>
        <v>1</v>
      </c>
    </row>
    <row r="259" spans="1:53">
      <c r="A259" s="33"/>
      <c r="B259" s="33"/>
      <c r="C259" s="33"/>
      <c r="D259" s="33"/>
      <c r="E259" s="33"/>
      <c r="F259" s="34"/>
      <c r="G259" s="33"/>
      <c r="H259" s="33"/>
      <c r="I259" s="33"/>
      <c r="J259" s="34">
        <v>73879466</v>
      </c>
      <c r="K259" s="29">
        <v>0</v>
      </c>
      <c r="L259" s="34" t="s">
        <v>759</v>
      </c>
      <c r="M259" s="33"/>
      <c r="N259" s="33"/>
      <c r="O259" s="33"/>
      <c r="P259" s="33"/>
      <c r="Q259" s="33"/>
      <c r="R259" s="34">
        <v>1038.1099999999999</v>
      </c>
      <c r="S259" s="34" t="s">
        <v>404</v>
      </c>
      <c r="T259" s="34" t="s">
        <v>404</v>
      </c>
      <c r="U259" s="34" t="s">
        <v>404</v>
      </c>
      <c r="V259" s="34">
        <v>57</v>
      </c>
      <c r="W259" s="34">
        <v>0</v>
      </c>
      <c r="X259" s="34">
        <v>1</v>
      </c>
      <c r="Y259" s="34">
        <v>168281</v>
      </c>
      <c r="Z259" s="35">
        <v>44761.875</v>
      </c>
      <c r="AA259" s="34" t="s">
        <v>392</v>
      </c>
      <c r="AB259" s="34">
        <v>2</v>
      </c>
      <c r="AC259" s="35"/>
      <c r="AD259" s="35">
        <v>44761.875</v>
      </c>
      <c r="AE259" s="35">
        <v>42020.916666666664</v>
      </c>
      <c r="AF259" s="35">
        <v>43391.875</v>
      </c>
      <c r="AG259" s="35"/>
      <c r="AH259" s="35">
        <v>43387.875</v>
      </c>
      <c r="AI259" s="34"/>
      <c r="AJ259" s="34">
        <v>0</v>
      </c>
      <c r="AK259" s="34">
        <v>0</v>
      </c>
      <c r="AL259" s="34">
        <v>0</v>
      </c>
      <c r="AM259" s="34">
        <v>0</v>
      </c>
      <c r="AN259" s="34">
        <v>0</v>
      </c>
      <c r="AO259" s="34">
        <v>0</v>
      </c>
      <c r="AP259" s="34" t="s">
        <v>389</v>
      </c>
      <c r="AQ259" s="34">
        <v>44</v>
      </c>
      <c r="AR259" s="34" t="s">
        <v>476</v>
      </c>
      <c r="AS259" s="34">
        <v>123586</v>
      </c>
      <c r="AT259" s="34">
        <v>1235.8599999999999</v>
      </c>
      <c r="AU259" s="34" t="s">
        <v>408</v>
      </c>
      <c r="AV259" s="43" t="s">
        <v>1079</v>
      </c>
      <c r="AW259" t="str">
        <f t="shared" ref="AW259:AW322" si="12">CONCATENATE(A259,B259,C259,D259,E259,F259,G259,H259,I259,J259,K259,L259,M259,N259,O259,P259,Q259,R259,S259,T259,U259,V259,W259,X259,Y259,Z259,AA259,AB259,AC259,AD259,AE259,AF259,AG259,AH259,AI259,AJ259,AK259,AL259,AM259,AN259,AO259,AP259,AQ259,AR259,AS259,AT259,AU259,AV259)</f>
        <v>738794660JXXQUXM VXWTXR XUX LXPX1038.11SIMSIMSIM570116828144761.875ANMEP244761.87542020.916666666743391.87543387.875000000AMIL44AMIL 400 QC NACIONAL1235861235.86ATIVORepasse</v>
      </c>
      <c r="AX259">
        <f t="shared" si="11"/>
        <v>0</v>
      </c>
      <c r="AY259">
        <v>7</v>
      </c>
      <c r="AZ259">
        <v>1</v>
      </c>
      <c r="BA259">
        <f t="shared" ref="BA259:BA322" si="13">IF(J259=J258,1,0)</f>
        <v>0</v>
      </c>
    </row>
    <row r="260" spans="1:53">
      <c r="A260" s="33"/>
      <c r="B260" s="33"/>
      <c r="C260" s="33"/>
      <c r="D260" s="33"/>
      <c r="E260" s="33"/>
      <c r="F260" s="34"/>
      <c r="G260" s="33"/>
      <c r="H260" s="33"/>
      <c r="I260" s="33"/>
      <c r="J260" s="34">
        <v>73879466</v>
      </c>
      <c r="K260" s="29">
        <v>0</v>
      </c>
      <c r="L260" s="34" t="s">
        <v>759</v>
      </c>
      <c r="M260" s="33"/>
      <c r="N260" s="33"/>
      <c r="O260" s="33"/>
      <c r="P260" s="33"/>
      <c r="Q260" s="33"/>
      <c r="R260" s="34">
        <v>1038.1099999999999</v>
      </c>
      <c r="S260" s="34" t="s">
        <v>404</v>
      </c>
      <c r="T260" s="34" t="s">
        <v>404</v>
      </c>
      <c r="U260" s="34" t="s">
        <v>404</v>
      </c>
      <c r="V260" s="34">
        <v>57</v>
      </c>
      <c r="W260" s="34">
        <v>0</v>
      </c>
      <c r="X260" s="34">
        <v>1</v>
      </c>
      <c r="Y260" s="34">
        <v>168281</v>
      </c>
      <c r="Z260" s="35">
        <v>44761.875</v>
      </c>
      <c r="AA260" s="34" t="s">
        <v>392</v>
      </c>
      <c r="AB260" s="34">
        <v>2</v>
      </c>
      <c r="AC260" s="35"/>
      <c r="AD260" s="35">
        <v>44761.875</v>
      </c>
      <c r="AE260" s="35">
        <v>42020.916666666664</v>
      </c>
      <c r="AF260" s="35">
        <v>43391.875</v>
      </c>
      <c r="AG260" s="35"/>
      <c r="AH260" s="35">
        <v>43387.875</v>
      </c>
      <c r="AI260" s="34"/>
      <c r="AJ260" s="34">
        <v>0</v>
      </c>
      <c r="AK260" s="34">
        <v>0</v>
      </c>
      <c r="AL260" s="34">
        <v>0</v>
      </c>
      <c r="AM260" s="34">
        <v>0</v>
      </c>
      <c r="AN260" s="34">
        <v>0</v>
      </c>
      <c r="AO260" s="34">
        <v>0</v>
      </c>
      <c r="AP260" s="34" t="s">
        <v>389</v>
      </c>
      <c r="AQ260" s="34">
        <v>44</v>
      </c>
      <c r="AR260" s="34" t="s">
        <v>476</v>
      </c>
      <c r="AS260" s="34">
        <v>123586</v>
      </c>
      <c r="AT260" s="34">
        <v>1235.8599999999999</v>
      </c>
      <c r="AU260" s="34" t="s">
        <v>408</v>
      </c>
      <c r="AV260" s="43" t="s">
        <v>1079</v>
      </c>
      <c r="AW260" t="str">
        <f t="shared" si="12"/>
        <v>738794660JXXQUXM VXWTXR XUX LXPX1038.11SIMSIMSIM570116828144761.875ANMEP244761.87542020.916666666743391.87543387.875000000AMIL44AMIL 400 QC NACIONAL1235861235.86ATIVORepasse</v>
      </c>
      <c r="AX260">
        <f t="shared" ref="AX260:AX323" si="14">IF(AW260=AW259,1,0)</f>
        <v>1</v>
      </c>
      <c r="AY260">
        <v>7</v>
      </c>
      <c r="AZ260">
        <v>1</v>
      </c>
      <c r="BA260">
        <f t="shared" si="13"/>
        <v>1</v>
      </c>
    </row>
    <row r="261" spans="1:53">
      <c r="A261" s="33"/>
      <c r="B261" s="33"/>
      <c r="C261" s="33"/>
      <c r="D261" s="33"/>
      <c r="E261" s="33"/>
      <c r="F261" s="36"/>
      <c r="G261" s="33"/>
      <c r="H261" s="33"/>
      <c r="I261" s="33"/>
      <c r="J261" s="36">
        <v>73879466</v>
      </c>
      <c r="K261" s="30">
        <v>0</v>
      </c>
      <c r="L261" s="36" t="s">
        <v>759</v>
      </c>
      <c r="M261" s="33"/>
      <c r="N261" s="33"/>
      <c r="O261" s="33"/>
      <c r="P261" s="33"/>
      <c r="Q261" s="33"/>
      <c r="R261" s="36">
        <v>1038.1099999999999</v>
      </c>
      <c r="S261" s="36" t="s">
        <v>404</v>
      </c>
      <c r="T261" s="36" t="s">
        <v>404</v>
      </c>
      <c r="U261" s="36" t="s">
        <v>404</v>
      </c>
      <c r="V261" s="36">
        <v>57</v>
      </c>
      <c r="W261" s="36">
        <v>0</v>
      </c>
      <c r="X261" s="36">
        <v>1</v>
      </c>
      <c r="Y261" s="36">
        <v>168281</v>
      </c>
      <c r="Z261" s="37">
        <v>44761.875</v>
      </c>
      <c r="AA261" s="36" t="s">
        <v>392</v>
      </c>
      <c r="AB261" s="36">
        <v>2</v>
      </c>
      <c r="AC261" s="37"/>
      <c r="AD261" s="37">
        <v>44761.875</v>
      </c>
      <c r="AE261" s="37">
        <v>42020.916666666664</v>
      </c>
      <c r="AF261" s="37">
        <v>43391.875</v>
      </c>
      <c r="AG261" s="37"/>
      <c r="AH261" s="37">
        <v>43387.875</v>
      </c>
      <c r="AI261" s="36"/>
      <c r="AJ261" s="36">
        <v>0</v>
      </c>
      <c r="AK261" s="36">
        <v>0</v>
      </c>
      <c r="AL261" s="36">
        <v>0</v>
      </c>
      <c r="AM261" s="36">
        <v>0</v>
      </c>
      <c r="AN261" s="36">
        <v>0</v>
      </c>
      <c r="AO261" s="36">
        <v>0</v>
      </c>
      <c r="AP261" s="36" t="s">
        <v>389</v>
      </c>
      <c r="AQ261" s="36">
        <v>44</v>
      </c>
      <c r="AR261" s="36" t="s">
        <v>476</v>
      </c>
      <c r="AS261" s="36">
        <v>123586</v>
      </c>
      <c r="AT261" s="36">
        <v>1235.8599999999999</v>
      </c>
      <c r="AU261" s="36" t="s">
        <v>408</v>
      </c>
      <c r="AV261" s="43" t="s">
        <v>1079</v>
      </c>
      <c r="AW261" t="str">
        <f t="shared" si="12"/>
        <v>738794660JXXQUXM VXWTXR XUX LXPX1038.11SIMSIMSIM570116828144761.875ANMEP244761.87542020.916666666743391.87543387.875000000AMIL44AMIL 400 QC NACIONAL1235861235.86ATIVORepasse</v>
      </c>
      <c r="AX261">
        <f t="shared" si="14"/>
        <v>1</v>
      </c>
      <c r="AY261">
        <v>7</v>
      </c>
      <c r="AZ261">
        <v>1</v>
      </c>
      <c r="BA261">
        <f t="shared" si="13"/>
        <v>1</v>
      </c>
    </row>
    <row r="262" spans="1:53">
      <c r="A262" s="33"/>
      <c r="B262" s="33"/>
      <c r="C262" s="33"/>
      <c r="D262" s="33"/>
      <c r="E262" s="33"/>
      <c r="F262" s="34"/>
      <c r="G262" s="33"/>
      <c r="H262" s="33"/>
      <c r="I262" s="33"/>
      <c r="J262" s="34">
        <v>73891002</v>
      </c>
      <c r="K262" s="29">
        <v>0</v>
      </c>
      <c r="L262" s="34" t="s">
        <v>876</v>
      </c>
      <c r="M262" s="33"/>
      <c r="N262" s="33"/>
      <c r="O262" s="33"/>
      <c r="P262" s="33"/>
      <c r="Q262" s="33"/>
      <c r="R262" s="34">
        <v>406.85</v>
      </c>
      <c r="S262" s="34" t="s">
        <v>404</v>
      </c>
      <c r="T262" s="34" t="s">
        <v>404</v>
      </c>
      <c r="U262" s="34" t="s">
        <v>404</v>
      </c>
      <c r="V262" s="34">
        <v>19</v>
      </c>
      <c r="W262" s="34">
        <v>0</v>
      </c>
      <c r="X262" s="34">
        <v>1</v>
      </c>
      <c r="Y262" s="34">
        <v>167997</v>
      </c>
      <c r="Z262" s="35">
        <v>44761.875</v>
      </c>
      <c r="AA262" s="34" t="s">
        <v>387</v>
      </c>
      <c r="AB262" s="34">
        <v>0</v>
      </c>
      <c r="AC262" s="35"/>
      <c r="AD262" s="35">
        <v>44761.875</v>
      </c>
      <c r="AE262" s="35">
        <v>39902.875</v>
      </c>
      <c r="AF262" s="35">
        <v>43426.916666666664</v>
      </c>
      <c r="AG262" s="35">
        <v>43417.916666666664</v>
      </c>
      <c r="AH262" s="35">
        <v>43387.875</v>
      </c>
      <c r="AI262" s="34"/>
      <c r="AJ262" s="34">
        <v>0</v>
      </c>
      <c r="AK262" s="34">
        <v>0</v>
      </c>
      <c r="AL262" s="34">
        <v>0</v>
      </c>
      <c r="AM262" s="34">
        <v>0</v>
      </c>
      <c r="AN262" s="34">
        <v>0</v>
      </c>
      <c r="AO262" s="34">
        <v>0</v>
      </c>
      <c r="AP262" s="34" t="s">
        <v>389</v>
      </c>
      <c r="AQ262" s="34">
        <v>44</v>
      </c>
      <c r="AR262" s="34" t="s">
        <v>394</v>
      </c>
      <c r="AS262" s="34">
        <v>48439</v>
      </c>
      <c r="AT262" s="34">
        <v>484.39</v>
      </c>
      <c r="AU262" s="34" t="s">
        <v>408</v>
      </c>
      <c r="AV262" s="43" t="s">
        <v>1079</v>
      </c>
      <c r="AW262" t="str">
        <f t="shared" si="12"/>
        <v>738910020MXTHXU XLMXXDX DX XNTXNX406.85SIMSIMSIM190116799744761.875FNEL044761.87539902.87543426.916666666743417.916666666743387.875000000AMIL44NEXT PLUS RM RJ48439484.39ATIVORepasse</v>
      </c>
      <c r="AX262">
        <f t="shared" si="14"/>
        <v>0</v>
      </c>
      <c r="AY262">
        <v>7</v>
      </c>
      <c r="AZ262">
        <v>1</v>
      </c>
      <c r="BA262">
        <f t="shared" si="13"/>
        <v>0</v>
      </c>
    </row>
    <row r="263" spans="1:53">
      <c r="A263" s="33"/>
      <c r="B263" s="33"/>
      <c r="C263" s="33"/>
      <c r="D263" s="33"/>
      <c r="E263" s="33"/>
      <c r="F263" s="36"/>
      <c r="G263" s="33"/>
      <c r="H263" s="33"/>
      <c r="I263" s="33"/>
      <c r="J263" s="36">
        <v>73891002</v>
      </c>
      <c r="K263" s="30">
        <v>0</v>
      </c>
      <c r="L263" s="36" t="s">
        <v>876</v>
      </c>
      <c r="M263" s="33"/>
      <c r="N263" s="33"/>
      <c r="O263" s="33"/>
      <c r="P263" s="33"/>
      <c r="Q263" s="33"/>
      <c r="R263" s="36">
        <v>406.85</v>
      </c>
      <c r="S263" s="36" t="s">
        <v>404</v>
      </c>
      <c r="T263" s="36" t="s">
        <v>404</v>
      </c>
      <c r="U263" s="36" t="s">
        <v>404</v>
      </c>
      <c r="V263" s="36">
        <v>19</v>
      </c>
      <c r="W263" s="36">
        <v>0</v>
      </c>
      <c r="X263" s="36">
        <v>1</v>
      </c>
      <c r="Y263" s="36">
        <v>167997</v>
      </c>
      <c r="Z263" s="37">
        <v>44761.875</v>
      </c>
      <c r="AA263" s="36" t="s">
        <v>387</v>
      </c>
      <c r="AB263" s="36">
        <v>0</v>
      </c>
      <c r="AC263" s="37"/>
      <c r="AD263" s="37">
        <v>44761.875</v>
      </c>
      <c r="AE263" s="37">
        <v>39902.875</v>
      </c>
      <c r="AF263" s="37">
        <v>43426.916666666664</v>
      </c>
      <c r="AG263" s="37">
        <v>43417.916666666664</v>
      </c>
      <c r="AH263" s="37">
        <v>43387.875</v>
      </c>
      <c r="AI263" s="36"/>
      <c r="AJ263" s="36">
        <v>0</v>
      </c>
      <c r="AK263" s="36">
        <v>0</v>
      </c>
      <c r="AL263" s="36">
        <v>0</v>
      </c>
      <c r="AM263" s="36">
        <v>0</v>
      </c>
      <c r="AN263" s="36">
        <v>0</v>
      </c>
      <c r="AO263" s="36">
        <v>0</v>
      </c>
      <c r="AP263" s="36" t="s">
        <v>389</v>
      </c>
      <c r="AQ263" s="36">
        <v>44</v>
      </c>
      <c r="AR263" s="36" t="s">
        <v>394</v>
      </c>
      <c r="AS263" s="36">
        <v>48439</v>
      </c>
      <c r="AT263" s="36">
        <v>484.39</v>
      </c>
      <c r="AU263" s="36" t="s">
        <v>408</v>
      </c>
      <c r="AV263" s="43" t="s">
        <v>1079</v>
      </c>
      <c r="AW263" t="str">
        <f t="shared" si="12"/>
        <v>738910020MXTHXU XLMXXDX DX XNTXNX406.85SIMSIMSIM190116799744761.875FNEL044761.87539902.87543426.916666666743417.916666666743387.875000000AMIL44NEXT PLUS RM RJ48439484.39ATIVORepasse</v>
      </c>
      <c r="AX263">
        <f t="shared" si="14"/>
        <v>1</v>
      </c>
      <c r="AY263">
        <v>7</v>
      </c>
      <c r="AZ263">
        <v>1</v>
      </c>
      <c r="BA263">
        <f t="shared" si="13"/>
        <v>1</v>
      </c>
    </row>
    <row r="264" spans="1:53">
      <c r="A264" s="33"/>
      <c r="B264" s="33"/>
      <c r="C264" s="33"/>
      <c r="D264" s="33"/>
      <c r="E264" s="33"/>
      <c r="F264" s="34"/>
      <c r="G264" s="33"/>
      <c r="H264" s="33"/>
      <c r="I264" s="33"/>
      <c r="J264" s="34">
        <v>73891002</v>
      </c>
      <c r="K264" s="29">
        <v>0</v>
      </c>
      <c r="L264" s="34" t="s">
        <v>876</v>
      </c>
      <c r="M264" s="33"/>
      <c r="N264" s="33"/>
      <c r="O264" s="33"/>
      <c r="P264" s="33"/>
      <c r="Q264" s="33"/>
      <c r="R264" s="34">
        <v>406.85</v>
      </c>
      <c r="S264" s="34" t="s">
        <v>404</v>
      </c>
      <c r="T264" s="34" t="s">
        <v>404</v>
      </c>
      <c r="U264" s="34" t="s">
        <v>404</v>
      </c>
      <c r="V264" s="34">
        <v>19</v>
      </c>
      <c r="W264" s="34">
        <v>0</v>
      </c>
      <c r="X264" s="34">
        <v>1</v>
      </c>
      <c r="Y264" s="34">
        <v>167997</v>
      </c>
      <c r="Z264" s="35">
        <v>44761.875</v>
      </c>
      <c r="AA264" s="34" t="s">
        <v>387</v>
      </c>
      <c r="AB264" s="34">
        <v>0</v>
      </c>
      <c r="AC264" s="35"/>
      <c r="AD264" s="35">
        <v>44761.875</v>
      </c>
      <c r="AE264" s="35">
        <v>39902.875</v>
      </c>
      <c r="AF264" s="35">
        <v>43426.916666666664</v>
      </c>
      <c r="AG264" s="35">
        <v>43417.916666666664</v>
      </c>
      <c r="AH264" s="35">
        <v>43387.875</v>
      </c>
      <c r="AI264" s="34"/>
      <c r="AJ264" s="34">
        <v>0</v>
      </c>
      <c r="AK264" s="34">
        <v>0</v>
      </c>
      <c r="AL264" s="34">
        <v>0</v>
      </c>
      <c r="AM264" s="34">
        <v>0</v>
      </c>
      <c r="AN264" s="34">
        <v>0</v>
      </c>
      <c r="AO264" s="34">
        <v>0</v>
      </c>
      <c r="AP264" s="34" t="s">
        <v>389</v>
      </c>
      <c r="AQ264" s="34">
        <v>44</v>
      </c>
      <c r="AR264" s="34" t="s">
        <v>394</v>
      </c>
      <c r="AS264" s="34">
        <v>48439</v>
      </c>
      <c r="AT264" s="34">
        <v>484.39</v>
      </c>
      <c r="AU264" s="34" t="s">
        <v>408</v>
      </c>
      <c r="AV264" s="43" t="s">
        <v>1079</v>
      </c>
      <c r="AW264" t="str">
        <f t="shared" si="12"/>
        <v>738910020MXTHXU XLMXXDX DX XNTXNX406.85SIMSIMSIM190116799744761.875FNEL044761.87539902.87543426.916666666743417.916666666743387.875000000AMIL44NEXT PLUS RM RJ48439484.39ATIVORepasse</v>
      </c>
      <c r="AX264">
        <f t="shared" si="14"/>
        <v>1</v>
      </c>
      <c r="AY264">
        <v>7</v>
      </c>
      <c r="AZ264">
        <v>1</v>
      </c>
      <c r="BA264">
        <f t="shared" si="13"/>
        <v>1</v>
      </c>
    </row>
    <row r="265" spans="1:53">
      <c r="A265" s="33"/>
      <c r="B265" s="33"/>
      <c r="C265" s="33"/>
      <c r="D265" s="33"/>
      <c r="E265" s="33"/>
      <c r="F265" s="36"/>
      <c r="G265" s="33"/>
      <c r="H265" s="33"/>
      <c r="I265" s="33"/>
      <c r="J265" s="36">
        <v>73891003</v>
      </c>
      <c r="K265" s="30">
        <v>0</v>
      </c>
      <c r="L265" s="36" t="s">
        <v>877</v>
      </c>
      <c r="M265" s="33"/>
      <c r="N265" s="33"/>
      <c r="O265" s="33"/>
      <c r="P265" s="33"/>
      <c r="Q265" s="33"/>
      <c r="R265" s="36">
        <v>406.85</v>
      </c>
      <c r="S265" s="36" t="s">
        <v>404</v>
      </c>
      <c r="T265" s="36" t="s">
        <v>404</v>
      </c>
      <c r="U265" s="36" t="s">
        <v>404</v>
      </c>
      <c r="V265" s="36">
        <v>19</v>
      </c>
      <c r="W265" s="36">
        <v>0</v>
      </c>
      <c r="X265" s="36">
        <v>1</v>
      </c>
      <c r="Y265" s="36">
        <v>167997</v>
      </c>
      <c r="Z265" s="37">
        <v>44761.875</v>
      </c>
      <c r="AA265" s="36" t="s">
        <v>387</v>
      </c>
      <c r="AB265" s="36">
        <v>1</v>
      </c>
      <c r="AC265" s="37"/>
      <c r="AD265" s="37">
        <v>44761.875</v>
      </c>
      <c r="AE265" s="37">
        <v>40882.916666666664</v>
      </c>
      <c r="AF265" s="37">
        <v>43426.916666666664</v>
      </c>
      <c r="AG265" s="37"/>
      <c r="AH265" s="37">
        <v>43387.875</v>
      </c>
      <c r="AI265" s="36"/>
      <c r="AJ265" s="36">
        <v>0</v>
      </c>
      <c r="AK265" s="36">
        <v>0</v>
      </c>
      <c r="AL265" s="36">
        <v>0</v>
      </c>
      <c r="AM265" s="36">
        <v>0</v>
      </c>
      <c r="AN265" s="36">
        <v>0</v>
      </c>
      <c r="AO265" s="36">
        <v>0</v>
      </c>
      <c r="AP265" s="36" t="s">
        <v>389</v>
      </c>
      <c r="AQ265" s="36">
        <v>44</v>
      </c>
      <c r="AR265" s="36" t="s">
        <v>394</v>
      </c>
      <c r="AS265" s="36">
        <v>48439</v>
      </c>
      <c r="AT265" s="36">
        <v>484.39</v>
      </c>
      <c r="AU265" s="36" t="s">
        <v>408</v>
      </c>
      <c r="AV265" s="43" t="s">
        <v>1079</v>
      </c>
      <c r="AW265" t="str">
        <f t="shared" si="12"/>
        <v>738910030RXFXXLY XLMXXDX DX XNTXNX406.85SIMSIMSIM190116799744761.875FNEL144761.87540882.916666666743426.916666666743387.875000000AMIL44NEXT PLUS RM RJ48439484.39ATIVORepasse</v>
      </c>
      <c r="AX265">
        <f t="shared" si="14"/>
        <v>0</v>
      </c>
      <c r="AY265">
        <v>7</v>
      </c>
      <c r="AZ265">
        <v>1</v>
      </c>
      <c r="BA265">
        <f t="shared" si="13"/>
        <v>0</v>
      </c>
    </row>
    <row r="266" spans="1:53">
      <c r="A266" s="33"/>
      <c r="B266" s="33"/>
      <c r="C266" s="33"/>
      <c r="D266" s="33"/>
      <c r="E266" s="33"/>
      <c r="F266" s="34"/>
      <c r="G266" s="33"/>
      <c r="H266" s="33"/>
      <c r="I266" s="33"/>
      <c r="J266" s="34">
        <v>73891003</v>
      </c>
      <c r="K266" s="29">
        <v>0</v>
      </c>
      <c r="L266" s="34" t="s">
        <v>877</v>
      </c>
      <c r="M266" s="33"/>
      <c r="N266" s="33"/>
      <c r="O266" s="33"/>
      <c r="P266" s="33"/>
      <c r="Q266" s="33"/>
      <c r="R266" s="34">
        <v>406.85</v>
      </c>
      <c r="S266" s="34" t="s">
        <v>404</v>
      </c>
      <c r="T266" s="34" t="s">
        <v>404</v>
      </c>
      <c r="U266" s="34" t="s">
        <v>404</v>
      </c>
      <c r="V266" s="34">
        <v>19</v>
      </c>
      <c r="W266" s="34">
        <v>0</v>
      </c>
      <c r="X266" s="34">
        <v>1</v>
      </c>
      <c r="Y266" s="34">
        <v>167997</v>
      </c>
      <c r="Z266" s="35">
        <v>44761.875</v>
      </c>
      <c r="AA266" s="34" t="s">
        <v>387</v>
      </c>
      <c r="AB266" s="34">
        <v>1</v>
      </c>
      <c r="AC266" s="35"/>
      <c r="AD266" s="35">
        <v>44761.875</v>
      </c>
      <c r="AE266" s="35">
        <v>40882.916666666664</v>
      </c>
      <c r="AF266" s="35">
        <v>43426.916666666664</v>
      </c>
      <c r="AG266" s="35"/>
      <c r="AH266" s="35">
        <v>43387.875</v>
      </c>
      <c r="AI266" s="34"/>
      <c r="AJ266" s="34">
        <v>0</v>
      </c>
      <c r="AK266" s="34">
        <v>0</v>
      </c>
      <c r="AL266" s="34">
        <v>0</v>
      </c>
      <c r="AM266" s="34">
        <v>0</v>
      </c>
      <c r="AN266" s="34">
        <v>0</v>
      </c>
      <c r="AO266" s="34">
        <v>0</v>
      </c>
      <c r="AP266" s="34" t="s">
        <v>389</v>
      </c>
      <c r="AQ266" s="34">
        <v>44</v>
      </c>
      <c r="AR266" s="34" t="s">
        <v>394</v>
      </c>
      <c r="AS266" s="34">
        <v>48439</v>
      </c>
      <c r="AT266" s="34">
        <v>484.39</v>
      </c>
      <c r="AU266" s="34" t="s">
        <v>408</v>
      </c>
      <c r="AV266" s="43" t="s">
        <v>1079</v>
      </c>
      <c r="AW266" t="str">
        <f t="shared" si="12"/>
        <v>738910030RXFXXLY XLMXXDX DX XNTXNX406.85SIMSIMSIM190116799744761.875FNEL144761.87540882.916666666743426.916666666743387.875000000AMIL44NEXT PLUS RM RJ48439484.39ATIVORepasse</v>
      </c>
      <c r="AX266">
        <f t="shared" si="14"/>
        <v>1</v>
      </c>
      <c r="AY266">
        <v>7</v>
      </c>
      <c r="AZ266">
        <v>1</v>
      </c>
      <c r="BA266">
        <f t="shared" si="13"/>
        <v>1</v>
      </c>
    </row>
    <row r="267" spans="1:53">
      <c r="A267" s="33"/>
      <c r="B267" s="33"/>
      <c r="C267" s="33"/>
      <c r="D267" s="33"/>
      <c r="E267" s="33"/>
      <c r="F267" s="36"/>
      <c r="G267" s="33"/>
      <c r="H267" s="33"/>
      <c r="I267" s="33"/>
      <c r="J267" s="36">
        <v>73891003</v>
      </c>
      <c r="K267" s="30">
        <v>0</v>
      </c>
      <c r="L267" s="36" t="s">
        <v>877</v>
      </c>
      <c r="M267" s="33"/>
      <c r="N267" s="33"/>
      <c r="O267" s="33"/>
      <c r="P267" s="33"/>
      <c r="Q267" s="33"/>
      <c r="R267" s="36">
        <v>406.85</v>
      </c>
      <c r="S267" s="36" t="s">
        <v>404</v>
      </c>
      <c r="T267" s="36" t="s">
        <v>404</v>
      </c>
      <c r="U267" s="36" t="s">
        <v>404</v>
      </c>
      <c r="V267" s="36">
        <v>19</v>
      </c>
      <c r="W267" s="36">
        <v>0</v>
      </c>
      <c r="X267" s="36">
        <v>1</v>
      </c>
      <c r="Y267" s="36">
        <v>167997</v>
      </c>
      <c r="Z267" s="37">
        <v>44761.875</v>
      </c>
      <c r="AA267" s="36" t="s">
        <v>387</v>
      </c>
      <c r="AB267" s="36">
        <v>1</v>
      </c>
      <c r="AC267" s="37"/>
      <c r="AD267" s="37">
        <v>44761.875</v>
      </c>
      <c r="AE267" s="37">
        <v>40882.916666666664</v>
      </c>
      <c r="AF267" s="37">
        <v>43426.916666666664</v>
      </c>
      <c r="AG267" s="37"/>
      <c r="AH267" s="37">
        <v>43387.875</v>
      </c>
      <c r="AI267" s="36"/>
      <c r="AJ267" s="36">
        <v>0</v>
      </c>
      <c r="AK267" s="36">
        <v>0</v>
      </c>
      <c r="AL267" s="36">
        <v>0</v>
      </c>
      <c r="AM267" s="36">
        <v>0</v>
      </c>
      <c r="AN267" s="36">
        <v>0</v>
      </c>
      <c r="AO267" s="36">
        <v>0</v>
      </c>
      <c r="AP267" s="36" t="s">
        <v>389</v>
      </c>
      <c r="AQ267" s="36">
        <v>44</v>
      </c>
      <c r="AR267" s="36" t="s">
        <v>394</v>
      </c>
      <c r="AS267" s="36">
        <v>48439</v>
      </c>
      <c r="AT267" s="36">
        <v>484.39</v>
      </c>
      <c r="AU267" s="36" t="s">
        <v>408</v>
      </c>
      <c r="AV267" s="43" t="s">
        <v>1079</v>
      </c>
      <c r="AW267" t="str">
        <f t="shared" si="12"/>
        <v>738910030RXFXXLY XLMXXDX DX XNTXNX406.85SIMSIMSIM190116799744761.875FNEL144761.87540882.916666666743426.916666666743387.875000000AMIL44NEXT PLUS RM RJ48439484.39ATIVORepasse</v>
      </c>
      <c r="AX267">
        <f t="shared" si="14"/>
        <v>1</v>
      </c>
      <c r="AY267">
        <v>7</v>
      </c>
      <c r="AZ267">
        <v>1</v>
      </c>
      <c r="BA267">
        <f t="shared" si="13"/>
        <v>1</v>
      </c>
    </row>
    <row r="268" spans="1:53">
      <c r="A268" s="33"/>
      <c r="B268" s="33"/>
      <c r="C268" s="33"/>
      <c r="D268" s="33"/>
      <c r="E268" s="33"/>
      <c r="F268" s="36">
        <v>1189426000</v>
      </c>
      <c r="G268" s="33"/>
      <c r="H268" s="33"/>
      <c r="I268" s="33"/>
      <c r="J268" s="36">
        <v>73915983</v>
      </c>
      <c r="K268" s="30">
        <v>0</v>
      </c>
      <c r="L268" s="36" t="s">
        <v>527</v>
      </c>
      <c r="M268" s="33"/>
      <c r="N268" s="33"/>
      <c r="O268" s="33"/>
      <c r="P268" s="33"/>
      <c r="Q268" s="33"/>
      <c r="R268" s="36">
        <v>2555.9499999999998</v>
      </c>
      <c r="S268" s="36" t="s">
        <v>404</v>
      </c>
      <c r="T268" s="36" t="s">
        <v>404</v>
      </c>
      <c r="U268" s="36" t="s">
        <v>404</v>
      </c>
      <c r="V268" s="36">
        <v>57</v>
      </c>
      <c r="W268" s="36">
        <v>0</v>
      </c>
      <c r="X268" s="36">
        <v>1</v>
      </c>
      <c r="Y268" s="36">
        <v>168921</v>
      </c>
      <c r="Z268" s="37">
        <v>44777.875</v>
      </c>
      <c r="AA268" s="36" t="s">
        <v>392</v>
      </c>
      <c r="AB268" s="36">
        <v>0</v>
      </c>
      <c r="AC268" s="37">
        <v>44768.875</v>
      </c>
      <c r="AD268" s="37">
        <v>44777.875</v>
      </c>
      <c r="AE268" s="37">
        <v>29821.875</v>
      </c>
      <c r="AF268" s="37">
        <v>44768.875</v>
      </c>
      <c r="AG268" s="37"/>
      <c r="AH268" s="37">
        <v>43404.875</v>
      </c>
      <c r="AI268" s="36"/>
      <c r="AJ268" s="36">
        <v>0</v>
      </c>
      <c r="AK268" s="36">
        <v>0</v>
      </c>
      <c r="AL268" s="36">
        <v>0</v>
      </c>
      <c r="AM268" s="36">
        <v>0</v>
      </c>
      <c r="AN268" s="36">
        <v>0</v>
      </c>
      <c r="AO268" s="36">
        <v>0</v>
      </c>
      <c r="AP268" s="36" t="s">
        <v>389</v>
      </c>
      <c r="AQ268" s="36">
        <v>44</v>
      </c>
      <c r="AR268" s="36" t="s">
        <v>398</v>
      </c>
      <c r="AS268" s="36">
        <v>30428</v>
      </c>
      <c r="AT268" s="36">
        <v>3042.8</v>
      </c>
      <c r="AU268" s="36" t="s">
        <v>391</v>
      </c>
      <c r="AV268" s="43" t="s">
        <v>1079</v>
      </c>
      <c r="AW268" t="str">
        <f t="shared" si="12"/>
        <v>1189426000739159830FXBXX DX XNT XNX FXNTX2555.95SIMSIMSIM570116892144777.875ANMEP044768.87544777.87529821.87544768.87543404.875000000AMIL44AMIL 500 QP NACIONAL304283042.8INATIVORepasse</v>
      </c>
      <c r="AX268">
        <f t="shared" si="14"/>
        <v>0</v>
      </c>
      <c r="AY268">
        <v>8</v>
      </c>
      <c r="AZ268">
        <v>1</v>
      </c>
      <c r="BA268">
        <f t="shared" si="13"/>
        <v>0</v>
      </c>
    </row>
    <row r="269" spans="1:53">
      <c r="A269" s="33"/>
      <c r="B269" s="33"/>
      <c r="C269" s="33"/>
      <c r="D269" s="33"/>
      <c r="E269" s="33"/>
      <c r="F269" s="34">
        <v>1189455000</v>
      </c>
      <c r="G269" s="33"/>
      <c r="H269" s="33"/>
      <c r="I269" s="33"/>
      <c r="J269" s="34">
        <v>73916001</v>
      </c>
      <c r="K269" s="29">
        <v>0</v>
      </c>
      <c r="L269" s="34" t="s">
        <v>530</v>
      </c>
      <c r="M269" s="33"/>
      <c r="N269" s="33"/>
      <c r="O269" s="33"/>
      <c r="P269" s="33"/>
      <c r="Q269" s="33"/>
      <c r="R269" s="34">
        <v>2323.64</v>
      </c>
      <c r="S269" s="34" t="s">
        <v>404</v>
      </c>
      <c r="T269" s="34" t="s">
        <v>404</v>
      </c>
      <c r="U269" s="34" t="s">
        <v>404</v>
      </c>
      <c r="V269" s="34">
        <v>19</v>
      </c>
      <c r="W269" s="34">
        <v>0</v>
      </c>
      <c r="X269" s="34">
        <v>1</v>
      </c>
      <c r="Y269" s="34">
        <v>168954</v>
      </c>
      <c r="Z269" s="35">
        <v>44777.875</v>
      </c>
      <c r="AA269" s="34" t="s">
        <v>387</v>
      </c>
      <c r="AB269" s="34">
        <v>0</v>
      </c>
      <c r="AC269" s="35"/>
      <c r="AD269" s="35">
        <v>44777.875</v>
      </c>
      <c r="AE269" s="35">
        <v>30986.875</v>
      </c>
      <c r="AF269" s="35">
        <v>43396.875</v>
      </c>
      <c r="AG269" s="35"/>
      <c r="AH269" s="35">
        <v>43404.875</v>
      </c>
      <c r="AI269" s="34"/>
      <c r="AJ269" s="34">
        <v>0</v>
      </c>
      <c r="AK269" s="34">
        <v>0</v>
      </c>
      <c r="AL269" s="34">
        <v>0</v>
      </c>
      <c r="AM269" s="34">
        <v>0</v>
      </c>
      <c r="AN269" s="34">
        <v>0</v>
      </c>
      <c r="AO269" s="34">
        <v>0</v>
      </c>
      <c r="AP269" s="34" t="s">
        <v>389</v>
      </c>
      <c r="AQ269" s="34">
        <v>44</v>
      </c>
      <c r="AR269" s="34" t="s">
        <v>398</v>
      </c>
      <c r="AS269" s="34">
        <v>276623</v>
      </c>
      <c r="AT269" s="34">
        <v>2766.23</v>
      </c>
      <c r="AU269" s="34" t="s">
        <v>408</v>
      </c>
      <c r="AV269" s="43" t="s">
        <v>1079</v>
      </c>
      <c r="AW269" t="str">
        <f t="shared" si="12"/>
        <v>1189455000739160010VXNXX RXX WXTX2323.64SIMSIMSIM190116895444777.875FNEL044777.87530986.87543396.87543404.875000000AMIL44AMIL 500 QP NACIONAL2766232766.23ATIVORepasse</v>
      </c>
      <c r="AX269">
        <f t="shared" si="14"/>
        <v>0</v>
      </c>
      <c r="AY269">
        <v>8</v>
      </c>
      <c r="AZ269">
        <v>1</v>
      </c>
      <c r="BA269">
        <f t="shared" si="13"/>
        <v>0</v>
      </c>
    </row>
    <row r="270" spans="1:53">
      <c r="A270" s="33"/>
      <c r="B270" s="33"/>
      <c r="C270" s="33"/>
      <c r="D270" s="33"/>
      <c r="E270" s="33"/>
      <c r="F270" s="34">
        <v>1189426000</v>
      </c>
      <c r="G270" s="33"/>
      <c r="H270" s="33"/>
      <c r="I270" s="33"/>
      <c r="J270" s="34">
        <v>73916024</v>
      </c>
      <c r="K270" s="29">
        <v>0</v>
      </c>
      <c r="L270" s="34" t="s">
        <v>532</v>
      </c>
      <c r="M270" s="33"/>
      <c r="N270" s="33"/>
      <c r="O270" s="33"/>
      <c r="P270" s="33"/>
      <c r="Q270" s="33"/>
      <c r="R270" s="34">
        <v>2323.64</v>
      </c>
      <c r="S270" s="34" t="s">
        <v>404</v>
      </c>
      <c r="T270" s="34" t="s">
        <v>404</v>
      </c>
      <c r="U270" s="34" t="s">
        <v>404</v>
      </c>
      <c r="V270" s="34">
        <v>57</v>
      </c>
      <c r="W270" s="34">
        <v>0</v>
      </c>
      <c r="X270" s="34">
        <v>1</v>
      </c>
      <c r="Y270" s="34">
        <v>169356</v>
      </c>
      <c r="Z270" s="35">
        <v>44777.875</v>
      </c>
      <c r="AA270" s="34" t="s">
        <v>392</v>
      </c>
      <c r="AB270" s="34">
        <v>0</v>
      </c>
      <c r="AC270" s="35"/>
      <c r="AD270" s="35">
        <v>44777.875</v>
      </c>
      <c r="AE270" s="35">
        <v>30992.916666666668</v>
      </c>
      <c r="AF270" s="35">
        <v>43396.875</v>
      </c>
      <c r="AG270" s="35"/>
      <c r="AH270" s="35">
        <v>43404.875</v>
      </c>
      <c r="AI270" s="34"/>
      <c r="AJ270" s="34">
        <v>0</v>
      </c>
      <c r="AK270" s="34">
        <v>0</v>
      </c>
      <c r="AL270" s="34">
        <v>0</v>
      </c>
      <c r="AM270" s="34">
        <v>0</v>
      </c>
      <c r="AN270" s="34">
        <v>0</v>
      </c>
      <c r="AO270" s="34">
        <v>0</v>
      </c>
      <c r="AP270" s="34" t="s">
        <v>389</v>
      </c>
      <c r="AQ270" s="34">
        <v>44</v>
      </c>
      <c r="AR270" s="34" t="s">
        <v>398</v>
      </c>
      <c r="AS270" s="34">
        <v>163942</v>
      </c>
      <c r="AT270" s="34">
        <v>1639.42</v>
      </c>
      <c r="AU270" s="34" t="s">
        <v>408</v>
      </c>
      <c r="AV270" s="43" t="s">
        <v>1079</v>
      </c>
      <c r="AW270" t="str">
        <f t="shared" si="12"/>
        <v>1189426000739160240RXBXWX MXRQUX WXTX2323.64SIMSIMSIM570116935644777.875ANMEP044777.87530992.916666666743396.87543404.875000000AMIL44AMIL 500 QP NACIONAL1639421639.42ATIVORepasse</v>
      </c>
      <c r="AX270">
        <f t="shared" si="14"/>
        <v>0</v>
      </c>
      <c r="AY270">
        <v>8</v>
      </c>
      <c r="AZ270">
        <v>1</v>
      </c>
      <c r="BA270">
        <f t="shared" si="13"/>
        <v>0</v>
      </c>
    </row>
    <row r="271" spans="1:53">
      <c r="A271" s="33"/>
      <c r="B271" s="33"/>
      <c r="C271" s="33"/>
      <c r="D271" s="33"/>
      <c r="E271" s="33"/>
      <c r="F271" s="34">
        <v>1189455000</v>
      </c>
      <c r="G271" s="33"/>
      <c r="H271" s="33"/>
      <c r="I271" s="33"/>
      <c r="J271" s="34">
        <v>73916030</v>
      </c>
      <c r="K271" s="29">
        <v>0</v>
      </c>
      <c r="L271" s="34" t="s">
        <v>534</v>
      </c>
      <c r="M271" s="33"/>
      <c r="N271" s="33"/>
      <c r="O271" s="33"/>
      <c r="P271" s="33"/>
      <c r="Q271" s="33"/>
      <c r="R271" s="34">
        <v>2011.8</v>
      </c>
      <c r="S271" s="34" t="s">
        <v>404</v>
      </c>
      <c r="T271" s="34" t="s">
        <v>404</v>
      </c>
      <c r="U271" s="34" t="s">
        <v>404</v>
      </c>
      <c r="V271" s="34">
        <v>19</v>
      </c>
      <c r="W271" s="34">
        <v>0</v>
      </c>
      <c r="X271" s="34">
        <v>1</v>
      </c>
      <c r="Y271" s="34">
        <v>169431</v>
      </c>
      <c r="Z271" s="35">
        <v>44777.875</v>
      </c>
      <c r="AA271" s="34" t="s">
        <v>387</v>
      </c>
      <c r="AB271" s="34">
        <v>0</v>
      </c>
      <c r="AC271" s="35">
        <v>44755.875</v>
      </c>
      <c r="AD271" s="35">
        <v>44777.875</v>
      </c>
      <c r="AE271" s="35">
        <v>35810.916666666664</v>
      </c>
      <c r="AF271" s="35">
        <v>44755.875</v>
      </c>
      <c r="AG271" s="35"/>
      <c r="AH271" s="35">
        <v>43404.875</v>
      </c>
      <c r="AI271" s="34"/>
      <c r="AJ271" s="34">
        <v>0</v>
      </c>
      <c r="AK271" s="34">
        <v>0</v>
      </c>
      <c r="AL271" s="34">
        <v>0</v>
      </c>
      <c r="AM271" s="34">
        <v>0</v>
      </c>
      <c r="AN271" s="34">
        <v>0</v>
      </c>
      <c r="AO271" s="34">
        <v>0</v>
      </c>
      <c r="AP271" s="34" t="s">
        <v>389</v>
      </c>
      <c r="AQ271" s="34">
        <v>44</v>
      </c>
      <c r="AR271" s="34" t="s">
        <v>398</v>
      </c>
      <c r="AS271" s="34">
        <v>239502</v>
      </c>
      <c r="AT271" s="34">
        <v>2395.02</v>
      </c>
      <c r="AU271" s="34" t="s">
        <v>391</v>
      </c>
      <c r="AV271" s="43" t="s">
        <v>1079</v>
      </c>
      <c r="AW271" t="str">
        <f t="shared" si="12"/>
        <v>1189455000739160300RXBXRTX DX XNNX XMPXXX2011.8SIMSIMSIM190116943144777.875FNEL044755.87544777.87535810.916666666744755.87543404.875000000AMIL44AMIL 500 QP NACIONAL2395022395.02INATIVORepasse</v>
      </c>
      <c r="AX271">
        <f t="shared" si="14"/>
        <v>0</v>
      </c>
      <c r="AY271">
        <v>8</v>
      </c>
      <c r="AZ271">
        <v>1</v>
      </c>
      <c r="BA271">
        <f t="shared" si="13"/>
        <v>0</v>
      </c>
    </row>
    <row r="272" spans="1:53">
      <c r="A272" s="33"/>
      <c r="B272" s="33"/>
      <c r="C272" s="33"/>
      <c r="D272" s="33"/>
      <c r="E272" s="33"/>
      <c r="F272" s="36">
        <v>1189029000</v>
      </c>
      <c r="G272" s="33"/>
      <c r="H272" s="33"/>
      <c r="I272" s="33"/>
      <c r="J272" s="36">
        <v>73916033</v>
      </c>
      <c r="K272" s="30">
        <v>0</v>
      </c>
      <c r="L272" s="36" t="s">
        <v>536</v>
      </c>
      <c r="M272" s="33"/>
      <c r="N272" s="33"/>
      <c r="O272" s="33"/>
      <c r="P272" s="33"/>
      <c r="Q272" s="33"/>
      <c r="R272" s="36">
        <v>2641.54</v>
      </c>
      <c r="S272" s="36" t="s">
        <v>404</v>
      </c>
      <c r="T272" s="36" t="s">
        <v>404</v>
      </c>
      <c r="U272" s="36" t="s">
        <v>404</v>
      </c>
      <c r="V272" s="36">
        <v>224</v>
      </c>
      <c r="W272" s="36">
        <v>0</v>
      </c>
      <c r="X272" s="36">
        <v>1</v>
      </c>
      <c r="Y272" s="36">
        <v>170008</v>
      </c>
      <c r="Z272" s="37">
        <v>44777.875</v>
      </c>
      <c r="AA272" s="36" t="s">
        <v>535</v>
      </c>
      <c r="AB272" s="36">
        <v>0</v>
      </c>
      <c r="AC272" s="37"/>
      <c r="AD272" s="37">
        <v>44777.875</v>
      </c>
      <c r="AE272" s="37">
        <v>28592.875</v>
      </c>
      <c r="AF272" s="37">
        <v>43396.875</v>
      </c>
      <c r="AG272" s="37"/>
      <c r="AH272" s="37">
        <v>43404.875</v>
      </c>
      <c r="AI272" s="36"/>
      <c r="AJ272" s="36">
        <v>0</v>
      </c>
      <c r="AK272" s="36">
        <v>0</v>
      </c>
      <c r="AL272" s="36">
        <v>0</v>
      </c>
      <c r="AM272" s="36">
        <v>0</v>
      </c>
      <c r="AN272" s="36">
        <v>0</v>
      </c>
      <c r="AO272" s="36">
        <v>0</v>
      </c>
      <c r="AP272" s="36" t="s">
        <v>389</v>
      </c>
      <c r="AQ272" s="36">
        <v>44</v>
      </c>
      <c r="AR272" s="36" t="s">
        <v>398</v>
      </c>
      <c r="AS272" s="36">
        <v>318261</v>
      </c>
      <c r="AT272" s="36">
        <v>3182.61</v>
      </c>
      <c r="AU272" s="36" t="s">
        <v>408</v>
      </c>
      <c r="AV272" s="43" t="s">
        <v>1079</v>
      </c>
      <c r="AW272" t="str">
        <f t="shared" si="12"/>
        <v>1189029000739160330LXVXX NXRXNHX XRMXNTX2641.54SIMSIMSIM2240117000844777.875CRA - BA044777.87528592.87543396.87543404.875000000AMIL44AMIL 500 QP NACIONAL3182613182.61ATIVORepasse</v>
      </c>
      <c r="AX272">
        <f t="shared" si="14"/>
        <v>0</v>
      </c>
      <c r="AY272">
        <v>8</v>
      </c>
      <c r="AZ272">
        <v>1</v>
      </c>
      <c r="BA272">
        <f t="shared" si="13"/>
        <v>0</v>
      </c>
    </row>
    <row r="273" spans="1:53">
      <c r="A273" s="33"/>
      <c r="B273" s="33"/>
      <c r="C273" s="33"/>
      <c r="D273" s="33"/>
      <c r="E273" s="33"/>
      <c r="F273" s="34">
        <v>1189455000</v>
      </c>
      <c r="G273" s="33"/>
      <c r="H273" s="33"/>
      <c r="I273" s="33"/>
      <c r="J273" s="34">
        <v>73916037</v>
      </c>
      <c r="K273" s="29">
        <v>0</v>
      </c>
      <c r="L273" s="34" t="s">
        <v>537</v>
      </c>
      <c r="M273" s="33"/>
      <c r="N273" s="33"/>
      <c r="O273" s="33"/>
      <c r="P273" s="33"/>
      <c r="Q273" s="33"/>
      <c r="R273" s="34">
        <v>1269.46</v>
      </c>
      <c r="S273" s="34" t="s">
        <v>404</v>
      </c>
      <c r="T273" s="34" t="s">
        <v>404</v>
      </c>
      <c r="U273" s="34" t="s">
        <v>386</v>
      </c>
      <c r="V273" s="34">
        <v>19</v>
      </c>
      <c r="W273" s="34">
        <v>0</v>
      </c>
      <c r="X273" s="34">
        <v>1</v>
      </c>
      <c r="Y273" s="34">
        <v>170132</v>
      </c>
      <c r="Z273" s="35">
        <v>44777.875</v>
      </c>
      <c r="AA273" s="34" t="s">
        <v>387</v>
      </c>
      <c r="AB273" s="34">
        <v>0</v>
      </c>
      <c r="AC273" s="35">
        <v>44712.875</v>
      </c>
      <c r="AD273" s="35">
        <v>44777.875</v>
      </c>
      <c r="AE273" s="35">
        <v>33744.875</v>
      </c>
      <c r="AF273" s="35">
        <v>44741.875</v>
      </c>
      <c r="AG273" s="35">
        <v>44741.875</v>
      </c>
      <c r="AH273" s="35">
        <v>43404.875</v>
      </c>
      <c r="AI273" s="34"/>
      <c r="AJ273" s="34">
        <v>0</v>
      </c>
      <c r="AK273" s="34">
        <v>0</v>
      </c>
      <c r="AL273" s="34">
        <v>0</v>
      </c>
      <c r="AM273" s="34">
        <v>0</v>
      </c>
      <c r="AN273" s="34">
        <v>0</v>
      </c>
      <c r="AO273" s="34">
        <v>0</v>
      </c>
      <c r="AP273" s="34" t="s">
        <v>389</v>
      </c>
      <c r="AQ273" s="34">
        <v>44</v>
      </c>
      <c r="AR273" s="34" t="s">
        <v>390</v>
      </c>
      <c r="AS273" s="34">
        <v>151126</v>
      </c>
      <c r="AT273" s="34">
        <v>1511.26</v>
      </c>
      <c r="AU273" s="34" t="s">
        <v>391</v>
      </c>
      <c r="AV273" s="43" t="s">
        <v>1079</v>
      </c>
      <c r="AW273" t="str">
        <f t="shared" si="12"/>
        <v>1189455000739160370NXTHXLXX XUZX XLXVXXRX XNTX X1269.46SIMSIMNÃO190117013244777.875FNEL044712.87544777.87533744.87544741.87544741.87543404.875000000AMIL44AMIL 400 QP NACIONAL1511261511.26INATIVORepasse</v>
      </c>
      <c r="AX273">
        <f t="shared" si="14"/>
        <v>0</v>
      </c>
      <c r="AY273">
        <v>8</v>
      </c>
      <c r="AZ273">
        <v>1</v>
      </c>
      <c r="BA273">
        <f t="shared" si="13"/>
        <v>0</v>
      </c>
    </row>
    <row r="274" spans="1:53">
      <c r="A274" s="33"/>
      <c r="B274" s="33"/>
      <c r="C274" s="33"/>
      <c r="D274" s="33"/>
      <c r="E274" s="33"/>
      <c r="F274" s="34">
        <v>1189455000</v>
      </c>
      <c r="G274" s="33"/>
      <c r="H274" s="33"/>
      <c r="I274" s="33"/>
      <c r="J274" s="34">
        <v>73916263</v>
      </c>
      <c r="K274" s="29">
        <v>0</v>
      </c>
      <c r="L274" s="34" t="s">
        <v>526</v>
      </c>
      <c r="M274" s="33"/>
      <c r="N274" s="33"/>
      <c r="O274" s="33"/>
      <c r="P274" s="33"/>
      <c r="Q274" s="33"/>
      <c r="R274" s="34">
        <v>2011.8</v>
      </c>
      <c r="S274" s="34" t="s">
        <v>404</v>
      </c>
      <c r="T274" s="34" t="s">
        <v>404</v>
      </c>
      <c r="U274" s="34" t="s">
        <v>404</v>
      </c>
      <c r="V274" s="34">
        <v>19</v>
      </c>
      <c r="W274" s="34">
        <v>0</v>
      </c>
      <c r="X274" s="34">
        <v>1</v>
      </c>
      <c r="Y274" s="34">
        <v>168909</v>
      </c>
      <c r="Z274" s="35">
        <v>44777.875</v>
      </c>
      <c r="AA274" s="34" t="s">
        <v>387</v>
      </c>
      <c r="AB274" s="34">
        <v>0</v>
      </c>
      <c r="AC274" s="35"/>
      <c r="AD274" s="35">
        <v>44777.875</v>
      </c>
      <c r="AE274" s="35">
        <v>34516.875</v>
      </c>
      <c r="AF274" s="35">
        <v>43396.875</v>
      </c>
      <c r="AG274" s="35"/>
      <c r="AH274" s="35">
        <v>43404.875</v>
      </c>
      <c r="AI274" s="34"/>
      <c r="AJ274" s="34">
        <v>0</v>
      </c>
      <c r="AK274" s="34">
        <v>0</v>
      </c>
      <c r="AL274" s="34">
        <v>0</v>
      </c>
      <c r="AM274" s="34">
        <v>0</v>
      </c>
      <c r="AN274" s="34">
        <v>0</v>
      </c>
      <c r="AO274" s="34">
        <v>0</v>
      </c>
      <c r="AP274" s="34" t="s">
        <v>389</v>
      </c>
      <c r="AQ274" s="34">
        <v>44</v>
      </c>
      <c r="AR274" s="34" t="s">
        <v>398</v>
      </c>
      <c r="AS274" s="34">
        <v>239502</v>
      </c>
      <c r="AT274" s="34">
        <v>2395.02</v>
      </c>
      <c r="AU274" s="34" t="s">
        <v>408</v>
      </c>
      <c r="AV274" s="43" t="s">
        <v>1079</v>
      </c>
      <c r="AW274" t="str">
        <f t="shared" si="12"/>
        <v>1189455000739162630XTXVXM JXX BXRBXX RXBXXRX FXLWXX2011.8SIMSIMSIM190116890944777.875FNEL044777.87534516.87543396.87543404.875000000AMIL44AMIL 500 QP NACIONAL2395022395.02ATIVORepasse</v>
      </c>
      <c r="AX274">
        <f t="shared" si="14"/>
        <v>0</v>
      </c>
      <c r="AY274">
        <v>8</v>
      </c>
      <c r="AZ274">
        <v>1</v>
      </c>
      <c r="BA274">
        <f t="shared" si="13"/>
        <v>0</v>
      </c>
    </row>
    <row r="275" spans="1:53">
      <c r="A275" s="33"/>
      <c r="B275" s="33"/>
      <c r="C275" s="33"/>
      <c r="D275" s="33"/>
      <c r="E275" s="33"/>
      <c r="F275" s="34">
        <v>1189455000</v>
      </c>
      <c r="G275" s="33"/>
      <c r="H275" s="33"/>
      <c r="I275" s="33"/>
      <c r="J275" s="34">
        <v>73923220</v>
      </c>
      <c r="K275" s="29">
        <v>0</v>
      </c>
      <c r="L275" s="34" t="s">
        <v>528</v>
      </c>
      <c r="M275" s="33"/>
      <c r="N275" s="33"/>
      <c r="O275" s="33"/>
      <c r="P275" s="33"/>
      <c r="Q275" s="33"/>
      <c r="R275" s="34">
        <v>649.63</v>
      </c>
      <c r="S275" s="34" t="s">
        <v>386</v>
      </c>
      <c r="T275" s="34" t="s">
        <v>386</v>
      </c>
      <c r="U275" s="34" t="s">
        <v>386</v>
      </c>
      <c r="V275" s="34">
        <v>19</v>
      </c>
      <c r="W275" s="34">
        <v>0</v>
      </c>
      <c r="X275" s="34">
        <v>1</v>
      </c>
      <c r="Y275" s="34">
        <v>168937</v>
      </c>
      <c r="Z275" s="35">
        <v>44777.875</v>
      </c>
      <c r="AA275" s="34" t="s">
        <v>387</v>
      </c>
      <c r="AB275" s="34">
        <v>0</v>
      </c>
      <c r="AC275" s="35">
        <v>44711.875</v>
      </c>
      <c r="AD275" s="35">
        <v>44777.875</v>
      </c>
      <c r="AE275" s="35">
        <v>40038.875</v>
      </c>
      <c r="AF275" s="35">
        <v>44711.875</v>
      </c>
      <c r="AG275" s="35">
        <v>44711.875</v>
      </c>
      <c r="AH275" s="35">
        <v>43404.875</v>
      </c>
      <c r="AI275" s="34"/>
      <c r="AJ275" s="34">
        <v>0</v>
      </c>
      <c r="AK275" s="34">
        <v>0</v>
      </c>
      <c r="AL275" s="34">
        <v>0</v>
      </c>
      <c r="AM275" s="34">
        <v>0</v>
      </c>
      <c r="AN275" s="34">
        <v>0</v>
      </c>
      <c r="AO275" s="34">
        <v>0</v>
      </c>
      <c r="AP275" s="34" t="s">
        <v>389</v>
      </c>
      <c r="AQ275" s="34"/>
      <c r="AR275" s="34" t="s">
        <v>476</v>
      </c>
      <c r="AS275" s="34">
        <v>77338</v>
      </c>
      <c r="AT275" s="34">
        <v>773.38</v>
      </c>
      <c r="AU275" s="34" t="s">
        <v>391</v>
      </c>
      <c r="AV275" s="43" t="s">
        <v>1079</v>
      </c>
      <c r="AW275" t="str">
        <f t="shared" si="12"/>
        <v>1189455000739232200LUXX LXXL DXURXDX RXWHX649.63NÃONÃONÃO190116893744777.875FNEL044711.87544777.87540038.87544711.87544711.87543404.875000000AMILAMIL 400 QC NACIONAL77338773.38INATIVORepasse</v>
      </c>
      <c r="AX275">
        <f t="shared" si="14"/>
        <v>0</v>
      </c>
      <c r="AY275">
        <v>8</v>
      </c>
      <c r="AZ275">
        <v>1</v>
      </c>
      <c r="BA275">
        <f t="shared" si="13"/>
        <v>0</v>
      </c>
    </row>
    <row r="276" spans="1:53">
      <c r="A276" s="33"/>
      <c r="B276" s="33"/>
      <c r="C276" s="33"/>
      <c r="D276" s="33"/>
      <c r="E276" s="33"/>
      <c r="F276" s="36">
        <v>1189455000</v>
      </c>
      <c r="G276" s="33"/>
      <c r="H276" s="33"/>
      <c r="I276" s="33"/>
      <c r="J276" s="36">
        <v>73923236</v>
      </c>
      <c r="K276" s="30">
        <v>0</v>
      </c>
      <c r="L276" s="36" t="s">
        <v>529</v>
      </c>
      <c r="M276" s="33"/>
      <c r="N276" s="33"/>
      <c r="O276" s="33"/>
      <c r="P276" s="33"/>
      <c r="Q276" s="33"/>
      <c r="R276" s="36">
        <v>649.63</v>
      </c>
      <c r="S276" s="36" t="s">
        <v>386</v>
      </c>
      <c r="T276" s="36" t="s">
        <v>386</v>
      </c>
      <c r="U276" s="36" t="s">
        <v>386</v>
      </c>
      <c r="V276" s="36">
        <v>19</v>
      </c>
      <c r="W276" s="36">
        <v>0</v>
      </c>
      <c r="X276" s="36">
        <v>1</v>
      </c>
      <c r="Y276" s="36">
        <v>168943</v>
      </c>
      <c r="Z276" s="37">
        <v>44777.875</v>
      </c>
      <c r="AA276" s="36" t="s">
        <v>387</v>
      </c>
      <c r="AB276" s="36">
        <v>0</v>
      </c>
      <c r="AC276" s="37">
        <v>44711.875</v>
      </c>
      <c r="AD276" s="37">
        <v>44777.875</v>
      </c>
      <c r="AE276" s="37">
        <v>40565.916666666664</v>
      </c>
      <c r="AF276" s="37">
        <v>44711.875</v>
      </c>
      <c r="AG276" s="37">
        <v>44711.875</v>
      </c>
      <c r="AH276" s="37">
        <v>43404.875</v>
      </c>
      <c r="AI276" s="36"/>
      <c r="AJ276" s="36">
        <v>0</v>
      </c>
      <c r="AK276" s="36">
        <v>0</v>
      </c>
      <c r="AL276" s="36">
        <v>0</v>
      </c>
      <c r="AM276" s="36">
        <v>0</v>
      </c>
      <c r="AN276" s="36">
        <v>0</v>
      </c>
      <c r="AO276" s="36">
        <v>0</v>
      </c>
      <c r="AP276" s="36" t="s">
        <v>389</v>
      </c>
      <c r="AQ276" s="36"/>
      <c r="AR276" s="36" t="s">
        <v>476</v>
      </c>
      <c r="AS276" s="36">
        <v>77338</v>
      </c>
      <c r="AT276" s="36">
        <v>773.38</v>
      </c>
      <c r="AU276" s="36" t="s">
        <v>391</v>
      </c>
      <c r="AV276" s="43" t="s">
        <v>1079</v>
      </c>
      <c r="AW276" t="str">
        <f t="shared" si="12"/>
        <v>1189455000739232360XNTXNXX JXX DXURXDX RXWHX NXTX649.63NÃONÃONÃO190116894344777.875FNEL044711.87544777.87540565.916666666744711.87544711.87543404.875000000AMILAMIL 400 QC NACIONAL77338773.38INATIVORepasse</v>
      </c>
      <c r="AX276">
        <f t="shared" si="14"/>
        <v>0</v>
      </c>
      <c r="AY276">
        <v>8</v>
      </c>
      <c r="AZ276">
        <v>1</v>
      </c>
      <c r="BA276">
        <f t="shared" si="13"/>
        <v>0</v>
      </c>
    </row>
    <row r="277" spans="1:53">
      <c r="A277" s="33"/>
      <c r="B277" s="33"/>
      <c r="C277" s="33"/>
      <c r="D277" s="33"/>
      <c r="E277" s="33"/>
      <c r="F277" s="36">
        <v>1191011000</v>
      </c>
      <c r="G277" s="33"/>
      <c r="H277" s="33"/>
      <c r="I277" s="33"/>
      <c r="J277" s="36">
        <v>73926993</v>
      </c>
      <c r="K277" s="30">
        <v>0</v>
      </c>
      <c r="L277" s="36" t="s">
        <v>531</v>
      </c>
      <c r="M277" s="33"/>
      <c r="N277" s="33"/>
      <c r="O277" s="33"/>
      <c r="P277" s="33"/>
      <c r="Q277" s="33"/>
      <c r="R277" s="36">
        <v>3542.06</v>
      </c>
      <c r="S277" s="36" t="s">
        <v>404</v>
      </c>
      <c r="T277" s="36" t="s">
        <v>404</v>
      </c>
      <c r="U277" s="36" t="s">
        <v>404</v>
      </c>
      <c r="V277" s="36">
        <v>220</v>
      </c>
      <c r="W277" s="36">
        <v>0</v>
      </c>
      <c r="X277" s="36">
        <v>1</v>
      </c>
      <c r="Y277" s="36">
        <v>169277</v>
      </c>
      <c r="Z277" s="37">
        <v>44777.875</v>
      </c>
      <c r="AA277" s="36" t="s">
        <v>473</v>
      </c>
      <c r="AB277" s="36">
        <v>0</v>
      </c>
      <c r="AC277" s="37"/>
      <c r="AD277" s="37">
        <v>44777.875</v>
      </c>
      <c r="AE277" s="37">
        <v>23339.916666666668</v>
      </c>
      <c r="AF277" s="37">
        <v>43398.875</v>
      </c>
      <c r="AG277" s="37"/>
      <c r="AH277" s="37">
        <v>43404.875</v>
      </c>
      <c r="AI277" s="36"/>
      <c r="AJ277" s="36">
        <v>0</v>
      </c>
      <c r="AK277" s="36">
        <v>0</v>
      </c>
      <c r="AL277" s="36">
        <v>0</v>
      </c>
      <c r="AM277" s="36">
        <v>0</v>
      </c>
      <c r="AN277" s="36">
        <v>0</v>
      </c>
      <c r="AO277" s="36">
        <v>0</v>
      </c>
      <c r="AP277" s="36" t="s">
        <v>389</v>
      </c>
      <c r="AQ277" s="36">
        <v>44</v>
      </c>
      <c r="AR277" s="36" t="s">
        <v>476</v>
      </c>
      <c r="AS277" s="36">
        <v>165853</v>
      </c>
      <c r="AT277" s="36">
        <v>1658.53</v>
      </c>
      <c r="AU277" s="36" t="s">
        <v>408</v>
      </c>
      <c r="AV277" s="43" t="s">
        <v>1079</v>
      </c>
      <c r="AW277" t="str">
        <f t="shared" si="12"/>
        <v>1191011000739269930MXRXX HXLXNX BXPX DX XNTX3542.06SIMSIMSIM2200116927744777.875ABREC044777.87523339.916666666743398.87543404.875000000AMIL44AMIL 400 QC NACIONAL1658531658.53ATIVORepasse</v>
      </c>
      <c r="AX277">
        <f t="shared" si="14"/>
        <v>0</v>
      </c>
      <c r="AY277">
        <v>8</v>
      </c>
      <c r="AZ277">
        <v>1</v>
      </c>
      <c r="BA277">
        <f t="shared" si="13"/>
        <v>0</v>
      </c>
    </row>
    <row r="278" spans="1:53">
      <c r="A278" s="33"/>
      <c r="B278" s="33"/>
      <c r="C278" s="33"/>
      <c r="D278" s="33"/>
      <c r="E278" s="33"/>
      <c r="F278" s="34">
        <v>1189455000</v>
      </c>
      <c r="G278" s="33"/>
      <c r="H278" s="33"/>
      <c r="I278" s="33"/>
      <c r="J278" s="34">
        <v>73927135</v>
      </c>
      <c r="K278" s="29">
        <v>0</v>
      </c>
      <c r="L278" s="34" t="s">
        <v>539</v>
      </c>
      <c r="M278" s="33"/>
      <c r="N278" s="33"/>
      <c r="O278" s="33"/>
      <c r="P278" s="33"/>
      <c r="Q278" s="33"/>
      <c r="R278" s="34">
        <v>1180.28</v>
      </c>
      <c r="S278" s="34" t="s">
        <v>404</v>
      </c>
      <c r="T278" s="34" t="s">
        <v>404</v>
      </c>
      <c r="U278" s="34" t="s">
        <v>404</v>
      </c>
      <c r="V278" s="34">
        <v>19</v>
      </c>
      <c r="W278" s="34">
        <v>0</v>
      </c>
      <c r="X278" s="34">
        <v>1</v>
      </c>
      <c r="Y278" s="34">
        <v>170198</v>
      </c>
      <c r="Z278" s="35">
        <v>44777.875</v>
      </c>
      <c r="AA278" s="34" t="s">
        <v>387</v>
      </c>
      <c r="AB278" s="34">
        <v>0</v>
      </c>
      <c r="AC278" s="35">
        <v>44770.875</v>
      </c>
      <c r="AD278" s="35">
        <v>44777.875</v>
      </c>
      <c r="AE278" s="35">
        <v>39499.875</v>
      </c>
      <c r="AF278" s="35">
        <v>44770.875</v>
      </c>
      <c r="AG278" s="35"/>
      <c r="AH278" s="35">
        <v>43404.875</v>
      </c>
      <c r="AI278" s="34"/>
      <c r="AJ278" s="34">
        <v>0</v>
      </c>
      <c r="AK278" s="34">
        <v>0</v>
      </c>
      <c r="AL278" s="34">
        <v>0</v>
      </c>
      <c r="AM278" s="34">
        <v>0</v>
      </c>
      <c r="AN278" s="34">
        <v>0</v>
      </c>
      <c r="AO278" s="34">
        <v>0</v>
      </c>
      <c r="AP278" s="34" t="s">
        <v>389</v>
      </c>
      <c r="AQ278" s="34">
        <v>44</v>
      </c>
      <c r="AR278" s="34" t="s">
        <v>390</v>
      </c>
      <c r="AS278" s="34">
        <v>140509</v>
      </c>
      <c r="AT278" s="34">
        <v>1405.09</v>
      </c>
      <c r="AU278" s="34" t="s">
        <v>391</v>
      </c>
      <c r="AV278" s="43" t="s">
        <v>1079</v>
      </c>
      <c r="AW278" t="str">
        <f t="shared" si="12"/>
        <v>1189455000739271350XFXNX WXRLX FXGUXRXDX DX XNTX1180.28SIMSIMSIM190117019844777.875FNEL044770.87544777.87539499.87544770.87543404.875000000AMIL44AMIL 400 QP NACIONAL1405091405.09INATIVORepasse</v>
      </c>
      <c r="AX278">
        <f t="shared" si="14"/>
        <v>0</v>
      </c>
      <c r="AY278">
        <v>8</v>
      </c>
      <c r="AZ278">
        <v>1</v>
      </c>
      <c r="BA278">
        <f t="shared" si="13"/>
        <v>0</v>
      </c>
    </row>
    <row r="279" spans="1:53">
      <c r="A279" s="33"/>
      <c r="B279" s="33"/>
      <c r="C279" s="33"/>
      <c r="D279" s="33"/>
      <c r="E279" s="33"/>
      <c r="F279" s="36">
        <v>1189449000</v>
      </c>
      <c r="G279" s="33"/>
      <c r="H279" s="33"/>
      <c r="I279" s="33"/>
      <c r="J279" s="36">
        <v>73959091</v>
      </c>
      <c r="K279" s="30">
        <v>0</v>
      </c>
      <c r="L279" s="36" t="s">
        <v>533</v>
      </c>
      <c r="M279" s="33"/>
      <c r="N279" s="33"/>
      <c r="O279" s="33"/>
      <c r="P279" s="33"/>
      <c r="Q279" s="33"/>
      <c r="R279" s="36">
        <v>416.82</v>
      </c>
      <c r="S279" s="36" t="s">
        <v>404</v>
      </c>
      <c r="T279" s="36" t="s">
        <v>404</v>
      </c>
      <c r="U279" s="36" t="s">
        <v>404</v>
      </c>
      <c r="V279" s="36">
        <v>19</v>
      </c>
      <c r="W279" s="36">
        <v>0</v>
      </c>
      <c r="X279" s="36">
        <v>1</v>
      </c>
      <c r="Y279" s="36">
        <v>169428</v>
      </c>
      <c r="Z279" s="37">
        <v>44777.875</v>
      </c>
      <c r="AA279" s="36" t="s">
        <v>387</v>
      </c>
      <c r="AB279" s="36">
        <v>0</v>
      </c>
      <c r="AC279" s="37">
        <v>44769.875</v>
      </c>
      <c r="AD279" s="37">
        <v>44777.875</v>
      </c>
      <c r="AE279" s="37">
        <v>38589.875</v>
      </c>
      <c r="AF279" s="37">
        <v>44769.875</v>
      </c>
      <c r="AG279" s="37"/>
      <c r="AH279" s="37">
        <v>43404.875</v>
      </c>
      <c r="AI279" s="36"/>
      <c r="AJ279" s="36">
        <v>0</v>
      </c>
      <c r="AK279" s="36">
        <v>0</v>
      </c>
      <c r="AL279" s="36">
        <v>0</v>
      </c>
      <c r="AM279" s="36">
        <v>0</v>
      </c>
      <c r="AN279" s="36">
        <v>0</v>
      </c>
      <c r="AO279" s="36">
        <v>0</v>
      </c>
      <c r="AP279" s="36" t="s">
        <v>389</v>
      </c>
      <c r="AQ279" s="36">
        <v>44</v>
      </c>
      <c r="AR279" s="36" t="s">
        <v>400</v>
      </c>
      <c r="AS279" s="36">
        <v>49621</v>
      </c>
      <c r="AT279" s="36">
        <v>496.21</v>
      </c>
      <c r="AU279" s="36" t="s">
        <v>391</v>
      </c>
      <c r="AV279" s="43" t="s">
        <v>1079</v>
      </c>
      <c r="AW279" t="str">
        <f t="shared" si="12"/>
        <v>1189449000739590910LUXX GRXNJX LXMX416.82SIMSIMSIM190116942844777.875FNEL044769.87544777.87538589.87544769.87543404.875000000AMIL44NEXT MUNICIPAL SÃO PAULO49621496.21INATIVORepasse</v>
      </c>
      <c r="AX279">
        <f t="shared" si="14"/>
        <v>0</v>
      </c>
      <c r="AY279">
        <v>8</v>
      </c>
      <c r="AZ279">
        <v>1</v>
      </c>
      <c r="BA279">
        <f t="shared" si="13"/>
        <v>0</v>
      </c>
    </row>
    <row r="280" spans="1:53">
      <c r="A280" s="33"/>
      <c r="B280" s="33"/>
      <c r="C280" s="33"/>
      <c r="D280" s="33"/>
      <c r="E280" s="33"/>
      <c r="F280" s="34">
        <v>1191011000</v>
      </c>
      <c r="G280" s="33"/>
      <c r="H280" s="33"/>
      <c r="I280" s="33"/>
      <c r="J280" s="34">
        <v>73961027</v>
      </c>
      <c r="K280" s="29">
        <v>0</v>
      </c>
      <c r="L280" s="34" t="s">
        <v>524</v>
      </c>
      <c r="M280" s="33"/>
      <c r="N280" s="33"/>
      <c r="O280" s="33"/>
      <c r="P280" s="33"/>
      <c r="Q280" s="33"/>
      <c r="R280" s="34">
        <v>2925.31</v>
      </c>
      <c r="S280" s="34" t="s">
        <v>404</v>
      </c>
      <c r="T280" s="34" t="s">
        <v>404</v>
      </c>
      <c r="U280" s="34" t="s">
        <v>404</v>
      </c>
      <c r="V280" s="34">
        <v>220</v>
      </c>
      <c r="W280" s="34">
        <v>0</v>
      </c>
      <c r="X280" s="34">
        <v>1</v>
      </c>
      <c r="Y280" s="34">
        <v>168897</v>
      </c>
      <c r="Z280" s="35">
        <v>44777.875</v>
      </c>
      <c r="AA280" s="34" t="s">
        <v>473</v>
      </c>
      <c r="AB280" s="34">
        <v>0</v>
      </c>
      <c r="AC280" s="35"/>
      <c r="AD280" s="35">
        <v>44777.875</v>
      </c>
      <c r="AE280" s="35">
        <v>30830.875</v>
      </c>
      <c r="AF280" s="35">
        <v>44770.875</v>
      </c>
      <c r="AG280" s="35">
        <v>44770.875</v>
      </c>
      <c r="AH280" s="35">
        <v>43404.875</v>
      </c>
      <c r="AI280" s="34"/>
      <c r="AJ280" s="34">
        <v>0</v>
      </c>
      <c r="AK280" s="34">
        <v>0</v>
      </c>
      <c r="AL280" s="34">
        <v>0</v>
      </c>
      <c r="AM280" s="34">
        <v>0</v>
      </c>
      <c r="AN280" s="34">
        <v>0</v>
      </c>
      <c r="AO280" s="34">
        <v>0</v>
      </c>
      <c r="AP280" s="34" t="s">
        <v>389</v>
      </c>
      <c r="AQ280" s="34">
        <v>44</v>
      </c>
      <c r="AR280" s="34" t="s">
        <v>483</v>
      </c>
      <c r="AS280" s="34">
        <v>189512</v>
      </c>
      <c r="AT280" s="34">
        <v>1895.12</v>
      </c>
      <c r="AU280" s="34" t="s">
        <v>408</v>
      </c>
      <c r="AV280" s="43" t="s">
        <v>1079</v>
      </c>
      <c r="AW280" t="str">
        <f t="shared" si="12"/>
        <v>1191011000739610270HUGX LXXNXRDX PXRXXRX FXLKXRT2925.31SIMSIMSIM2200116889744777.875ABREC044777.87530830.87544770.87544770.87543404.875000000AMIL44AMIL 700 QP NACIONAL1895121895.12ATIVORepasse</v>
      </c>
      <c r="AX280">
        <f t="shared" si="14"/>
        <v>0</v>
      </c>
      <c r="AY280">
        <v>8</v>
      </c>
      <c r="AZ280">
        <v>1</v>
      </c>
      <c r="BA280">
        <f t="shared" si="13"/>
        <v>0</v>
      </c>
    </row>
    <row r="281" spans="1:53">
      <c r="A281" s="33"/>
      <c r="B281" s="33"/>
      <c r="C281" s="33"/>
      <c r="D281" s="33"/>
      <c r="E281" s="33"/>
      <c r="F281" s="36">
        <v>1191011000</v>
      </c>
      <c r="G281" s="33"/>
      <c r="H281" s="33"/>
      <c r="I281" s="33"/>
      <c r="J281" s="36">
        <v>73961028</v>
      </c>
      <c r="K281" s="30">
        <v>0</v>
      </c>
      <c r="L281" s="36" t="s">
        <v>525</v>
      </c>
      <c r="M281" s="33"/>
      <c r="N281" s="33"/>
      <c r="O281" s="33"/>
      <c r="P281" s="33"/>
      <c r="Q281" s="33"/>
      <c r="R281" s="36">
        <v>1620.95</v>
      </c>
      <c r="S281" s="36" t="s">
        <v>404</v>
      </c>
      <c r="T281" s="36" t="s">
        <v>404</v>
      </c>
      <c r="U281" s="36" t="s">
        <v>404</v>
      </c>
      <c r="V281" s="36">
        <v>220</v>
      </c>
      <c r="W281" s="36">
        <v>0</v>
      </c>
      <c r="X281" s="36">
        <v>1</v>
      </c>
      <c r="Y281" s="36">
        <v>168897</v>
      </c>
      <c r="Z281" s="37">
        <v>44777.875</v>
      </c>
      <c r="AA281" s="36" t="s">
        <v>473</v>
      </c>
      <c r="AB281" s="36">
        <v>1</v>
      </c>
      <c r="AC281" s="37"/>
      <c r="AD281" s="37">
        <v>44777.875</v>
      </c>
      <c r="AE281" s="37">
        <v>43321.875</v>
      </c>
      <c r="AF281" s="37">
        <v>44770.875</v>
      </c>
      <c r="AG281" s="37"/>
      <c r="AH281" s="37">
        <v>43404.875</v>
      </c>
      <c r="AI281" s="36"/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0</v>
      </c>
      <c r="AP281" s="36" t="s">
        <v>389</v>
      </c>
      <c r="AQ281" s="36">
        <v>44</v>
      </c>
      <c r="AR281" s="36" t="s">
        <v>483</v>
      </c>
      <c r="AS281" s="36">
        <v>105009</v>
      </c>
      <c r="AT281" s="36">
        <v>1050.0899999999999</v>
      </c>
      <c r="AU281" s="36" t="s">
        <v>408</v>
      </c>
      <c r="AV281" s="43" t="s">
        <v>1079</v>
      </c>
      <c r="AW281" t="str">
        <f t="shared" si="12"/>
        <v>1191011000739610280HXLXNX XNDRXDX FXLKXRT1620.95SIMSIMSIM2200116889744777.875ABREC144777.87543321.87544770.87543404.875000000AMIL44AMIL 700 QP NACIONAL1050091050.09ATIVORepasse</v>
      </c>
      <c r="AX281">
        <f t="shared" si="14"/>
        <v>0</v>
      </c>
      <c r="AY281">
        <v>8</v>
      </c>
      <c r="AZ281">
        <v>1</v>
      </c>
      <c r="BA281">
        <f t="shared" si="13"/>
        <v>0</v>
      </c>
    </row>
    <row r="282" spans="1:53">
      <c r="A282" s="33"/>
      <c r="B282" s="33"/>
      <c r="C282" s="33"/>
      <c r="D282" s="33"/>
      <c r="E282" s="33"/>
      <c r="F282" s="34"/>
      <c r="G282" s="33"/>
      <c r="H282" s="33"/>
      <c r="I282" s="33"/>
      <c r="J282" s="34">
        <v>74065759</v>
      </c>
      <c r="K282" s="29">
        <v>0</v>
      </c>
      <c r="L282" s="34" t="s">
        <v>765</v>
      </c>
      <c r="M282" s="33"/>
      <c r="N282" s="33"/>
      <c r="O282" s="33"/>
      <c r="P282" s="33"/>
      <c r="Q282" s="33"/>
      <c r="R282" s="34">
        <v>1622.05</v>
      </c>
      <c r="S282" s="34" t="s">
        <v>404</v>
      </c>
      <c r="T282" s="34" t="s">
        <v>404</v>
      </c>
      <c r="U282" s="34" t="s">
        <v>404</v>
      </c>
      <c r="V282" s="34">
        <v>19</v>
      </c>
      <c r="W282" s="34">
        <v>0</v>
      </c>
      <c r="X282" s="34">
        <v>1</v>
      </c>
      <c r="Y282" s="34">
        <v>172324</v>
      </c>
      <c r="Z282" s="35">
        <v>44761.875</v>
      </c>
      <c r="AA282" s="34" t="s">
        <v>387</v>
      </c>
      <c r="AB282" s="34">
        <v>0</v>
      </c>
      <c r="AC282" s="35"/>
      <c r="AD282" s="35">
        <v>44761.875</v>
      </c>
      <c r="AE282" s="35">
        <v>34376.916666666664</v>
      </c>
      <c r="AF282" s="35">
        <v>43412.916666666664</v>
      </c>
      <c r="AG282" s="35"/>
      <c r="AH282" s="35">
        <v>43418.916666666664</v>
      </c>
      <c r="AI282" s="34"/>
      <c r="AJ282" s="34">
        <v>0</v>
      </c>
      <c r="AK282" s="34">
        <v>0</v>
      </c>
      <c r="AL282" s="34">
        <v>0</v>
      </c>
      <c r="AM282" s="34">
        <v>0</v>
      </c>
      <c r="AN282" s="34">
        <v>0</v>
      </c>
      <c r="AO282" s="34">
        <v>0</v>
      </c>
      <c r="AP282" s="34" t="s">
        <v>389</v>
      </c>
      <c r="AQ282" s="34">
        <v>43</v>
      </c>
      <c r="AR282" s="34" t="s">
        <v>476</v>
      </c>
      <c r="AS282" s="34">
        <v>193102</v>
      </c>
      <c r="AT282" s="34">
        <v>1931.02</v>
      </c>
      <c r="AU282" s="34" t="s">
        <v>408</v>
      </c>
      <c r="AV282" s="43" t="s">
        <v>1079</v>
      </c>
      <c r="AW282" t="str">
        <f t="shared" si="12"/>
        <v>740657590PRXWXLX MXDXXRX XLVX1622.05SIMSIMSIM190117232444761.875FNEL044761.87534376.916666666743412.916666666743418.9166666667000000AMIL43AMIL 400 QC NACIONAL1931021931.02ATIVORepasse</v>
      </c>
      <c r="AX282">
        <f t="shared" si="14"/>
        <v>0</v>
      </c>
      <c r="AY282">
        <v>7</v>
      </c>
      <c r="AZ282">
        <v>1</v>
      </c>
      <c r="BA282">
        <f t="shared" si="13"/>
        <v>0</v>
      </c>
    </row>
    <row r="283" spans="1:53">
      <c r="A283" s="33"/>
      <c r="B283" s="33"/>
      <c r="C283" s="33"/>
      <c r="D283" s="33"/>
      <c r="E283" s="33"/>
      <c r="F283" s="36"/>
      <c r="G283" s="33"/>
      <c r="H283" s="33"/>
      <c r="I283" s="33"/>
      <c r="J283" s="36">
        <v>74065759</v>
      </c>
      <c r="K283" s="30">
        <v>0</v>
      </c>
      <c r="L283" s="36" t="s">
        <v>765</v>
      </c>
      <c r="M283" s="33"/>
      <c r="N283" s="33"/>
      <c r="O283" s="33"/>
      <c r="P283" s="33"/>
      <c r="Q283" s="33"/>
      <c r="R283" s="36">
        <v>1622.05</v>
      </c>
      <c r="S283" s="36" t="s">
        <v>404</v>
      </c>
      <c r="T283" s="36" t="s">
        <v>404</v>
      </c>
      <c r="U283" s="36" t="s">
        <v>404</v>
      </c>
      <c r="V283" s="36">
        <v>19</v>
      </c>
      <c r="W283" s="36">
        <v>0</v>
      </c>
      <c r="X283" s="36">
        <v>1</v>
      </c>
      <c r="Y283" s="36">
        <v>172324</v>
      </c>
      <c r="Z283" s="37">
        <v>44761.875</v>
      </c>
      <c r="AA283" s="36" t="s">
        <v>387</v>
      </c>
      <c r="AB283" s="36">
        <v>0</v>
      </c>
      <c r="AC283" s="37"/>
      <c r="AD283" s="37">
        <v>44761.875</v>
      </c>
      <c r="AE283" s="37">
        <v>34376.916666666664</v>
      </c>
      <c r="AF283" s="37">
        <v>43412.916666666664</v>
      </c>
      <c r="AG283" s="37"/>
      <c r="AH283" s="37">
        <v>43418.916666666664</v>
      </c>
      <c r="AI283" s="36"/>
      <c r="AJ283" s="36">
        <v>0</v>
      </c>
      <c r="AK283" s="36">
        <v>0</v>
      </c>
      <c r="AL283" s="36">
        <v>0</v>
      </c>
      <c r="AM283" s="36">
        <v>0</v>
      </c>
      <c r="AN283" s="36">
        <v>0</v>
      </c>
      <c r="AO283" s="36">
        <v>0</v>
      </c>
      <c r="AP283" s="36" t="s">
        <v>389</v>
      </c>
      <c r="AQ283" s="36">
        <v>43</v>
      </c>
      <c r="AR283" s="36" t="s">
        <v>476</v>
      </c>
      <c r="AS283" s="36">
        <v>193102</v>
      </c>
      <c r="AT283" s="36">
        <v>1931.02</v>
      </c>
      <c r="AU283" s="36" t="s">
        <v>408</v>
      </c>
      <c r="AV283" s="43" t="s">
        <v>1079</v>
      </c>
      <c r="AW283" t="str">
        <f t="shared" si="12"/>
        <v>740657590PRXWXLX MXDXXRX XLVX1622.05SIMSIMSIM190117232444761.875FNEL044761.87534376.916666666743412.916666666743418.9166666667000000AMIL43AMIL 400 QC NACIONAL1931021931.02ATIVORepasse</v>
      </c>
      <c r="AX283">
        <f t="shared" si="14"/>
        <v>1</v>
      </c>
      <c r="AY283">
        <v>7</v>
      </c>
      <c r="AZ283">
        <v>1</v>
      </c>
      <c r="BA283">
        <f t="shared" si="13"/>
        <v>1</v>
      </c>
    </row>
    <row r="284" spans="1:53">
      <c r="A284" s="33"/>
      <c r="B284" s="33"/>
      <c r="C284" s="33"/>
      <c r="D284" s="33"/>
      <c r="E284" s="33"/>
      <c r="F284" s="34"/>
      <c r="G284" s="33"/>
      <c r="H284" s="33"/>
      <c r="I284" s="33"/>
      <c r="J284" s="34">
        <v>74065759</v>
      </c>
      <c r="K284" s="29">
        <v>0</v>
      </c>
      <c r="L284" s="34" t="s">
        <v>765</v>
      </c>
      <c r="M284" s="33"/>
      <c r="N284" s="33"/>
      <c r="O284" s="33"/>
      <c r="P284" s="33"/>
      <c r="Q284" s="33"/>
      <c r="R284" s="34">
        <v>1622.05</v>
      </c>
      <c r="S284" s="34" t="s">
        <v>404</v>
      </c>
      <c r="T284" s="34" t="s">
        <v>404</v>
      </c>
      <c r="U284" s="34" t="s">
        <v>404</v>
      </c>
      <c r="V284" s="34">
        <v>19</v>
      </c>
      <c r="W284" s="34">
        <v>0</v>
      </c>
      <c r="X284" s="34">
        <v>1</v>
      </c>
      <c r="Y284" s="34">
        <v>172324</v>
      </c>
      <c r="Z284" s="35">
        <v>44761.875</v>
      </c>
      <c r="AA284" s="34" t="s">
        <v>387</v>
      </c>
      <c r="AB284" s="34">
        <v>0</v>
      </c>
      <c r="AC284" s="35"/>
      <c r="AD284" s="35">
        <v>44761.875</v>
      </c>
      <c r="AE284" s="35">
        <v>34376.916666666664</v>
      </c>
      <c r="AF284" s="35">
        <v>43412.916666666664</v>
      </c>
      <c r="AG284" s="35"/>
      <c r="AH284" s="35">
        <v>43418.916666666664</v>
      </c>
      <c r="AI284" s="34"/>
      <c r="AJ284" s="34">
        <v>0</v>
      </c>
      <c r="AK284" s="34">
        <v>0</v>
      </c>
      <c r="AL284" s="34">
        <v>0</v>
      </c>
      <c r="AM284" s="34">
        <v>0</v>
      </c>
      <c r="AN284" s="34">
        <v>0</v>
      </c>
      <c r="AO284" s="34">
        <v>0</v>
      </c>
      <c r="AP284" s="34" t="s">
        <v>389</v>
      </c>
      <c r="AQ284" s="34">
        <v>43</v>
      </c>
      <c r="AR284" s="34" t="s">
        <v>476</v>
      </c>
      <c r="AS284" s="34">
        <v>193102</v>
      </c>
      <c r="AT284" s="34">
        <v>1931.02</v>
      </c>
      <c r="AU284" s="34" t="s">
        <v>408</v>
      </c>
      <c r="AV284" s="43" t="s">
        <v>1079</v>
      </c>
      <c r="AW284" t="str">
        <f t="shared" si="12"/>
        <v>740657590PRXWXLX MXDXXRX XLVX1622.05SIMSIMSIM190117232444761.875FNEL044761.87534376.916666666743412.916666666743418.9166666667000000AMIL43AMIL 400 QC NACIONAL1931021931.02ATIVORepasse</v>
      </c>
      <c r="AX284">
        <f t="shared" si="14"/>
        <v>1</v>
      </c>
      <c r="AY284">
        <v>7</v>
      </c>
      <c r="AZ284">
        <v>1</v>
      </c>
      <c r="BA284">
        <f t="shared" si="13"/>
        <v>1</v>
      </c>
    </row>
    <row r="285" spans="1:53">
      <c r="A285" s="33"/>
      <c r="B285" s="33"/>
      <c r="C285" s="33"/>
      <c r="D285" s="33"/>
      <c r="E285" s="33"/>
      <c r="F285" s="36"/>
      <c r="G285" s="33"/>
      <c r="H285" s="33"/>
      <c r="I285" s="33"/>
      <c r="J285" s="36">
        <v>74065769</v>
      </c>
      <c r="K285" s="30">
        <v>0</v>
      </c>
      <c r="L285" s="36" t="s">
        <v>767</v>
      </c>
      <c r="M285" s="33"/>
      <c r="N285" s="33"/>
      <c r="O285" s="33"/>
      <c r="P285" s="33"/>
      <c r="Q285" s="33"/>
      <c r="R285" s="36">
        <v>1703.84</v>
      </c>
      <c r="S285" s="36" t="s">
        <v>404</v>
      </c>
      <c r="T285" s="36" t="s">
        <v>404</v>
      </c>
      <c r="U285" s="36" t="s">
        <v>404</v>
      </c>
      <c r="V285" s="36">
        <v>234</v>
      </c>
      <c r="W285" s="36">
        <v>0</v>
      </c>
      <c r="X285" s="36">
        <v>1</v>
      </c>
      <c r="Y285" s="36">
        <v>172337</v>
      </c>
      <c r="Z285" s="37">
        <v>44761.875</v>
      </c>
      <c r="AA285" s="36" t="s">
        <v>766</v>
      </c>
      <c r="AB285" s="36">
        <v>0</v>
      </c>
      <c r="AC285" s="37">
        <v>44753.875</v>
      </c>
      <c r="AD285" s="37">
        <v>44761.875</v>
      </c>
      <c r="AE285" s="37">
        <v>30267.916666666668</v>
      </c>
      <c r="AF285" s="37">
        <v>44753.875</v>
      </c>
      <c r="AG285" s="37"/>
      <c r="AH285" s="37">
        <v>43418.916666666664</v>
      </c>
      <c r="AI285" s="36"/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 t="s">
        <v>389</v>
      </c>
      <c r="AQ285" s="36">
        <v>43</v>
      </c>
      <c r="AR285" s="36" t="s">
        <v>476</v>
      </c>
      <c r="AS285" s="36">
        <v>205281</v>
      </c>
      <c r="AT285" s="36">
        <v>2052.81</v>
      </c>
      <c r="AU285" s="36" t="s">
        <v>391</v>
      </c>
      <c r="AV285" s="43" t="s">
        <v>1079</v>
      </c>
      <c r="AW285" t="str">
        <f t="shared" si="12"/>
        <v>740657690MXRXXNX MXRXNDX MXWXXL1703.84SIMSIMSIM2340117233744761.875SINDIFARMA - BA044753.87544761.87530267.916666666744753.87543418.9166666667000000AMIL43AMIL 400 QC NACIONAL2052812052.81INATIVORepasse</v>
      </c>
      <c r="AX285">
        <f t="shared" si="14"/>
        <v>0</v>
      </c>
      <c r="AY285">
        <v>7</v>
      </c>
      <c r="AZ285">
        <v>1</v>
      </c>
      <c r="BA285">
        <f t="shared" si="13"/>
        <v>0</v>
      </c>
    </row>
    <row r="286" spans="1:53">
      <c r="A286" s="33"/>
      <c r="B286" s="33"/>
      <c r="C286" s="33"/>
      <c r="D286" s="33"/>
      <c r="E286" s="33"/>
      <c r="F286" s="34"/>
      <c r="G286" s="33"/>
      <c r="H286" s="33"/>
      <c r="I286" s="33"/>
      <c r="J286" s="34">
        <v>74065769</v>
      </c>
      <c r="K286" s="29">
        <v>0</v>
      </c>
      <c r="L286" s="34" t="s">
        <v>767</v>
      </c>
      <c r="M286" s="33"/>
      <c r="N286" s="33"/>
      <c r="O286" s="33"/>
      <c r="P286" s="33"/>
      <c r="Q286" s="33"/>
      <c r="R286" s="34">
        <v>1703.84</v>
      </c>
      <c r="S286" s="34" t="s">
        <v>404</v>
      </c>
      <c r="T286" s="34" t="s">
        <v>404</v>
      </c>
      <c r="U286" s="34" t="s">
        <v>404</v>
      </c>
      <c r="V286" s="34">
        <v>234</v>
      </c>
      <c r="W286" s="34">
        <v>0</v>
      </c>
      <c r="X286" s="34">
        <v>1</v>
      </c>
      <c r="Y286" s="34">
        <v>172337</v>
      </c>
      <c r="Z286" s="35">
        <v>44761.875</v>
      </c>
      <c r="AA286" s="34" t="s">
        <v>766</v>
      </c>
      <c r="AB286" s="34">
        <v>0</v>
      </c>
      <c r="AC286" s="35">
        <v>44753.875</v>
      </c>
      <c r="AD286" s="35">
        <v>44761.875</v>
      </c>
      <c r="AE286" s="35">
        <v>30267.916666666668</v>
      </c>
      <c r="AF286" s="35">
        <v>44753.875</v>
      </c>
      <c r="AG286" s="35"/>
      <c r="AH286" s="35">
        <v>43418.916666666664</v>
      </c>
      <c r="AI286" s="34"/>
      <c r="AJ286" s="34">
        <v>0</v>
      </c>
      <c r="AK286" s="34">
        <v>0</v>
      </c>
      <c r="AL286" s="34">
        <v>0</v>
      </c>
      <c r="AM286" s="34">
        <v>0</v>
      </c>
      <c r="AN286" s="34">
        <v>0</v>
      </c>
      <c r="AO286" s="34">
        <v>0</v>
      </c>
      <c r="AP286" s="34" t="s">
        <v>389</v>
      </c>
      <c r="AQ286" s="34">
        <v>43</v>
      </c>
      <c r="AR286" s="34" t="s">
        <v>476</v>
      </c>
      <c r="AS286" s="34">
        <v>205281</v>
      </c>
      <c r="AT286" s="34">
        <v>2052.81</v>
      </c>
      <c r="AU286" s="34" t="s">
        <v>391</v>
      </c>
      <c r="AV286" s="43" t="s">
        <v>1079</v>
      </c>
      <c r="AW286" t="str">
        <f t="shared" si="12"/>
        <v>740657690MXRXXNX MXRXNDX MXWXXL1703.84SIMSIMSIM2340117233744761.875SINDIFARMA - BA044753.87544761.87530267.916666666744753.87543418.9166666667000000AMIL43AMIL 400 QC NACIONAL2052812052.81INATIVORepasse</v>
      </c>
      <c r="AX286">
        <f t="shared" si="14"/>
        <v>1</v>
      </c>
      <c r="AY286">
        <v>7</v>
      </c>
      <c r="AZ286">
        <v>1</v>
      </c>
      <c r="BA286">
        <f t="shared" si="13"/>
        <v>1</v>
      </c>
    </row>
    <row r="287" spans="1:53">
      <c r="A287" s="33"/>
      <c r="B287" s="33"/>
      <c r="C287" s="33"/>
      <c r="D287" s="33"/>
      <c r="E287" s="33"/>
      <c r="F287" s="36"/>
      <c r="G287" s="33"/>
      <c r="H287" s="33"/>
      <c r="I287" s="33"/>
      <c r="J287" s="36">
        <v>74065769</v>
      </c>
      <c r="K287" s="30">
        <v>0</v>
      </c>
      <c r="L287" s="36" t="s">
        <v>767</v>
      </c>
      <c r="M287" s="33"/>
      <c r="N287" s="33"/>
      <c r="O287" s="33"/>
      <c r="P287" s="33"/>
      <c r="Q287" s="33"/>
      <c r="R287" s="36">
        <v>1703.84</v>
      </c>
      <c r="S287" s="36" t="s">
        <v>404</v>
      </c>
      <c r="T287" s="36" t="s">
        <v>404</v>
      </c>
      <c r="U287" s="36" t="s">
        <v>404</v>
      </c>
      <c r="V287" s="36">
        <v>234</v>
      </c>
      <c r="W287" s="36">
        <v>0</v>
      </c>
      <c r="X287" s="36">
        <v>1</v>
      </c>
      <c r="Y287" s="36">
        <v>172337</v>
      </c>
      <c r="Z287" s="37">
        <v>44761.875</v>
      </c>
      <c r="AA287" s="36" t="s">
        <v>766</v>
      </c>
      <c r="AB287" s="36">
        <v>0</v>
      </c>
      <c r="AC287" s="37">
        <v>44753.875</v>
      </c>
      <c r="AD287" s="37">
        <v>44761.875</v>
      </c>
      <c r="AE287" s="37">
        <v>30267.916666666668</v>
      </c>
      <c r="AF287" s="37">
        <v>44753.875</v>
      </c>
      <c r="AG287" s="37"/>
      <c r="AH287" s="37">
        <v>43418.916666666664</v>
      </c>
      <c r="AI287" s="36"/>
      <c r="AJ287" s="36">
        <v>0</v>
      </c>
      <c r="AK287" s="36">
        <v>0</v>
      </c>
      <c r="AL287" s="36">
        <v>0</v>
      </c>
      <c r="AM287" s="36">
        <v>0</v>
      </c>
      <c r="AN287" s="36">
        <v>0</v>
      </c>
      <c r="AO287" s="36">
        <v>0</v>
      </c>
      <c r="AP287" s="36" t="s">
        <v>389</v>
      </c>
      <c r="AQ287" s="36">
        <v>43</v>
      </c>
      <c r="AR287" s="36" t="s">
        <v>476</v>
      </c>
      <c r="AS287" s="36">
        <v>205281</v>
      </c>
      <c r="AT287" s="36">
        <v>2052.81</v>
      </c>
      <c r="AU287" s="36" t="s">
        <v>391</v>
      </c>
      <c r="AV287" s="43" t="s">
        <v>1079</v>
      </c>
      <c r="AW287" t="str">
        <f t="shared" si="12"/>
        <v>740657690MXRXXNX MXRXNDX MXWXXL1703.84SIMSIMSIM2340117233744761.875SINDIFARMA - BA044753.87544761.87530267.916666666744753.87543418.9166666667000000AMIL43AMIL 400 QC NACIONAL2052812052.81INATIVORepasse</v>
      </c>
      <c r="AX287">
        <f t="shared" si="14"/>
        <v>1</v>
      </c>
      <c r="AY287">
        <v>7</v>
      </c>
      <c r="AZ287">
        <v>1</v>
      </c>
      <c r="BA287">
        <f t="shared" si="13"/>
        <v>1</v>
      </c>
    </row>
    <row r="288" spans="1:53">
      <c r="A288" s="33"/>
      <c r="B288" s="33"/>
      <c r="C288" s="33"/>
      <c r="D288" s="33"/>
      <c r="E288" s="33"/>
      <c r="F288" s="36"/>
      <c r="G288" s="33"/>
      <c r="H288" s="33"/>
      <c r="I288" s="33"/>
      <c r="J288" s="36">
        <v>74065772</v>
      </c>
      <c r="K288" s="30">
        <v>0</v>
      </c>
      <c r="L288" s="36" t="s">
        <v>734</v>
      </c>
      <c r="M288" s="33"/>
      <c r="N288" s="33"/>
      <c r="O288" s="33"/>
      <c r="P288" s="33"/>
      <c r="Q288" s="33"/>
      <c r="R288" s="36">
        <v>1622.05</v>
      </c>
      <c r="S288" s="36" t="s">
        <v>386</v>
      </c>
      <c r="T288" s="36" t="s">
        <v>386</v>
      </c>
      <c r="U288" s="36" t="s">
        <v>386</v>
      </c>
      <c r="V288" s="36">
        <v>19</v>
      </c>
      <c r="W288" s="36">
        <v>0</v>
      </c>
      <c r="X288" s="36">
        <v>1</v>
      </c>
      <c r="Y288" s="36">
        <v>172341</v>
      </c>
      <c r="Z288" s="37">
        <v>44761.875</v>
      </c>
      <c r="AA288" s="36" t="s">
        <v>387</v>
      </c>
      <c r="AB288" s="36">
        <v>0</v>
      </c>
      <c r="AC288" s="37"/>
      <c r="AD288" s="37">
        <v>44761.875</v>
      </c>
      <c r="AE288" s="37">
        <v>35149.875</v>
      </c>
      <c r="AF288" s="37">
        <v>44755.875</v>
      </c>
      <c r="AG288" s="37">
        <v>44693.875</v>
      </c>
      <c r="AH288" s="37">
        <v>43418.916666666664</v>
      </c>
      <c r="AI288" s="36"/>
      <c r="AJ288" s="36">
        <v>0</v>
      </c>
      <c r="AK288" s="36">
        <v>0</v>
      </c>
      <c r="AL288" s="36">
        <v>0</v>
      </c>
      <c r="AM288" s="36">
        <v>0</v>
      </c>
      <c r="AN288" s="36">
        <v>0</v>
      </c>
      <c r="AO288" s="36">
        <v>0</v>
      </c>
      <c r="AP288" s="36" t="s">
        <v>389</v>
      </c>
      <c r="AQ288" s="36"/>
      <c r="AR288" s="36" t="s">
        <v>476</v>
      </c>
      <c r="AS288" s="36">
        <v>193102</v>
      </c>
      <c r="AT288" s="36">
        <v>1931.02</v>
      </c>
      <c r="AU288" s="36" t="s">
        <v>408</v>
      </c>
      <c r="AV288" s="43" t="s">
        <v>1079</v>
      </c>
      <c r="AW288" t="str">
        <f t="shared" si="12"/>
        <v>740657720LXTXWXX NXBRX LXMX1622.05NÃONÃONÃO190117234144761.875FNEL044761.87535149.87544755.87544693.87543418.9166666667000000AMILAMIL 400 QC NACIONAL1931021931.02ATIVORepasse</v>
      </c>
      <c r="AX288">
        <f t="shared" si="14"/>
        <v>0</v>
      </c>
      <c r="AY288">
        <v>7</v>
      </c>
      <c r="AZ288">
        <v>1</v>
      </c>
      <c r="BA288">
        <f t="shared" si="13"/>
        <v>0</v>
      </c>
    </row>
    <row r="289" spans="1:53">
      <c r="A289" s="33"/>
      <c r="B289" s="33"/>
      <c r="C289" s="33"/>
      <c r="D289" s="33"/>
      <c r="E289" s="33"/>
      <c r="F289" s="34"/>
      <c r="G289" s="33"/>
      <c r="H289" s="33"/>
      <c r="I289" s="33"/>
      <c r="J289" s="34">
        <v>74065772</v>
      </c>
      <c r="K289" s="29">
        <v>0</v>
      </c>
      <c r="L289" s="34" t="s">
        <v>734</v>
      </c>
      <c r="M289" s="33"/>
      <c r="N289" s="33"/>
      <c r="O289" s="33"/>
      <c r="P289" s="33"/>
      <c r="Q289" s="33"/>
      <c r="R289" s="34">
        <v>1622.05</v>
      </c>
      <c r="S289" s="34" t="s">
        <v>386</v>
      </c>
      <c r="T289" s="34" t="s">
        <v>386</v>
      </c>
      <c r="U289" s="34" t="s">
        <v>386</v>
      </c>
      <c r="V289" s="34">
        <v>19</v>
      </c>
      <c r="W289" s="34">
        <v>0</v>
      </c>
      <c r="X289" s="34">
        <v>1</v>
      </c>
      <c r="Y289" s="34">
        <v>172341</v>
      </c>
      <c r="Z289" s="35">
        <v>44761.875</v>
      </c>
      <c r="AA289" s="34" t="s">
        <v>387</v>
      </c>
      <c r="AB289" s="34">
        <v>0</v>
      </c>
      <c r="AC289" s="35"/>
      <c r="AD289" s="35">
        <v>44761.875</v>
      </c>
      <c r="AE289" s="35">
        <v>35149.875</v>
      </c>
      <c r="AF289" s="35">
        <v>44755.875</v>
      </c>
      <c r="AG289" s="35">
        <v>44693.875</v>
      </c>
      <c r="AH289" s="35">
        <v>43418.916666666664</v>
      </c>
      <c r="AI289" s="34"/>
      <c r="AJ289" s="34">
        <v>0</v>
      </c>
      <c r="AK289" s="34">
        <v>0</v>
      </c>
      <c r="AL289" s="34">
        <v>0</v>
      </c>
      <c r="AM289" s="34">
        <v>0</v>
      </c>
      <c r="AN289" s="34">
        <v>0</v>
      </c>
      <c r="AO289" s="34">
        <v>0</v>
      </c>
      <c r="AP289" s="34" t="s">
        <v>389</v>
      </c>
      <c r="AQ289" s="34"/>
      <c r="AR289" s="34" t="s">
        <v>476</v>
      </c>
      <c r="AS289" s="34">
        <v>193102</v>
      </c>
      <c r="AT289" s="34">
        <v>1931.02</v>
      </c>
      <c r="AU289" s="34" t="s">
        <v>408</v>
      </c>
      <c r="AV289" s="43" t="s">
        <v>1079</v>
      </c>
      <c r="AW289" t="str">
        <f t="shared" si="12"/>
        <v>740657720LXTXWXX NXBRX LXMX1622.05NÃONÃONÃO190117234144761.875FNEL044761.87535149.87544755.87544693.87543418.9166666667000000AMILAMIL 400 QC NACIONAL1931021931.02ATIVORepasse</v>
      </c>
      <c r="AX289">
        <f t="shared" si="14"/>
        <v>1</v>
      </c>
      <c r="AY289">
        <v>7</v>
      </c>
      <c r="AZ289">
        <v>1</v>
      </c>
      <c r="BA289">
        <f t="shared" si="13"/>
        <v>1</v>
      </c>
    </row>
    <row r="290" spans="1:53">
      <c r="A290" s="33"/>
      <c r="B290" s="33"/>
      <c r="C290" s="33"/>
      <c r="D290" s="33"/>
      <c r="E290" s="33"/>
      <c r="F290" s="34"/>
      <c r="G290" s="33"/>
      <c r="H290" s="33"/>
      <c r="I290" s="33"/>
      <c r="J290" s="34">
        <v>74065772</v>
      </c>
      <c r="K290" s="29">
        <v>0</v>
      </c>
      <c r="L290" s="34" t="s">
        <v>734</v>
      </c>
      <c r="M290" s="33"/>
      <c r="N290" s="33"/>
      <c r="O290" s="33"/>
      <c r="P290" s="33"/>
      <c r="Q290" s="33"/>
      <c r="R290" s="34">
        <v>1622.05</v>
      </c>
      <c r="S290" s="34" t="s">
        <v>386</v>
      </c>
      <c r="T290" s="34" t="s">
        <v>386</v>
      </c>
      <c r="U290" s="34" t="s">
        <v>386</v>
      </c>
      <c r="V290" s="34">
        <v>19</v>
      </c>
      <c r="W290" s="34">
        <v>0</v>
      </c>
      <c r="X290" s="34">
        <v>1</v>
      </c>
      <c r="Y290" s="34">
        <v>172341</v>
      </c>
      <c r="Z290" s="35">
        <v>44761.875</v>
      </c>
      <c r="AA290" s="34" t="s">
        <v>387</v>
      </c>
      <c r="AB290" s="34">
        <v>0</v>
      </c>
      <c r="AC290" s="35"/>
      <c r="AD290" s="35">
        <v>44761.875</v>
      </c>
      <c r="AE290" s="35">
        <v>35149.875</v>
      </c>
      <c r="AF290" s="35">
        <v>44755.875</v>
      </c>
      <c r="AG290" s="35">
        <v>44693.875</v>
      </c>
      <c r="AH290" s="35">
        <v>43418.916666666664</v>
      </c>
      <c r="AI290" s="34"/>
      <c r="AJ290" s="34">
        <v>0</v>
      </c>
      <c r="AK290" s="34">
        <v>0</v>
      </c>
      <c r="AL290" s="34">
        <v>0</v>
      </c>
      <c r="AM290" s="34">
        <v>0</v>
      </c>
      <c r="AN290" s="34">
        <v>0</v>
      </c>
      <c r="AO290" s="34">
        <v>0</v>
      </c>
      <c r="AP290" s="34" t="s">
        <v>389</v>
      </c>
      <c r="AQ290" s="34"/>
      <c r="AR290" s="34" t="s">
        <v>476</v>
      </c>
      <c r="AS290" s="34">
        <v>193102</v>
      </c>
      <c r="AT290" s="34">
        <v>1931.02</v>
      </c>
      <c r="AU290" s="34" t="s">
        <v>408</v>
      </c>
      <c r="AV290" s="43" t="s">
        <v>1079</v>
      </c>
      <c r="AW290" t="str">
        <f t="shared" si="12"/>
        <v>740657720LXTXWXX NXBRX LXMX1622.05NÃONÃONÃO190117234144761.875FNEL044761.87535149.87544755.87544693.87543418.9166666667000000AMILAMIL 400 QC NACIONAL1931021931.02ATIVORepasse</v>
      </c>
      <c r="AX290">
        <f t="shared" si="14"/>
        <v>1</v>
      </c>
      <c r="AY290">
        <v>7</v>
      </c>
      <c r="AZ290">
        <v>1</v>
      </c>
      <c r="BA290">
        <f t="shared" si="13"/>
        <v>1</v>
      </c>
    </row>
    <row r="291" spans="1:53">
      <c r="A291" s="33"/>
      <c r="B291" s="33"/>
      <c r="C291" s="33"/>
      <c r="D291" s="33"/>
      <c r="E291" s="33"/>
      <c r="F291" s="34"/>
      <c r="G291" s="33"/>
      <c r="H291" s="33"/>
      <c r="I291" s="33"/>
      <c r="J291" s="34">
        <v>74065795</v>
      </c>
      <c r="K291" s="29">
        <v>0</v>
      </c>
      <c r="L291" s="34" t="s">
        <v>745</v>
      </c>
      <c r="M291" s="33"/>
      <c r="N291" s="33"/>
      <c r="O291" s="33"/>
      <c r="P291" s="33"/>
      <c r="Q291" s="33"/>
      <c r="R291" s="34">
        <v>1172.3599999999999</v>
      </c>
      <c r="S291" s="34" t="s">
        <v>404</v>
      </c>
      <c r="T291" s="34" t="s">
        <v>404</v>
      </c>
      <c r="U291" s="34" t="s">
        <v>386</v>
      </c>
      <c r="V291" s="34">
        <v>57</v>
      </c>
      <c r="W291" s="34">
        <v>0</v>
      </c>
      <c r="X291" s="34">
        <v>1</v>
      </c>
      <c r="Y291" s="34">
        <v>172386</v>
      </c>
      <c r="Z291" s="35">
        <v>44761.875</v>
      </c>
      <c r="AA291" s="34" t="s">
        <v>392</v>
      </c>
      <c r="AB291" s="34">
        <v>0</v>
      </c>
      <c r="AC291" s="35">
        <v>44696.875</v>
      </c>
      <c r="AD291" s="35">
        <v>44761.875</v>
      </c>
      <c r="AE291" s="35">
        <v>31583.875</v>
      </c>
      <c r="AF291" s="35">
        <v>44696.875</v>
      </c>
      <c r="AG291" s="35"/>
      <c r="AH291" s="35">
        <v>43418.916666666664</v>
      </c>
      <c r="AI291" s="34"/>
      <c r="AJ291" s="34">
        <v>0</v>
      </c>
      <c r="AK291" s="34">
        <v>0</v>
      </c>
      <c r="AL291" s="34">
        <v>0</v>
      </c>
      <c r="AM291" s="34">
        <v>0</v>
      </c>
      <c r="AN291" s="34">
        <v>0</v>
      </c>
      <c r="AO291" s="34">
        <v>0</v>
      </c>
      <c r="AP291" s="34" t="s">
        <v>389</v>
      </c>
      <c r="AQ291" s="34">
        <v>43</v>
      </c>
      <c r="AR291" s="34" t="s">
        <v>476</v>
      </c>
      <c r="AS291" s="34">
        <v>139569</v>
      </c>
      <c r="AT291" s="34">
        <v>1395.69</v>
      </c>
      <c r="AU291" s="34" t="s">
        <v>391</v>
      </c>
      <c r="AV291" s="43" t="s">
        <v>1079</v>
      </c>
      <c r="AW291" t="str">
        <f t="shared" si="12"/>
        <v>740657950RXDRXGX FXRNXNDX BXRGX PXRTX XLVX1172.36SIMSIMNÃO570117238644761.875ANMEP044696.87544761.87531583.87544696.87543418.9166666667000000AMIL43AMIL 400 QC NACIONAL1395691395.69INATIVORepasse</v>
      </c>
      <c r="AX291">
        <f t="shared" si="14"/>
        <v>0</v>
      </c>
      <c r="AY291">
        <v>7</v>
      </c>
      <c r="AZ291">
        <v>1</v>
      </c>
      <c r="BA291">
        <f t="shared" si="13"/>
        <v>0</v>
      </c>
    </row>
    <row r="292" spans="1:53">
      <c r="A292" s="33"/>
      <c r="B292" s="33"/>
      <c r="C292" s="33"/>
      <c r="D292" s="33"/>
      <c r="E292" s="33"/>
      <c r="F292" s="36"/>
      <c r="G292" s="33"/>
      <c r="H292" s="33"/>
      <c r="I292" s="33"/>
      <c r="J292" s="36">
        <v>74065795</v>
      </c>
      <c r="K292" s="30">
        <v>0</v>
      </c>
      <c r="L292" s="36" t="s">
        <v>745</v>
      </c>
      <c r="M292" s="33"/>
      <c r="N292" s="33"/>
      <c r="O292" s="33"/>
      <c r="P292" s="33"/>
      <c r="Q292" s="33"/>
      <c r="R292" s="36">
        <v>1172.3599999999999</v>
      </c>
      <c r="S292" s="36" t="s">
        <v>404</v>
      </c>
      <c r="T292" s="36" t="s">
        <v>404</v>
      </c>
      <c r="U292" s="36" t="s">
        <v>386</v>
      </c>
      <c r="V292" s="36">
        <v>57</v>
      </c>
      <c r="W292" s="36">
        <v>0</v>
      </c>
      <c r="X292" s="36">
        <v>1</v>
      </c>
      <c r="Y292" s="36">
        <v>172386</v>
      </c>
      <c r="Z292" s="37">
        <v>44761.875</v>
      </c>
      <c r="AA292" s="36" t="s">
        <v>392</v>
      </c>
      <c r="AB292" s="36">
        <v>0</v>
      </c>
      <c r="AC292" s="37">
        <v>44696.875</v>
      </c>
      <c r="AD292" s="37">
        <v>44761.875</v>
      </c>
      <c r="AE292" s="37">
        <v>31583.875</v>
      </c>
      <c r="AF292" s="37">
        <v>44696.875</v>
      </c>
      <c r="AG292" s="37"/>
      <c r="AH292" s="37">
        <v>43418.916666666664</v>
      </c>
      <c r="AI292" s="36"/>
      <c r="AJ292" s="36">
        <v>0</v>
      </c>
      <c r="AK292" s="36">
        <v>0</v>
      </c>
      <c r="AL292" s="36">
        <v>0</v>
      </c>
      <c r="AM292" s="36">
        <v>0</v>
      </c>
      <c r="AN292" s="36">
        <v>0</v>
      </c>
      <c r="AO292" s="36">
        <v>0</v>
      </c>
      <c r="AP292" s="36" t="s">
        <v>389</v>
      </c>
      <c r="AQ292" s="36">
        <v>43</v>
      </c>
      <c r="AR292" s="36" t="s">
        <v>476</v>
      </c>
      <c r="AS292" s="36">
        <v>139569</v>
      </c>
      <c r="AT292" s="36">
        <v>1395.69</v>
      </c>
      <c r="AU292" s="36" t="s">
        <v>391</v>
      </c>
      <c r="AV292" s="43" t="s">
        <v>1079</v>
      </c>
      <c r="AW292" t="str">
        <f t="shared" si="12"/>
        <v>740657950RXDRXGX FXRNXNDX BXRGX PXRTX XLVX1172.36SIMSIMNÃO570117238644761.875ANMEP044696.87544761.87531583.87544696.87543418.9166666667000000AMIL43AMIL 400 QC NACIONAL1395691395.69INATIVORepasse</v>
      </c>
      <c r="AX292">
        <f t="shared" si="14"/>
        <v>1</v>
      </c>
      <c r="AY292">
        <v>7</v>
      </c>
      <c r="AZ292">
        <v>1</v>
      </c>
      <c r="BA292">
        <f t="shared" si="13"/>
        <v>1</v>
      </c>
    </row>
    <row r="293" spans="1:53">
      <c r="A293" s="33"/>
      <c r="B293" s="33"/>
      <c r="C293" s="33"/>
      <c r="D293" s="33"/>
      <c r="E293" s="33"/>
      <c r="F293" s="34"/>
      <c r="G293" s="33"/>
      <c r="H293" s="33"/>
      <c r="I293" s="33"/>
      <c r="J293" s="34">
        <v>74065795</v>
      </c>
      <c r="K293" s="29">
        <v>0</v>
      </c>
      <c r="L293" s="34" t="s">
        <v>745</v>
      </c>
      <c r="M293" s="33"/>
      <c r="N293" s="33"/>
      <c r="O293" s="33"/>
      <c r="P293" s="33"/>
      <c r="Q293" s="33"/>
      <c r="R293" s="34">
        <v>1172.3599999999999</v>
      </c>
      <c r="S293" s="34" t="s">
        <v>404</v>
      </c>
      <c r="T293" s="34" t="s">
        <v>404</v>
      </c>
      <c r="U293" s="34" t="s">
        <v>386</v>
      </c>
      <c r="V293" s="34">
        <v>57</v>
      </c>
      <c r="W293" s="34">
        <v>0</v>
      </c>
      <c r="X293" s="34">
        <v>1</v>
      </c>
      <c r="Y293" s="34">
        <v>172386</v>
      </c>
      <c r="Z293" s="35">
        <v>44761.875</v>
      </c>
      <c r="AA293" s="34" t="s">
        <v>392</v>
      </c>
      <c r="AB293" s="34">
        <v>0</v>
      </c>
      <c r="AC293" s="35">
        <v>44696.875</v>
      </c>
      <c r="AD293" s="35">
        <v>44761.875</v>
      </c>
      <c r="AE293" s="35">
        <v>31583.875</v>
      </c>
      <c r="AF293" s="35">
        <v>44696.875</v>
      </c>
      <c r="AG293" s="35"/>
      <c r="AH293" s="35">
        <v>43418.916666666664</v>
      </c>
      <c r="AI293" s="34"/>
      <c r="AJ293" s="34">
        <v>0</v>
      </c>
      <c r="AK293" s="34">
        <v>0</v>
      </c>
      <c r="AL293" s="34">
        <v>0</v>
      </c>
      <c r="AM293" s="34">
        <v>0</v>
      </c>
      <c r="AN293" s="34">
        <v>0</v>
      </c>
      <c r="AO293" s="34">
        <v>0</v>
      </c>
      <c r="AP293" s="34" t="s">
        <v>389</v>
      </c>
      <c r="AQ293" s="34">
        <v>43</v>
      </c>
      <c r="AR293" s="34" t="s">
        <v>476</v>
      </c>
      <c r="AS293" s="34">
        <v>139569</v>
      </c>
      <c r="AT293" s="34">
        <v>1395.69</v>
      </c>
      <c r="AU293" s="34" t="s">
        <v>391</v>
      </c>
      <c r="AV293" s="43" t="s">
        <v>1079</v>
      </c>
      <c r="AW293" t="str">
        <f t="shared" si="12"/>
        <v>740657950RXDRXGX FXRNXNDX BXRGX PXRTX XLVX1172.36SIMSIMNÃO570117238644761.875ANMEP044696.87544761.87531583.87544696.87543418.9166666667000000AMIL43AMIL 400 QC NACIONAL1395691395.69INATIVORepasse</v>
      </c>
      <c r="AX293">
        <f t="shared" si="14"/>
        <v>1</v>
      </c>
      <c r="AY293">
        <v>7</v>
      </c>
      <c r="AZ293">
        <v>1</v>
      </c>
      <c r="BA293">
        <f t="shared" si="13"/>
        <v>1</v>
      </c>
    </row>
    <row r="294" spans="1:53">
      <c r="A294" s="33"/>
      <c r="B294" s="33"/>
      <c r="C294" s="33"/>
      <c r="D294" s="33"/>
      <c r="E294" s="33"/>
      <c r="F294" s="36"/>
      <c r="G294" s="33"/>
      <c r="H294" s="33"/>
      <c r="I294" s="33"/>
      <c r="J294" s="36">
        <v>74065816</v>
      </c>
      <c r="K294" s="30">
        <v>0</v>
      </c>
      <c r="L294" s="36" t="s">
        <v>746</v>
      </c>
      <c r="M294" s="33"/>
      <c r="N294" s="33"/>
      <c r="O294" s="33"/>
      <c r="P294" s="33"/>
      <c r="Q294" s="33"/>
      <c r="R294" s="36">
        <v>1177.1099999999999</v>
      </c>
      <c r="S294" s="36" t="s">
        <v>404</v>
      </c>
      <c r="T294" s="36" t="s">
        <v>386</v>
      </c>
      <c r="U294" s="36" t="s">
        <v>386</v>
      </c>
      <c r="V294" s="36">
        <v>57</v>
      </c>
      <c r="W294" s="36">
        <v>0</v>
      </c>
      <c r="X294" s="36">
        <v>1</v>
      </c>
      <c r="Y294" s="36">
        <v>172463</v>
      </c>
      <c r="Z294" s="37">
        <v>44761.875</v>
      </c>
      <c r="AA294" s="36" t="s">
        <v>392</v>
      </c>
      <c r="AB294" s="36">
        <v>0</v>
      </c>
      <c r="AC294" s="37">
        <v>44696.875</v>
      </c>
      <c r="AD294" s="37">
        <v>44761.875</v>
      </c>
      <c r="AE294" s="37">
        <v>33434.875</v>
      </c>
      <c r="AF294" s="37">
        <v>44696.875</v>
      </c>
      <c r="AG294" s="37"/>
      <c r="AH294" s="37">
        <v>43418.916666666664</v>
      </c>
      <c r="AI294" s="36"/>
      <c r="AJ294" s="36">
        <v>0</v>
      </c>
      <c r="AK294" s="36">
        <v>0</v>
      </c>
      <c r="AL294" s="36">
        <v>0</v>
      </c>
      <c r="AM294" s="36">
        <v>0</v>
      </c>
      <c r="AN294" s="36">
        <v>0</v>
      </c>
      <c r="AO294" s="36">
        <v>0</v>
      </c>
      <c r="AP294" s="36" t="s">
        <v>389</v>
      </c>
      <c r="AQ294" s="36">
        <v>43</v>
      </c>
      <c r="AR294" s="36" t="s">
        <v>581</v>
      </c>
      <c r="AS294" s="36">
        <v>140134</v>
      </c>
      <c r="AT294" s="36">
        <v>1401.34</v>
      </c>
      <c r="AU294" s="36" t="s">
        <v>391</v>
      </c>
      <c r="AV294" s="43" t="s">
        <v>1079</v>
      </c>
      <c r="AW294" t="str">
        <f t="shared" si="12"/>
        <v>740658160GXBRXXL DX XNTX MXTX1177.11SIMNÃONÃO570117246344761.875ANMEP044696.87544761.87533434.87544696.87543418.9166666667000000AMIL43AMIL 500 QP NACIONAL COPART1401341401.34INATIVORepasse</v>
      </c>
      <c r="AX294">
        <f t="shared" si="14"/>
        <v>0</v>
      </c>
      <c r="AY294">
        <v>7</v>
      </c>
      <c r="AZ294">
        <v>1</v>
      </c>
      <c r="BA294">
        <f t="shared" si="13"/>
        <v>0</v>
      </c>
    </row>
    <row r="295" spans="1:53">
      <c r="A295" s="33"/>
      <c r="B295" s="33"/>
      <c r="C295" s="33"/>
      <c r="D295" s="33"/>
      <c r="E295" s="33"/>
      <c r="F295" s="36"/>
      <c r="G295" s="33"/>
      <c r="H295" s="33"/>
      <c r="I295" s="33"/>
      <c r="J295" s="36">
        <v>74065816</v>
      </c>
      <c r="K295" s="30">
        <v>0</v>
      </c>
      <c r="L295" s="36" t="s">
        <v>746</v>
      </c>
      <c r="M295" s="33"/>
      <c r="N295" s="33"/>
      <c r="O295" s="33"/>
      <c r="P295" s="33"/>
      <c r="Q295" s="33"/>
      <c r="R295" s="36">
        <v>1177.1099999999999</v>
      </c>
      <c r="S295" s="36" t="s">
        <v>404</v>
      </c>
      <c r="T295" s="36" t="s">
        <v>386</v>
      </c>
      <c r="U295" s="36" t="s">
        <v>386</v>
      </c>
      <c r="V295" s="36">
        <v>57</v>
      </c>
      <c r="W295" s="36">
        <v>0</v>
      </c>
      <c r="X295" s="36">
        <v>1</v>
      </c>
      <c r="Y295" s="36">
        <v>172463</v>
      </c>
      <c r="Z295" s="37">
        <v>44761.875</v>
      </c>
      <c r="AA295" s="36" t="s">
        <v>392</v>
      </c>
      <c r="AB295" s="36">
        <v>0</v>
      </c>
      <c r="AC295" s="37">
        <v>44696.875</v>
      </c>
      <c r="AD295" s="37">
        <v>44761.875</v>
      </c>
      <c r="AE295" s="37">
        <v>33434.875</v>
      </c>
      <c r="AF295" s="37">
        <v>44696.875</v>
      </c>
      <c r="AG295" s="37"/>
      <c r="AH295" s="37">
        <v>43418.916666666664</v>
      </c>
      <c r="AI295" s="36"/>
      <c r="AJ295" s="36">
        <v>0</v>
      </c>
      <c r="AK295" s="36">
        <v>0</v>
      </c>
      <c r="AL295" s="36">
        <v>0</v>
      </c>
      <c r="AM295" s="36">
        <v>0</v>
      </c>
      <c r="AN295" s="36">
        <v>0</v>
      </c>
      <c r="AO295" s="36">
        <v>0</v>
      </c>
      <c r="AP295" s="36" t="s">
        <v>389</v>
      </c>
      <c r="AQ295" s="36">
        <v>43</v>
      </c>
      <c r="AR295" s="36" t="s">
        <v>581</v>
      </c>
      <c r="AS295" s="36">
        <v>140134</v>
      </c>
      <c r="AT295" s="36">
        <v>1401.34</v>
      </c>
      <c r="AU295" s="36" t="s">
        <v>391</v>
      </c>
      <c r="AV295" s="43" t="s">
        <v>1079</v>
      </c>
      <c r="AW295" t="str">
        <f t="shared" si="12"/>
        <v>740658160GXBRXXL DX XNTX MXTX1177.11SIMNÃONÃO570117246344761.875ANMEP044696.87544761.87533434.87544696.87543418.9166666667000000AMIL43AMIL 500 QP NACIONAL COPART1401341401.34INATIVORepasse</v>
      </c>
      <c r="AX295">
        <f t="shared" si="14"/>
        <v>1</v>
      </c>
      <c r="AY295">
        <v>7</v>
      </c>
      <c r="AZ295">
        <v>1</v>
      </c>
      <c r="BA295">
        <f t="shared" si="13"/>
        <v>1</v>
      </c>
    </row>
    <row r="296" spans="1:53">
      <c r="A296" s="33"/>
      <c r="B296" s="33"/>
      <c r="C296" s="33"/>
      <c r="D296" s="33"/>
      <c r="E296" s="33"/>
      <c r="F296" s="36"/>
      <c r="G296" s="33"/>
      <c r="H296" s="33"/>
      <c r="I296" s="33"/>
      <c r="J296" s="36">
        <v>74065816</v>
      </c>
      <c r="K296" s="30">
        <v>0</v>
      </c>
      <c r="L296" s="36" t="s">
        <v>746</v>
      </c>
      <c r="M296" s="33"/>
      <c r="N296" s="33"/>
      <c r="O296" s="33"/>
      <c r="P296" s="33"/>
      <c r="Q296" s="33"/>
      <c r="R296" s="36">
        <v>1177.1099999999999</v>
      </c>
      <c r="S296" s="36" t="s">
        <v>404</v>
      </c>
      <c r="T296" s="36" t="s">
        <v>386</v>
      </c>
      <c r="U296" s="36" t="s">
        <v>386</v>
      </c>
      <c r="V296" s="36">
        <v>57</v>
      </c>
      <c r="W296" s="36">
        <v>0</v>
      </c>
      <c r="X296" s="36">
        <v>1</v>
      </c>
      <c r="Y296" s="36">
        <v>172463</v>
      </c>
      <c r="Z296" s="37">
        <v>44761.875</v>
      </c>
      <c r="AA296" s="36" t="s">
        <v>392</v>
      </c>
      <c r="AB296" s="36">
        <v>0</v>
      </c>
      <c r="AC296" s="37">
        <v>44696.875</v>
      </c>
      <c r="AD296" s="37">
        <v>44761.875</v>
      </c>
      <c r="AE296" s="37">
        <v>33434.875</v>
      </c>
      <c r="AF296" s="37">
        <v>44696.875</v>
      </c>
      <c r="AG296" s="37"/>
      <c r="AH296" s="37">
        <v>43418.916666666664</v>
      </c>
      <c r="AI296" s="36"/>
      <c r="AJ296" s="36">
        <v>0</v>
      </c>
      <c r="AK296" s="36">
        <v>0</v>
      </c>
      <c r="AL296" s="36">
        <v>0</v>
      </c>
      <c r="AM296" s="36">
        <v>0</v>
      </c>
      <c r="AN296" s="36">
        <v>0</v>
      </c>
      <c r="AO296" s="36">
        <v>0</v>
      </c>
      <c r="AP296" s="36" t="s">
        <v>389</v>
      </c>
      <c r="AQ296" s="36">
        <v>43</v>
      </c>
      <c r="AR296" s="36" t="s">
        <v>581</v>
      </c>
      <c r="AS296" s="36">
        <v>140134</v>
      </c>
      <c r="AT296" s="36">
        <v>1401.34</v>
      </c>
      <c r="AU296" s="36" t="s">
        <v>391</v>
      </c>
      <c r="AV296" s="43" t="s">
        <v>1079</v>
      </c>
      <c r="AW296" t="str">
        <f t="shared" si="12"/>
        <v>740658160GXBRXXL DX XNTX MXTX1177.11SIMNÃONÃO570117246344761.875ANMEP044696.87544761.87533434.87544696.87543418.9166666667000000AMIL43AMIL 500 QP NACIONAL COPART1401341401.34INATIVORepasse</v>
      </c>
      <c r="AX296">
        <f t="shared" si="14"/>
        <v>1</v>
      </c>
      <c r="AY296">
        <v>7</v>
      </c>
      <c r="AZ296">
        <v>1</v>
      </c>
      <c r="BA296">
        <f t="shared" si="13"/>
        <v>1</v>
      </c>
    </row>
    <row r="297" spans="1:53">
      <c r="A297" s="33"/>
      <c r="B297" s="33"/>
      <c r="C297" s="33"/>
      <c r="D297" s="33"/>
      <c r="E297" s="33"/>
      <c r="F297" s="36"/>
      <c r="G297" s="33"/>
      <c r="H297" s="33"/>
      <c r="I297" s="33"/>
      <c r="J297" s="36">
        <v>74065872</v>
      </c>
      <c r="K297" s="30">
        <v>0</v>
      </c>
      <c r="L297" s="36" t="s">
        <v>881</v>
      </c>
      <c r="M297" s="33"/>
      <c r="N297" s="33"/>
      <c r="O297" s="33"/>
      <c r="P297" s="33"/>
      <c r="Q297" s="33"/>
      <c r="R297" s="36">
        <v>1297.6600000000001</v>
      </c>
      <c r="S297" s="36" t="s">
        <v>404</v>
      </c>
      <c r="T297" s="36" t="s">
        <v>404</v>
      </c>
      <c r="U297" s="36" t="s">
        <v>404</v>
      </c>
      <c r="V297" s="36">
        <v>19</v>
      </c>
      <c r="W297" s="36">
        <v>0</v>
      </c>
      <c r="X297" s="36">
        <v>1</v>
      </c>
      <c r="Y297" s="36">
        <v>172707</v>
      </c>
      <c r="Z297" s="37">
        <v>44761.875</v>
      </c>
      <c r="AA297" s="36" t="s">
        <v>387</v>
      </c>
      <c r="AB297" s="36">
        <v>0</v>
      </c>
      <c r="AC297" s="37"/>
      <c r="AD297" s="37">
        <v>44761.875</v>
      </c>
      <c r="AE297" s="37">
        <v>36520.916666666664</v>
      </c>
      <c r="AF297" s="37">
        <v>43412.916666666664</v>
      </c>
      <c r="AG297" s="37"/>
      <c r="AH297" s="37">
        <v>43418.916666666664</v>
      </c>
      <c r="AI297" s="36"/>
      <c r="AJ297" s="36">
        <v>0</v>
      </c>
      <c r="AK297" s="36">
        <v>0</v>
      </c>
      <c r="AL297" s="36">
        <v>0</v>
      </c>
      <c r="AM297" s="36">
        <v>0</v>
      </c>
      <c r="AN297" s="36">
        <v>0</v>
      </c>
      <c r="AO297" s="36">
        <v>0</v>
      </c>
      <c r="AP297" s="36" t="s">
        <v>389</v>
      </c>
      <c r="AQ297" s="36">
        <v>43</v>
      </c>
      <c r="AR297" s="36" t="s">
        <v>476</v>
      </c>
      <c r="AS297" s="36">
        <v>154477</v>
      </c>
      <c r="AT297" s="36">
        <v>1544.77</v>
      </c>
      <c r="AU297" s="36" t="s">
        <v>408</v>
      </c>
      <c r="AV297" s="43" t="s">
        <v>1079</v>
      </c>
      <c r="AW297" t="str">
        <f t="shared" si="12"/>
        <v>740658720BRUNNX BRXTX GXMX1297.66SIMSIMSIM190117270744761.875FNEL044761.87536520.916666666743412.916666666743418.9166666667000000AMIL43AMIL 400 QC NACIONAL1544771544.77ATIVORepasse</v>
      </c>
      <c r="AX297">
        <f t="shared" si="14"/>
        <v>0</v>
      </c>
      <c r="AY297">
        <v>7</v>
      </c>
      <c r="AZ297">
        <v>1</v>
      </c>
      <c r="BA297">
        <f t="shared" si="13"/>
        <v>0</v>
      </c>
    </row>
    <row r="298" spans="1:53">
      <c r="A298" s="33"/>
      <c r="B298" s="33"/>
      <c r="C298" s="33"/>
      <c r="D298" s="33"/>
      <c r="E298" s="33"/>
      <c r="F298" s="36"/>
      <c r="G298" s="33"/>
      <c r="H298" s="33"/>
      <c r="I298" s="33"/>
      <c r="J298" s="36">
        <v>74065872</v>
      </c>
      <c r="K298" s="30">
        <v>0</v>
      </c>
      <c r="L298" s="36" t="s">
        <v>881</v>
      </c>
      <c r="M298" s="33"/>
      <c r="N298" s="33"/>
      <c r="O298" s="33"/>
      <c r="P298" s="33"/>
      <c r="Q298" s="33"/>
      <c r="R298" s="36">
        <v>1297.6600000000001</v>
      </c>
      <c r="S298" s="36" t="s">
        <v>404</v>
      </c>
      <c r="T298" s="36" t="s">
        <v>404</v>
      </c>
      <c r="U298" s="36" t="s">
        <v>404</v>
      </c>
      <c r="V298" s="36">
        <v>19</v>
      </c>
      <c r="W298" s="36">
        <v>0</v>
      </c>
      <c r="X298" s="36">
        <v>1</v>
      </c>
      <c r="Y298" s="36">
        <v>172707</v>
      </c>
      <c r="Z298" s="37">
        <v>44761.875</v>
      </c>
      <c r="AA298" s="36" t="s">
        <v>387</v>
      </c>
      <c r="AB298" s="36">
        <v>0</v>
      </c>
      <c r="AC298" s="37"/>
      <c r="AD298" s="37">
        <v>44761.875</v>
      </c>
      <c r="AE298" s="37">
        <v>36520.916666666664</v>
      </c>
      <c r="AF298" s="37">
        <v>43412.916666666664</v>
      </c>
      <c r="AG298" s="37"/>
      <c r="AH298" s="37">
        <v>43418.916666666664</v>
      </c>
      <c r="AI298" s="36"/>
      <c r="AJ298" s="36">
        <v>0</v>
      </c>
      <c r="AK298" s="36">
        <v>0</v>
      </c>
      <c r="AL298" s="36">
        <v>0</v>
      </c>
      <c r="AM298" s="36">
        <v>0</v>
      </c>
      <c r="AN298" s="36">
        <v>0</v>
      </c>
      <c r="AO298" s="36">
        <v>0</v>
      </c>
      <c r="AP298" s="36" t="s">
        <v>389</v>
      </c>
      <c r="AQ298" s="36">
        <v>43</v>
      </c>
      <c r="AR298" s="36" t="s">
        <v>476</v>
      </c>
      <c r="AS298" s="36">
        <v>154477</v>
      </c>
      <c r="AT298" s="36">
        <v>1544.77</v>
      </c>
      <c r="AU298" s="36" t="s">
        <v>408</v>
      </c>
      <c r="AV298" s="43" t="s">
        <v>1079</v>
      </c>
      <c r="AW298" t="str">
        <f t="shared" si="12"/>
        <v>740658720BRUNNX BRXTX GXMX1297.66SIMSIMSIM190117270744761.875FNEL044761.87536520.916666666743412.916666666743418.9166666667000000AMIL43AMIL 400 QC NACIONAL1544771544.77ATIVORepasse</v>
      </c>
      <c r="AX298">
        <f t="shared" si="14"/>
        <v>1</v>
      </c>
      <c r="AY298">
        <v>7</v>
      </c>
      <c r="AZ298">
        <v>1</v>
      </c>
      <c r="BA298">
        <f t="shared" si="13"/>
        <v>1</v>
      </c>
    </row>
    <row r="299" spans="1:53">
      <c r="A299" s="33"/>
      <c r="B299" s="33"/>
      <c r="C299" s="33"/>
      <c r="D299" s="33"/>
      <c r="E299" s="33"/>
      <c r="F299" s="36"/>
      <c r="G299" s="33"/>
      <c r="H299" s="33"/>
      <c r="I299" s="33"/>
      <c r="J299" s="36">
        <v>74065872</v>
      </c>
      <c r="K299" s="30">
        <v>0</v>
      </c>
      <c r="L299" s="36" t="s">
        <v>881</v>
      </c>
      <c r="M299" s="33"/>
      <c r="N299" s="33"/>
      <c r="O299" s="33"/>
      <c r="P299" s="33"/>
      <c r="Q299" s="33"/>
      <c r="R299" s="36">
        <v>1297.6600000000001</v>
      </c>
      <c r="S299" s="36" t="s">
        <v>404</v>
      </c>
      <c r="T299" s="36" t="s">
        <v>404</v>
      </c>
      <c r="U299" s="36" t="s">
        <v>404</v>
      </c>
      <c r="V299" s="36">
        <v>19</v>
      </c>
      <c r="W299" s="36">
        <v>0</v>
      </c>
      <c r="X299" s="36">
        <v>1</v>
      </c>
      <c r="Y299" s="36">
        <v>172707</v>
      </c>
      <c r="Z299" s="37">
        <v>44761.875</v>
      </c>
      <c r="AA299" s="36" t="s">
        <v>387</v>
      </c>
      <c r="AB299" s="36">
        <v>0</v>
      </c>
      <c r="AC299" s="37"/>
      <c r="AD299" s="37">
        <v>44761.875</v>
      </c>
      <c r="AE299" s="37">
        <v>36520.916666666664</v>
      </c>
      <c r="AF299" s="37">
        <v>43412.916666666664</v>
      </c>
      <c r="AG299" s="37"/>
      <c r="AH299" s="37">
        <v>43418.916666666664</v>
      </c>
      <c r="AI299" s="36"/>
      <c r="AJ299" s="36">
        <v>0</v>
      </c>
      <c r="AK299" s="36">
        <v>0</v>
      </c>
      <c r="AL299" s="36">
        <v>0</v>
      </c>
      <c r="AM299" s="36">
        <v>0</v>
      </c>
      <c r="AN299" s="36">
        <v>0</v>
      </c>
      <c r="AO299" s="36">
        <v>0</v>
      </c>
      <c r="AP299" s="36" t="s">
        <v>389</v>
      </c>
      <c r="AQ299" s="36">
        <v>43</v>
      </c>
      <c r="AR299" s="36" t="s">
        <v>476</v>
      </c>
      <c r="AS299" s="36">
        <v>154477</v>
      </c>
      <c r="AT299" s="36">
        <v>1544.77</v>
      </c>
      <c r="AU299" s="36" t="s">
        <v>408</v>
      </c>
      <c r="AV299" s="43" t="s">
        <v>1079</v>
      </c>
      <c r="AW299" t="str">
        <f t="shared" si="12"/>
        <v>740658720BRUNNX BRXTX GXMX1297.66SIMSIMSIM190117270744761.875FNEL044761.87536520.916666666743412.916666666743418.9166666667000000AMIL43AMIL 400 QC NACIONAL1544771544.77ATIVORepasse</v>
      </c>
      <c r="AX299">
        <f t="shared" si="14"/>
        <v>1</v>
      </c>
      <c r="AY299">
        <v>7</v>
      </c>
      <c r="AZ299">
        <v>1</v>
      </c>
      <c r="BA299">
        <f t="shared" si="13"/>
        <v>1</v>
      </c>
    </row>
    <row r="300" spans="1:53">
      <c r="A300" s="33"/>
      <c r="B300" s="33"/>
      <c r="C300" s="33"/>
      <c r="D300" s="33"/>
      <c r="E300" s="33"/>
      <c r="F300" s="36"/>
      <c r="G300" s="33"/>
      <c r="H300" s="33"/>
      <c r="I300" s="33"/>
      <c r="J300" s="36">
        <v>74065876</v>
      </c>
      <c r="K300" s="30">
        <v>0</v>
      </c>
      <c r="L300" s="36" t="s">
        <v>883</v>
      </c>
      <c r="M300" s="33"/>
      <c r="N300" s="33"/>
      <c r="O300" s="33"/>
      <c r="P300" s="33"/>
      <c r="Q300" s="33"/>
      <c r="R300" s="36">
        <v>1784.23</v>
      </c>
      <c r="S300" s="36" t="s">
        <v>404</v>
      </c>
      <c r="T300" s="36" t="s">
        <v>404</v>
      </c>
      <c r="U300" s="36" t="s">
        <v>404</v>
      </c>
      <c r="V300" s="36">
        <v>57</v>
      </c>
      <c r="W300" s="36">
        <v>0</v>
      </c>
      <c r="X300" s="36">
        <v>1</v>
      </c>
      <c r="Y300" s="36">
        <v>172719</v>
      </c>
      <c r="Z300" s="37">
        <v>44761.875</v>
      </c>
      <c r="AA300" s="36" t="s">
        <v>392</v>
      </c>
      <c r="AB300" s="36">
        <v>0</v>
      </c>
      <c r="AC300" s="37"/>
      <c r="AD300" s="37">
        <v>44761.875</v>
      </c>
      <c r="AE300" s="37">
        <v>32714.875</v>
      </c>
      <c r="AF300" s="37">
        <v>43412.916666666664</v>
      </c>
      <c r="AG300" s="37"/>
      <c r="AH300" s="37">
        <v>43418.916666666664</v>
      </c>
      <c r="AI300" s="36"/>
      <c r="AJ300" s="36">
        <v>0</v>
      </c>
      <c r="AK300" s="36">
        <v>0</v>
      </c>
      <c r="AL300" s="36">
        <v>0</v>
      </c>
      <c r="AM300" s="36">
        <v>0</v>
      </c>
      <c r="AN300" s="36">
        <v>0</v>
      </c>
      <c r="AO300" s="36">
        <v>0</v>
      </c>
      <c r="AP300" s="36" t="s">
        <v>389</v>
      </c>
      <c r="AQ300" s="36">
        <v>43</v>
      </c>
      <c r="AR300" s="36" t="s">
        <v>476</v>
      </c>
      <c r="AS300" s="36">
        <v>212411</v>
      </c>
      <c r="AT300" s="36">
        <v>2124.11</v>
      </c>
      <c r="AU300" s="36" t="s">
        <v>408</v>
      </c>
      <c r="AV300" s="43" t="s">
        <v>1079</v>
      </c>
      <c r="AW300" t="str">
        <f t="shared" si="12"/>
        <v>740658760XNX WXRLX XLVX FXRRXXRX1784.23SIMSIMSIM570117271944761.875ANMEP044761.87532714.87543412.916666666743418.9166666667000000AMIL43AMIL 400 QC NACIONAL2124112124.11ATIVORepasse</v>
      </c>
      <c r="AX300">
        <f t="shared" si="14"/>
        <v>0</v>
      </c>
      <c r="AY300">
        <v>7</v>
      </c>
      <c r="AZ300">
        <v>1</v>
      </c>
      <c r="BA300">
        <f t="shared" si="13"/>
        <v>0</v>
      </c>
    </row>
    <row r="301" spans="1:53">
      <c r="A301" s="33"/>
      <c r="B301" s="33"/>
      <c r="C301" s="33"/>
      <c r="D301" s="33"/>
      <c r="E301" s="33"/>
      <c r="F301" s="36"/>
      <c r="G301" s="33"/>
      <c r="H301" s="33"/>
      <c r="I301" s="33"/>
      <c r="J301" s="36">
        <v>74065876</v>
      </c>
      <c r="K301" s="30">
        <v>0</v>
      </c>
      <c r="L301" s="36" t="s">
        <v>883</v>
      </c>
      <c r="M301" s="33"/>
      <c r="N301" s="33"/>
      <c r="O301" s="33"/>
      <c r="P301" s="33"/>
      <c r="Q301" s="33"/>
      <c r="R301" s="36">
        <v>1784.23</v>
      </c>
      <c r="S301" s="36" t="s">
        <v>404</v>
      </c>
      <c r="T301" s="36" t="s">
        <v>404</v>
      </c>
      <c r="U301" s="36" t="s">
        <v>404</v>
      </c>
      <c r="V301" s="36">
        <v>57</v>
      </c>
      <c r="W301" s="36">
        <v>0</v>
      </c>
      <c r="X301" s="36">
        <v>1</v>
      </c>
      <c r="Y301" s="36">
        <v>172719</v>
      </c>
      <c r="Z301" s="37">
        <v>44761.875</v>
      </c>
      <c r="AA301" s="36" t="s">
        <v>392</v>
      </c>
      <c r="AB301" s="36">
        <v>0</v>
      </c>
      <c r="AC301" s="37"/>
      <c r="AD301" s="37">
        <v>44761.875</v>
      </c>
      <c r="AE301" s="37">
        <v>32714.875</v>
      </c>
      <c r="AF301" s="37">
        <v>43412.916666666664</v>
      </c>
      <c r="AG301" s="37"/>
      <c r="AH301" s="37">
        <v>43418.916666666664</v>
      </c>
      <c r="AI301" s="36"/>
      <c r="AJ301" s="36">
        <v>0</v>
      </c>
      <c r="AK301" s="36">
        <v>0</v>
      </c>
      <c r="AL301" s="36">
        <v>0</v>
      </c>
      <c r="AM301" s="36">
        <v>0</v>
      </c>
      <c r="AN301" s="36">
        <v>0</v>
      </c>
      <c r="AO301" s="36">
        <v>0</v>
      </c>
      <c r="AP301" s="36" t="s">
        <v>389</v>
      </c>
      <c r="AQ301" s="36">
        <v>43</v>
      </c>
      <c r="AR301" s="36" t="s">
        <v>476</v>
      </c>
      <c r="AS301" s="36">
        <v>212411</v>
      </c>
      <c r="AT301" s="36">
        <v>2124.11</v>
      </c>
      <c r="AU301" s="36" t="s">
        <v>408</v>
      </c>
      <c r="AV301" s="43" t="s">
        <v>1079</v>
      </c>
      <c r="AW301" t="str">
        <f t="shared" si="12"/>
        <v>740658760XNX WXRLX XLVX FXRRXXRX1784.23SIMSIMSIM570117271944761.875ANMEP044761.87532714.87543412.916666666743418.9166666667000000AMIL43AMIL 400 QC NACIONAL2124112124.11ATIVORepasse</v>
      </c>
      <c r="AX301">
        <f t="shared" si="14"/>
        <v>1</v>
      </c>
      <c r="AY301">
        <v>7</v>
      </c>
      <c r="AZ301">
        <v>1</v>
      </c>
      <c r="BA301">
        <f t="shared" si="13"/>
        <v>1</v>
      </c>
    </row>
    <row r="302" spans="1:53">
      <c r="A302" s="33"/>
      <c r="B302" s="33"/>
      <c r="C302" s="33"/>
      <c r="D302" s="33"/>
      <c r="E302" s="33"/>
      <c r="F302" s="36"/>
      <c r="G302" s="33"/>
      <c r="H302" s="33"/>
      <c r="I302" s="33"/>
      <c r="J302" s="36">
        <v>74065876</v>
      </c>
      <c r="K302" s="30">
        <v>0</v>
      </c>
      <c r="L302" s="36" t="s">
        <v>883</v>
      </c>
      <c r="M302" s="33"/>
      <c r="N302" s="33"/>
      <c r="O302" s="33"/>
      <c r="P302" s="33"/>
      <c r="Q302" s="33"/>
      <c r="R302" s="36">
        <v>1784.23</v>
      </c>
      <c r="S302" s="36" t="s">
        <v>404</v>
      </c>
      <c r="T302" s="36" t="s">
        <v>404</v>
      </c>
      <c r="U302" s="36" t="s">
        <v>404</v>
      </c>
      <c r="V302" s="36">
        <v>57</v>
      </c>
      <c r="W302" s="36">
        <v>0</v>
      </c>
      <c r="X302" s="36">
        <v>1</v>
      </c>
      <c r="Y302" s="36">
        <v>172719</v>
      </c>
      <c r="Z302" s="37">
        <v>44761.875</v>
      </c>
      <c r="AA302" s="36" t="s">
        <v>392</v>
      </c>
      <c r="AB302" s="36">
        <v>0</v>
      </c>
      <c r="AC302" s="37"/>
      <c r="AD302" s="37">
        <v>44761.875</v>
      </c>
      <c r="AE302" s="37">
        <v>32714.875</v>
      </c>
      <c r="AF302" s="37">
        <v>43412.916666666664</v>
      </c>
      <c r="AG302" s="37"/>
      <c r="AH302" s="37">
        <v>43418.916666666664</v>
      </c>
      <c r="AI302" s="36"/>
      <c r="AJ302" s="36">
        <v>0</v>
      </c>
      <c r="AK302" s="36">
        <v>0</v>
      </c>
      <c r="AL302" s="36">
        <v>0</v>
      </c>
      <c r="AM302" s="36">
        <v>0</v>
      </c>
      <c r="AN302" s="36">
        <v>0</v>
      </c>
      <c r="AO302" s="36">
        <v>0</v>
      </c>
      <c r="AP302" s="36" t="s">
        <v>389</v>
      </c>
      <c r="AQ302" s="36">
        <v>43</v>
      </c>
      <c r="AR302" s="36" t="s">
        <v>476</v>
      </c>
      <c r="AS302" s="36">
        <v>212411</v>
      </c>
      <c r="AT302" s="36">
        <v>2124.11</v>
      </c>
      <c r="AU302" s="36" t="s">
        <v>408</v>
      </c>
      <c r="AV302" s="43" t="s">
        <v>1079</v>
      </c>
      <c r="AW302" t="str">
        <f t="shared" si="12"/>
        <v>740658760XNX WXRLX XLVX FXRRXXRX1784.23SIMSIMSIM570117271944761.875ANMEP044761.87532714.87543412.916666666743418.9166666667000000AMIL43AMIL 400 QC NACIONAL2124112124.11ATIVORepasse</v>
      </c>
      <c r="AX302">
        <f t="shared" si="14"/>
        <v>1</v>
      </c>
      <c r="AY302">
        <v>7</v>
      </c>
      <c r="AZ302">
        <v>1</v>
      </c>
      <c r="BA302">
        <f t="shared" si="13"/>
        <v>1</v>
      </c>
    </row>
    <row r="303" spans="1:53">
      <c r="A303" s="33"/>
      <c r="B303" s="33"/>
      <c r="C303" s="33"/>
      <c r="D303" s="33"/>
      <c r="E303" s="33"/>
      <c r="F303" s="34"/>
      <c r="G303" s="33"/>
      <c r="H303" s="33"/>
      <c r="I303" s="33"/>
      <c r="J303" s="34">
        <v>74065877</v>
      </c>
      <c r="K303" s="29">
        <v>0</v>
      </c>
      <c r="L303" s="34" t="s">
        <v>884</v>
      </c>
      <c r="M303" s="33"/>
      <c r="N303" s="33"/>
      <c r="O303" s="33"/>
      <c r="P303" s="33"/>
      <c r="Q303" s="33"/>
      <c r="R303" s="34">
        <v>1297.6600000000001</v>
      </c>
      <c r="S303" s="34" t="s">
        <v>404</v>
      </c>
      <c r="T303" s="34" t="s">
        <v>404</v>
      </c>
      <c r="U303" s="34" t="s">
        <v>404</v>
      </c>
      <c r="V303" s="34">
        <v>19</v>
      </c>
      <c r="W303" s="34">
        <v>0</v>
      </c>
      <c r="X303" s="34">
        <v>1</v>
      </c>
      <c r="Y303" s="34">
        <v>172721</v>
      </c>
      <c r="Z303" s="35">
        <v>44761.875</v>
      </c>
      <c r="AA303" s="34" t="s">
        <v>387</v>
      </c>
      <c r="AB303" s="34">
        <v>0</v>
      </c>
      <c r="AC303" s="35"/>
      <c r="AD303" s="35">
        <v>44761.875</v>
      </c>
      <c r="AE303" s="35">
        <v>36216.875</v>
      </c>
      <c r="AF303" s="35">
        <v>43412.916666666664</v>
      </c>
      <c r="AG303" s="35"/>
      <c r="AH303" s="35">
        <v>43418.916666666664</v>
      </c>
      <c r="AI303" s="34"/>
      <c r="AJ303" s="34">
        <v>0</v>
      </c>
      <c r="AK303" s="34">
        <v>0</v>
      </c>
      <c r="AL303" s="34">
        <v>0</v>
      </c>
      <c r="AM303" s="34">
        <v>0</v>
      </c>
      <c r="AN303" s="34">
        <v>0</v>
      </c>
      <c r="AO303" s="34">
        <v>0</v>
      </c>
      <c r="AP303" s="34" t="s">
        <v>389</v>
      </c>
      <c r="AQ303" s="34">
        <v>43</v>
      </c>
      <c r="AR303" s="34" t="s">
        <v>476</v>
      </c>
      <c r="AS303" s="34">
        <v>57299</v>
      </c>
      <c r="AT303" s="34">
        <v>572.99</v>
      </c>
      <c r="AU303" s="34" t="s">
        <v>408</v>
      </c>
      <c r="AV303" s="43" t="s">
        <v>1079</v>
      </c>
      <c r="AW303" t="str">
        <f t="shared" si="12"/>
        <v>740658770WXRLX BXXTRXZ MXWXZX RXBXXRX1297.66SIMSIMSIM190117272144761.875FNEL044761.87536216.87543412.916666666743418.9166666667000000AMIL43AMIL 400 QC NACIONAL57299572.99ATIVORepasse</v>
      </c>
      <c r="AX303">
        <f t="shared" si="14"/>
        <v>0</v>
      </c>
      <c r="AY303">
        <v>7</v>
      </c>
      <c r="AZ303">
        <v>1</v>
      </c>
      <c r="BA303">
        <f t="shared" si="13"/>
        <v>0</v>
      </c>
    </row>
    <row r="304" spans="1:53">
      <c r="A304" s="33"/>
      <c r="B304" s="33"/>
      <c r="C304" s="33"/>
      <c r="D304" s="33"/>
      <c r="E304" s="33"/>
      <c r="F304" s="34"/>
      <c r="G304" s="33"/>
      <c r="H304" s="33"/>
      <c r="I304" s="33"/>
      <c r="J304" s="34">
        <v>74065877</v>
      </c>
      <c r="K304" s="29">
        <v>0</v>
      </c>
      <c r="L304" s="34" t="s">
        <v>884</v>
      </c>
      <c r="M304" s="33"/>
      <c r="N304" s="33"/>
      <c r="O304" s="33"/>
      <c r="P304" s="33"/>
      <c r="Q304" s="33"/>
      <c r="R304" s="34">
        <v>1297.6600000000001</v>
      </c>
      <c r="S304" s="34" t="s">
        <v>404</v>
      </c>
      <c r="T304" s="34" t="s">
        <v>404</v>
      </c>
      <c r="U304" s="34" t="s">
        <v>404</v>
      </c>
      <c r="V304" s="34">
        <v>19</v>
      </c>
      <c r="W304" s="34">
        <v>0</v>
      </c>
      <c r="X304" s="34">
        <v>1</v>
      </c>
      <c r="Y304" s="34">
        <v>172721</v>
      </c>
      <c r="Z304" s="35">
        <v>44761.875</v>
      </c>
      <c r="AA304" s="34" t="s">
        <v>387</v>
      </c>
      <c r="AB304" s="34">
        <v>0</v>
      </c>
      <c r="AC304" s="35"/>
      <c r="AD304" s="35">
        <v>44761.875</v>
      </c>
      <c r="AE304" s="35">
        <v>36216.875</v>
      </c>
      <c r="AF304" s="35">
        <v>43412.916666666664</v>
      </c>
      <c r="AG304" s="35"/>
      <c r="AH304" s="35">
        <v>43418.916666666664</v>
      </c>
      <c r="AI304" s="34"/>
      <c r="AJ304" s="34">
        <v>0</v>
      </c>
      <c r="AK304" s="34">
        <v>0</v>
      </c>
      <c r="AL304" s="34">
        <v>0</v>
      </c>
      <c r="AM304" s="34">
        <v>0</v>
      </c>
      <c r="AN304" s="34">
        <v>0</v>
      </c>
      <c r="AO304" s="34">
        <v>0</v>
      </c>
      <c r="AP304" s="34" t="s">
        <v>389</v>
      </c>
      <c r="AQ304" s="34">
        <v>43</v>
      </c>
      <c r="AR304" s="34" t="s">
        <v>476</v>
      </c>
      <c r="AS304" s="34">
        <v>57299</v>
      </c>
      <c r="AT304" s="34">
        <v>572.99</v>
      </c>
      <c r="AU304" s="34" t="s">
        <v>408</v>
      </c>
      <c r="AV304" s="43" t="s">
        <v>1079</v>
      </c>
      <c r="AW304" t="str">
        <f t="shared" si="12"/>
        <v>740658770WXRLX BXXTRXZ MXWXZX RXBXXRX1297.66SIMSIMSIM190117272144761.875FNEL044761.87536216.87543412.916666666743418.9166666667000000AMIL43AMIL 400 QC NACIONAL57299572.99ATIVORepasse</v>
      </c>
      <c r="AX304">
        <f t="shared" si="14"/>
        <v>1</v>
      </c>
      <c r="AY304">
        <v>7</v>
      </c>
      <c r="AZ304">
        <v>1</v>
      </c>
      <c r="BA304">
        <f t="shared" si="13"/>
        <v>1</v>
      </c>
    </row>
    <row r="305" spans="1:53">
      <c r="A305" s="33"/>
      <c r="B305" s="33"/>
      <c r="C305" s="33"/>
      <c r="D305" s="33"/>
      <c r="E305" s="33"/>
      <c r="F305" s="34"/>
      <c r="G305" s="33"/>
      <c r="H305" s="33"/>
      <c r="I305" s="33"/>
      <c r="J305" s="34">
        <v>74065877</v>
      </c>
      <c r="K305" s="29">
        <v>0</v>
      </c>
      <c r="L305" s="34" t="s">
        <v>884</v>
      </c>
      <c r="M305" s="33"/>
      <c r="N305" s="33"/>
      <c r="O305" s="33"/>
      <c r="P305" s="33"/>
      <c r="Q305" s="33"/>
      <c r="R305" s="34">
        <v>1297.6600000000001</v>
      </c>
      <c r="S305" s="34" t="s">
        <v>404</v>
      </c>
      <c r="T305" s="34" t="s">
        <v>404</v>
      </c>
      <c r="U305" s="34" t="s">
        <v>404</v>
      </c>
      <c r="V305" s="34">
        <v>19</v>
      </c>
      <c r="W305" s="34">
        <v>0</v>
      </c>
      <c r="X305" s="34">
        <v>1</v>
      </c>
      <c r="Y305" s="34">
        <v>172721</v>
      </c>
      <c r="Z305" s="35">
        <v>44761.875</v>
      </c>
      <c r="AA305" s="34" t="s">
        <v>387</v>
      </c>
      <c r="AB305" s="34">
        <v>0</v>
      </c>
      <c r="AC305" s="35"/>
      <c r="AD305" s="35">
        <v>44761.875</v>
      </c>
      <c r="AE305" s="35">
        <v>36216.875</v>
      </c>
      <c r="AF305" s="35">
        <v>43412.916666666664</v>
      </c>
      <c r="AG305" s="35"/>
      <c r="AH305" s="35">
        <v>43418.916666666664</v>
      </c>
      <c r="AI305" s="34"/>
      <c r="AJ305" s="34">
        <v>0</v>
      </c>
      <c r="AK305" s="34">
        <v>0</v>
      </c>
      <c r="AL305" s="34">
        <v>0</v>
      </c>
      <c r="AM305" s="34">
        <v>0</v>
      </c>
      <c r="AN305" s="34">
        <v>0</v>
      </c>
      <c r="AO305" s="34">
        <v>0</v>
      </c>
      <c r="AP305" s="34" t="s">
        <v>389</v>
      </c>
      <c r="AQ305" s="34">
        <v>43</v>
      </c>
      <c r="AR305" s="34" t="s">
        <v>476</v>
      </c>
      <c r="AS305" s="34">
        <v>57299</v>
      </c>
      <c r="AT305" s="34">
        <v>572.99</v>
      </c>
      <c r="AU305" s="34" t="s">
        <v>408</v>
      </c>
      <c r="AV305" s="43" t="s">
        <v>1079</v>
      </c>
      <c r="AW305" t="str">
        <f t="shared" si="12"/>
        <v>740658770WXRLX BXXTRXZ MXWXZX RXBXXRX1297.66SIMSIMSIM190117272144761.875FNEL044761.87536216.87543412.916666666743418.9166666667000000AMIL43AMIL 400 QC NACIONAL57299572.99ATIVORepasse</v>
      </c>
      <c r="AX305">
        <f t="shared" si="14"/>
        <v>1</v>
      </c>
      <c r="AY305">
        <v>7</v>
      </c>
      <c r="AZ305">
        <v>1</v>
      </c>
      <c r="BA305">
        <f t="shared" si="13"/>
        <v>1</v>
      </c>
    </row>
    <row r="306" spans="1:53">
      <c r="A306" s="33"/>
      <c r="B306" s="33"/>
      <c r="C306" s="33"/>
      <c r="D306" s="33"/>
      <c r="E306" s="33"/>
      <c r="F306" s="36"/>
      <c r="G306" s="33"/>
      <c r="H306" s="33"/>
      <c r="I306" s="33"/>
      <c r="J306" s="36">
        <v>74065879</v>
      </c>
      <c r="K306" s="30">
        <v>0</v>
      </c>
      <c r="L306" s="36" t="s">
        <v>885</v>
      </c>
      <c r="M306" s="33"/>
      <c r="N306" s="33"/>
      <c r="O306" s="33"/>
      <c r="P306" s="33"/>
      <c r="Q306" s="33"/>
      <c r="R306" s="36">
        <v>1297.6600000000001</v>
      </c>
      <c r="S306" s="36" t="s">
        <v>404</v>
      </c>
      <c r="T306" s="36" t="s">
        <v>404</v>
      </c>
      <c r="U306" s="36" t="s">
        <v>404</v>
      </c>
      <c r="V306" s="36">
        <v>19</v>
      </c>
      <c r="W306" s="36">
        <v>0</v>
      </c>
      <c r="X306" s="36">
        <v>1</v>
      </c>
      <c r="Y306" s="36">
        <v>172731</v>
      </c>
      <c r="Z306" s="37">
        <v>44761.875</v>
      </c>
      <c r="AA306" s="36" t="s">
        <v>387</v>
      </c>
      <c r="AB306" s="36">
        <v>0</v>
      </c>
      <c r="AC306" s="37"/>
      <c r="AD306" s="37">
        <v>44761.875</v>
      </c>
      <c r="AE306" s="37">
        <v>36295.875</v>
      </c>
      <c r="AF306" s="37">
        <v>44087.875</v>
      </c>
      <c r="AG306" s="37">
        <v>44056.875</v>
      </c>
      <c r="AH306" s="37">
        <v>43418.916666666664</v>
      </c>
      <c r="AI306" s="36"/>
      <c r="AJ306" s="36">
        <v>0</v>
      </c>
      <c r="AK306" s="36">
        <v>0</v>
      </c>
      <c r="AL306" s="36">
        <v>0</v>
      </c>
      <c r="AM306" s="36">
        <v>0</v>
      </c>
      <c r="AN306" s="36">
        <v>0</v>
      </c>
      <c r="AO306" s="36">
        <v>0</v>
      </c>
      <c r="AP306" s="36" t="s">
        <v>389</v>
      </c>
      <c r="AQ306" s="36">
        <v>43</v>
      </c>
      <c r="AR306" s="36" t="s">
        <v>476</v>
      </c>
      <c r="AS306" s="36">
        <v>154477</v>
      </c>
      <c r="AT306" s="36">
        <v>1544.77</v>
      </c>
      <c r="AU306" s="36" t="s">
        <v>408</v>
      </c>
      <c r="AV306" s="43" t="s">
        <v>1079</v>
      </c>
      <c r="AW306" t="str">
        <f t="shared" si="12"/>
        <v>740658790MXLXXNX BRXXL LXMX1297.66SIMSIMSIM190117273144761.875FNEL044761.87536295.87544087.87544056.87543418.9166666667000000AMIL43AMIL 400 QC NACIONAL1544771544.77ATIVORepasse</v>
      </c>
      <c r="AX306">
        <f t="shared" si="14"/>
        <v>0</v>
      </c>
      <c r="AY306">
        <v>7</v>
      </c>
      <c r="AZ306">
        <v>1</v>
      </c>
      <c r="BA306">
        <f t="shared" si="13"/>
        <v>0</v>
      </c>
    </row>
    <row r="307" spans="1:53">
      <c r="A307" s="33"/>
      <c r="B307" s="33"/>
      <c r="C307" s="33"/>
      <c r="D307" s="33"/>
      <c r="E307" s="33"/>
      <c r="F307" s="36"/>
      <c r="G307" s="33"/>
      <c r="H307" s="33"/>
      <c r="I307" s="33"/>
      <c r="J307" s="36">
        <v>74065879</v>
      </c>
      <c r="K307" s="30">
        <v>0</v>
      </c>
      <c r="L307" s="36" t="s">
        <v>885</v>
      </c>
      <c r="M307" s="33"/>
      <c r="N307" s="33"/>
      <c r="O307" s="33"/>
      <c r="P307" s="33"/>
      <c r="Q307" s="33"/>
      <c r="R307" s="36">
        <v>1297.6600000000001</v>
      </c>
      <c r="S307" s="36" t="s">
        <v>404</v>
      </c>
      <c r="T307" s="36" t="s">
        <v>404</v>
      </c>
      <c r="U307" s="36" t="s">
        <v>404</v>
      </c>
      <c r="V307" s="36">
        <v>19</v>
      </c>
      <c r="W307" s="36">
        <v>0</v>
      </c>
      <c r="X307" s="36">
        <v>1</v>
      </c>
      <c r="Y307" s="36">
        <v>172731</v>
      </c>
      <c r="Z307" s="37">
        <v>44761.875</v>
      </c>
      <c r="AA307" s="36" t="s">
        <v>387</v>
      </c>
      <c r="AB307" s="36">
        <v>0</v>
      </c>
      <c r="AC307" s="37"/>
      <c r="AD307" s="37">
        <v>44761.875</v>
      </c>
      <c r="AE307" s="37">
        <v>36295.875</v>
      </c>
      <c r="AF307" s="37">
        <v>44087.875</v>
      </c>
      <c r="AG307" s="37">
        <v>44056.875</v>
      </c>
      <c r="AH307" s="37">
        <v>43418.916666666664</v>
      </c>
      <c r="AI307" s="36"/>
      <c r="AJ307" s="36">
        <v>0</v>
      </c>
      <c r="AK307" s="36">
        <v>0</v>
      </c>
      <c r="AL307" s="36">
        <v>0</v>
      </c>
      <c r="AM307" s="36">
        <v>0</v>
      </c>
      <c r="AN307" s="36">
        <v>0</v>
      </c>
      <c r="AO307" s="36">
        <v>0</v>
      </c>
      <c r="AP307" s="36" t="s">
        <v>389</v>
      </c>
      <c r="AQ307" s="36">
        <v>43</v>
      </c>
      <c r="AR307" s="36" t="s">
        <v>476</v>
      </c>
      <c r="AS307" s="36">
        <v>154477</v>
      </c>
      <c r="AT307" s="36">
        <v>1544.77</v>
      </c>
      <c r="AU307" s="36" t="s">
        <v>408</v>
      </c>
      <c r="AV307" s="43" t="s">
        <v>1079</v>
      </c>
      <c r="AW307" t="str">
        <f t="shared" si="12"/>
        <v>740658790MXLXXNX BRXXL LXMX1297.66SIMSIMSIM190117273144761.875FNEL044761.87536295.87544087.87544056.87543418.9166666667000000AMIL43AMIL 400 QC NACIONAL1544771544.77ATIVORepasse</v>
      </c>
      <c r="AX307">
        <f t="shared" si="14"/>
        <v>1</v>
      </c>
      <c r="AY307">
        <v>7</v>
      </c>
      <c r="AZ307">
        <v>1</v>
      </c>
      <c r="BA307">
        <f t="shared" si="13"/>
        <v>1</v>
      </c>
    </row>
    <row r="308" spans="1:53">
      <c r="A308" s="33"/>
      <c r="B308" s="33"/>
      <c r="C308" s="33"/>
      <c r="D308" s="33"/>
      <c r="E308" s="33"/>
      <c r="F308" s="36"/>
      <c r="G308" s="33"/>
      <c r="H308" s="33"/>
      <c r="I308" s="33"/>
      <c r="J308" s="36">
        <v>74065879</v>
      </c>
      <c r="K308" s="30">
        <v>0</v>
      </c>
      <c r="L308" s="36" t="s">
        <v>885</v>
      </c>
      <c r="M308" s="33"/>
      <c r="N308" s="33"/>
      <c r="O308" s="33"/>
      <c r="P308" s="33"/>
      <c r="Q308" s="33"/>
      <c r="R308" s="36">
        <v>1297.6600000000001</v>
      </c>
      <c r="S308" s="36" t="s">
        <v>404</v>
      </c>
      <c r="T308" s="36" t="s">
        <v>404</v>
      </c>
      <c r="U308" s="36" t="s">
        <v>404</v>
      </c>
      <c r="V308" s="36">
        <v>19</v>
      </c>
      <c r="W308" s="36">
        <v>0</v>
      </c>
      <c r="X308" s="36">
        <v>1</v>
      </c>
      <c r="Y308" s="36">
        <v>172731</v>
      </c>
      <c r="Z308" s="37">
        <v>44761.875</v>
      </c>
      <c r="AA308" s="36" t="s">
        <v>387</v>
      </c>
      <c r="AB308" s="36">
        <v>0</v>
      </c>
      <c r="AC308" s="37"/>
      <c r="AD308" s="37">
        <v>44761.875</v>
      </c>
      <c r="AE308" s="37">
        <v>36295.875</v>
      </c>
      <c r="AF308" s="37">
        <v>44087.875</v>
      </c>
      <c r="AG308" s="37">
        <v>44056.875</v>
      </c>
      <c r="AH308" s="37">
        <v>43418.916666666664</v>
      </c>
      <c r="AI308" s="36"/>
      <c r="AJ308" s="36">
        <v>0</v>
      </c>
      <c r="AK308" s="36">
        <v>0</v>
      </c>
      <c r="AL308" s="36">
        <v>0</v>
      </c>
      <c r="AM308" s="36">
        <v>0</v>
      </c>
      <c r="AN308" s="36">
        <v>0</v>
      </c>
      <c r="AO308" s="36">
        <v>0</v>
      </c>
      <c r="AP308" s="36" t="s">
        <v>389</v>
      </c>
      <c r="AQ308" s="36">
        <v>43</v>
      </c>
      <c r="AR308" s="36" t="s">
        <v>476</v>
      </c>
      <c r="AS308" s="36">
        <v>154477</v>
      </c>
      <c r="AT308" s="36">
        <v>1544.77</v>
      </c>
      <c r="AU308" s="36" t="s">
        <v>408</v>
      </c>
      <c r="AV308" s="43" t="s">
        <v>1079</v>
      </c>
      <c r="AW308" t="str">
        <f t="shared" si="12"/>
        <v>740658790MXLXXNX BRXXL LXMX1297.66SIMSIMSIM190117273144761.875FNEL044761.87536295.87544087.87544056.87543418.9166666667000000AMIL43AMIL 400 QC NACIONAL1544771544.77ATIVORepasse</v>
      </c>
      <c r="AX308">
        <f t="shared" si="14"/>
        <v>1</v>
      </c>
      <c r="AY308">
        <v>7</v>
      </c>
      <c r="AZ308">
        <v>1</v>
      </c>
      <c r="BA308">
        <f t="shared" si="13"/>
        <v>1</v>
      </c>
    </row>
    <row r="309" spans="1:53">
      <c r="A309" s="33"/>
      <c r="B309" s="33"/>
      <c r="C309" s="33"/>
      <c r="D309" s="33"/>
      <c r="E309" s="33"/>
      <c r="F309" s="34"/>
      <c r="G309" s="33"/>
      <c r="H309" s="33"/>
      <c r="I309" s="33"/>
      <c r="J309" s="34">
        <v>74065884</v>
      </c>
      <c r="K309" s="29">
        <v>0</v>
      </c>
      <c r="L309" s="34" t="s">
        <v>888</v>
      </c>
      <c r="M309" s="33"/>
      <c r="N309" s="33"/>
      <c r="O309" s="33"/>
      <c r="P309" s="33"/>
      <c r="Q309" s="33"/>
      <c r="R309" s="34">
        <v>1844.17</v>
      </c>
      <c r="S309" s="34" t="s">
        <v>404</v>
      </c>
      <c r="T309" s="34" t="s">
        <v>386</v>
      </c>
      <c r="U309" s="34" t="s">
        <v>386</v>
      </c>
      <c r="V309" s="34">
        <v>19</v>
      </c>
      <c r="W309" s="34">
        <v>0</v>
      </c>
      <c r="X309" s="34">
        <v>1</v>
      </c>
      <c r="Y309" s="34">
        <v>172756</v>
      </c>
      <c r="Z309" s="35">
        <v>44761.875</v>
      </c>
      <c r="AA309" s="34" t="s">
        <v>387</v>
      </c>
      <c r="AB309" s="34">
        <v>0</v>
      </c>
      <c r="AC309" s="35"/>
      <c r="AD309" s="35">
        <v>44761.875</v>
      </c>
      <c r="AE309" s="35">
        <v>35751.916666666664</v>
      </c>
      <c r="AF309" s="35">
        <v>44725.875</v>
      </c>
      <c r="AG309" s="35">
        <v>44633.875</v>
      </c>
      <c r="AH309" s="35">
        <v>43418.916666666664</v>
      </c>
      <c r="AI309" s="34"/>
      <c r="AJ309" s="34">
        <v>0</v>
      </c>
      <c r="AK309" s="34">
        <v>0</v>
      </c>
      <c r="AL309" s="34">
        <v>0</v>
      </c>
      <c r="AM309" s="34">
        <v>0</v>
      </c>
      <c r="AN309" s="34">
        <v>0</v>
      </c>
      <c r="AO309" s="34">
        <v>0</v>
      </c>
      <c r="AP309" s="34" t="s">
        <v>389</v>
      </c>
      <c r="AQ309" s="34">
        <v>43</v>
      </c>
      <c r="AR309" s="34" t="s">
        <v>390</v>
      </c>
      <c r="AS309" s="34">
        <v>782</v>
      </c>
      <c r="AT309" s="34">
        <v>782</v>
      </c>
      <c r="AU309" s="34" t="s">
        <v>408</v>
      </c>
      <c r="AV309" s="43" t="s">
        <v>1079</v>
      </c>
      <c r="AW309" t="str">
        <f t="shared" si="12"/>
        <v>740658840JULXXNX DX XPXRXTX XNTX MXXX1844.17SIMNÃONÃO190117275644761.875FNEL044761.87535751.916666666744725.87544633.87543418.9166666667000000AMIL43AMIL 400 QP NACIONAL782782ATIVORepasse</v>
      </c>
      <c r="AX309">
        <f t="shared" si="14"/>
        <v>0</v>
      </c>
      <c r="AY309">
        <v>7</v>
      </c>
      <c r="AZ309">
        <v>1</v>
      </c>
      <c r="BA309">
        <f t="shared" si="13"/>
        <v>0</v>
      </c>
    </row>
    <row r="310" spans="1:53">
      <c r="A310" s="33"/>
      <c r="B310" s="33"/>
      <c r="C310" s="33"/>
      <c r="D310" s="33"/>
      <c r="E310" s="33"/>
      <c r="F310" s="34"/>
      <c r="G310" s="33"/>
      <c r="H310" s="33"/>
      <c r="I310" s="33"/>
      <c r="J310" s="34">
        <v>74065884</v>
      </c>
      <c r="K310" s="29">
        <v>0</v>
      </c>
      <c r="L310" s="34" t="s">
        <v>888</v>
      </c>
      <c r="M310" s="33"/>
      <c r="N310" s="33"/>
      <c r="O310" s="33"/>
      <c r="P310" s="33"/>
      <c r="Q310" s="33"/>
      <c r="R310" s="34">
        <v>1844.17</v>
      </c>
      <c r="S310" s="34" t="s">
        <v>404</v>
      </c>
      <c r="T310" s="34" t="s">
        <v>386</v>
      </c>
      <c r="U310" s="34" t="s">
        <v>386</v>
      </c>
      <c r="V310" s="34">
        <v>19</v>
      </c>
      <c r="W310" s="34">
        <v>0</v>
      </c>
      <c r="X310" s="34">
        <v>1</v>
      </c>
      <c r="Y310" s="34">
        <v>172756</v>
      </c>
      <c r="Z310" s="35">
        <v>44761.875</v>
      </c>
      <c r="AA310" s="34" t="s">
        <v>387</v>
      </c>
      <c r="AB310" s="34">
        <v>0</v>
      </c>
      <c r="AC310" s="35"/>
      <c r="AD310" s="35">
        <v>44761.875</v>
      </c>
      <c r="AE310" s="35">
        <v>35751.916666666664</v>
      </c>
      <c r="AF310" s="35">
        <v>44725.875</v>
      </c>
      <c r="AG310" s="35">
        <v>44633.875</v>
      </c>
      <c r="AH310" s="35">
        <v>43418.916666666664</v>
      </c>
      <c r="AI310" s="34"/>
      <c r="AJ310" s="34">
        <v>0</v>
      </c>
      <c r="AK310" s="34">
        <v>0</v>
      </c>
      <c r="AL310" s="34">
        <v>0</v>
      </c>
      <c r="AM310" s="34">
        <v>0</v>
      </c>
      <c r="AN310" s="34">
        <v>0</v>
      </c>
      <c r="AO310" s="34">
        <v>0</v>
      </c>
      <c r="AP310" s="34" t="s">
        <v>389</v>
      </c>
      <c r="AQ310" s="34">
        <v>43</v>
      </c>
      <c r="AR310" s="34" t="s">
        <v>390</v>
      </c>
      <c r="AS310" s="34">
        <v>782</v>
      </c>
      <c r="AT310" s="34">
        <v>782</v>
      </c>
      <c r="AU310" s="34" t="s">
        <v>408</v>
      </c>
      <c r="AV310" s="43" t="s">
        <v>1079</v>
      </c>
      <c r="AW310" t="str">
        <f t="shared" si="12"/>
        <v>740658840JULXXNX DX XPXRXTX XNTX MXXX1844.17SIMNÃONÃO190117275644761.875FNEL044761.87535751.916666666744725.87544633.87543418.9166666667000000AMIL43AMIL 400 QP NACIONAL782782ATIVORepasse</v>
      </c>
      <c r="AX310">
        <f t="shared" si="14"/>
        <v>1</v>
      </c>
      <c r="AY310">
        <v>7</v>
      </c>
      <c r="AZ310">
        <v>1</v>
      </c>
      <c r="BA310">
        <f t="shared" si="13"/>
        <v>1</v>
      </c>
    </row>
    <row r="311" spans="1:53">
      <c r="A311" s="33"/>
      <c r="B311" s="33"/>
      <c r="C311" s="33"/>
      <c r="D311" s="33"/>
      <c r="E311" s="33"/>
      <c r="F311" s="34"/>
      <c r="G311" s="33"/>
      <c r="H311" s="33"/>
      <c r="I311" s="33"/>
      <c r="J311" s="34">
        <v>74065884</v>
      </c>
      <c r="K311" s="29">
        <v>0</v>
      </c>
      <c r="L311" s="34" t="s">
        <v>888</v>
      </c>
      <c r="M311" s="33"/>
      <c r="N311" s="33"/>
      <c r="O311" s="33"/>
      <c r="P311" s="33"/>
      <c r="Q311" s="33"/>
      <c r="R311" s="34">
        <v>1844.17</v>
      </c>
      <c r="S311" s="34" t="s">
        <v>404</v>
      </c>
      <c r="T311" s="34" t="s">
        <v>386</v>
      </c>
      <c r="U311" s="34" t="s">
        <v>386</v>
      </c>
      <c r="V311" s="34">
        <v>19</v>
      </c>
      <c r="W311" s="34">
        <v>0</v>
      </c>
      <c r="X311" s="34">
        <v>1</v>
      </c>
      <c r="Y311" s="34">
        <v>172756</v>
      </c>
      <c r="Z311" s="35">
        <v>44761.875</v>
      </c>
      <c r="AA311" s="34" t="s">
        <v>387</v>
      </c>
      <c r="AB311" s="34">
        <v>0</v>
      </c>
      <c r="AC311" s="35"/>
      <c r="AD311" s="35">
        <v>44761.875</v>
      </c>
      <c r="AE311" s="35">
        <v>35751.916666666664</v>
      </c>
      <c r="AF311" s="35">
        <v>44725.875</v>
      </c>
      <c r="AG311" s="35">
        <v>44633.875</v>
      </c>
      <c r="AH311" s="35">
        <v>43418.916666666664</v>
      </c>
      <c r="AI311" s="34"/>
      <c r="AJ311" s="34">
        <v>0</v>
      </c>
      <c r="AK311" s="34">
        <v>0</v>
      </c>
      <c r="AL311" s="34">
        <v>0</v>
      </c>
      <c r="AM311" s="34">
        <v>0</v>
      </c>
      <c r="AN311" s="34">
        <v>0</v>
      </c>
      <c r="AO311" s="34">
        <v>0</v>
      </c>
      <c r="AP311" s="34" t="s">
        <v>389</v>
      </c>
      <c r="AQ311" s="34">
        <v>43</v>
      </c>
      <c r="AR311" s="34" t="s">
        <v>390</v>
      </c>
      <c r="AS311" s="34">
        <v>782</v>
      </c>
      <c r="AT311" s="34">
        <v>782</v>
      </c>
      <c r="AU311" s="34" t="s">
        <v>408</v>
      </c>
      <c r="AV311" s="43" t="s">
        <v>1079</v>
      </c>
      <c r="AW311" t="str">
        <f t="shared" si="12"/>
        <v>740658840JULXXNX DX XPXRXTX XNTX MXXX1844.17SIMNÃONÃO190117275644761.875FNEL044761.87535751.916666666744725.87544633.87543418.9166666667000000AMIL43AMIL 400 QP NACIONAL782782ATIVORepasse</v>
      </c>
      <c r="AX311">
        <f t="shared" si="14"/>
        <v>1</v>
      </c>
      <c r="AY311">
        <v>7</v>
      </c>
      <c r="AZ311">
        <v>1</v>
      </c>
      <c r="BA311">
        <f t="shared" si="13"/>
        <v>1</v>
      </c>
    </row>
    <row r="312" spans="1:53">
      <c r="A312" s="33"/>
      <c r="B312" s="33"/>
      <c r="C312" s="33"/>
      <c r="D312" s="33"/>
      <c r="E312" s="33"/>
      <c r="F312" s="34"/>
      <c r="G312" s="33"/>
      <c r="H312" s="33"/>
      <c r="I312" s="33"/>
      <c r="J312" s="34">
        <v>74067073</v>
      </c>
      <c r="K312" s="29">
        <v>0</v>
      </c>
      <c r="L312" s="34" t="s">
        <v>749</v>
      </c>
      <c r="M312" s="33"/>
      <c r="N312" s="33"/>
      <c r="O312" s="33"/>
      <c r="P312" s="33"/>
      <c r="Q312" s="33"/>
      <c r="R312" s="34">
        <v>2060.81</v>
      </c>
      <c r="S312" s="34" t="s">
        <v>404</v>
      </c>
      <c r="T312" s="34" t="s">
        <v>404</v>
      </c>
      <c r="U312" s="34" t="s">
        <v>404</v>
      </c>
      <c r="V312" s="34">
        <v>19</v>
      </c>
      <c r="W312" s="34">
        <v>0</v>
      </c>
      <c r="X312" s="34">
        <v>1</v>
      </c>
      <c r="Y312" s="34">
        <v>172645</v>
      </c>
      <c r="Z312" s="35">
        <v>44761.875</v>
      </c>
      <c r="AA312" s="34" t="s">
        <v>387</v>
      </c>
      <c r="AB312" s="34">
        <v>0</v>
      </c>
      <c r="AC312" s="35"/>
      <c r="AD312" s="35">
        <v>44761.875</v>
      </c>
      <c r="AE312" s="35">
        <v>30085.875</v>
      </c>
      <c r="AF312" s="35">
        <v>44755.875</v>
      </c>
      <c r="AG312" s="35">
        <v>44755.875</v>
      </c>
      <c r="AH312" s="35">
        <v>43418.916666666664</v>
      </c>
      <c r="AI312" s="34"/>
      <c r="AJ312" s="34">
        <v>0</v>
      </c>
      <c r="AK312" s="34">
        <v>0</v>
      </c>
      <c r="AL312" s="34">
        <v>0</v>
      </c>
      <c r="AM312" s="34">
        <v>0</v>
      </c>
      <c r="AN312" s="34">
        <v>0</v>
      </c>
      <c r="AO312" s="34">
        <v>0</v>
      </c>
      <c r="AP312" s="34" t="s">
        <v>389</v>
      </c>
      <c r="AQ312" s="34">
        <v>43</v>
      </c>
      <c r="AR312" s="34" t="s">
        <v>476</v>
      </c>
      <c r="AS312" s="34">
        <v>245335</v>
      </c>
      <c r="AT312" s="34">
        <v>2453.35</v>
      </c>
      <c r="AU312" s="34" t="s">
        <v>480</v>
      </c>
      <c r="AV312" s="43" t="s">
        <v>1079</v>
      </c>
      <c r="AW312" t="str">
        <f t="shared" si="12"/>
        <v>740670730MXRWX FXXLHX LXPX2060.81SIMSIMSIM190117264544761.875FNEL044761.87530085.87544755.87544755.87543418.9166666667000000AMIL43AMIL 400 QC NACIONAL2453352453.35SUSPENSÃORepasse</v>
      </c>
      <c r="AX312">
        <f t="shared" si="14"/>
        <v>0</v>
      </c>
      <c r="AY312">
        <v>7</v>
      </c>
      <c r="AZ312">
        <v>1</v>
      </c>
      <c r="BA312">
        <f t="shared" si="13"/>
        <v>0</v>
      </c>
    </row>
    <row r="313" spans="1:53">
      <c r="A313" s="33"/>
      <c r="B313" s="33"/>
      <c r="C313" s="33"/>
      <c r="D313" s="33"/>
      <c r="E313" s="33"/>
      <c r="F313" s="36"/>
      <c r="G313" s="33"/>
      <c r="H313" s="33"/>
      <c r="I313" s="33"/>
      <c r="J313" s="36">
        <v>74067073</v>
      </c>
      <c r="K313" s="30">
        <v>0</v>
      </c>
      <c r="L313" s="36" t="s">
        <v>749</v>
      </c>
      <c r="M313" s="33"/>
      <c r="N313" s="33"/>
      <c r="O313" s="33"/>
      <c r="P313" s="33"/>
      <c r="Q313" s="33"/>
      <c r="R313" s="36">
        <v>2060.81</v>
      </c>
      <c r="S313" s="36" t="s">
        <v>404</v>
      </c>
      <c r="T313" s="36" t="s">
        <v>404</v>
      </c>
      <c r="U313" s="36" t="s">
        <v>404</v>
      </c>
      <c r="V313" s="36">
        <v>19</v>
      </c>
      <c r="W313" s="36">
        <v>0</v>
      </c>
      <c r="X313" s="36">
        <v>1</v>
      </c>
      <c r="Y313" s="36">
        <v>172645</v>
      </c>
      <c r="Z313" s="37">
        <v>44761.875</v>
      </c>
      <c r="AA313" s="36" t="s">
        <v>387</v>
      </c>
      <c r="AB313" s="36">
        <v>0</v>
      </c>
      <c r="AC313" s="37"/>
      <c r="AD313" s="37">
        <v>44761.875</v>
      </c>
      <c r="AE313" s="37">
        <v>30085.875</v>
      </c>
      <c r="AF313" s="37">
        <v>44755.875</v>
      </c>
      <c r="AG313" s="37">
        <v>44755.875</v>
      </c>
      <c r="AH313" s="37">
        <v>43418.916666666664</v>
      </c>
      <c r="AI313" s="36"/>
      <c r="AJ313" s="36">
        <v>0</v>
      </c>
      <c r="AK313" s="36">
        <v>0</v>
      </c>
      <c r="AL313" s="36">
        <v>0</v>
      </c>
      <c r="AM313" s="36">
        <v>0</v>
      </c>
      <c r="AN313" s="36">
        <v>0</v>
      </c>
      <c r="AO313" s="36">
        <v>0</v>
      </c>
      <c r="AP313" s="36" t="s">
        <v>389</v>
      </c>
      <c r="AQ313" s="36">
        <v>43</v>
      </c>
      <c r="AR313" s="36" t="s">
        <v>476</v>
      </c>
      <c r="AS313" s="36">
        <v>245335</v>
      </c>
      <c r="AT313" s="36">
        <v>2453.35</v>
      </c>
      <c r="AU313" s="36" t="s">
        <v>480</v>
      </c>
      <c r="AV313" s="43" t="s">
        <v>1079</v>
      </c>
      <c r="AW313" t="str">
        <f t="shared" si="12"/>
        <v>740670730MXRWX FXXLHX LXPX2060.81SIMSIMSIM190117264544761.875FNEL044761.87530085.87544755.87544755.87543418.9166666667000000AMIL43AMIL 400 QC NACIONAL2453352453.35SUSPENSÃORepasse</v>
      </c>
      <c r="AX313">
        <f t="shared" si="14"/>
        <v>1</v>
      </c>
      <c r="AY313">
        <v>7</v>
      </c>
      <c r="AZ313">
        <v>1</v>
      </c>
      <c r="BA313">
        <f t="shared" si="13"/>
        <v>1</v>
      </c>
    </row>
    <row r="314" spans="1:53">
      <c r="A314" s="33"/>
      <c r="B314" s="33"/>
      <c r="C314" s="33"/>
      <c r="D314" s="33"/>
      <c r="E314" s="33"/>
      <c r="F314" s="36"/>
      <c r="G314" s="33"/>
      <c r="H314" s="33"/>
      <c r="I314" s="33"/>
      <c r="J314" s="36">
        <v>74067073</v>
      </c>
      <c r="K314" s="30">
        <v>0</v>
      </c>
      <c r="L314" s="36" t="s">
        <v>749</v>
      </c>
      <c r="M314" s="33"/>
      <c r="N314" s="33"/>
      <c r="O314" s="33"/>
      <c r="P314" s="33"/>
      <c r="Q314" s="33"/>
      <c r="R314" s="36">
        <v>2060.81</v>
      </c>
      <c r="S314" s="36" t="s">
        <v>404</v>
      </c>
      <c r="T314" s="36" t="s">
        <v>404</v>
      </c>
      <c r="U314" s="36" t="s">
        <v>404</v>
      </c>
      <c r="V314" s="36">
        <v>19</v>
      </c>
      <c r="W314" s="36">
        <v>0</v>
      </c>
      <c r="X314" s="36">
        <v>1</v>
      </c>
      <c r="Y314" s="36">
        <v>172645</v>
      </c>
      <c r="Z314" s="37">
        <v>44761.875</v>
      </c>
      <c r="AA314" s="36" t="s">
        <v>387</v>
      </c>
      <c r="AB314" s="36">
        <v>0</v>
      </c>
      <c r="AC314" s="37"/>
      <c r="AD314" s="37">
        <v>44761.875</v>
      </c>
      <c r="AE314" s="37">
        <v>30085.875</v>
      </c>
      <c r="AF314" s="37">
        <v>44755.875</v>
      </c>
      <c r="AG314" s="37">
        <v>44755.875</v>
      </c>
      <c r="AH314" s="37">
        <v>43418.916666666664</v>
      </c>
      <c r="AI314" s="36"/>
      <c r="AJ314" s="36">
        <v>0</v>
      </c>
      <c r="AK314" s="36">
        <v>0</v>
      </c>
      <c r="AL314" s="36">
        <v>0</v>
      </c>
      <c r="AM314" s="36">
        <v>0</v>
      </c>
      <c r="AN314" s="36">
        <v>0</v>
      </c>
      <c r="AO314" s="36">
        <v>0</v>
      </c>
      <c r="AP314" s="36" t="s">
        <v>389</v>
      </c>
      <c r="AQ314" s="36">
        <v>43</v>
      </c>
      <c r="AR314" s="36" t="s">
        <v>476</v>
      </c>
      <c r="AS314" s="36">
        <v>245335</v>
      </c>
      <c r="AT314" s="36">
        <v>2453.35</v>
      </c>
      <c r="AU314" s="36" t="s">
        <v>480</v>
      </c>
      <c r="AV314" s="43" t="s">
        <v>1079</v>
      </c>
      <c r="AW314" t="str">
        <f t="shared" si="12"/>
        <v>740670730MXRWX FXXLHX LXPX2060.81SIMSIMSIM190117264544761.875FNEL044761.87530085.87544755.87544755.87543418.9166666667000000AMIL43AMIL 400 QC NACIONAL2453352453.35SUSPENSÃORepasse</v>
      </c>
      <c r="AX314">
        <f t="shared" si="14"/>
        <v>1</v>
      </c>
      <c r="AY314">
        <v>7</v>
      </c>
      <c r="AZ314">
        <v>1</v>
      </c>
      <c r="BA314">
        <f t="shared" si="13"/>
        <v>1</v>
      </c>
    </row>
    <row r="315" spans="1:53">
      <c r="A315" s="33"/>
      <c r="B315" s="33"/>
      <c r="C315" s="33"/>
      <c r="D315" s="33"/>
      <c r="E315" s="33"/>
      <c r="F315" s="34"/>
      <c r="G315" s="33"/>
      <c r="H315" s="33"/>
      <c r="I315" s="33"/>
      <c r="J315" s="34">
        <v>74067074</v>
      </c>
      <c r="K315" s="29">
        <v>0</v>
      </c>
      <c r="L315" s="34" t="s">
        <v>880</v>
      </c>
      <c r="M315" s="33"/>
      <c r="N315" s="33"/>
      <c r="O315" s="33"/>
      <c r="P315" s="33"/>
      <c r="Q315" s="33"/>
      <c r="R315" s="34">
        <v>1038.1099999999999</v>
      </c>
      <c r="S315" s="34" t="s">
        <v>404</v>
      </c>
      <c r="T315" s="34" t="s">
        <v>404</v>
      </c>
      <c r="U315" s="34" t="s">
        <v>404</v>
      </c>
      <c r="V315" s="34">
        <v>19</v>
      </c>
      <c r="W315" s="34">
        <v>0</v>
      </c>
      <c r="X315" s="34">
        <v>1</v>
      </c>
      <c r="Y315" s="34">
        <v>172645</v>
      </c>
      <c r="Z315" s="35">
        <v>44761.875</v>
      </c>
      <c r="AA315" s="34" t="s">
        <v>387</v>
      </c>
      <c r="AB315" s="34">
        <v>1</v>
      </c>
      <c r="AC315" s="35"/>
      <c r="AD315" s="35">
        <v>44761.875</v>
      </c>
      <c r="AE315" s="35">
        <v>41732.875</v>
      </c>
      <c r="AF315" s="35">
        <v>44755.875</v>
      </c>
      <c r="AG315" s="35"/>
      <c r="AH315" s="35">
        <v>43418.916666666664</v>
      </c>
      <c r="AI315" s="34"/>
      <c r="AJ315" s="34">
        <v>0</v>
      </c>
      <c r="AK315" s="34">
        <v>0</v>
      </c>
      <c r="AL315" s="34">
        <v>0</v>
      </c>
      <c r="AM315" s="34">
        <v>0</v>
      </c>
      <c r="AN315" s="34">
        <v>0</v>
      </c>
      <c r="AO315" s="34">
        <v>0</v>
      </c>
      <c r="AP315" s="34" t="s">
        <v>389</v>
      </c>
      <c r="AQ315" s="34">
        <v>43</v>
      </c>
      <c r="AR315" s="34" t="s">
        <v>476</v>
      </c>
      <c r="AS315" s="34">
        <v>123586</v>
      </c>
      <c r="AT315" s="34">
        <v>1235.8599999999999</v>
      </c>
      <c r="AU315" s="34" t="s">
        <v>480</v>
      </c>
      <c r="AV315" s="43" t="s">
        <v>1079</v>
      </c>
      <c r="AW315" t="str">
        <f t="shared" si="12"/>
        <v>740670740MXRXX GXBRXXLLY DX XUX RXBXXRX FXXLHX LXPX1038.11SIMSIMSIM190117264544761.875FNEL144761.87541732.87544755.87543418.9166666667000000AMIL43AMIL 400 QC NACIONAL1235861235.86SUSPENSÃORepasse</v>
      </c>
      <c r="AX315">
        <f t="shared" si="14"/>
        <v>0</v>
      </c>
      <c r="AY315">
        <v>7</v>
      </c>
      <c r="AZ315">
        <v>1</v>
      </c>
      <c r="BA315">
        <f t="shared" si="13"/>
        <v>0</v>
      </c>
    </row>
    <row r="316" spans="1:53">
      <c r="A316" s="33"/>
      <c r="B316" s="33"/>
      <c r="C316" s="33"/>
      <c r="D316" s="33"/>
      <c r="E316" s="33"/>
      <c r="F316" s="34"/>
      <c r="G316" s="33"/>
      <c r="H316" s="33"/>
      <c r="I316" s="33"/>
      <c r="J316" s="34">
        <v>74067074</v>
      </c>
      <c r="K316" s="29">
        <v>0</v>
      </c>
      <c r="L316" s="34" t="s">
        <v>880</v>
      </c>
      <c r="M316" s="33"/>
      <c r="N316" s="33"/>
      <c r="O316" s="33"/>
      <c r="P316" s="33"/>
      <c r="Q316" s="33"/>
      <c r="R316" s="34">
        <v>1038.1099999999999</v>
      </c>
      <c r="S316" s="34" t="s">
        <v>404</v>
      </c>
      <c r="T316" s="34" t="s">
        <v>404</v>
      </c>
      <c r="U316" s="34" t="s">
        <v>404</v>
      </c>
      <c r="V316" s="34">
        <v>19</v>
      </c>
      <c r="W316" s="34">
        <v>0</v>
      </c>
      <c r="X316" s="34">
        <v>1</v>
      </c>
      <c r="Y316" s="34">
        <v>172645</v>
      </c>
      <c r="Z316" s="35">
        <v>44761.875</v>
      </c>
      <c r="AA316" s="34" t="s">
        <v>387</v>
      </c>
      <c r="AB316" s="34">
        <v>1</v>
      </c>
      <c r="AC316" s="35"/>
      <c r="AD316" s="35">
        <v>44761.875</v>
      </c>
      <c r="AE316" s="35">
        <v>41732.875</v>
      </c>
      <c r="AF316" s="35">
        <v>44755.875</v>
      </c>
      <c r="AG316" s="35"/>
      <c r="AH316" s="35">
        <v>43418.916666666664</v>
      </c>
      <c r="AI316" s="34"/>
      <c r="AJ316" s="34">
        <v>0</v>
      </c>
      <c r="AK316" s="34">
        <v>0</v>
      </c>
      <c r="AL316" s="34">
        <v>0</v>
      </c>
      <c r="AM316" s="34">
        <v>0</v>
      </c>
      <c r="AN316" s="34">
        <v>0</v>
      </c>
      <c r="AO316" s="34">
        <v>0</v>
      </c>
      <c r="AP316" s="34" t="s">
        <v>389</v>
      </c>
      <c r="AQ316" s="34">
        <v>43</v>
      </c>
      <c r="AR316" s="34" t="s">
        <v>476</v>
      </c>
      <c r="AS316" s="34">
        <v>123586</v>
      </c>
      <c r="AT316" s="34">
        <v>1235.8599999999999</v>
      </c>
      <c r="AU316" s="34" t="s">
        <v>480</v>
      </c>
      <c r="AV316" s="43" t="s">
        <v>1079</v>
      </c>
      <c r="AW316" t="str">
        <f t="shared" si="12"/>
        <v>740670740MXRXX GXBRXXLLY DX XUX RXBXXRX FXXLHX LXPX1038.11SIMSIMSIM190117264544761.875FNEL144761.87541732.87544755.87543418.9166666667000000AMIL43AMIL 400 QC NACIONAL1235861235.86SUSPENSÃORepasse</v>
      </c>
      <c r="AX316">
        <f t="shared" si="14"/>
        <v>1</v>
      </c>
      <c r="AY316">
        <v>7</v>
      </c>
      <c r="AZ316">
        <v>1</v>
      </c>
      <c r="BA316">
        <f t="shared" si="13"/>
        <v>1</v>
      </c>
    </row>
    <row r="317" spans="1:53">
      <c r="A317" s="33"/>
      <c r="B317" s="33"/>
      <c r="C317" s="33"/>
      <c r="D317" s="33"/>
      <c r="E317" s="33"/>
      <c r="F317" s="34"/>
      <c r="G317" s="33"/>
      <c r="H317" s="33"/>
      <c r="I317" s="33"/>
      <c r="J317" s="34">
        <v>74067074</v>
      </c>
      <c r="K317" s="29">
        <v>0</v>
      </c>
      <c r="L317" s="34" t="s">
        <v>880</v>
      </c>
      <c r="M317" s="33"/>
      <c r="N317" s="33"/>
      <c r="O317" s="33"/>
      <c r="P317" s="33"/>
      <c r="Q317" s="33"/>
      <c r="R317" s="34">
        <v>1038.1099999999999</v>
      </c>
      <c r="S317" s="34" t="s">
        <v>404</v>
      </c>
      <c r="T317" s="34" t="s">
        <v>404</v>
      </c>
      <c r="U317" s="34" t="s">
        <v>404</v>
      </c>
      <c r="V317" s="34">
        <v>19</v>
      </c>
      <c r="W317" s="34">
        <v>0</v>
      </c>
      <c r="X317" s="34">
        <v>1</v>
      </c>
      <c r="Y317" s="34">
        <v>172645</v>
      </c>
      <c r="Z317" s="35">
        <v>44761.875</v>
      </c>
      <c r="AA317" s="34" t="s">
        <v>387</v>
      </c>
      <c r="AB317" s="34">
        <v>1</v>
      </c>
      <c r="AC317" s="35"/>
      <c r="AD317" s="35">
        <v>44761.875</v>
      </c>
      <c r="AE317" s="35">
        <v>41732.875</v>
      </c>
      <c r="AF317" s="35">
        <v>44755.875</v>
      </c>
      <c r="AG317" s="35"/>
      <c r="AH317" s="35">
        <v>43418.916666666664</v>
      </c>
      <c r="AI317" s="34"/>
      <c r="AJ317" s="34">
        <v>0</v>
      </c>
      <c r="AK317" s="34">
        <v>0</v>
      </c>
      <c r="AL317" s="34">
        <v>0</v>
      </c>
      <c r="AM317" s="34">
        <v>0</v>
      </c>
      <c r="AN317" s="34">
        <v>0</v>
      </c>
      <c r="AO317" s="34">
        <v>0</v>
      </c>
      <c r="AP317" s="34" t="s">
        <v>389</v>
      </c>
      <c r="AQ317" s="34">
        <v>43</v>
      </c>
      <c r="AR317" s="34" t="s">
        <v>476</v>
      </c>
      <c r="AS317" s="34">
        <v>123586</v>
      </c>
      <c r="AT317" s="34">
        <v>1235.8599999999999</v>
      </c>
      <c r="AU317" s="34" t="s">
        <v>480</v>
      </c>
      <c r="AV317" s="43" t="s">
        <v>1079</v>
      </c>
      <c r="AW317" t="str">
        <f t="shared" si="12"/>
        <v>740670740MXRXX GXBRXXLLY DX XUX RXBXXRX FXXLHX LXPX1038.11SIMSIMSIM190117264544761.875FNEL144761.87541732.87544755.87543418.9166666667000000AMIL43AMIL 400 QC NACIONAL1235861235.86SUSPENSÃORepasse</v>
      </c>
      <c r="AX317">
        <f t="shared" si="14"/>
        <v>1</v>
      </c>
      <c r="AY317">
        <v>7</v>
      </c>
      <c r="AZ317">
        <v>1</v>
      </c>
      <c r="BA317">
        <f t="shared" si="13"/>
        <v>1</v>
      </c>
    </row>
    <row r="318" spans="1:53">
      <c r="A318" s="33"/>
      <c r="B318" s="33"/>
      <c r="C318" s="33"/>
      <c r="D318" s="33"/>
      <c r="E318" s="33"/>
      <c r="F318" s="36"/>
      <c r="G318" s="33"/>
      <c r="H318" s="33"/>
      <c r="I318" s="33"/>
      <c r="J318" s="36">
        <v>74071040</v>
      </c>
      <c r="K318" s="30">
        <v>0</v>
      </c>
      <c r="L318" s="36" t="s">
        <v>748</v>
      </c>
      <c r="M318" s="33"/>
      <c r="N318" s="33"/>
      <c r="O318" s="33"/>
      <c r="P318" s="33"/>
      <c r="Q318" s="33"/>
      <c r="R318" s="36">
        <v>5268.93</v>
      </c>
      <c r="S318" s="36" t="s">
        <v>404</v>
      </c>
      <c r="T318" s="36" t="s">
        <v>404</v>
      </c>
      <c r="U318" s="36" t="s">
        <v>404</v>
      </c>
      <c r="V318" s="36">
        <v>57</v>
      </c>
      <c r="W318" s="36">
        <v>0</v>
      </c>
      <c r="X318" s="36">
        <v>1</v>
      </c>
      <c r="Y318" s="36">
        <v>172591</v>
      </c>
      <c r="Z318" s="37">
        <v>44761.875</v>
      </c>
      <c r="AA318" s="36" t="s">
        <v>392</v>
      </c>
      <c r="AB318" s="36">
        <v>0</v>
      </c>
      <c r="AC318" s="37"/>
      <c r="AD318" s="37">
        <v>44761.875</v>
      </c>
      <c r="AE318" s="37">
        <v>22250.916666666668</v>
      </c>
      <c r="AF318" s="37">
        <v>43416.916666666664</v>
      </c>
      <c r="AG318" s="37"/>
      <c r="AH318" s="37">
        <v>43418.916666666664</v>
      </c>
      <c r="AI318" s="36"/>
      <c r="AJ318" s="36">
        <v>0</v>
      </c>
      <c r="AK318" s="36">
        <v>0</v>
      </c>
      <c r="AL318" s="36">
        <v>0</v>
      </c>
      <c r="AM318" s="36">
        <v>0</v>
      </c>
      <c r="AN318" s="36">
        <v>0</v>
      </c>
      <c r="AO318" s="36">
        <v>0</v>
      </c>
      <c r="AP318" s="36" t="s">
        <v>389</v>
      </c>
      <c r="AQ318" s="36">
        <v>43</v>
      </c>
      <c r="AR318" s="36" t="s">
        <v>478</v>
      </c>
      <c r="AS318" s="36">
        <v>229786</v>
      </c>
      <c r="AT318" s="36">
        <v>2297.86</v>
      </c>
      <c r="AU318" s="36" t="s">
        <v>408</v>
      </c>
      <c r="AV318" s="43" t="s">
        <v>1079</v>
      </c>
      <c r="AW318" t="str">
        <f t="shared" si="12"/>
        <v>740710400MXRXX DX LXURDX BXRBXX TXXXXXRX5268.93SIMSIMSIM570117259144761.875ANMEP044761.87522250.916666666743416.916666666743418.9166666667000000AMIL43AMIL 400 QC NACIONAL COPART2297862297.86ATIVORepasse</v>
      </c>
      <c r="AX318">
        <f t="shared" si="14"/>
        <v>0</v>
      </c>
      <c r="AY318">
        <v>7</v>
      </c>
      <c r="AZ318">
        <v>1</v>
      </c>
      <c r="BA318">
        <f t="shared" si="13"/>
        <v>0</v>
      </c>
    </row>
    <row r="319" spans="1:53">
      <c r="A319" s="33"/>
      <c r="B319" s="33"/>
      <c r="C319" s="33"/>
      <c r="D319" s="33"/>
      <c r="E319" s="33"/>
      <c r="F319" s="34"/>
      <c r="G319" s="33"/>
      <c r="H319" s="33"/>
      <c r="I319" s="33"/>
      <c r="J319" s="34">
        <v>74071040</v>
      </c>
      <c r="K319" s="29">
        <v>0</v>
      </c>
      <c r="L319" s="34" t="s">
        <v>748</v>
      </c>
      <c r="M319" s="33"/>
      <c r="N319" s="33"/>
      <c r="O319" s="33"/>
      <c r="P319" s="33"/>
      <c r="Q319" s="33"/>
      <c r="R319" s="34">
        <v>5268.93</v>
      </c>
      <c r="S319" s="34" t="s">
        <v>404</v>
      </c>
      <c r="T319" s="34" t="s">
        <v>404</v>
      </c>
      <c r="U319" s="34" t="s">
        <v>404</v>
      </c>
      <c r="V319" s="34">
        <v>57</v>
      </c>
      <c r="W319" s="34">
        <v>0</v>
      </c>
      <c r="X319" s="34">
        <v>1</v>
      </c>
      <c r="Y319" s="34">
        <v>172591</v>
      </c>
      <c r="Z319" s="35">
        <v>44761.875</v>
      </c>
      <c r="AA319" s="34" t="s">
        <v>392</v>
      </c>
      <c r="AB319" s="34">
        <v>0</v>
      </c>
      <c r="AC319" s="35"/>
      <c r="AD319" s="35">
        <v>44761.875</v>
      </c>
      <c r="AE319" s="35">
        <v>22250.916666666668</v>
      </c>
      <c r="AF319" s="35">
        <v>43416.916666666664</v>
      </c>
      <c r="AG319" s="35"/>
      <c r="AH319" s="35">
        <v>43418.916666666664</v>
      </c>
      <c r="AI319" s="34"/>
      <c r="AJ319" s="34">
        <v>0</v>
      </c>
      <c r="AK319" s="34">
        <v>0</v>
      </c>
      <c r="AL319" s="34">
        <v>0</v>
      </c>
      <c r="AM319" s="34">
        <v>0</v>
      </c>
      <c r="AN319" s="34">
        <v>0</v>
      </c>
      <c r="AO319" s="34">
        <v>0</v>
      </c>
      <c r="AP319" s="34" t="s">
        <v>389</v>
      </c>
      <c r="AQ319" s="34">
        <v>43</v>
      </c>
      <c r="AR319" s="34" t="s">
        <v>478</v>
      </c>
      <c r="AS319" s="34">
        <v>229786</v>
      </c>
      <c r="AT319" s="34">
        <v>2297.86</v>
      </c>
      <c r="AU319" s="34" t="s">
        <v>408</v>
      </c>
      <c r="AV319" s="43" t="s">
        <v>1079</v>
      </c>
      <c r="AW319" t="str">
        <f t="shared" si="12"/>
        <v>740710400MXRXX DX LXURDX BXRBXX TXXXXXRX5268.93SIMSIMSIM570117259144761.875ANMEP044761.87522250.916666666743416.916666666743418.9166666667000000AMIL43AMIL 400 QC NACIONAL COPART2297862297.86ATIVORepasse</v>
      </c>
      <c r="AX319">
        <f t="shared" si="14"/>
        <v>1</v>
      </c>
      <c r="AY319">
        <v>7</v>
      </c>
      <c r="AZ319">
        <v>1</v>
      </c>
      <c r="BA319">
        <f t="shared" si="13"/>
        <v>1</v>
      </c>
    </row>
    <row r="320" spans="1:53">
      <c r="A320" s="33"/>
      <c r="B320" s="33"/>
      <c r="C320" s="33"/>
      <c r="D320" s="33"/>
      <c r="E320" s="33"/>
      <c r="F320" s="34"/>
      <c r="G320" s="33"/>
      <c r="H320" s="33"/>
      <c r="I320" s="33"/>
      <c r="J320" s="34">
        <v>74071040</v>
      </c>
      <c r="K320" s="29">
        <v>0</v>
      </c>
      <c r="L320" s="34" t="s">
        <v>748</v>
      </c>
      <c r="M320" s="33"/>
      <c r="N320" s="33"/>
      <c r="O320" s="33"/>
      <c r="P320" s="33"/>
      <c r="Q320" s="33"/>
      <c r="R320" s="34">
        <v>5268.93</v>
      </c>
      <c r="S320" s="34" t="s">
        <v>404</v>
      </c>
      <c r="T320" s="34" t="s">
        <v>404</v>
      </c>
      <c r="U320" s="34" t="s">
        <v>404</v>
      </c>
      <c r="V320" s="34">
        <v>57</v>
      </c>
      <c r="W320" s="34">
        <v>0</v>
      </c>
      <c r="X320" s="34">
        <v>1</v>
      </c>
      <c r="Y320" s="34">
        <v>172591</v>
      </c>
      <c r="Z320" s="35">
        <v>44761.875</v>
      </c>
      <c r="AA320" s="34" t="s">
        <v>392</v>
      </c>
      <c r="AB320" s="34">
        <v>0</v>
      </c>
      <c r="AC320" s="35"/>
      <c r="AD320" s="35">
        <v>44761.875</v>
      </c>
      <c r="AE320" s="35">
        <v>22250.916666666668</v>
      </c>
      <c r="AF320" s="35">
        <v>43416.916666666664</v>
      </c>
      <c r="AG320" s="35"/>
      <c r="AH320" s="35">
        <v>43418.916666666664</v>
      </c>
      <c r="AI320" s="34"/>
      <c r="AJ320" s="34">
        <v>0</v>
      </c>
      <c r="AK320" s="34">
        <v>0</v>
      </c>
      <c r="AL320" s="34">
        <v>0</v>
      </c>
      <c r="AM320" s="34">
        <v>0</v>
      </c>
      <c r="AN320" s="34">
        <v>0</v>
      </c>
      <c r="AO320" s="34">
        <v>0</v>
      </c>
      <c r="AP320" s="34" t="s">
        <v>389</v>
      </c>
      <c r="AQ320" s="34">
        <v>43</v>
      </c>
      <c r="AR320" s="34" t="s">
        <v>478</v>
      </c>
      <c r="AS320" s="34">
        <v>229786</v>
      </c>
      <c r="AT320" s="34">
        <v>2297.86</v>
      </c>
      <c r="AU320" s="34" t="s">
        <v>408</v>
      </c>
      <c r="AV320" s="43" t="s">
        <v>1079</v>
      </c>
      <c r="AW320" t="str">
        <f t="shared" si="12"/>
        <v>740710400MXRXX DX LXURDX BXRBXX TXXXXXRX5268.93SIMSIMSIM570117259144761.875ANMEP044761.87522250.916666666743416.916666666743418.9166666667000000AMIL43AMIL 400 QC NACIONAL COPART2297862297.86ATIVORepasse</v>
      </c>
      <c r="AX320">
        <f t="shared" si="14"/>
        <v>1</v>
      </c>
      <c r="AY320">
        <v>7</v>
      </c>
      <c r="AZ320">
        <v>1</v>
      </c>
      <c r="BA320">
        <f t="shared" si="13"/>
        <v>1</v>
      </c>
    </row>
    <row r="321" spans="1:53">
      <c r="A321" s="31" t="s">
        <v>267</v>
      </c>
      <c r="B321" s="31" t="s">
        <v>25</v>
      </c>
      <c r="C321" s="31" t="s">
        <v>24</v>
      </c>
      <c r="D321" s="31">
        <v>43059296</v>
      </c>
      <c r="E321" s="32">
        <v>44771.875</v>
      </c>
      <c r="F321" s="27">
        <v>1198447000</v>
      </c>
      <c r="G321" s="27" t="s">
        <v>1057</v>
      </c>
      <c r="H321" s="27" t="s">
        <v>26</v>
      </c>
      <c r="I321" s="32">
        <v>43418.916666666664</v>
      </c>
      <c r="J321" s="31">
        <v>74075133</v>
      </c>
      <c r="K321" s="27">
        <v>0</v>
      </c>
      <c r="L321" s="31" t="s">
        <v>268</v>
      </c>
      <c r="M321" s="31">
        <v>0</v>
      </c>
      <c r="N321" s="31">
        <v>0</v>
      </c>
      <c r="O321" s="31" t="s">
        <v>269</v>
      </c>
      <c r="P321" s="31" t="s">
        <v>77</v>
      </c>
      <c r="Q321" s="31" t="s">
        <v>78</v>
      </c>
      <c r="R321" s="31">
        <v>5268.93</v>
      </c>
      <c r="S321" s="33"/>
      <c r="T321" s="33"/>
      <c r="U321" s="33"/>
      <c r="V321" s="33"/>
      <c r="W321" s="33"/>
      <c r="X321" s="33"/>
      <c r="Y321" s="33"/>
      <c r="Z321" s="40">
        <v>44771.875</v>
      </c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43" t="s">
        <v>1080</v>
      </c>
      <c r="AW321" t="str">
        <f t="shared" si="12"/>
        <v>6302c877dc774878504ce9c16302b4ad8382b804d9a3ac356302c877dc774878504ce9bc4305929644771.87511984470006302b4ad8382b804d9a3ac351198447000F43418.9166666667740751330JXXTX MXRIX NXRI DX XNTX00AMIL 400 QC NACIONAL R COPART PJCAMens. Titular Faixa Etária Implant.T5268.9344771.875Mensalidade</v>
      </c>
      <c r="AX321">
        <f t="shared" si="14"/>
        <v>0</v>
      </c>
      <c r="AY321">
        <v>7</v>
      </c>
      <c r="AZ321">
        <v>1</v>
      </c>
      <c r="BA321">
        <f t="shared" si="13"/>
        <v>0</v>
      </c>
    </row>
    <row r="322" spans="1:53">
      <c r="A322" s="33"/>
      <c r="B322" s="33"/>
      <c r="C322" s="33"/>
      <c r="D322" s="33"/>
      <c r="E322" s="33"/>
      <c r="F322" s="36"/>
      <c r="G322" s="33"/>
      <c r="H322" s="33"/>
      <c r="I322" s="33"/>
      <c r="J322" s="36">
        <v>74081703</v>
      </c>
      <c r="K322" s="30">
        <v>0</v>
      </c>
      <c r="L322" s="36" t="s">
        <v>891</v>
      </c>
      <c r="M322" s="33"/>
      <c r="N322" s="33"/>
      <c r="O322" s="33"/>
      <c r="P322" s="33"/>
      <c r="Q322" s="33"/>
      <c r="R322" s="36">
        <v>807.71</v>
      </c>
      <c r="S322" s="36" t="s">
        <v>404</v>
      </c>
      <c r="T322" s="36" t="s">
        <v>404</v>
      </c>
      <c r="U322" s="36" t="s">
        <v>404</v>
      </c>
      <c r="V322" s="36">
        <v>57</v>
      </c>
      <c r="W322" s="36">
        <v>0</v>
      </c>
      <c r="X322" s="36">
        <v>1</v>
      </c>
      <c r="Y322" s="36">
        <v>173225</v>
      </c>
      <c r="Z322" s="37">
        <v>44761.875</v>
      </c>
      <c r="AA322" s="36" t="s">
        <v>392</v>
      </c>
      <c r="AB322" s="36">
        <v>0</v>
      </c>
      <c r="AC322" s="37"/>
      <c r="AD322" s="37">
        <v>44761.875</v>
      </c>
      <c r="AE322" s="37">
        <v>30371.875</v>
      </c>
      <c r="AF322" s="37">
        <v>43416.916666666664</v>
      </c>
      <c r="AG322" s="37"/>
      <c r="AH322" s="37">
        <v>43418.916666666664</v>
      </c>
      <c r="AI322" s="36"/>
      <c r="AJ322" s="36">
        <v>0</v>
      </c>
      <c r="AK322" s="36">
        <v>0</v>
      </c>
      <c r="AL322" s="36">
        <v>0</v>
      </c>
      <c r="AM322" s="36">
        <v>0</v>
      </c>
      <c r="AN322" s="36">
        <v>0</v>
      </c>
      <c r="AO322" s="36">
        <v>0</v>
      </c>
      <c r="AP322" s="36" t="s">
        <v>389</v>
      </c>
      <c r="AQ322" s="36">
        <v>43</v>
      </c>
      <c r="AR322" s="36" t="s">
        <v>394</v>
      </c>
      <c r="AS322" s="36">
        <v>96155</v>
      </c>
      <c r="AT322" s="36">
        <v>961.55</v>
      </c>
      <c r="AU322" s="36" t="s">
        <v>408</v>
      </c>
      <c r="AV322" s="43" t="s">
        <v>1079</v>
      </c>
      <c r="AW322" t="str">
        <f t="shared" si="12"/>
        <v>740817030FXBXXNX PXRXXRX DX XLVX807.71SIMSIMSIM570117322544761.875ANMEP044761.87530371.87543416.916666666743418.9166666667000000AMIL43NEXT PLUS RM RJ96155961.55ATIVORepasse</v>
      </c>
      <c r="AX322">
        <f t="shared" si="14"/>
        <v>0</v>
      </c>
      <c r="AY322">
        <v>7</v>
      </c>
      <c r="AZ322">
        <v>1</v>
      </c>
      <c r="BA322">
        <f t="shared" si="13"/>
        <v>0</v>
      </c>
    </row>
    <row r="323" spans="1:53">
      <c r="A323" s="33"/>
      <c r="B323" s="33"/>
      <c r="C323" s="33"/>
      <c r="D323" s="33"/>
      <c r="E323" s="33"/>
      <c r="F323" s="36"/>
      <c r="G323" s="33"/>
      <c r="H323" s="33"/>
      <c r="I323" s="33"/>
      <c r="J323" s="36">
        <v>74081703</v>
      </c>
      <c r="K323" s="30">
        <v>0</v>
      </c>
      <c r="L323" s="36" t="s">
        <v>891</v>
      </c>
      <c r="M323" s="33"/>
      <c r="N323" s="33"/>
      <c r="O323" s="33"/>
      <c r="P323" s="33"/>
      <c r="Q323" s="33"/>
      <c r="R323" s="36">
        <v>807.71</v>
      </c>
      <c r="S323" s="36" t="s">
        <v>404</v>
      </c>
      <c r="T323" s="36" t="s">
        <v>404</v>
      </c>
      <c r="U323" s="36" t="s">
        <v>404</v>
      </c>
      <c r="V323" s="36">
        <v>57</v>
      </c>
      <c r="W323" s="36">
        <v>0</v>
      </c>
      <c r="X323" s="36">
        <v>1</v>
      </c>
      <c r="Y323" s="36">
        <v>173225</v>
      </c>
      <c r="Z323" s="37">
        <v>44761.875</v>
      </c>
      <c r="AA323" s="36" t="s">
        <v>392</v>
      </c>
      <c r="AB323" s="36">
        <v>0</v>
      </c>
      <c r="AC323" s="37"/>
      <c r="AD323" s="37">
        <v>44761.875</v>
      </c>
      <c r="AE323" s="37">
        <v>30371.875</v>
      </c>
      <c r="AF323" s="37">
        <v>43416.916666666664</v>
      </c>
      <c r="AG323" s="37"/>
      <c r="AH323" s="37">
        <v>43418.916666666664</v>
      </c>
      <c r="AI323" s="36"/>
      <c r="AJ323" s="36">
        <v>0</v>
      </c>
      <c r="AK323" s="36">
        <v>0</v>
      </c>
      <c r="AL323" s="36">
        <v>0</v>
      </c>
      <c r="AM323" s="36">
        <v>0</v>
      </c>
      <c r="AN323" s="36">
        <v>0</v>
      </c>
      <c r="AO323" s="36">
        <v>0</v>
      </c>
      <c r="AP323" s="36" t="s">
        <v>389</v>
      </c>
      <c r="AQ323" s="36">
        <v>43</v>
      </c>
      <c r="AR323" s="36" t="s">
        <v>394</v>
      </c>
      <c r="AS323" s="36">
        <v>96155</v>
      </c>
      <c r="AT323" s="36">
        <v>961.55</v>
      </c>
      <c r="AU323" s="36" t="s">
        <v>408</v>
      </c>
      <c r="AV323" s="43" t="s">
        <v>1079</v>
      </c>
      <c r="AW323" t="str">
        <f t="shared" ref="AW323:AW386" si="15">CONCATENATE(A323,B323,C323,D323,E323,F323,G323,H323,I323,J323,K323,L323,M323,N323,O323,P323,Q323,R323,S323,T323,U323,V323,W323,X323,Y323,Z323,AA323,AB323,AC323,AD323,AE323,AF323,AG323,AH323,AI323,AJ323,AK323,AL323,AM323,AN323,AO323,AP323,AQ323,AR323,AS323,AT323,AU323,AV323)</f>
        <v>740817030FXBXXNX PXRXXRX DX XLVX807.71SIMSIMSIM570117322544761.875ANMEP044761.87530371.87543416.916666666743418.9166666667000000AMIL43NEXT PLUS RM RJ96155961.55ATIVORepasse</v>
      </c>
      <c r="AX323">
        <f t="shared" si="14"/>
        <v>1</v>
      </c>
      <c r="AY323">
        <v>7</v>
      </c>
      <c r="AZ323">
        <v>1</v>
      </c>
      <c r="BA323">
        <f t="shared" ref="BA323:BA386" si="16">IF(J323=J322,1,0)</f>
        <v>1</v>
      </c>
    </row>
    <row r="324" spans="1:53">
      <c r="A324" s="33"/>
      <c r="B324" s="33"/>
      <c r="C324" s="33"/>
      <c r="D324" s="33"/>
      <c r="E324" s="33"/>
      <c r="F324" s="36"/>
      <c r="G324" s="33"/>
      <c r="H324" s="33"/>
      <c r="I324" s="33"/>
      <c r="J324" s="36">
        <v>74081703</v>
      </c>
      <c r="K324" s="30">
        <v>0</v>
      </c>
      <c r="L324" s="36" t="s">
        <v>891</v>
      </c>
      <c r="M324" s="33"/>
      <c r="N324" s="33"/>
      <c r="O324" s="33"/>
      <c r="P324" s="33"/>
      <c r="Q324" s="33"/>
      <c r="R324" s="36">
        <v>807.71</v>
      </c>
      <c r="S324" s="36" t="s">
        <v>404</v>
      </c>
      <c r="T324" s="36" t="s">
        <v>404</v>
      </c>
      <c r="U324" s="36" t="s">
        <v>404</v>
      </c>
      <c r="V324" s="36">
        <v>57</v>
      </c>
      <c r="W324" s="36">
        <v>0</v>
      </c>
      <c r="X324" s="36">
        <v>1</v>
      </c>
      <c r="Y324" s="36">
        <v>173225</v>
      </c>
      <c r="Z324" s="37">
        <v>44761.875</v>
      </c>
      <c r="AA324" s="36" t="s">
        <v>392</v>
      </c>
      <c r="AB324" s="36">
        <v>0</v>
      </c>
      <c r="AC324" s="37"/>
      <c r="AD324" s="37">
        <v>44761.875</v>
      </c>
      <c r="AE324" s="37">
        <v>30371.875</v>
      </c>
      <c r="AF324" s="37">
        <v>43416.916666666664</v>
      </c>
      <c r="AG324" s="37"/>
      <c r="AH324" s="37">
        <v>43418.916666666664</v>
      </c>
      <c r="AI324" s="36"/>
      <c r="AJ324" s="36">
        <v>0</v>
      </c>
      <c r="AK324" s="36">
        <v>0</v>
      </c>
      <c r="AL324" s="36">
        <v>0</v>
      </c>
      <c r="AM324" s="36">
        <v>0</v>
      </c>
      <c r="AN324" s="36">
        <v>0</v>
      </c>
      <c r="AO324" s="36">
        <v>0</v>
      </c>
      <c r="AP324" s="36" t="s">
        <v>389</v>
      </c>
      <c r="AQ324" s="36">
        <v>43</v>
      </c>
      <c r="AR324" s="36" t="s">
        <v>394</v>
      </c>
      <c r="AS324" s="36">
        <v>96155</v>
      </c>
      <c r="AT324" s="36">
        <v>961.55</v>
      </c>
      <c r="AU324" s="36" t="s">
        <v>408</v>
      </c>
      <c r="AV324" s="43" t="s">
        <v>1079</v>
      </c>
      <c r="AW324" t="str">
        <f t="shared" si="15"/>
        <v>740817030FXBXXNX PXRXXRX DX XLVX807.71SIMSIMSIM570117322544761.875ANMEP044761.87530371.87543416.916666666743418.9166666667000000AMIL43NEXT PLUS RM RJ96155961.55ATIVORepasse</v>
      </c>
      <c r="AX324">
        <f t="shared" ref="AX324:AX387" si="17">IF(AW324=AW323,1,0)</f>
        <v>1</v>
      </c>
      <c r="AY324">
        <v>7</v>
      </c>
      <c r="AZ324">
        <v>1</v>
      </c>
      <c r="BA324">
        <f t="shared" si="16"/>
        <v>1</v>
      </c>
    </row>
    <row r="325" spans="1:53">
      <c r="A325" s="33"/>
      <c r="B325" s="33"/>
      <c r="C325" s="33"/>
      <c r="D325" s="33"/>
      <c r="E325" s="33"/>
      <c r="F325" s="34"/>
      <c r="G325" s="33"/>
      <c r="H325" s="33"/>
      <c r="I325" s="33"/>
      <c r="J325" s="34">
        <v>74081819</v>
      </c>
      <c r="K325" s="29">
        <v>0</v>
      </c>
      <c r="L325" s="34" t="s">
        <v>882</v>
      </c>
      <c r="M325" s="33"/>
      <c r="N325" s="33"/>
      <c r="O325" s="33"/>
      <c r="P325" s="33"/>
      <c r="Q325" s="33"/>
      <c r="R325" s="34">
        <v>1116.54</v>
      </c>
      <c r="S325" s="34" t="s">
        <v>404</v>
      </c>
      <c r="T325" s="34" t="s">
        <v>404</v>
      </c>
      <c r="U325" s="34" t="s">
        <v>386</v>
      </c>
      <c r="V325" s="34">
        <v>19</v>
      </c>
      <c r="W325" s="34">
        <v>0</v>
      </c>
      <c r="X325" s="34">
        <v>1</v>
      </c>
      <c r="Y325" s="34">
        <v>172716</v>
      </c>
      <c r="Z325" s="35">
        <v>44761.875</v>
      </c>
      <c r="AA325" s="34" t="s">
        <v>387</v>
      </c>
      <c r="AB325" s="34">
        <v>0</v>
      </c>
      <c r="AC325" s="35">
        <v>44720.875</v>
      </c>
      <c r="AD325" s="35">
        <v>44761.875</v>
      </c>
      <c r="AE325" s="35">
        <v>33548.916666666664</v>
      </c>
      <c r="AF325" s="35">
        <v>44720.875</v>
      </c>
      <c r="AG325" s="35"/>
      <c r="AH325" s="35">
        <v>43418.916666666664</v>
      </c>
      <c r="AI325" s="34">
        <v>74081820</v>
      </c>
      <c r="AJ325" s="34">
        <v>368</v>
      </c>
      <c r="AK325" s="34">
        <v>3022</v>
      </c>
      <c r="AL325" s="34">
        <v>30.22</v>
      </c>
      <c r="AM325" s="34">
        <v>3022</v>
      </c>
      <c r="AN325" s="34">
        <v>36.799999999999997</v>
      </c>
      <c r="AO325" s="34">
        <v>3680</v>
      </c>
      <c r="AP325" s="34" t="s">
        <v>389</v>
      </c>
      <c r="AQ325" s="34">
        <v>43</v>
      </c>
      <c r="AR325" s="34" t="s">
        <v>476</v>
      </c>
      <c r="AS325" s="34">
        <v>132923</v>
      </c>
      <c r="AT325" s="34">
        <v>1329.23</v>
      </c>
      <c r="AU325" s="34" t="s">
        <v>391</v>
      </c>
      <c r="AV325" s="43" t="s">
        <v>1079</v>
      </c>
      <c r="AW325" t="str">
        <f t="shared" si="15"/>
        <v>740818190DXNXXLX PXRXXRX LXPX1116.54SIMSIMNÃO190117271644761.875FNEL044720.87544761.87533548.916666666744720.87543418.916666666774081820368302230.22302236.83680AMIL43AMIL 400 QC NACIONAL1329231329.23INATIVORepasse</v>
      </c>
      <c r="AX325">
        <f t="shared" si="17"/>
        <v>0</v>
      </c>
      <c r="AY325">
        <v>7</v>
      </c>
      <c r="AZ325">
        <v>1</v>
      </c>
      <c r="BA325">
        <f t="shared" si="16"/>
        <v>0</v>
      </c>
    </row>
    <row r="326" spans="1:53">
      <c r="A326" s="33"/>
      <c r="B326" s="33"/>
      <c r="C326" s="33"/>
      <c r="D326" s="33"/>
      <c r="E326" s="33"/>
      <c r="F326" s="34"/>
      <c r="G326" s="33"/>
      <c r="H326" s="33"/>
      <c r="I326" s="33"/>
      <c r="J326" s="34">
        <v>74081819</v>
      </c>
      <c r="K326" s="29">
        <v>0</v>
      </c>
      <c r="L326" s="34" t="s">
        <v>882</v>
      </c>
      <c r="M326" s="33"/>
      <c r="N326" s="33"/>
      <c r="O326" s="33"/>
      <c r="P326" s="33"/>
      <c r="Q326" s="33"/>
      <c r="R326" s="34">
        <v>1116.54</v>
      </c>
      <c r="S326" s="34" t="s">
        <v>404</v>
      </c>
      <c r="T326" s="34" t="s">
        <v>404</v>
      </c>
      <c r="U326" s="34" t="s">
        <v>386</v>
      </c>
      <c r="V326" s="34">
        <v>19</v>
      </c>
      <c r="W326" s="34">
        <v>0</v>
      </c>
      <c r="X326" s="34">
        <v>1</v>
      </c>
      <c r="Y326" s="34">
        <v>172716</v>
      </c>
      <c r="Z326" s="35">
        <v>44761.875</v>
      </c>
      <c r="AA326" s="34" t="s">
        <v>387</v>
      </c>
      <c r="AB326" s="34">
        <v>0</v>
      </c>
      <c r="AC326" s="35">
        <v>44720.875</v>
      </c>
      <c r="AD326" s="35">
        <v>44761.875</v>
      </c>
      <c r="AE326" s="35">
        <v>33548.916666666664</v>
      </c>
      <c r="AF326" s="35">
        <v>44720.875</v>
      </c>
      <c r="AG326" s="35"/>
      <c r="AH326" s="35">
        <v>43418.916666666664</v>
      </c>
      <c r="AI326" s="34">
        <v>74081820</v>
      </c>
      <c r="AJ326" s="34">
        <v>368</v>
      </c>
      <c r="AK326" s="34">
        <v>3022</v>
      </c>
      <c r="AL326" s="34">
        <v>30.22</v>
      </c>
      <c r="AM326" s="34">
        <v>3022</v>
      </c>
      <c r="AN326" s="34">
        <v>36.799999999999997</v>
      </c>
      <c r="AO326" s="34">
        <v>3680</v>
      </c>
      <c r="AP326" s="34" t="s">
        <v>389</v>
      </c>
      <c r="AQ326" s="34">
        <v>43</v>
      </c>
      <c r="AR326" s="34" t="s">
        <v>476</v>
      </c>
      <c r="AS326" s="34">
        <v>132923</v>
      </c>
      <c r="AT326" s="34">
        <v>1329.23</v>
      </c>
      <c r="AU326" s="34" t="s">
        <v>391</v>
      </c>
      <c r="AV326" s="43" t="s">
        <v>1079</v>
      </c>
      <c r="AW326" t="str">
        <f t="shared" si="15"/>
        <v>740818190DXNXXLX PXRXXRX LXPX1116.54SIMSIMNÃO190117271644761.875FNEL044720.87544761.87533548.916666666744720.87543418.916666666774081820368302230.22302236.83680AMIL43AMIL 400 QC NACIONAL1329231329.23INATIVORepasse</v>
      </c>
      <c r="AX326">
        <f t="shared" si="17"/>
        <v>1</v>
      </c>
      <c r="AY326">
        <v>7</v>
      </c>
      <c r="AZ326">
        <v>1</v>
      </c>
      <c r="BA326">
        <f t="shared" si="16"/>
        <v>1</v>
      </c>
    </row>
    <row r="327" spans="1:53">
      <c r="A327" s="33"/>
      <c r="B327" s="33"/>
      <c r="C327" s="33"/>
      <c r="D327" s="33"/>
      <c r="E327" s="33"/>
      <c r="F327" s="34"/>
      <c r="G327" s="33"/>
      <c r="H327" s="33"/>
      <c r="I327" s="33"/>
      <c r="J327" s="34">
        <v>74081819</v>
      </c>
      <c r="K327" s="29">
        <v>0</v>
      </c>
      <c r="L327" s="34" t="s">
        <v>882</v>
      </c>
      <c r="M327" s="33"/>
      <c r="N327" s="33"/>
      <c r="O327" s="33"/>
      <c r="P327" s="33"/>
      <c r="Q327" s="33"/>
      <c r="R327" s="34">
        <v>1116.54</v>
      </c>
      <c r="S327" s="34" t="s">
        <v>404</v>
      </c>
      <c r="T327" s="34" t="s">
        <v>404</v>
      </c>
      <c r="U327" s="34" t="s">
        <v>386</v>
      </c>
      <c r="V327" s="34">
        <v>19</v>
      </c>
      <c r="W327" s="34">
        <v>0</v>
      </c>
      <c r="X327" s="34">
        <v>1</v>
      </c>
      <c r="Y327" s="34">
        <v>172716</v>
      </c>
      <c r="Z327" s="35">
        <v>44761.875</v>
      </c>
      <c r="AA327" s="34" t="s">
        <v>387</v>
      </c>
      <c r="AB327" s="34">
        <v>0</v>
      </c>
      <c r="AC327" s="35">
        <v>44720.875</v>
      </c>
      <c r="AD327" s="35">
        <v>44761.875</v>
      </c>
      <c r="AE327" s="35">
        <v>33548.916666666664</v>
      </c>
      <c r="AF327" s="35">
        <v>44720.875</v>
      </c>
      <c r="AG327" s="35"/>
      <c r="AH327" s="35">
        <v>43418.916666666664</v>
      </c>
      <c r="AI327" s="34">
        <v>74081820</v>
      </c>
      <c r="AJ327" s="34">
        <v>368</v>
      </c>
      <c r="AK327" s="34">
        <v>3022</v>
      </c>
      <c r="AL327" s="34">
        <v>30.22</v>
      </c>
      <c r="AM327" s="34">
        <v>3022</v>
      </c>
      <c r="AN327" s="34">
        <v>36.799999999999997</v>
      </c>
      <c r="AO327" s="34">
        <v>3680</v>
      </c>
      <c r="AP327" s="34" t="s">
        <v>389</v>
      </c>
      <c r="AQ327" s="34">
        <v>43</v>
      </c>
      <c r="AR327" s="34" t="s">
        <v>476</v>
      </c>
      <c r="AS327" s="34">
        <v>132923</v>
      </c>
      <c r="AT327" s="34">
        <v>1329.23</v>
      </c>
      <c r="AU327" s="34" t="s">
        <v>391</v>
      </c>
      <c r="AV327" s="43" t="s">
        <v>1079</v>
      </c>
      <c r="AW327" t="str">
        <f t="shared" si="15"/>
        <v>740818190DXNXXLX PXRXXRX LXPX1116.54SIMSIMNÃO190117271644761.875FNEL044720.87544761.87533548.916666666744720.87543418.916666666774081820368302230.22302236.83680AMIL43AMIL 400 QC NACIONAL1329231329.23INATIVORepasse</v>
      </c>
      <c r="AX327">
        <f t="shared" si="17"/>
        <v>1</v>
      </c>
      <c r="AY327">
        <v>7</v>
      </c>
      <c r="AZ327">
        <v>1</v>
      </c>
      <c r="BA327">
        <f t="shared" si="16"/>
        <v>1</v>
      </c>
    </row>
    <row r="328" spans="1:53">
      <c r="A328" s="33"/>
      <c r="B328" s="33"/>
      <c r="C328" s="33"/>
      <c r="D328" s="33"/>
      <c r="E328" s="33"/>
      <c r="F328" s="36"/>
      <c r="G328" s="33"/>
      <c r="H328" s="33"/>
      <c r="I328" s="33"/>
      <c r="J328" s="36">
        <v>74081822</v>
      </c>
      <c r="K328" s="30">
        <v>0</v>
      </c>
      <c r="L328" s="36" t="s">
        <v>887</v>
      </c>
      <c r="M328" s="33"/>
      <c r="N328" s="33"/>
      <c r="O328" s="33"/>
      <c r="P328" s="33"/>
      <c r="Q328" s="33"/>
      <c r="R328" s="36">
        <v>2343.0700000000002</v>
      </c>
      <c r="S328" s="36" t="s">
        <v>404</v>
      </c>
      <c r="T328" s="36" t="s">
        <v>404</v>
      </c>
      <c r="U328" s="36" t="s">
        <v>404</v>
      </c>
      <c r="V328" s="36">
        <v>57</v>
      </c>
      <c r="W328" s="36">
        <v>0</v>
      </c>
      <c r="X328" s="36">
        <v>1</v>
      </c>
      <c r="Y328" s="36">
        <v>172749</v>
      </c>
      <c r="Z328" s="37">
        <v>44761.875</v>
      </c>
      <c r="AA328" s="36" t="s">
        <v>392</v>
      </c>
      <c r="AB328" s="36">
        <v>0</v>
      </c>
      <c r="AC328" s="37"/>
      <c r="AD328" s="37">
        <v>44761.875</v>
      </c>
      <c r="AE328" s="37">
        <v>28688.875</v>
      </c>
      <c r="AF328" s="37">
        <v>43416.916666666664</v>
      </c>
      <c r="AG328" s="37"/>
      <c r="AH328" s="37">
        <v>43418.916666666664</v>
      </c>
      <c r="AI328" s="36"/>
      <c r="AJ328" s="36">
        <v>0</v>
      </c>
      <c r="AK328" s="36">
        <v>0</v>
      </c>
      <c r="AL328" s="36">
        <v>0</v>
      </c>
      <c r="AM328" s="36">
        <v>0</v>
      </c>
      <c r="AN328" s="36">
        <v>0</v>
      </c>
      <c r="AO328" s="36">
        <v>0</v>
      </c>
      <c r="AP328" s="36" t="s">
        <v>389</v>
      </c>
      <c r="AQ328" s="36">
        <v>43</v>
      </c>
      <c r="AR328" s="36" t="s">
        <v>390</v>
      </c>
      <c r="AS328" s="36">
        <v>278937</v>
      </c>
      <c r="AT328" s="36">
        <v>2789.37</v>
      </c>
      <c r="AU328" s="36" t="s">
        <v>408</v>
      </c>
      <c r="AV328" s="43" t="s">
        <v>1079</v>
      </c>
      <c r="AW328" t="str">
        <f t="shared" si="15"/>
        <v>740818220TXLXTX GUXMXRXX RXX MXXRXLLX2343.07SIMSIMSIM570117274944761.875ANMEP044761.87528688.87543416.916666666743418.9166666667000000AMIL43AMIL 400 QP NACIONAL2789372789.37ATIVORepasse</v>
      </c>
      <c r="AX328">
        <f t="shared" si="17"/>
        <v>0</v>
      </c>
      <c r="AY328">
        <v>7</v>
      </c>
      <c r="AZ328">
        <v>1</v>
      </c>
      <c r="BA328">
        <f t="shared" si="16"/>
        <v>0</v>
      </c>
    </row>
    <row r="329" spans="1:53">
      <c r="A329" s="33"/>
      <c r="B329" s="33"/>
      <c r="C329" s="33"/>
      <c r="D329" s="33"/>
      <c r="E329" s="33"/>
      <c r="F329" s="36"/>
      <c r="G329" s="33"/>
      <c r="H329" s="33"/>
      <c r="I329" s="33"/>
      <c r="J329" s="36">
        <v>74081822</v>
      </c>
      <c r="K329" s="30">
        <v>0</v>
      </c>
      <c r="L329" s="36" t="s">
        <v>887</v>
      </c>
      <c r="M329" s="33"/>
      <c r="N329" s="33"/>
      <c r="O329" s="33"/>
      <c r="P329" s="33"/>
      <c r="Q329" s="33"/>
      <c r="R329" s="36">
        <v>2343.0700000000002</v>
      </c>
      <c r="S329" s="36" t="s">
        <v>404</v>
      </c>
      <c r="T329" s="36" t="s">
        <v>404</v>
      </c>
      <c r="U329" s="36" t="s">
        <v>404</v>
      </c>
      <c r="V329" s="36">
        <v>57</v>
      </c>
      <c r="W329" s="36">
        <v>0</v>
      </c>
      <c r="X329" s="36">
        <v>1</v>
      </c>
      <c r="Y329" s="36">
        <v>172749</v>
      </c>
      <c r="Z329" s="37">
        <v>44761.875</v>
      </c>
      <c r="AA329" s="36" t="s">
        <v>392</v>
      </c>
      <c r="AB329" s="36">
        <v>0</v>
      </c>
      <c r="AC329" s="37"/>
      <c r="AD329" s="37">
        <v>44761.875</v>
      </c>
      <c r="AE329" s="37">
        <v>28688.875</v>
      </c>
      <c r="AF329" s="37">
        <v>43416.916666666664</v>
      </c>
      <c r="AG329" s="37"/>
      <c r="AH329" s="37">
        <v>43418.916666666664</v>
      </c>
      <c r="AI329" s="36"/>
      <c r="AJ329" s="36">
        <v>0</v>
      </c>
      <c r="AK329" s="36">
        <v>0</v>
      </c>
      <c r="AL329" s="36">
        <v>0</v>
      </c>
      <c r="AM329" s="36">
        <v>0</v>
      </c>
      <c r="AN329" s="36">
        <v>0</v>
      </c>
      <c r="AO329" s="36">
        <v>0</v>
      </c>
      <c r="AP329" s="36" t="s">
        <v>389</v>
      </c>
      <c r="AQ329" s="36">
        <v>43</v>
      </c>
      <c r="AR329" s="36" t="s">
        <v>390</v>
      </c>
      <c r="AS329" s="36">
        <v>278937</v>
      </c>
      <c r="AT329" s="36">
        <v>2789.37</v>
      </c>
      <c r="AU329" s="36" t="s">
        <v>408</v>
      </c>
      <c r="AV329" s="43" t="s">
        <v>1079</v>
      </c>
      <c r="AW329" t="str">
        <f t="shared" si="15"/>
        <v>740818220TXLXTX GUXMXRXX RXX MXXRXLLX2343.07SIMSIMSIM570117274944761.875ANMEP044761.87528688.87543416.916666666743418.9166666667000000AMIL43AMIL 400 QP NACIONAL2789372789.37ATIVORepasse</v>
      </c>
      <c r="AX329">
        <f t="shared" si="17"/>
        <v>1</v>
      </c>
      <c r="AY329">
        <v>7</v>
      </c>
      <c r="AZ329">
        <v>1</v>
      </c>
      <c r="BA329">
        <f t="shared" si="16"/>
        <v>1</v>
      </c>
    </row>
    <row r="330" spans="1:53">
      <c r="A330" s="33"/>
      <c r="B330" s="33"/>
      <c r="C330" s="33"/>
      <c r="D330" s="33"/>
      <c r="E330" s="33"/>
      <c r="F330" s="36"/>
      <c r="G330" s="33"/>
      <c r="H330" s="33"/>
      <c r="I330" s="33"/>
      <c r="J330" s="36">
        <v>74081822</v>
      </c>
      <c r="K330" s="30">
        <v>0</v>
      </c>
      <c r="L330" s="36" t="s">
        <v>887</v>
      </c>
      <c r="M330" s="33"/>
      <c r="N330" s="33"/>
      <c r="O330" s="33"/>
      <c r="P330" s="33"/>
      <c r="Q330" s="33"/>
      <c r="R330" s="36">
        <v>2343.0700000000002</v>
      </c>
      <c r="S330" s="36" t="s">
        <v>404</v>
      </c>
      <c r="T330" s="36" t="s">
        <v>404</v>
      </c>
      <c r="U330" s="36" t="s">
        <v>404</v>
      </c>
      <c r="V330" s="36">
        <v>57</v>
      </c>
      <c r="W330" s="36">
        <v>0</v>
      </c>
      <c r="X330" s="36">
        <v>1</v>
      </c>
      <c r="Y330" s="36">
        <v>172749</v>
      </c>
      <c r="Z330" s="37">
        <v>44761.875</v>
      </c>
      <c r="AA330" s="36" t="s">
        <v>392</v>
      </c>
      <c r="AB330" s="36">
        <v>0</v>
      </c>
      <c r="AC330" s="37"/>
      <c r="AD330" s="37">
        <v>44761.875</v>
      </c>
      <c r="AE330" s="37">
        <v>28688.875</v>
      </c>
      <c r="AF330" s="37">
        <v>43416.916666666664</v>
      </c>
      <c r="AG330" s="37"/>
      <c r="AH330" s="37">
        <v>43418.916666666664</v>
      </c>
      <c r="AI330" s="36"/>
      <c r="AJ330" s="36">
        <v>0</v>
      </c>
      <c r="AK330" s="36">
        <v>0</v>
      </c>
      <c r="AL330" s="36">
        <v>0</v>
      </c>
      <c r="AM330" s="36">
        <v>0</v>
      </c>
      <c r="AN330" s="36">
        <v>0</v>
      </c>
      <c r="AO330" s="36">
        <v>0</v>
      </c>
      <c r="AP330" s="36" t="s">
        <v>389</v>
      </c>
      <c r="AQ330" s="36">
        <v>43</v>
      </c>
      <c r="AR330" s="36" t="s">
        <v>390</v>
      </c>
      <c r="AS330" s="36">
        <v>278937</v>
      </c>
      <c r="AT330" s="36">
        <v>2789.37</v>
      </c>
      <c r="AU330" s="36" t="s">
        <v>408</v>
      </c>
      <c r="AV330" s="43" t="s">
        <v>1079</v>
      </c>
      <c r="AW330" t="str">
        <f t="shared" si="15"/>
        <v>740818220TXLXTX GUXMXRXX RXX MXXRXLLX2343.07SIMSIMSIM570117274944761.875ANMEP044761.87528688.87543416.916666666743418.9166666667000000AMIL43AMIL 400 QP NACIONAL2789372789.37ATIVORepasse</v>
      </c>
      <c r="AX330">
        <f t="shared" si="17"/>
        <v>1</v>
      </c>
      <c r="AY330">
        <v>7</v>
      </c>
      <c r="AZ330">
        <v>1</v>
      </c>
      <c r="BA330">
        <f t="shared" si="16"/>
        <v>1</v>
      </c>
    </row>
    <row r="331" spans="1:53">
      <c r="A331" s="33"/>
      <c r="B331" s="33"/>
      <c r="C331" s="33"/>
      <c r="D331" s="33"/>
      <c r="E331" s="33"/>
      <c r="F331" s="34"/>
      <c r="G331" s="33"/>
      <c r="H331" s="33"/>
      <c r="I331" s="33"/>
      <c r="J331" s="34">
        <v>74081876</v>
      </c>
      <c r="K331" s="29">
        <v>0</v>
      </c>
      <c r="L331" s="34" t="s">
        <v>886</v>
      </c>
      <c r="M331" s="33"/>
      <c r="N331" s="33"/>
      <c r="O331" s="33"/>
      <c r="P331" s="33"/>
      <c r="Q331" s="33"/>
      <c r="R331" s="34">
        <v>1038.1099999999999</v>
      </c>
      <c r="S331" s="34" t="s">
        <v>404</v>
      </c>
      <c r="T331" s="34" t="s">
        <v>404</v>
      </c>
      <c r="U331" s="34" t="s">
        <v>404</v>
      </c>
      <c r="V331" s="34">
        <v>19</v>
      </c>
      <c r="W331" s="34">
        <v>0</v>
      </c>
      <c r="X331" s="34">
        <v>1</v>
      </c>
      <c r="Y331" s="34">
        <v>172748</v>
      </c>
      <c r="Z331" s="35">
        <v>44761.875</v>
      </c>
      <c r="AA331" s="34" t="s">
        <v>387</v>
      </c>
      <c r="AB331" s="34">
        <v>0</v>
      </c>
      <c r="AC331" s="35">
        <v>44749.875</v>
      </c>
      <c r="AD331" s="35">
        <v>44761.875</v>
      </c>
      <c r="AE331" s="35">
        <v>39104.916666666664</v>
      </c>
      <c r="AF331" s="35">
        <v>44749.875</v>
      </c>
      <c r="AG331" s="35">
        <v>43478.916666666664</v>
      </c>
      <c r="AH331" s="35">
        <v>43418.916666666664</v>
      </c>
      <c r="AI331" s="34"/>
      <c r="AJ331" s="34">
        <v>0</v>
      </c>
      <c r="AK331" s="34">
        <v>0</v>
      </c>
      <c r="AL331" s="34">
        <v>0</v>
      </c>
      <c r="AM331" s="34">
        <v>0</v>
      </c>
      <c r="AN331" s="34">
        <v>0</v>
      </c>
      <c r="AO331" s="34">
        <v>0</v>
      </c>
      <c r="AP331" s="34" t="s">
        <v>389</v>
      </c>
      <c r="AQ331" s="34">
        <v>43</v>
      </c>
      <c r="AR331" s="34" t="s">
        <v>476</v>
      </c>
      <c r="AS331" s="34">
        <v>123586</v>
      </c>
      <c r="AT331" s="34">
        <v>1235.8599999999999</v>
      </c>
      <c r="AU331" s="34" t="s">
        <v>391</v>
      </c>
      <c r="AV331" s="43" t="s">
        <v>1079</v>
      </c>
      <c r="AW331" t="str">
        <f t="shared" si="15"/>
        <v>740818760DXVX MXDXTX DX NXWXMXNTX1038.11SIMSIMSIM190117274844761.875FNEL044749.87544761.87539104.916666666744749.87543478.916666666743418.9166666667000000AMIL43AMIL 400 QC NACIONAL1235861235.86INATIVORepasse</v>
      </c>
      <c r="AX331">
        <f t="shared" si="17"/>
        <v>0</v>
      </c>
      <c r="AY331">
        <v>7</v>
      </c>
      <c r="AZ331">
        <v>1</v>
      </c>
      <c r="BA331">
        <f t="shared" si="16"/>
        <v>0</v>
      </c>
    </row>
    <row r="332" spans="1:53">
      <c r="A332" s="33"/>
      <c r="B332" s="33"/>
      <c r="C332" s="33"/>
      <c r="D332" s="33"/>
      <c r="E332" s="33"/>
      <c r="F332" s="34"/>
      <c r="G332" s="33"/>
      <c r="H332" s="33"/>
      <c r="I332" s="33"/>
      <c r="J332" s="34">
        <v>74081876</v>
      </c>
      <c r="K332" s="29">
        <v>0</v>
      </c>
      <c r="L332" s="34" t="s">
        <v>886</v>
      </c>
      <c r="M332" s="33"/>
      <c r="N332" s="33"/>
      <c r="O332" s="33"/>
      <c r="P332" s="33"/>
      <c r="Q332" s="33"/>
      <c r="R332" s="34">
        <v>1038.1099999999999</v>
      </c>
      <c r="S332" s="34" t="s">
        <v>404</v>
      </c>
      <c r="T332" s="34" t="s">
        <v>404</v>
      </c>
      <c r="U332" s="34" t="s">
        <v>404</v>
      </c>
      <c r="V332" s="34">
        <v>19</v>
      </c>
      <c r="W332" s="34">
        <v>0</v>
      </c>
      <c r="X332" s="34">
        <v>1</v>
      </c>
      <c r="Y332" s="34">
        <v>172748</v>
      </c>
      <c r="Z332" s="35">
        <v>44761.875</v>
      </c>
      <c r="AA332" s="34" t="s">
        <v>387</v>
      </c>
      <c r="AB332" s="34">
        <v>0</v>
      </c>
      <c r="AC332" s="35">
        <v>44749.875</v>
      </c>
      <c r="AD332" s="35">
        <v>44761.875</v>
      </c>
      <c r="AE332" s="35">
        <v>39104.916666666664</v>
      </c>
      <c r="AF332" s="35">
        <v>44749.875</v>
      </c>
      <c r="AG332" s="35">
        <v>43478.916666666664</v>
      </c>
      <c r="AH332" s="35">
        <v>43418.916666666664</v>
      </c>
      <c r="AI332" s="34"/>
      <c r="AJ332" s="34">
        <v>0</v>
      </c>
      <c r="AK332" s="34">
        <v>0</v>
      </c>
      <c r="AL332" s="34">
        <v>0</v>
      </c>
      <c r="AM332" s="34">
        <v>0</v>
      </c>
      <c r="AN332" s="34">
        <v>0</v>
      </c>
      <c r="AO332" s="34">
        <v>0</v>
      </c>
      <c r="AP332" s="34" t="s">
        <v>389</v>
      </c>
      <c r="AQ332" s="34">
        <v>43</v>
      </c>
      <c r="AR332" s="34" t="s">
        <v>476</v>
      </c>
      <c r="AS332" s="34">
        <v>123586</v>
      </c>
      <c r="AT332" s="34">
        <v>1235.8599999999999</v>
      </c>
      <c r="AU332" s="34" t="s">
        <v>391</v>
      </c>
      <c r="AV332" s="43" t="s">
        <v>1079</v>
      </c>
      <c r="AW332" t="str">
        <f t="shared" si="15"/>
        <v>740818760DXVX MXDXTX DX NXWXMXNTX1038.11SIMSIMSIM190117274844761.875FNEL044749.87544761.87539104.916666666744749.87543478.916666666743418.9166666667000000AMIL43AMIL 400 QC NACIONAL1235861235.86INATIVORepasse</v>
      </c>
      <c r="AX332">
        <f t="shared" si="17"/>
        <v>1</v>
      </c>
      <c r="AY332">
        <v>7</v>
      </c>
      <c r="AZ332">
        <v>1</v>
      </c>
      <c r="BA332">
        <f t="shared" si="16"/>
        <v>1</v>
      </c>
    </row>
    <row r="333" spans="1:53">
      <c r="A333" s="33"/>
      <c r="B333" s="33"/>
      <c r="C333" s="33"/>
      <c r="D333" s="33"/>
      <c r="E333" s="33"/>
      <c r="F333" s="34"/>
      <c r="G333" s="33"/>
      <c r="H333" s="33"/>
      <c r="I333" s="33"/>
      <c r="J333" s="34">
        <v>74081876</v>
      </c>
      <c r="K333" s="29">
        <v>0</v>
      </c>
      <c r="L333" s="34" t="s">
        <v>886</v>
      </c>
      <c r="M333" s="33"/>
      <c r="N333" s="33"/>
      <c r="O333" s="33"/>
      <c r="P333" s="33"/>
      <c r="Q333" s="33"/>
      <c r="R333" s="34">
        <v>1038.1099999999999</v>
      </c>
      <c r="S333" s="34" t="s">
        <v>404</v>
      </c>
      <c r="T333" s="34" t="s">
        <v>404</v>
      </c>
      <c r="U333" s="34" t="s">
        <v>404</v>
      </c>
      <c r="V333" s="34">
        <v>19</v>
      </c>
      <c r="W333" s="34">
        <v>0</v>
      </c>
      <c r="X333" s="34">
        <v>1</v>
      </c>
      <c r="Y333" s="34">
        <v>172748</v>
      </c>
      <c r="Z333" s="35">
        <v>44761.875</v>
      </c>
      <c r="AA333" s="34" t="s">
        <v>387</v>
      </c>
      <c r="AB333" s="34">
        <v>0</v>
      </c>
      <c r="AC333" s="35">
        <v>44749.875</v>
      </c>
      <c r="AD333" s="35">
        <v>44761.875</v>
      </c>
      <c r="AE333" s="35">
        <v>39104.916666666664</v>
      </c>
      <c r="AF333" s="35">
        <v>44749.875</v>
      </c>
      <c r="AG333" s="35">
        <v>43478.916666666664</v>
      </c>
      <c r="AH333" s="35">
        <v>43418.916666666664</v>
      </c>
      <c r="AI333" s="34"/>
      <c r="AJ333" s="34">
        <v>0</v>
      </c>
      <c r="AK333" s="34">
        <v>0</v>
      </c>
      <c r="AL333" s="34">
        <v>0</v>
      </c>
      <c r="AM333" s="34">
        <v>0</v>
      </c>
      <c r="AN333" s="34">
        <v>0</v>
      </c>
      <c r="AO333" s="34">
        <v>0</v>
      </c>
      <c r="AP333" s="34" t="s">
        <v>389</v>
      </c>
      <c r="AQ333" s="34">
        <v>43</v>
      </c>
      <c r="AR333" s="34" t="s">
        <v>476</v>
      </c>
      <c r="AS333" s="34">
        <v>123586</v>
      </c>
      <c r="AT333" s="34">
        <v>1235.8599999999999</v>
      </c>
      <c r="AU333" s="34" t="s">
        <v>391</v>
      </c>
      <c r="AV333" s="43" t="s">
        <v>1079</v>
      </c>
      <c r="AW333" t="str">
        <f t="shared" si="15"/>
        <v>740818760DXVX MXDXTX DX NXWXMXNTX1038.11SIMSIMSIM190117274844761.875FNEL044749.87544761.87539104.916666666744749.87543478.916666666743418.9166666667000000AMIL43AMIL 400 QC NACIONAL1235861235.86INATIVORepasse</v>
      </c>
      <c r="AX333">
        <f t="shared" si="17"/>
        <v>1</v>
      </c>
      <c r="AY333">
        <v>7</v>
      </c>
      <c r="AZ333">
        <v>1</v>
      </c>
      <c r="BA333">
        <f t="shared" si="16"/>
        <v>1</v>
      </c>
    </row>
    <row r="334" spans="1:53">
      <c r="A334" s="33"/>
      <c r="B334" s="33"/>
      <c r="C334" s="33"/>
      <c r="D334" s="33"/>
      <c r="E334" s="33"/>
      <c r="F334" s="34">
        <v>0</v>
      </c>
      <c r="G334" s="33"/>
      <c r="H334" s="33"/>
      <c r="I334" s="33"/>
      <c r="J334" s="34">
        <v>74090917</v>
      </c>
      <c r="K334" s="29">
        <v>0</v>
      </c>
      <c r="L334" s="34" t="s">
        <v>890</v>
      </c>
      <c r="M334" s="33"/>
      <c r="N334" s="33"/>
      <c r="O334" s="33"/>
      <c r="P334" s="33"/>
      <c r="Q334" s="33"/>
      <c r="R334" s="34">
        <v>664.5</v>
      </c>
      <c r="S334" s="34" t="s">
        <v>404</v>
      </c>
      <c r="T334" s="34" t="s">
        <v>404</v>
      </c>
      <c r="U334" s="34" t="s">
        <v>404</v>
      </c>
      <c r="V334" s="34">
        <v>57</v>
      </c>
      <c r="W334" s="34">
        <v>0</v>
      </c>
      <c r="X334" s="34">
        <v>1</v>
      </c>
      <c r="Y334" s="34">
        <v>173205</v>
      </c>
      <c r="Z334" s="35">
        <v>44761.875</v>
      </c>
      <c r="AA334" s="34" t="s">
        <v>392</v>
      </c>
      <c r="AB334" s="34">
        <v>0</v>
      </c>
      <c r="AC334" s="35"/>
      <c r="AD334" s="35">
        <v>44761.875</v>
      </c>
      <c r="AE334" s="35">
        <v>32645.875</v>
      </c>
      <c r="AF334" s="35">
        <v>43417.916666666664</v>
      </c>
      <c r="AG334" s="35"/>
      <c r="AH334" s="35">
        <v>43418.916666666664</v>
      </c>
      <c r="AI334" s="34"/>
      <c r="AJ334" s="34">
        <v>0</v>
      </c>
      <c r="AK334" s="34">
        <v>0</v>
      </c>
      <c r="AL334" s="34">
        <v>0</v>
      </c>
      <c r="AM334" s="34">
        <v>0</v>
      </c>
      <c r="AN334" s="34">
        <v>0</v>
      </c>
      <c r="AO334" s="34">
        <v>0</v>
      </c>
      <c r="AP334" s="34" t="s">
        <v>389</v>
      </c>
      <c r="AQ334" s="34">
        <v>43</v>
      </c>
      <c r="AR334" s="34" t="s">
        <v>400</v>
      </c>
      <c r="AS334" s="34">
        <v>79106</v>
      </c>
      <c r="AT334" s="34">
        <v>791.06</v>
      </c>
      <c r="AU334" s="34" t="s">
        <v>408</v>
      </c>
      <c r="AV334" s="43" t="s">
        <v>1079</v>
      </c>
      <c r="AW334" t="str">
        <f t="shared" si="15"/>
        <v>0740909170JULXXNX XUZX DX XLVX664.5SIMSIMSIM570117320544761.875ANMEP044761.87532645.87543417.916666666743418.9166666667000000AMIL43NEXT MUNICIPAL SÃO PAULO79106791.06ATIVORepasse</v>
      </c>
      <c r="AX334">
        <f t="shared" si="17"/>
        <v>0</v>
      </c>
      <c r="AY334">
        <v>7</v>
      </c>
      <c r="AZ334">
        <v>1</v>
      </c>
      <c r="BA334">
        <f t="shared" si="16"/>
        <v>0</v>
      </c>
    </row>
    <row r="335" spans="1:53">
      <c r="A335" s="33"/>
      <c r="B335" s="33"/>
      <c r="C335" s="33"/>
      <c r="D335" s="33"/>
      <c r="E335" s="33"/>
      <c r="F335" s="34">
        <v>0</v>
      </c>
      <c r="G335" s="33"/>
      <c r="H335" s="33"/>
      <c r="I335" s="33"/>
      <c r="J335" s="34">
        <v>74090917</v>
      </c>
      <c r="K335" s="29">
        <v>0</v>
      </c>
      <c r="L335" s="34" t="s">
        <v>890</v>
      </c>
      <c r="M335" s="33"/>
      <c r="N335" s="33"/>
      <c r="O335" s="33"/>
      <c r="P335" s="33"/>
      <c r="Q335" s="33"/>
      <c r="R335" s="34">
        <v>664.5</v>
      </c>
      <c r="S335" s="34" t="s">
        <v>404</v>
      </c>
      <c r="T335" s="34" t="s">
        <v>404</v>
      </c>
      <c r="U335" s="34" t="s">
        <v>404</v>
      </c>
      <c r="V335" s="34">
        <v>57</v>
      </c>
      <c r="W335" s="34">
        <v>0</v>
      </c>
      <c r="X335" s="34">
        <v>1</v>
      </c>
      <c r="Y335" s="34">
        <v>173205</v>
      </c>
      <c r="Z335" s="35">
        <v>44761.875</v>
      </c>
      <c r="AA335" s="34" t="s">
        <v>392</v>
      </c>
      <c r="AB335" s="34">
        <v>0</v>
      </c>
      <c r="AC335" s="35"/>
      <c r="AD335" s="35">
        <v>44761.875</v>
      </c>
      <c r="AE335" s="35">
        <v>32645.875</v>
      </c>
      <c r="AF335" s="35">
        <v>43417.916666666664</v>
      </c>
      <c r="AG335" s="35"/>
      <c r="AH335" s="35">
        <v>43418.916666666664</v>
      </c>
      <c r="AI335" s="34"/>
      <c r="AJ335" s="34">
        <v>0</v>
      </c>
      <c r="AK335" s="34">
        <v>0</v>
      </c>
      <c r="AL335" s="34">
        <v>0</v>
      </c>
      <c r="AM335" s="34">
        <v>0</v>
      </c>
      <c r="AN335" s="34">
        <v>0</v>
      </c>
      <c r="AO335" s="34">
        <v>0</v>
      </c>
      <c r="AP335" s="34" t="s">
        <v>389</v>
      </c>
      <c r="AQ335" s="34">
        <v>43</v>
      </c>
      <c r="AR335" s="34" t="s">
        <v>400</v>
      </c>
      <c r="AS335" s="34">
        <v>79106</v>
      </c>
      <c r="AT335" s="34">
        <v>791.06</v>
      </c>
      <c r="AU335" s="34" t="s">
        <v>408</v>
      </c>
      <c r="AV335" s="43" t="s">
        <v>1079</v>
      </c>
      <c r="AW335" t="str">
        <f t="shared" si="15"/>
        <v>0740909170JULXXNX XUZX DX XLVX664.5SIMSIMSIM570117320544761.875ANMEP044761.87532645.87543417.916666666743418.9166666667000000AMIL43NEXT MUNICIPAL SÃO PAULO79106791.06ATIVORepasse</v>
      </c>
      <c r="AX335">
        <f t="shared" si="17"/>
        <v>1</v>
      </c>
      <c r="AY335">
        <v>7</v>
      </c>
      <c r="AZ335">
        <v>1</v>
      </c>
      <c r="BA335">
        <f t="shared" si="16"/>
        <v>1</v>
      </c>
    </row>
    <row r="336" spans="1:53">
      <c r="A336" s="33"/>
      <c r="B336" s="33"/>
      <c r="C336" s="33"/>
      <c r="D336" s="33"/>
      <c r="E336" s="33"/>
      <c r="F336" s="34">
        <v>0</v>
      </c>
      <c r="G336" s="33"/>
      <c r="H336" s="33"/>
      <c r="I336" s="33"/>
      <c r="J336" s="34">
        <v>74090917</v>
      </c>
      <c r="K336" s="29">
        <v>0</v>
      </c>
      <c r="L336" s="34" t="s">
        <v>890</v>
      </c>
      <c r="M336" s="33"/>
      <c r="N336" s="33"/>
      <c r="O336" s="33"/>
      <c r="P336" s="33"/>
      <c r="Q336" s="33"/>
      <c r="R336" s="34">
        <v>664.5</v>
      </c>
      <c r="S336" s="34" t="s">
        <v>404</v>
      </c>
      <c r="T336" s="34" t="s">
        <v>404</v>
      </c>
      <c r="U336" s="34" t="s">
        <v>404</v>
      </c>
      <c r="V336" s="34">
        <v>57</v>
      </c>
      <c r="W336" s="34">
        <v>0</v>
      </c>
      <c r="X336" s="34">
        <v>1</v>
      </c>
      <c r="Y336" s="34">
        <v>173205</v>
      </c>
      <c r="Z336" s="35">
        <v>44761.875</v>
      </c>
      <c r="AA336" s="34" t="s">
        <v>392</v>
      </c>
      <c r="AB336" s="34">
        <v>0</v>
      </c>
      <c r="AC336" s="35"/>
      <c r="AD336" s="35">
        <v>44761.875</v>
      </c>
      <c r="AE336" s="35">
        <v>32645.875</v>
      </c>
      <c r="AF336" s="35">
        <v>43417.916666666664</v>
      </c>
      <c r="AG336" s="35"/>
      <c r="AH336" s="35">
        <v>43418.916666666664</v>
      </c>
      <c r="AI336" s="34"/>
      <c r="AJ336" s="34">
        <v>0</v>
      </c>
      <c r="AK336" s="34">
        <v>0</v>
      </c>
      <c r="AL336" s="34">
        <v>0</v>
      </c>
      <c r="AM336" s="34">
        <v>0</v>
      </c>
      <c r="AN336" s="34">
        <v>0</v>
      </c>
      <c r="AO336" s="34">
        <v>0</v>
      </c>
      <c r="AP336" s="34" t="s">
        <v>389</v>
      </c>
      <c r="AQ336" s="34">
        <v>43</v>
      </c>
      <c r="AR336" s="34" t="s">
        <v>400</v>
      </c>
      <c r="AS336" s="34">
        <v>79106</v>
      </c>
      <c r="AT336" s="34">
        <v>791.06</v>
      </c>
      <c r="AU336" s="34" t="s">
        <v>408</v>
      </c>
      <c r="AV336" s="43" t="s">
        <v>1079</v>
      </c>
      <c r="AW336" t="str">
        <f t="shared" si="15"/>
        <v>0740909170JULXXNX XUZX DX XLVX664.5SIMSIMSIM570117320544761.875ANMEP044761.87532645.87543417.916666666743418.9166666667000000AMIL43NEXT MUNICIPAL SÃO PAULO79106791.06ATIVORepasse</v>
      </c>
      <c r="AX336">
        <f t="shared" si="17"/>
        <v>1</v>
      </c>
      <c r="AY336">
        <v>7</v>
      </c>
      <c r="AZ336">
        <v>1</v>
      </c>
      <c r="BA336">
        <f t="shared" si="16"/>
        <v>1</v>
      </c>
    </row>
    <row r="337" spans="1:53">
      <c r="A337" s="33"/>
      <c r="B337" s="33"/>
      <c r="C337" s="33"/>
      <c r="D337" s="33"/>
      <c r="E337" s="33"/>
      <c r="F337" s="34"/>
      <c r="G337" s="33"/>
      <c r="H337" s="33"/>
      <c r="I337" s="33"/>
      <c r="J337" s="34">
        <v>74091931</v>
      </c>
      <c r="K337" s="29">
        <v>0</v>
      </c>
      <c r="L337" s="34" t="s">
        <v>895</v>
      </c>
      <c r="M337" s="33"/>
      <c r="N337" s="33"/>
      <c r="O337" s="33"/>
      <c r="P337" s="33"/>
      <c r="Q337" s="33"/>
      <c r="R337" s="34">
        <v>980.93</v>
      </c>
      <c r="S337" s="34" t="s">
        <v>404</v>
      </c>
      <c r="T337" s="34" t="s">
        <v>386</v>
      </c>
      <c r="U337" s="34" t="s">
        <v>386</v>
      </c>
      <c r="V337" s="34">
        <v>19</v>
      </c>
      <c r="W337" s="34">
        <v>0</v>
      </c>
      <c r="X337" s="34">
        <v>1</v>
      </c>
      <c r="Y337" s="34">
        <v>173358</v>
      </c>
      <c r="Z337" s="35">
        <v>44761.875</v>
      </c>
      <c r="AA337" s="34" t="s">
        <v>387</v>
      </c>
      <c r="AB337" s="34">
        <v>0</v>
      </c>
      <c r="AC337" s="35">
        <v>44641.875</v>
      </c>
      <c r="AD337" s="35">
        <v>44761.875</v>
      </c>
      <c r="AE337" s="35">
        <v>34266.875</v>
      </c>
      <c r="AF337" s="35">
        <v>44689.875</v>
      </c>
      <c r="AG337" s="35"/>
      <c r="AH337" s="35">
        <v>43418.916666666664</v>
      </c>
      <c r="AI337" s="34"/>
      <c r="AJ337" s="34">
        <v>0</v>
      </c>
      <c r="AK337" s="34">
        <v>0</v>
      </c>
      <c r="AL337" s="34">
        <v>0</v>
      </c>
      <c r="AM337" s="34">
        <v>0</v>
      </c>
      <c r="AN337" s="34">
        <v>0</v>
      </c>
      <c r="AO337" s="34">
        <v>0</v>
      </c>
      <c r="AP337" s="34" t="s">
        <v>389</v>
      </c>
      <c r="AQ337" s="34">
        <v>43</v>
      </c>
      <c r="AR337" s="34" t="s">
        <v>494</v>
      </c>
      <c r="AS337" s="34">
        <v>11678</v>
      </c>
      <c r="AT337" s="34">
        <v>1167.8</v>
      </c>
      <c r="AU337" s="34" t="s">
        <v>391</v>
      </c>
      <c r="AV337" s="43" t="s">
        <v>1079</v>
      </c>
      <c r="AW337" t="str">
        <f t="shared" si="15"/>
        <v>740919310BXRBXRX XQUXR XZXVXDX980.93SIMNÃONÃO190117335844761.875FNEL044641.87544761.87534266.87544689.87543418.9166666667000000AMIL43AMIL 400 QP NACIONAL COPART116781167.8INATIVORepasse</v>
      </c>
      <c r="AX337">
        <f t="shared" si="17"/>
        <v>0</v>
      </c>
      <c r="AY337">
        <v>7</v>
      </c>
      <c r="AZ337">
        <v>1</v>
      </c>
      <c r="BA337">
        <f t="shared" si="16"/>
        <v>0</v>
      </c>
    </row>
    <row r="338" spans="1:53">
      <c r="A338" s="33"/>
      <c r="B338" s="33"/>
      <c r="C338" s="33"/>
      <c r="D338" s="33"/>
      <c r="E338" s="33"/>
      <c r="F338" s="34"/>
      <c r="G338" s="33"/>
      <c r="H338" s="33"/>
      <c r="I338" s="33"/>
      <c r="J338" s="34">
        <v>74091931</v>
      </c>
      <c r="K338" s="29">
        <v>0</v>
      </c>
      <c r="L338" s="34" t="s">
        <v>895</v>
      </c>
      <c r="M338" s="33"/>
      <c r="N338" s="33"/>
      <c r="O338" s="33"/>
      <c r="P338" s="33"/>
      <c r="Q338" s="33"/>
      <c r="R338" s="34">
        <v>980.93</v>
      </c>
      <c r="S338" s="34" t="s">
        <v>404</v>
      </c>
      <c r="T338" s="34" t="s">
        <v>386</v>
      </c>
      <c r="U338" s="34" t="s">
        <v>386</v>
      </c>
      <c r="V338" s="34">
        <v>19</v>
      </c>
      <c r="W338" s="34">
        <v>0</v>
      </c>
      <c r="X338" s="34">
        <v>1</v>
      </c>
      <c r="Y338" s="34">
        <v>173358</v>
      </c>
      <c r="Z338" s="35">
        <v>44761.875</v>
      </c>
      <c r="AA338" s="34" t="s">
        <v>387</v>
      </c>
      <c r="AB338" s="34">
        <v>0</v>
      </c>
      <c r="AC338" s="35">
        <v>44641.875</v>
      </c>
      <c r="AD338" s="35">
        <v>44761.875</v>
      </c>
      <c r="AE338" s="35">
        <v>34266.875</v>
      </c>
      <c r="AF338" s="35">
        <v>44689.875</v>
      </c>
      <c r="AG338" s="35"/>
      <c r="AH338" s="35">
        <v>43418.916666666664</v>
      </c>
      <c r="AI338" s="34"/>
      <c r="AJ338" s="34">
        <v>0</v>
      </c>
      <c r="AK338" s="34">
        <v>0</v>
      </c>
      <c r="AL338" s="34">
        <v>0</v>
      </c>
      <c r="AM338" s="34">
        <v>0</v>
      </c>
      <c r="AN338" s="34">
        <v>0</v>
      </c>
      <c r="AO338" s="34">
        <v>0</v>
      </c>
      <c r="AP338" s="34" t="s">
        <v>389</v>
      </c>
      <c r="AQ338" s="34">
        <v>43</v>
      </c>
      <c r="AR338" s="34" t="s">
        <v>494</v>
      </c>
      <c r="AS338" s="34">
        <v>11678</v>
      </c>
      <c r="AT338" s="34">
        <v>1167.8</v>
      </c>
      <c r="AU338" s="34" t="s">
        <v>391</v>
      </c>
      <c r="AV338" s="43" t="s">
        <v>1079</v>
      </c>
      <c r="AW338" t="str">
        <f t="shared" si="15"/>
        <v>740919310BXRBXRX XQUXR XZXVXDX980.93SIMNÃONÃO190117335844761.875FNEL044641.87544761.87534266.87544689.87543418.9166666667000000AMIL43AMIL 400 QP NACIONAL COPART116781167.8INATIVORepasse</v>
      </c>
      <c r="AX338">
        <f t="shared" si="17"/>
        <v>1</v>
      </c>
      <c r="AY338">
        <v>7</v>
      </c>
      <c r="AZ338">
        <v>1</v>
      </c>
      <c r="BA338">
        <f t="shared" si="16"/>
        <v>1</v>
      </c>
    </row>
    <row r="339" spans="1:53">
      <c r="A339" s="33"/>
      <c r="B339" s="33"/>
      <c r="C339" s="33"/>
      <c r="D339" s="33"/>
      <c r="E339" s="33"/>
      <c r="F339" s="34"/>
      <c r="G339" s="33"/>
      <c r="H339" s="33"/>
      <c r="I339" s="33"/>
      <c r="J339" s="34">
        <v>74091931</v>
      </c>
      <c r="K339" s="29">
        <v>0</v>
      </c>
      <c r="L339" s="34" t="s">
        <v>895</v>
      </c>
      <c r="M339" s="33"/>
      <c r="N339" s="33"/>
      <c r="O339" s="33"/>
      <c r="P339" s="33"/>
      <c r="Q339" s="33"/>
      <c r="R339" s="34">
        <v>980.93</v>
      </c>
      <c r="S339" s="34" t="s">
        <v>404</v>
      </c>
      <c r="T339" s="34" t="s">
        <v>386</v>
      </c>
      <c r="U339" s="34" t="s">
        <v>386</v>
      </c>
      <c r="V339" s="34">
        <v>19</v>
      </c>
      <c r="W339" s="34">
        <v>0</v>
      </c>
      <c r="X339" s="34">
        <v>1</v>
      </c>
      <c r="Y339" s="34">
        <v>173358</v>
      </c>
      <c r="Z339" s="35">
        <v>44761.875</v>
      </c>
      <c r="AA339" s="34" t="s">
        <v>387</v>
      </c>
      <c r="AB339" s="34">
        <v>0</v>
      </c>
      <c r="AC339" s="35">
        <v>44641.875</v>
      </c>
      <c r="AD339" s="35">
        <v>44761.875</v>
      </c>
      <c r="AE339" s="35">
        <v>34266.875</v>
      </c>
      <c r="AF339" s="35">
        <v>44689.875</v>
      </c>
      <c r="AG339" s="35"/>
      <c r="AH339" s="35">
        <v>43418.916666666664</v>
      </c>
      <c r="AI339" s="34"/>
      <c r="AJ339" s="34">
        <v>0</v>
      </c>
      <c r="AK339" s="34">
        <v>0</v>
      </c>
      <c r="AL339" s="34">
        <v>0</v>
      </c>
      <c r="AM339" s="34">
        <v>0</v>
      </c>
      <c r="AN339" s="34">
        <v>0</v>
      </c>
      <c r="AO339" s="34">
        <v>0</v>
      </c>
      <c r="AP339" s="34" t="s">
        <v>389</v>
      </c>
      <c r="AQ339" s="34">
        <v>43</v>
      </c>
      <c r="AR339" s="34" t="s">
        <v>494</v>
      </c>
      <c r="AS339" s="34">
        <v>11678</v>
      </c>
      <c r="AT339" s="34">
        <v>1167.8</v>
      </c>
      <c r="AU339" s="34" t="s">
        <v>391</v>
      </c>
      <c r="AV339" s="43" t="s">
        <v>1079</v>
      </c>
      <c r="AW339" t="str">
        <f t="shared" si="15"/>
        <v>740919310BXRBXRX XQUXR XZXVXDX980.93SIMNÃONÃO190117335844761.875FNEL044641.87544761.87534266.87544689.87543418.9166666667000000AMIL43AMIL 400 QP NACIONAL COPART116781167.8INATIVORepasse</v>
      </c>
      <c r="AX339">
        <f t="shared" si="17"/>
        <v>1</v>
      </c>
      <c r="AY339">
        <v>7</v>
      </c>
      <c r="AZ339">
        <v>1</v>
      </c>
      <c r="BA339">
        <f t="shared" si="16"/>
        <v>1</v>
      </c>
    </row>
    <row r="340" spans="1:53">
      <c r="A340" s="33"/>
      <c r="B340" s="33"/>
      <c r="C340" s="33"/>
      <c r="D340" s="33"/>
      <c r="E340" s="33"/>
      <c r="F340" s="36"/>
      <c r="G340" s="33"/>
      <c r="H340" s="33"/>
      <c r="I340" s="33"/>
      <c r="J340" s="36">
        <v>74092017</v>
      </c>
      <c r="K340" s="30">
        <v>0</v>
      </c>
      <c r="L340" s="36" t="s">
        <v>896</v>
      </c>
      <c r="M340" s="33"/>
      <c r="N340" s="33"/>
      <c r="O340" s="33"/>
      <c r="P340" s="33"/>
      <c r="Q340" s="33"/>
      <c r="R340" s="36">
        <v>3194.98</v>
      </c>
      <c r="S340" s="36" t="s">
        <v>404</v>
      </c>
      <c r="T340" s="36" t="s">
        <v>404</v>
      </c>
      <c r="U340" s="36" t="s">
        <v>404</v>
      </c>
      <c r="V340" s="36">
        <v>57</v>
      </c>
      <c r="W340" s="36">
        <v>0</v>
      </c>
      <c r="X340" s="36">
        <v>1</v>
      </c>
      <c r="Y340" s="36">
        <v>173366</v>
      </c>
      <c r="Z340" s="37">
        <v>44761.875</v>
      </c>
      <c r="AA340" s="36" t="s">
        <v>392</v>
      </c>
      <c r="AB340" s="36">
        <v>0</v>
      </c>
      <c r="AC340" s="37">
        <v>44759.875</v>
      </c>
      <c r="AD340" s="37">
        <v>44761.875</v>
      </c>
      <c r="AE340" s="37">
        <v>27101.875</v>
      </c>
      <c r="AF340" s="37">
        <v>44759.875</v>
      </c>
      <c r="AG340" s="37">
        <v>44693.875</v>
      </c>
      <c r="AH340" s="37">
        <v>43418.916666666664</v>
      </c>
      <c r="AI340" s="36">
        <v>74092018</v>
      </c>
      <c r="AJ340" s="36">
        <v>3882</v>
      </c>
      <c r="AK340" s="36">
        <v>3188</v>
      </c>
      <c r="AL340" s="36">
        <v>31.88</v>
      </c>
      <c r="AM340" s="36">
        <v>3188</v>
      </c>
      <c r="AN340" s="36">
        <v>38.82</v>
      </c>
      <c r="AO340" s="36">
        <v>3882</v>
      </c>
      <c r="AP340" s="36" t="s">
        <v>389</v>
      </c>
      <c r="AQ340" s="36">
        <v>43</v>
      </c>
      <c r="AR340" s="36" t="s">
        <v>398</v>
      </c>
      <c r="AS340" s="36">
        <v>380353</v>
      </c>
      <c r="AT340" s="36">
        <v>3803.53</v>
      </c>
      <c r="AU340" s="36" t="s">
        <v>391</v>
      </c>
      <c r="AV340" s="43" t="s">
        <v>1079</v>
      </c>
      <c r="AW340" t="str">
        <f t="shared" si="15"/>
        <v>740920170JXXMX ZXWXNXTX VXLXNWXX FXLHX3194.98SIMSIMSIM570117336644761.875ANMEP044759.87544761.87527101.87544759.87544693.87543418.9166666667740920183882318831.88318838.823882AMIL43AMIL 500 QP NACIONAL3803533803.53INATIVORepasse</v>
      </c>
      <c r="AX340">
        <f t="shared" si="17"/>
        <v>0</v>
      </c>
      <c r="AY340">
        <v>7</v>
      </c>
      <c r="AZ340">
        <v>1</v>
      </c>
      <c r="BA340">
        <f t="shared" si="16"/>
        <v>0</v>
      </c>
    </row>
    <row r="341" spans="1:53">
      <c r="A341" s="33"/>
      <c r="B341" s="33"/>
      <c r="C341" s="33"/>
      <c r="D341" s="33"/>
      <c r="E341" s="33"/>
      <c r="F341" s="36"/>
      <c r="G341" s="33"/>
      <c r="H341" s="33"/>
      <c r="I341" s="33"/>
      <c r="J341" s="36">
        <v>74092017</v>
      </c>
      <c r="K341" s="30">
        <v>0</v>
      </c>
      <c r="L341" s="36" t="s">
        <v>896</v>
      </c>
      <c r="M341" s="33"/>
      <c r="N341" s="33"/>
      <c r="O341" s="33"/>
      <c r="P341" s="33"/>
      <c r="Q341" s="33"/>
      <c r="R341" s="36">
        <v>3194.98</v>
      </c>
      <c r="S341" s="36" t="s">
        <v>404</v>
      </c>
      <c r="T341" s="36" t="s">
        <v>404</v>
      </c>
      <c r="U341" s="36" t="s">
        <v>404</v>
      </c>
      <c r="V341" s="36">
        <v>57</v>
      </c>
      <c r="W341" s="36">
        <v>0</v>
      </c>
      <c r="X341" s="36">
        <v>1</v>
      </c>
      <c r="Y341" s="36">
        <v>173366</v>
      </c>
      <c r="Z341" s="37">
        <v>44761.875</v>
      </c>
      <c r="AA341" s="36" t="s">
        <v>392</v>
      </c>
      <c r="AB341" s="36">
        <v>0</v>
      </c>
      <c r="AC341" s="37">
        <v>44759.875</v>
      </c>
      <c r="AD341" s="37">
        <v>44761.875</v>
      </c>
      <c r="AE341" s="37">
        <v>27101.875</v>
      </c>
      <c r="AF341" s="37">
        <v>44759.875</v>
      </c>
      <c r="AG341" s="37">
        <v>44693.875</v>
      </c>
      <c r="AH341" s="37">
        <v>43418.916666666664</v>
      </c>
      <c r="AI341" s="36">
        <v>74092018</v>
      </c>
      <c r="AJ341" s="36">
        <v>3882</v>
      </c>
      <c r="AK341" s="36">
        <v>3188</v>
      </c>
      <c r="AL341" s="36">
        <v>31.88</v>
      </c>
      <c r="AM341" s="36">
        <v>3188</v>
      </c>
      <c r="AN341" s="36">
        <v>38.82</v>
      </c>
      <c r="AO341" s="36">
        <v>3882</v>
      </c>
      <c r="AP341" s="36" t="s">
        <v>389</v>
      </c>
      <c r="AQ341" s="36">
        <v>43</v>
      </c>
      <c r="AR341" s="36" t="s">
        <v>398</v>
      </c>
      <c r="AS341" s="36">
        <v>380353</v>
      </c>
      <c r="AT341" s="36">
        <v>3803.53</v>
      </c>
      <c r="AU341" s="36" t="s">
        <v>391</v>
      </c>
      <c r="AV341" s="43" t="s">
        <v>1079</v>
      </c>
      <c r="AW341" t="str">
        <f t="shared" si="15"/>
        <v>740920170JXXMX ZXWXNXTX VXLXNWXX FXLHX3194.98SIMSIMSIM570117336644761.875ANMEP044759.87544761.87527101.87544759.87544693.87543418.9166666667740920183882318831.88318838.823882AMIL43AMIL 500 QP NACIONAL3803533803.53INATIVORepasse</v>
      </c>
      <c r="AX341">
        <f t="shared" si="17"/>
        <v>1</v>
      </c>
      <c r="AY341">
        <v>7</v>
      </c>
      <c r="AZ341">
        <v>1</v>
      </c>
      <c r="BA341">
        <f t="shared" si="16"/>
        <v>1</v>
      </c>
    </row>
    <row r="342" spans="1:53">
      <c r="A342" s="33"/>
      <c r="B342" s="33"/>
      <c r="C342" s="33"/>
      <c r="D342" s="33"/>
      <c r="E342" s="33"/>
      <c r="F342" s="36"/>
      <c r="G342" s="33"/>
      <c r="H342" s="33"/>
      <c r="I342" s="33"/>
      <c r="J342" s="36">
        <v>74092017</v>
      </c>
      <c r="K342" s="30">
        <v>0</v>
      </c>
      <c r="L342" s="36" t="s">
        <v>896</v>
      </c>
      <c r="M342" s="33"/>
      <c r="N342" s="33"/>
      <c r="O342" s="33"/>
      <c r="P342" s="33"/>
      <c r="Q342" s="33"/>
      <c r="R342" s="36">
        <v>3194.98</v>
      </c>
      <c r="S342" s="36" t="s">
        <v>404</v>
      </c>
      <c r="T342" s="36" t="s">
        <v>404</v>
      </c>
      <c r="U342" s="36" t="s">
        <v>404</v>
      </c>
      <c r="V342" s="36">
        <v>57</v>
      </c>
      <c r="W342" s="36">
        <v>0</v>
      </c>
      <c r="X342" s="36">
        <v>1</v>
      </c>
      <c r="Y342" s="36">
        <v>173366</v>
      </c>
      <c r="Z342" s="37">
        <v>44761.875</v>
      </c>
      <c r="AA342" s="36" t="s">
        <v>392</v>
      </c>
      <c r="AB342" s="36">
        <v>0</v>
      </c>
      <c r="AC342" s="37">
        <v>44759.875</v>
      </c>
      <c r="AD342" s="37">
        <v>44761.875</v>
      </c>
      <c r="AE342" s="37">
        <v>27101.875</v>
      </c>
      <c r="AF342" s="37">
        <v>44759.875</v>
      </c>
      <c r="AG342" s="37">
        <v>44693.875</v>
      </c>
      <c r="AH342" s="37">
        <v>43418.916666666664</v>
      </c>
      <c r="AI342" s="36">
        <v>74092018</v>
      </c>
      <c r="AJ342" s="36">
        <v>3882</v>
      </c>
      <c r="AK342" s="36">
        <v>3188</v>
      </c>
      <c r="AL342" s="36">
        <v>31.88</v>
      </c>
      <c r="AM342" s="36">
        <v>3188</v>
      </c>
      <c r="AN342" s="36">
        <v>38.82</v>
      </c>
      <c r="AO342" s="36">
        <v>3882</v>
      </c>
      <c r="AP342" s="36" t="s">
        <v>389</v>
      </c>
      <c r="AQ342" s="36">
        <v>43</v>
      </c>
      <c r="AR342" s="36" t="s">
        <v>398</v>
      </c>
      <c r="AS342" s="36">
        <v>380353</v>
      </c>
      <c r="AT342" s="36">
        <v>3803.53</v>
      </c>
      <c r="AU342" s="36" t="s">
        <v>391</v>
      </c>
      <c r="AV342" s="43" t="s">
        <v>1079</v>
      </c>
      <c r="AW342" t="str">
        <f t="shared" si="15"/>
        <v>740920170JXXMX ZXWXNXTX VXLXNWXX FXLHX3194.98SIMSIMSIM570117336644761.875ANMEP044759.87544761.87527101.87544759.87544693.87543418.9166666667740920183882318831.88318838.823882AMIL43AMIL 500 QP NACIONAL3803533803.53INATIVORepasse</v>
      </c>
      <c r="AX342">
        <f t="shared" si="17"/>
        <v>1</v>
      </c>
      <c r="AY342">
        <v>7</v>
      </c>
      <c r="AZ342">
        <v>1</v>
      </c>
      <c r="BA342">
        <f t="shared" si="16"/>
        <v>1</v>
      </c>
    </row>
    <row r="343" spans="1:53">
      <c r="A343" s="33"/>
      <c r="B343" s="33"/>
      <c r="C343" s="33"/>
      <c r="D343" s="33"/>
      <c r="E343" s="33"/>
      <c r="F343" s="36"/>
      <c r="G343" s="33"/>
      <c r="H343" s="33"/>
      <c r="I343" s="33"/>
      <c r="J343" s="36">
        <v>74100530</v>
      </c>
      <c r="K343" s="30">
        <v>0</v>
      </c>
      <c r="L343" s="36" t="s">
        <v>898</v>
      </c>
      <c r="M343" s="33"/>
      <c r="N343" s="33"/>
      <c r="O343" s="33"/>
      <c r="P343" s="33"/>
      <c r="Q343" s="33"/>
      <c r="R343" s="36">
        <v>2323.64</v>
      </c>
      <c r="S343" s="36" t="s">
        <v>404</v>
      </c>
      <c r="T343" s="36" t="s">
        <v>404</v>
      </c>
      <c r="U343" s="36" t="s">
        <v>404</v>
      </c>
      <c r="V343" s="36">
        <v>57</v>
      </c>
      <c r="W343" s="36">
        <v>0</v>
      </c>
      <c r="X343" s="36">
        <v>1</v>
      </c>
      <c r="Y343" s="36">
        <v>173470</v>
      </c>
      <c r="Z343" s="37">
        <v>44761.875</v>
      </c>
      <c r="AA343" s="36" t="s">
        <v>392</v>
      </c>
      <c r="AB343" s="36">
        <v>0</v>
      </c>
      <c r="AC343" s="37"/>
      <c r="AD343" s="37">
        <v>44761.875</v>
      </c>
      <c r="AE343" s="37">
        <v>30582.875</v>
      </c>
      <c r="AF343" s="37">
        <v>43419.916666666664</v>
      </c>
      <c r="AG343" s="37"/>
      <c r="AH343" s="37">
        <v>43418.916666666664</v>
      </c>
      <c r="AI343" s="36"/>
      <c r="AJ343" s="36">
        <v>0</v>
      </c>
      <c r="AK343" s="36">
        <v>0</v>
      </c>
      <c r="AL343" s="36">
        <v>0</v>
      </c>
      <c r="AM343" s="36">
        <v>0</v>
      </c>
      <c r="AN343" s="36">
        <v>0</v>
      </c>
      <c r="AO343" s="36">
        <v>0</v>
      </c>
      <c r="AP343" s="36" t="s">
        <v>389</v>
      </c>
      <c r="AQ343" s="36">
        <v>43</v>
      </c>
      <c r="AR343" s="36" t="s">
        <v>398</v>
      </c>
      <c r="AS343" s="36">
        <v>276623</v>
      </c>
      <c r="AT343" s="36">
        <v>2766.23</v>
      </c>
      <c r="AU343" s="36" t="s">
        <v>408</v>
      </c>
      <c r="AV343" s="43" t="s">
        <v>1079</v>
      </c>
      <c r="AW343" t="str">
        <f t="shared" si="15"/>
        <v>741005300UXLXN DX XRXUJX XLVX2323.64SIMSIMSIM570117347044761.875ANMEP044761.87530582.87543419.916666666743418.9166666667000000AMIL43AMIL 500 QP NACIONAL2766232766.23ATIVORepasse</v>
      </c>
      <c r="AX343">
        <f t="shared" si="17"/>
        <v>0</v>
      </c>
      <c r="AY343">
        <v>7</v>
      </c>
      <c r="AZ343">
        <v>1</v>
      </c>
      <c r="BA343">
        <f t="shared" si="16"/>
        <v>0</v>
      </c>
    </row>
    <row r="344" spans="1:53">
      <c r="A344" s="33"/>
      <c r="B344" s="33"/>
      <c r="C344" s="33"/>
      <c r="D344" s="33"/>
      <c r="E344" s="33"/>
      <c r="F344" s="36"/>
      <c r="G344" s="33"/>
      <c r="H344" s="33"/>
      <c r="I344" s="33"/>
      <c r="J344" s="36">
        <v>74100530</v>
      </c>
      <c r="K344" s="30">
        <v>0</v>
      </c>
      <c r="L344" s="36" t="s">
        <v>898</v>
      </c>
      <c r="M344" s="33"/>
      <c r="N344" s="33"/>
      <c r="O344" s="33"/>
      <c r="P344" s="33"/>
      <c r="Q344" s="33"/>
      <c r="R344" s="36">
        <v>2323.64</v>
      </c>
      <c r="S344" s="36" t="s">
        <v>404</v>
      </c>
      <c r="T344" s="36" t="s">
        <v>404</v>
      </c>
      <c r="U344" s="36" t="s">
        <v>404</v>
      </c>
      <c r="V344" s="36">
        <v>57</v>
      </c>
      <c r="W344" s="36">
        <v>0</v>
      </c>
      <c r="X344" s="36">
        <v>1</v>
      </c>
      <c r="Y344" s="36">
        <v>173470</v>
      </c>
      <c r="Z344" s="37">
        <v>44761.875</v>
      </c>
      <c r="AA344" s="36" t="s">
        <v>392</v>
      </c>
      <c r="AB344" s="36">
        <v>0</v>
      </c>
      <c r="AC344" s="37"/>
      <c r="AD344" s="37">
        <v>44761.875</v>
      </c>
      <c r="AE344" s="37">
        <v>30582.875</v>
      </c>
      <c r="AF344" s="37">
        <v>43419.916666666664</v>
      </c>
      <c r="AG344" s="37"/>
      <c r="AH344" s="37">
        <v>43418.916666666664</v>
      </c>
      <c r="AI344" s="36"/>
      <c r="AJ344" s="36">
        <v>0</v>
      </c>
      <c r="AK344" s="36">
        <v>0</v>
      </c>
      <c r="AL344" s="36">
        <v>0</v>
      </c>
      <c r="AM344" s="36">
        <v>0</v>
      </c>
      <c r="AN344" s="36">
        <v>0</v>
      </c>
      <c r="AO344" s="36">
        <v>0</v>
      </c>
      <c r="AP344" s="36" t="s">
        <v>389</v>
      </c>
      <c r="AQ344" s="36">
        <v>43</v>
      </c>
      <c r="AR344" s="36" t="s">
        <v>398</v>
      </c>
      <c r="AS344" s="36">
        <v>276623</v>
      </c>
      <c r="AT344" s="36">
        <v>2766.23</v>
      </c>
      <c r="AU344" s="36" t="s">
        <v>408</v>
      </c>
      <c r="AV344" s="43" t="s">
        <v>1079</v>
      </c>
      <c r="AW344" t="str">
        <f t="shared" si="15"/>
        <v>741005300UXLXN DX XRXUJX XLVX2323.64SIMSIMSIM570117347044761.875ANMEP044761.87530582.87543419.916666666743418.9166666667000000AMIL43AMIL 500 QP NACIONAL2766232766.23ATIVORepasse</v>
      </c>
      <c r="AX344">
        <f t="shared" si="17"/>
        <v>1</v>
      </c>
      <c r="AY344">
        <v>7</v>
      </c>
      <c r="AZ344">
        <v>1</v>
      </c>
      <c r="BA344">
        <f t="shared" si="16"/>
        <v>1</v>
      </c>
    </row>
    <row r="345" spans="1:53">
      <c r="A345" s="33"/>
      <c r="B345" s="33"/>
      <c r="C345" s="33"/>
      <c r="D345" s="33"/>
      <c r="E345" s="33"/>
      <c r="F345" s="36"/>
      <c r="G345" s="33"/>
      <c r="H345" s="33"/>
      <c r="I345" s="33"/>
      <c r="J345" s="36">
        <v>74100530</v>
      </c>
      <c r="K345" s="30">
        <v>0</v>
      </c>
      <c r="L345" s="36" t="s">
        <v>898</v>
      </c>
      <c r="M345" s="33"/>
      <c r="N345" s="33"/>
      <c r="O345" s="33"/>
      <c r="P345" s="33"/>
      <c r="Q345" s="33"/>
      <c r="R345" s="36">
        <v>2323.64</v>
      </c>
      <c r="S345" s="36" t="s">
        <v>404</v>
      </c>
      <c r="T345" s="36" t="s">
        <v>404</v>
      </c>
      <c r="U345" s="36" t="s">
        <v>404</v>
      </c>
      <c r="V345" s="36">
        <v>57</v>
      </c>
      <c r="W345" s="36">
        <v>0</v>
      </c>
      <c r="X345" s="36">
        <v>1</v>
      </c>
      <c r="Y345" s="36">
        <v>173470</v>
      </c>
      <c r="Z345" s="37">
        <v>44761.875</v>
      </c>
      <c r="AA345" s="36" t="s">
        <v>392</v>
      </c>
      <c r="AB345" s="36">
        <v>0</v>
      </c>
      <c r="AC345" s="37"/>
      <c r="AD345" s="37">
        <v>44761.875</v>
      </c>
      <c r="AE345" s="37">
        <v>30582.875</v>
      </c>
      <c r="AF345" s="37">
        <v>43419.916666666664</v>
      </c>
      <c r="AG345" s="37"/>
      <c r="AH345" s="37">
        <v>43418.916666666664</v>
      </c>
      <c r="AI345" s="36"/>
      <c r="AJ345" s="36">
        <v>0</v>
      </c>
      <c r="AK345" s="36">
        <v>0</v>
      </c>
      <c r="AL345" s="36">
        <v>0</v>
      </c>
      <c r="AM345" s="36">
        <v>0</v>
      </c>
      <c r="AN345" s="36">
        <v>0</v>
      </c>
      <c r="AO345" s="36">
        <v>0</v>
      </c>
      <c r="AP345" s="36" t="s">
        <v>389</v>
      </c>
      <c r="AQ345" s="36">
        <v>43</v>
      </c>
      <c r="AR345" s="36" t="s">
        <v>398</v>
      </c>
      <c r="AS345" s="36">
        <v>276623</v>
      </c>
      <c r="AT345" s="36">
        <v>2766.23</v>
      </c>
      <c r="AU345" s="36" t="s">
        <v>408</v>
      </c>
      <c r="AV345" s="43" t="s">
        <v>1079</v>
      </c>
      <c r="AW345" t="str">
        <f t="shared" si="15"/>
        <v>741005300UXLXN DX XRXUJX XLVX2323.64SIMSIMSIM570117347044761.875ANMEP044761.87530582.87543419.916666666743418.9166666667000000AMIL43AMIL 500 QP NACIONAL2766232766.23ATIVORepasse</v>
      </c>
      <c r="AX345">
        <f t="shared" si="17"/>
        <v>1</v>
      </c>
      <c r="AY345">
        <v>7</v>
      </c>
      <c r="AZ345">
        <v>1</v>
      </c>
      <c r="BA345">
        <f t="shared" si="16"/>
        <v>1</v>
      </c>
    </row>
    <row r="346" spans="1:53">
      <c r="A346" s="33"/>
      <c r="B346" s="33"/>
      <c r="C346" s="33"/>
      <c r="D346" s="33"/>
      <c r="E346" s="33"/>
      <c r="F346" s="34"/>
      <c r="G346" s="33"/>
      <c r="H346" s="33"/>
      <c r="I346" s="33"/>
      <c r="J346" s="34">
        <v>74100532</v>
      </c>
      <c r="K346" s="29">
        <v>0</v>
      </c>
      <c r="L346" s="34" t="s">
        <v>897</v>
      </c>
      <c r="M346" s="33"/>
      <c r="N346" s="33"/>
      <c r="O346" s="33"/>
      <c r="P346" s="33"/>
      <c r="Q346" s="33"/>
      <c r="R346" s="34">
        <v>1873.43</v>
      </c>
      <c r="S346" s="34" t="s">
        <v>404</v>
      </c>
      <c r="T346" s="34" t="s">
        <v>404</v>
      </c>
      <c r="U346" s="34" t="s">
        <v>404</v>
      </c>
      <c r="V346" s="34">
        <v>57</v>
      </c>
      <c r="W346" s="34">
        <v>0</v>
      </c>
      <c r="X346" s="34">
        <v>1</v>
      </c>
      <c r="Y346" s="34">
        <v>173467</v>
      </c>
      <c r="Z346" s="35">
        <v>44761.875</v>
      </c>
      <c r="AA346" s="34" t="s">
        <v>392</v>
      </c>
      <c r="AB346" s="34">
        <v>0</v>
      </c>
      <c r="AC346" s="35"/>
      <c r="AD346" s="35">
        <v>44761.875</v>
      </c>
      <c r="AE346" s="35">
        <v>30759.875</v>
      </c>
      <c r="AF346" s="35">
        <v>44361.875</v>
      </c>
      <c r="AG346" s="35">
        <v>44361.875</v>
      </c>
      <c r="AH346" s="35">
        <v>43418.916666666664</v>
      </c>
      <c r="AI346" s="34"/>
      <c r="AJ346" s="34">
        <v>0</v>
      </c>
      <c r="AK346" s="34">
        <v>0</v>
      </c>
      <c r="AL346" s="34">
        <v>0</v>
      </c>
      <c r="AM346" s="34">
        <v>0</v>
      </c>
      <c r="AN346" s="34">
        <v>0</v>
      </c>
      <c r="AO346" s="34">
        <v>0</v>
      </c>
      <c r="AP346" s="34" t="s">
        <v>389</v>
      </c>
      <c r="AQ346" s="34">
        <v>43</v>
      </c>
      <c r="AR346" s="34" t="s">
        <v>476</v>
      </c>
      <c r="AS346" s="34">
        <v>134417</v>
      </c>
      <c r="AT346" s="34">
        <v>1344.17</v>
      </c>
      <c r="AU346" s="34" t="s">
        <v>408</v>
      </c>
      <c r="AV346" s="43" t="s">
        <v>1079</v>
      </c>
      <c r="AW346" t="str">
        <f t="shared" si="15"/>
        <v>741005320XRXWXLMX XNTXNX DX JXU1873.43SIMSIMSIM570117346744761.875ANMEP044761.87530759.87544361.87544361.87543418.9166666667000000AMIL43AMIL 400 QC NACIONAL1344171344.17ATIVORepasse</v>
      </c>
      <c r="AX346">
        <f t="shared" si="17"/>
        <v>0</v>
      </c>
      <c r="AY346">
        <v>7</v>
      </c>
      <c r="AZ346">
        <v>1</v>
      </c>
      <c r="BA346">
        <f t="shared" si="16"/>
        <v>0</v>
      </c>
    </row>
    <row r="347" spans="1:53">
      <c r="A347" s="33"/>
      <c r="B347" s="33"/>
      <c r="C347" s="33"/>
      <c r="D347" s="33"/>
      <c r="E347" s="33"/>
      <c r="F347" s="34"/>
      <c r="G347" s="33"/>
      <c r="H347" s="33"/>
      <c r="I347" s="33"/>
      <c r="J347" s="34">
        <v>74100532</v>
      </c>
      <c r="K347" s="29">
        <v>0</v>
      </c>
      <c r="L347" s="34" t="s">
        <v>897</v>
      </c>
      <c r="M347" s="33"/>
      <c r="N347" s="33"/>
      <c r="O347" s="33"/>
      <c r="P347" s="33"/>
      <c r="Q347" s="33"/>
      <c r="R347" s="34">
        <v>1873.43</v>
      </c>
      <c r="S347" s="34" t="s">
        <v>404</v>
      </c>
      <c r="T347" s="34" t="s">
        <v>404</v>
      </c>
      <c r="U347" s="34" t="s">
        <v>404</v>
      </c>
      <c r="V347" s="34">
        <v>57</v>
      </c>
      <c r="W347" s="34">
        <v>0</v>
      </c>
      <c r="X347" s="34">
        <v>1</v>
      </c>
      <c r="Y347" s="34">
        <v>173467</v>
      </c>
      <c r="Z347" s="35">
        <v>44761.875</v>
      </c>
      <c r="AA347" s="34" t="s">
        <v>392</v>
      </c>
      <c r="AB347" s="34">
        <v>0</v>
      </c>
      <c r="AC347" s="35"/>
      <c r="AD347" s="35">
        <v>44761.875</v>
      </c>
      <c r="AE347" s="35">
        <v>30759.875</v>
      </c>
      <c r="AF347" s="35">
        <v>44361.875</v>
      </c>
      <c r="AG347" s="35">
        <v>44361.875</v>
      </c>
      <c r="AH347" s="35">
        <v>43418.916666666664</v>
      </c>
      <c r="AI347" s="34"/>
      <c r="AJ347" s="34">
        <v>0</v>
      </c>
      <c r="AK347" s="34">
        <v>0</v>
      </c>
      <c r="AL347" s="34">
        <v>0</v>
      </c>
      <c r="AM347" s="34">
        <v>0</v>
      </c>
      <c r="AN347" s="34">
        <v>0</v>
      </c>
      <c r="AO347" s="34">
        <v>0</v>
      </c>
      <c r="AP347" s="34" t="s">
        <v>389</v>
      </c>
      <c r="AQ347" s="34">
        <v>43</v>
      </c>
      <c r="AR347" s="34" t="s">
        <v>476</v>
      </c>
      <c r="AS347" s="34">
        <v>134417</v>
      </c>
      <c r="AT347" s="34">
        <v>1344.17</v>
      </c>
      <c r="AU347" s="34" t="s">
        <v>408</v>
      </c>
      <c r="AV347" s="43" t="s">
        <v>1079</v>
      </c>
      <c r="AW347" t="str">
        <f t="shared" si="15"/>
        <v>741005320XRXWXLMX XNTXNX DX JXU1873.43SIMSIMSIM570117346744761.875ANMEP044761.87530759.87544361.87544361.87543418.9166666667000000AMIL43AMIL 400 QC NACIONAL1344171344.17ATIVORepasse</v>
      </c>
      <c r="AX347">
        <f t="shared" si="17"/>
        <v>1</v>
      </c>
      <c r="AY347">
        <v>7</v>
      </c>
      <c r="AZ347">
        <v>1</v>
      </c>
      <c r="BA347">
        <f t="shared" si="16"/>
        <v>1</v>
      </c>
    </row>
    <row r="348" spans="1:53">
      <c r="A348" s="33"/>
      <c r="B348" s="33"/>
      <c r="C348" s="33"/>
      <c r="D348" s="33"/>
      <c r="E348" s="33"/>
      <c r="F348" s="34"/>
      <c r="G348" s="33"/>
      <c r="H348" s="33"/>
      <c r="I348" s="33"/>
      <c r="J348" s="34">
        <v>74100532</v>
      </c>
      <c r="K348" s="29">
        <v>0</v>
      </c>
      <c r="L348" s="34" t="s">
        <v>897</v>
      </c>
      <c r="M348" s="33"/>
      <c r="N348" s="33"/>
      <c r="O348" s="33"/>
      <c r="P348" s="33"/>
      <c r="Q348" s="33"/>
      <c r="R348" s="34">
        <v>1873.43</v>
      </c>
      <c r="S348" s="34" t="s">
        <v>404</v>
      </c>
      <c r="T348" s="34" t="s">
        <v>404</v>
      </c>
      <c r="U348" s="34" t="s">
        <v>404</v>
      </c>
      <c r="V348" s="34">
        <v>57</v>
      </c>
      <c r="W348" s="34">
        <v>0</v>
      </c>
      <c r="X348" s="34">
        <v>1</v>
      </c>
      <c r="Y348" s="34">
        <v>173467</v>
      </c>
      <c r="Z348" s="35">
        <v>44761.875</v>
      </c>
      <c r="AA348" s="34" t="s">
        <v>392</v>
      </c>
      <c r="AB348" s="34">
        <v>0</v>
      </c>
      <c r="AC348" s="35"/>
      <c r="AD348" s="35">
        <v>44761.875</v>
      </c>
      <c r="AE348" s="35">
        <v>30759.875</v>
      </c>
      <c r="AF348" s="35">
        <v>44361.875</v>
      </c>
      <c r="AG348" s="35">
        <v>44361.875</v>
      </c>
      <c r="AH348" s="35">
        <v>43418.916666666664</v>
      </c>
      <c r="AI348" s="34"/>
      <c r="AJ348" s="34">
        <v>0</v>
      </c>
      <c r="AK348" s="34">
        <v>0</v>
      </c>
      <c r="AL348" s="34">
        <v>0</v>
      </c>
      <c r="AM348" s="34">
        <v>0</v>
      </c>
      <c r="AN348" s="34">
        <v>0</v>
      </c>
      <c r="AO348" s="34">
        <v>0</v>
      </c>
      <c r="AP348" s="34" t="s">
        <v>389</v>
      </c>
      <c r="AQ348" s="34">
        <v>43</v>
      </c>
      <c r="AR348" s="34" t="s">
        <v>476</v>
      </c>
      <c r="AS348" s="34">
        <v>134417</v>
      </c>
      <c r="AT348" s="34">
        <v>1344.17</v>
      </c>
      <c r="AU348" s="34" t="s">
        <v>408</v>
      </c>
      <c r="AV348" s="43" t="s">
        <v>1079</v>
      </c>
      <c r="AW348" t="str">
        <f t="shared" si="15"/>
        <v>741005320XRXWXLMX XNTXNX DX JXU1873.43SIMSIMSIM570117346744761.875ANMEP044761.87530759.87544361.87544361.87543418.9166666667000000AMIL43AMIL 400 QC NACIONAL1344171344.17ATIVORepasse</v>
      </c>
      <c r="AX348">
        <f t="shared" si="17"/>
        <v>1</v>
      </c>
      <c r="AY348">
        <v>7</v>
      </c>
      <c r="AZ348">
        <v>1</v>
      </c>
      <c r="BA348">
        <f t="shared" si="16"/>
        <v>1</v>
      </c>
    </row>
    <row r="349" spans="1:53">
      <c r="A349" s="33"/>
      <c r="B349" s="33"/>
      <c r="C349" s="33"/>
      <c r="D349" s="33"/>
      <c r="E349" s="33"/>
      <c r="F349" s="36">
        <v>1189426000</v>
      </c>
      <c r="G349" s="33"/>
      <c r="H349" s="33"/>
      <c r="I349" s="33"/>
      <c r="J349" s="36">
        <v>74196094</v>
      </c>
      <c r="K349" s="30">
        <v>0</v>
      </c>
      <c r="L349" s="36" t="s">
        <v>540</v>
      </c>
      <c r="M349" s="33"/>
      <c r="N349" s="33"/>
      <c r="O349" s="33"/>
      <c r="P349" s="33"/>
      <c r="Q349" s="33"/>
      <c r="R349" s="36">
        <v>1116.54</v>
      </c>
      <c r="S349" s="36" t="s">
        <v>386</v>
      </c>
      <c r="T349" s="36" t="s">
        <v>386</v>
      </c>
      <c r="U349" s="36" t="s">
        <v>386</v>
      </c>
      <c r="V349" s="36">
        <v>57</v>
      </c>
      <c r="W349" s="36">
        <v>0</v>
      </c>
      <c r="X349" s="36">
        <v>1</v>
      </c>
      <c r="Y349" s="36">
        <v>175433</v>
      </c>
      <c r="Z349" s="37">
        <v>44777.875</v>
      </c>
      <c r="AA349" s="36" t="s">
        <v>392</v>
      </c>
      <c r="AB349" s="36">
        <v>0</v>
      </c>
      <c r="AC349" s="37">
        <v>44671.875</v>
      </c>
      <c r="AD349" s="37">
        <v>44777.875</v>
      </c>
      <c r="AE349" s="37">
        <v>33793.875</v>
      </c>
      <c r="AF349" s="37">
        <v>44671.875</v>
      </c>
      <c r="AG349" s="37"/>
      <c r="AH349" s="37">
        <v>43434.916666666664</v>
      </c>
      <c r="AI349" s="36"/>
      <c r="AJ349" s="36">
        <v>0</v>
      </c>
      <c r="AK349" s="36">
        <v>0</v>
      </c>
      <c r="AL349" s="36">
        <v>0</v>
      </c>
      <c r="AM349" s="36">
        <v>0</v>
      </c>
      <c r="AN349" s="36">
        <v>0</v>
      </c>
      <c r="AO349" s="36">
        <v>0</v>
      </c>
      <c r="AP349" s="36" t="s">
        <v>389</v>
      </c>
      <c r="AQ349" s="36"/>
      <c r="AR349" s="36" t="s">
        <v>476</v>
      </c>
      <c r="AS349" s="36">
        <v>132923</v>
      </c>
      <c r="AT349" s="36">
        <v>1329.23</v>
      </c>
      <c r="AU349" s="36" t="s">
        <v>391</v>
      </c>
      <c r="AV349" s="43" t="s">
        <v>1079</v>
      </c>
      <c r="AW349" t="str">
        <f t="shared" si="15"/>
        <v>1189426000741960940LXURX NXWXMXNTX MXNDX DX XLVX1116.54NÃONÃONÃO570117543344777.875ANMEP044671.87544777.87533793.87544671.87543434.9166666667000000AMILAMIL 400 QC NACIONAL1329231329.23INATIVORepasse</v>
      </c>
      <c r="AX349">
        <f t="shared" si="17"/>
        <v>0</v>
      </c>
      <c r="AY349">
        <v>8</v>
      </c>
      <c r="AZ349">
        <v>1</v>
      </c>
      <c r="BA349">
        <f t="shared" si="16"/>
        <v>0</v>
      </c>
    </row>
    <row r="350" spans="1:53">
      <c r="A350" s="33"/>
      <c r="B350" s="33"/>
      <c r="C350" s="33"/>
      <c r="D350" s="33"/>
      <c r="E350" s="33"/>
      <c r="F350" s="34">
        <v>1201671000</v>
      </c>
      <c r="G350" s="33"/>
      <c r="H350" s="33"/>
      <c r="I350" s="33"/>
      <c r="J350" s="34">
        <v>74196104</v>
      </c>
      <c r="K350" s="29">
        <v>0</v>
      </c>
      <c r="L350" s="34" t="s">
        <v>541</v>
      </c>
      <c r="M350" s="33"/>
      <c r="N350" s="33"/>
      <c r="O350" s="33"/>
      <c r="P350" s="33"/>
      <c r="Q350" s="33"/>
      <c r="R350" s="34">
        <v>1761.09</v>
      </c>
      <c r="S350" s="34" t="s">
        <v>404</v>
      </c>
      <c r="T350" s="34" t="s">
        <v>404</v>
      </c>
      <c r="U350" s="34" t="s">
        <v>404</v>
      </c>
      <c r="V350" s="34">
        <v>232</v>
      </c>
      <c r="W350" s="34">
        <v>0</v>
      </c>
      <c r="X350" s="34">
        <v>1</v>
      </c>
      <c r="Y350" s="34">
        <v>175485</v>
      </c>
      <c r="Z350" s="35">
        <v>44777.875</v>
      </c>
      <c r="AA350" s="34" t="s">
        <v>499</v>
      </c>
      <c r="AB350" s="34">
        <v>0</v>
      </c>
      <c r="AC350" s="35"/>
      <c r="AD350" s="35">
        <v>44777.875</v>
      </c>
      <c r="AE350" s="35">
        <v>31523.875</v>
      </c>
      <c r="AF350" s="35">
        <v>43430.916666666664</v>
      </c>
      <c r="AG350" s="35"/>
      <c r="AH350" s="35">
        <v>43434.916666666664</v>
      </c>
      <c r="AI350" s="34"/>
      <c r="AJ350" s="34">
        <v>0</v>
      </c>
      <c r="AK350" s="34">
        <v>0</v>
      </c>
      <c r="AL350" s="34">
        <v>0</v>
      </c>
      <c r="AM350" s="34">
        <v>0</v>
      </c>
      <c r="AN350" s="34">
        <v>0</v>
      </c>
      <c r="AO350" s="34">
        <v>0</v>
      </c>
      <c r="AP350" s="34" t="s">
        <v>389</v>
      </c>
      <c r="AQ350" s="34">
        <v>43</v>
      </c>
      <c r="AR350" s="34" t="s">
        <v>390</v>
      </c>
      <c r="AS350" s="34">
        <v>212179</v>
      </c>
      <c r="AT350" s="34">
        <v>2121.79</v>
      </c>
      <c r="AU350" s="34" t="s">
        <v>408</v>
      </c>
      <c r="AV350" s="43" t="s">
        <v>1079</v>
      </c>
      <c r="AW350" t="str">
        <f t="shared" si="15"/>
        <v>1201671000741961040JXXNKLXY WXTX DX PXTRXWXNXX1761.09SIMSIMSIM2320117548544777.875SEEB - BA044777.87531523.87543430.916666666743434.9166666667000000AMIL43AMIL 400 QP NACIONAL2121792121.79ATIVORepasse</v>
      </c>
      <c r="AX350">
        <f t="shared" si="17"/>
        <v>0</v>
      </c>
      <c r="AY350">
        <v>8</v>
      </c>
      <c r="AZ350">
        <v>1</v>
      </c>
      <c r="BA350">
        <f t="shared" si="16"/>
        <v>0</v>
      </c>
    </row>
    <row r="351" spans="1:53">
      <c r="A351" s="33"/>
      <c r="B351" s="33"/>
      <c r="C351" s="33"/>
      <c r="D351" s="33"/>
      <c r="E351" s="33"/>
      <c r="F351" s="36">
        <v>1201671000</v>
      </c>
      <c r="G351" s="33"/>
      <c r="H351" s="33"/>
      <c r="I351" s="33"/>
      <c r="J351" s="36">
        <v>74196107</v>
      </c>
      <c r="K351" s="30">
        <v>0</v>
      </c>
      <c r="L351" s="36" t="s">
        <v>542</v>
      </c>
      <c r="M351" s="33"/>
      <c r="N351" s="33"/>
      <c r="O351" s="33"/>
      <c r="P351" s="33"/>
      <c r="Q351" s="33"/>
      <c r="R351" s="36">
        <v>1937.21</v>
      </c>
      <c r="S351" s="36" t="s">
        <v>404</v>
      </c>
      <c r="T351" s="36" t="s">
        <v>404</v>
      </c>
      <c r="U351" s="36" t="s">
        <v>404</v>
      </c>
      <c r="V351" s="36">
        <v>232</v>
      </c>
      <c r="W351" s="36">
        <v>0</v>
      </c>
      <c r="X351" s="36">
        <v>1</v>
      </c>
      <c r="Y351" s="36">
        <v>175496</v>
      </c>
      <c r="Z351" s="37">
        <v>44777.875</v>
      </c>
      <c r="AA351" s="36" t="s">
        <v>499</v>
      </c>
      <c r="AB351" s="36">
        <v>0</v>
      </c>
      <c r="AC351" s="37"/>
      <c r="AD351" s="37">
        <v>44777.875</v>
      </c>
      <c r="AE351" s="37">
        <v>30218.875</v>
      </c>
      <c r="AF351" s="37">
        <v>43430.916666666664</v>
      </c>
      <c r="AG351" s="37"/>
      <c r="AH351" s="37">
        <v>43434.916666666664</v>
      </c>
      <c r="AI351" s="36"/>
      <c r="AJ351" s="36">
        <v>0</v>
      </c>
      <c r="AK351" s="36">
        <v>0</v>
      </c>
      <c r="AL351" s="36">
        <v>0</v>
      </c>
      <c r="AM351" s="36">
        <v>0</v>
      </c>
      <c r="AN351" s="36">
        <v>0</v>
      </c>
      <c r="AO351" s="36">
        <v>0</v>
      </c>
      <c r="AP351" s="36" t="s">
        <v>389</v>
      </c>
      <c r="AQ351" s="36">
        <v>43</v>
      </c>
      <c r="AR351" s="36" t="s">
        <v>390</v>
      </c>
      <c r="AS351" s="36">
        <v>233396</v>
      </c>
      <c r="AT351" s="36">
        <v>2333.96</v>
      </c>
      <c r="AU351" s="36" t="s">
        <v>408</v>
      </c>
      <c r="AV351" s="43" t="s">
        <v>1079</v>
      </c>
      <c r="AW351" t="str">
        <f t="shared" si="15"/>
        <v>1201671000741961070MXRXX XNXWX PXXXXTX XLVX FXGUXXRXDX1937.21SIMSIMSIM2320117549644777.875SEEB - BA044777.87530218.87543430.916666666743434.9166666667000000AMIL43AMIL 400 QP NACIONAL2333962333.96ATIVORepasse</v>
      </c>
      <c r="AX351">
        <f t="shared" si="17"/>
        <v>0</v>
      </c>
      <c r="AY351">
        <v>8</v>
      </c>
      <c r="AZ351">
        <v>1</v>
      </c>
      <c r="BA351">
        <f t="shared" si="16"/>
        <v>0</v>
      </c>
    </row>
    <row r="352" spans="1:53">
      <c r="A352" s="33"/>
      <c r="B352" s="33"/>
      <c r="C352" s="33"/>
      <c r="D352" s="33"/>
      <c r="E352" s="33"/>
      <c r="F352" s="34">
        <v>1189426000</v>
      </c>
      <c r="G352" s="33"/>
      <c r="H352" s="33"/>
      <c r="I352" s="33"/>
      <c r="J352" s="34">
        <v>74196114</v>
      </c>
      <c r="K352" s="29">
        <v>0</v>
      </c>
      <c r="L352" s="34" t="s">
        <v>543</v>
      </c>
      <c r="M352" s="33"/>
      <c r="N352" s="33"/>
      <c r="O352" s="33"/>
      <c r="P352" s="33"/>
      <c r="Q352" s="33"/>
      <c r="R352" s="34">
        <v>2833.62</v>
      </c>
      <c r="S352" s="34" t="s">
        <v>404</v>
      </c>
      <c r="T352" s="34" t="s">
        <v>404</v>
      </c>
      <c r="U352" s="34" t="s">
        <v>404</v>
      </c>
      <c r="V352" s="34">
        <v>57</v>
      </c>
      <c r="W352" s="34">
        <v>0</v>
      </c>
      <c r="X352" s="34">
        <v>1</v>
      </c>
      <c r="Y352" s="34">
        <v>175533</v>
      </c>
      <c r="Z352" s="35">
        <v>44777.875</v>
      </c>
      <c r="AA352" s="34" t="s">
        <v>392</v>
      </c>
      <c r="AB352" s="34">
        <v>0</v>
      </c>
      <c r="AC352" s="35"/>
      <c r="AD352" s="35">
        <v>44777.875</v>
      </c>
      <c r="AE352" s="35">
        <v>26490.875</v>
      </c>
      <c r="AF352" s="35">
        <v>43430.916666666664</v>
      </c>
      <c r="AG352" s="35"/>
      <c r="AH352" s="35">
        <v>43434.916666666664</v>
      </c>
      <c r="AI352" s="34"/>
      <c r="AJ352" s="34">
        <v>0</v>
      </c>
      <c r="AK352" s="34">
        <v>0</v>
      </c>
      <c r="AL352" s="34">
        <v>0</v>
      </c>
      <c r="AM352" s="34">
        <v>0</v>
      </c>
      <c r="AN352" s="34">
        <v>0</v>
      </c>
      <c r="AO352" s="34">
        <v>0</v>
      </c>
      <c r="AP352" s="34" t="s">
        <v>389</v>
      </c>
      <c r="AQ352" s="34">
        <v>43</v>
      </c>
      <c r="AR352" s="34" t="s">
        <v>476</v>
      </c>
      <c r="AS352" s="34">
        <v>199918</v>
      </c>
      <c r="AT352" s="34">
        <v>1999.18</v>
      </c>
      <c r="AU352" s="34" t="s">
        <v>408</v>
      </c>
      <c r="AV352" s="43" t="s">
        <v>1079</v>
      </c>
      <c r="AW352" t="str">
        <f t="shared" si="15"/>
        <v>1189426000741961140TXLMX WXNWXXWXX DX XUX2833.62SIMSIMSIM570117553344777.875ANMEP044777.87526490.87543430.916666666743434.9166666667000000AMIL43AMIL 400 QC NACIONAL1999181999.18ATIVORepasse</v>
      </c>
      <c r="AX352">
        <f t="shared" si="17"/>
        <v>0</v>
      </c>
      <c r="AY352">
        <v>8</v>
      </c>
      <c r="AZ352">
        <v>1</v>
      </c>
      <c r="BA352">
        <f t="shared" si="16"/>
        <v>0</v>
      </c>
    </row>
    <row r="353" spans="1:53">
      <c r="A353" s="33"/>
      <c r="B353" s="33"/>
      <c r="C353" s="33"/>
      <c r="D353" s="33"/>
      <c r="E353" s="33"/>
      <c r="F353" s="34">
        <v>1189455000</v>
      </c>
      <c r="G353" s="33"/>
      <c r="H353" s="33"/>
      <c r="I353" s="33"/>
      <c r="J353" s="34">
        <v>74196123</v>
      </c>
      <c r="K353" s="29">
        <v>0</v>
      </c>
      <c r="L353" s="34" t="s">
        <v>545</v>
      </c>
      <c r="M353" s="33"/>
      <c r="N353" s="33"/>
      <c r="O353" s="33"/>
      <c r="P353" s="33"/>
      <c r="Q353" s="33"/>
      <c r="R353" s="34">
        <v>1810.53</v>
      </c>
      <c r="S353" s="34" t="s">
        <v>404</v>
      </c>
      <c r="T353" s="34" t="s">
        <v>404</v>
      </c>
      <c r="U353" s="34" t="s">
        <v>386</v>
      </c>
      <c r="V353" s="34">
        <v>19</v>
      </c>
      <c r="W353" s="34">
        <v>0</v>
      </c>
      <c r="X353" s="34">
        <v>1</v>
      </c>
      <c r="Y353" s="34">
        <v>175748</v>
      </c>
      <c r="Z353" s="35">
        <v>44777.875</v>
      </c>
      <c r="AA353" s="34" t="s">
        <v>387</v>
      </c>
      <c r="AB353" s="34">
        <v>0</v>
      </c>
      <c r="AC353" s="35">
        <v>44760.875</v>
      </c>
      <c r="AD353" s="35">
        <v>44777.875</v>
      </c>
      <c r="AE353" s="35">
        <v>30816.875</v>
      </c>
      <c r="AF353" s="35">
        <v>44760.875</v>
      </c>
      <c r="AG353" s="35"/>
      <c r="AH353" s="35">
        <v>43434.916666666664</v>
      </c>
      <c r="AI353" s="34"/>
      <c r="AJ353" s="34">
        <v>0</v>
      </c>
      <c r="AK353" s="34">
        <v>0</v>
      </c>
      <c r="AL353" s="34">
        <v>0</v>
      </c>
      <c r="AM353" s="34">
        <v>0</v>
      </c>
      <c r="AN353" s="34">
        <v>0</v>
      </c>
      <c r="AO353" s="34">
        <v>0</v>
      </c>
      <c r="AP353" s="34" t="s">
        <v>389</v>
      </c>
      <c r="AQ353" s="34">
        <v>43</v>
      </c>
      <c r="AR353" s="34" t="s">
        <v>494</v>
      </c>
      <c r="AS353" s="34">
        <v>215541</v>
      </c>
      <c r="AT353" s="34">
        <v>2155.41</v>
      </c>
      <c r="AU353" s="34" t="s">
        <v>391</v>
      </c>
      <c r="AV353" s="43" t="s">
        <v>1079</v>
      </c>
      <c r="AW353" t="str">
        <f t="shared" si="15"/>
        <v>1189455000741961230TXXGX XLVXRX PXDRXXRX DX XLVX1810.53SIMSIMNÃO190117574844777.875FNEL044760.87544777.87530816.87544760.87543434.9166666667000000AMIL43AMIL 400 QP NACIONAL COPART2155412155.41INATIVORepasse</v>
      </c>
      <c r="AX353">
        <f t="shared" si="17"/>
        <v>0</v>
      </c>
      <c r="AY353">
        <v>8</v>
      </c>
      <c r="AZ353">
        <v>1</v>
      </c>
      <c r="BA353">
        <f t="shared" si="16"/>
        <v>0</v>
      </c>
    </row>
    <row r="354" spans="1:53">
      <c r="A354" s="33"/>
      <c r="B354" s="33"/>
      <c r="C354" s="33"/>
      <c r="D354" s="33"/>
      <c r="E354" s="33"/>
      <c r="F354" s="36">
        <v>1189455000</v>
      </c>
      <c r="G354" s="33"/>
      <c r="H354" s="33"/>
      <c r="I354" s="33"/>
      <c r="J354" s="36">
        <v>74196131</v>
      </c>
      <c r="K354" s="30">
        <v>0</v>
      </c>
      <c r="L354" s="36" t="s">
        <v>548</v>
      </c>
      <c r="M354" s="33"/>
      <c r="N354" s="33"/>
      <c r="O354" s="33"/>
      <c r="P354" s="33"/>
      <c r="Q354" s="33"/>
      <c r="R354" s="36">
        <v>1297.6600000000001</v>
      </c>
      <c r="S354" s="36" t="s">
        <v>404</v>
      </c>
      <c r="T354" s="36" t="s">
        <v>404</v>
      </c>
      <c r="U354" s="36" t="s">
        <v>404</v>
      </c>
      <c r="V354" s="36">
        <v>19</v>
      </c>
      <c r="W354" s="36">
        <v>0</v>
      </c>
      <c r="X354" s="36">
        <v>1</v>
      </c>
      <c r="Y354" s="36">
        <v>175796</v>
      </c>
      <c r="Z354" s="37">
        <v>44777.875</v>
      </c>
      <c r="AA354" s="36" t="s">
        <v>387</v>
      </c>
      <c r="AB354" s="36">
        <v>0</v>
      </c>
      <c r="AC354" s="37">
        <v>44746.875</v>
      </c>
      <c r="AD354" s="37">
        <v>44777.875</v>
      </c>
      <c r="AE354" s="37">
        <v>36445.875</v>
      </c>
      <c r="AF354" s="37">
        <v>44746.875</v>
      </c>
      <c r="AG354" s="37"/>
      <c r="AH354" s="37">
        <v>43434.916666666664</v>
      </c>
      <c r="AI354" s="36"/>
      <c r="AJ354" s="36">
        <v>0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 t="s">
        <v>389</v>
      </c>
      <c r="AQ354" s="36">
        <v>43</v>
      </c>
      <c r="AR354" s="36" t="s">
        <v>476</v>
      </c>
      <c r="AS354" s="36">
        <v>154477</v>
      </c>
      <c r="AT354" s="36">
        <v>1544.77</v>
      </c>
      <c r="AU354" s="36" t="s">
        <v>391</v>
      </c>
      <c r="AV354" s="43" t="s">
        <v>1079</v>
      </c>
      <c r="AW354" t="str">
        <f t="shared" si="15"/>
        <v>1189455000741961310XRXXL DX XLXVXXRX DX XLVX1297.66SIMSIMSIM190117579644777.875FNEL044746.87544777.87536445.87544746.87543434.9166666667000000AMIL43AMIL 400 QC NACIONAL1544771544.77INATIVORepasse</v>
      </c>
      <c r="AX354">
        <f t="shared" si="17"/>
        <v>0</v>
      </c>
      <c r="AY354">
        <v>8</v>
      </c>
      <c r="AZ354">
        <v>1</v>
      </c>
      <c r="BA354">
        <f t="shared" si="16"/>
        <v>0</v>
      </c>
    </row>
    <row r="355" spans="1:53">
      <c r="A355" s="33"/>
      <c r="B355" s="33"/>
      <c r="C355" s="33"/>
      <c r="D355" s="33"/>
      <c r="E355" s="33"/>
      <c r="F355" s="34">
        <v>1189455000</v>
      </c>
      <c r="G355" s="33"/>
      <c r="H355" s="33"/>
      <c r="I355" s="33"/>
      <c r="J355" s="34">
        <v>74196137</v>
      </c>
      <c r="K355" s="29">
        <v>0</v>
      </c>
      <c r="L355" s="34" t="s">
        <v>549</v>
      </c>
      <c r="M355" s="33"/>
      <c r="N355" s="33"/>
      <c r="O355" s="33"/>
      <c r="P355" s="33"/>
      <c r="Q355" s="33"/>
      <c r="R355" s="34">
        <v>1287.56</v>
      </c>
      <c r="S355" s="34" t="s">
        <v>404</v>
      </c>
      <c r="T355" s="34" t="s">
        <v>404</v>
      </c>
      <c r="U355" s="34" t="s">
        <v>404</v>
      </c>
      <c r="V355" s="34">
        <v>19</v>
      </c>
      <c r="W355" s="34">
        <v>0</v>
      </c>
      <c r="X355" s="34">
        <v>1</v>
      </c>
      <c r="Y355" s="34">
        <v>175843</v>
      </c>
      <c r="Z355" s="35">
        <v>44777.875</v>
      </c>
      <c r="AA355" s="34" t="s">
        <v>387</v>
      </c>
      <c r="AB355" s="34">
        <v>0</v>
      </c>
      <c r="AC355" s="35"/>
      <c r="AD355" s="35">
        <v>44777.875</v>
      </c>
      <c r="AE355" s="35">
        <v>38053.875</v>
      </c>
      <c r="AF355" s="35">
        <v>43430.916666666664</v>
      </c>
      <c r="AG355" s="35"/>
      <c r="AH355" s="35">
        <v>43434.916666666664</v>
      </c>
      <c r="AI355" s="34"/>
      <c r="AJ355" s="34">
        <v>0</v>
      </c>
      <c r="AK355" s="34">
        <v>0</v>
      </c>
      <c r="AL355" s="34">
        <v>0</v>
      </c>
      <c r="AM355" s="34">
        <v>0</v>
      </c>
      <c r="AN355" s="34">
        <v>0</v>
      </c>
      <c r="AO355" s="34">
        <v>0</v>
      </c>
      <c r="AP355" s="34" t="s">
        <v>389</v>
      </c>
      <c r="AQ355" s="34">
        <v>43</v>
      </c>
      <c r="AR355" s="34" t="s">
        <v>398</v>
      </c>
      <c r="AS355" s="34">
        <v>153282</v>
      </c>
      <c r="AT355" s="34">
        <v>1532.82</v>
      </c>
      <c r="AU355" s="34" t="s">
        <v>408</v>
      </c>
      <c r="AV355" s="43" t="s">
        <v>1079</v>
      </c>
      <c r="AW355" t="str">
        <f t="shared" si="15"/>
        <v>1189455000741961370XNX WLXRX DUTRX DX WXRVXLHX1287.56SIMSIMSIM190117584344777.875FNEL044777.87538053.87543430.916666666743434.9166666667000000AMIL43AMIL 500 QP NACIONAL1532821532.82ATIVORepasse</v>
      </c>
      <c r="AX355">
        <f t="shared" si="17"/>
        <v>0</v>
      </c>
      <c r="AY355">
        <v>8</v>
      </c>
      <c r="AZ355">
        <v>1</v>
      </c>
      <c r="BA355">
        <f t="shared" si="16"/>
        <v>0</v>
      </c>
    </row>
    <row r="356" spans="1:53">
      <c r="A356" s="33"/>
      <c r="B356" s="33"/>
      <c r="C356" s="33"/>
      <c r="D356" s="33"/>
      <c r="E356" s="33"/>
      <c r="F356" s="36">
        <v>1189455000</v>
      </c>
      <c r="G356" s="33"/>
      <c r="H356" s="33"/>
      <c r="I356" s="33"/>
      <c r="J356" s="36">
        <v>74196143</v>
      </c>
      <c r="K356" s="30">
        <v>0</v>
      </c>
      <c r="L356" s="36" t="s">
        <v>550</v>
      </c>
      <c r="M356" s="33"/>
      <c r="N356" s="33"/>
      <c r="O356" s="33"/>
      <c r="P356" s="33"/>
      <c r="Q356" s="33"/>
      <c r="R356" s="36">
        <v>1038.1099999999999</v>
      </c>
      <c r="S356" s="36" t="s">
        <v>404</v>
      </c>
      <c r="T356" s="36" t="s">
        <v>404</v>
      </c>
      <c r="U356" s="36" t="s">
        <v>404</v>
      </c>
      <c r="V356" s="36">
        <v>19</v>
      </c>
      <c r="W356" s="36">
        <v>0</v>
      </c>
      <c r="X356" s="36">
        <v>1</v>
      </c>
      <c r="Y356" s="36">
        <v>175858</v>
      </c>
      <c r="Z356" s="37">
        <v>44777.875</v>
      </c>
      <c r="AA356" s="36" t="s">
        <v>387</v>
      </c>
      <c r="AB356" s="36">
        <v>0</v>
      </c>
      <c r="AC356" s="37">
        <v>44748.875</v>
      </c>
      <c r="AD356" s="37">
        <v>44777.875</v>
      </c>
      <c r="AE356" s="37">
        <v>37978.916666666664</v>
      </c>
      <c r="AF356" s="37">
        <v>44748.875</v>
      </c>
      <c r="AG356" s="37"/>
      <c r="AH356" s="37">
        <v>43434.916666666664</v>
      </c>
      <c r="AI356" s="36"/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 t="s">
        <v>389</v>
      </c>
      <c r="AQ356" s="36">
        <v>43</v>
      </c>
      <c r="AR356" s="36" t="s">
        <v>476</v>
      </c>
      <c r="AS356" s="36">
        <v>123586</v>
      </c>
      <c r="AT356" s="36">
        <v>1235.8599999999999</v>
      </c>
      <c r="AU356" s="36" t="s">
        <v>391</v>
      </c>
      <c r="AV356" s="43" t="s">
        <v>1079</v>
      </c>
      <c r="AW356" t="str">
        <f t="shared" si="15"/>
        <v>1189455000741961430BRXNDX XUZX XLBUQUXRQUX1038.11SIMSIMSIM190117585844777.875FNEL044748.87544777.87537978.916666666744748.87543434.9166666667000000AMIL43AMIL 400 QC NACIONAL1235861235.86INATIVORepasse</v>
      </c>
      <c r="AX356">
        <f t="shared" si="17"/>
        <v>0</v>
      </c>
      <c r="AY356">
        <v>8</v>
      </c>
      <c r="AZ356">
        <v>1</v>
      </c>
      <c r="BA356">
        <f t="shared" si="16"/>
        <v>0</v>
      </c>
    </row>
    <row r="357" spans="1:53">
      <c r="A357" s="33"/>
      <c r="B357" s="33"/>
      <c r="C357" s="33"/>
      <c r="D357" s="33"/>
      <c r="E357" s="33"/>
      <c r="F357" s="36">
        <v>1189455000</v>
      </c>
      <c r="G357" s="33"/>
      <c r="H357" s="33"/>
      <c r="I357" s="33"/>
      <c r="J357" s="36">
        <v>74203744</v>
      </c>
      <c r="K357" s="30">
        <v>0</v>
      </c>
      <c r="L357" s="36" t="s">
        <v>544</v>
      </c>
      <c r="M357" s="33"/>
      <c r="N357" s="33"/>
      <c r="O357" s="33"/>
      <c r="P357" s="33"/>
      <c r="Q357" s="33"/>
      <c r="R357" s="36">
        <v>1038.1099999999999</v>
      </c>
      <c r="S357" s="36" t="s">
        <v>404</v>
      </c>
      <c r="T357" s="36" t="s">
        <v>404</v>
      </c>
      <c r="U357" s="36" t="s">
        <v>404</v>
      </c>
      <c r="V357" s="36">
        <v>19</v>
      </c>
      <c r="W357" s="36">
        <v>0</v>
      </c>
      <c r="X357" s="36">
        <v>1</v>
      </c>
      <c r="Y357" s="36">
        <v>175742</v>
      </c>
      <c r="Z357" s="37">
        <v>44777.875</v>
      </c>
      <c r="AA357" s="36" t="s">
        <v>387</v>
      </c>
      <c r="AB357" s="36">
        <v>0</v>
      </c>
      <c r="AC357" s="37"/>
      <c r="AD357" s="37">
        <v>44777.875</v>
      </c>
      <c r="AE357" s="37">
        <v>40124.916666666664</v>
      </c>
      <c r="AF357" s="37">
        <v>43431.916666666664</v>
      </c>
      <c r="AG357" s="37"/>
      <c r="AH357" s="37">
        <v>43434.916666666664</v>
      </c>
      <c r="AI357" s="36"/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 t="s">
        <v>389</v>
      </c>
      <c r="AQ357" s="36">
        <v>43</v>
      </c>
      <c r="AR357" s="36" t="s">
        <v>476</v>
      </c>
      <c r="AS357" s="36">
        <v>123586</v>
      </c>
      <c r="AT357" s="36">
        <v>1235.8599999999999</v>
      </c>
      <c r="AU357" s="36" t="s">
        <v>408</v>
      </c>
      <c r="AV357" s="43" t="s">
        <v>1079</v>
      </c>
      <c r="AW357" t="str">
        <f t="shared" si="15"/>
        <v>1189455000742037440MXRXX BXXTRXZ QUXXRXZ LXMX1038.11SIMSIMSIM190117574244777.875FNEL044777.87540124.916666666743431.916666666743434.9166666667000000AMIL43AMIL 400 QC NACIONAL1235861235.86ATIVORepasse</v>
      </c>
      <c r="AX357">
        <f t="shared" si="17"/>
        <v>0</v>
      </c>
      <c r="AY357">
        <v>8</v>
      </c>
      <c r="AZ357">
        <v>1</v>
      </c>
      <c r="BA357">
        <f t="shared" si="16"/>
        <v>0</v>
      </c>
    </row>
    <row r="358" spans="1:53">
      <c r="A358" s="33"/>
      <c r="B358" s="33"/>
      <c r="C358" s="33"/>
      <c r="D358" s="33"/>
      <c r="E358" s="33"/>
      <c r="F358" s="36">
        <v>1189455000</v>
      </c>
      <c r="G358" s="33"/>
      <c r="H358" s="33"/>
      <c r="I358" s="33"/>
      <c r="J358" s="36">
        <v>74203760</v>
      </c>
      <c r="K358" s="30">
        <v>0</v>
      </c>
      <c r="L358" s="36" t="s">
        <v>546</v>
      </c>
      <c r="M358" s="33"/>
      <c r="N358" s="33"/>
      <c r="O358" s="33"/>
      <c r="P358" s="33"/>
      <c r="Q358" s="33"/>
      <c r="R358" s="36">
        <v>1620.95</v>
      </c>
      <c r="S358" s="36" t="s">
        <v>404</v>
      </c>
      <c r="T358" s="36" t="s">
        <v>404</v>
      </c>
      <c r="U358" s="36" t="s">
        <v>404</v>
      </c>
      <c r="V358" s="36">
        <v>19</v>
      </c>
      <c r="W358" s="36">
        <v>0</v>
      </c>
      <c r="X358" s="36">
        <v>1</v>
      </c>
      <c r="Y358" s="36">
        <v>175755</v>
      </c>
      <c r="Z358" s="37">
        <v>44777.875</v>
      </c>
      <c r="AA358" s="36" t="s">
        <v>387</v>
      </c>
      <c r="AB358" s="36">
        <v>0</v>
      </c>
      <c r="AC358" s="37"/>
      <c r="AD358" s="37">
        <v>44777.875</v>
      </c>
      <c r="AE358" s="37">
        <v>41222.916666666664</v>
      </c>
      <c r="AF358" s="37">
        <v>43431.916666666664</v>
      </c>
      <c r="AG358" s="37"/>
      <c r="AH358" s="37">
        <v>43434.916666666664</v>
      </c>
      <c r="AI358" s="36"/>
      <c r="AJ358" s="36">
        <v>0</v>
      </c>
      <c r="AK358" s="36">
        <v>0</v>
      </c>
      <c r="AL358" s="36">
        <v>0</v>
      </c>
      <c r="AM358" s="36">
        <v>0</v>
      </c>
      <c r="AN358" s="36">
        <v>0</v>
      </c>
      <c r="AO358" s="36">
        <v>0</v>
      </c>
      <c r="AP358" s="36" t="s">
        <v>389</v>
      </c>
      <c r="AQ358" s="36">
        <v>43</v>
      </c>
      <c r="AR358" s="36" t="s">
        <v>483</v>
      </c>
      <c r="AS358" s="36">
        <v>19297</v>
      </c>
      <c r="AT358" s="36">
        <v>1929.7</v>
      </c>
      <c r="AU358" s="36" t="s">
        <v>408</v>
      </c>
      <c r="AV358" s="43" t="s">
        <v>1079</v>
      </c>
      <c r="AW358" t="str">
        <f t="shared" si="15"/>
        <v>1189455000742037600LUWX XMXRXM PXX XNTX1620.95SIMSIMSIM190117575544777.875FNEL044777.87541222.916666666743431.916666666743434.9166666667000000AMIL43AMIL 700 QP NACIONAL192971929.7ATIVORepasse</v>
      </c>
      <c r="AX358">
        <f t="shared" si="17"/>
        <v>0</v>
      </c>
      <c r="AY358">
        <v>8</v>
      </c>
      <c r="AZ358">
        <v>1</v>
      </c>
      <c r="BA358">
        <f t="shared" si="16"/>
        <v>0</v>
      </c>
    </row>
    <row r="359" spans="1:53">
      <c r="A359" s="33"/>
      <c r="B359" s="33"/>
      <c r="C359" s="33"/>
      <c r="D359" s="33"/>
      <c r="E359" s="33"/>
      <c r="F359" s="34">
        <v>1189455000</v>
      </c>
      <c r="G359" s="33"/>
      <c r="H359" s="33"/>
      <c r="I359" s="33"/>
      <c r="J359" s="34">
        <v>74203772</v>
      </c>
      <c r="K359" s="29">
        <v>0</v>
      </c>
      <c r="L359" s="34" t="s">
        <v>547</v>
      </c>
      <c r="M359" s="33"/>
      <c r="N359" s="33"/>
      <c r="O359" s="33"/>
      <c r="P359" s="33"/>
      <c r="Q359" s="33"/>
      <c r="R359" s="34">
        <v>1287.56</v>
      </c>
      <c r="S359" s="34" t="s">
        <v>404</v>
      </c>
      <c r="T359" s="34" t="s">
        <v>404</v>
      </c>
      <c r="U359" s="34" t="s">
        <v>404</v>
      </c>
      <c r="V359" s="34">
        <v>19</v>
      </c>
      <c r="W359" s="34">
        <v>0</v>
      </c>
      <c r="X359" s="34">
        <v>1</v>
      </c>
      <c r="Y359" s="34">
        <v>175757</v>
      </c>
      <c r="Z359" s="35">
        <v>44777.875</v>
      </c>
      <c r="AA359" s="34" t="s">
        <v>387</v>
      </c>
      <c r="AB359" s="34">
        <v>0</v>
      </c>
      <c r="AC359" s="35"/>
      <c r="AD359" s="35">
        <v>44777.875</v>
      </c>
      <c r="AE359" s="35">
        <v>40060.875</v>
      </c>
      <c r="AF359" s="35">
        <v>44770.875</v>
      </c>
      <c r="AG359" s="35">
        <v>44770.875</v>
      </c>
      <c r="AH359" s="35">
        <v>43434.916666666664</v>
      </c>
      <c r="AI359" s="34"/>
      <c r="AJ359" s="34">
        <v>0</v>
      </c>
      <c r="AK359" s="34">
        <v>0</v>
      </c>
      <c r="AL359" s="34">
        <v>0</v>
      </c>
      <c r="AM359" s="34">
        <v>0</v>
      </c>
      <c r="AN359" s="34">
        <v>0</v>
      </c>
      <c r="AO359" s="34">
        <v>0</v>
      </c>
      <c r="AP359" s="34" t="s">
        <v>389</v>
      </c>
      <c r="AQ359" s="34">
        <v>43</v>
      </c>
      <c r="AR359" s="34" t="s">
        <v>398</v>
      </c>
      <c r="AS359" s="34">
        <v>153282</v>
      </c>
      <c r="AT359" s="34">
        <v>1532.82</v>
      </c>
      <c r="AU359" s="34" t="s">
        <v>480</v>
      </c>
      <c r="AV359" s="43" t="s">
        <v>1079</v>
      </c>
      <c r="AW359" t="str">
        <f t="shared" si="15"/>
        <v>1189455000742037720XRTHUR XWRXMXNTX DX XLVX1287.56SIMSIMSIM190117575744777.875FNEL044777.87540060.87544770.87544770.87543434.9166666667000000AMIL43AMIL 500 QP NACIONAL1532821532.82SUSPENSÃORepasse</v>
      </c>
      <c r="AX359">
        <f t="shared" si="17"/>
        <v>0</v>
      </c>
      <c r="AY359">
        <v>8</v>
      </c>
      <c r="AZ359">
        <v>1</v>
      </c>
      <c r="BA359">
        <f t="shared" si="16"/>
        <v>0</v>
      </c>
    </row>
    <row r="360" spans="1:53">
      <c r="A360" s="33"/>
      <c r="B360" s="33"/>
      <c r="C360" s="33"/>
      <c r="D360" s="33"/>
      <c r="E360" s="33"/>
      <c r="F360" s="34"/>
      <c r="G360" s="33"/>
      <c r="H360" s="33"/>
      <c r="I360" s="33"/>
      <c r="J360" s="34">
        <v>74224867</v>
      </c>
      <c r="K360" s="29">
        <v>0</v>
      </c>
      <c r="L360" s="34" t="s">
        <v>395</v>
      </c>
      <c r="M360" s="33"/>
      <c r="N360" s="33"/>
      <c r="O360" s="33"/>
      <c r="P360" s="33"/>
      <c r="Q360" s="33"/>
      <c r="R360" s="34">
        <v>254.6</v>
      </c>
      <c r="S360" s="34" t="s">
        <v>386</v>
      </c>
      <c r="T360" s="34" t="s">
        <v>386</v>
      </c>
      <c r="U360" s="34" t="s">
        <v>386</v>
      </c>
      <c r="V360" s="34">
        <v>19</v>
      </c>
      <c r="W360" s="34">
        <v>0</v>
      </c>
      <c r="X360" s="34">
        <v>1</v>
      </c>
      <c r="Y360" s="34">
        <v>175878</v>
      </c>
      <c r="Z360" s="35">
        <v>44777.875</v>
      </c>
      <c r="AA360" s="34" t="s">
        <v>387</v>
      </c>
      <c r="AB360" s="34">
        <v>0</v>
      </c>
      <c r="AC360" s="35">
        <v>44711.875</v>
      </c>
      <c r="AD360" s="35">
        <v>44777.875</v>
      </c>
      <c r="AE360" s="35">
        <v>40657.875</v>
      </c>
      <c r="AF360" s="35">
        <v>44711.875</v>
      </c>
      <c r="AG360" s="35">
        <v>44711.875</v>
      </c>
      <c r="AH360" s="35">
        <v>43434.916666666664</v>
      </c>
      <c r="AI360" s="34"/>
      <c r="AJ360" s="34">
        <v>0</v>
      </c>
      <c r="AK360" s="34">
        <v>0</v>
      </c>
      <c r="AL360" s="34">
        <v>0</v>
      </c>
      <c r="AM360" s="34">
        <v>0</v>
      </c>
      <c r="AN360" s="34">
        <v>0</v>
      </c>
      <c r="AO360" s="34">
        <v>0</v>
      </c>
      <c r="AP360" s="34" t="s">
        <v>389</v>
      </c>
      <c r="AQ360" s="34"/>
      <c r="AR360" s="34" t="s">
        <v>394</v>
      </c>
      <c r="AS360" s="34">
        <v>30312</v>
      </c>
      <c r="AT360" s="34">
        <v>303.12</v>
      </c>
      <c r="AU360" s="34" t="s">
        <v>391</v>
      </c>
      <c r="AV360" s="43" t="s">
        <v>1079</v>
      </c>
      <c r="AW360" t="str">
        <f t="shared" si="15"/>
        <v>742248670PXDRX HXNRXQUX FXRRXXRX WUNHX254.6NÃONÃONÃO190117587844777.875FNEL044711.87544777.87540657.87544711.87544711.87543434.9166666667000000AMILNEXT PLUS RM RJ30312303.12INATIVORepasse</v>
      </c>
      <c r="AX360">
        <f t="shared" si="17"/>
        <v>0</v>
      </c>
      <c r="AY360">
        <v>8</v>
      </c>
      <c r="AZ360">
        <v>1</v>
      </c>
      <c r="BA360">
        <f t="shared" si="16"/>
        <v>0</v>
      </c>
    </row>
    <row r="361" spans="1:53">
      <c r="A361" s="33"/>
      <c r="B361" s="33"/>
      <c r="C361" s="33"/>
      <c r="D361" s="33"/>
      <c r="E361" s="33"/>
      <c r="F361" s="34"/>
      <c r="G361" s="33"/>
      <c r="H361" s="33"/>
      <c r="I361" s="33"/>
      <c r="J361" s="34">
        <v>74224932</v>
      </c>
      <c r="K361" s="29">
        <v>0</v>
      </c>
      <c r="L361" s="34" t="s">
        <v>551</v>
      </c>
      <c r="M361" s="33"/>
      <c r="N361" s="33"/>
      <c r="O361" s="33"/>
      <c r="P361" s="33"/>
      <c r="Q361" s="33"/>
      <c r="R361" s="34">
        <v>406.85</v>
      </c>
      <c r="S361" s="34" t="s">
        <v>404</v>
      </c>
      <c r="T361" s="34" t="s">
        <v>404</v>
      </c>
      <c r="U361" s="34" t="s">
        <v>404</v>
      </c>
      <c r="V361" s="34">
        <v>19</v>
      </c>
      <c r="W361" s="34">
        <v>0</v>
      </c>
      <c r="X361" s="34">
        <v>1</v>
      </c>
      <c r="Y361" s="34">
        <v>175894</v>
      </c>
      <c r="Z361" s="35">
        <v>44777.875</v>
      </c>
      <c r="AA361" s="34" t="s">
        <v>387</v>
      </c>
      <c r="AB361" s="34">
        <v>0</v>
      </c>
      <c r="AC361" s="35"/>
      <c r="AD361" s="35">
        <v>44777.875</v>
      </c>
      <c r="AE361" s="35">
        <v>40278.875</v>
      </c>
      <c r="AF361" s="35">
        <v>43807.875</v>
      </c>
      <c r="AG361" s="35">
        <v>43796.875</v>
      </c>
      <c r="AH361" s="35">
        <v>43434.916666666664</v>
      </c>
      <c r="AI361" s="34"/>
      <c r="AJ361" s="34">
        <v>0</v>
      </c>
      <c r="AK361" s="34">
        <v>0</v>
      </c>
      <c r="AL361" s="34">
        <v>0</v>
      </c>
      <c r="AM361" s="34">
        <v>0</v>
      </c>
      <c r="AN361" s="34">
        <v>0</v>
      </c>
      <c r="AO361" s="34">
        <v>0</v>
      </c>
      <c r="AP361" s="34" t="s">
        <v>389</v>
      </c>
      <c r="AQ361" s="34">
        <v>43</v>
      </c>
      <c r="AR361" s="34" t="s">
        <v>394</v>
      </c>
      <c r="AS361" s="34">
        <v>48439</v>
      </c>
      <c r="AT361" s="34">
        <v>484.39</v>
      </c>
      <c r="AU361" s="34" t="s">
        <v>408</v>
      </c>
      <c r="AV361" s="43" t="s">
        <v>1079</v>
      </c>
      <c r="AW361" t="str">
        <f t="shared" si="15"/>
        <v>742249320JXXX BRUNX WXRRXX NXVX406.85SIMSIMSIM190117589444777.875FNEL044777.87540278.87543807.87543796.87543434.9166666667000000AMIL43NEXT PLUS RM RJ48439484.39ATIVORepasse</v>
      </c>
      <c r="AX361">
        <f t="shared" si="17"/>
        <v>0</v>
      </c>
      <c r="AY361">
        <v>8</v>
      </c>
      <c r="AZ361">
        <v>1</v>
      </c>
      <c r="BA361">
        <f t="shared" si="16"/>
        <v>0</v>
      </c>
    </row>
    <row r="362" spans="1:53">
      <c r="A362" s="33"/>
      <c r="B362" s="33"/>
      <c r="C362" s="33"/>
      <c r="D362" s="33"/>
      <c r="E362" s="33"/>
      <c r="F362" s="34">
        <v>1189426000</v>
      </c>
      <c r="G362" s="33"/>
      <c r="H362" s="33"/>
      <c r="I362" s="33"/>
      <c r="J362" s="34">
        <v>74230100</v>
      </c>
      <c r="K362" s="29">
        <v>0</v>
      </c>
      <c r="L362" s="34" t="s">
        <v>553</v>
      </c>
      <c r="M362" s="33"/>
      <c r="N362" s="33"/>
      <c r="O362" s="33"/>
      <c r="P362" s="33"/>
      <c r="Q362" s="33"/>
      <c r="R362" s="34">
        <v>1773.23</v>
      </c>
      <c r="S362" s="34" t="s">
        <v>404</v>
      </c>
      <c r="T362" s="34" t="s">
        <v>386</v>
      </c>
      <c r="U362" s="34" t="s">
        <v>386</v>
      </c>
      <c r="V362" s="34">
        <v>57</v>
      </c>
      <c r="W362" s="34">
        <v>0</v>
      </c>
      <c r="X362" s="34">
        <v>1</v>
      </c>
      <c r="Y362" s="34">
        <v>176021</v>
      </c>
      <c r="Z362" s="35">
        <v>44777.875</v>
      </c>
      <c r="AA362" s="34" t="s">
        <v>392</v>
      </c>
      <c r="AB362" s="34">
        <v>0</v>
      </c>
      <c r="AC362" s="35">
        <v>44685.875</v>
      </c>
      <c r="AD362" s="35">
        <v>44777.875</v>
      </c>
      <c r="AE362" s="35">
        <v>26477.875</v>
      </c>
      <c r="AF362" s="35">
        <v>44685.875</v>
      </c>
      <c r="AG362" s="35"/>
      <c r="AH362" s="35">
        <v>43434.916666666664</v>
      </c>
      <c r="AI362" s="34"/>
      <c r="AJ362" s="34">
        <v>0</v>
      </c>
      <c r="AK362" s="34">
        <v>0</v>
      </c>
      <c r="AL362" s="34">
        <v>0</v>
      </c>
      <c r="AM362" s="34">
        <v>0</v>
      </c>
      <c r="AN362" s="34">
        <v>0</v>
      </c>
      <c r="AO362" s="34">
        <v>0</v>
      </c>
      <c r="AP362" s="34" t="s">
        <v>389</v>
      </c>
      <c r="AQ362" s="34">
        <v>43</v>
      </c>
      <c r="AR362" s="34" t="s">
        <v>476</v>
      </c>
      <c r="AS362" s="34">
        <v>211099</v>
      </c>
      <c r="AT362" s="34">
        <v>2110.9899999999998</v>
      </c>
      <c r="AU362" s="34" t="s">
        <v>391</v>
      </c>
      <c r="AV362" s="43" t="s">
        <v>1079</v>
      </c>
      <c r="AW362" t="str">
        <f t="shared" si="15"/>
        <v>1189426000742301000VXLMX WXMPX DX XLVX1773.23SIMNÃONÃO570117602144777.875ANMEP044685.87544777.87526477.87544685.87543434.9166666667000000AMIL43AMIL 400 QC NACIONAL2110992110.99INATIVORepasse</v>
      </c>
      <c r="AX362">
        <f t="shared" si="17"/>
        <v>0</v>
      </c>
      <c r="AY362">
        <v>8</v>
      </c>
      <c r="AZ362">
        <v>1</v>
      </c>
      <c r="BA362">
        <f t="shared" si="16"/>
        <v>0</v>
      </c>
    </row>
    <row r="363" spans="1:53">
      <c r="A363" s="33"/>
      <c r="B363" s="33"/>
      <c r="C363" s="33"/>
      <c r="D363" s="33"/>
      <c r="E363" s="33"/>
      <c r="F363" s="36"/>
      <c r="G363" s="33"/>
      <c r="H363" s="33"/>
      <c r="I363" s="33"/>
      <c r="J363" s="36">
        <v>74313928</v>
      </c>
      <c r="K363" s="30">
        <v>0</v>
      </c>
      <c r="L363" s="36" t="s">
        <v>907</v>
      </c>
      <c r="M363" s="33"/>
      <c r="N363" s="33"/>
      <c r="O363" s="33"/>
      <c r="P363" s="33"/>
      <c r="Q363" s="33"/>
      <c r="R363" s="36">
        <v>1622.05</v>
      </c>
      <c r="S363" s="36" t="s">
        <v>404</v>
      </c>
      <c r="T363" s="36" t="s">
        <v>404</v>
      </c>
      <c r="U363" s="36" t="s">
        <v>404</v>
      </c>
      <c r="V363" s="36">
        <v>19</v>
      </c>
      <c r="W363" s="36">
        <v>0</v>
      </c>
      <c r="X363" s="36">
        <v>1</v>
      </c>
      <c r="Y363" s="36">
        <v>176392</v>
      </c>
      <c r="Z363" s="37">
        <v>44761.875</v>
      </c>
      <c r="AA363" s="36" t="s">
        <v>387</v>
      </c>
      <c r="AB363" s="36">
        <v>0</v>
      </c>
      <c r="AC363" s="37"/>
      <c r="AD363" s="37">
        <v>44761.875</v>
      </c>
      <c r="AE363" s="37">
        <v>35724.875</v>
      </c>
      <c r="AF363" s="37">
        <v>43445.916666666664</v>
      </c>
      <c r="AG363" s="37"/>
      <c r="AH363" s="37">
        <v>43448.916666666664</v>
      </c>
      <c r="AI363" s="36"/>
      <c r="AJ363" s="36">
        <v>0</v>
      </c>
      <c r="AK363" s="36">
        <v>0</v>
      </c>
      <c r="AL363" s="36">
        <v>0</v>
      </c>
      <c r="AM363" s="36">
        <v>0</v>
      </c>
      <c r="AN363" s="36">
        <v>0</v>
      </c>
      <c r="AO363" s="36">
        <v>0</v>
      </c>
      <c r="AP363" s="36" t="s">
        <v>389</v>
      </c>
      <c r="AQ363" s="36">
        <v>42</v>
      </c>
      <c r="AR363" s="36" t="s">
        <v>476</v>
      </c>
      <c r="AS363" s="36">
        <v>193102</v>
      </c>
      <c r="AT363" s="36">
        <v>1931.02</v>
      </c>
      <c r="AU363" s="36" t="s">
        <v>408</v>
      </c>
      <c r="AV363" s="43" t="s">
        <v>1079</v>
      </c>
      <c r="AW363" t="str">
        <f t="shared" si="15"/>
        <v>743139280XRXH DXMX MXRXXRX GXMX1622.05SIMSIMSIM190117639244761.875FNEL044761.87535724.87543445.916666666743448.9166666667000000AMIL42AMIL 400 QC NACIONAL1931021931.02ATIVORepasse</v>
      </c>
      <c r="AX363">
        <f t="shared" si="17"/>
        <v>0</v>
      </c>
      <c r="AY363">
        <v>7</v>
      </c>
      <c r="AZ363">
        <v>1</v>
      </c>
      <c r="BA363">
        <f t="shared" si="16"/>
        <v>0</v>
      </c>
    </row>
    <row r="364" spans="1:53">
      <c r="A364" s="33"/>
      <c r="B364" s="33"/>
      <c r="C364" s="33"/>
      <c r="D364" s="33"/>
      <c r="E364" s="33"/>
      <c r="F364" s="36"/>
      <c r="G364" s="33"/>
      <c r="H364" s="33"/>
      <c r="I364" s="33"/>
      <c r="J364" s="36">
        <v>74313928</v>
      </c>
      <c r="K364" s="30">
        <v>0</v>
      </c>
      <c r="L364" s="36" t="s">
        <v>907</v>
      </c>
      <c r="M364" s="33"/>
      <c r="N364" s="33"/>
      <c r="O364" s="33"/>
      <c r="P364" s="33"/>
      <c r="Q364" s="33"/>
      <c r="R364" s="36">
        <v>1622.05</v>
      </c>
      <c r="S364" s="36" t="s">
        <v>404</v>
      </c>
      <c r="T364" s="36" t="s">
        <v>404</v>
      </c>
      <c r="U364" s="36" t="s">
        <v>404</v>
      </c>
      <c r="V364" s="36">
        <v>19</v>
      </c>
      <c r="W364" s="36">
        <v>0</v>
      </c>
      <c r="X364" s="36">
        <v>1</v>
      </c>
      <c r="Y364" s="36">
        <v>176392</v>
      </c>
      <c r="Z364" s="37">
        <v>44761.875</v>
      </c>
      <c r="AA364" s="36" t="s">
        <v>387</v>
      </c>
      <c r="AB364" s="36">
        <v>0</v>
      </c>
      <c r="AC364" s="37"/>
      <c r="AD364" s="37">
        <v>44761.875</v>
      </c>
      <c r="AE364" s="37">
        <v>35724.875</v>
      </c>
      <c r="AF364" s="37">
        <v>43445.916666666664</v>
      </c>
      <c r="AG364" s="37"/>
      <c r="AH364" s="37">
        <v>43448.916666666664</v>
      </c>
      <c r="AI364" s="36"/>
      <c r="AJ364" s="36">
        <v>0</v>
      </c>
      <c r="AK364" s="36">
        <v>0</v>
      </c>
      <c r="AL364" s="36">
        <v>0</v>
      </c>
      <c r="AM364" s="36">
        <v>0</v>
      </c>
      <c r="AN364" s="36">
        <v>0</v>
      </c>
      <c r="AO364" s="36">
        <v>0</v>
      </c>
      <c r="AP364" s="36" t="s">
        <v>389</v>
      </c>
      <c r="AQ364" s="36">
        <v>42</v>
      </c>
      <c r="AR364" s="36" t="s">
        <v>476</v>
      </c>
      <c r="AS364" s="36">
        <v>193102</v>
      </c>
      <c r="AT364" s="36">
        <v>1931.02</v>
      </c>
      <c r="AU364" s="36" t="s">
        <v>408</v>
      </c>
      <c r="AV364" s="43" t="s">
        <v>1079</v>
      </c>
      <c r="AW364" t="str">
        <f t="shared" si="15"/>
        <v>743139280XRXH DXMX MXRXXRX GXMX1622.05SIMSIMSIM190117639244761.875FNEL044761.87535724.87543445.916666666743448.9166666667000000AMIL42AMIL 400 QC NACIONAL1931021931.02ATIVORepasse</v>
      </c>
      <c r="AX364">
        <f t="shared" si="17"/>
        <v>1</v>
      </c>
      <c r="AY364">
        <v>7</v>
      </c>
      <c r="AZ364">
        <v>1</v>
      </c>
      <c r="BA364">
        <f t="shared" si="16"/>
        <v>1</v>
      </c>
    </row>
    <row r="365" spans="1:53">
      <c r="A365" s="33"/>
      <c r="B365" s="33"/>
      <c r="C365" s="33"/>
      <c r="D365" s="33"/>
      <c r="E365" s="33"/>
      <c r="F365" s="36"/>
      <c r="G365" s="33"/>
      <c r="H365" s="33"/>
      <c r="I365" s="33"/>
      <c r="J365" s="36">
        <v>74313928</v>
      </c>
      <c r="K365" s="30">
        <v>0</v>
      </c>
      <c r="L365" s="36" t="s">
        <v>907</v>
      </c>
      <c r="M365" s="33"/>
      <c r="N365" s="33"/>
      <c r="O365" s="33"/>
      <c r="P365" s="33"/>
      <c r="Q365" s="33"/>
      <c r="R365" s="36">
        <v>1622.05</v>
      </c>
      <c r="S365" s="36" t="s">
        <v>404</v>
      </c>
      <c r="T365" s="36" t="s">
        <v>404</v>
      </c>
      <c r="U365" s="36" t="s">
        <v>404</v>
      </c>
      <c r="V365" s="36">
        <v>19</v>
      </c>
      <c r="W365" s="36">
        <v>0</v>
      </c>
      <c r="X365" s="36">
        <v>1</v>
      </c>
      <c r="Y365" s="36">
        <v>176392</v>
      </c>
      <c r="Z365" s="37">
        <v>44761.875</v>
      </c>
      <c r="AA365" s="36" t="s">
        <v>387</v>
      </c>
      <c r="AB365" s="36">
        <v>0</v>
      </c>
      <c r="AC365" s="37"/>
      <c r="AD365" s="37">
        <v>44761.875</v>
      </c>
      <c r="AE365" s="37">
        <v>35724.875</v>
      </c>
      <c r="AF365" s="37">
        <v>43445.916666666664</v>
      </c>
      <c r="AG365" s="37"/>
      <c r="AH365" s="37">
        <v>43448.916666666664</v>
      </c>
      <c r="AI365" s="36"/>
      <c r="AJ365" s="36">
        <v>0</v>
      </c>
      <c r="AK365" s="36">
        <v>0</v>
      </c>
      <c r="AL365" s="36">
        <v>0</v>
      </c>
      <c r="AM365" s="36">
        <v>0</v>
      </c>
      <c r="AN365" s="36">
        <v>0</v>
      </c>
      <c r="AO365" s="36">
        <v>0</v>
      </c>
      <c r="AP365" s="36" t="s">
        <v>389</v>
      </c>
      <c r="AQ365" s="36">
        <v>42</v>
      </c>
      <c r="AR365" s="36" t="s">
        <v>476</v>
      </c>
      <c r="AS365" s="36">
        <v>193102</v>
      </c>
      <c r="AT365" s="36">
        <v>1931.02</v>
      </c>
      <c r="AU365" s="36" t="s">
        <v>408</v>
      </c>
      <c r="AV365" s="43" t="s">
        <v>1079</v>
      </c>
      <c r="AW365" t="str">
        <f t="shared" si="15"/>
        <v>743139280XRXH DXMX MXRXXRX GXMX1622.05SIMSIMSIM190117639244761.875FNEL044761.87535724.87543445.916666666743448.9166666667000000AMIL42AMIL 400 QC NACIONAL1931021931.02ATIVORepasse</v>
      </c>
      <c r="AX365">
        <f t="shared" si="17"/>
        <v>1</v>
      </c>
      <c r="AY365">
        <v>7</v>
      </c>
      <c r="AZ365">
        <v>1</v>
      </c>
      <c r="BA365">
        <f t="shared" si="16"/>
        <v>1</v>
      </c>
    </row>
    <row r="366" spans="1:53">
      <c r="A366" s="33"/>
      <c r="B366" s="33"/>
      <c r="C366" s="33"/>
      <c r="D366" s="33"/>
      <c r="E366" s="33"/>
      <c r="F366" s="34"/>
      <c r="G366" s="33"/>
      <c r="H366" s="33"/>
      <c r="I366" s="33"/>
      <c r="J366" s="34">
        <v>74313957</v>
      </c>
      <c r="K366" s="29">
        <v>0</v>
      </c>
      <c r="L366" s="34" t="s">
        <v>904</v>
      </c>
      <c r="M366" s="33"/>
      <c r="N366" s="33"/>
      <c r="O366" s="33"/>
      <c r="P366" s="33"/>
      <c r="Q366" s="33"/>
      <c r="R366" s="34">
        <v>2575.9899999999998</v>
      </c>
      <c r="S366" s="34" t="s">
        <v>404</v>
      </c>
      <c r="T366" s="34" t="s">
        <v>404</v>
      </c>
      <c r="U366" s="34" t="s">
        <v>404</v>
      </c>
      <c r="V366" s="34">
        <v>57</v>
      </c>
      <c r="W366" s="34">
        <v>0</v>
      </c>
      <c r="X366" s="34">
        <v>1</v>
      </c>
      <c r="Y366" s="34">
        <v>176370</v>
      </c>
      <c r="Z366" s="35">
        <v>44761.875</v>
      </c>
      <c r="AA366" s="34" t="s">
        <v>392</v>
      </c>
      <c r="AB366" s="34">
        <v>0</v>
      </c>
      <c r="AC366" s="35"/>
      <c r="AD366" s="35">
        <v>44761.875</v>
      </c>
      <c r="AE366" s="35">
        <v>27287.875</v>
      </c>
      <c r="AF366" s="35">
        <v>43447.916666666664</v>
      </c>
      <c r="AG366" s="35"/>
      <c r="AH366" s="35">
        <v>43448.916666666664</v>
      </c>
      <c r="AI366" s="34"/>
      <c r="AJ366" s="34">
        <v>0</v>
      </c>
      <c r="AK366" s="34">
        <v>0</v>
      </c>
      <c r="AL366" s="34">
        <v>0</v>
      </c>
      <c r="AM366" s="34">
        <v>0</v>
      </c>
      <c r="AN366" s="34">
        <v>0</v>
      </c>
      <c r="AO366" s="34">
        <v>0</v>
      </c>
      <c r="AP366" s="34" t="s">
        <v>389</v>
      </c>
      <c r="AQ366" s="34">
        <v>42</v>
      </c>
      <c r="AR366" s="34" t="s">
        <v>476</v>
      </c>
      <c r="AS366" s="34">
        <v>306664</v>
      </c>
      <c r="AT366" s="34">
        <v>3066.64</v>
      </c>
      <c r="AU366" s="34" t="s">
        <v>408</v>
      </c>
      <c r="AV366" s="43" t="s">
        <v>1079</v>
      </c>
      <c r="AW366" t="str">
        <f t="shared" si="15"/>
        <v>743139570TXRXX WRXTXNX XLVX DX XLXVXXRX VXXNX2575.99SIMSIMSIM570117637044761.875ANMEP044761.87527287.87543447.916666666743448.9166666667000000AMIL42AMIL 400 QC NACIONAL3066643066.64ATIVORepasse</v>
      </c>
      <c r="AX366">
        <f t="shared" si="17"/>
        <v>0</v>
      </c>
      <c r="AY366">
        <v>7</v>
      </c>
      <c r="AZ366">
        <v>1</v>
      </c>
      <c r="BA366">
        <f t="shared" si="16"/>
        <v>0</v>
      </c>
    </row>
    <row r="367" spans="1:53">
      <c r="A367" s="33"/>
      <c r="B367" s="33"/>
      <c r="C367" s="33"/>
      <c r="D367" s="33"/>
      <c r="E367" s="33"/>
      <c r="F367" s="34"/>
      <c r="G367" s="33"/>
      <c r="H367" s="33"/>
      <c r="I367" s="33"/>
      <c r="J367" s="34">
        <v>74313957</v>
      </c>
      <c r="K367" s="29">
        <v>0</v>
      </c>
      <c r="L367" s="34" t="s">
        <v>904</v>
      </c>
      <c r="M367" s="33"/>
      <c r="N367" s="33"/>
      <c r="O367" s="33"/>
      <c r="P367" s="33"/>
      <c r="Q367" s="33"/>
      <c r="R367" s="34">
        <v>2575.9899999999998</v>
      </c>
      <c r="S367" s="34" t="s">
        <v>404</v>
      </c>
      <c r="T367" s="34" t="s">
        <v>404</v>
      </c>
      <c r="U367" s="34" t="s">
        <v>404</v>
      </c>
      <c r="V367" s="34">
        <v>57</v>
      </c>
      <c r="W367" s="34">
        <v>0</v>
      </c>
      <c r="X367" s="34">
        <v>1</v>
      </c>
      <c r="Y367" s="34">
        <v>176370</v>
      </c>
      <c r="Z367" s="35">
        <v>44761.875</v>
      </c>
      <c r="AA367" s="34" t="s">
        <v>392</v>
      </c>
      <c r="AB367" s="34">
        <v>0</v>
      </c>
      <c r="AC367" s="35"/>
      <c r="AD367" s="35">
        <v>44761.875</v>
      </c>
      <c r="AE367" s="35">
        <v>27287.875</v>
      </c>
      <c r="AF367" s="35">
        <v>43447.916666666664</v>
      </c>
      <c r="AG367" s="35"/>
      <c r="AH367" s="35">
        <v>43448.916666666664</v>
      </c>
      <c r="AI367" s="34"/>
      <c r="AJ367" s="34">
        <v>0</v>
      </c>
      <c r="AK367" s="34">
        <v>0</v>
      </c>
      <c r="AL367" s="34">
        <v>0</v>
      </c>
      <c r="AM367" s="34">
        <v>0</v>
      </c>
      <c r="AN367" s="34">
        <v>0</v>
      </c>
      <c r="AO367" s="34">
        <v>0</v>
      </c>
      <c r="AP367" s="34" t="s">
        <v>389</v>
      </c>
      <c r="AQ367" s="34">
        <v>42</v>
      </c>
      <c r="AR367" s="34" t="s">
        <v>476</v>
      </c>
      <c r="AS367" s="34">
        <v>306664</v>
      </c>
      <c r="AT367" s="34">
        <v>3066.64</v>
      </c>
      <c r="AU367" s="34" t="s">
        <v>408</v>
      </c>
      <c r="AV367" s="43" t="s">
        <v>1079</v>
      </c>
      <c r="AW367" t="str">
        <f t="shared" si="15"/>
        <v>743139570TXRXX WRXTXNX XLVX DX XLXVXXRX VXXNX2575.99SIMSIMSIM570117637044761.875ANMEP044761.87527287.87543447.916666666743448.9166666667000000AMIL42AMIL 400 QC NACIONAL3066643066.64ATIVORepasse</v>
      </c>
      <c r="AX367">
        <f t="shared" si="17"/>
        <v>1</v>
      </c>
      <c r="AY367">
        <v>7</v>
      </c>
      <c r="AZ367">
        <v>1</v>
      </c>
      <c r="BA367">
        <f t="shared" si="16"/>
        <v>1</v>
      </c>
    </row>
    <row r="368" spans="1:53">
      <c r="A368" s="33"/>
      <c r="B368" s="33"/>
      <c r="C368" s="33"/>
      <c r="D368" s="33"/>
      <c r="E368" s="33"/>
      <c r="F368" s="34"/>
      <c r="G368" s="33"/>
      <c r="H368" s="33"/>
      <c r="I368" s="33"/>
      <c r="J368" s="34">
        <v>74313957</v>
      </c>
      <c r="K368" s="29">
        <v>0</v>
      </c>
      <c r="L368" s="34" t="s">
        <v>904</v>
      </c>
      <c r="M368" s="33"/>
      <c r="N368" s="33"/>
      <c r="O368" s="33"/>
      <c r="P368" s="33"/>
      <c r="Q368" s="33"/>
      <c r="R368" s="34">
        <v>2575.9899999999998</v>
      </c>
      <c r="S368" s="34" t="s">
        <v>404</v>
      </c>
      <c r="T368" s="34" t="s">
        <v>404</v>
      </c>
      <c r="U368" s="34" t="s">
        <v>404</v>
      </c>
      <c r="V368" s="34">
        <v>57</v>
      </c>
      <c r="W368" s="34">
        <v>0</v>
      </c>
      <c r="X368" s="34">
        <v>1</v>
      </c>
      <c r="Y368" s="34">
        <v>176370</v>
      </c>
      <c r="Z368" s="35">
        <v>44761.875</v>
      </c>
      <c r="AA368" s="34" t="s">
        <v>392</v>
      </c>
      <c r="AB368" s="34">
        <v>0</v>
      </c>
      <c r="AC368" s="35"/>
      <c r="AD368" s="35">
        <v>44761.875</v>
      </c>
      <c r="AE368" s="35">
        <v>27287.875</v>
      </c>
      <c r="AF368" s="35">
        <v>43447.916666666664</v>
      </c>
      <c r="AG368" s="35"/>
      <c r="AH368" s="35">
        <v>43448.916666666664</v>
      </c>
      <c r="AI368" s="34"/>
      <c r="AJ368" s="34">
        <v>0</v>
      </c>
      <c r="AK368" s="34">
        <v>0</v>
      </c>
      <c r="AL368" s="34">
        <v>0</v>
      </c>
      <c r="AM368" s="34">
        <v>0</v>
      </c>
      <c r="AN368" s="34">
        <v>0</v>
      </c>
      <c r="AO368" s="34">
        <v>0</v>
      </c>
      <c r="AP368" s="34" t="s">
        <v>389</v>
      </c>
      <c r="AQ368" s="34">
        <v>42</v>
      </c>
      <c r="AR368" s="34" t="s">
        <v>476</v>
      </c>
      <c r="AS368" s="34">
        <v>306664</v>
      </c>
      <c r="AT368" s="34">
        <v>3066.64</v>
      </c>
      <c r="AU368" s="34" t="s">
        <v>408</v>
      </c>
      <c r="AV368" s="43" t="s">
        <v>1079</v>
      </c>
      <c r="AW368" t="str">
        <f t="shared" si="15"/>
        <v>743139570TXRXX WRXTXNX XLVX DX XLXVXXRX VXXNX2575.99SIMSIMSIM570117637044761.875ANMEP044761.87527287.87543447.916666666743448.9166666667000000AMIL42AMIL 400 QC NACIONAL3066643066.64ATIVORepasse</v>
      </c>
      <c r="AX368">
        <f t="shared" si="17"/>
        <v>1</v>
      </c>
      <c r="AY368">
        <v>7</v>
      </c>
      <c r="AZ368">
        <v>1</v>
      </c>
      <c r="BA368">
        <f t="shared" si="16"/>
        <v>1</v>
      </c>
    </row>
    <row r="369" spans="1:53">
      <c r="A369" s="33"/>
      <c r="B369" s="33"/>
      <c r="C369" s="33"/>
      <c r="D369" s="33"/>
      <c r="E369" s="33"/>
      <c r="F369" s="36"/>
      <c r="G369" s="33"/>
      <c r="H369" s="33"/>
      <c r="I369" s="33"/>
      <c r="J369" s="36">
        <v>74313958</v>
      </c>
      <c r="K369" s="30">
        <v>0</v>
      </c>
      <c r="L369" s="36" t="s">
        <v>905</v>
      </c>
      <c r="M369" s="33"/>
      <c r="N369" s="33"/>
      <c r="O369" s="33"/>
      <c r="P369" s="33"/>
      <c r="Q369" s="33"/>
      <c r="R369" s="36">
        <v>1038.1099999999999</v>
      </c>
      <c r="S369" s="36" t="s">
        <v>404</v>
      </c>
      <c r="T369" s="36" t="s">
        <v>404</v>
      </c>
      <c r="U369" s="36" t="s">
        <v>404</v>
      </c>
      <c r="V369" s="36">
        <v>57</v>
      </c>
      <c r="W369" s="36">
        <v>0</v>
      </c>
      <c r="X369" s="36">
        <v>1</v>
      </c>
      <c r="Y369" s="36">
        <v>176370</v>
      </c>
      <c r="Z369" s="37">
        <v>44761.875</v>
      </c>
      <c r="AA369" s="36" t="s">
        <v>392</v>
      </c>
      <c r="AB369" s="36">
        <v>1</v>
      </c>
      <c r="AC369" s="37"/>
      <c r="AD369" s="37">
        <v>44761.875</v>
      </c>
      <c r="AE369" s="37">
        <v>41370.875</v>
      </c>
      <c r="AF369" s="37">
        <v>43447.916666666664</v>
      </c>
      <c r="AG369" s="37"/>
      <c r="AH369" s="37">
        <v>43448.916666666664</v>
      </c>
      <c r="AI369" s="36"/>
      <c r="AJ369" s="36">
        <v>0</v>
      </c>
      <c r="AK369" s="36">
        <v>0</v>
      </c>
      <c r="AL369" s="36">
        <v>0</v>
      </c>
      <c r="AM369" s="36">
        <v>0</v>
      </c>
      <c r="AN369" s="36">
        <v>0</v>
      </c>
      <c r="AO369" s="36">
        <v>0</v>
      </c>
      <c r="AP369" s="36" t="s">
        <v>389</v>
      </c>
      <c r="AQ369" s="36">
        <v>42</v>
      </c>
      <c r="AR369" s="36" t="s">
        <v>476</v>
      </c>
      <c r="AS369" s="36">
        <v>123586</v>
      </c>
      <c r="AT369" s="36">
        <v>1235.8599999999999</v>
      </c>
      <c r="AU369" s="36" t="s">
        <v>408</v>
      </c>
      <c r="AV369" s="43" t="s">
        <v>1079</v>
      </c>
      <c r="AW369" t="str">
        <f t="shared" si="15"/>
        <v>743139580LUXX WRXTXNX XLXVXXRX VXXNX1038.11SIMSIMSIM570117637044761.875ANMEP144761.87541370.87543447.916666666743448.9166666667000000AMIL42AMIL 400 QC NACIONAL1235861235.86ATIVORepasse</v>
      </c>
      <c r="AX369">
        <f t="shared" si="17"/>
        <v>0</v>
      </c>
      <c r="AY369">
        <v>7</v>
      </c>
      <c r="AZ369">
        <v>1</v>
      </c>
      <c r="BA369">
        <f t="shared" si="16"/>
        <v>0</v>
      </c>
    </row>
    <row r="370" spans="1:53">
      <c r="A370" s="33"/>
      <c r="B370" s="33"/>
      <c r="C370" s="33"/>
      <c r="D370" s="33"/>
      <c r="E370" s="33"/>
      <c r="F370" s="36"/>
      <c r="G370" s="33"/>
      <c r="H370" s="33"/>
      <c r="I370" s="33"/>
      <c r="J370" s="36">
        <v>74313958</v>
      </c>
      <c r="K370" s="30">
        <v>0</v>
      </c>
      <c r="L370" s="36" t="s">
        <v>905</v>
      </c>
      <c r="M370" s="33"/>
      <c r="N370" s="33"/>
      <c r="O370" s="33"/>
      <c r="P370" s="33"/>
      <c r="Q370" s="33"/>
      <c r="R370" s="36">
        <v>1038.1099999999999</v>
      </c>
      <c r="S370" s="36" t="s">
        <v>404</v>
      </c>
      <c r="T370" s="36" t="s">
        <v>404</v>
      </c>
      <c r="U370" s="36" t="s">
        <v>404</v>
      </c>
      <c r="V370" s="36">
        <v>57</v>
      </c>
      <c r="W370" s="36">
        <v>0</v>
      </c>
      <c r="X370" s="36">
        <v>1</v>
      </c>
      <c r="Y370" s="36">
        <v>176370</v>
      </c>
      <c r="Z370" s="37">
        <v>44761.875</v>
      </c>
      <c r="AA370" s="36" t="s">
        <v>392</v>
      </c>
      <c r="AB370" s="36">
        <v>1</v>
      </c>
      <c r="AC370" s="37"/>
      <c r="AD370" s="37">
        <v>44761.875</v>
      </c>
      <c r="AE370" s="37">
        <v>41370.875</v>
      </c>
      <c r="AF370" s="37">
        <v>43447.916666666664</v>
      </c>
      <c r="AG370" s="37"/>
      <c r="AH370" s="37">
        <v>43448.916666666664</v>
      </c>
      <c r="AI370" s="36"/>
      <c r="AJ370" s="36">
        <v>0</v>
      </c>
      <c r="AK370" s="36">
        <v>0</v>
      </c>
      <c r="AL370" s="36">
        <v>0</v>
      </c>
      <c r="AM370" s="36">
        <v>0</v>
      </c>
      <c r="AN370" s="36">
        <v>0</v>
      </c>
      <c r="AO370" s="36">
        <v>0</v>
      </c>
      <c r="AP370" s="36" t="s">
        <v>389</v>
      </c>
      <c r="AQ370" s="36">
        <v>42</v>
      </c>
      <c r="AR370" s="36" t="s">
        <v>476</v>
      </c>
      <c r="AS370" s="36">
        <v>123586</v>
      </c>
      <c r="AT370" s="36">
        <v>1235.8599999999999</v>
      </c>
      <c r="AU370" s="36" t="s">
        <v>408</v>
      </c>
      <c r="AV370" s="43" t="s">
        <v>1079</v>
      </c>
      <c r="AW370" t="str">
        <f t="shared" si="15"/>
        <v>743139580LUXX WRXTXNX XLXVXXRX VXXNX1038.11SIMSIMSIM570117637044761.875ANMEP144761.87541370.87543447.916666666743448.9166666667000000AMIL42AMIL 400 QC NACIONAL1235861235.86ATIVORepasse</v>
      </c>
      <c r="AX370">
        <f t="shared" si="17"/>
        <v>1</v>
      </c>
      <c r="AY370">
        <v>7</v>
      </c>
      <c r="AZ370">
        <v>1</v>
      </c>
      <c r="BA370">
        <f t="shared" si="16"/>
        <v>1</v>
      </c>
    </row>
    <row r="371" spans="1:53">
      <c r="A371" s="33"/>
      <c r="B371" s="33"/>
      <c r="C371" s="33"/>
      <c r="D371" s="33"/>
      <c r="E371" s="33"/>
      <c r="F371" s="36"/>
      <c r="G371" s="33"/>
      <c r="H371" s="33"/>
      <c r="I371" s="33"/>
      <c r="J371" s="36">
        <v>74313958</v>
      </c>
      <c r="K371" s="30">
        <v>0</v>
      </c>
      <c r="L371" s="36" t="s">
        <v>905</v>
      </c>
      <c r="M371" s="33"/>
      <c r="N371" s="33"/>
      <c r="O371" s="33"/>
      <c r="P371" s="33"/>
      <c r="Q371" s="33"/>
      <c r="R371" s="36">
        <v>1038.1099999999999</v>
      </c>
      <c r="S371" s="36" t="s">
        <v>404</v>
      </c>
      <c r="T371" s="36" t="s">
        <v>404</v>
      </c>
      <c r="U371" s="36" t="s">
        <v>404</v>
      </c>
      <c r="V371" s="36">
        <v>57</v>
      </c>
      <c r="W371" s="36">
        <v>0</v>
      </c>
      <c r="X371" s="36">
        <v>1</v>
      </c>
      <c r="Y371" s="36">
        <v>176370</v>
      </c>
      <c r="Z371" s="37">
        <v>44761.875</v>
      </c>
      <c r="AA371" s="36" t="s">
        <v>392</v>
      </c>
      <c r="AB371" s="36">
        <v>1</v>
      </c>
      <c r="AC371" s="37"/>
      <c r="AD371" s="37">
        <v>44761.875</v>
      </c>
      <c r="AE371" s="37">
        <v>41370.875</v>
      </c>
      <c r="AF371" s="37">
        <v>43447.916666666664</v>
      </c>
      <c r="AG371" s="37"/>
      <c r="AH371" s="37">
        <v>43448.916666666664</v>
      </c>
      <c r="AI371" s="36"/>
      <c r="AJ371" s="36">
        <v>0</v>
      </c>
      <c r="AK371" s="36">
        <v>0</v>
      </c>
      <c r="AL371" s="36">
        <v>0</v>
      </c>
      <c r="AM371" s="36">
        <v>0</v>
      </c>
      <c r="AN371" s="36">
        <v>0</v>
      </c>
      <c r="AO371" s="36">
        <v>0</v>
      </c>
      <c r="AP371" s="36" t="s">
        <v>389</v>
      </c>
      <c r="AQ371" s="36">
        <v>42</v>
      </c>
      <c r="AR371" s="36" t="s">
        <v>476</v>
      </c>
      <c r="AS371" s="36">
        <v>123586</v>
      </c>
      <c r="AT371" s="36">
        <v>1235.8599999999999</v>
      </c>
      <c r="AU371" s="36" t="s">
        <v>408</v>
      </c>
      <c r="AV371" s="43" t="s">
        <v>1079</v>
      </c>
      <c r="AW371" t="str">
        <f t="shared" si="15"/>
        <v>743139580LUXX WRXTXNX XLXVXXRX VXXNX1038.11SIMSIMSIM570117637044761.875ANMEP144761.87541370.87543447.916666666743448.9166666667000000AMIL42AMIL 400 QC NACIONAL1235861235.86ATIVORepasse</v>
      </c>
      <c r="AX371">
        <f t="shared" si="17"/>
        <v>1</v>
      </c>
      <c r="AY371">
        <v>7</v>
      </c>
      <c r="AZ371">
        <v>1</v>
      </c>
      <c r="BA371">
        <f t="shared" si="16"/>
        <v>1</v>
      </c>
    </row>
    <row r="372" spans="1:53">
      <c r="A372" s="33"/>
      <c r="B372" s="33"/>
      <c r="C372" s="33"/>
      <c r="D372" s="33"/>
      <c r="E372" s="33"/>
      <c r="F372" s="34"/>
      <c r="G372" s="33"/>
      <c r="H372" s="33"/>
      <c r="I372" s="33"/>
      <c r="J372" s="34">
        <v>74313959</v>
      </c>
      <c r="K372" s="29">
        <v>0</v>
      </c>
      <c r="L372" s="34" t="s">
        <v>906</v>
      </c>
      <c r="M372" s="33"/>
      <c r="N372" s="33"/>
      <c r="O372" s="33"/>
      <c r="P372" s="33"/>
      <c r="Q372" s="33"/>
      <c r="R372" s="34">
        <v>3221.73</v>
      </c>
      <c r="S372" s="34" t="s">
        <v>404</v>
      </c>
      <c r="T372" s="34" t="s">
        <v>404</v>
      </c>
      <c r="U372" s="34" t="s">
        <v>404</v>
      </c>
      <c r="V372" s="34">
        <v>57</v>
      </c>
      <c r="W372" s="34">
        <v>0</v>
      </c>
      <c r="X372" s="34">
        <v>1</v>
      </c>
      <c r="Y372" s="34">
        <v>176377</v>
      </c>
      <c r="Z372" s="35">
        <v>44761.875</v>
      </c>
      <c r="AA372" s="34" t="s">
        <v>392</v>
      </c>
      <c r="AB372" s="34">
        <v>0</v>
      </c>
      <c r="AC372" s="35"/>
      <c r="AD372" s="35">
        <v>44761.875</v>
      </c>
      <c r="AE372" s="35">
        <v>26599.875</v>
      </c>
      <c r="AF372" s="35">
        <v>44403.875</v>
      </c>
      <c r="AG372" s="35">
        <v>44390.875</v>
      </c>
      <c r="AH372" s="35">
        <v>43448.916666666664</v>
      </c>
      <c r="AI372" s="34"/>
      <c r="AJ372" s="34">
        <v>0</v>
      </c>
      <c r="AK372" s="34">
        <v>0</v>
      </c>
      <c r="AL372" s="34">
        <v>0</v>
      </c>
      <c r="AM372" s="34">
        <v>0</v>
      </c>
      <c r="AN372" s="34">
        <v>0</v>
      </c>
      <c r="AO372" s="34">
        <v>0</v>
      </c>
      <c r="AP372" s="34" t="s">
        <v>389</v>
      </c>
      <c r="AQ372" s="34">
        <v>42</v>
      </c>
      <c r="AR372" s="34" t="s">
        <v>390</v>
      </c>
      <c r="AS372" s="34">
        <v>383539</v>
      </c>
      <c r="AT372" s="34">
        <v>3835.39</v>
      </c>
      <c r="AU372" s="34" t="s">
        <v>408</v>
      </c>
      <c r="AV372" s="43" t="s">
        <v>1079</v>
      </c>
      <c r="AW372" t="str">
        <f t="shared" si="15"/>
        <v>743139590VXLXRXX PXNTX PXRXXRX3221.73SIMSIMSIM570117637744761.875ANMEP044761.87526599.87544403.87544390.87543448.9166666667000000AMIL42AMIL 400 QP NACIONAL3835393835.39ATIVORepasse</v>
      </c>
      <c r="AX372">
        <f t="shared" si="17"/>
        <v>0</v>
      </c>
      <c r="AY372">
        <v>7</v>
      </c>
      <c r="AZ372">
        <v>1</v>
      </c>
      <c r="BA372">
        <f t="shared" si="16"/>
        <v>0</v>
      </c>
    </row>
    <row r="373" spans="1:53">
      <c r="A373" s="33"/>
      <c r="B373" s="33"/>
      <c r="C373" s="33"/>
      <c r="D373" s="33"/>
      <c r="E373" s="33"/>
      <c r="F373" s="34"/>
      <c r="G373" s="33"/>
      <c r="H373" s="33"/>
      <c r="I373" s="33"/>
      <c r="J373" s="34">
        <v>74313959</v>
      </c>
      <c r="K373" s="29">
        <v>0</v>
      </c>
      <c r="L373" s="34" t="s">
        <v>906</v>
      </c>
      <c r="M373" s="33"/>
      <c r="N373" s="33"/>
      <c r="O373" s="33"/>
      <c r="P373" s="33"/>
      <c r="Q373" s="33"/>
      <c r="R373" s="34">
        <v>3221.73</v>
      </c>
      <c r="S373" s="34" t="s">
        <v>404</v>
      </c>
      <c r="T373" s="34" t="s">
        <v>404</v>
      </c>
      <c r="U373" s="34" t="s">
        <v>404</v>
      </c>
      <c r="V373" s="34">
        <v>57</v>
      </c>
      <c r="W373" s="34">
        <v>0</v>
      </c>
      <c r="X373" s="34">
        <v>1</v>
      </c>
      <c r="Y373" s="34">
        <v>176377</v>
      </c>
      <c r="Z373" s="35">
        <v>44761.875</v>
      </c>
      <c r="AA373" s="34" t="s">
        <v>392</v>
      </c>
      <c r="AB373" s="34">
        <v>0</v>
      </c>
      <c r="AC373" s="35"/>
      <c r="AD373" s="35">
        <v>44761.875</v>
      </c>
      <c r="AE373" s="35">
        <v>26599.875</v>
      </c>
      <c r="AF373" s="35">
        <v>44403.875</v>
      </c>
      <c r="AG373" s="35">
        <v>44390.875</v>
      </c>
      <c r="AH373" s="35">
        <v>43448.916666666664</v>
      </c>
      <c r="AI373" s="34"/>
      <c r="AJ373" s="34">
        <v>0</v>
      </c>
      <c r="AK373" s="34">
        <v>0</v>
      </c>
      <c r="AL373" s="34">
        <v>0</v>
      </c>
      <c r="AM373" s="34">
        <v>0</v>
      </c>
      <c r="AN373" s="34">
        <v>0</v>
      </c>
      <c r="AO373" s="34">
        <v>0</v>
      </c>
      <c r="AP373" s="34" t="s">
        <v>389</v>
      </c>
      <c r="AQ373" s="34">
        <v>42</v>
      </c>
      <c r="AR373" s="34" t="s">
        <v>390</v>
      </c>
      <c r="AS373" s="34">
        <v>383539</v>
      </c>
      <c r="AT373" s="34">
        <v>3835.39</v>
      </c>
      <c r="AU373" s="34" t="s">
        <v>408</v>
      </c>
      <c r="AV373" s="43" t="s">
        <v>1079</v>
      </c>
      <c r="AW373" t="str">
        <f t="shared" si="15"/>
        <v>743139590VXLXRXX PXNTX PXRXXRX3221.73SIMSIMSIM570117637744761.875ANMEP044761.87526599.87544403.87544390.87543448.9166666667000000AMIL42AMIL 400 QP NACIONAL3835393835.39ATIVORepasse</v>
      </c>
      <c r="AX373">
        <f t="shared" si="17"/>
        <v>1</v>
      </c>
      <c r="AY373">
        <v>7</v>
      </c>
      <c r="AZ373">
        <v>1</v>
      </c>
      <c r="BA373">
        <f t="shared" si="16"/>
        <v>1</v>
      </c>
    </row>
    <row r="374" spans="1:53">
      <c r="A374" s="33"/>
      <c r="B374" s="33"/>
      <c r="C374" s="33"/>
      <c r="D374" s="33"/>
      <c r="E374" s="33"/>
      <c r="F374" s="34"/>
      <c r="G374" s="33"/>
      <c r="H374" s="33"/>
      <c r="I374" s="33"/>
      <c r="J374" s="34">
        <v>74313959</v>
      </c>
      <c r="K374" s="29">
        <v>0</v>
      </c>
      <c r="L374" s="34" t="s">
        <v>906</v>
      </c>
      <c r="M374" s="33"/>
      <c r="N374" s="33"/>
      <c r="O374" s="33"/>
      <c r="P374" s="33"/>
      <c r="Q374" s="33"/>
      <c r="R374" s="34">
        <v>3221.73</v>
      </c>
      <c r="S374" s="34" t="s">
        <v>404</v>
      </c>
      <c r="T374" s="34" t="s">
        <v>404</v>
      </c>
      <c r="U374" s="34" t="s">
        <v>404</v>
      </c>
      <c r="V374" s="34">
        <v>57</v>
      </c>
      <c r="W374" s="34">
        <v>0</v>
      </c>
      <c r="X374" s="34">
        <v>1</v>
      </c>
      <c r="Y374" s="34">
        <v>176377</v>
      </c>
      <c r="Z374" s="35">
        <v>44761.875</v>
      </c>
      <c r="AA374" s="34" t="s">
        <v>392</v>
      </c>
      <c r="AB374" s="34">
        <v>0</v>
      </c>
      <c r="AC374" s="35"/>
      <c r="AD374" s="35">
        <v>44761.875</v>
      </c>
      <c r="AE374" s="35">
        <v>26599.875</v>
      </c>
      <c r="AF374" s="35">
        <v>44403.875</v>
      </c>
      <c r="AG374" s="35">
        <v>44390.875</v>
      </c>
      <c r="AH374" s="35">
        <v>43448.916666666664</v>
      </c>
      <c r="AI374" s="34"/>
      <c r="AJ374" s="34">
        <v>0</v>
      </c>
      <c r="AK374" s="34">
        <v>0</v>
      </c>
      <c r="AL374" s="34">
        <v>0</v>
      </c>
      <c r="AM374" s="34">
        <v>0</v>
      </c>
      <c r="AN374" s="34">
        <v>0</v>
      </c>
      <c r="AO374" s="34">
        <v>0</v>
      </c>
      <c r="AP374" s="34" t="s">
        <v>389</v>
      </c>
      <c r="AQ374" s="34">
        <v>42</v>
      </c>
      <c r="AR374" s="34" t="s">
        <v>390</v>
      </c>
      <c r="AS374" s="34">
        <v>383539</v>
      </c>
      <c r="AT374" s="34">
        <v>3835.39</v>
      </c>
      <c r="AU374" s="34" t="s">
        <v>408</v>
      </c>
      <c r="AV374" s="43" t="s">
        <v>1079</v>
      </c>
      <c r="AW374" t="str">
        <f t="shared" si="15"/>
        <v>743139590VXLXRXX PXNTX PXRXXRX3221.73SIMSIMSIM570117637744761.875ANMEP044761.87526599.87544403.87544390.87543448.9166666667000000AMIL42AMIL 400 QP NACIONAL3835393835.39ATIVORepasse</v>
      </c>
      <c r="AX374">
        <f t="shared" si="17"/>
        <v>1</v>
      </c>
      <c r="AY374">
        <v>7</v>
      </c>
      <c r="AZ374">
        <v>1</v>
      </c>
      <c r="BA374">
        <f t="shared" si="16"/>
        <v>1</v>
      </c>
    </row>
    <row r="375" spans="1:53">
      <c r="A375" s="33"/>
      <c r="B375" s="33"/>
      <c r="C375" s="33"/>
      <c r="D375" s="33"/>
      <c r="E375" s="33"/>
      <c r="F375" s="36"/>
      <c r="G375" s="33"/>
      <c r="H375" s="33"/>
      <c r="I375" s="33"/>
      <c r="J375" s="36">
        <v>74313981</v>
      </c>
      <c r="K375" s="30">
        <v>0</v>
      </c>
      <c r="L375" s="36" t="s">
        <v>900</v>
      </c>
      <c r="M375" s="33"/>
      <c r="N375" s="33"/>
      <c r="O375" s="33"/>
      <c r="P375" s="33"/>
      <c r="Q375" s="33"/>
      <c r="R375" s="36">
        <v>2028.6</v>
      </c>
      <c r="S375" s="36" t="s">
        <v>404</v>
      </c>
      <c r="T375" s="36" t="s">
        <v>404</v>
      </c>
      <c r="U375" s="36" t="s">
        <v>404</v>
      </c>
      <c r="V375" s="36">
        <v>57</v>
      </c>
      <c r="W375" s="36">
        <v>0</v>
      </c>
      <c r="X375" s="36">
        <v>1</v>
      </c>
      <c r="Y375" s="36">
        <v>176312</v>
      </c>
      <c r="Z375" s="37">
        <v>44761.875</v>
      </c>
      <c r="AA375" s="36" t="s">
        <v>392</v>
      </c>
      <c r="AB375" s="36">
        <v>0</v>
      </c>
      <c r="AC375" s="37"/>
      <c r="AD375" s="37">
        <v>44761.875</v>
      </c>
      <c r="AE375" s="37">
        <v>33241.916666666664</v>
      </c>
      <c r="AF375" s="37">
        <v>44755.875</v>
      </c>
      <c r="AG375" s="37">
        <v>44755.875</v>
      </c>
      <c r="AH375" s="37">
        <v>43448.916666666664</v>
      </c>
      <c r="AI375" s="36"/>
      <c r="AJ375" s="36">
        <v>0</v>
      </c>
      <c r="AK375" s="36">
        <v>0</v>
      </c>
      <c r="AL375" s="36">
        <v>0</v>
      </c>
      <c r="AM375" s="36">
        <v>0</v>
      </c>
      <c r="AN375" s="36">
        <v>0</v>
      </c>
      <c r="AO375" s="36">
        <v>0</v>
      </c>
      <c r="AP375" s="36" t="s">
        <v>389</v>
      </c>
      <c r="AQ375" s="36">
        <v>42</v>
      </c>
      <c r="AR375" s="36" t="s">
        <v>390</v>
      </c>
      <c r="AS375" s="36">
        <v>241499</v>
      </c>
      <c r="AT375" s="36">
        <v>2414.9899999999998</v>
      </c>
      <c r="AU375" s="36" t="s">
        <v>480</v>
      </c>
      <c r="AV375" s="43" t="s">
        <v>1079</v>
      </c>
      <c r="AW375" t="str">
        <f t="shared" si="15"/>
        <v>743139810LUXN LXXL XLXVXXRX2028.6SIMSIMSIM570117631244761.875ANMEP044761.87533241.916666666744755.87544755.87543448.9166666667000000AMIL42AMIL 400 QP NACIONAL2414992414.99SUSPENSÃORepasse</v>
      </c>
      <c r="AX375">
        <f t="shared" si="17"/>
        <v>0</v>
      </c>
      <c r="AY375">
        <v>7</v>
      </c>
      <c r="AZ375">
        <v>1</v>
      </c>
      <c r="BA375">
        <f t="shared" si="16"/>
        <v>0</v>
      </c>
    </row>
    <row r="376" spans="1:53">
      <c r="A376" s="33"/>
      <c r="B376" s="33"/>
      <c r="C376" s="33"/>
      <c r="D376" s="33"/>
      <c r="E376" s="33"/>
      <c r="F376" s="36"/>
      <c r="G376" s="33"/>
      <c r="H376" s="33"/>
      <c r="I376" s="33"/>
      <c r="J376" s="36">
        <v>74313981</v>
      </c>
      <c r="K376" s="30">
        <v>0</v>
      </c>
      <c r="L376" s="36" t="s">
        <v>900</v>
      </c>
      <c r="M376" s="33"/>
      <c r="N376" s="33"/>
      <c r="O376" s="33"/>
      <c r="P376" s="33"/>
      <c r="Q376" s="33"/>
      <c r="R376" s="36">
        <v>2028.6</v>
      </c>
      <c r="S376" s="36" t="s">
        <v>404</v>
      </c>
      <c r="T376" s="36" t="s">
        <v>404</v>
      </c>
      <c r="U376" s="36" t="s">
        <v>404</v>
      </c>
      <c r="V376" s="36">
        <v>57</v>
      </c>
      <c r="W376" s="36">
        <v>0</v>
      </c>
      <c r="X376" s="36">
        <v>1</v>
      </c>
      <c r="Y376" s="36">
        <v>176312</v>
      </c>
      <c r="Z376" s="37">
        <v>44761.875</v>
      </c>
      <c r="AA376" s="36" t="s">
        <v>392</v>
      </c>
      <c r="AB376" s="36">
        <v>0</v>
      </c>
      <c r="AC376" s="37"/>
      <c r="AD376" s="37">
        <v>44761.875</v>
      </c>
      <c r="AE376" s="37">
        <v>33241.916666666664</v>
      </c>
      <c r="AF376" s="37">
        <v>44755.875</v>
      </c>
      <c r="AG376" s="37">
        <v>44755.875</v>
      </c>
      <c r="AH376" s="37">
        <v>43448.916666666664</v>
      </c>
      <c r="AI376" s="36"/>
      <c r="AJ376" s="36">
        <v>0</v>
      </c>
      <c r="AK376" s="36">
        <v>0</v>
      </c>
      <c r="AL376" s="36">
        <v>0</v>
      </c>
      <c r="AM376" s="36">
        <v>0</v>
      </c>
      <c r="AN376" s="36">
        <v>0</v>
      </c>
      <c r="AO376" s="36">
        <v>0</v>
      </c>
      <c r="AP376" s="36" t="s">
        <v>389</v>
      </c>
      <c r="AQ376" s="36">
        <v>42</v>
      </c>
      <c r="AR376" s="36" t="s">
        <v>390</v>
      </c>
      <c r="AS376" s="36">
        <v>241499</v>
      </c>
      <c r="AT376" s="36">
        <v>2414.9899999999998</v>
      </c>
      <c r="AU376" s="36" t="s">
        <v>480</v>
      </c>
      <c r="AV376" s="43" t="s">
        <v>1079</v>
      </c>
      <c r="AW376" t="str">
        <f t="shared" si="15"/>
        <v>743139810LUXN LXXL XLXVXXRX2028.6SIMSIMSIM570117631244761.875ANMEP044761.87533241.916666666744755.87544755.87543448.9166666667000000AMIL42AMIL 400 QP NACIONAL2414992414.99SUSPENSÃORepasse</v>
      </c>
      <c r="AX376">
        <f t="shared" si="17"/>
        <v>1</v>
      </c>
      <c r="AY376">
        <v>7</v>
      </c>
      <c r="AZ376">
        <v>1</v>
      </c>
      <c r="BA376">
        <f t="shared" si="16"/>
        <v>1</v>
      </c>
    </row>
    <row r="377" spans="1:53">
      <c r="A377" s="33"/>
      <c r="B377" s="33"/>
      <c r="C377" s="33"/>
      <c r="D377" s="33"/>
      <c r="E377" s="33"/>
      <c r="F377" s="36"/>
      <c r="G377" s="33"/>
      <c r="H377" s="33"/>
      <c r="I377" s="33"/>
      <c r="J377" s="36">
        <v>74313981</v>
      </c>
      <c r="K377" s="30">
        <v>0</v>
      </c>
      <c r="L377" s="36" t="s">
        <v>900</v>
      </c>
      <c r="M377" s="33"/>
      <c r="N377" s="33"/>
      <c r="O377" s="33"/>
      <c r="P377" s="33"/>
      <c r="Q377" s="33"/>
      <c r="R377" s="36">
        <v>2028.6</v>
      </c>
      <c r="S377" s="36" t="s">
        <v>404</v>
      </c>
      <c r="T377" s="36" t="s">
        <v>404</v>
      </c>
      <c r="U377" s="36" t="s">
        <v>404</v>
      </c>
      <c r="V377" s="36">
        <v>57</v>
      </c>
      <c r="W377" s="36">
        <v>0</v>
      </c>
      <c r="X377" s="36">
        <v>1</v>
      </c>
      <c r="Y377" s="36">
        <v>176312</v>
      </c>
      <c r="Z377" s="37">
        <v>44761.875</v>
      </c>
      <c r="AA377" s="36" t="s">
        <v>392</v>
      </c>
      <c r="AB377" s="36">
        <v>0</v>
      </c>
      <c r="AC377" s="37"/>
      <c r="AD377" s="37">
        <v>44761.875</v>
      </c>
      <c r="AE377" s="37">
        <v>33241.916666666664</v>
      </c>
      <c r="AF377" s="37">
        <v>44755.875</v>
      </c>
      <c r="AG377" s="37">
        <v>44755.875</v>
      </c>
      <c r="AH377" s="37">
        <v>43448.916666666664</v>
      </c>
      <c r="AI377" s="36"/>
      <c r="AJ377" s="36">
        <v>0</v>
      </c>
      <c r="AK377" s="36">
        <v>0</v>
      </c>
      <c r="AL377" s="36">
        <v>0</v>
      </c>
      <c r="AM377" s="36">
        <v>0</v>
      </c>
      <c r="AN377" s="36">
        <v>0</v>
      </c>
      <c r="AO377" s="36">
        <v>0</v>
      </c>
      <c r="AP377" s="36" t="s">
        <v>389</v>
      </c>
      <c r="AQ377" s="36">
        <v>42</v>
      </c>
      <c r="AR377" s="36" t="s">
        <v>390</v>
      </c>
      <c r="AS377" s="36">
        <v>241499</v>
      </c>
      <c r="AT377" s="36">
        <v>2414.9899999999998</v>
      </c>
      <c r="AU377" s="36" t="s">
        <v>480</v>
      </c>
      <c r="AV377" s="43" t="s">
        <v>1079</v>
      </c>
      <c r="AW377" t="str">
        <f t="shared" si="15"/>
        <v>743139810LUXN LXXL XLXVXXRX2028.6SIMSIMSIM570117631244761.875ANMEP044761.87533241.916666666744755.87544755.87543448.9166666667000000AMIL42AMIL 400 QP NACIONAL2414992414.99SUSPENSÃORepasse</v>
      </c>
      <c r="AX377">
        <f t="shared" si="17"/>
        <v>1</v>
      </c>
      <c r="AY377">
        <v>7</v>
      </c>
      <c r="AZ377">
        <v>1</v>
      </c>
      <c r="BA377">
        <f t="shared" si="16"/>
        <v>1</v>
      </c>
    </row>
    <row r="378" spans="1:53">
      <c r="A378" s="33"/>
      <c r="B378" s="33"/>
      <c r="C378" s="33"/>
      <c r="D378" s="33"/>
      <c r="E378" s="33"/>
      <c r="F378" s="34"/>
      <c r="G378" s="33"/>
      <c r="H378" s="33"/>
      <c r="I378" s="33"/>
      <c r="J378" s="34">
        <v>74313991</v>
      </c>
      <c r="K378" s="29">
        <v>0</v>
      </c>
      <c r="L378" s="34" t="s">
        <v>901</v>
      </c>
      <c r="M378" s="33"/>
      <c r="N378" s="33"/>
      <c r="O378" s="33"/>
      <c r="P378" s="33"/>
      <c r="Q378" s="33"/>
      <c r="R378" s="34">
        <v>2261.44</v>
      </c>
      <c r="S378" s="34" t="s">
        <v>404</v>
      </c>
      <c r="T378" s="34" t="s">
        <v>404</v>
      </c>
      <c r="U378" s="34" t="s">
        <v>404</v>
      </c>
      <c r="V378" s="34">
        <v>232</v>
      </c>
      <c r="W378" s="34">
        <v>0</v>
      </c>
      <c r="X378" s="34">
        <v>1</v>
      </c>
      <c r="Y378" s="34">
        <v>176345</v>
      </c>
      <c r="Z378" s="35">
        <v>44761.875</v>
      </c>
      <c r="AA378" s="34" t="s">
        <v>499</v>
      </c>
      <c r="AB378" s="34">
        <v>0</v>
      </c>
      <c r="AC378" s="35"/>
      <c r="AD378" s="35">
        <v>44761.875</v>
      </c>
      <c r="AE378" s="35">
        <v>30372.875</v>
      </c>
      <c r="AF378" s="35">
        <v>43445.916666666664</v>
      </c>
      <c r="AG378" s="35"/>
      <c r="AH378" s="35">
        <v>43448.916666666664</v>
      </c>
      <c r="AI378" s="34"/>
      <c r="AJ378" s="34">
        <v>0</v>
      </c>
      <c r="AK378" s="34">
        <v>0</v>
      </c>
      <c r="AL378" s="34">
        <v>0</v>
      </c>
      <c r="AM378" s="34">
        <v>0</v>
      </c>
      <c r="AN378" s="34">
        <v>0</v>
      </c>
      <c r="AO378" s="34">
        <v>0</v>
      </c>
      <c r="AP378" s="34" t="s">
        <v>389</v>
      </c>
      <c r="AQ378" s="34">
        <v>42</v>
      </c>
      <c r="AR378" s="34" t="s">
        <v>595</v>
      </c>
      <c r="AS378" s="34">
        <v>145742</v>
      </c>
      <c r="AT378" s="34">
        <v>1457.42</v>
      </c>
      <c r="AU378" s="34" t="s">
        <v>408</v>
      </c>
      <c r="AV378" s="43" t="s">
        <v>1079</v>
      </c>
      <c r="AW378" t="str">
        <f t="shared" si="15"/>
        <v>743139910WXRLX TXTXXNX XUZX NXWXMXNTX2261.44SIMSIMSIM2320117634544761.875SEEB - BA044761.87530372.87543445.916666666743448.9166666667000000AMIL42AMIL 700 QP NACIONAL COPART1457421457.42ATIVORepasse</v>
      </c>
      <c r="AX378">
        <f t="shared" si="17"/>
        <v>0</v>
      </c>
      <c r="AY378">
        <v>7</v>
      </c>
      <c r="AZ378">
        <v>1</v>
      </c>
      <c r="BA378">
        <f t="shared" si="16"/>
        <v>0</v>
      </c>
    </row>
    <row r="379" spans="1:53">
      <c r="A379" s="33"/>
      <c r="B379" s="33"/>
      <c r="C379" s="33"/>
      <c r="D379" s="33"/>
      <c r="E379" s="33"/>
      <c r="F379" s="34"/>
      <c r="G379" s="33"/>
      <c r="H379" s="33"/>
      <c r="I379" s="33"/>
      <c r="J379" s="34">
        <v>74313991</v>
      </c>
      <c r="K379" s="29">
        <v>0</v>
      </c>
      <c r="L379" s="34" t="s">
        <v>901</v>
      </c>
      <c r="M379" s="33"/>
      <c r="N379" s="33"/>
      <c r="O379" s="33"/>
      <c r="P379" s="33"/>
      <c r="Q379" s="33"/>
      <c r="R379" s="34">
        <v>2261.44</v>
      </c>
      <c r="S379" s="34" t="s">
        <v>404</v>
      </c>
      <c r="T379" s="34" t="s">
        <v>404</v>
      </c>
      <c r="U379" s="34" t="s">
        <v>404</v>
      </c>
      <c r="V379" s="34">
        <v>232</v>
      </c>
      <c r="W379" s="34">
        <v>0</v>
      </c>
      <c r="X379" s="34">
        <v>1</v>
      </c>
      <c r="Y379" s="34">
        <v>176345</v>
      </c>
      <c r="Z379" s="35">
        <v>44761.875</v>
      </c>
      <c r="AA379" s="34" t="s">
        <v>499</v>
      </c>
      <c r="AB379" s="34">
        <v>0</v>
      </c>
      <c r="AC379" s="35"/>
      <c r="AD379" s="35">
        <v>44761.875</v>
      </c>
      <c r="AE379" s="35">
        <v>30372.875</v>
      </c>
      <c r="AF379" s="35">
        <v>43445.916666666664</v>
      </c>
      <c r="AG379" s="35"/>
      <c r="AH379" s="35">
        <v>43448.916666666664</v>
      </c>
      <c r="AI379" s="34"/>
      <c r="AJ379" s="34">
        <v>0</v>
      </c>
      <c r="AK379" s="34">
        <v>0</v>
      </c>
      <c r="AL379" s="34">
        <v>0</v>
      </c>
      <c r="AM379" s="34">
        <v>0</v>
      </c>
      <c r="AN379" s="34">
        <v>0</v>
      </c>
      <c r="AO379" s="34">
        <v>0</v>
      </c>
      <c r="AP379" s="34" t="s">
        <v>389</v>
      </c>
      <c r="AQ379" s="34">
        <v>42</v>
      </c>
      <c r="AR379" s="34" t="s">
        <v>595</v>
      </c>
      <c r="AS379" s="34">
        <v>145742</v>
      </c>
      <c r="AT379" s="34">
        <v>1457.42</v>
      </c>
      <c r="AU379" s="34" t="s">
        <v>408</v>
      </c>
      <c r="AV379" s="43" t="s">
        <v>1079</v>
      </c>
      <c r="AW379" t="str">
        <f t="shared" si="15"/>
        <v>743139910WXRLX TXTXXNX XUZX NXWXMXNTX2261.44SIMSIMSIM2320117634544761.875SEEB - BA044761.87530372.87543445.916666666743448.9166666667000000AMIL42AMIL 700 QP NACIONAL COPART1457421457.42ATIVORepasse</v>
      </c>
      <c r="AX379">
        <f t="shared" si="17"/>
        <v>1</v>
      </c>
      <c r="AY379">
        <v>7</v>
      </c>
      <c r="AZ379">
        <v>1</v>
      </c>
      <c r="BA379">
        <f t="shared" si="16"/>
        <v>1</v>
      </c>
    </row>
    <row r="380" spans="1:53">
      <c r="A380" s="33"/>
      <c r="B380" s="33"/>
      <c r="C380" s="33"/>
      <c r="D380" s="33"/>
      <c r="E380" s="33"/>
      <c r="F380" s="34"/>
      <c r="G380" s="33"/>
      <c r="H380" s="33"/>
      <c r="I380" s="33"/>
      <c r="J380" s="34">
        <v>74313991</v>
      </c>
      <c r="K380" s="29">
        <v>0</v>
      </c>
      <c r="L380" s="34" t="s">
        <v>901</v>
      </c>
      <c r="M380" s="33"/>
      <c r="N380" s="33"/>
      <c r="O380" s="33"/>
      <c r="P380" s="33"/>
      <c r="Q380" s="33"/>
      <c r="R380" s="34">
        <v>2261.44</v>
      </c>
      <c r="S380" s="34" t="s">
        <v>404</v>
      </c>
      <c r="T380" s="34" t="s">
        <v>404</v>
      </c>
      <c r="U380" s="34" t="s">
        <v>404</v>
      </c>
      <c r="V380" s="34">
        <v>232</v>
      </c>
      <c r="W380" s="34">
        <v>0</v>
      </c>
      <c r="X380" s="34">
        <v>1</v>
      </c>
      <c r="Y380" s="34">
        <v>176345</v>
      </c>
      <c r="Z380" s="35">
        <v>44761.875</v>
      </c>
      <c r="AA380" s="34" t="s">
        <v>499</v>
      </c>
      <c r="AB380" s="34">
        <v>0</v>
      </c>
      <c r="AC380" s="35"/>
      <c r="AD380" s="35">
        <v>44761.875</v>
      </c>
      <c r="AE380" s="35">
        <v>30372.875</v>
      </c>
      <c r="AF380" s="35">
        <v>43445.916666666664</v>
      </c>
      <c r="AG380" s="35"/>
      <c r="AH380" s="35">
        <v>43448.916666666664</v>
      </c>
      <c r="AI380" s="34"/>
      <c r="AJ380" s="34">
        <v>0</v>
      </c>
      <c r="AK380" s="34">
        <v>0</v>
      </c>
      <c r="AL380" s="34">
        <v>0</v>
      </c>
      <c r="AM380" s="34">
        <v>0</v>
      </c>
      <c r="AN380" s="34">
        <v>0</v>
      </c>
      <c r="AO380" s="34">
        <v>0</v>
      </c>
      <c r="AP380" s="34" t="s">
        <v>389</v>
      </c>
      <c r="AQ380" s="34">
        <v>42</v>
      </c>
      <c r="AR380" s="34" t="s">
        <v>595</v>
      </c>
      <c r="AS380" s="34">
        <v>145742</v>
      </c>
      <c r="AT380" s="34">
        <v>1457.42</v>
      </c>
      <c r="AU380" s="34" t="s">
        <v>408</v>
      </c>
      <c r="AV380" s="43" t="s">
        <v>1079</v>
      </c>
      <c r="AW380" t="str">
        <f t="shared" si="15"/>
        <v>743139910WXRLX TXTXXNX XUZX NXWXMXNTX2261.44SIMSIMSIM2320117634544761.875SEEB - BA044761.87530372.87543445.916666666743448.9166666667000000AMIL42AMIL 700 QP NACIONAL COPART1457421457.42ATIVORepasse</v>
      </c>
      <c r="AX380">
        <f t="shared" si="17"/>
        <v>1</v>
      </c>
      <c r="AY380">
        <v>7</v>
      </c>
      <c r="AZ380">
        <v>1</v>
      </c>
      <c r="BA380">
        <f t="shared" si="16"/>
        <v>1</v>
      </c>
    </row>
    <row r="381" spans="1:53">
      <c r="A381" s="33"/>
      <c r="B381" s="33"/>
      <c r="C381" s="33"/>
      <c r="D381" s="33"/>
      <c r="E381" s="33"/>
      <c r="F381" s="36"/>
      <c r="G381" s="33"/>
      <c r="H381" s="33"/>
      <c r="I381" s="33"/>
      <c r="J381" s="36">
        <v>74313992</v>
      </c>
      <c r="K381" s="30">
        <v>0</v>
      </c>
      <c r="L381" s="36" t="s">
        <v>903</v>
      </c>
      <c r="M381" s="33"/>
      <c r="N381" s="33"/>
      <c r="O381" s="33"/>
      <c r="P381" s="33"/>
      <c r="Q381" s="33"/>
      <c r="R381" s="36">
        <v>1703.84</v>
      </c>
      <c r="S381" s="36" t="s">
        <v>404</v>
      </c>
      <c r="T381" s="36" t="s">
        <v>404</v>
      </c>
      <c r="U381" s="36" t="s">
        <v>404</v>
      </c>
      <c r="V381" s="36">
        <v>252</v>
      </c>
      <c r="W381" s="36">
        <v>0</v>
      </c>
      <c r="X381" s="36">
        <v>1</v>
      </c>
      <c r="Y381" s="36">
        <v>176359</v>
      </c>
      <c r="Z381" s="37">
        <v>44761.875</v>
      </c>
      <c r="AA381" s="36" t="s">
        <v>902</v>
      </c>
      <c r="AB381" s="36">
        <v>0</v>
      </c>
      <c r="AC381" s="37"/>
      <c r="AD381" s="37">
        <v>44761.875</v>
      </c>
      <c r="AE381" s="37">
        <v>29839.875</v>
      </c>
      <c r="AF381" s="37">
        <v>43445.916666666664</v>
      </c>
      <c r="AG381" s="37"/>
      <c r="AH381" s="37">
        <v>43448.916666666664</v>
      </c>
      <c r="AI381" s="36"/>
      <c r="AJ381" s="36">
        <v>0</v>
      </c>
      <c r="AK381" s="36">
        <v>0</v>
      </c>
      <c r="AL381" s="36">
        <v>0</v>
      </c>
      <c r="AM381" s="36">
        <v>0</v>
      </c>
      <c r="AN381" s="36">
        <v>0</v>
      </c>
      <c r="AO381" s="36">
        <v>0</v>
      </c>
      <c r="AP381" s="36" t="s">
        <v>389</v>
      </c>
      <c r="AQ381" s="36">
        <v>42</v>
      </c>
      <c r="AR381" s="36" t="s">
        <v>476</v>
      </c>
      <c r="AS381" s="36">
        <v>205281</v>
      </c>
      <c r="AT381" s="36">
        <v>2052.81</v>
      </c>
      <c r="AU381" s="36" t="s">
        <v>408</v>
      </c>
      <c r="AV381" s="43" t="s">
        <v>1079</v>
      </c>
      <c r="AW381" t="str">
        <f t="shared" si="15"/>
        <v>743139920VXNXX XLXVXXRX GXRRXDX1703.84SIMSIMSIM2520117635944761.875SINSERCON SIND DOS SERV DE CONS E ORDENS AUTARQUIC044761.87529839.87543445.916666666743448.9166666667000000AMIL42AMIL 400 QC NACIONAL2052812052.81ATIVORepasse</v>
      </c>
      <c r="AX381">
        <f t="shared" si="17"/>
        <v>0</v>
      </c>
      <c r="AY381">
        <v>7</v>
      </c>
      <c r="AZ381">
        <v>1</v>
      </c>
      <c r="BA381">
        <f t="shared" si="16"/>
        <v>0</v>
      </c>
    </row>
    <row r="382" spans="1:53">
      <c r="A382" s="33"/>
      <c r="B382" s="33"/>
      <c r="C382" s="33"/>
      <c r="D382" s="33"/>
      <c r="E382" s="33"/>
      <c r="F382" s="36"/>
      <c r="G382" s="33"/>
      <c r="H382" s="33"/>
      <c r="I382" s="33"/>
      <c r="J382" s="36">
        <v>74313992</v>
      </c>
      <c r="K382" s="30">
        <v>0</v>
      </c>
      <c r="L382" s="36" t="s">
        <v>903</v>
      </c>
      <c r="M382" s="33"/>
      <c r="N382" s="33"/>
      <c r="O382" s="33"/>
      <c r="P382" s="33"/>
      <c r="Q382" s="33"/>
      <c r="R382" s="36">
        <v>1703.84</v>
      </c>
      <c r="S382" s="36" t="s">
        <v>404</v>
      </c>
      <c r="T382" s="36" t="s">
        <v>404</v>
      </c>
      <c r="U382" s="36" t="s">
        <v>404</v>
      </c>
      <c r="V382" s="36">
        <v>252</v>
      </c>
      <c r="W382" s="36">
        <v>0</v>
      </c>
      <c r="X382" s="36">
        <v>1</v>
      </c>
      <c r="Y382" s="36">
        <v>176359</v>
      </c>
      <c r="Z382" s="37">
        <v>44761.875</v>
      </c>
      <c r="AA382" s="36" t="s">
        <v>902</v>
      </c>
      <c r="AB382" s="36">
        <v>0</v>
      </c>
      <c r="AC382" s="37"/>
      <c r="AD382" s="37">
        <v>44761.875</v>
      </c>
      <c r="AE382" s="37">
        <v>29839.875</v>
      </c>
      <c r="AF382" s="37">
        <v>43445.916666666664</v>
      </c>
      <c r="AG382" s="37"/>
      <c r="AH382" s="37">
        <v>43448.916666666664</v>
      </c>
      <c r="AI382" s="36"/>
      <c r="AJ382" s="36">
        <v>0</v>
      </c>
      <c r="AK382" s="36">
        <v>0</v>
      </c>
      <c r="AL382" s="36">
        <v>0</v>
      </c>
      <c r="AM382" s="36">
        <v>0</v>
      </c>
      <c r="AN382" s="36">
        <v>0</v>
      </c>
      <c r="AO382" s="36">
        <v>0</v>
      </c>
      <c r="AP382" s="36" t="s">
        <v>389</v>
      </c>
      <c r="AQ382" s="36">
        <v>42</v>
      </c>
      <c r="AR382" s="36" t="s">
        <v>476</v>
      </c>
      <c r="AS382" s="36">
        <v>205281</v>
      </c>
      <c r="AT382" s="36">
        <v>2052.81</v>
      </c>
      <c r="AU382" s="36" t="s">
        <v>408</v>
      </c>
      <c r="AV382" s="43" t="s">
        <v>1079</v>
      </c>
      <c r="AW382" t="str">
        <f t="shared" si="15"/>
        <v>743139920VXNXX XLXVXXRX GXRRXDX1703.84SIMSIMSIM2520117635944761.875SINSERCON SIND DOS SERV DE CONS E ORDENS AUTARQUIC044761.87529839.87543445.916666666743448.9166666667000000AMIL42AMIL 400 QC NACIONAL2052812052.81ATIVORepasse</v>
      </c>
      <c r="AX382">
        <f t="shared" si="17"/>
        <v>1</v>
      </c>
      <c r="AY382">
        <v>7</v>
      </c>
      <c r="AZ382">
        <v>1</v>
      </c>
      <c r="BA382">
        <f t="shared" si="16"/>
        <v>1</v>
      </c>
    </row>
    <row r="383" spans="1:53">
      <c r="A383" s="33"/>
      <c r="B383" s="33"/>
      <c r="C383" s="33"/>
      <c r="D383" s="33"/>
      <c r="E383" s="33"/>
      <c r="F383" s="36"/>
      <c r="G383" s="33"/>
      <c r="H383" s="33"/>
      <c r="I383" s="33"/>
      <c r="J383" s="36">
        <v>74313992</v>
      </c>
      <c r="K383" s="30">
        <v>0</v>
      </c>
      <c r="L383" s="36" t="s">
        <v>903</v>
      </c>
      <c r="M383" s="33"/>
      <c r="N383" s="33"/>
      <c r="O383" s="33"/>
      <c r="P383" s="33"/>
      <c r="Q383" s="33"/>
      <c r="R383" s="36">
        <v>1703.84</v>
      </c>
      <c r="S383" s="36" t="s">
        <v>404</v>
      </c>
      <c r="T383" s="36" t="s">
        <v>404</v>
      </c>
      <c r="U383" s="36" t="s">
        <v>404</v>
      </c>
      <c r="V383" s="36">
        <v>252</v>
      </c>
      <c r="W383" s="36">
        <v>0</v>
      </c>
      <c r="X383" s="36">
        <v>1</v>
      </c>
      <c r="Y383" s="36">
        <v>176359</v>
      </c>
      <c r="Z383" s="37">
        <v>44761.875</v>
      </c>
      <c r="AA383" s="36" t="s">
        <v>902</v>
      </c>
      <c r="AB383" s="36">
        <v>0</v>
      </c>
      <c r="AC383" s="37"/>
      <c r="AD383" s="37">
        <v>44761.875</v>
      </c>
      <c r="AE383" s="37">
        <v>29839.875</v>
      </c>
      <c r="AF383" s="37">
        <v>43445.916666666664</v>
      </c>
      <c r="AG383" s="37"/>
      <c r="AH383" s="37">
        <v>43448.916666666664</v>
      </c>
      <c r="AI383" s="36"/>
      <c r="AJ383" s="36">
        <v>0</v>
      </c>
      <c r="AK383" s="36">
        <v>0</v>
      </c>
      <c r="AL383" s="36">
        <v>0</v>
      </c>
      <c r="AM383" s="36">
        <v>0</v>
      </c>
      <c r="AN383" s="36">
        <v>0</v>
      </c>
      <c r="AO383" s="36">
        <v>0</v>
      </c>
      <c r="AP383" s="36" t="s">
        <v>389</v>
      </c>
      <c r="AQ383" s="36">
        <v>42</v>
      </c>
      <c r="AR383" s="36" t="s">
        <v>476</v>
      </c>
      <c r="AS383" s="36">
        <v>205281</v>
      </c>
      <c r="AT383" s="36">
        <v>2052.81</v>
      </c>
      <c r="AU383" s="36" t="s">
        <v>408</v>
      </c>
      <c r="AV383" s="43" t="s">
        <v>1079</v>
      </c>
      <c r="AW383" t="str">
        <f t="shared" si="15"/>
        <v>743139920VXNXX XLXVXXRX GXRRXDX1703.84SIMSIMSIM2520117635944761.875SINSERCON SIND DOS SERV DE CONS E ORDENS AUTARQUIC044761.87529839.87543445.916666666743448.9166666667000000AMIL42AMIL 400 QC NACIONAL2052812052.81ATIVORepasse</v>
      </c>
      <c r="AX383">
        <f t="shared" si="17"/>
        <v>1</v>
      </c>
      <c r="AY383">
        <v>7</v>
      </c>
      <c r="AZ383">
        <v>1</v>
      </c>
      <c r="BA383">
        <f t="shared" si="16"/>
        <v>1</v>
      </c>
    </row>
    <row r="384" spans="1:53">
      <c r="A384" s="33"/>
      <c r="B384" s="33"/>
      <c r="C384" s="33"/>
      <c r="D384" s="33"/>
      <c r="E384" s="33"/>
      <c r="F384" s="34"/>
      <c r="G384" s="33"/>
      <c r="H384" s="33"/>
      <c r="I384" s="33"/>
      <c r="J384" s="34">
        <v>74314014</v>
      </c>
      <c r="K384" s="29">
        <v>0</v>
      </c>
      <c r="L384" s="34" t="s">
        <v>739</v>
      </c>
      <c r="M384" s="33"/>
      <c r="N384" s="33"/>
      <c r="O384" s="33"/>
      <c r="P384" s="33"/>
      <c r="Q384" s="33"/>
      <c r="R384" s="34">
        <v>1773.23</v>
      </c>
      <c r="S384" s="34" t="s">
        <v>386</v>
      </c>
      <c r="T384" s="34" t="s">
        <v>386</v>
      </c>
      <c r="U384" s="34" t="s">
        <v>386</v>
      </c>
      <c r="V384" s="34">
        <v>220</v>
      </c>
      <c r="W384" s="34">
        <v>0</v>
      </c>
      <c r="X384" s="34">
        <v>1</v>
      </c>
      <c r="Y384" s="34">
        <v>176556</v>
      </c>
      <c r="Z384" s="35">
        <v>44761.875</v>
      </c>
      <c r="AA384" s="34" t="s">
        <v>473</v>
      </c>
      <c r="AB384" s="34">
        <v>0</v>
      </c>
      <c r="AC384" s="35">
        <v>44657.875</v>
      </c>
      <c r="AD384" s="35">
        <v>44761.875</v>
      </c>
      <c r="AE384" s="35">
        <v>25024.875</v>
      </c>
      <c r="AF384" s="35">
        <v>44657.875</v>
      </c>
      <c r="AG384" s="35">
        <v>44633.875</v>
      </c>
      <c r="AH384" s="35">
        <v>43448.916666666664</v>
      </c>
      <c r="AI384" s="34"/>
      <c r="AJ384" s="34">
        <v>0</v>
      </c>
      <c r="AK384" s="34">
        <v>0</v>
      </c>
      <c r="AL384" s="34">
        <v>0</v>
      </c>
      <c r="AM384" s="34">
        <v>0</v>
      </c>
      <c r="AN384" s="34">
        <v>0</v>
      </c>
      <c r="AO384" s="34">
        <v>0</v>
      </c>
      <c r="AP384" s="34" t="s">
        <v>389</v>
      </c>
      <c r="AQ384" s="34"/>
      <c r="AR384" s="34" t="s">
        <v>476</v>
      </c>
      <c r="AS384" s="34">
        <v>211099</v>
      </c>
      <c r="AT384" s="34">
        <v>2110.9899999999998</v>
      </c>
      <c r="AU384" s="34" t="s">
        <v>391</v>
      </c>
      <c r="AV384" s="43" t="s">
        <v>1079</v>
      </c>
      <c r="AW384" t="str">
        <f t="shared" si="15"/>
        <v>743140140XNDRX LUX XMPXXX RXWHX1773.23NÃONÃONÃO2200117655644761.875ABREC044657.87544761.87525024.87544657.87544633.87543448.9166666667000000AMILAMIL 400 QC NACIONAL2110992110.99INATIVORepasse</v>
      </c>
      <c r="AX384">
        <f t="shared" si="17"/>
        <v>0</v>
      </c>
      <c r="AY384">
        <v>7</v>
      </c>
      <c r="AZ384">
        <v>1</v>
      </c>
      <c r="BA384">
        <f t="shared" si="16"/>
        <v>0</v>
      </c>
    </row>
    <row r="385" spans="1:53">
      <c r="A385" s="33"/>
      <c r="B385" s="33"/>
      <c r="C385" s="33"/>
      <c r="D385" s="33"/>
      <c r="E385" s="33"/>
      <c r="F385" s="34"/>
      <c r="G385" s="33"/>
      <c r="H385" s="33"/>
      <c r="I385" s="33"/>
      <c r="J385" s="34">
        <v>74314014</v>
      </c>
      <c r="K385" s="29">
        <v>0</v>
      </c>
      <c r="L385" s="34" t="s">
        <v>739</v>
      </c>
      <c r="M385" s="33"/>
      <c r="N385" s="33"/>
      <c r="O385" s="33"/>
      <c r="P385" s="33"/>
      <c r="Q385" s="33"/>
      <c r="R385" s="34">
        <v>1773.23</v>
      </c>
      <c r="S385" s="34" t="s">
        <v>386</v>
      </c>
      <c r="T385" s="34" t="s">
        <v>386</v>
      </c>
      <c r="U385" s="34" t="s">
        <v>386</v>
      </c>
      <c r="V385" s="34">
        <v>220</v>
      </c>
      <c r="W385" s="34">
        <v>0</v>
      </c>
      <c r="X385" s="34">
        <v>1</v>
      </c>
      <c r="Y385" s="34">
        <v>176556</v>
      </c>
      <c r="Z385" s="35">
        <v>44761.875</v>
      </c>
      <c r="AA385" s="34" t="s">
        <v>473</v>
      </c>
      <c r="AB385" s="34">
        <v>0</v>
      </c>
      <c r="AC385" s="35">
        <v>44657.875</v>
      </c>
      <c r="AD385" s="35">
        <v>44761.875</v>
      </c>
      <c r="AE385" s="35">
        <v>25024.875</v>
      </c>
      <c r="AF385" s="35">
        <v>44657.875</v>
      </c>
      <c r="AG385" s="35">
        <v>44633.875</v>
      </c>
      <c r="AH385" s="35">
        <v>43448.916666666664</v>
      </c>
      <c r="AI385" s="34"/>
      <c r="AJ385" s="34">
        <v>0</v>
      </c>
      <c r="AK385" s="34">
        <v>0</v>
      </c>
      <c r="AL385" s="34">
        <v>0</v>
      </c>
      <c r="AM385" s="34">
        <v>0</v>
      </c>
      <c r="AN385" s="34">
        <v>0</v>
      </c>
      <c r="AO385" s="34">
        <v>0</v>
      </c>
      <c r="AP385" s="34" t="s">
        <v>389</v>
      </c>
      <c r="AQ385" s="34"/>
      <c r="AR385" s="34" t="s">
        <v>476</v>
      </c>
      <c r="AS385" s="34">
        <v>211099</v>
      </c>
      <c r="AT385" s="34">
        <v>2110.9899999999998</v>
      </c>
      <c r="AU385" s="34" t="s">
        <v>391</v>
      </c>
      <c r="AV385" s="43" t="s">
        <v>1079</v>
      </c>
      <c r="AW385" t="str">
        <f t="shared" si="15"/>
        <v>743140140XNDRX LUX XMPXXX RXWHX1773.23NÃONÃONÃO2200117655644761.875ABREC044657.87544761.87525024.87544657.87544633.87543448.9166666667000000AMILAMIL 400 QC NACIONAL2110992110.99INATIVORepasse</v>
      </c>
      <c r="AX385">
        <f t="shared" si="17"/>
        <v>1</v>
      </c>
      <c r="AY385">
        <v>7</v>
      </c>
      <c r="AZ385">
        <v>1</v>
      </c>
      <c r="BA385">
        <f t="shared" si="16"/>
        <v>1</v>
      </c>
    </row>
    <row r="386" spans="1:53">
      <c r="A386" s="33"/>
      <c r="B386" s="33"/>
      <c r="C386" s="33"/>
      <c r="D386" s="33"/>
      <c r="E386" s="33"/>
      <c r="F386" s="36"/>
      <c r="G386" s="33"/>
      <c r="H386" s="33"/>
      <c r="I386" s="33"/>
      <c r="J386" s="36">
        <v>74314014</v>
      </c>
      <c r="K386" s="30">
        <v>0</v>
      </c>
      <c r="L386" s="36" t="s">
        <v>739</v>
      </c>
      <c r="M386" s="33"/>
      <c r="N386" s="33"/>
      <c r="O386" s="33"/>
      <c r="P386" s="33"/>
      <c r="Q386" s="33"/>
      <c r="R386" s="36">
        <v>1773.23</v>
      </c>
      <c r="S386" s="36" t="s">
        <v>386</v>
      </c>
      <c r="T386" s="36" t="s">
        <v>386</v>
      </c>
      <c r="U386" s="36" t="s">
        <v>386</v>
      </c>
      <c r="V386" s="36">
        <v>220</v>
      </c>
      <c r="W386" s="36">
        <v>0</v>
      </c>
      <c r="X386" s="36">
        <v>1</v>
      </c>
      <c r="Y386" s="36">
        <v>176556</v>
      </c>
      <c r="Z386" s="37">
        <v>44761.875</v>
      </c>
      <c r="AA386" s="36" t="s">
        <v>473</v>
      </c>
      <c r="AB386" s="36">
        <v>0</v>
      </c>
      <c r="AC386" s="37">
        <v>44657.875</v>
      </c>
      <c r="AD386" s="37">
        <v>44761.875</v>
      </c>
      <c r="AE386" s="37">
        <v>25024.875</v>
      </c>
      <c r="AF386" s="37">
        <v>44657.875</v>
      </c>
      <c r="AG386" s="37">
        <v>44633.875</v>
      </c>
      <c r="AH386" s="37">
        <v>43448.916666666664</v>
      </c>
      <c r="AI386" s="36"/>
      <c r="AJ386" s="36">
        <v>0</v>
      </c>
      <c r="AK386" s="36">
        <v>0</v>
      </c>
      <c r="AL386" s="36">
        <v>0</v>
      </c>
      <c r="AM386" s="36">
        <v>0</v>
      </c>
      <c r="AN386" s="36">
        <v>0</v>
      </c>
      <c r="AO386" s="36">
        <v>0</v>
      </c>
      <c r="AP386" s="36" t="s">
        <v>389</v>
      </c>
      <c r="AQ386" s="36"/>
      <c r="AR386" s="36" t="s">
        <v>476</v>
      </c>
      <c r="AS386" s="36">
        <v>211099</v>
      </c>
      <c r="AT386" s="36">
        <v>2110.9899999999998</v>
      </c>
      <c r="AU386" s="36" t="s">
        <v>391</v>
      </c>
      <c r="AV386" s="43" t="s">
        <v>1079</v>
      </c>
      <c r="AW386" t="str">
        <f t="shared" si="15"/>
        <v>743140140XNDRX LUX XMPXXX RXWHX1773.23NÃONÃONÃO2200117655644761.875ABREC044657.87544761.87525024.87544657.87544633.87543448.9166666667000000AMILAMIL 400 QC NACIONAL2110992110.99INATIVORepasse</v>
      </c>
      <c r="AX386">
        <f t="shared" si="17"/>
        <v>1</v>
      </c>
      <c r="AY386">
        <v>7</v>
      </c>
      <c r="AZ386">
        <v>1</v>
      </c>
      <c r="BA386">
        <f t="shared" si="16"/>
        <v>1</v>
      </c>
    </row>
    <row r="387" spans="1:53">
      <c r="A387" s="33"/>
      <c r="B387" s="33"/>
      <c r="C387" s="33"/>
      <c r="D387" s="33"/>
      <c r="E387" s="33"/>
      <c r="F387" s="34"/>
      <c r="G387" s="33"/>
      <c r="H387" s="33"/>
      <c r="I387" s="33"/>
      <c r="J387" s="34">
        <v>74314016</v>
      </c>
      <c r="K387" s="29">
        <v>0</v>
      </c>
      <c r="L387" s="34" t="s">
        <v>910</v>
      </c>
      <c r="M387" s="33"/>
      <c r="N387" s="33"/>
      <c r="O387" s="33"/>
      <c r="P387" s="33"/>
      <c r="Q387" s="33"/>
      <c r="R387" s="34">
        <v>1038.1099999999999</v>
      </c>
      <c r="S387" s="34" t="s">
        <v>404</v>
      </c>
      <c r="T387" s="34" t="s">
        <v>404</v>
      </c>
      <c r="U387" s="34" t="s">
        <v>404</v>
      </c>
      <c r="V387" s="34">
        <v>19</v>
      </c>
      <c r="W387" s="34">
        <v>0</v>
      </c>
      <c r="X387" s="34">
        <v>1</v>
      </c>
      <c r="Y387" s="34">
        <v>176562</v>
      </c>
      <c r="Z387" s="35">
        <v>44761.875</v>
      </c>
      <c r="AA387" s="34" t="s">
        <v>387</v>
      </c>
      <c r="AB387" s="34">
        <v>0</v>
      </c>
      <c r="AC387" s="35"/>
      <c r="AD387" s="35">
        <v>44761.875</v>
      </c>
      <c r="AE387" s="35">
        <v>38327.916666666664</v>
      </c>
      <c r="AF387" s="35">
        <v>43445.916666666664</v>
      </c>
      <c r="AG387" s="35"/>
      <c r="AH387" s="35">
        <v>43448.916666666664</v>
      </c>
      <c r="AI387" s="34"/>
      <c r="AJ387" s="34">
        <v>0</v>
      </c>
      <c r="AK387" s="34">
        <v>0</v>
      </c>
      <c r="AL387" s="34">
        <v>0</v>
      </c>
      <c r="AM387" s="34">
        <v>0</v>
      </c>
      <c r="AN387" s="34">
        <v>0</v>
      </c>
      <c r="AO387" s="34">
        <v>0</v>
      </c>
      <c r="AP387" s="34" t="s">
        <v>389</v>
      </c>
      <c r="AQ387" s="34">
        <v>42</v>
      </c>
      <c r="AR387" s="34" t="s">
        <v>476</v>
      </c>
      <c r="AS387" s="34">
        <v>123586</v>
      </c>
      <c r="AT387" s="34">
        <v>1235.8599999999999</v>
      </c>
      <c r="AU387" s="34" t="s">
        <v>408</v>
      </c>
      <c r="AV387" s="43" t="s">
        <v>1079</v>
      </c>
      <c r="AW387" t="str">
        <f t="shared" ref="AW387:AW450" si="18">CONCATENATE(A387,B387,C387,D387,E387,F387,G387,H387,I387,J387,K387,L387,M387,N387,O387,P387,Q387,R387,S387,T387,U387,V387,W387,X387,Y387,Z387,AA387,AB387,AC387,AD387,AE387,AF387,AG387,AH387,AI387,AJ387,AK387,AL387,AM387,AN387,AO387,AP387,AQ387,AR387,AS387,AT387,AU387,AV387)</f>
        <v>743140160XNX LUWXX XNTXNX MXRXNHX1038.11SIMSIMSIM190117656244761.875FNEL044761.87538327.916666666743445.916666666743448.9166666667000000AMIL42AMIL 400 QC NACIONAL1235861235.86ATIVORepasse</v>
      </c>
      <c r="AX387">
        <f t="shared" si="17"/>
        <v>0</v>
      </c>
      <c r="AY387">
        <v>7</v>
      </c>
      <c r="AZ387">
        <v>1</v>
      </c>
      <c r="BA387">
        <f t="shared" ref="BA387:BA450" si="19">IF(J387=J386,1,0)</f>
        <v>0</v>
      </c>
    </row>
    <row r="388" spans="1:53">
      <c r="A388" s="33"/>
      <c r="B388" s="33"/>
      <c r="C388" s="33"/>
      <c r="D388" s="33"/>
      <c r="E388" s="33"/>
      <c r="F388" s="34"/>
      <c r="G388" s="33"/>
      <c r="H388" s="33"/>
      <c r="I388" s="33"/>
      <c r="J388" s="34">
        <v>74314016</v>
      </c>
      <c r="K388" s="29">
        <v>0</v>
      </c>
      <c r="L388" s="34" t="s">
        <v>910</v>
      </c>
      <c r="M388" s="33"/>
      <c r="N388" s="33"/>
      <c r="O388" s="33"/>
      <c r="P388" s="33"/>
      <c r="Q388" s="33"/>
      <c r="R388" s="34">
        <v>1038.1099999999999</v>
      </c>
      <c r="S388" s="34" t="s">
        <v>404</v>
      </c>
      <c r="T388" s="34" t="s">
        <v>404</v>
      </c>
      <c r="U388" s="34" t="s">
        <v>404</v>
      </c>
      <c r="V388" s="34">
        <v>19</v>
      </c>
      <c r="W388" s="34">
        <v>0</v>
      </c>
      <c r="X388" s="34">
        <v>1</v>
      </c>
      <c r="Y388" s="34">
        <v>176562</v>
      </c>
      <c r="Z388" s="35">
        <v>44761.875</v>
      </c>
      <c r="AA388" s="34" t="s">
        <v>387</v>
      </c>
      <c r="AB388" s="34">
        <v>0</v>
      </c>
      <c r="AC388" s="35"/>
      <c r="AD388" s="35">
        <v>44761.875</v>
      </c>
      <c r="AE388" s="35">
        <v>38327.916666666664</v>
      </c>
      <c r="AF388" s="35">
        <v>43445.916666666664</v>
      </c>
      <c r="AG388" s="35"/>
      <c r="AH388" s="35">
        <v>43448.916666666664</v>
      </c>
      <c r="AI388" s="34"/>
      <c r="AJ388" s="34">
        <v>0</v>
      </c>
      <c r="AK388" s="34">
        <v>0</v>
      </c>
      <c r="AL388" s="34">
        <v>0</v>
      </c>
      <c r="AM388" s="34">
        <v>0</v>
      </c>
      <c r="AN388" s="34">
        <v>0</v>
      </c>
      <c r="AO388" s="34">
        <v>0</v>
      </c>
      <c r="AP388" s="34" t="s">
        <v>389</v>
      </c>
      <c r="AQ388" s="34">
        <v>42</v>
      </c>
      <c r="AR388" s="34" t="s">
        <v>476</v>
      </c>
      <c r="AS388" s="34">
        <v>123586</v>
      </c>
      <c r="AT388" s="34">
        <v>1235.8599999999999</v>
      </c>
      <c r="AU388" s="34" t="s">
        <v>408</v>
      </c>
      <c r="AV388" s="43" t="s">
        <v>1079</v>
      </c>
      <c r="AW388" t="str">
        <f t="shared" si="18"/>
        <v>743140160XNX LUWXX XNTXNX MXRXNHX1038.11SIMSIMSIM190117656244761.875FNEL044761.87538327.916666666743445.916666666743448.9166666667000000AMIL42AMIL 400 QC NACIONAL1235861235.86ATIVORepasse</v>
      </c>
      <c r="AX388">
        <f t="shared" ref="AX388:AX451" si="20">IF(AW388=AW387,1,0)</f>
        <v>1</v>
      </c>
      <c r="AY388">
        <v>7</v>
      </c>
      <c r="AZ388">
        <v>1</v>
      </c>
      <c r="BA388">
        <f t="shared" si="19"/>
        <v>1</v>
      </c>
    </row>
    <row r="389" spans="1:53">
      <c r="A389" s="33"/>
      <c r="B389" s="33"/>
      <c r="C389" s="33"/>
      <c r="D389" s="33"/>
      <c r="E389" s="33"/>
      <c r="F389" s="34"/>
      <c r="G389" s="33"/>
      <c r="H389" s="33"/>
      <c r="I389" s="33"/>
      <c r="J389" s="34">
        <v>74314016</v>
      </c>
      <c r="K389" s="29">
        <v>0</v>
      </c>
      <c r="L389" s="34" t="s">
        <v>910</v>
      </c>
      <c r="M389" s="33"/>
      <c r="N389" s="33"/>
      <c r="O389" s="33"/>
      <c r="P389" s="33"/>
      <c r="Q389" s="33"/>
      <c r="R389" s="34">
        <v>1038.1099999999999</v>
      </c>
      <c r="S389" s="34" t="s">
        <v>404</v>
      </c>
      <c r="T389" s="34" t="s">
        <v>404</v>
      </c>
      <c r="U389" s="34" t="s">
        <v>404</v>
      </c>
      <c r="V389" s="34">
        <v>19</v>
      </c>
      <c r="W389" s="34">
        <v>0</v>
      </c>
      <c r="X389" s="34">
        <v>1</v>
      </c>
      <c r="Y389" s="34">
        <v>176562</v>
      </c>
      <c r="Z389" s="35">
        <v>44761.875</v>
      </c>
      <c r="AA389" s="34" t="s">
        <v>387</v>
      </c>
      <c r="AB389" s="34">
        <v>0</v>
      </c>
      <c r="AC389" s="35"/>
      <c r="AD389" s="35">
        <v>44761.875</v>
      </c>
      <c r="AE389" s="35">
        <v>38327.916666666664</v>
      </c>
      <c r="AF389" s="35">
        <v>43445.916666666664</v>
      </c>
      <c r="AG389" s="35"/>
      <c r="AH389" s="35">
        <v>43448.916666666664</v>
      </c>
      <c r="AI389" s="34"/>
      <c r="AJ389" s="34">
        <v>0</v>
      </c>
      <c r="AK389" s="34">
        <v>0</v>
      </c>
      <c r="AL389" s="34">
        <v>0</v>
      </c>
      <c r="AM389" s="34">
        <v>0</v>
      </c>
      <c r="AN389" s="34">
        <v>0</v>
      </c>
      <c r="AO389" s="34">
        <v>0</v>
      </c>
      <c r="AP389" s="34" t="s">
        <v>389</v>
      </c>
      <c r="AQ389" s="34">
        <v>42</v>
      </c>
      <c r="AR389" s="34" t="s">
        <v>476</v>
      </c>
      <c r="AS389" s="34">
        <v>123586</v>
      </c>
      <c r="AT389" s="34">
        <v>1235.8599999999999</v>
      </c>
      <c r="AU389" s="34" t="s">
        <v>408</v>
      </c>
      <c r="AV389" s="43" t="s">
        <v>1079</v>
      </c>
      <c r="AW389" t="str">
        <f t="shared" si="18"/>
        <v>743140160XNX LUWXX XNTXNX MXRXNHX1038.11SIMSIMSIM190117656244761.875FNEL044761.87538327.916666666743445.916666666743448.9166666667000000AMIL42AMIL 400 QC NACIONAL1235861235.86ATIVORepasse</v>
      </c>
      <c r="AX389">
        <f t="shared" si="20"/>
        <v>1</v>
      </c>
      <c r="AY389">
        <v>7</v>
      </c>
      <c r="AZ389">
        <v>1</v>
      </c>
      <c r="BA389">
        <f t="shared" si="19"/>
        <v>1</v>
      </c>
    </row>
    <row r="390" spans="1:53">
      <c r="A390" s="33"/>
      <c r="B390" s="33"/>
      <c r="C390" s="33"/>
      <c r="D390" s="33"/>
      <c r="E390" s="33"/>
      <c r="F390" s="36"/>
      <c r="G390" s="33"/>
      <c r="H390" s="33"/>
      <c r="I390" s="33"/>
      <c r="J390" s="36">
        <v>74314019</v>
      </c>
      <c r="K390" s="30">
        <v>0</v>
      </c>
      <c r="L390" s="36" t="s">
        <v>911</v>
      </c>
      <c r="M390" s="33"/>
      <c r="N390" s="33"/>
      <c r="O390" s="33"/>
      <c r="P390" s="33"/>
      <c r="Q390" s="33"/>
      <c r="R390" s="36">
        <v>2212.9899999999998</v>
      </c>
      <c r="S390" s="36" t="s">
        <v>404</v>
      </c>
      <c r="T390" s="36" t="s">
        <v>404</v>
      </c>
      <c r="U390" s="36" t="s">
        <v>404</v>
      </c>
      <c r="V390" s="36">
        <v>19</v>
      </c>
      <c r="W390" s="36">
        <v>0</v>
      </c>
      <c r="X390" s="36">
        <v>1</v>
      </c>
      <c r="Y390" s="36">
        <v>176576</v>
      </c>
      <c r="Z390" s="37">
        <v>44761.875</v>
      </c>
      <c r="AA390" s="36" t="s">
        <v>387</v>
      </c>
      <c r="AB390" s="36">
        <v>0</v>
      </c>
      <c r="AC390" s="37"/>
      <c r="AD390" s="37">
        <v>44761.875</v>
      </c>
      <c r="AE390" s="37">
        <v>34059.875</v>
      </c>
      <c r="AF390" s="37">
        <v>43445.916666666664</v>
      </c>
      <c r="AG390" s="37"/>
      <c r="AH390" s="37">
        <v>43448.916666666664</v>
      </c>
      <c r="AI390" s="36"/>
      <c r="AJ390" s="36">
        <v>0</v>
      </c>
      <c r="AK390" s="36">
        <v>0</v>
      </c>
      <c r="AL390" s="36">
        <v>0</v>
      </c>
      <c r="AM390" s="36">
        <v>0</v>
      </c>
      <c r="AN390" s="36">
        <v>0</v>
      </c>
      <c r="AO390" s="36">
        <v>0</v>
      </c>
      <c r="AP390" s="36" t="s">
        <v>389</v>
      </c>
      <c r="AQ390" s="36">
        <v>42</v>
      </c>
      <c r="AR390" s="36" t="s">
        <v>398</v>
      </c>
      <c r="AS390" s="36">
        <v>140921</v>
      </c>
      <c r="AT390" s="36">
        <v>1409.21</v>
      </c>
      <c r="AU390" s="36" t="s">
        <v>408</v>
      </c>
      <c r="AV390" s="43" t="s">
        <v>1079</v>
      </c>
      <c r="AW390" t="str">
        <f t="shared" si="18"/>
        <v>743140190YXNNX WRXTXNX RXBXXRX XUZX2212.99SIMSIMSIM190117657644761.875FNEL044761.87534059.87543445.916666666743448.9166666667000000AMIL42AMIL 500 QP NACIONAL1409211409.21ATIVORepasse</v>
      </c>
      <c r="AX390">
        <f t="shared" si="20"/>
        <v>0</v>
      </c>
      <c r="AY390">
        <v>7</v>
      </c>
      <c r="AZ390">
        <v>1</v>
      </c>
      <c r="BA390">
        <f t="shared" si="19"/>
        <v>0</v>
      </c>
    </row>
    <row r="391" spans="1:53">
      <c r="A391" s="33"/>
      <c r="B391" s="33"/>
      <c r="C391" s="33"/>
      <c r="D391" s="33"/>
      <c r="E391" s="33"/>
      <c r="F391" s="36"/>
      <c r="G391" s="33"/>
      <c r="H391" s="33"/>
      <c r="I391" s="33"/>
      <c r="J391" s="36">
        <v>74314019</v>
      </c>
      <c r="K391" s="30">
        <v>0</v>
      </c>
      <c r="L391" s="36" t="s">
        <v>911</v>
      </c>
      <c r="M391" s="33"/>
      <c r="N391" s="33"/>
      <c r="O391" s="33"/>
      <c r="P391" s="33"/>
      <c r="Q391" s="33"/>
      <c r="R391" s="36">
        <v>2212.9899999999998</v>
      </c>
      <c r="S391" s="36" t="s">
        <v>404</v>
      </c>
      <c r="T391" s="36" t="s">
        <v>404</v>
      </c>
      <c r="U391" s="36" t="s">
        <v>404</v>
      </c>
      <c r="V391" s="36">
        <v>19</v>
      </c>
      <c r="W391" s="36">
        <v>0</v>
      </c>
      <c r="X391" s="36">
        <v>1</v>
      </c>
      <c r="Y391" s="36">
        <v>176576</v>
      </c>
      <c r="Z391" s="37">
        <v>44761.875</v>
      </c>
      <c r="AA391" s="36" t="s">
        <v>387</v>
      </c>
      <c r="AB391" s="36">
        <v>0</v>
      </c>
      <c r="AC391" s="37"/>
      <c r="AD391" s="37">
        <v>44761.875</v>
      </c>
      <c r="AE391" s="37">
        <v>34059.875</v>
      </c>
      <c r="AF391" s="37">
        <v>43445.916666666664</v>
      </c>
      <c r="AG391" s="37"/>
      <c r="AH391" s="37">
        <v>43448.916666666664</v>
      </c>
      <c r="AI391" s="36"/>
      <c r="AJ391" s="36">
        <v>0</v>
      </c>
      <c r="AK391" s="36">
        <v>0</v>
      </c>
      <c r="AL391" s="36">
        <v>0</v>
      </c>
      <c r="AM391" s="36">
        <v>0</v>
      </c>
      <c r="AN391" s="36">
        <v>0</v>
      </c>
      <c r="AO391" s="36">
        <v>0</v>
      </c>
      <c r="AP391" s="36" t="s">
        <v>389</v>
      </c>
      <c r="AQ391" s="36">
        <v>42</v>
      </c>
      <c r="AR391" s="36" t="s">
        <v>398</v>
      </c>
      <c r="AS391" s="36">
        <v>140921</v>
      </c>
      <c r="AT391" s="36">
        <v>1409.21</v>
      </c>
      <c r="AU391" s="36" t="s">
        <v>408</v>
      </c>
      <c r="AV391" s="43" t="s">
        <v>1079</v>
      </c>
      <c r="AW391" t="str">
        <f t="shared" si="18"/>
        <v>743140190YXNNX WRXTXNX RXBXXRX XUZX2212.99SIMSIMSIM190117657644761.875FNEL044761.87534059.87543445.916666666743448.9166666667000000AMIL42AMIL 500 QP NACIONAL1409211409.21ATIVORepasse</v>
      </c>
      <c r="AX391">
        <f t="shared" si="20"/>
        <v>1</v>
      </c>
      <c r="AY391">
        <v>7</v>
      </c>
      <c r="AZ391">
        <v>1</v>
      </c>
      <c r="BA391">
        <f t="shared" si="19"/>
        <v>1</v>
      </c>
    </row>
    <row r="392" spans="1:53">
      <c r="A392" s="33"/>
      <c r="B392" s="33"/>
      <c r="C392" s="33"/>
      <c r="D392" s="33"/>
      <c r="E392" s="33"/>
      <c r="F392" s="36"/>
      <c r="G392" s="33"/>
      <c r="H392" s="33"/>
      <c r="I392" s="33"/>
      <c r="J392" s="36">
        <v>74314019</v>
      </c>
      <c r="K392" s="30">
        <v>0</v>
      </c>
      <c r="L392" s="36" t="s">
        <v>911</v>
      </c>
      <c r="M392" s="33"/>
      <c r="N392" s="33"/>
      <c r="O392" s="33"/>
      <c r="P392" s="33"/>
      <c r="Q392" s="33"/>
      <c r="R392" s="36">
        <v>2212.9899999999998</v>
      </c>
      <c r="S392" s="36" t="s">
        <v>404</v>
      </c>
      <c r="T392" s="36" t="s">
        <v>404</v>
      </c>
      <c r="U392" s="36" t="s">
        <v>404</v>
      </c>
      <c r="V392" s="36">
        <v>19</v>
      </c>
      <c r="W392" s="36">
        <v>0</v>
      </c>
      <c r="X392" s="36">
        <v>1</v>
      </c>
      <c r="Y392" s="36">
        <v>176576</v>
      </c>
      <c r="Z392" s="37">
        <v>44761.875</v>
      </c>
      <c r="AA392" s="36" t="s">
        <v>387</v>
      </c>
      <c r="AB392" s="36">
        <v>0</v>
      </c>
      <c r="AC392" s="37"/>
      <c r="AD392" s="37">
        <v>44761.875</v>
      </c>
      <c r="AE392" s="37">
        <v>34059.875</v>
      </c>
      <c r="AF392" s="37">
        <v>43445.916666666664</v>
      </c>
      <c r="AG392" s="37"/>
      <c r="AH392" s="37">
        <v>43448.916666666664</v>
      </c>
      <c r="AI392" s="36"/>
      <c r="AJ392" s="36">
        <v>0</v>
      </c>
      <c r="AK392" s="36">
        <v>0</v>
      </c>
      <c r="AL392" s="36">
        <v>0</v>
      </c>
      <c r="AM392" s="36">
        <v>0</v>
      </c>
      <c r="AN392" s="36">
        <v>0</v>
      </c>
      <c r="AO392" s="36">
        <v>0</v>
      </c>
      <c r="AP392" s="36" t="s">
        <v>389</v>
      </c>
      <c r="AQ392" s="36">
        <v>42</v>
      </c>
      <c r="AR392" s="36" t="s">
        <v>398</v>
      </c>
      <c r="AS392" s="36">
        <v>140921</v>
      </c>
      <c r="AT392" s="36">
        <v>1409.21</v>
      </c>
      <c r="AU392" s="36" t="s">
        <v>408</v>
      </c>
      <c r="AV392" s="43" t="s">
        <v>1079</v>
      </c>
      <c r="AW392" t="str">
        <f t="shared" si="18"/>
        <v>743140190YXNNX WRXTXNX RXBXXRX XUZX2212.99SIMSIMSIM190117657644761.875FNEL044761.87534059.87543445.916666666743448.9166666667000000AMIL42AMIL 500 QP NACIONAL1409211409.21ATIVORepasse</v>
      </c>
      <c r="AX392">
        <f t="shared" si="20"/>
        <v>1</v>
      </c>
      <c r="AY392">
        <v>7</v>
      </c>
      <c r="AZ392">
        <v>1</v>
      </c>
      <c r="BA392">
        <f t="shared" si="19"/>
        <v>1</v>
      </c>
    </row>
    <row r="393" spans="1:53">
      <c r="A393" s="33"/>
      <c r="B393" s="33"/>
      <c r="C393" s="33"/>
      <c r="D393" s="33"/>
      <c r="E393" s="33"/>
      <c r="F393" s="36"/>
      <c r="G393" s="33"/>
      <c r="H393" s="33"/>
      <c r="I393" s="33"/>
      <c r="J393" s="36">
        <v>74314049</v>
      </c>
      <c r="K393" s="30">
        <v>0</v>
      </c>
      <c r="L393" s="36" t="s">
        <v>915</v>
      </c>
      <c r="M393" s="33"/>
      <c r="N393" s="33"/>
      <c r="O393" s="33"/>
      <c r="P393" s="33"/>
      <c r="Q393" s="33"/>
      <c r="R393" s="36">
        <v>1038.1099999999999</v>
      </c>
      <c r="S393" s="36" t="s">
        <v>404</v>
      </c>
      <c r="T393" s="36" t="s">
        <v>404</v>
      </c>
      <c r="U393" s="36" t="s">
        <v>404</v>
      </c>
      <c r="V393" s="36">
        <v>19</v>
      </c>
      <c r="W393" s="36">
        <v>0</v>
      </c>
      <c r="X393" s="36">
        <v>1</v>
      </c>
      <c r="Y393" s="36">
        <v>176698</v>
      </c>
      <c r="Z393" s="37">
        <v>44761.875</v>
      </c>
      <c r="AA393" s="36" t="s">
        <v>387</v>
      </c>
      <c r="AB393" s="36">
        <v>0</v>
      </c>
      <c r="AC393" s="37"/>
      <c r="AD393" s="37">
        <v>44761.875</v>
      </c>
      <c r="AE393" s="37">
        <v>38859.875</v>
      </c>
      <c r="AF393" s="37">
        <v>43445.916666666664</v>
      </c>
      <c r="AG393" s="37"/>
      <c r="AH393" s="37">
        <v>43448.916666666664</v>
      </c>
      <c r="AI393" s="36"/>
      <c r="AJ393" s="36">
        <v>0</v>
      </c>
      <c r="AK393" s="36">
        <v>0</v>
      </c>
      <c r="AL393" s="36">
        <v>0</v>
      </c>
      <c r="AM393" s="36">
        <v>0</v>
      </c>
      <c r="AN393" s="36">
        <v>0</v>
      </c>
      <c r="AO393" s="36">
        <v>0</v>
      </c>
      <c r="AP393" s="36" t="s">
        <v>389</v>
      </c>
      <c r="AQ393" s="36">
        <v>42</v>
      </c>
      <c r="AR393" s="36" t="s">
        <v>476</v>
      </c>
      <c r="AS393" s="36">
        <v>123586</v>
      </c>
      <c r="AT393" s="36">
        <v>1235.8599999999999</v>
      </c>
      <c r="AU393" s="36" t="s">
        <v>408</v>
      </c>
      <c r="AV393" s="43" t="s">
        <v>1079</v>
      </c>
      <c r="AW393" t="str">
        <f t="shared" si="18"/>
        <v>743140490MXRXX WLXRX PXRXXRX XNTX1038.11SIMSIMSIM190117669844761.875FNEL044761.87538859.87543445.916666666743448.9166666667000000AMIL42AMIL 400 QC NACIONAL1235861235.86ATIVORepasse</v>
      </c>
      <c r="AX393">
        <f t="shared" si="20"/>
        <v>0</v>
      </c>
      <c r="AY393">
        <v>7</v>
      </c>
      <c r="AZ393">
        <v>1</v>
      </c>
      <c r="BA393">
        <f t="shared" si="19"/>
        <v>0</v>
      </c>
    </row>
    <row r="394" spans="1:53">
      <c r="A394" s="33"/>
      <c r="B394" s="33"/>
      <c r="C394" s="33"/>
      <c r="D394" s="33"/>
      <c r="E394" s="33"/>
      <c r="F394" s="36"/>
      <c r="G394" s="33"/>
      <c r="H394" s="33"/>
      <c r="I394" s="33"/>
      <c r="J394" s="36">
        <v>74314049</v>
      </c>
      <c r="K394" s="30">
        <v>0</v>
      </c>
      <c r="L394" s="36" t="s">
        <v>915</v>
      </c>
      <c r="M394" s="33"/>
      <c r="N394" s="33"/>
      <c r="O394" s="33"/>
      <c r="P394" s="33"/>
      <c r="Q394" s="33"/>
      <c r="R394" s="36">
        <v>1038.1099999999999</v>
      </c>
      <c r="S394" s="36" t="s">
        <v>404</v>
      </c>
      <c r="T394" s="36" t="s">
        <v>404</v>
      </c>
      <c r="U394" s="36" t="s">
        <v>404</v>
      </c>
      <c r="V394" s="36">
        <v>19</v>
      </c>
      <c r="W394" s="36">
        <v>0</v>
      </c>
      <c r="X394" s="36">
        <v>1</v>
      </c>
      <c r="Y394" s="36">
        <v>176698</v>
      </c>
      <c r="Z394" s="37">
        <v>44761.875</v>
      </c>
      <c r="AA394" s="36" t="s">
        <v>387</v>
      </c>
      <c r="AB394" s="36">
        <v>0</v>
      </c>
      <c r="AC394" s="37"/>
      <c r="AD394" s="37">
        <v>44761.875</v>
      </c>
      <c r="AE394" s="37">
        <v>38859.875</v>
      </c>
      <c r="AF394" s="37">
        <v>43445.916666666664</v>
      </c>
      <c r="AG394" s="37"/>
      <c r="AH394" s="37">
        <v>43448.916666666664</v>
      </c>
      <c r="AI394" s="36"/>
      <c r="AJ394" s="36">
        <v>0</v>
      </c>
      <c r="AK394" s="36">
        <v>0</v>
      </c>
      <c r="AL394" s="36">
        <v>0</v>
      </c>
      <c r="AM394" s="36">
        <v>0</v>
      </c>
      <c r="AN394" s="36">
        <v>0</v>
      </c>
      <c r="AO394" s="36">
        <v>0</v>
      </c>
      <c r="AP394" s="36" t="s">
        <v>389</v>
      </c>
      <c r="AQ394" s="36">
        <v>42</v>
      </c>
      <c r="AR394" s="36" t="s">
        <v>476</v>
      </c>
      <c r="AS394" s="36">
        <v>123586</v>
      </c>
      <c r="AT394" s="36">
        <v>1235.8599999999999</v>
      </c>
      <c r="AU394" s="36" t="s">
        <v>408</v>
      </c>
      <c r="AV394" s="43" t="s">
        <v>1079</v>
      </c>
      <c r="AW394" t="str">
        <f t="shared" si="18"/>
        <v>743140490MXRXX WLXRX PXRXXRX XNTX1038.11SIMSIMSIM190117669844761.875FNEL044761.87538859.87543445.916666666743448.9166666667000000AMIL42AMIL 400 QC NACIONAL1235861235.86ATIVORepasse</v>
      </c>
      <c r="AX394">
        <f t="shared" si="20"/>
        <v>1</v>
      </c>
      <c r="AY394">
        <v>7</v>
      </c>
      <c r="AZ394">
        <v>1</v>
      </c>
      <c r="BA394">
        <f t="shared" si="19"/>
        <v>1</v>
      </c>
    </row>
    <row r="395" spans="1:53">
      <c r="A395" s="33"/>
      <c r="B395" s="33"/>
      <c r="C395" s="33"/>
      <c r="D395" s="33"/>
      <c r="E395" s="33"/>
      <c r="F395" s="36"/>
      <c r="G395" s="33"/>
      <c r="H395" s="33"/>
      <c r="I395" s="33"/>
      <c r="J395" s="36">
        <v>74314049</v>
      </c>
      <c r="K395" s="30">
        <v>0</v>
      </c>
      <c r="L395" s="36" t="s">
        <v>915</v>
      </c>
      <c r="M395" s="33"/>
      <c r="N395" s="33"/>
      <c r="O395" s="33"/>
      <c r="P395" s="33"/>
      <c r="Q395" s="33"/>
      <c r="R395" s="36">
        <v>1038.1099999999999</v>
      </c>
      <c r="S395" s="36" t="s">
        <v>404</v>
      </c>
      <c r="T395" s="36" t="s">
        <v>404</v>
      </c>
      <c r="U395" s="36" t="s">
        <v>404</v>
      </c>
      <c r="V395" s="36">
        <v>19</v>
      </c>
      <c r="W395" s="36">
        <v>0</v>
      </c>
      <c r="X395" s="36">
        <v>1</v>
      </c>
      <c r="Y395" s="36">
        <v>176698</v>
      </c>
      <c r="Z395" s="37">
        <v>44761.875</v>
      </c>
      <c r="AA395" s="36" t="s">
        <v>387</v>
      </c>
      <c r="AB395" s="36">
        <v>0</v>
      </c>
      <c r="AC395" s="37"/>
      <c r="AD395" s="37">
        <v>44761.875</v>
      </c>
      <c r="AE395" s="37">
        <v>38859.875</v>
      </c>
      <c r="AF395" s="37">
        <v>43445.916666666664</v>
      </c>
      <c r="AG395" s="37"/>
      <c r="AH395" s="37">
        <v>43448.916666666664</v>
      </c>
      <c r="AI395" s="36"/>
      <c r="AJ395" s="36">
        <v>0</v>
      </c>
      <c r="AK395" s="36">
        <v>0</v>
      </c>
      <c r="AL395" s="36">
        <v>0</v>
      </c>
      <c r="AM395" s="36">
        <v>0</v>
      </c>
      <c r="AN395" s="36">
        <v>0</v>
      </c>
      <c r="AO395" s="36">
        <v>0</v>
      </c>
      <c r="AP395" s="36" t="s">
        <v>389</v>
      </c>
      <c r="AQ395" s="36">
        <v>42</v>
      </c>
      <c r="AR395" s="36" t="s">
        <v>476</v>
      </c>
      <c r="AS395" s="36">
        <v>123586</v>
      </c>
      <c r="AT395" s="36">
        <v>1235.8599999999999</v>
      </c>
      <c r="AU395" s="36" t="s">
        <v>408</v>
      </c>
      <c r="AV395" s="43" t="s">
        <v>1079</v>
      </c>
      <c r="AW395" t="str">
        <f t="shared" si="18"/>
        <v>743140490MXRXX WLXRX PXRXXRX XNTX1038.11SIMSIMSIM190117669844761.875FNEL044761.87538859.87543445.916666666743448.9166666667000000AMIL42AMIL 400 QC NACIONAL1235861235.86ATIVORepasse</v>
      </c>
      <c r="AX395">
        <f t="shared" si="20"/>
        <v>1</v>
      </c>
      <c r="AY395">
        <v>7</v>
      </c>
      <c r="AZ395">
        <v>1</v>
      </c>
      <c r="BA395">
        <f t="shared" si="19"/>
        <v>1</v>
      </c>
    </row>
    <row r="396" spans="1:53">
      <c r="A396" s="33"/>
      <c r="B396" s="33"/>
      <c r="C396" s="33"/>
      <c r="D396" s="33"/>
      <c r="E396" s="33"/>
      <c r="F396" s="34"/>
      <c r="G396" s="33"/>
      <c r="H396" s="33"/>
      <c r="I396" s="33"/>
      <c r="J396" s="34">
        <v>74314055</v>
      </c>
      <c r="K396" s="29">
        <v>0</v>
      </c>
      <c r="L396" s="34" t="s">
        <v>916</v>
      </c>
      <c r="M396" s="33"/>
      <c r="N396" s="33"/>
      <c r="O396" s="33"/>
      <c r="P396" s="33"/>
      <c r="Q396" s="33"/>
      <c r="R396" s="34">
        <v>1297.6600000000001</v>
      </c>
      <c r="S396" s="34" t="s">
        <v>404</v>
      </c>
      <c r="T396" s="34" t="s">
        <v>404</v>
      </c>
      <c r="U396" s="34" t="s">
        <v>404</v>
      </c>
      <c r="V396" s="34">
        <v>19</v>
      </c>
      <c r="W396" s="34">
        <v>0</v>
      </c>
      <c r="X396" s="34">
        <v>1</v>
      </c>
      <c r="Y396" s="34">
        <v>176707</v>
      </c>
      <c r="Z396" s="35">
        <v>44761.875</v>
      </c>
      <c r="AA396" s="34" t="s">
        <v>387</v>
      </c>
      <c r="AB396" s="34">
        <v>0</v>
      </c>
      <c r="AC396" s="35"/>
      <c r="AD396" s="35">
        <v>44761.875</v>
      </c>
      <c r="AE396" s="35">
        <v>36857.916666666664</v>
      </c>
      <c r="AF396" s="35">
        <v>43445.916666666664</v>
      </c>
      <c r="AG396" s="35"/>
      <c r="AH396" s="35">
        <v>43448.916666666664</v>
      </c>
      <c r="AI396" s="34"/>
      <c r="AJ396" s="34">
        <v>0</v>
      </c>
      <c r="AK396" s="34">
        <v>0</v>
      </c>
      <c r="AL396" s="34">
        <v>0</v>
      </c>
      <c r="AM396" s="34">
        <v>0</v>
      </c>
      <c r="AN396" s="34">
        <v>0</v>
      </c>
      <c r="AO396" s="34">
        <v>0</v>
      </c>
      <c r="AP396" s="34" t="s">
        <v>389</v>
      </c>
      <c r="AQ396" s="34">
        <v>42</v>
      </c>
      <c r="AR396" s="34" t="s">
        <v>476</v>
      </c>
      <c r="AS396" s="34">
        <v>154477</v>
      </c>
      <c r="AT396" s="34">
        <v>1544.77</v>
      </c>
      <c r="AU396" s="34" t="s">
        <v>408</v>
      </c>
      <c r="AV396" s="43" t="s">
        <v>1079</v>
      </c>
      <c r="AW396" t="str">
        <f t="shared" si="18"/>
        <v>743140550QUXZXX WXTX XNTXNX1297.66SIMSIMSIM190117670744761.875FNEL044761.87536857.916666666743445.916666666743448.9166666667000000AMIL42AMIL 400 QC NACIONAL1544771544.77ATIVORepasse</v>
      </c>
      <c r="AX396">
        <f t="shared" si="20"/>
        <v>0</v>
      </c>
      <c r="AY396">
        <v>7</v>
      </c>
      <c r="AZ396">
        <v>1</v>
      </c>
      <c r="BA396">
        <f t="shared" si="19"/>
        <v>0</v>
      </c>
    </row>
    <row r="397" spans="1:53">
      <c r="A397" s="33"/>
      <c r="B397" s="33"/>
      <c r="C397" s="33"/>
      <c r="D397" s="33"/>
      <c r="E397" s="33"/>
      <c r="F397" s="34"/>
      <c r="G397" s="33"/>
      <c r="H397" s="33"/>
      <c r="I397" s="33"/>
      <c r="J397" s="34">
        <v>74314055</v>
      </c>
      <c r="K397" s="29">
        <v>0</v>
      </c>
      <c r="L397" s="34" t="s">
        <v>916</v>
      </c>
      <c r="M397" s="33"/>
      <c r="N397" s="33"/>
      <c r="O397" s="33"/>
      <c r="P397" s="33"/>
      <c r="Q397" s="33"/>
      <c r="R397" s="34">
        <v>1297.6600000000001</v>
      </c>
      <c r="S397" s="34" t="s">
        <v>404</v>
      </c>
      <c r="T397" s="34" t="s">
        <v>404</v>
      </c>
      <c r="U397" s="34" t="s">
        <v>404</v>
      </c>
      <c r="V397" s="34">
        <v>19</v>
      </c>
      <c r="W397" s="34">
        <v>0</v>
      </c>
      <c r="X397" s="34">
        <v>1</v>
      </c>
      <c r="Y397" s="34">
        <v>176707</v>
      </c>
      <c r="Z397" s="35">
        <v>44761.875</v>
      </c>
      <c r="AA397" s="34" t="s">
        <v>387</v>
      </c>
      <c r="AB397" s="34">
        <v>0</v>
      </c>
      <c r="AC397" s="35"/>
      <c r="AD397" s="35">
        <v>44761.875</v>
      </c>
      <c r="AE397" s="35">
        <v>36857.916666666664</v>
      </c>
      <c r="AF397" s="35">
        <v>43445.916666666664</v>
      </c>
      <c r="AG397" s="35"/>
      <c r="AH397" s="35">
        <v>43448.916666666664</v>
      </c>
      <c r="AI397" s="34"/>
      <c r="AJ397" s="34">
        <v>0</v>
      </c>
      <c r="AK397" s="34">
        <v>0</v>
      </c>
      <c r="AL397" s="34">
        <v>0</v>
      </c>
      <c r="AM397" s="34">
        <v>0</v>
      </c>
      <c r="AN397" s="34">
        <v>0</v>
      </c>
      <c r="AO397" s="34">
        <v>0</v>
      </c>
      <c r="AP397" s="34" t="s">
        <v>389</v>
      </c>
      <c r="AQ397" s="34">
        <v>42</v>
      </c>
      <c r="AR397" s="34" t="s">
        <v>476</v>
      </c>
      <c r="AS397" s="34">
        <v>154477</v>
      </c>
      <c r="AT397" s="34">
        <v>1544.77</v>
      </c>
      <c r="AU397" s="34" t="s">
        <v>408</v>
      </c>
      <c r="AV397" s="43" t="s">
        <v>1079</v>
      </c>
      <c r="AW397" t="str">
        <f t="shared" si="18"/>
        <v>743140550QUXZXX WXTX XNTXNX1297.66SIMSIMSIM190117670744761.875FNEL044761.87536857.916666666743445.916666666743448.9166666667000000AMIL42AMIL 400 QC NACIONAL1544771544.77ATIVORepasse</v>
      </c>
      <c r="AX397">
        <f t="shared" si="20"/>
        <v>1</v>
      </c>
      <c r="AY397">
        <v>7</v>
      </c>
      <c r="AZ397">
        <v>1</v>
      </c>
      <c r="BA397">
        <f t="shared" si="19"/>
        <v>1</v>
      </c>
    </row>
    <row r="398" spans="1:53">
      <c r="A398" s="33"/>
      <c r="B398" s="33"/>
      <c r="C398" s="33"/>
      <c r="D398" s="33"/>
      <c r="E398" s="33"/>
      <c r="F398" s="34"/>
      <c r="G398" s="33"/>
      <c r="H398" s="33"/>
      <c r="I398" s="33"/>
      <c r="J398" s="34">
        <v>74314055</v>
      </c>
      <c r="K398" s="29">
        <v>0</v>
      </c>
      <c r="L398" s="34" t="s">
        <v>916</v>
      </c>
      <c r="M398" s="33"/>
      <c r="N398" s="33"/>
      <c r="O398" s="33"/>
      <c r="P398" s="33"/>
      <c r="Q398" s="33"/>
      <c r="R398" s="34">
        <v>1297.6600000000001</v>
      </c>
      <c r="S398" s="34" t="s">
        <v>404</v>
      </c>
      <c r="T398" s="34" t="s">
        <v>404</v>
      </c>
      <c r="U398" s="34" t="s">
        <v>404</v>
      </c>
      <c r="V398" s="34">
        <v>19</v>
      </c>
      <c r="W398" s="34">
        <v>0</v>
      </c>
      <c r="X398" s="34">
        <v>1</v>
      </c>
      <c r="Y398" s="34">
        <v>176707</v>
      </c>
      <c r="Z398" s="35">
        <v>44761.875</v>
      </c>
      <c r="AA398" s="34" t="s">
        <v>387</v>
      </c>
      <c r="AB398" s="34">
        <v>0</v>
      </c>
      <c r="AC398" s="35"/>
      <c r="AD398" s="35">
        <v>44761.875</v>
      </c>
      <c r="AE398" s="35">
        <v>36857.916666666664</v>
      </c>
      <c r="AF398" s="35">
        <v>43445.916666666664</v>
      </c>
      <c r="AG398" s="35"/>
      <c r="AH398" s="35">
        <v>43448.916666666664</v>
      </c>
      <c r="AI398" s="34"/>
      <c r="AJ398" s="34">
        <v>0</v>
      </c>
      <c r="AK398" s="34">
        <v>0</v>
      </c>
      <c r="AL398" s="34">
        <v>0</v>
      </c>
      <c r="AM398" s="34">
        <v>0</v>
      </c>
      <c r="AN398" s="34">
        <v>0</v>
      </c>
      <c r="AO398" s="34">
        <v>0</v>
      </c>
      <c r="AP398" s="34" t="s">
        <v>389</v>
      </c>
      <c r="AQ398" s="34">
        <v>42</v>
      </c>
      <c r="AR398" s="34" t="s">
        <v>476</v>
      </c>
      <c r="AS398" s="34">
        <v>154477</v>
      </c>
      <c r="AT398" s="34">
        <v>1544.77</v>
      </c>
      <c r="AU398" s="34" t="s">
        <v>408</v>
      </c>
      <c r="AV398" s="43" t="s">
        <v>1079</v>
      </c>
      <c r="AW398" t="str">
        <f t="shared" si="18"/>
        <v>743140550QUXZXX WXTX XNTXNX1297.66SIMSIMSIM190117670744761.875FNEL044761.87536857.916666666743445.916666666743448.9166666667000000AMIL42AMIL 400 QC NACIONAL1544771544.77ATIVORepasse</v>
      </c>
      <c r="AX398">
        <f t="shared" si="20"/>
        <v>1</v>
      </c>
      <c r="AY398">
        <v>7</v>
      </c>
      <c r="AZ398">
        <v>1</v>
      </c>
      <c r="BA398">
        <f t="shared" si="19"/>
        <v>1</v>
      </c>
    </row>
    <row r="399" spans="1:53">
      <c r="A399" s="33"/>
      <c r="B399" s="33"/>
      <c r="C399" s="33"/>
      <c r="D399" s="33"/>
      <c r="E399" s="33"/>
      <c r="F399" s="36"/>
      <c r="G399" s="33"/>
      <c r="H399" s="33"/>
      <c r="I399" s="33"/>
      <c r="J399" s="36">
        <v>74314061</v>
      </c>
      <c r="K399" s="30">
        <v>0</v>
      </c>
      <c r="L399" s="36" t="s">
        <v>917</v>
      </c>
      <c r="M399" s="33"/>
      <c r="N399" s="33"/>
      <c r="O399" s="33"/>
      <c r="P399" s="33"/>
      <c r="Q399" s="33"/>
      <c r="R399" s="36">
        <v>2555.9499999999998</v>
      </c>
      <c r="S399" s="36" t="s">
        <v>404</v>
      </c>
      <c r="T399" s="36" t="s">
        <v>404</v>
      </c>
      <c r="U399" s="36" t="s">
        <v>404</v>
      </c>
      <c r="V399" s="36">
        <v>19</v>
      </c>
      <c r="W399" s="36">
        <v>0</v>
      </c>
      <c r="X399" s="36">
        <v>1</v>
      </c>
      <c r="Y399" s="36">
        <v>176770</v>
      </c>
      <c r="Z399" s="37">
        <v>44761.875</v>
      </c>
      <c r="AA399" s="36" t="s">
        <v>387</v>
      </c>
      <c r="AB399" s="36">
        <v>0</v>
      </c>
      <c r="AC399" s="37"/>
      <c r="AD399" s="37">
        <v>44761.875</v>
      </c>
      <c r="AE399" s="37">
        <v>29550.916666666668</v>
      </c>
      <c r="AF399" s="37">
        <v>44031.875</v>
      </c>
      <c r="AG399" s="37">
        <v>44025.875</v>
      </c>
      <c r="AH399" s="37">
        <v>43448.916666666664</v>
      </c>
      <c r="AI399" s="36"/>
      <c r="AJ399" s="36">
        <v>0</v>
      </c>
      <c r="AK399" s="36">
        <v>0</v>
      </c>
      <c r="AL399" s="36">
        <v>0</v>
      </c>
      <c r="AM399" s="36">
        <v>0</v>
      </c>
      <c r="AN399" s="36">
        <v>0</v>
      </c>
      <c r="AO399" s="36">
        <v>0</v>
      </c>
      <c r="AP399" s="36" t="s">
        <v>389</v>
      </c>
      <c r="AQ399" s="36">
        <v>42</v>
      </c>
      <c r="AR399" s="36" t="s">
        <v>398</v>
      </c>
      <c r="AS399" s="36">
        <v>104369</v>
      </c>
      <c r="AT399" s="36">
        <v>1043.69</v>
      </c>
      <c r="AU399" s="36" t="s">
        <v>408</v>
      </c>
      <c r="AV399" s="43" t="s">
        <v>1079</v>
      </c>
      <c r="AW399" t="str">
        <f t="shared" si="18"/>
        <v>743140610GXBRXXLX LXBX DX XLXVXXRX2555.95SIMSIMSIM190117677044761.875FNEL044761.87529550.916666666744031.87544025.87543448.9166666667000000AMIL42AMIL 500 QP NACIONAL1043691043.69ATIVORepasse</v>
      </c>
      <c r="AX399">
        <f t="shared" si="20"/>
        <v>0</v>
      </c>
      <c r="AY399">
        <v>7</v>
      </c>
      <c r="AZ399">
        <v>1</v>
      </c>
      <c r="BA399">
        <f t="shared" si="19"/>
        <v>0</v>
      </c>
    </row>
    <row r="400" spans="1:53">
      <c r="A400" s="33"/>
      <c r="B400" s="33"/>
      <c r="C400" s="33"/>
      <c r="D400" s="33"/>
      <c r="E400" s="33"/>
      <c r="F400" s="36"/>
      <c r="G400" s="33"/>
      <c r="H400" s="33"/>
      <c r="I400" s="33"/>
      <c r="J400" s="36">
        <v>74314061</v>
      </c>
      <c r="K400" s="30">
        <v>0</v>
      </c>
      <c r="L400" s="36" t="s">
        <v>917</v>
      </c>
      <c r="M400" s="33"/>
      <c r="N400" s="33"/>
      <c r="O400" s="33"/>
      <c r="P400" s="33"/>
      <c r="Q400" s="33"/>
      <c r="R400" s="36">
        <v>2555.9499999999998</v>
      </c>
      <c r="S400" s="36" t="s">
        <v>404</v>
      </c>
      <c r="T400" s="36" t="s">
        <v>404</v>
      </c>
      <c r="U400" s="36" t="s">
        <v>404</v>
      </c>
      <c r="V400" s="36">
        <v>19</v>
      </c>
      <c r="W400" s="36">
        <v>0</v>
      </c>
      <c r="X400" s="36">
        <v>1</v>
      </c>
      <c r="Y400" s="36">
        <v>176770</v>
      </c>
      <c r="Z400" s="37">
        <v>44761.875</v>
      </c>
      <c r="AA400" s="36" t="s">
        <v>387</v>
      </c>
      <c r="AB400" s="36">
        <v>0</v>
      </c>
      <c r="AC400" s="37"/>
      <c r="AD400" s="37">
        <v>44761.875</v>
      </c>
      <c r="AE400" s="37">
        <v>29550.916666666668</v>
      </c>
      <c r="AF400" s="37">
        <v>44031.875</v>
      </c>
      <c r="AG400" s="37">
        <v>44025.875</v>
      </c>
      <c r="AH400" s="37">
        <v>43448.916666666664</v>
      </c>
      <c r="AI400" s="36"/>
      <c r="AJ400" s="36">
        <v>0</v>
      </c>
      <c r="AK400" s="36">
        <v>0</v>
      </c>
      <c r="AL400" s="36">
        <v>0</v>
      </c>
      <c r="AM400" s="36">
        <v>0</v>
      </c>
      <c r="AN400" s="36">
        <v>0</v>
      </c>
      <c r="AO400" s="36">
        <v>0</v>
      </c>
      <c r="AP400" s="36" t="s">
        <v>389</v>
      </c>
      <c r="AQ400" s="36">
        <v>42</v>
      </c>
      <c r="AR400" s="36" t="s">
        <v>398</v>
      </c>
      <c r="AS400" s="36">
        <v>104369</v>
      </c>
      <c r="AT400" s="36">
        <v>1043.69</v>
      </c>
      <c r="AU400" s="36" t="s">
        <v>408</v>
      </c>
      <c r="AV400" s="43" t="s">
        <v>1079</v>
      </c>
      <c r="AW400" t="str">
        <f t="shared" si="18"/>
        <v>743140610GXBRXXLX LXBX DX XLXVXXRX2555.95SIMSIMSIM190117677044761.875FNEL044761.87529550.916666666744031.87544025.87543448.9166666667000000AMIL42AMIL 500 QP NACIONAL1043691043.69ATIVORepasse</v>
      </c>
      <c r="AX400">
        <f t="shared" si="20"/>
        <v>1</v>
      </c>
      <c r="AY400">
        <v>7</v>
      </c>
      <c r="AZ400">
        <v>1</v>
      </c>
      <c r="BA400">
        <f t="shared" si="19"/>
        <v>1</v>
      </c>
    </row>
    <row r="401" spans="1:53">
      <c r="A401" s="33"/>
      <c r="B401" s="33"/>
      <c r="C401" s="33"/>
      <c r="D401" s="33"/>
      <c r="E401" s="33"/>
      <c r="F401" s="36"/>
      <c r="G401" s="33"/>
      <c r="H401" s="33"/>
      <c r="I401" s="33"/>
      <c r="J401" s="36">
        <v>74314061</v>
      </c>
      <c r="K401" s="30">
        <v>0</v>
      </c>
      <c r="L401" s="36" t="s">
        <v>917</v>
      </c>
      <c r="M401" s="33"/>
      <c r="N401" s="33"/>
      <c r="O401" s="33"/>
      <c r="P401" s="33"/>
      <c r="Q401" s="33"/>
      <c r="R401" s="36">
        <v>2555.9499999999998</v>
      </c>
      <c r="S401" s="36" t="s">
        <v>404</v>
      </c>
      <c r="T401" s="36" t="s">
        <v>404</v>
      </c>
      <c r="U401" s="36" t="s">
        <v>404</v>
      </c>
      <c r="V401" s="36">
        <v>19</v>
      </c>
      <c r="W401" s="36">
        <v>0</v>
      </c>
      <c r="X401" s="36">
        <v>1</v>
      </c>
      <c r="Y401" s="36">
        <v>176770</v>
      </c>
      <c r="Z401" s="37">
        <v>44761.875</v>
      </c>
      <c r="AA401" s="36" t="s">
        <v>387</v>
      </c>
      <c r="AB401" s="36">
        <v>0</v>
      </c>
      <c r="AC401" s="37"/>
      <c r="AD401" s="37">
        <v>44761.875</v>
      </c>
      <c r="AE401" s="37">
        <v>29550.916666666668</v>
      </c>
      <c r="AF401" s="37">
        <v>44031.875</v>
      </c>
      <c r="AG401" s="37">
        <v>44025.875</v>
      </c>
      <c r="AH401" s="37">
        <v>43448.916666666664</v>
      </c>
      <c r="AI401" s="36"/>
      <c r="AJ401" s="36">
        <v>0</v>
      </c>
      <c r="AK401" s="36">
        <v>0</v>
      </c>
      <c r="AL401" s="36">
        <v>0</v>
      </c>
      <c r="AM401" s="36">
        <v>0</v>
      </c>
      <c r="AN401" s="36">
        <v>0</v>
      </c>
      <c r="AO401" s="36">
        <v>0</v>
      </c>
      <c r="AP401" s="36" t="s">
        <v>389</v>
      </c>
      <c r="AQ401" s="36">
        <v>42</v>
      </c>
      <c r="AR401" s="36" t="s">
        <v>398</v>
      </c>
      <c r="AS401" s="36">
        <v>104369</v>
      </c>
      <c r="AT401" s="36">
        <v>1043.69</v>
      </c>
      <c r="AU401" s="36" t="s">
        <v>408</v>
      </c>
      <c r="AV401" s="43" t="s">
        <v>1079</v>
      </c>
      <c r="AW401" t="str">
        <f t="shared" si="18"/>
        <v>743140610GXBRXXLX LXBX DX XLXVXXRX2555.95SIMSIMSIM190117677044761.875FNEL044761.87529550.916666666744031.87544025.87543448.9166666667000000AMIL42AMIL 500 QP NACIONAL1043691043.69ATIVORepasse</v>
      </c>
      <c r="AX401">
        <f t="shared" si="20"/>
        <v>1</v>
      </c>
      <c r="AY401">
        <v>7</v>
      </c>
      <c r="AZ401">
        <v>1</v>
      </c>
      <c r="BA401">
        <f t="shared" si="19"/>
        <v>1</v>
      </c>
    </row>
    <row r="402" spans="1:53">
      <c r="A402" s="33"/>
      <c r="B402" s="33"/>
      <c r="C402" s="33"/>
      <c r="D402" s="33"/>
      <c r="E402" s="33"/>
      <c r="F402" s="36"/>
      <c r="G402" s="33"/>
      <c r="H402" s="33"/>
      <c r="I402" s="33"/>
      <c r="J402" s="36">
        <v>74314159</v>
      </c>
      <c r="K402" s="30">
        <v>0</v>
      </c>
      <c r="L402" s="36" t="s">
        <v>909</v>
      </c>
      <c r="M402" s="33"/>
      <c r="N402" s="33"/>
      <c r="O402" s="33"/>
      <c r="P402" s="33"/>
      <c r="Q402" s="33"/>
      <c r="R402" s="36">
        <v>2555.9499999999998</v>
      </c>
      <c r="S402" s="36" t="s">
        <v>404</v>
      </c>
      <c r="T402" s="36" t="s">
        <v>404</v>
      </c>
      <c r="U402" s="36" t="s">
        <v>386</v>
      </c>
      <c r="V402" s="36">
        <v>220</v>
      </c>
      <c r="W402" s="36">
        <v>0</v>
      </c>
      <c r="X402" s="36">
        <v>1</v>
      </c>
      <c r="Y402" s="36">
        <v>176527</v>
      </c>
      <c r="Z402" s="37">
        <v>44761.875</v>
      </c>
      <c r="AA402" s="36" t="s">
        <v>473</v>
      </c>
      <c r="AB402" s="36">
        <v>0</v>
      </c>
      <c r="AC402" s="37">
        <v>44755.875</v>
      </c>
      <c r="AD402" s="37">
        <v>44761.875</v>
      </c>
      <c r="AE402" s="37">
        <v>30019.875</v>
      </c>
      <c r="AF402" s="37">
        <v>44755.875</v>
      </c>
      <c r="AG402" s="37">
        <v>44725.875</v>
      </c>
      <c r="AH402" s="37">
        <v>43448.916666666664</v>
      </c>
      <c r="AI402" s="36"/>
      <c r="AJ402" s="36">
        <v>0</v>
      </c>
      <c r="AK402" s="36">
        <v>0</v>
      </c>
      <c r="AL402" s="36">
        <v>0</v>
      </c>
      <c r="AM402" s="36">
        <v>0</v>
      </c>
      <c r="AN402" s="36">
        <v>0</v>
      </c>
      <c r="AO402" s="36">
        <v>0</v>
      </c>
      <c r="AP402" s="36" t="s">
        <v>389</v>
      </c>
      <c r="AQ402" s="36">
        <v>42</v>
      </c>
      <c r="AR402" s="36" t="s">
        <v>398</v>
      </c>
      <c r="AS402" s="36">
        <v>30428</v>
      </c>
      <c r="AT402" s="36">
        <v>3042.8</v>
      </c>
      <c r="AU402" s="36" t="s">
        <v>391</v>
      </c>
      <c r="AV402" s="43" t="s">
        <v>1079</v>
      </c>
      <c r="AW402" t="str">
        <f t="shared" si="18"/>
        <v>743141590PXULX VXWTXR FXNTX DX JXU2555.95SIMSIMNÃO2200117652744761.875ABREC044755.87544761.87530019.87544755.87544725.87543448.9166666667000000AMIL42AMIL 500 QP NACIONAL304283042.8INATIVORepasse</v>
      </c>
      <c r="AX402">
        <f t="shared" si="20"/>
        <v>0</v>
      </c>
      <c r="AY402">
        <v>7</v>
      </c>
      <c r="AZ402">
        <v>1</v>
      </c>
      <c r="BA402">
        <f t="shared" si="19"/>
        <v>0</v>
      </c>
    </row>
    <row r="403" spans="1:53">
      <c r="A403" s="33"/>
      <c r="B403" s="33"/>
      <c r="C403" s="33"/>
      <c r="D403" s="33"/>
      <c r="E403" s="33"/>
      <c r="F403" s="36"/>
      <c r="G403" s="33"/>
      <c r="H403" s="33"/>
      <c r="I403" s="33"/>
      <c r="J403" s="36">
        <v>74314159</v>
      </c>
      <c r="K403" s="30">
        <v>0</v>
      </c>
      <c r="L403" s="36" t="s">
        <v>909</v>
      </c>
      <c r="M403" s="33"/>
      <c r="N403" s="33"/>
      <c r="O403" s="33"/>
      <c r="P403" s="33"/>
      <c r="Q403" s="33"/>
      <c r="R403" s="36">
        <v>2555.9499999999998</v>
      </c>
      <c r="S403" s="36" t="s">
        <v>404</v>
      </c>
      <c r="T403" s="36" t="s">
        <v>404</v>
      </c>
      <c r="U403" s="36" t="s">
        <v>386</v>
      </c>
      <c r="V403" s="36">
        <v>220</v>
      </c>
      <c r="W403" s="36">
        <v>0</v>
      </c>
      <c r="X403" s="36">
        <v>1</v>
      </c>
      <c r="Y403" s="36">
        <v>176527</v>
      </c>
      <c r="Z403" s="37">
        <v>44761.875</v>
      </c>
      <c r="AA403" s="36" t="s">
        <v>473</v>
      </c>
      <c r="AB403" s="36">
        <v>0</v>
      </c>
      <c r="AC403" s="37">
        <v>44755.875</v>
      </c>
      <c r="AD403" s="37">
        <v>44761.875</v>
      </c>
      <c r="AE403" s="37">
        <v>30019.875</v>
      </c>
      <c r="AF403" s="37">
        <v>44755.875</v>
      </c>
      <c r="AG403" s="37">
        <v>44725.875</v>
      </c>
      <c r="AH403" s="37">
        <v>43448.916666666664</v>
      </c>
      <c r="AI403" s="36"/>
      <c r="AJ403" s="36">
        <v>0</v>
      </c>
      <c r="AK403" s="36">
        <v>0</v>
      </c>
      <c r="AL403" s="36">
        <v>0</v>
      </c>
      <c r="AM403" s="36">
        <v>0</v>
      </c>
      <c r="AN403" s="36">
        <v>0</v>
      </c>
      <c r="AO403" s="36">
        <v>0</v>
      </c>
      <c r="AP403" s="36" t="s">
        <v>389</v>
      </c>
      <c r="AQ403" s="36">
        <v>42</v>
      </c>
      <c r="AR403" s="36" t="s">
        <v>398</v>
      </c>
      <c r="AS403" s="36">
        <v>30428</v>
      </c>
      <c r="AT403" s="36">
        <v>3042.8</v>
      </c>
      <c r="AU403" s="36" t="s">
        <v>391</v>
      </c>
      <c r="AV403" s="43" t="s">
        <v>1079</v>
      </c>
      <c r="AW403" t="str">
        <f t="shared" si="18"/>
        <v>743141590PXULX VXWTXR FXNTX DX JXU2555.95SIMSIMNÃO2200117652744761.875ABREC044755.87544761.87530019.87544755.87544725.87543448.9166666667000000AMIL42AMIL 500 QP NACIONAL304283042.8INATIVORepasse</v>
      </c>
      <c r="AX403">
        <f t="shared" si="20"/>
        <v>1</v>
      </c>
      <c r="AY403">
        <v>7</v>
      </c>
      <c r="AZ403">
        <v>1</v>
      </c>
      <c r="BA403">
        <f t="shared" si="19"/>
        <v>1</v>
      </c>
    </row>
    <row r="404" spans="1:53">
      <c r="A404" s="33"/>
      <c r="B404" s="33"/>
      <c r="C404" s="33"/>
      <c r="D404" s="33"/>
      <c r="E404" s="33"/>
      <c r="F404" s="36"/>
      <c r="G404" s="33"/>
      <c r="H404" s="33"/>
      <c r="I404" s="33"/>
      <c r="J404" s="36">
        <v>74314159</v>
      </c>
      <c r="K404" s="30">
        <v>0</v>
      </c>
      <c r="L404" s="36" t="s">
        <v>909</v>
      </c>
      <c r="M404" s="33"/>
      <c r="N404" s="33"/>
      <c r="O404" s="33"/>
      <c r="P404" s="33"/>
      <c r="Q404" s="33"/>
      <c r="R404" s="36">
        <v>2555.9499999999998</v>
      </c>
      <c r="S404" s="36" t="s">
        <v>404</v>
      </c>
      <c r="T404" s="36" t="s">
        <v>404</v>
      </c>
      <c r="U404" s="36" t="s">
        <v>386</v>
      </c>
      <c r="V404" s="36">
        <v>220</v>
      </c>
      <c r="W404" s="36">
        <v>0</v>
      </c>
      <c r="X404" s="36">
        <v>1</v>
      </c>
      <c r="Y404" s="36">
        <v>176527</v>
      </c>
      <c r="Z404" s="37">
        <v>44761.875</v>
      </c>
      <c r="AA404" s="36" t="s">
        <v>473</v>
      </c>
      <c r="AB404" s="36">
        <v>0</v>
      </c>
      <c r="AC404" s="37">
        <v>44755.875</v>
      </c>
      <c r="AD404" s="37">
        <v>44761.875</v>
      </c>
      <c r="AE404" s="37">
        <v>30019.875</v>
      </c>
      <c r="AF404" s="37">
        <v>44755.875</v>
      </c>
      <c r="AG404" s="37">
        <v>44725.875</v>
      </c>
      <c r="AH404" s="37">
        <v>43448.916666666664</v>
      </c>
      <c r="AI404" s="36"/>
      <c r="AJ404" s="36">
        <v>0</v>
      </c>
      <c r="AK404" s="36">
        <v>0</v>
      </c>
      <c r="AL404" s="36">
        <v>0</v>
      </c>
      <c r="AM404" s="36">
        <v>0</v>
      </c>
      <c r="AN404" s="36">
        <v>0</v>
      </c>
      <c r="AO404" s="36">
        <v>0</v>
      </c>
      <c r="AP404" s="36" t="s">
        <v>389</v>
      </c>
      <c r="AQ404" s="36">
        <v>42</v>
      </c>
      <c r="AR404" s="36" t="s">
        <v>398</v>
      </c>
      <c r="AS404" s="36">
        <v>30428</v>
      </c>
      <c r="AT404" s="36">
        <v>3042.8</v>
      </c>
      <c r="AU404" s="36" t="s">
        <v>391</v>
      </c>
      <c r="AV404" s="43" t="s">
        <v>1079</v>
      </c>
      <c r="AW404" t="str">
        <f t="shared" si="18"/>
        <v>743141590PXULX VXWTXR FXNTX DX JXU2555.95SIMSIMNÃO2200117652744761.875ABREC044755.87544761.87530019.87544755.87544725.87543448.9166666667000000AMIL42AMIL 500 QP NACIONAL304283042.8INATIVORepasse</v>
      </c>
      <c r="AX404">
        <f t="shared" si="20"/>
        <v>1</v>
      </c>
      <c r="AY404">
        <v>7</v>
      </c>
      <c r="AZ404">
        <v>1</v>
      </c>
      <c r="BA404">
        <f t="shared" si="19"/>
        <v>1</v>
      </c>
    </row>
    <row r="405" spans="1:53">
      <c r="A405" s="33"/>
      <c r="B405" s="33"/>
      <c r="C405" s="33"/>
      <c r="D405" s="33"/>
      <c r="E405" s="33"/>
      <c r="F405" s="36"/>
      <c r="G405" s="33"/>
      <c r="H405" s="33"/>
      <c r="I405" s="33"/>
      <c r="J405" s="36">
        <v>74314667</v>
      </c>
      <c r="K405" s="30">
        <v>0</v>
      </c>
      <c r="L405" s="36" t="s">
        <v>913</v>
      </c>
      <c r="M405" s="33"/>
      <c r="N405" s="33"/>
      <c r="O405" s="33"/>
      <c r="P405" s="33"/>
      <c r="Q405" s="33"/>
      <c r="R405" s="36">
        <v>2323.64</v>
      </c>
      <c r="S405" s="36" t="s">
        <v>404</v>
      </c>
      <c r="T405" s="36" t="s">
        <v>404</v>
      </c>
      <c r="U405" s="36" t="s">
        <v>404</v>
      </c>
      <c r="V405" s="36">
        <v>19</v>
      </c>
      <c r="W405" s="36">
        <v>0</v>
      </c>
      <c r="X405" s="36">
        <v>1</v>
      </c>
      <c r="Y405" s="36">
        <v>176667</v>
      </c>
      <c r="Z405" s="37">
        <v>44761.875</v>
      </c>
      <c r="AA405" s="36" t="s">
        <v>387</v>
      </c>
      <c r="AB405" s="36">
        <v>0</v>
      </c>
      <c r="AC405" s="37"/>
      <c r="AD405" s="37">
        <v>44761.875</v>
      </c>
      <c r="AE405" s="37">
        <v>30554.875</v>
      </c>
      <c r="AF405" s="37">
        <v>43445.916666666664</v>
      </c>
      <c r="AG405" s="37"/>
      <c r="AH405" s="37">
        <v>43448.916666666664</v>
      </c>
      <c r="AI405" s="36"/>
      <c r="AJ405" s="36">
        <v>0</v>
      </c>
      <c r="AK405" s="36">
        <v>0</v>
      </c>
      <c r="AL405" s="36">
        <v>0</v>
      </c>
      <c r="AM405" s="36">
        <v>0</v>
      </c>
      <c r="AN405" s="36">
        <v>0</v>
      </c>
      <c r="AO405" s="36">
        <v>0</v>
      </c>
      <c r="AP405" s="36" t="s">
        <v>389</v>
      </c>
      <c r="AQ405" s="36">
        <v>42</v>
      </c>
      <c r="AR405" s="36" t="s">
        <v>398</v>
      </c>
      <c r="AS405" s="36">
        <v>276623</v>
      </c>
      <c r="AT405" s="36">
        <v>2766.23</v>
      </c>
      <c r="AU405" s="36" t="s">
        <v>408</v>
      </c>
      <c r="AV405" s="43" t="s">
        <v>1079</v>
      </c>
      <c r="AW405" t="str">
        <f t="shared" si="18"/>
        <v>743146670XLXVXX GXRWXX XNTXXGX XNTX2323.64SIMSIMSIM190117666744761.875FNEL044761.87530554.87543445.916666666743448.9166666667000000AMIL42AMIL 500 QP NACIONAL2766232766.23ATIVORepasse</v>
      </c>
      <c r="AX405">
        <f t="shared" si="20"/>
        <v>0</v>
      </c>
      <c r="AY405">
        <v>7</v>
      </c>
      <c r="AZ405">
        <v>1</v>
      </c>
      <c r="BA405">
        <f t="shared" si="19"/>
        <v>0</v>
      </c>
    </row>
    <row r="406" spans="1:53">
      <c r="A406" s="33"/>
      <c r="B406" s="33"/>
      <c r="C406" s="33"/>
      <c r="D406" s="33"/>
      <c r="E406" s="33"/>
      <c r="F406" s="36"/>
      <c r="G406" s="33"/>
      <c r="H406" s="33"/>
      <c r="I406" s="33"/>
      <c r="J406" s="36">
        <v>74314667</v>
      </c>
      <c r="K406" s="30">
        <v>0</v>
      </c>
      <c r="L406" s="36" t="s">
        <v>913</v>
      </c>
      <c r="M406" s="33"/>
      <c r="N406" s="33"/>
      <c r="O406" s="33"/>
      <c r="P406" s="33"/>
      <c r="Q406" s="33"/>
      <c r="R406" s="36">
        <v>2323.64</v>
      </c>
      <c r="S406" s="36" t="s">
        <v>404</v>
      </c>
      <c r="T406" s="36" t="s">
        <v>404</v>
      </c>
      <c r="U406" s="36" t="s">
        <v>404</v>
      </c>
      <c r="V406" s="36">
        <v>19</v>
      </c>
      <c r="W406" s="36">
        <v>0</v>
      </c>
      <c r="X406" s="36">
        <v>1</v>
      </c>
      <c r="Y406" s="36">
        <v>176667</v>
      </c>
      <c r="Z406" s="37">
        <v>44761.875</v>
      </c>
      <c r="AA406" s="36" t="s">
        <v>387</v>
      </c>
      <c r="AB406" s="36">
        <v>0</v>
      </c>
      <c r="AC406" s="37"/>
      <c r="AD406" s="37">
        <v>44761.875</v>
      </c>
      <c r="AE406" s="37">
        <v>30554.875</v>
      </c>
      <c r="AF406" s="37">
        <v>43445.916666666664</v>
      </c>
      <c r="AG406" s="37"/>
      <c r="AH406" s="37">
        <v>43448.916666666664</v>
      </c>
      <c r="AI406" s="36"/>
      <c r="AJ406" s="36">
        <v>0</v>
      </c>
      <c r="AK406" s="36">
        <v>0</v>
      </c>
      <c r="AL406" s="36">
        <v>0</v>
      </c>
      <c r="AM406" s="36">
        <v>0</v>
      </c>
      <c r="AN406" s="36">
        <v>0</v>
      </c>
      <c r="AO406" s="36">
        <v>0</v>
      </c>
      <c r="AP406" s="36" t="s">
        <v>389</v>
      </c>
      <c r="AQ406" s="36">
        <v>42</v>
      </c>
      <c r="AR406" s="36" t="s">
        <v>398</v>
      </c>
      <c r="AS406" s="36">
        <v>276623</v>
      </c>
      <c r="AT406" s="36">
        <v>2766.23</v>
      </c>
      <c r="AU406" s="36" t="s">
        <v>408</v>
      </c>
      <c r="AV406" s="43" t="s">
        <v>1079</v>
      </c>
      <c r="AW406" t="str">
        <f t="shared" si="18"/>
        <v>743146670XLXVXX GXRWXX XNTXXGX XNTX2323.64SIMSIMSIM190117666744761.875FNEL044761.87530554.87543445.916666666743448.9166666667000000AMIL42AMIL 500 QP NACIONAL2766232766.23ATIVORepasse</v>
      </c>
      <c r="AX406">
        <f t="shared" si="20"/>
        <v>1</v>
      </c>
      <c r="AY406">
        <v>7</v>
      </c>
      <c r="AZ406">
        <v>1</v>
      </c>
      <c r="BA406">
        <f t="shared" si="19"/>
        <v>1</v>
      </c>
    </row>
    <row r="407" spans="1:53">
      <c r="A407" s="33"/>
      <c r="B407" s="33"/>
      <c r="C407" s="33"/>
      <c r="D407" s="33"/>
      <c r="E407" s="33"/>
      <c r="F407" s="36"/>
      <c r="G407" s="33"/>
      <c r="H407" s="33"/>
      <c r="I407" s="33"/>
      <c r="J407" s="36">
        <v>74314667</v>
      </c>
      <c r="K407" s="30">
        <v>0</v>
      </c>
      <c r="L407" s="36" t="s">
        <v>913</v>
      </c>
      <c r="M407" s="33"/>
      <c r="N407" s="33"/>
      <c r="O407" s="33"/>
      <c r="P407" s="33"/>
      <c r="Q407" s="33"/>
      <c r="R407" s="36">
        <v>2323.64</v>
      </c>
      <c r="S407" s="36" t="s">
        <v>404</v>
      </c>
      <c r="T407" s="36" t="s">
        <v>404</v>
      </c>
      <c r="U407" s="36" t="s">
        <v>404</v>
      </c>
      <c r="V407" s="36">
        <v>19</v>
      </c>
      <c r="W407" s="36">
        <v>0</v>
      </c>
      <c r="X407" s="36">
        <v>1</v>
      </c>
      <c r="Y407" s="36">
        <v>176667</v>
      </c>
      <c r="Z407" s="37">
        <v>44761.875</v>
      </c>
      <c r="AA407" s="36" t="s">
        <v>387</v>
      </c>
      <c r="AB407" s="36">
        <v>0</v>
      </c>
      <c r="AC407" s="37"/>
      <c r="AD407" s="37">
        <v>44761.875</v>
      </c>
      <c r="AE407" s="37">
        <v>30554.875</v>
      </c>
      <c r="AF407" s="37">
        <v>43445.916666666664</v>
      </c>
      <c r="AG407" s="37"/>
      <c r="AH407" s="37">
        <v>43448.916666666664</v>
      </c>
      <c r="AI407" s="36"/>
      <c r="AJ407" s="36">
        <v>0</v>
      </c>
      <c r="AK407" s="36">
        <v>0</v>
      </c>
      <c r="AL407" s="36">
        <v>0</v>
      </c>
      <c r="AM407" s="36">
        <v>0</v>
      </c>
      <c r="AN407" s="36">
        <v>0</v>
      </c>
      <c r="AO407" s="36">
        <v>0</v>
      </c>
      <c r="AP407" s="36" t="s">
        <v>389</v>
      </c>
      <c r="AQ407" s="36">
        <v>42</v>
      </c>
      <c r="AR407" s="36" t="s">
        <v>398</v>
      </c>
      <c r="AS407" s="36">
        <v>276623</v>
      </c>
      <c r="AT407" s="36">
        <v>2766.23</v>
      </c>
      <c r="AU407" s="36" t="s">
        <v>408</v>
      </c>
      <c r="AV407" s="43" t="s">
        <v>1079</v>
      </c>
      <c r="AW407" t="str">
        <f t="shared" si="18"/>
        <v>743146670XLXVXX GXRWXX XNTXXGX XNTX2323.64SIMSIMSIM190117666744761.875FNEL044761.87530554.87543445.916666666743448.9166666667000000AMIL42AMIL 500 QP NACIONAL2766232766.23ATIVORepasse</v>
      </c>
      <c r="AX407">
        <f t="shared" si="20"/>
        <v>1</v>
      </c>
      <c r="AY407">
        <v>7</v>
      </c>
      <c r="AZ407">
        <v>1</v>
      </c>
      <c r="BA407">
        <f t="shared" si="19"/>
        <v>1</v>
      </c>
    </row>
    <row r="408" spans="1:53">
      <c r="A408" s="33"/>
      <c r="B408" s="33"/>
      <c r="C408" s="33"/>
      <c r="D408" s="33"/>
      <c r="E408" s="33"/>
      <c r="F408" s="34"/>
      <c r="G408" s="33"/>
      <c r="H408" s="33"/>
      <c r="I408" s="33"/>
      <c r="J408" s="34">
        <v>74315455</v>
      </c>
      <c r="K408" s="29">
        <v>0</v>
      </c>
      <c r="L408" s="34" t="s">
        <v>912</v>
      </c>
      <c r="M408" s="33"/>
      <c r="N408" s="33"/>
      <c r="O408" s="33"/>
      <c r="P408" s="33"/>
      <c r="Q408" s="33"/>
      <c r="R408" s="34">
        <v>2011.8</v>
      </c>
      <c r="S408" s="34" t="s">
        <v>404</v>
      </c>
      <c r="T408" s="34" t="s">
        <v>404</v>
      </c>
      <c r="U408" s="34" t="s">
        <v>404</v>
      </c>
      <c r="V408" s="34">
        <v>19</v>
      </c>
      <c r="W408" s="34">
        <v>0</v>
      </c>
      <c r="X408" s="34">
        <v>1</v>
      </c>
      <c r="Y408" s="34">
        <v>176657</v>
      </c>
      <c r="Z408" s="35">
        <v>44761.875</v>
      </c>
      <c r="AA408" s="34" t="s">
        <v>387</v>
      </c>
      <c r="AB408" s="34">
        <v>0</v>
      </c>
      <c r="AC408" s="35"/>
      <c r="AD408" s="35">
        <v>44761.875</v>
      </c>
      <c r="AE408" s="35">
        <v>35531.875</v>
      </c>
      <c r="AF408" s="35">
        <v>43445.916666666664</v>
      </c>
      <c r="AG408" s="35"/>
      <c r="AH408" s="35">
        <v>43448.916666666664</v>
      </c>
      <c r="AI408" s="34"/>
      <c r="AJ408" s="34">
        <v>0</v>
      </c>
      <c r="AK408" s="34">
        <v>0</v>
      </c>
      <c r="AL408" s="34">
        <v>0</v>
      </c>
      <c r="AM408" s="34">
        <v>0</v>
      </c>
      <c r="AN408" s="34">
        <v>0</v>
      </c>
      <c r="AO408" s="34">
        <v>0</v>
      </c>
      <c r="AP408" s="34" t="s">
        <v>389</v>
      </c>
      <c r="AQ408" s="34">
        <v>42</v>
      </c>
      <c r="AR408" s="34" t="s">
        <v>398</v>
      </c>
      <c r="AS408" s="34">
        <v>239502</v>
      </c>
      <c r="AT408" s="34">
        <v>2395.02</v>
      </c>
      <c r="AU408" s="34" t="s">
        <v>408</v>
      </c>
      <c r="AV408" s="43" t="s">
        <v>1079</v>
      </c>
      <c r="AW408" t="str">
        <f t="shared" si="18"/>
        <v>743154550JXXWX WXNWXXWXX RXX XNTX2011.8SIMSIMSIM190117665744761.875FNEL044761.87535531.87543445.916666666743448.9166666667000000AMIL42AMIL 500 QP NACIONAL2395022395.02ATIVORepasse</v>
      </c>
      <c r="AX408">
        <f t="shared" si="20"/>
        <v>0</v>
      </c>
      <c r="AY408">
        <v>7</v>
      </c>
      <c r="AZ408">
        <v>1</v>
      </c>
      <c r="BA408">
        <f t="shared" si="19"/>
        <v>0</v>
      </c>
    </row>
    <row r="409" spans="1:53">
      <c r="A409" s="33"/>
      <c r="B409" s="33"/>
      <c r="C409" s="33"/>
      <c r="D409" s="33"/>
      <c r="E409" s="33"/>
      <c r="F409" s="34"/>
      <c r="G409" s="33"/>
      <c r="H409" s="33"/>
      <c r="I409" s="33"/>
      <c r="J409" s="34">
        <v>74315455</v>
      </c>
      <c r="K409" s="29">
        <v>0</v>
      </c>
      <c r="L409" s="34" t="s">
        <v>912</v>
      </c>
      <c r="M409" s="33"/>
      <c r="N409" s="33"/>
      <c r="O409" s="33"/>
      <c r="P409" s="33"/>
      <c r="Q409" s="33"/>
      <c r="R409" s="34">
        <v>2011.8</v>
      </c>
      <c r="S409" s="34" t="s">
        <v>404</v>
      </c>
      <c r="T409" s="34" t="s">
        <v>404</v>
      </c>
      <c r="U409" s="34" t="s">
        <v>404</v>
      </c>
      <c r="V409" s="34">
        <v>19</v>
      </c>
      <c r="W409" s="34">
        <v>0</v>
      </c>
      <c r="X409" s="34">
        <v>1</v>
      </c>
      <c r="Y409" s="34">
        <v>176657</v>
      </c>
      <c r="Z409" s="35">
        <v>44761.875</v>
      </c>
      <c r="AA409" s="34" t="s">
        <v>387</v>
      </c>
      <c r="AB409" s="34">
        <v>0</v>
      </c>
      <c r="AC409" s="35"/>
      <c r="AD409" s="35">
        <v>44761.875</v>
      </c>
      <c r="AE409" s="35">
        <v>35531.875</v>
      </c>
      <c r="AF409" s="35">
        <v>43445.916666666664</v>
      </c>
      <c r="AG409" s="35"/>
      <c r="AH409" s="35">
        <v>43448.916666666664</v>
      </c>
      <c r="AI409" s="34"/>
      <c r="AJ409" s="34">
        <v>0</v>
      </c>
      <c r="AK409" s="34">
        <v>0</v>
      </c>
      <c r="AL409" s="34">
        <v>0</v>
      </c>
      <c r="AM409" s="34">
        <v>0</v>
      </c>
      <c r="AN409" s="34">
        <v>0</v>
      </c>
      <c r="AO409" s="34">
        <v>0</v>
      </c>
      <c r="AP409" s="34" t="s">
        <v>389</v>
      </c>
      <c r="AQ409" s="34">
        <v>42</v>
      </c>
      <c r="AR409" s="34" t="s">
        <v>398</v>
      </c>
      <c r="AS409" s="34">
        <v>239502</v>
      </c>
      <c r="AT409" s="34">
        <v>2395.02</v>
      </c>
      <c r="AU409" s="34" t="s">
        <v>408</v>
      </c>
      <c r="AV409" s="43" t="s">
        <v>1079</v>
      </c>
      <c r="AW409" t="str">
        <f t="shared" si="18"/>
        <v>743154550JXXWX WXNWXXWXX RXX XNTX2011.8SIMSIMSIM190117665744761.875FNEL044761.87535531.87543445.916666666743448.9166666667000000AMIL42AMIL 500 QP NACIONAL2395022395.02ATIVORepasse</v>
      </c>
      <c r="AX409">
        <f t="shared" si="20"/>
        <v>1</v>
      </c>
      <c r="AY409">
        <v>7</v>
      </c>
      <c r="AZ409">
        <v>1</v>
      </c>
      <c r="BA409">
        <f t="shared" si="19"/>
        <v>1</v>
      </c>
    </row>
    <row r="410" spans="1:53">
      <c r="A410" s="33"/>
      <c r="B410" s="33"/>
      <c r="C410" s="33"/>
      <c r="D410" s="33"/>
      <c r="E410" s="33"/>
      <c r="F410" s="34"/>
      <c r="G410" s="33"/>
      <c r="H410" s="33"/>
      <c r="I410" s="33"/>
      <c r="J410" s="34">
        <v>74315455</v>
      </c>
      <c r="K410" s="29">
        <v>0</v>
      </c>
      <c r="L410" s="34" t="s">
        <v>912</v>
      </c>
      <c r="M410" s="33"/>
      <c r="N410" s="33"/>
      <c r="O410" s="33"/>
      <c r="P410" s="33"/>
      <c r="Q410" s="33"/>
      <c r="R410" s="34">
        <v>2011.8</v>
      </c>
      <c r="S410" s="34" t="s">
        <v>404</v>
      </c>
      <c r="T410" s="34" t="s">
        <v>404</v>
      </c>
      <c r="U410" s="34" t="s">
        <v>404</v>
      </c>
      <c r="V410" s="34">
        <v>19</v>
      </c>
      <c r="W410" s="34">
        <v>0</v>
      </c>
      <c r="X410" s="34">
        <v>1</v>
      </c>
      <c r="Y410" s="34">
        <v>176657</v>
      </c>
      <c r="Z410" s="35">
        <v>44761.875</v>
      </c>
      <c r="AA410" s="34" t="s">
        <v>387</v>
      </c>
      <c r="AB410" s="34">
        <v>0</v>
      </c>
      <c r="AC410" s="35"/>
      <c r="AD410" s="35">
        <v>44761.875</v>
      </c>
      <c r="AE410" s="35">
        <v>35531.875</v>
      </c>
      <c r="AF410" s="35">
        <v>43445.916666666664</v>
      </c>
      <c r="AG410" s="35"/>
      <c r="AH410" s="35">
        <v>43448.916666666664</v>
      </c>
      <c r="AI410" s="34"/>
      <c r="AJ410" s="34">
        <v>0</v>
      </c>
      <c r="AK410" s="34">
        <v>0</v>
      </c>
      <c r="AL410" s="34">
        <v>0</v>
      </c>
      <c r="AM410" s="34">
        <v>0</v>
      </c>
      <c r="AN410" s="34">
        <v>0</v>
      </c>
      <c r="AO410" s="34">
        <v>0</v>
      </c>
      <c r="AP410" s="34" t="s">
        <v>389</v>
      </c>
      <c r="AQ410" s="34">
        <v>42</v>
      </c>
      <c r="AR410" s="34" t="s">
        <v>398</v>
      </c>
      <c r="AS410" s="34">
        <v>239502</v>
      </c>
      <c r="AT410" s="34">
        <v>2395.02</v>
      </c>
      <c r="AU410" s="34" t="s">
        <v>408</v>
      </c>
      <c r="AV410" s="43" t="s">
        <v>1079</v>
      </c>
      <c r="AW410" t="str">
        <f t="shared" si="18"/>
        <v>743154550JXXWX WXNWXXWXX RXX XNTX2011.8SIMSIMSIM190117665744761.875FNEL044761.87535531.87543445.916666666743448.9166666667000000AMIL42AMIL 500 QP NACIONAL2395022395.02ATIVORepasse</v>
      </c>
      <c r="AX410">
        <f t="shared" si="20"/>
        <v>1</v>
      </c>
      <c r="AY410">
        <v>7</v>
      </c>
      <c r="AZ410">
        <v>1</v>
      </c>
      <c r="BA410">
        <f t="shared" si="19"/>
        <v>1</v>
      </c>
    </row>
    <row r="411" spans="1:53">
      <c r="A411" s="33"/>
      <c r="B411" s="33"/>
      <c r="C411" s="33"/>
      <c r="D411" s="33"/>
      <c r="E411" s="33"/>
      <c r="F411" s="34"/>
      <c r="G411" s="33"/>
      <c r="H411" s="33"/>
      <c r="I411" s="33"/>
      <c r="J411" s="34">
        <v>74316526</v>
      </c>
      <c r="K411" s="29">
        <v>0</v>
      </c>
      <c r="L411" s="34" t="s">
        <v>908</v>
      </c>
      <c r="M411" s="33"/>
      <c r="N411" s="33"/>
      <c r="O411" s="33"/>
      <c r="P411" s="33"/>
      <c r="Q411" s="33"/>
      <c r="R411" s="34">
        <v>2060.81</v>
      </c>
      <c r="S411" s="34" t="s">
        <v>404</v>
      </c>
      <c r="T411" s="34" t="s">
        <v>404</v>
      </c>
      <c r="U411" s="34" t="s">
        <v>404</v>
      </c>
      <c r="V411" s="34">
        <v>57</v>
      </c>
      <c r="W411" s="34">
        <v>0</v>
      </c>
      <c r="X411" s="34">
        <v>1</v>
      </c>
      <c r="Y411" s="34">
        <v>176444</v>
      </c>
      <c r="Z411" s="35">
        <v>44761.875</v>
      </c>
      <c r="AA411" s="34" t="s">
        <v>392</v>
      </c>
      <c r="AB411" s="34">
        <v>0</v>
      </c>
      <c r="AC411" s="35"/>
      <c r="AD411" s="35">
        <v>44761.875</v>
      </c>
      <c r="AE411" s="35">
        <v>29656.875</v>
      </c>
      <c r="AF411" s="35">
        <v>43445.916666666664</v>
      </c>
      <c r="AG411" s="35"/>
      <c r="AH411" s="35">
        <v>43448.916666666664</v>
      </c>
      <c r="AI411" s="34"/>
      <c r="AJ411" s="34">
        <v>0</v>
      </c>
      <c r="AK411" s="34">
        <v>0</v>
      </c>
      <c r="AL411" s="34">
        <v>0</v>
      </c>
      <c r="AM411" s="34">
        <v>0</v>
      </c>
      <c r="AN411" s="34">
        <v>0</v>
      </c>
      <c r="AO411" s="34">
        <v>0</v>
      </c>
      <c r="AP411" s="34" t="s">
        <v>389</v>
      </c>
      <c r="AQ411" s="34">
        <v>42</v>
      </c>
      <c r="AR411" s="34" t="s">
        <v>476</v>
      </c>
      <c r="AS411" s="34">
        <v>245335</v>
      </c>
      <c r="AT411" s="34">
        <v>2453.35</v>
      </c>
      <c r="AU411" s="34" t="s">
        <v>408</v>
      </c>
      <c r="AV411" s="43" t="s">
        <v>1079</v>
      </c>
      <c r="AW411" t="str">
        <f t="shared" si="18"/>
        <v>743165260JXX JXRGX MXTX PXRXXRX2060.81SIMSIMSIM570117644444761.875ANMEP044761.87529656.87543445.916666666743448.9166666667000000AMIL42AMIL 400 QC NACIONAL2453352453.35ATIVORepasse</v>
      </c>
      <c r="AX411">
        <f t="shared" si="20"/>
        <v>0</v>
      </c>
      <c r="AY411">
        <v>7</v>
      </c>
      <c r="AZ411">
        <v>1</v>
      </c>
      <c r="BA411">
        <f t="shared" si="19"/>
        <v>0</v>
      </c>
    </row>
    <row r="412" spans="1:53">
      <c r="A412" s="33"/>
      <c r="B412" s="33"/>
      <c r="C412" s="33"/>
      <c r="D412" s="33"/>
      <c r="E412" s="33"/>
      <c r="F412" s="34"/>
      <c r="G412" s="33"/>
      <c r="H412" s="33"/>
      <c r="I412" s="33"/>
      <c r="J412" s="34">
        <v>74316526</v>
      </c>
      <c r="K412" s="29">
        <v>0</v>
      </c>
      <c r="L412" s="34" t="s">
        <v>908</v>
      </c>
      <c r="M412" s="33"/>
      <c r="N412" s="33"/>
      <c r="O412" s="33"/>
      <c r="P412" s="33"/>
      <c r="Q412" s="33"/>
      <c r="R412" s="34">
        <v>2060.81</v>
      </c>
      <c r="S412" s="34" t="s">
        <v>404</v>
      </c>
      <c r="T412" s="34" t="s">
        <v>404</v>
      </c>
      <c r="U412" s="34" t="s">
        <v>404</v>
      </c>
      <c r="V412" s="34">
        <v>57</v>
      </c>
      <c r="W412" s="34">
        <v>0</v>
      </c>
      <c r="X412" s="34">
        <v>1</v>
      </c>
      <c r="Y412" s="34">
        <v>176444</v>
      </c>
      <c r="Z412" s="35">
        <v>44761.875</v>
      </c>
      <c r="AA412" s="34" t="s">
        <v>392</v>
      </c>
      <c r="AB412" s="34">
        <v>0</v>
      </c>
      <c r="AC412" s="35"/>
      <c r="AD412" s="35">
        <v>44761.875</v>
      </c>
      <c r="AE412" s="35">
        <v>29656.875</v>
      </c>
      <c r="AF412" s="35">
        <v>43445.916666666664</v>
      </c>
      <c r="AG412" s="35"/>
      <c r="AH412" s="35">
        <v>43448.916666666664</v>
      </c>
      <c r="AI412" s="34"/>
      <c r="AJ412" s="34">
        <v>0</v>
      </c>
      <c r="AK412" s="34">
        <v>0</v>
      </c>
      <c r="AL412" s="34">
        <v>0</v>
      </c>
      <c r="AM412" s="34">
        <v>0</v>
      </c>
      <c r="AN412" s="34">
        <v>0</v>
      </c>
      <c r="AO412" s="34">
        <v>0</v>
      </c>
      <c r="AP412" s="34" t="s">
        <v>389</v>
      </c>
      <c r="AQ412" s="34">
        <v>42</v>
      </c>
      <c r="AR412" s="34" t="s">
        <v>476</v>
      </c>
      <c r="AS412" s="34">
        <v>245335</v>
      </c>
      <c r="AT412" s="34">
        <v>2453.35</v>
      </c>
      <c r="AU412" s="34" t="s">
        <v>408</v>
      </c>
      <c r="AV412" s="43" t="s">
        <v>1079</v>
      </c>
      <c r="AW412" t="str">
        <f t="shared" si="18"/>
        <v>743165260JXX JXRGX MXTX PXRXXRX2060.81SIMSIMSIM570117644444761.875ANMEP044761.87529656.87543445.916666666743448.9166666667000000AMIL42AMIL 400 QC NACIONAL2453352453.35ATIVORepasse</v>
      </c>
      <c r="AX412">
        <f t="shared" si="20"/>
        <v>1</v>
      </c>
      <c r="AY412">
        <v>7</v>
      </c>
      <c r="AZ412">
        <v>1</v>
      </c>
      <c r="BA412">
        <f t="shared" si="19"/>
        <v>1</v>
      </c>
    </row>
    <row r="413" spans="1:53">
      <c r="A413" s="33"/>
      <c r="B413" s="33"/>
      <c r="C413" s="33"/>
      <c r="D413" s="33"/>
      <c r="E413" s="33"/>
      <c r="F413" s="34"/>
      <c r="G413" s="33"/>
      <c r="H413" s="33"/>
      <c r="I413" s="33"/>
      <c r="J413" s="34">
        <v>74316526</v>
      </c>
      <c r="K413" s="29">
        <v>0</v>
      </c>
      <c r="L413" s="34" t="s">
        <v>908</v>
      </c>
      <c r="M413" s="33"/>
      <c r="N413" s="33"/>
      <c r="O413" s="33"/>
      <c r="P413" s="33"/>
      <c r="Q413" s="33"/>
      <c r="R413" s="34">
        <v>2060.81</v>
      </c>
      <c r="S413" s="34" t="s">
        <v>404</v>
      </c>
      <c r="T413" s="34" t="s">
        <v>404</v>
      </c>
      <c r="U413" s="34" t="s">
        <v>404</v>
      </c>
      <c r="V413" s="34">
        <v>57</v>
      </c>
      <c r="W413" s="34">
        <v>0</v>
      </c>
      <c r="X413" s="34">
        <v>1</v>
      </c>
      <c r="Y413" s="34">
        <v>176444</v>
      </c>
      <c r="Z413" s="35">
        <v>44761.875</v>
      </c>
      <c r="AA413" s="34" t="s">
        <v>392</v>
      </c>
      <c r="AB413" s="34">
        <v>0</v>
      </c>
      <c r="AC413" s="35"/>
      <c r="AD413" s="35">
        <v>44761.875</v>
      </c>
      <c r="AE413" s="35">
        <v>29656.875</v>
      </c>
      <c r="AF413" s="35">
        <v>43445.916666666664</v>
      </c>
      <c r="AG413" s="35"/>
      <c r="AH413" s="35">
        <v>43448.916666666664</v>
      </c>
      <c r="AI413" s="34"/>
      <c r="AJ413" s="34">
        <v>0</v>
      </c>
      <c r="AK413" s="34">
        <v>0</v>
      </c>
      <c r="AL413" s="34">
        <v>0</v>
      </c>
      <c r="AM413" s="34">
        <v>0</v>
      </c>
      <c r="AN413" s="34">
        <v>0</v>
      </c>
      <c r="AO413" s="34">
        <v>0</v>
      </c>
      <c r="AP413" s="34" t="s">
        <v>389</v>
      </c>
      <c r="AQ413" s="34">
        <v>42</v>
      </c>
      <c r="AR413" s="34" t="s">
        <v>476</v>
      </c>
      <c r="AS413" s="34">
        <v>245335</v>
      </c>
      <c r="AT413" s="34">
        <v>2453.35</v>
      </c>
      <c r="AU413" s="34" t="s">
        <v>408</v>
      </c>
      <c r="AV413" s="43" t="s">
        <v>1079</v>
      </c>
      <c r="AW413" t="str">
        <f t="shared" si="18"/>
        <v>743165260JXX JXRGX MXTX PXRXXRX2060.81SIMSIMSIM570117644444761.875ANMEP044761.87529656.87543445.916666666743448.9166666667000000AMIL42AMIL 400 QC NACIONAL2453352453.35ATIVORepasse</v>
      </c>
      <c r="AX413">
        <f t="shared" si="20"/>
        <v>1</v>
      </c>
      <c r="AY413">
        <v>7</v>
      </c>
      <c r="AZ413">
        <v>1</v>
      </c>
      <c r="BA413">
        <f t="shared" si="19"/>
        <v>1</v>
      </c>
    </row>
    <row r="414" spans="1:53">
      <c r="A414" s="33"/>
      <c r="B414" s="33"/>
      <c r="C414" s="33"/>
      <c r="D414" s="33"/>
      <c r="E414" s="33"/>
      <c r="F414" s="34"/>
      <c r="G414" s="33"/>
      <c r="H414" s="33"/>
      <c r="I414" s="33"/>
      <c r="J414" s="34">
        <v>74316914</v>
      </c>
      <c r="K414" s="29">
        <v>0</v>
      </c>
      <c r="L414" s="34" t="s">
        <v>914</v>
      </c>
      <c r="M414" s="33"/>
      <c r="N414" s="33"/>
      <c r="O414" s="33"/>
      <c r="P414" s="33"/>
      <c r="Q414" s="33"/>
      <c r="R414" s="34">
        <v>1844.17</v>
      </c>
      <c r="S414" s="34" t="s">
        <v>404</v>
      </c>
      <c r="T414" s="34" t="s">
        <v>404</v>
      </c>
      <c r="U414" s="34" t="s">
        <v>404</v>
      </c>
      <c r="V414" s="34">
        <v>19</v>
      </c>
      <c r="W414" s="34">
        <v>0</v>
      </c>
      <c r="X414" s="34">
        <v>1</v>
      </c>
      <c r="Y414" s="34">
        <v>176697</v>
      </c>
      <c r="Z414" s="35">
        <v>44761.875</v>
      </c>
      <c r="AA414" s="34" t="s">
        <v>387</v>
      </c>
      <c r="AB414" s="34">
        <v>0</v>
      </c>
      <c r="AC414" s="35"/>
      <c r="AD414" s="35">
        <v>44761.875</v>
      </c>
      <c r="AE414" s="35">
        <v>35584.875</v>
      </c>
      <c r="AF414" s="35">
        <v>43445.916666666664</v>
      </c>
      <c r="AG414" s="35"/>
      <c r="AH414" s="35">
        <v>43448.916666666664</v>
      </c>
      <c r="AI414" s="34"/>
      <c r="AJ414" s="34">
        <v>0</v>
      </c>
      <c r="AK414" s="34">
        <v>0</v>
      </c>
      <c r="AL414" s="34">
        <v>0</v>
      </c>
      <c r="AM414" s="34">
        <v>0</v>
      </c>
      <c r="AN414" s="34">
        <v>0</v>
      </c>
      <c r="AO414" s="34">
        <v>0</v>
      </c>
      <c r="AP414" s="34" t="s">
        <v>389</v>
      </c>
      <c r="AQ414" s="34">
        <v>42</v>
      </c>
      <c r="AR414" s="34" t="s">
        <v>390</v>
      </c>
      <c r="AS414" s="34">
        <v>219548</v>
      </c>
      <c r="AT414" s="34">
        <v>2195.48</v>
      </c>
      <c r="AU414" s="34" t="s">
        <v>408</v>
      </c>
      <c r="AV414" s="43" t="s">
        <v>1079</v>
      </c>
      <c r="AW414" t="str">
        <f t="shared" si="18"/>
        <v>743169140RXNXTX XLXVXXRX BXRRXTX1844.17SIMSIMSIM190117669744761.875FNEL044761.87535584.87543445.916666666743448.9166666667000000AMIL42AMIL 400 QP NACIONAL2195482195.48ATIVORepasse</v>
      </c>
      <c r="AX414">
        <f t="shared" si="20"/>
        <v>0</v>
      </c>
      <c r="AY414">
        <v>7</v>
      </c>
      <c r="AZ414">
        <v>1</v>
      </c>
      <c r="BA414">
        <f t="shared" si="19"/>
        <v>0</v>
      </c>
    </row>
    <row r="415" spans="1:53">
      <c r="A415" s="33"/>
      <c r="B415" s="33"/>
      <c r="C415" s="33"/>
      <c r="D415" s="33"/>
      <c r="E415" s="33"/>
      <c r="F415" s="34"/>
      <c r="G415" s="33"/>
      <c r="H415" s="33"/>
      <c r="I415" s="33"/>
      <c r="J415" s="34">
        <v>74316914</v>
      </c>
      <c r="K415" s="29">
        <v>0</v>
      </c>
      <c r="L415" s="34" t="s">
        <v>914</v>
      </c>
      <c r="M415" s="33"/>
      <c r="N415" s="33"/>
      <c r="O415" s="33"/>
      <c r="P415" s="33"/>
      <c r="Q415" s="33"/>
      <c r="R415" s="34">
        <v>1844.17</v>
      </c>
      <c r="S415" s="34" t="s">
        <v>404</v>
      </c>
      <c r="T415" s="34" t="s">
        <v>404</v>
      </c>
      <c r="U415" s="34" t="s">
        <v>404</v>
      </c>
      <c r="V415" s="34">
        <v>19</v>
      </c>
      <c r="W415" s="34">
        <v>0</v>
      </c>
      <c r="X415" s="34">
        <v>1</v>
      </c>
      <c r="Y415" s="34">
        <v>176697</v>
      </c>
      <c r="Z415" s="35">
        <v>44761.875</v>
      </c>
      <c r="AA415" s="34" t="s">
        <v>387</v>
      </c>
      <c r="AB415" s="34">
        <v>0</v>
      </c>
      <c r="AC415" s="35"/>
      <c r="AD415" s="35">
        <v>44761.875</v>
      </c>
      <c r="AE415" s="35">
        <v>35584.875</v>
      </c>
      <c r="AF415" s="35">
        <v>43445.916666666664</v>
      </c>
      <c r="AG415" s="35"/>
      <c r="AH415" s="35">
        <v>43448.916666666664</v>
      </c>
      <c r="AI415" s="34"/>
      <c r="AJ415" s="34">
        <v>0</v>
      </c>
      <c r="AK415" s="34">
        <v>0</v>
      </c>
      <c r="AL415" s="34">
        <v>0</v>
      </c>
      <c r="AM415" s="34">
        <v>0</v>
      </c>
      <c r="AN415" s="34">
        <v>0</v>
      </c>
      <c r="AO415" s="34">
        <v>0</v>
      </c>
      <c r="AP415" s="34" t="s">
        <v>389</v>
      </c>
      <c r="AQ415" s="34">
        <v>42</v>
      </c>
      <c r="AR415" s="34" t="s">
        <v>390</v>
      </c>
      <c r="AS415" s="34">
        <v>219548</v>
      </c>
      <c r="AT415" s="34">
        <v>2195.48</v>
      </c>
      <c r="AU415" s="34" t="s">
        <v>408</v>
      </c>
      <c r="AV415" s="43" t="s">
        <v>1079</v>
      </c>
      <c r="AW415" t="str">
        <f t="shared" si="18"/>
        <v>743169140RXNXTX XLXVXXRX BXRRXTX1844.17SIMSIMSIM190117669744761.875FNEL044761.87535584.87543445.916666666743448.9166666667000000AMIL42AMIL 400 QP NACIONAL2195482195.48ATIVORepasse</v>
      </c>
      <c r="AX415">
        <f t="shared" si="20"/>
        <v>1</v>
      </c>
      <c r="AY415">
        <v>7</v>
      </c>
      <c r="AZ415">
        <v>1</v>
      </c>
      <c r="BA415">
        <f t="shared" si="19"/>
        <v>1</v>
      </c>
    </row>
    <row r="416" spans="1:53">
      <c r="A416" s="33"/>
      <c r="B416" s="33"/>
      <c r="C416" s="33"/>
      <c r="D416" s="33"/>
      <c r="E416" s="33"/>
      <c r="F416" s="34"/>
      <c r="G416" s="33"/>
      <c r="H416" s="33"/>
      <c r="I416" s="33"/>
      <c r="J416" s="34">
        <v>74316914</v>
      </c>
      <c r="K416" s="29">
        <v>0</v>
      </c>
      <c r="L416" s="34" t="s">
        <v>914</v>
      </c>
      <c r="M416" s="33"/>
      <c r="N416" s="33"/>
      <c r="O416" s="33"/>
      <c r="P416" s="33"/>
      <c r="Q416" s="33"/>
      <c r="R416" s="34">
        <v>1844.17</v>
      </c>
      <c r="S416" s="34" t="s">
        <v>404</v>
      </c>
      <c r="T416" s="34" t="s">
        <v>404</v>
      </c>
      <c r="U416" s="34" t="s">
        <v>404</v>
      </c>
      <c r="V416" s="34">
        <v>19</v>
      </c>
      <c r="W416" s="34">
        <v>0</v>
      </c>
      <c r="X416" s="34">
        <v>1</v>
      </c>
      <c r="Y416" s="34">
        <v>176697</v>
      </c>
      <c r="Z416" s="35">
        <v>44761.875</v>
      </c>
      <c r="AA416" s="34" t="s">
        <v>387</v>
      </c>
      <c r="AB416" s="34">
        <v>0</v>
      </c>
      <c r="AC416" s="35"/>
      <c r="AD416" s="35">
        <v>44761.875</v>
      </c>
      <c r="AE416" s="35">
        <v>35584.875</v>
      </c>
      <c r="AF416" s="35">
        <v>43445.916666666664</v>
      </c>
      <c r="AG416" s="35"/>
      <c r="AH416" s="35">
        <v>43448.916666666664</v>
      </c>
      <c r="AI416" s="34"/>
      <c r="AJ416" s="34">
        <v>0</v>
      </c>
      <c r="AK416" s="34">
        <v>0</v>
      </c>
      <c r="AL416" s="34">
        <v>0</v>
      </c>
      <c r="AM416" s="34">
        <v>0</v>
      </c>
      <c r="AN416" s="34">
        <v>0</v>
      </c>
      <c r="AO416" s="34">
        <v>0</v>
      </c>
      <c r="AP416" s="34" t="s">
        <v>389</v>
      </c>
      <c r="AQ416" s="34">
        <v>42</v>
      </c>
      <c r="AR416" s="34" t="s">
        <v>390</v>
      </c>
      <c r="AS416" s="34">
        <v>219548</v>
      </c>
      <c r="AT416" s="34">
        <v>2195.48</v>
      </c>
      <c r="AU416" s="34" t="s">
        <v>408</v>
      </c>
      <c r="AV416" s="43" t="s">
        <v>1079</v>
      </c>
      <c r="AW416" t="str">
        <f t="shared" si="18"/>
        <v>743169140RXNXTX XLXVXXRX BXRRXTX1844.17SIMSIMSIM190117669744761.875FNEL044761.87535584.87543445.916666666743448.9166666667000000AMIL42AMIL 400 QP NACIONAL2195482195.48ATIVORepasse</v>
      </c>
      <c r="AX416">
        <f t="shared" si="20"/>
        <v>1</v>
      </c>
      <c r="AY416">
        <v>7</v>
      </c>
      <c r="AZ416">
        <v>1</v>
      </c>
      <c r="BA416">
        <f t="shared" si="19"/>
        <v>1</v>
      </c>
    </row>
    <row r="417" spans="1:53">
      <c r="A417" s="33"/>
      <c r="B417" s="33"/>
      <c r="C417" s="33"/>
      <c r="D417" s="33"/>
      <c r="E417" s="33"/>
      <c r="F417" s="34"/>
      <c r="G417" s="33"/>
      <c r="H417" s="33"/>
      <c r="I417" s="33"/>
      <c r="J417" s="34">
        <v>74322318</v>
      </c>
      <c r="K417" s="29">
        <v>0</v>
      </c>
      <c r="L417" s="34" t="s">
        <v>899</v>
      </c>
      <c r="M417" s="33"/>
      <c r="N417" s="33"/>
      <c r="O417" s="33"/>
      <c r="P417" s="33"/>
      <c r="Q417" s="33"/>
      <c r="R417" s="34">
        <v>1110.5899999999999</v>
      </c>
      <c r="S417" s="34" t="s">
        <v>404</v>
      </c>
      <c r="T417" s="34" t="s">
        <v>404</v>
      </c>
      <c r="U417" s="34" t="s">
        <v>404</v>
      </c>
      <c r="V417" s="34">
        <v>57</v>
      </c>
      <c r="W417" s="34">
        <v>0</v>
      </c>
      <c r="X417" s="34">
        <v>1</v>
      </c>
      <c r="Y417" s="34">
        <v>176034</v>
      </c>
      <c r="Z417" s="35">
        <v>44761.875</v>
      </c>
      <c r="AA417" s="34" t="s">
        <v>392</v>
      </c>
      <c r="AB417" s="34">
        <v>0</v>
      </c>
      <c r="AC417" s="35"/>
      <c r="AD417" s="35">
        <v>44761.875</v>
      </c>
      <c r="AE417" s="35">
        <v>25603.916666666668</v>
      </c>
      <c r="AF417" s="35">
        <v>43445.916666666664</v>
      </c>
      <c r="AG417" s="35"/>
      <c r="AH417" s="35">
        <v>43448.916666666664</v>
      </c>
      <c r="AI417" s="34"/>
      <c r="AJ417" s="34">
        <v>0</v>
      </c>
      <c r="AK417" s="34">
        <v>0</v>
      </c>
      <c r="AL417" s="34">
        <v>0</v>
      </c>
      <c r="AM417" s="34">
        <v>0</v>
      </c>
      <c r="AN417" s="34">
        <v>0</v>
      </c>
      <c r="AO417" s="34">
        <v>0</v>
      </c>
      <c r="AP417" s="34" t="s">
        <v>389</v>
      </c>
      <c r="AQ417" s="34">
        <v>42</v>
      </c>
      <c r="AR417" s="34" t="s">
        <v>394</v>
      </c>
      <c r="AS417" s="34">
        <v>132214</v>
      </c>
      <c r="AT417" s="34">
        <v>1322.14</v>
      </c>
      <c r="AU417" s="34" t="s">
        <v>408</v>
      </c>
      <c r="AV417" s="43" t="s">
        <v>1079</v>
      </c>
      <c r="AW417" t="str">
        <f t="shared" si="18"/>
        <v>743223180JXQUXLXNX LXXL WXRRXX1110.59SIMSIMSIM570117603444761.875ANMEP044761.87525603.916666666743445.916666666743448.9166666667000000AMIL42NEXT PLUS RM RJ1322141322.14ATIVORepasse</v>
      </c>
      <c r="AX417">
        <f t="shared" si="20"/>
        <v>0</v>
      </c>
      <c r="AY417">
        <v>7</v>
      </c>
      <c r="AZ417">
        <v>1</v>
      </c>
      <c r="BA417">
        <f t="shared" si="19"/>
        <v>0</v>
      </c>
    </row>
    <row r="418" spans="1:53">
      <c r="A418" s="33"/>
      <c r="B418" s="33"/>
      <c r="C418" s="33"/>
      <c r="D418" s="33"/>
      <c r="E418" s="33"/>
      <c r="F418" s="34"/>
      <c r="G418" s="33"/>
      <c r="H418" s="33"/>
      <c r="I418" s="33"/>
      <c r="J418" s="34">
        <v>74322318</v>
      </c>
      <c r="K418" s="29">
        <v>0</v>
      </c>
      <c r="L418" s="34" t="s">
        <v>899</v>
      </c>
      <c r="M418" s="33"/>
      <c r="N418" s="33"/>
      <c r="O418" s="33"/>
      <c r="P418" s="33"/>
      <c r="Q418" s="33"/>
      <c r="R418" s="34">
        <v>1110.5899999999999</v>
      </c>
      <c r="S418" s="34" t="s">
        <v>404</v>
      </c>
      <c r="T418" s="34" t="s">
        <v>404</v>
      </c>
      <c r="U418" s="34" t="s">
        <v>404</v>
      </c>
      <c r="V418" s="34">
        <v>57</v>
      </c>
      <c r="W418" s="34">
        <v>0</v>
      </c>
      <c r="X418" s="34">
        <v>1</v>
      </c>
      <c r="Y418" s="34">
        <v>176034</v>
      </c>
      <c r="Z418" s="35">
        <v>44761.875</v>
      </c>
      <c r="AA418" s="34" t="s">
        <v>392</v>
      </c>
      <c r="AB418" s="34">
        <v>0</v>
      </c>
      <c r="AC418" s="35"/>
      <c r="AD418" s="35">
        <v>44761.875</v>
      </c>
      <c r="AE418" s="35">
        <v>25603.916666666668</v>
      </c>
      <c r="AF418" s="35">
        <v>43445.916666666664</v>
      </c>
      <c r="AG418" s="35"/>
      <c r="AH418" s="35">
        <v>43448.916666666664</v>
      </c>
      <c r="AI418" s="34"/>
      <c r="AJ418" s="34">
        <v>0</v>
      </c>
      <c r="AK418" s="34">
        <v>0</v>
      </c>
      <c r="AL418" s="34">
        <v>0</v>
      </c>
      <c r="AM418" s="34">
        <v>0</v>
      </c>
      <c r="AN418" s="34">
        <v>0</v>
      </c>
      <c r="AO418" s="34">
        <v>0</v>
      </c>
      <c r="AP418" s="34" t="s">
        <v>389</v>
      </c>
      <c r="AQ418" s="34">
        <v>42</v>
      </c>
      <c r="AR418" s="34" t="s">
        <v>394</v>
      </c>
      <c r="AS418" s="34">
        <v>132214</v>
      </c>
      <c r="AT418" s="34">
        <v>1322.14</v>
      </c>
      <c r="AU418" s="34" t="s">
        <v>408</v>
      </c>
      <c r="AV418" s="43" t="s">
        <v>1079</v>
      </c>
      <c r="AW418" t="str">
        <f t="shared" si="18"/>
        <v>743223180JXQUXLXNX LXXL WXRRXX1110.59SIMSIMSIM570117603444761.875ANMEP044761.87525603.916666666743445.916666666743448.9166666667000000AMIL42NEXT PLUS RM RJ1322141322.14ATIVORepasse</v>
      </c>
      <c r="AX418">
        <f t="shared" si="20"/>
        <v>1</v>
      </c>
      <c r="AY418">
        <v>7</v>
      </c>
      <c r="AZ418">
        <v>1</v>
      </c>
      <c r="BA418">
        <f t="shared" si="19"/>
        <v>1</v>
      </c>
    </row>
    <row r="419" spans="1:53">
      <c r="A419" s="33"/>
      <c r="B419" s="33"/>
      <c r="C419" s="33"/>
      <c r="D419" s="33"/>
      <c r="E419" s="33"/>
      <c r="F419" s="34"/>
      <c r="G419" s="33"/>
      <c r="H419" s="33"/>
      <c r="I419" s="33"/>
      <c r="J419" s="34">
        <v>74322318</v>
      </c>
      <c r="K419" s="29">
        <v>0</v>
      </c>
      <c r="L419" s="34" t="s">
        <v>899</v>
      </c>
      <c r="M419" s="33"/>
      <c r="N419" s="33"/>
      <c r="O419" s="33"/>
      <c r="P419" s="33"/>
      <c r="Q419" s="33"/>
      <c r="R419" s="34">
        <v>1110.5899999999999</v>
      </c>
      <c r="S419" s="34" t="s">
        <v>404</v>
      </c>
      <c r="T419" s="34" t="s">
        <v>404</v>
      </c>
      <c r="U419" s="34" t="s">
        <v>404</v>
      </c>
      <c r="V419" s="34">
        <v>57</v>
      </c>
      <c r="W419" s="34">
        <v>0</v>
      </c>
      <c r="X419" s="34">
        <v>1</v>
      </c>
      <c r="Y419" s="34">
        <v>176034</v>
      </c>
      <c r="Z419" s="35">
        <v>44761.875</v>
      </c>
      <c r="AA419" s="34" t="s">
        <v>392</v>
      </c>
      <c r="AB419" s="34">
        <v>0</v>
      </c>
      <c r="AC419" s="35"/>
      <c r="AD419" s="35">
        <v>44761.875</v>
      </c>
      <c r="AE419" s="35">
        <v>25603.916666666668</v>
      </c>
      <c r="AF419" s="35">
        <v>43445.916666666664</v>
      </c>
      <c r="AG419" s="35"/>
      <c r="AH419" s="35">
        <v>43448.916666666664</v>
      </c>
      <c r="AI419" s="34"/>
      <c r="AJ419" s="34">
        <v>0</v>
      </c>
      <c r="AK419" s="34">
        <v>0</v>
      </c>
      <c r="AL419" s="34">
        <v>0</v>
      </c>
      <c r="AM419" s="34">
        <v>0</v>
      </c>
      <c r="AN419" s="34">
        <v>0</v>
      </c>
      <c r="AO419" s="34">
        <v>0</v>
      </c>
      <c r="AP419" s="34" t="s">
        <v>389</v>
      </c>
      <c r="AQ419" s="34">
        <v>42</v>
      </c>
      <c r="AR419" s="34" t="s">
        <v>394</v>
      </c>
      <c r="AS419" s="34">
        <v>132214</v>
      </c>
      <c r="AT419" s="34">
        <v>1322.14</v>
      </c>
      <c r="AU419" s="34" t="s">
        <v>408</v>
      </c>
      <c r="AV419" s="43" t="s">
        <v>1079</v>
      </c>
      <c r="AW419" t="str">
        <f t="shared" si="18"/>
        <v>743223180JXQUXLXNX LXXL WXRRXX1110.59SIMSIMSIM570117603444761.875ANMEP044761.87525603.916666666743445.916666666743448.9166666667000000AMIL42NEXT PLUS RM RJ1322141322.14ATIVORepasse</v>
      </c>
      <c r="AX419">
        <f t="shared" si="20"/>
        <v>1</v>
      </c>
      <c r="AY419">
        <v>7</v>
      </c>
      <c r="AZ419">
        <v>1</v>
      </c>
      <c r="BA419">
        <f t="shared" si="19"/>
        <v>1</v>
      </c>
    </row>
    <row r="420" spans="1:53">
      <c r="A420" s="33"/>
      <c r="B420" s="33"/>
      <c r="C420" s="33"/>
      <c r="D420" s="33"/>
      <c r="E420" s="33"/>
      <c r="F420" s="36"/>
      <c r="G420" s="33"/>
      <c r="H420" s="33"/>
      <c r="I420" s="33"/>
      <c r="J420" s="36">
        <v>74322328</v>
      </c>
      <c r="K420" s="30">
        <v>0</v>
      </c>
      <c r="L420" s="36" t="s">
        <v>919</v>
      </c>
      <c r="M420" s="33"/>
      <c r="N420" s="33"/>
      <c r="O420" s="33"/>
      <c r="P420" s="33"/>
      <c r="Q420" s="33"/>
      <c r="R420" s="36">
        <v>1388.25</v>
      </c>
      <c r="S420" s="36" t="s">
        <v>404</v>
      </c>
      <c r="T420" s="36" t="s">
        <v>404</v>
      </c>
      <c r="U420" s="36" t="s">
        <v>404</v>
      </c>
      <c r="V420" s="36">
        <v>19</v>
      </c>
      <c r="W420" s="36">
        <v>0</v>
      </c>
      <c r="X420" s="36">
        <v>1</v>
      </c>
      <c r="Y420" s="36">
        <v>176925</v>
      </c>
      <c r="Z420" s="37">
        <v>44761.875</v>
      </c>
      <c r="AA420" s="36" t="s">
        <v>387</v>
      </c>
      <c r="AB420" s="36">
        <v>0</v>
      </c>
      <c r="AC420" s="37">
        <v>44755.875</v>
      </c>
      <c r="AD420" s="37">
        <v>44761.875</v>
      </c>
      <c r="AE420" s="37">
        <v>23427.875</v>
      </c>
      <c r="AF420" s="37">
        <v>44755.875</v>
      </c>
      <c r="AG420" s="37">
        <v>44574.875</v>
      </c>
      <c r="AH420" s="37">
        <v>43448.916666666664</v>
      </c>
      <c r="AI420" s="36"/>
      <c r="AJ420" s="36">
        <v>0</v>
      </c>
      <c r="AK420" s="36">
        <v>0</v>
      </c>
      <c r="AL420" s="36">
        <v>0</v>
      </c>
      <c r="AM420" s="36">
        <v>0</v>
      </c>
      <c r="AN420" s="36">
        <v>0</v>
      </c>
      <c r="AO420" s="36">
        <v>0</v>
      </c>
      <c r="AP420" s="36" t="s">
        <v>389</v>
      </c>
      <c r="AQ420" s="36">
        <v>42</v>
      </c>
      <c r="AR420" s="36" t="s">
        <v>394</v>
      </c>
      <c r="AS420" s="36">
        <v>165267</v>
      </c>
      <c r="AT420" s="36">
        <v>1652.67</v>
      </c>
      <c r="AU420" s="36" t="s">
        <v>391</v>
      </c>
      <c r="AV420" s="43" t="s">
        <v>1079</v>
      </c>
      <c r="AW420" t="str">
        <f t="shared" si="18"/>
        <v>743223280DXVX WXMPX MXRXNHX1388.25SIMSIMSIM190117692544761.875FNEL044755.87544761.87523427.87544755.87544574.87543448.9166666667000000AMIL42NEXT PLUS RM RJ1652671652.67INATIVORepasse</v>
      </c>
      <c r="AX420">
        <f t="shared" si="20"/>
        <v>0</v>
      </c>
      <c r="AY420">
        <v>7</v>
      </c>
      <c r="AZ420">
        <v>1</v>
      </c>
      <c r="BA420">
        <f t="shared" si="19"/>
        <v>0</v>
      </c>
    </row>
    <row r="421" spans="1:53">
      <c r="A421" s="33"/>
      <c r="B421" s="33"/>
      <c r="C421" s="33"/>
      <c r="D421" s="33"/>
      <c r="E421" s="33"/>
      <c r="F421" s="36"/>
      <c r="G421" s="33"/>
      <c r="H421" s="33"/>
      <c r="I421" s="33"/>
      <c r="J421" s="36">
        <v>74322328</v>
      </c>
      <c r="K421" s="30">
        <v>0</v>
      </c>
      <c r="L421" s="36" t="s">
        <v>919</v>
      </c>
      <c r="M421" s="33"/>
      <c r="N421" s="33"/>
      <c r="O421" s="33"/>
      <c r="P421" s="33"/>
      <c r="Q421" s="33"/>
      <c r="R421" s="36">
        <v>1388.25</v>
      </c>
      <c r="S421" s="36" t="s">
        <v>404</v>
      </c>
      <c r="T421" s="36" t="s">
        <v>404</v>
      </c>
      <c r="U421" s="36" t="s">
        <v>404</v>
      </c>
      <c r="V421" s="36">
        <v>19</v>
      </c>
      <c r="W421" s="36">
        <v>0</v>
      </c>
      <c r="X421" s="36">
        <v>1</v>
      </c>
      <c r="Y421" s="36">
        <v>176925</v>
      </c>
      <c r="Z421" s="37">
        <v>44761.875</v>
      </c>
      <c r="AA421" s="36" t="s">
        <v>387</v>
      </c>
      <c r="AB421" s="36">
        <v>0</v>
      </c>
      <c r="AC421" s="37">
        <v>44755.875</v>
      </c>
      <c r="AD421" s="37">
        <v>44761.875</v>
      </c>
      <c r="AE421" s="37">
        <v>23427.875</v>
      </c>
      <c r="AF421" s="37">
        <v>44755.875</v>
      </c>
      <c r="AG421" s="37">
        <v>44574.875</v>
      </c>
      <c r="AH421" s="37">
        <v>43448.916666666664</v>
      </c>
      <c r="AI421" s="36"/>
      <c r="AJ421" s="36">
        <v>0</v>
      </c>
      <c r="AK421" s="36">
        <v>0</v>
      </c>
      <c r="AL421" s="36">
        <v>0</v>
      </c>
      <c r="AM421" s="36">
        <v>0</v>
      </c>
      <c r="AN421" s="36">
        <v>0</v>
      </c>
      <c r="AO421" s="36">
        <v>0</v>
      </c>
      <c r="AP421" s="36" t="s">
        <v>389</v>
      </c>
      <c r="AQ421" s="36">
        <v>42</v>
      </c>
      <c r="AR421" s="36" t="s">
        <v>394</v>
      </c>
      <c r="AS421" s="36">
        <v>165267</v>
      </c>
      <c r="AT421" s="36">
        <v>1652.67</v>
      </c>
      <c r="AU421" s="36" t="s">
        <v>391</v>
      </c>
      <c r="AV421" s="43" t="s">
        <v>1079</v>
      </c>
      <c r="AW421" t="str">
        <f t="shared" si="18"/>
        <v>743223280DXVX WXMPX MXRXNHX1388.25SIMSIMSIM190117692544761.875FNEL044755.87544761.87523427.87544755.87544574.87543448.9166666667000000AMIL42NEXT PLUS RM RJ1652671652.67INATIVORepasse</v>
      </c>
      <c r="AX421">
        <f t="shared" si="20"/>
        <v>1</v>
      </c>
      <c r="AY421">
        <v>7</v>
      </c>
      <c r="AZ421">
        <v>1</v>
      </c>
      <c r="BA421">
        <f t="shared" si="19"/>
        <v>1</v>
      </c>
    </row>
    <row r="422" spans="1:53">
      <c r="A422" s="33"/>
      <c r="B422" s="33"/>
      <c r="C422" s="33"/>
      <c r="D422" s="33"/>
      <c r="E422" s="33"/>
      <c r="F422" s="36"/>
      <c r="G422" s="33"/>
      <c r="H422" s="33"/>
      <c r="I422" s="33"/>
      <c r="J422" s="36">
        <v>74322328</v>
      </c>
      <c r="K422" s="30">
        <v>0</v>
      </c>
      <c r="L422" s="36" t="s">
        <v>919</v>
      </c>
      <c r="M422" s="33"/>
      <c r="N422" s="33"/>
      <c r="O422" s="33"/>
      <c r="P422" s="33"/>
      <c r="Q422" s="33"/>
      <c r="R422" s="36">
        <v>1388.25</v>
      </c>
      <c r="S422" s="36" t="s">
        <v>404</v>
      </c>
      <c r="T422" s="36" t="s">
        <v>404</v>
      </c>
      <c r="U422" s="36" t="s">
        <v>404</v>
      </c>
      <c r="V422" s="36">
        <v>19</v>
      </c>
      <c r="W422" s="36">
        <v>0</v>
      </c>
      <c r="X422" s="36">
        <v>1</v>
      </c>
      <c r="Y422" s="36">
        <v>176925</v>
      </c>
      <c r="Z422" s="37">
        <v>44761.875</v>
      </c>
      <c r="AA422" s="36" t="s">
        <v>387</v>
      </c>
      <c r="AB422" s="36">
        <v>0</v>
      </c>
      <c r="AC422" s="37">
        <v>44755.875</v>
      </c>
      <c r="AD422" s="37">
        <v>44761.875</v>
      </c>
      <c r="AE422" s="37">
        <v>23427.875</v>
      </c>
      <c r="AF422" s="37">
        <v>44755.875</v>
      </c>
      <c r="AG422" s="37">
        <v>44574.875</v>
      </c>
      <c r="AH422" s="37">
        <v>43448.916666666664</v>
      </c>
      <c r="AI422" s="36"/>
      <c r="AJ422" s="36">
        <v>0</v>
      </c>
      <c r="AK422" s="36">
        <v>0</v>
      </c>
      <c r="AL422" s="36">
        <v>0</v>
      </c>
      <c r="AM422" s="36">
        <v>0</v>
      </c>
      <c r="AN422" s="36">
        <v>0</v>
      </c>
      <c r="AO422" s="36">
        <v>0</v>
      </c>
      <c r="AP422" s="36" t="s">
        <v>389</v>
      </c>
      <c r="AQ422" s="36">
        <v>42</v>
      </c>
      <c r="AR422" s="36" t="s">
        <v>394</v>
      </c>
      <c r="AS422" s="36">
        <v>165267</v>
      </c>
      <c r="AT422" s="36">
        <v>1652.67</v>
      </c>
      <c r="AU422" s="36" t="s">
        <v>391</v>
      </c>
      <c r="AV422" s="43" t="s">
        <v>1079</v>
      </c>
      <c r="AW422" t="str">
        <f t="shared" si="18"/>
        <v>743223280DXVX WXMPX MXRXNHX1388.25SIMSIMSIM190117692544761.875FNEL044755.87544761.87523427.87544755.87544574.87543448.9166666667000000AMIL42NEXT PLUS RM RJ1652671652.67INATIVORepasse</v>
      </c>
      <c r="AX422">
        <f t="shared" si="20"/>
        <v>1</v>
      </c>
      <c r="AY422">
        <v>7</v>
      </c>
      <c r="AZ422">
        <v>1</v>
      </c>
      <c r="BA422">
        <f t="shared" si="19"/>
        <v>1</v>
      </c>
    </row>
    <row r="423" spans="1:53">
      <c r="A423" s="33"/>
      <c r="B423" s="33"/>
      <c r="C423" s="33"/>
      <c r="D423" s="33"/>
      <c r="E423" s="33"/>
      <c r="F423" s="34"/>
      <c r="G423" s="33"/>
      <c r="H423" s="33"/>
      <c r="I423" s="33"/>
      <c r="J423" s="34">
        <v>74322329</v>
      </c>
      <c r="K423" s="29">
        <v>0</v>
      </c>
      <c r="L423" s="34" t="s">
        <v>920</v>
      </c>
      <c r="M423" s="33"/>
      <c r="N423" s="33"/>
      <c r="O423" s="33"/>
      <c r="P423" s="33"/>
      <c r="Q423" s="33"/>
      <c r="R423" s="34">
        <v>1110.5899999999999</v>
      </c>
      <c r="S423" s="34" t="s">
        <v>404</v>
      </c>
      <c r="T423" s="34" t="s">
        <v>404</v>
      </c>
      <c r="U423" s="34" t="s">
        <v>404</v>
      </c>
      <c r="V423" s="34">
        <v>19</v>
      </c>
      <c r="W423" s="34">
        <v>0</v>
      </c>
      <c r="X423" s="34">
        <v>1</v>
      </c>
      <c r="Y423" s="34">
        <v>176925</v>
      </c>
      <c r="Z423" s="35">
        <v>44761.875</v>
      </c>
      <c r="AA423" s="34" t="s">
        <v>387</v>
      </c>
      <c r="AB423" s="34">
        <v>1</v>
      </c>
      <c r="AC423" s="35">
        <v>44755.875</v>
      </c>
      <c r="AD423" s="35">
        <v>44761.875</v>
      </c>
      <c r="AE423" s="35">
        <v>25706.875</v>
      </c>
      <c r="AF423" s="35">
        <v>44755.875</v>
      </c>
      <c r="AG423" s="35"/>
      <c r="AH423" s="35">
        <v>43448.916666666664</v>
      </c>
      <c r="AI423" s="34"/>
      <c r="AJ423" s="34">
        <v>0</v>
      </c>
      <c r="AK423" s="34">
        <v>0</v>
      </c>
      <c r="AL423" s="34">
        <v>0</v>
      </c>
      <c r="AM423" s="34">
        <v>0</v>
      </c>
      <c r="AN423" s="34">
        <v>0</v>
      </c>
      <c r="AO423" s="34">
        <v>0</v>
      </c>
      <c r="AP423" s="34" t="s">
        <v>389</v>
      </c>
      <c r="AQ423" s="34">
        <v>42</v>
      </c>
      <c r="AR423" s="34" t="s">
        <v>394</v>
      </c>
      <c r="AS423" s="34">
        <v>132214</v>
      </c>
      <c r="AT423" s="34">
        <v>1322.14</v>
      </c>
      <c r="AU423" s="34" t="s">
        <v>391</v>
      </c>
      <c r="AV423" s="43" t="s">
        <v>1079</v>
      </c>
      <c r="AW423" t="str">
        <f t="shared" si="18"/>
        <v>743223290XDXLXNX RXXNXLDX DX WRUZ1110.59SIMSIMSIM190117692544761.875FNEL144755.87544761.87525706.87544755.87543448.9166666667000000AMIL42NEXT PLUS RM RJ1322141322.14INATIVORepasse</v>
      </c>
      <c r="AX423">
        <f t="shared" si="20"/>
        <v>0</v>
      </c>
      <c r="AY423">
        <v>7</v>
      </c>
      <c r="AZ423">
        <v>1</v>
      </c>
      <c r="BA423">
        <f t="shared" si="19"/>
        <v>0</v>
      </c>
    </row>
    <row r="424" spans="1:53">
      <c r="A424" s="33"/>
      <c r="B424" s="33"/>
      <c r="C424" s="33"/>
      <c r="D424" s="33"/>
      <c r="E424" s="33"/>
      <c r="F424" s="34"/>
      <c r="G424" s="33"/>
      <c r="H424" s="33"/>
      <c r="I424" s="33"/>
      <c r="J424" s="34">
        <v>74322329</v>
      </c>
      <c r="K424" s="29">
        <v>0</v>
      </c>
      <c r="L424" s="34" t="s">
        <v>920</v>
      </c>
      <c r="M424" s="33"/>
      <c r="N424" s="33"/>
      <c r="O424" s="33"/>
      <c r="P424" s="33"/>
      <c r="Q424" s="33"/>
      <c r="R424" s="34">
        <v>1110.5899999999999</v>
      </c>
      <c r="S424" s="34" t="s">
        <v>404</v>
      </c>
      <c r="T424" s="34" t="s">
        <v>404</v>
      </c>
      <c r="U424" s="34" t="s">
        <v>404</v>
      </c>
      <c r="V424" s="34">
        <v>19</v>
      </c>
      <c r="W424" s="34">
        <v>0</v>
      </c>
      <c r="X424" s="34">
        <v>1</v>
      </c>
      <c r="Y424" s="34">
        <v>176925</v>
      </c>
      <c r="Z424" s="35">
        <v>44761.875</v>
      </c>
      <c r="AA424" s="34" t="s">
        <v>387</v>
      </c>
      <c r="AB424" s="34">
        <v>1</v>
      </c>
      <c r="AC424" s="35">
        <v>44755.875</v>
      </c>
      <c r="AD424" s="35">
        <v>44761.875</v>
      </c>
      <c r="AE424" s="35">
        <v>25706.875</v>
      </c>
      <c r="AF424" s="35">
        <v>44755.875</v>
      </c>
      <c r="AG424" s="35"/>
      <c r="AH424" s="35">
        <v>43448.916666666664</v>
      </c>
      <c r="AI424" s="34"/>
      <c r="AJ424" s="34">
        <v>0</v>
      </c>
      <c r="AK424" s="34">
        <v>0</v>
      </c>
      <c r="AL424" s="34">
        <v>0</v>
      </c>
      <c r="AM424" s="34">
        <v>0</v>
      </c>
      <c r="AN424" s="34">
        <v>0</v>
      </c>
      <c r="AO424" s="34">
        <v>0</v>
      </c>
      <c r="AP424" s="34" t="s">
        <v>389</v>
      </c>
      <c r="AQ424" s="34">
        <v>42</v>
      </c>
      <c r="AR424" s="34" t="s">
        <v>394</v>
      </c>
      <c r="AS424" s="34">
        <v>132214</v>
      </c>
      <c r="AT424" s="34">
        <v>1322.14</v>
      </c>
      <c r="AU424" s="34" t="s">
        <v>391</v>
      </c>
      <c r="AV424" s="43" t="s">
        <v>1079</v>
      </c>
      <c r="AW424" t="str">
        <f t="shared" si="18"/>
        <v>743223290XDXLXNX RXXNXLDX DX WRUZ1110.59SIMSIMSIM190117692544761.875FNEL144755.87544761.87525706.87544755.87543448.9166666667000000AMIL42NEXT PLUS RM RJ1322141322.14INATIVORepasse</v>
      </c>
      <c r="AX424">
        <f t="shared" si="20"/>
        <v>1</v>
      </c>
      <c r="AY424">
        <v>7</v>
      </c>
      <c r="AZ424">
        <v>1</v>
      </c>
      <c r="BA424">
        <f t="shared" si="19"/>
        <v>1</v>
      </c>
    </row>
    <row r="425" spans="1:53">
      <c r="A425" s="33"/>
      <c r="B425" s="33"/>
      <c r="C425" s="33"/>
      <c r="D425" s="33"/>
      <c r="E425" s="33"/>
      <c r="F425" s="34"/>
      <c r="G425" s="33"/>
      <c r="H425" s="33"/>
      <c r="I425" s="33"/>
      <c r="J425" s="34">
        <v>74322329</v>
      </c>
      <c r="K425" s="29">
        <v>0</v>
      </c>
      <c r="L425" s="34" t="s">
        <v>920</v>
      </c>
      <c r="M425" s="33"/>
      <c r="N425" s="33"/>
      <c r="O425" s="33"/>
      <c r="P425" s="33"/>
      <c r="Q425" s="33"/>
      <c r="R425" s="34">
        <v>1110.5899999999999</v>
      </c>
      <c r="S425" s="34" t="s">
        <v>404</v>
      </c>
      <c r="T425" s="34" t="s">
        <v>404</v>
      </c>
      <c r="U425" s="34" t="s">
        <v>404</v>
      </c>
      <c r="V425" s="34">
        <v>19</v>
      </c>
      <c r="W425" s="34">
        <v>0</v>
      </c>
      <c r="X425" s="34">
        <v>1</v>
      </c>
      <c r="Y425" s="34">
        <v>176925</v>
      </c>
      <c r="Z425" s="35">
        <v>44761.875</v>
      </c>
      <c r="AA425" s="34" t="s">
        <v>387</v>
      </c>
      <c r="AB425" s="34">
        <v>1</v>
      </c>
      <c r="AC425" s="35">
        <v>44755.875</v>
      </c>
      <c r="AD425" s="35">
        <v>44761.875</v>
      </c>
      <c r="AE425" s="35">
        <v>25706.875</v>
      </c>
      <c r="AF425" s="35">
        <v>44755.875</v>
      </c>
      <c r="AG425" s="35"/>
      <c r="AH425" s="35">
        <v>43448.916666666664</v>
      </c>
      <c r="AI425" s="34"/>
      <c r="AJ425" s="34">
        <v>0</v>
      </c>
      <c r="AK425" s="34">
        <v>0</v>
      </c>
      <c r="AL425" s="34">
        <v>0</v>
      </c>
      <c r="AM425" s="34">
        <v>0</v>
      </c>
      <c r="AN425" s="34">
        <v>0</v>
      </c>
      <c r="AO425" s="34">
        <v>0</v>
      </c>
      <c r="AP425" s="34" t="s">
        <v>389</v>
      </c>
      <c r="AQ425" s="34">
        <v>42</v>
      </c>
      <c r="AR425" s="34" t="s">
        <v>394</v>
      </c>
      <c r="AS425" s="34">
        <v>132214</v>
      </c>
      <c r="AT425" s="34">
        <v>1322.14</v>
      </c>
      <c r="AU425" s="34" t="s">
        <v>391</v>
      </c>
      <c r="AV425" s="43" t="s">
        <v>1079</v>
      </c>
      <c r="AW425" t="str">
        <f t="shared" si="18"/>
        <v>743223290XDXLXNX RXXNXLDX DX WRUZ1110.59SIMSIMSIM190117692544761.875FNEL144755.87544761.87525706.87544755.87543448.9166666667000000AMIL42NEXT PLUS RM RJ1322141322.14INATIVORepasse</v>
      </c>
      <c r="AX425">
        <f t="shared" si="20"/>
        <v>1</v>
      </c>
      <c r="AY425">
        <v>7</v>
      </c>
      <c r="AZ425">
        <v>1</v>
      </c>
      <c r="BA425">
        <f t="shared" si="19"/>
        <v>1</v>
      </c>
    </row>
    <row r="426" spans="1:53">
      <c r="A426" s="31" t="s">
        <v>286</v>
      </c>
      <c r="B426" s="31" t="s">
        <v>31</v>
      </c>
      <c r="C426" s="31" t="s">
        <v>30</v>
      </c>
      <c r="D426" s="31">
        <v>43066835</v>
      </c>
      <c r="E426" s="32">
        <v>44771.875</v>
      </c>
      <c r="F426" s="27">
        <v>1197772000</v>
      </c>
      <c r="G426" s="27" t="s">
        <v>1062</v>
      </c>
      <c r="H426" s="27" t="s">
        <v>32</v>
      </c>
      <c r="I426" s="32">
        <v>43448.916666666664</v>
      </c>
      <c r="J426" s="31">
        <v>74325051</v>
      </c>
      <c r="K426" s="27">
        <v>0</v>
      </c>
      <c r="L426" s="31" t="s">
        <v>287</v>
      </c>
      <c r="M426" s="31">
        <v>0</v>
      </c>
      <c r="N426" s="31">
        <v>0</v>
      </c>
      <c r="O426" s="31" t="s">
        <v>285</v>
      </c>
      <c r="P426" s="31" t="s">
        <v>77</v>
      </c>
      <c r="Q426" s="31" t="s">
        <v>78</v>
      </c>
      <c r="R426" s="31">
        <v>635.76</v>
      </c>
      <c r="S426" s="33"/>
      <c r="T426" s="33"/>
      <c r="U426" s="33"/>
      <c r="V426" s="33"/>
      <c r="W426" s="33"/>
      <c r="X426" s="33"/>
      <c r="Y426" s="33"/>
      <c r="Z426" s="40">
        <v>44771.875</v>
      </c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43" t="s">
        <v>1080</v>
      </c>
      <c r="AW426" t="str">
        <f t="shared" si="18"/>
        <v>6302ca45cf356950645fe0236302b4adc75d55efecf90f1d6302ca45cf356950645fe0214306683544771.87511977720006302b4adc75d55efecf90f1d1197772000H43448.9166666667743250510TXTIXNX ILVX PINTX00NEXT PLUS RM RJ QC PJCAMens. Titular Faixa Etária Implant.T635.7644771.875Mensalidade</v>
      </c>
      <c r="AX426">
        <f t="shared" si="20"/>
        <v>0</v>
      </c>
      <c r="AY426">
        <v>7</v>
      </c>
      <c r="AZ426">
        <v>1</v>
      </c>
      <c r="BA426">
        <f t="shared" si="19"/>
        <v>0</v>
      </c>
    </row>
    <row r="427" spans="1:53">
      <c r="A427" s="33"/>
      <c r="B427" s="33"/>
      <c r="C427" s="33"/>
      <c r="D427" s="33"/>
      <c r="E427" s="33"/>
      <c r="F427" s="36"/>
      <c r="G427" s="33"/>
      <c r="H427" s="33"/>
      <c r="I427" s="33"/>
      <c r="J427" s="36">
        <v>74327975</v>
      </c>
      <c r="K427" s="30">
        <v>0</v>
      </c>
      <c r="L427" s="36" t="s">
        <v>921</v>
      </c>
      <c r="M427" s="33"/>
      <c r="N427" s="33"/>
      <c r="O427" s="33"/>
      <c r="P427" s="33"/>
      <c r="Q427" s="33"/>
      <c r="R427" s="36">
        <v>416.82</v>
      </c>
      <c r="S427" s="36" t="s">
        <v>404</v>
      </c>
      <c r="T427" s="36" t="s">
        <v>404</v>
      </c>
      <c r="U427" s="36" t="s">
        <v>386</v>
      </c>
      <c r="V427" s="36">
        <v>19</v>
      </c>
      <c r="W427" s="36">
        <v>0</v>
      </c>
      <c r="X427" s="36">
        <v>1</v>
      </c>
      <c r="Y427" s="36">
        <v>177016</v>
      </c>
      <c r="Z427" s="37">
        <v>44761.875</v>
      </c>
      <c r="AA427" s="36" t="s">
        <v>387</v>
      </c>
      <c r="AB427" s="36">
        <v>0</v>
      </c>
      <c r="AC427" s="37"/>
      <c r="AD427" s="37">
        <v>44761.875</v>
      </c>
      <c r="AE427" s="37">
        <v>40212.916666666664</v>
      </c>
      <c r="AF427" s="37">
        <v>44755.875</v>
      </c>
      <c r="AG427" s="37">
        <v>44755.875</v>
      </c>
      <c r="AH427" s="37">
        <v>43448.916666666664</v>
      </c>
      <c r="AI427" s="36"/>
      <c r="AJ427" s="36">
        <v>0</v>
      </c>
      <c r="AK427" s="36">
        <v>0</v>
      </c>
      <c r="AL427" s="36">
        <v>0</v>
      </c>
      <c r="AM427" s="36">
        <v>0</v>
      </c>
      <c r="AN427" s="36">
        <v>0</v>
      </c>
      <c r="AO427" s="36">
        <v>0</v>
      </c>
      <c r="AP427" s="36" t="s">
        <v>389</v>
      </c>
      <c r="AQ427" s="36">
        <v>42</v>
      </c>
      <c r="AR427" s="36" t="s">
        <v>400</v>
      </c>
      <c r="AS427" s="36">
        <v>49621</v>
      </c>
      <c r="AT427" s="36">
        <v>496.21</v>
      </c>
      <c r="AU427" s="36" t="s">
        <v>480</v>
      </c>
      <c r="AV427" s="43" t="s">
        <v>1079</v>
      </c>
      <c r="AW427" t="str">
        <f t="shared" si="18"/>
        <v>743279750PXDRX MXGUXL XLVX XRXUJX416.82SIMSIMNÃO190117701644761.875FNEL044761.87540212.916666666744755.87544755.87543448.9166666667000000AMIL42NEXT MUNICIPAL SÃO PAULO49621496.21SUSPENSÃORepasse</v>
      </c>
      <c r="AX427">
        <f t="shared" si="20"/>
        <v>0</v>
      </c>
      <c r="AY427">
        <v>7</v>
      </c>
      <c r="AZ427">
        <v>1</v>
      </c>
      <c r="BA427">
        <f t="shared" si="19"/>
        <v>0</v>
      </c>
    </row>
    <row r="428" spans="1:53">
      <c r="A428" s="33"/>
      <c r="B428" s="33"/>
      <c r="C428" s="33"/>
      <c r="D428" s="33"/>
      <c r="E428" s="33"/>
      <c r="F428" s="36"/>
      <c r="G428" s="33"/>
      <c r="H428" s="33"/>
      <c r="I428" s="33"/>
      <c r="J428" s="36">
        <v>74327975</v>
      </c>
      <c r="K428" s="30">
        <v>0</v>
      </c>
      <c r="L428" s="36" t="s">
        <v>921</v>
      </c>
      <c r="M428" s="33"/>
      <c r="N428" s="33"/>
      <c r="O428" s="33"/>
      <c r="P428" s="33"/>
      <c r="Q428" s="33"/>
      <c r="R428" s="36">
        <v>416.82</v>
      </c>
      <c r="S428" s="36" t="s">
        <v>404</v>
      </c>
      <c r="T428" s="36" t="s">
        <v>404</v>
      </c>
      <c r="U428" s="36" t="s">
        <v>386</v>
      </c>
      <c r="V428" s="36">
        <v>19</v>
      </c>
      <c r="W428" s="36">
        <v>0</v>
      </c>
      <c r="X428" s="36">
        <v>1</v>
      </c>
      <c r="Y428" s="36">
        <v>177016</v>
      </c>
      <c r="Z428" s="37">
        <v>44761.875</v>
      </c>
      <c r="AA428" s="36" t="s">
        <v>387</v>
      </c>
      <c r="AB428" s="36">
        <v>0</v>
      </c>
      <c r="AC428" s="37"/>
      <c r="AD428" s="37">
        <v>44761.875</v>
      </c>
      <c r="AE428" s="37">
        <v>40212.916666666664</v>
      </c>
      <c r="AF428" s="37">
        <v>44755.875</v>
      </c>
      <c r="AG428" s="37">
        <v>44755.875</v>
      </c>
      <c r="AH428" s="37">
        <v>43448.916666666664</v>
      </c>
      <c r="AI428" s="36"/>
      <c r="AJ428" s="36">
        <v>0</v>
      </c>
      <c r="AK428" s="36">
        <v>0</v>
      </c>
      <c r="AL428" s="36">
        <v>0</v>
      </c>
      <c r="AM428" s="36">
        <v>0</v>
      </c>
      <c r="AN428" s="36">
        <v>0</v>
      </c>
      <c r="AO428" s="36">
        <v>0</v>
      </c>
      <c r="AP428" s="36" t="s">
        <v>389</v>
      </c>
      <c r="AQ428" s="36">
        <v>42</v>
      </c>
      <c r="AR428" s="36" t="s">
        <v>400</v>
      </c>
      <c r="AS428" s="36">
        <v>49621</v>
      </c>
      <c r="AT428" s="36">
        <v>496.21</v>
      </c>
      <c r="AU428" s="36" t="s">
        <v>480</v>
      </c>
      <c r="AV428" s="43" t="s">
        <v>1079</v>
      </c>
      <c r="AW428" t="str">
        <f t="shared" si="18"/>
        <v>743279750PXDRX MXGUXL XLVX XRXUJX416.82SIMSIMNÃO190117701644761.875FNEL044761.87540212.916666666744755.87544755.87543448.9166666667000000AMIL42NEXT MUNICIPAL SÃO PAULO49621496.21SUSPENSÃORepasse</v>
      </c>
      <c r="AX428">
        <f t="shared" si="20"/>
        <v>1</v>
      </c>
      <c r="AY428">
        <v>7</v>
      </c>
      <c r="AZ428">
        <v>1</v>
      </c>
      <c r="BA428">
        <f t="shared" si="19"/>
        <v>1</v>
      </c>
    </row>
    <row r="429" spans="1:53">
      <c r="A429" s="33"/>
      <c r="B429" s="33"/>
      <c r="C429" s="33"/>
      <c r="D429" s="33"/>
      <c r="E429" s="33"/>
      <c r="F429" s="36"/>
      <c r="G429" s="33"/>
      <c r="H429" s="33"/>
      <c r="I429" s="33"/>
      <c r="J429" s="36">
        <v>74327975</v>
      </c>
      <c r="K429" s="30">
        <v>0</v>
      </c>
      <c r="L429" s="36" t="s">
        <v>921</v>
      </c>
      <c r="M429" s="33"/>
      <c r="N429" s="33"/>
      <c r="O429" s="33"/>
      <c r="P429" s="33"/>
      <c r="Q429" s="33"/>
      <c r="R429" s="36">
        <v>416.82</v>
      </c>
      <c r="S429" s="36" t="s">
        <v>404</v>
      </c>
      <c r="T429" s="36" t="s">
        <v>404</v>
      </c>
      <c r="U429" s="36" t="s">
        <v>386</v>
      </c>
      <c r="V429" s="36">
        <v>19</v>
      </c>
      <c r="W429" s="36">
        <v>0</v>
      </c>
      <c r="X429" s="36">
        <v>1</v>
      </c>
      <c r="Y429" s="36">
        <v>177016</v>
      </c>
      <c r="Z429" s="37">
        <v>44761.875</v>
      </c>
      <c r="AA429" s="36" t="s">
        <v>387</v>
      </c>
      <c r="AB429" s="36">
        <v>0</v>
      </c>
      <c r="AC429" s="37"/>
      <c r="AD429" s="37">
        <v>44761.875</v>
      </c>
      <c r="AE429" s="37">
        <v>40212.916666666664</v>
      </c>
      <c r="AF429" s="37">
        <v>44755.875</v>
      </c>
      <c r="AG429" s="37">
        <v>44755.875</v>
      </c>
      <c r="AH429" s="37">
        <v>43448.916666666664</v>
      </c>
      <c r="AI429" s="36"/>
      <c r="AJ429" s="36">
        <v>0</v>
      </c>
      <c r="AK429" s="36">
        <v>0</v>
      </c>
      <c r="AL429" s="36">
        <v>0</v>
      </c>
      <c r="AM429" s="36">
        <v>0</v>
      </c>
      <c r="AN429" s="36">
        <v>0</v>
      </c>
      <c r="AO429" s="36">
        <v>0</v>
      </c>
      <c r="AP429" s="36" t="s">
        <v>389</v>
      </c>
      <c r="AQ429" s="36">
        <v>42</v>
      </c>
      <c r="AR429" s="36" t="s">
        <v>400</v>
      </c>
      <c r="AS429" s="36">
        <v>49621</v>
      </c>
      <c r="AT429" s="36">
        <v>496.21</v>
      </c>
      <c r="AU429" s="36" t="s">
        <v>480</v>
      </c>
      <c r="AV429" s="43" t="s">
        <v>1079</v>
      </c>
      <c r="AW429" t="str">
        <f t="shared" si="18"/>
        <v>743279750PXDRX MXGUXL XLVX XRXUJX416.82SIMSIMNÃO190117701644761.875FNEL044761.87540212.916666666744755.87544755.87543448.9166666667000000AMIL42NEXT MUNICIPAL SÃO PAULO49621496.21SUSPENSÃORepasse</v>
      </c>
      <c r="AX429">
        <f t="shared" si="20"/>
        <v>1</v>
      </c>
      <c r="AY429">
        <v>7</v>
      </c>
      <c r="AZ429">
        <v>1</v>
      </c>
      <c r="BA429">
        <f t="shared" si="19"/>
        <v>1</v>
      </c>
    </row>
    <row r="430" spans="1:53">
      <c r="A430" s="33"/>
      <c r="B430" s="33"/>
      <c r="C430" s="33"/>
      <c r="D430" s="33"/>
      <c r="E430" s="33"/>
      <c r="F430" s="34"/>
      <c r="G430" s="33"/>
      <c r="H430" s="33"/>
      <c r="I430" s="33"/>
      <c r="J430" s="34">
        <v>74348481</v>
      </c>
      <c r="K430" s="29">
        <v>0</v>
      </c>
      <c r="L430" s="34" t="s">
        <v>918</v>
      </c>
      <c r="M430" s="33"/>
      <c r="N430" s="33"/>
      <c r="O430" s="33"/>
      <c r="P430" s="33"/>
      <c r="Q430" s="33"/>
      <c r="R430" s="34">
        <v>1038.1099999999999</v>
      </c>
      <c r="S430" s="34" t="s">
        <v>404</v>
      </c>
      <c r="T430" s="34" t="s">
        <v>404</v>
      </c>
      <c r="U430" s="34" t="s">
        <v>404</v>
      </c>
      <c r="V430" s="34">
        <v>19</v>
      </c>
      <c r="W430" s="34">
        <v>0</v>
      </c>
      <c r="X430" s="34">
        <v>1</v>
      </c>
      <c r="Y430" s="34">
        <v>176779</v>
      </c>
      <c r="Z430" s="35">
        <v>44761.875</v>
      </c>
      <c r="AA430" s="34" t="s">
        <v>387</v>
      </c>
      <c r="AB430" s="34">
        <v>0</v>
      </c>
      <c r="AC430" s="35"/>
      <c r="AD430" s="35">
        <v>44761.875</v>
      </c>
      <c r="AE430" s="35">
        <v>40400.875</v>
      </c>
      <c r="AF430" s="35">
        <v>43454.916666666664</v>
      </c>
      <c r="AG430" s="35"/>
      <c r="AH430" s="35">
        <v>43448.916666666664</v>
      </c>
      <c r="AI430" s="34"/>
      <c r="AJ430" s="34">
        <v>0</v>
      </c>
      <c r="AK430" s="34">
        <v>0</v>
      </c>
      <c r="AL430" s="34">
        <v>0</v>
      </c>
      <c r="AM430" s="34">
        <v>0</v>
      </c>
      <c r="AN430" s="34">
        <v>0</v>
      </c>
      <c r="AO430" s="34">
        <v>0</v>
      </c>
      <c r="AP430" s="34" t="s">
        <v>389</v>
      </c>
      <c r="AQ430" s="34">
        <v>42</v>
      </c>
      <c r="AR430" s="34" t="s">
        <v>476</v>
      </c>
      <c r="AS430" s="34">
        <v>123586</v>
      </c>
      <c r="AT430" s="34">
        <v>1235.8599999999999</v>
      </c>
      <c r="AU430" s="34" t="s">
        <v>408</v>
      </c>
      <c r="AV430" s="43" t="s">
        <v>1079</v>
      </c>
      <c r="AW430" t="str">
        <f t="shared" si="18"/>
        <v>743484810XXXW RXVX BXNFXM BRXTX1038.11SIMSIMSIM190117677944761.875FNEL044761.87540400.87543454.916666666743448.9166666667000000AMIL42AMIL 400 QC NACIONAL1235861235.86ATIVORepasse</v>
      </c>
      <c r="AX430">
        <f t="shared" si="20"/>
        <v>0</v>
      </c>
      <c r="AY430">
        <v>7</v>
      </c>
      <c r="AZ430">
        <v>1</v>
      </c>
      <c r="BA430">
        <f t="shared" si="19"/>
        <v>0</v>
      </c>
    </row>
    <row r="431" spans="1:53">
      <c r="A431" s="33"/>
      <c r="B431" s="33"/>
      <c r="C431" s="33"/>
      <c r="D431" s="33"/>
      <c r="E431" s="33"/>
      <c r="F431" s="34"/>
      <c r="G431" s="33"/>
      <c r="H431" s="33"/>
      <c r="I431" s="33"/>
      <c r="J431" s="34">
        <v>74348481</v>
      </c>
      <c r="K431" s="29">
        <v>0</v>
      </c>
      <c r="L431" s="34" t="s">
        <v>918</v>
      </c>
      <c r="M431" s="33"/>
      <c r="N431" s="33"/>
      <c r="O431" s="33"/>
      <c r="P431" s="33"/>
      <c r="Q431" s="33"/>
      <c r="R431" s="34">
        <v>1038.1099999999999</v>
      </c>
      <c r="S431" s="34" t="s">
        <v>404</v>
      </c>
      <c r="T431" s="34" t="s">
        <v>404</v>
      </c>
      <c r="U431" s="34" t="s">
        <v>404</v>
      </c>
      <c r="V431" s="34">
        <v>19</v>
      </c>
      <c r="W431" s="34">
        <v>0</v>
      </c>
      <c r="X431" s="34">
        <v>1</v>
      </c>
      <c r="Y431" s="34">
        <v>176779</v>
      </c>
      <c r="Z431" s="35">
        <v>44761.875</v>
      </c>
      <c r="AA431" s="34" t="s">
        <v>387</v>
      </c>
      <c r="AB431" s="34">
        <v>0</v>
      </c>
      <c r="AC431" s="35"/>
      <c r="AD431" s="35">
        <v>44761.875</v>
      </c>
      <c r="AE431" s="35">
        <v>40400.875</v>
      </c>
      <c r="AF431" s="35">
        <v>43454.916666666664</v>
      </c>
      <c r="AG431" s="35"/>
      <c r="AH431" s="35">
        <v>43448.916666666664</v>
      </c>
      <c r="AI431" s="34"/>
      <c r="AJ431" s="34">
        <v>0</v>
      </c>
      <c r="AK431" s="34">
        <v>0</v>
      </c>
      <c r="AL431" s="34">
        <v>0</v>
      </c>
      <c r="AM431" s="34">
        <v>0</v>
      </c>
      <c r="AN431" s="34">
        <v>0</v>
      </c>
      <c r="AO431" s="34">
        <v>0</v>
      </c>
      <c r="AP431" s="34" t="s">
        <v>389</v>
      </c>
      <c r="AQ431" s="34">
        <v>42</v>
      </c>
      <c r="AR431" s="34" t="s">
        <v>476</v>
      </c>
      <c r="AS431" s="34">
        <v>123586</v>
      </c>
      <c r="AT431" s="34">
        <v>1235.8599999999999</v>
      </c>
      <c r="AU431" s="34" t="s">
        <v>408</v>
      </c>
      <c r="AV431" s="43" t="s">
        <v>1079</v>
      </c>
      <c r="AW431" t="str">
        <f t="shared" si="18"/>
        <v>743484810XXXW RXVX BXNFXM BRXTX1038.11SIMSIMSIM190117677944761.875FNEL044761.87540400.87543454.916666666743448.9166666667000000AMIL42AMIL 400 QC NACIONAL1235861235.86ATIVORepasse</v>
      </c>
      <c r="AX431">
        <f t="shared" si="20"/>
        <v>1</v>
      </c>
      <c r="AY431">
        <v>7</v>
      </c>
      <c r="AZ431">
        <v>1</v>
      </c>
      <c r="BA431">
        <f t="shared" si="19"/>
        <v>1</v>
      </c>
    </row>
    <row r="432" spans="1:53">
      <c r="A432" s="33"/>
      <c r="B432" s="33"/>
      <c r="C432" s="33"/>
      <c r="D432" s="33"/>
      <c r="E432" s="33"/>
      <c r="F432" s="34"/>
      <c r="G432" s="33"/>
      <c r="H432" s="33"/>
      <c r="I432" s="33"/>
      <c r="J432" s="34">
        <v>74348481</v>
      </c>
      <c r="K432" s="29">
        <v>0</v>
      </c>
      <c r="L432" s="34" t="s">
        <v>918</v>
      </c>
      <c r="M432" s="33"/>
      <c r="N432" s="33"/>
      <c r="O432" s="33"/>
      <c r="P432" s="33"/>
      <c r="Q432" s="33"/>
      <c r="R432" s="34">
        <v>1038.1099999999999</v>
      </c>
      <c r="S432" s="34" t="s">
        <v>404</v>
      </c>
      <c r="T432" s="34" t="s">
        <v>404</v>
      </c>
      <c r="U432" s="34" t="s">
        <v>404</v>
      </c>
      <c r="V432" s="34">
        <v>19</v>
      </c>
      <c r="W432" s="34">
        <v>0</v>
      </c>
      <c r="X432" s="34">
        <v>1</v>
      </c>
      <c r="Y432" s="34">
        <v>176779</v>
      </c>
      <c r="Z432" s="35">
        <v>44761.875</v>
      </c>
      <c r="AA432" s="34" t="s">
        <v>387</v>
      </c>
      <c r="AB432" s="34">
        <v>0</v>
      </c>
      <c r="AC432" s="35"/>
      <c r="AD432" s="35">
        <v>44761.875</v>
      </c>
      <c r="AE432" s="35">
        <v>40400.875</v>
      </c>
      <c r="AF432" s="35">
        <v>43454.916666666664</v>
      </c>
      <c r="AG432" s="35"/>
      <c r="AH432" s="35">
        <v>43448.916666666664</v>
      </c>
      <c r="AI432" s="34"/>
      <c r="AJ432" s="34">
        <v>0</v>
      </c>
      <c r="AK432" s="34">
        <v>0</v>
      </c>
      <c r="AL432" s="34">
        <v>0</v>
      </c>
      <c r="AM432" s="34">
        <v>0</v>
      </c>
      <c r="AN432" s="34">
        <v>0</v>
      </c>
      <c r="AO432" s="34">
        <v>0</v>
      </c>
      <c r="AP432" s="34" t="s">
        <v>389</v>
      </c>
      <c r="AQ432" s="34">
        <v>42</v>
      </c>
      <c r="AR432" s="34" t="s">
        <v>476</v>
      </c>
      <c r="AS432" s="34">
        <v>123586</v>
      </c>
      <c r="AT432" s="34">
        <v>1235.8599999999999</v>
      </c>
      <c r="AU432" s="34" t="s">
        <v>408</v>
      </c>
      <c r="AV432" s="43" t="s">
        <v>1079</v>
      </c>
      <c r="AW432" t="str">
        <f t="shared" si="18"/>
        <v>743484810XXXW RXVX BXNFXM BRXTX1038.11SIMSIMSIM190117677944761.875FNEL044761.87540400.87543454.916666666743448.9166666667000000AMIL42AMIL 400 QC NACIONAL1235861235.86ATIVORepasse</v>
      </c>
      <c r="AX432">
        <f t="shared" si="20"/>
        <v>1</v>
      </c>
      <c r="AY432">
        <v>7</v>
      </c>
      <c r="AZ432">
        <v>1</v>
      </c>
      <c r="BA432">
        <f t="shared" si="19"/>
        <v>1</v>
      </c>
    </row>
    <row r="433" spans="1:53">
      <c r="A433" s="33"/>
      <c r="B433" s="33"/>
      <c r="C433" s="33"/>
      <c r="D433" s="33"/>
      <c r="E433" s="33"/>
      <c r="F433" s="34"/>
      <c r="G433" s="33"/>
      <c r="H433" s="33"/>
      <c r="I433" s="33"/>
      <c r="J433" s="34">
        <v>74386936</v>
      </c>
      <c r="K433" s="29">
        <v>0</v>
      </c>
      <c r="L433" s="34" t="s">
        <v>558</v>
      </c>
      <c r="M433" s="33"/>
      <c r="N433" s="33"/>
      <c r="O433" s="33"/>
      <c r="P433" s="33"/>
      <c r="Q433" s="33"/>
      <c r="R433" s="34">
        <v>1475.23</v>
      </c>
      <c r="S433" s="34" t="s">
        <v>404</v>
      </c>
      <c r="T433" s="34" t="s">
        <v>404</v>
      </c>
      <c r="U433" s="34" t="s">
        <v>404</v>
      </c>
      <c r="V433" s="34">
        <v>35</v>
      </c>
      <c r="W433" s="34">
        <v>0</v>
      </c>
      <c r="X433" s="34">
        <v>1</v>
      </c>
      <c r="Y433" s="34">
        <v>182636</v>
      </c>
      <c r="Z433" s="35">
        <v>44777.875</v>
      </c>
      <c r="AA433" s="34" t="s">
        <v>557</v>
      </c>
      <c r="AB433" s="34">
        <v>0</v>
      </c>
      <c r="AC433" s="35"/>
      <c r="AD433" s="35">
        <v>44777.875</v>
      </c>
      <c r="AE433" s="35">
        <v>33406.875</v>
      </c>
      <c r="AF433" s="35">
        <v>43454.916666666664</v>
      </c>
      <c r="AG433" s="35"/>
      <c r="AH433" s="35">
        <v>43465.916666666664</v>
      </c>
      <c r="AI433" s="34"/>
      <c r="AJ433" s="34">
        <v>0</v>
      </c>
      <c r="AK433" s="34">
        <v>0</v>
      </c>
      <c r="AL433" s="34">
        <v>0</v>
      </c>
      <c r="AM433" s="34">
        <v>0</v>
      </c>
      <c r="AN433" s="34">
        <v>0</v>
      </c>
      <c r="AO433" s="34">
        <v>0</v>
      </c>
      <c r="AP433" s="34" t="s">
        <v>389</v>
      </c>
      <c r="AQ433" s="34">
        <v>42</v>
      </c>
      <c r="AR433" s="34" t="s">
        <v>476</v>
      </c>
      <c r="AS433" s="34">
        <v>177736</v>
      </c>
      <c r="AT433" s="34">
        <v>1777.36</v>
      </c>
      <c r="AU433" s="34" t="s">
        <v>408</v>
      </c>
      <c r="AV433" s="43" t="s">
        <v>1079</v>
      </c>
      <c r="AW433" t="str">
        <f t="shared" si="18"/>
        <v>743869360TULXX FXBRXWXX WXVXLWXNTX1475.23SIMSIMSIM350118263644777.875CLUBE ASSBRA BENEFICIOS044777.87533406.87543454.916666666743465.9166666667000000AMIL42AMIL 400 QC NACIONAL1777361777.36ATIVORepasse</v>
      </c>
      <c r="AX433">
        <f t="shared" si="20"/>
        <v>0</v>
      </c>
      <c r="AY433">
        <v>8</v>
      </c>
      <c r="AZ433">
        <v>1</v>
      </c>
      <c r="BA433">
        <f t="shared" si="19"/>
        <v>0</v>
      </c>
    </row>
    <row r="434" spans="1:53">
      <c r="A434" s="33"/>
      <c r="B434" s="33"/>
      <c r="C434" s="33"/>
      <c r="D434" s="33"/>
      <c r="E434" s="33"/>
      <c r="F434" s="36">
        <v>1189445000</v>
      </c>
      <c r="G434" s="33"/>
      <c r="H434" s="33"/>
      <c r="I434" s="33"/>
      <c r="J434" s="36">
        <v>74386937</v>
      </c>
      <c r="K434" s="30">
        <v>0</v>
      </c>
      <c r="L434" s="36" t="s">
        <v>559</v>
      </c>
      <c r="M434" s="33"/>
      <c r="N434" s="33"/>
      <c r="O434" s="33"/>
      <c r="P434" s="33"/>
      <c r="Q434" s="33"/>
      <c r="R434" s="36">
        <v>2130.0700000000002</v>
      </c>
      <c r="S434" s="36" t="s">
        <v>404</v>
      </c>
      <c r="T434" s="36" t="s">
        <v>404</v>
      </c>
      <c r="U434" s="36" t="s">
        <v>404</v>
      </c>
      <c r="V434" s="36">
        <v>57</v>
      </c>
      <c r="W434" s="36">
        <v>0</v>
      </c>
      <c r="X434" s="36">
        <v>1</v>
      </c>
      <c r="Y434" s="36">
        <v>182640</v>
      </c>
      <c r="Z434" s="37">
        <v>44777.875</v>
      </c>
      <c r="AA434" s="36" t="s">
        <v>392</v>
      </c>
      <c r="AB434" s="36">
        <v>0</v>
      </c>
      <c r="AC434" s="37"/>
      <c r="AD434" s="37">
        <v>44777.875</v>
      </c>
      <c r="AE434" s="37">
        <v>31858.875</v>
      </c>
      <c r="AF434" s="37">
        <v>43454.916666666664</v>
      </c>
      <c r="AG434" s="37"/>
      <c r="AH434" s="37">
        <v>43465.916666666664</v>
      </c>
      <c r="AI434" s="36"/>
      <c r="AJ434" s="36">
        <v>0</v>
      </c>
      <c r="AK434" s="36">
        <v>0</v>
      </c>
      <c r="AL434" s="36">
        <v>0</v>
      </c>
      <c r="AM434" s="36">
        <v>0</v>
      </c>
      <c r="AN434" s="36">
        <v>0</v>
      </c>
      <c r="AO434" s="36">
        <v>0</v>
      </c>
      <c r="AP434" s="36" t="s">
        <v>389</v>
      </c>
      <c r="AQ434" s="36">
        <v>42</v>
      </c>
      <c r="AR434" s="36" t="s">
        <v>390</v>
      </c>
      <c r="AS434" s="36">
        <v>183343</v>
      </c>
      <c r="AT434" s="36">
        <v>1833.43</v>
      </c>
      <c r="AU434" s="36" t="s">
        <v>408</v>
      </c>
      <c r="AV434" s="43" t="s">
        <v>1079</v>
      </c>
      <c r="AW434" t="str">
        <f t="shared" si="18"/>
        <v>1189445000743869370MXYLLX GXMX DX XRXUJX2130.07SIMSIMSIM570118264044777.875ANMEP044777.87531858.87543454.916666666743465.9166666667000000AMIL42AMIL 400 QP NACIONAL1833431833.43ATIVORepasse</v>
      </c>
      <c r="AX434">
        <f t="shared" si="20"/>
        <v>0</v>
      </c>
      <c r="AY434">
        <v>8</v>
      </c>
      <c r="AZ434">
        <v>1</v>
      </c>
      <c r="BA434">
        <f t="shared" si="19"/>
        <v>0</v>
      </c>
    </row>
    <row r="435" spans="1:53">
      <c r="A435" s="33"/>
      <c r="B435" s="33"/>
      <c r="C435" s="33"/>
      <c r="D435" s="33"/>
      <c r="E435" s="33"/>
      <c r="F435" s="34">
        <v>1189455000</v>
      </c>
      <c r="G435" s="33"/>
      <c r="H435" s="33"/>
      <c r="I435" s="33"/>
      <c r="J435" s="34">
        <v>74386950</v>
      </c>
      <c r="K435" s="29">
        <v>0</v>
      </c>
      <c r="L435" s="34" t="s">
        <v>555</v>
      </c>
      <c r="M435" s="33"/>
      <c r="N435" s="33"/>
      <c r="O435" s="33"/>
      <c r="P435" s="33"/>
      <c r="Q435" s="33"/>
      <c r="R435" s="34">
        <v>2026.2</v>
      </c>
      <c r="S435" s="34" t="s">
        <v>404</v>
      </c>
      <c r="T435" s="34" t="s">
        <v>404</v>
      </c>
      <c r="U435" s="34" t="s">
        <v>404</v>
      </c>
      <c r="V435" s="34">
        <v>19</v>
      </c>
      <c r="W435" s="34">
        <v>0</v>
      </c>
      <c r="X435" s="34">
        <v>1</v>
      </c>
      <c r="Y435" s="34">
        <v>182523</v>
      </c>
      <c r="Z435" s="35">
        <v>44777.875</v>
      </c>
      <c r="AA435" s="34" t="s">
        <v>387</v>
      </c>
      <c r="AB435" s="34">
        <v>0</v>
      </c>
      <c r="AC435" s="35"/>
      <c r="AD435" s="35">
        <v>44777.875</v>
      </c>
      <c r="AE435" s="35">
        <v>36242.875</v>
      </c>
      <c r="AF435" s="35">
        <v>44741.875</v>
      </c>
      <c r="AG435" s="35">
        <v>44711.875</v>
      </c>
      <c r="AH435" s="35">
        <v>43465.916666666664</v>
      </c>
      <c r="AI435" s="34"/>
      <c r="AJ435" s="34">
        <v>0</v>
      </c>
      <c r="AK435" s="34">
        <v>0</v>
      </c>
      <c r="AL435" s="34">
        <v>0</v>
      </c>
      <c r="AM435" s="34">
        <v>0</v>
      </c>
      <c r="AN435" s="34">
        <v>0</v>
      </c>
      <c r="AO435" s="34">
        <v>0</v>
      </c>
      <c r="AP435" s="34" t="s">
        <v>389</v>
      </c>
      <c r="AQ435" s="34">
        <v>42</v>
      </c>
      <c r="AR435" s="34" t="s">
        <v>483</v>
      </c>
      <c r="AS435" s="34">
        <v>24121</v>
      </c>
      <c r="AT435" s="34">
        <v>2412.1</v>
      </c>
      <c r="AU435" s="34" t="s">
        <v>408</v>
      </c>
      <c r="AV435" s="43" t="s">
        <v>1079</v>
      </c>
      <c r="AW435" t="str">
        <f t="shared" si="18"/>
        <v>1189455000743869500RXXX GXLXXX MXDXXRX XLVX2026.2SIMSIMSIM190118252344777.875FNEL044777.87536242.87544741.87544711.87543465.9166666667000000AMIL42AMIL 700 QP NACIONAL241212412.1ATIVORepasse</v>
      </c>
      <c r="AX435">
        <f t="shared" si="20"/>
        <v>0</v>
      </c>
      <c r="AY435">
        <v>8</v>
      </c>
      <c r="AZ435">
        <v>1</v>
      </c>
      <c r="BA435">
        <f t="shared" si="19"/>
        <v>0</v>
      </c>
    </row>
    <row r="436" spans="1:53">
      <c r="A436" s="33"/>
      <c r="B436" s="33"/>
      <c r="C436" s="33"/>
      <c r="D436" s="33"/>
      <c r="E436" s="33"/>
      <c r="F436" s="34">
        <v>1201671000</v>
      </c>
      <c r="G436" s="33"/>
      <c r="H436" s="33"/>
      <c r="I436" s="33"/>
      <c r="J436" s="34">
        <v>74386952</v>
      </c>
      <c r="K436" s="29">
        <v>0</v>
      </c>
      <c r="L436" s="34" t="s">
        <v>560</v>
      </c>
      <c r="M436" s="33"/>
      <c r="N436" s="33"/>
      <c r="O436" s="33"/>
      <c r="P436" s="33"/>
      <c r="Q436" s="33"/>
      <c r="R436" s="34">
        <v>1761.09</v>
      </c>
      <c r="S436" s="34" t="s">
        <v>404</v>
      </c>
      <c r="T436" s="34" t="s">
        <v>404</v>
      </c>
      <c r="U436" s="34" t="s">
        <v>404</v>
      </c>
      <c r="V436" s="34">
        <v>232</v>
      </c>
      <c r="W436" s="34">
        <v>0</v>
      </c>
      <c r="X436" s="34">
        <v>1</v>
      </c>
      <c r="Y436" s="34">
        <v>182890</v>
      </c>
      <c r="Z436" s="35">
        <v>44777.875</v>
      </c>
      <c r="AA436" s="34" t="s">
        <v>499</v>
      </c>
      <c r="AB436" s="34">
        <v>0</v>
      </c>
      <c r="AC436" s="35"/>
      <c r="AD436" s="35">
        <v>44777.875</v>
      </c>
      <c r="AE436" s="35">
        <v>31185.875</v>
      </c>
      <c r="AF436" s="35">
        <v>43454.916666666664</v>
      </c>
      <c r="AG436" s="35"/>
      <c r="AH436" s="35">
        <v>43465.916666666664</v>
      </c>
      <c r="AI436" s="34"/>
      <c r="AJ436" s="34">
        <v>0</v>
      </c>
      <c r="AK436" s="34">
        <v>0</v>
      </c>
      <c r="AL436" s="34">
        <v>0</v>
      </c>
      <c r="AM436" s="34">
        <v>0</v>
      </c>
      <c r="AN436" s="34">
        <v>0</v>
      </c>
      <c r="AO436" s="34">
        <v>0</v>
      </c>
      <c r="AP436" s="34" t="s">
        <v>389</v>
      </c>
      <c r="AQ436" s="34">
        <v>42</v>
      </c>
      <c r="AR436" s="34" t="s">
        <v>390</v>
      </c>
      <c r="AS436" s="34">
        <v>212179</v>
      </c>
      <c r="AT436" s="34">
        <v>2121.79</v>
      </c>
      <c r="AU436" s="34" t="s">
        <v>408</v>
      </c>
      <c r="AV436" s="43" t="s">
        <v>1079</v>
      </c>
      <c r="AW436" t="str">
        <f t="shared" si="18"/>
        <v>1201671000743869520LXVXX MXXX VXWXNWXLX DXX1761.09SIMSIMSIM2320118289044777.875SEEB - BA044777.87531185.87543454.916666666743465.9166666667000000AMIL42AMIL 400 QP NACIONAL2121792121.79ATIVORepasse</v>
      </c>
      <c r="AX436">
        <f t="shared" si="20"/>
        <v>0</v>
      </c>
      <c r="AY436">
        <v>8</v>
      </c>
      <c r="AZ436">
        <v>1</v>
      </c>
      <c r="BA436">
        <f t="shared" si="19"/>
        <v>0</v>
      </c>
    </row>
    <row r="437" spans="1:53">
      <c r="A437" s="33"/>
      <c r="B437" s="33"/>
      <c r="C437" s="33"/>
      <c r="D437" s="33"/>
      <c r="E437" s="33"/>
      <c r="F437" s="36">
        <v>1201671000</v>
      </c>
      <c r="G437" s="33"/>
      <c r="H437" s="33"/>
      <c r="I437" s="33"/>
      <c r="J437" s="36">
        <v>74386953</v>
      </c>
      <c r="K437" s="30">
        <v>0</v>
      </c>
      <c r="L437" s="36" t="s">
        <v>561</v>
      </c>
      <c r="M437" s="33"/>
      <c r="N437" s="33"/>
      <c r="O437" s="33"/>
      <c r="P437" s="33"/>
      <c r="Q437" s="33"/>
      <c r="R437" s="36">
        <v>975.82</v>
      </c>
      <c r="S437" s="36" t="s">
        <v>404</v>
      </c>
      <c r="T437" s="36" t="s">
        <v>404</v>
      </c>
      <c r="U437" s="36" t="s">
        <v>404</v>
      </c>
      <c r="V437" s="36">
        <v>232</v>
      </c>
      <c r="W437" s="36">
        <v>0</v>
      </c>
      <c r="X437" s="36">
        <v>1</v>
      </c>
      <c r="Y437" s="36">
        <v>182890</v>
      </c>
      <c r="Z437" s="37">
        <v>44777.875</v>
      </c>
      <c r="AA437" s="36" t="s">
        <v>499</v>
      </c>
      <c r="AB437" s="36">
        <v>1</v>
      </c>
      <c r="AC437" s="37"/>
      <c r="AD437" s="37">
        <v>44777.875</v>
      </c>
      <c r="AE437" s="37">
        <v>41714.875</v>
      </c>
      <c r="AF437" s="37">
        <v>43454.916666666664</v>
      </c>
      <c r="AG437" s="37"/>
      <c r="AH437" s="37">
        <v>43465.916666666664</v>
      </c>
      <c r="AI437" s="36"/>
      <c r="AJ437" s="36">
        <v>0</v>
      </c>
      <c r="AK437" s="36">
        <v>0</v>
      </c>
      <c r="AL437" s="36">
        <v>0</v>
      </c>
      <c r="AM437" s="36">
        <v>0</v>
      </c>
      <c r="AN437" s="36">
        <v>0</v>
      </c>
      <c r="AO437" s="36">
        <v>0</v>
      </c>
      <c r="AP437" s="36" t="s">
        <v>389</v>
      </c>
      <c r="AQ437" s="36">
        <v>42</v>
      </c>
      <c r="AR437" s="36" t="s">
        <v>390</v>
      </c>
      <c r="AS437" s="36">
        <v>117568</v>
      </c>
      <c r="AT437" s="36">
        <v>1175.68</v>
      </c>
      <c r="AU437" s="36" t="s">
        <v>408</v>
      </c>
      <c r="AV437" s="43" t="s">
        <v>1079</v>
      </c>
      <c r="AW437" t="str">
        <f t="shared" si="18"/>
        <v>1201671000743869530LUWX MXXX VXWXNWXLX GUXMXRXX975.82SIMSIMSIM2320118289044777.875SEEB - BA144777.87541714.87543454.916666666743465.9166666667000000AMIL42AMIL 400 QP NACIONAL1175681175.68ATIVORepasse</v>
      </c>
      <c r="AX437">
        <f t="shared" si="20"/>
        <v>0</v>
      </c>
      <c r="AY437">
        <v>8</v>
      </c>
      <c r="AZ437">
        <v>1</v>
      </c>
      <c r="BA437">
        <f t="shared" si="19"/>
        <v>0</v>
      </c>
    </row>
    <row r="438" spans="1:53">
      <c r="A438" s="33"/>
      <c r="B438" s="33"/>
      <c r="C438" s="33"/>
      <c r="D438" s="33"/>
      <c r="E438" s="33"/>
      <c r="F438" s="34">
        <v>1191011000</v>
      </c>
      <c r="G438" s="33"/>
      <c r="H438" s="33"/>
      <c r="I438" s="33"/>
      <c r="J438" s="34">
        <v>74386956</v>
      </c>
      <c r="K438" s="29">
        <v>0</v>
      </c>
      <c r="L438" s="34" t="s">
        <v>562</v>
      </c>
      <c r="M438" s="33"/>
      <c r="N438" s="33"/>
      <c r="O438" s="33"/>
      <c r="P438" s="33"/>
      <c r="Q438" s="33"/>
      <c r="R438" s="34">
        <v>2212.9899999999998</v>
      </c>
      <c r="S438" s="34" t="s">
        <v>404</v>
      </c>
      <c r="T438" s="34" t="s">
        <v>404</v>
      </c>
      <c r="U438" s="34" t="s">
        <v>404</v>
      </c>
      <c r="V438" s="34">
        <v>220</v>
      </c>
      <c r="W438" s="34">
        <v>0</v>
      </c>
      <c r="X438" s="34">
        <v>1</v>
      </c>
      <c r="Y438" s="34">
        <v>182908</v>
      </c>
      <c r="Z438" s="35">
        <v>44777.875</v>
      </c>
      <c r="AA438" s="34" t="s">
        <v>473</v>
      </c>
      <c r="AB438" s="34">
        <v>0</v>
      </c>
      <c r="AC438" s="35"/>
      <c r="AD438" s="35">
        <v>44777.875</v>
      </c>
      <c r="AE438" s="35">
        <v>33659.875</v>
      </c>
      <c r="AF438" s="35">
        <v>44396.875</v>
      </c>
      <c r="AG438" s="35">
        <v>44376.875</v>
      </c>
      <c r="AH438" s="35">
        <v>43465.916666666664</v>
      </c>
      <c r="AI438" s="34"/>
      <c r="AJ438" s="34">
        <v>0</v>
      </c>
      <c r="AK438" s="34">
        <v>0</v>
      </c>
      <c r="AL438" s="34">
        <v>0</v>
      </c>
      <c r="AM438" s="34">
        <v>0</v>
      </c>
      <c r="AN438" s="34">
        <v>0</v>
      </c>
      <c r="AO438" s="34">
        <v>0</v>
      </c>
      <c r="AP438" s="34" t="s">
        <v>389</v>
      </c>
      <c r="AQ438" s="34">
        <v>42</v>
      </c>
      <c r="AR438" s="34" t="s">
        <v>398</v>
      </c>
      <c r="AS438" s="34">
        <v>263453</v>
      </c>
      <c r="AT438" s="34">
        <v>2634.53</v>
      </c>
      <c r="AU438" s="34" t="s">
        <v>408</v>
      </c>
      <c r="AV438" s="43" t="s">
        <v>1079</v>
      </c>
      <c r="AW438" t="str">
        <f t="shared" si="18"/>
        <v>1191011000743869560DXNXLX MXQUXTX XNTX DX XLXVXXRX2212.99SIMSIMSIM2200118290844777.875ABREC044777.87533659.87544396.87544376.87543465.9166666667000000AMIL42AMIL 500 QP NACIONAL2634532634.53ATIVORepasse</v>
      </c>
      <c r="AX438">
        <f t="shared" si="20"/>
        <v>0</v>
      </c>
      <c r="AY438">
        <v>8</v>
      </c>
      <c r="AZ438">
        <v>1</v>
      </c>
      <c r="BA438">
        <f t="shared" si="19"/>
        <v>0</v>
      </c>
    </row>
    <row r="439" spans="1:53">
      <c r="A439" s="33"/>
      <c r="B439" s="33"/>
      <c r="C439" s="33"/>
      <c r="D439" s="33"/>
      <c r="E439" s="33"/>
      <c r="F439" s="36">
        <v>1189426000</v>
      </c>
      <c r="G439" s="33"/>
      <c r="H439" s="33"/>
      <c r="I439" s="33"/>
      <c r="J439" s="36">
        <v>74388865</v>
      </c>
      <c r="K439" s="30">
        <v>0</v>
      </c>
      <c r="L439" s="36" t="s">
        <v>554</v>
      </c>
      <c r="M439" s="33"/>
      <c r="N439" s="33"/>
      <c r="O439" s="33"/>
      <c r="P439" s="33"/>
      <c r="Q439" s="33"/>
      <c r="R439" s="36">
        <v>2212.9899999999998</v>
      </c>
      <c r="S439" s="36" t="s">
        <v>404</v>
      </c>
      <c r="T439" s="36" t="s">
        <v>404</v>
      </c>
      <c r="U439" s="36" t="s">
        <v>404</v>
      </c>
      <c r="V439" s="36">
        <v>57</v>
      </c>
      <c r="W439" s="36">
        <v>0</v>
      </c>
      <c r="X439" s="36">
        <v>1</v>
      </c>
      <c r="Y439" s="36">
        <v>181949</v>
      </c>
      <c r="Z439" s="37">
        <v>44777.875</v>
      </c>
      <c r="AA439" s="36" t="s">
        <v>392</v>
      </c>
      <c r="AB439" s="36">
        <v>0</v>
      </c>
      <c r="AC439" s="37">
        <v>44766.875</v>
      </c>
      <c r="AD439" s="37">
        <v>44777.875</v>
      </c>
      <c r="AE439" s="37">
        <v>32402.875</v>
      </c>
      <c r="AF439" s="37">
        <v>44766.875</v>
      </c>
      <c r="AG439" s="37"/>
      <c r="AH439" s="37">
        <v>43465.916666666664</v>
      </c>
      <c r="AI439" s="36"/>
      <c r="AJ439" s="36">
        <v>0</v>
      </c>
      <c r="AK439" s="36">
        <v>0</v>
      </c>
      <c r="AL439" s="36">
        <v>0</v>
      </c>
      <c r="AM439" s="36">
        <v>0</v>
      </c>
      <c r="AN439" s="36">
        <v>0</v>
      </c>
      <c r="AO439" s="36">
        <v>0</v>
      </c>
      <c r="AP439" s="36" t="s">
        <v>389</v>
      </c>
      <c r="AQ439" s="36">
        <v>42</v>
      </c>
      <c r="AR439" s="36" t="s">
        <v>398</v>
      </c>
      <c r="AS439" s="36">
        <v>263453</v>
      </c>
      <c r="AT439" s="36">
        <v>2634.53</v>
      </c>
      <c r="AU439" s="36" t="s">
        <v>391</v>
      </c>
      <c r="AV439" s="43" t="s">
        <v>1079</v>
      </c>
      <c r="AW439" t="str">
        <f t="shared" si="18"/>
        <v>1189426000743888650LXRXX DXNTX GUXMXRXX2212.99SIMSIMSIM570118194944777.875ANMEP044766.87544777.87532402.87544766.87543465.9166666667000000AMIL42AMIL 500 QP NACIONAL2634532634.53INATIVORepasse</v>
      </c>
      <c r="AX439">
        <f t="shared" si="20"/>
        <v>0</v>
      </c>
      <c r="AY439">
        <v>8</v>
      </c>
      <c r="AZ439">
        <v>1</v>
      </c>
      <c r="BA439">
        <f t="shared" si="19"/>
        <v>0</v>
      </c>
    </row>
    <row r="440" spans="1:53">
      <c r="A440" s="33"/>
      <c r="B440" s="33"/>
      <c r="C440" s="33"/>
      <c r="D440" s="33"/>
      <c r="E440" s="33"/>
      <c r="F440" s="36">
        <v>1189455000</v>
      </c>
      <c r="G440" s="33"/>
      <c r="H440" s="33"/>
      <c r="I440" s="33"/>
      <c r="J440" s="36">
        <v>74388928</v>
      </c>
      <c r="K440" s="30">
        <v>0</v>
      </c>
      <c r="L440" s="36" t="s">
        <v>556</v>
      </c>
      <c r="M440" s="33"/>
      <c r="N440" s="33"/>
      <c r="O440" s="33"/>
      <c r="P440" s="33"/>
      <c r="Q440" s="33"/>
      <c r="R440" s="36">
        <v>2212.9899999999998</v>
      </c>
      <c r="S440" s="36" t="s">
        <v>404</v>
      </c>
      <c r="T440" s="36" t="s">
        <v>404</v>
      </c>
      <c r="U440" s="36" t="s">
        <v>404</v>
      </c>
      <c r="V440" s="36">
        <v>19</v>
      </c>
      <c r="W440" s="36">
        <v>0</v>
      </c>
      <c r="X440" s="36">
        <v>1</v>
      </c>
      <c r="Y440" s="36">
        <v>182545</v>
      </c>
      <c r="Z440" s="37">
        <v>44777.875</v>
      </c>
      <c r="AA440" s="36" t="s">
        <v>387</v>
      </c>
      <c r="AB440" s="36">
        <v>0</v>
      </c>
      <c r="AC440" s="37"/>
      <c r="AD440" s="37">
        <v>44777.875</v>
      </c>
      <c r="AE440" s="37">
        <v>33926.916666666664</v>
      </c>
      <c r="AF440" s="37">
        <v>43496.916666666664</v>
      </c>
      <c r="AG440" s="37">
        <v>43495.916666666664</v>
      </c>
      <c r="AH440" s="37">
        <v>43465.916666666664</v>
      </c>
      <c r="AI440" s="36"/>
      <c r="AJ440" s="36">
        <v>0</v>
      </c>
      <c r="AK440" s="36">
        <v>0</v>
      </c>
      <c r="AL440" s="36">
        <v>0</v>
      </c>
      <c r="AM440" s="36">
        <v>0</v>
      </c>
      <c r="AN440" s="36">
        <v>0</v>
      </c>
      <c r="AO440" s="36">
        <v>0</v>
      </c>
      <c r="AP440" s="36" t="s">
        <v>389</v>
      </c>
      <c r="AQ440" s="36">
        <v>42</v>
      </c>
      <c r="AR440" s="36" t="s">
        <v>398</v>
      </c>
      <c r="AS440" s="36">
        <v>263453</v>
      </c>
      <c r="AT440" s="36">
        <v>2634.53</v>
      </c>
      <c r="AU440" s="36" t="s">
        <v>408</v>
      </c>
      <c r="AV440" s="43" t="s">
        <v>1079</v>
      </c>
      <c r="AW440" t="str">
        <f t="shared" si="18"/>
        <v>1189455000743889280XDNXX DX XUX LXMX JUNXXR2212.99SIMSIMSIM190118254544777.875FNEL044777.87533926.916666666743496.916666666743495.916666666743465.9166666667000000AMIL42AMIL 500 QP NACIONAL2634532634.53ATIVORepasse</v>
      </c>
      <c r="AX440">
        <f t="shared" si="20"/>
        <v>0</v>
      </c>
      <c r="AY440">
        <v>8</v>
      </c>
      <c r="AZ440">
        <v>1</v>
      </c>
      <c r="BA440">
        <f t="shared" si="19"/>
        <v>0</v>
      </c>
    </row>
    <row r="441" spans="1:53">
      <c r="A441" s="33"/>
      <c r="B441" s="33"/>
      <c r="C441" s="33"/>
      <c r="D441" s="33"/>
      <c r="E441" s="33"/>
      <c r="F441" s="36">
        <v>1189426000</v>
      </c>
      <c r="G441" s="33"/>
      <c r="H441" s="33"/>
      <c r="I441" s="33"/>
      <c r="J441" s="36">
        <v>74388962</v>
      </c>
      <c r="K441" s="30">
        <v>0</v>
      </c>
      <c r="L441" s="36" t="s">
        <v>563</v>
      </c>
      <c r="M441" s="33"/>
      <c r="N441" s="33"/>
      <c r="O441" s="33"/>
      <c r="P441" s="33"/>
      <c r="Q441" s="33"/>
      <c r="R441" s="36">
        <v>2028.6</v>
      </c>
      <c r="S441" s="36" t="s">
        <v>404</v>
      </c>
      <c r="T441" s="36" t="s">
        <v>404</v>
      </c>
      <c r="U441" s="36" t="s">
        <v>404</v>
      </c>
      <c r="V441" s="36">
        <v>57</v>
      </c>
      <c r="W441" s="36">
        <v>0</v>
      </c>
      <c r="X441" s="36">
        <v>1</v>
      </c>
      <c r="Y441" s="36">
        <v>182930</v>
      </c>
      <c r="Z441" s="37">
        <v>44777.875</v>
      </c>
      <c r="AA441" s="36" t="s">
        <v>392</v>
      </c>
      <c r="AB441" s="36">
        <v>0</v>
      </c>
      <c r="AC441" s="37">
        <v>44772.875</v>
      </c>
      <c r="AD441" s="37">
        <v>44777.875</v>
      </c>
      <c r="AE441" s="37">
        <v>32460.916666666668</v>
      </c>
      <c r="AF441" s="37">
        <v>44772.875</v>
      </c>
      <c r="AG441" s="37"/>
      <c r="AH441" s="37">
        <v>43465.916666666664</v>
      </c>
      <c r="AI441" s="36"/>
      <c r="AJ441" s="36">
        <v>0</v>
      </c>
      <c r="AK441" s="36">
        <v>0</v>
      </c>
      <c r="AL441" s="36">
        <v>0</v>
      </c>
      <c r="AM441" s="36">
        <v>0</v>
      </c>
      <c r="AN441" s="36">
        <v>0</v>
      </c>
      <c r="AO441" s="36">
        <v>0</v>
      </c>
      <c r="AP441" s="36" t="s">
        <v>389</v>
      </c>
      <c r="AQ441" s="36">
        <v>42</v>
      </c>
      <c r="AR441" s="36" t="s">
        <v>390</v>
      </c>
      <c r="AS441" s="36">
        <v>241499</v>
      </c>
      <c r="AT441" s="36">
        <v>2414.9899999999998</v>
      </c>
      <c r="AU441" s="36" t="s">
        <v>391</v>
      </c>
      <c r="AV441" s="43" t="s">
        <v>1079</v>
      </c>
      <c r="AW441" t="str">
        <f t="shared" si="18"/>
        <v>1189426000743889620WXRLX MXTTX XLXVXXRX2028.6SIMSIMSIM570118293044777.875ANMEP044772.87544777.87532460.916666666744772.87543465.9166666667000000AMIL42AMIL 400 QP NACIONAL2414992414.99INATIVORepasse</v>
      </c>
      <c r="AX441">
        <f t="shared" si="20"/>
        <v>0</v>
      </c>
      <c r="AY441">
        <v>8</v>
      </c>
      <c r="AZ441">
        <v>1</v>
      </c>
      <c r="BA441">
        <f t="shared" si="19"/>
        <v>0</v>
      </c>
    </row>
    <row r="442" spans="1:53">
      <c r="A442" s="33"/>
      <c r="B442" s="33"/>
      <c r="C442" s="33"/>
      <c r="D442" s="33"/>
      <c r="E442" s="33"/>
      <c r="F442" s="36"/>
      <c r="G442" s="33"/>
      <c r="H442" s="33"/>
      <c r="I442" s="33"/>
      <c r="J442" s="36">
        <v>74445817</v>
      </c>
      <c r="K442" s="30">
        <v>0</v>
      </c>
      <c r="L442" s="36" t="s">
        <v>552</v>
      </c>
      <c r="M442" s="33"/>
      <c r="N442" s="33"/>
      <c r="O442" s="33"/>
      <c r="P442" s="33"/>
      <c r="Q442" s="33"/>
      <c r="R442" s="36">
        <v>807.71</v>
      </c>
      <c r="S442" s="36" t="s">
        <v>404</v>
      </c>
      <c r="T442" s="36" t="s">
        <v>404</v>
      </c>
      <c r="U442" s="36" t="s">
        <v>404</v>
      </c>
      <c r="V442" s="36">
        <v>19</v>
      </c>
      <c r="W442" s="36">
        <v>0</v>
      </c>
      <c r="X442" s="36">
        <v>1</v>
      </c>
      <c r="Y442" s="36">
        <v>175897</v>
      </c>
      <c r="Z442" s="37">
        <v>44777.875</v>
      </c>
      <c r="AA442" s="36" t="s">
        <v>387</v>
      </c>
      <c r="AB442" s="36">
        <v>0</v>
      </c>
      <c r="AC442" s="37"/>
      <c r="AD442" s="37">
        <v>44777.875</v>
      </c>
      <c r="AE442" s="37">
        <v>29376.875</v>
      </c>
      <c r="AF442" s="37">
        <v>43619.875</v>
      </c>
      <c r="AG442" s="37">
        <v>43615.875</v>
      </c>
      <c r="AH442" s="37">
        <v>43434.916666666664</v>
      </c>
      <c r="AI442" s="36"/>
      <c r="AJ442" s="36">
        <v>0</v>
      </c>
      <c r="AK442" s="36">
        <v>0</v>
      </c>
      <c r="AL442" s="36">
        <v>0</v>
      </c>
      <c r="AM442" s="36">
        <v>0</v>
      </c>
      <c r="AN442" s="36">
        <v>0</v>
      </c>
      <c r="AO442" s="36">
        <v>0</v>
      </c>
      <c r="AP442" s="36" t="s">
        <v>389</v>
      </c>
      <c r="AQ442" s="36">
        <v>43</v>
      </c>
      <c r="AR442" s="36" t="s">
        <v>394</v>
      </c>
      <c r="AS442" s="36">
        <v>96155</v>
      </c>
      <c r="AT442" s="36">
        <v>961.55</v>
      </c>
      <c r="AU442" s="36" t="s">
        <v>408</v>
      </c>
      <c r="AV442" s="43" t="s">
        <v>1079</v>
      </c>
      <c r="AW442" t="str">
        <f t="shared" si="18"/>
        <v>744458170XNX PXULX XLTXLDX807.71SIMSIMSIM190117589744777.875FNEL044777.87529376.87543619.87543615.87543434.9166666667000000AMIL43NEXT PLUS RM RJ96155961.55ATIVORepasse</v>
      </c>
      <c r="AX442">
        <f t="shared" si="20"/>
        <v>0</v>
      </c>
      <c r="AY442">
        <v>8</v>
      </c>
      <c r="AZ442">
        <v>1</v>
      </c>
      <c r="BA442">
        <f t="shared" si="19"/>
        <v>0</v>
      </c>
    </row>
    <row r="443" spans="1:53">
      <c r="A443" s="33"/>
      <c r="B443" s="33"/>
      <c r="C443" s="33"/>
      <c r="D443" s="33"/>
      <c r="E443" s="33"/>
      <c r="F443" s="36"/>
      <c r="G443" s="33"/>
      <c r="H443" s="33"/>
      <c r="I443" s="33"/>
      <c r="J443" s="36">
        <v>74543366</v>
      </c>
      <c r="K443" s="30">
        <v>0</v>
      </c>
      <c r="L443" s="36" t="s">
        <v>925</v>
      </c>
      <c r="M443" s="33"/>
      <c r="N443" s="33"/>
      <c r="O443" s="33"/>
      <c r="P443" s="33"/>
      <c r="Q443" s="33"/>
      <c r="R443" s="36">
        <v>406.85</v>
      </c>
      <c r="S443" s="36" t="s">
        <v>404</v>
      </c>
      <c r="T443" s="36" t="s">
        <v>404</v>
      </c>
      <c r="U443" s="36" t="s">
        <v>404</v>
      </c>
      <c r="V443" s="36">
        <v>19</v>
      </c>
      <c r="W443" s="36">
        <v>0</v>
      </c>
      <c r="X443" s="36">
        <v>1</v>
      </c>
      <c r="Y443" s="36">
        <v>185163</v>
      </c>
      <c r="Z443" s="37">
        <v>44761.875</v>
      </c>
      <c r="AA443" s="36" t="s">
        <v>387</v>
      </c>
      <c r="AB443" s="36">
        <v>0</v>
      </c>
      <c r="AC443" s="37"/>
      <c r="AD443" s="37">
        <v>44761.875</v>
      </c>
      <c r="AE443" s="37">
        <v>40057.875</v>
      </c>
      <c r="AF443" s="37">
        <v>43793.875</v>
      </c>
      <c r="AG443" s="37">
        <v>43751.875</v>
      </c>
      <c r="AH443" s="37">
        <v>43479.916666666664</v>
      </c>
      <c r="AI443" s="36"/>
      <c r="AJ443" s="36">
        <v>0</v>
      </c>
      <c r="AK443" s="36">
        <v>0</v>
      </c>
      <c r="AL443" s="36">
        <v>0</v>
      </c>
      <c r="AM443" s="36">
        <v>0</v>
      </c>
      <c r="AN443" s="36">
        <v>0</v>
      </c>
      <c r="AO443" s="36">
        <v>0</v>
      </c>
      <c r="AP443" s="36" t="s">
        <v>389</v>
      </c>
      <c r="AQ443" s="36">
        <v>41</v>
      </c>
      <c r="AR443" s="36" t="s">
        <v>394</v>
      </c>
      <c r="AS443" s="36">
        <v>48439</v>
      </c>
      <c r="AT443" s="36">
        <v>484.39</v>
      </c>
      <c r="AU443" s="36" t="s">
        <v>408</v>
      </c>
      <c r="AV443" s="43" t="s">
        <v>1079</v>
      </c>
      <c r="AW443" t="str">
        <f t="shared" si="18"/>
        <v>745433660MXRXX LUXZX DX XLMXXDX GXLVXX406.85SIMSIMSIM190118516344761.875FNEL044761.87540057.87543793.87543751.87543479.9166666667000000AMIL41NEXT PLUS RM RJ48439484.39ATIVORepasse</v>
      </c>
      <c r="AX443">
        <f t="shared" si="20"/>
        <v>0</v>
      </c>
      <c r="AY443">
        <v>7</v>
      </c>
      <c r="AZ443">
        <v>1</v>
      </c>
      <c r="BA443">
        <f t="shared" si="19"/>
        <v>0</v>
      </c>
    </row>
    <row r="444" spans="1:53">
      <c r="A444" s="33"/>
      <c r="B444" s="33"/>
      <c r="C444" s="33"/>
      <c r="D444" s="33"/>
      <c r="E444" s="33"/>
      <c r="F444" s="36"/>
      <c r="G444" s="33"/>
      <c r="H444" s="33"/>
      <c r="I444" s="33"/>
      <c r="J444" s="36">
        <v>74543366</v>
      </c>
      <c r="K444" s="30">
        <v>0</v>
      </c>
      <c r="L444" s="36" t="s">
        <v>925</v>
      </c>
      <c r="M444" s="33"/>
      <c r="N444" s="33"/>
      <c r="O444" s="33"/>
      <c r="P444" s="33"/>
      <c r="Q444" s="33"/>
      <c r="R444" s="36">
        <v>406.85</v>
      </c>
      <c r="S444" s="36" t="s">
        <v>404</v>
      </c>
      <c r="T444" s="36" t="s">
        <v>404</v>
      </c>
      <c r="U444" s="36" t="s">
        <v>404</v>
      </c>
      <c r="V444" s="36">
        <v>19</v>
      </c>
      <c r="W444" s="36">
        <v>0</v>
      </c>
      <c r="X444" s="36">
        <v>1</v>
      </c>
      <c r="Y444" s="36">
        <v>185163</v>
      </c>
      <c r="Z444" s="37">
        <v>44761.875</v>
      </c>
      <c r="AA444" s="36" t="s">
        <v>387</v>
      </c>
      <c r="AB444" s="36">
        <v>0</v>
      </c>
      <c r="AC444" s="37"/>
      <c r="AD444" s="37">
        <v>44761.875</v>
      </c>
      <c r="AE444" s="37">
        <v>40057.875</v>
      </c>
      <c r="AF444" s="37">
        <v>43793.875</v>
      </c>
      <c r="AG444" s="37">
        <v>43751.875</v>
      </c>
      <c r="AH444" s="37">
        <v>43479.916666666664</v>
      </c>
      <c r="AI444" s="36"/>
      <c r="AJ444" s="36">
        <v>0</v>
      </c>
      <c r="AK444" s="36">
        <v>0</v>
      </c>
      <c r="AL444" s="36">
        <v>0</v>
      </c>
      <c r="AM444" s="36">
        <v>0</v>
      </c>
      <c r="AN444" s="36">
        <v>0</v>
      </c>
      <c r="AO444" s="36">
        <v>0</v>
      </c>
      <c r="AP444" s="36" t="s">
        <v>389</v>
      </c>
      <c r="AQ444" s="36">
        <v>41</v>
      </c>
      <c r="AR444" s="36" t="s">
        <v>394</v>
      </c>
      <c r="AS444" s="36">
        <v>48439</v>
      </c>
      <c r="AT444" s="36">
        <v>484.39</v>
      </c>
      <c r="AU444" s="36" t="s">
        <v>408</v>
      </c>
      <c r="AV444" s="43" t="s">
        <v>1079</v>
      </c>
      <c r="AW444" t="str">
        <f t="shared" si="18"/>
        <v>745433660MXRXX LUXZX DX XLMXXDX GXLVXX406.85SIMSIMSIM190118516344761.875FNEL044761.87540057.87543793.87543751.87543479.9166666667000000AMIL41NEXT PLUS RM RJ48439484.39ATIVORepasse</v>
      </c>
      <c r="AX444">
        <f t="shared" si="20"/>
        <v>1</v>
      </c>
      <c r="AY444">
        <v>7</v>
      </c>
      <c r="AZ444">
        <v>1</v>
      </c>
      <c r="BA444">
        <f t="shared" si="19"/>
        <v>1</v>
      </c>
    </row>
    <row r="445" spans="1:53">
      <c r="A445" s="33"/>
      <c r="B445" s="33"/>
      <c r="C445" s="33"/>
      <c r="D445" s="33"/>
      <c r="E445" s="33"/>
      <c r="F445" s="36"/>
      <c r="G445" s="33"/>
      <c r="H445" s="33"/>
      <c r="I445" s="33"/>
      <c r="J445" s="36">
        <v>74543366</v>
      </c>
      <c r="K445" s="30">
        <v>0</v>
      </c>
      <c r="L445" s="36" t="s">
        <v>925</v>
      </c>
      <c r="M445" s="33"/>
      <c r="N445" s="33"/>
      <c r="O445" s="33"/>
      <c r="P445" s="33"/>
      <c r="Q445" s="33"/>
      <c r="R445" s="36">
        <v>406.85</v>
      </c>
      <c r="S445" s="36" t="s">
        <v>404</v>
      </c>
      <c r="T445" s="36" t="s">
        <v>404</v>
      </c>
      <c r="U445" s="36" t="s">
        <v>404</v>
      </c>
      <c r="V445" s="36">
        <v>19</v>
      </c>
      <c r="W445" s="36">
        <v>0</v>
      </c>
      <c r="X445" s="36">
        <v>1</v>
      </c>
      <c r="Y445" s="36">
        <v>185163</v>
      </c>
      <c r="Z445" s="37">
        <v>44761.875</v>
      </c>
      <c r="AA445" s="36" t="s">
        <v>387</v>
      </c>
      <c r="AB445" s="36">
        <v>0</v>
      </c>
      <c r="AC445" s="37"/>
      <c r="AD445" s="37">
        <v>44761.875</v>
      </c>
      <c r="AE445" s="37">
        <v>40057.875</v>
      </c>
      <c r="AF445" s="37">
        <v>43793.875</v>
      </c>
      <c r="AG445" s="37">
        <v>43751.875</v>
      </c>
      <c r="AH445" s="37">
        <v>43479.916666666664</v>
      </c>
      <c r="AI445" s="36"/>
      <c r="AJ445" s="36">
        <v>0</v>
      </c>
      <c r="AK445" s="36">
        <v>0</v>
      </c>
      <c r="AL445" s="36">
        <v>0</v>
      </c>
      <c r="AM445" s="36">
        <v>0</v>
      </c>
      <c r="AN445" s="36">
        <v>0</v>
      </c>
      <c r="AO445" s="36">
        <v>0</v>
      </c>
      <c r="AP445" s="36" t="s">
        <v>389</v>
      </c>
      <c r="AQ445" s="36">
        <v>41</v>
      </c>
      <c r="AR445" s="36" t="s">
        <v>394</v>
      </c>
      <c r="AS445" s="36">
        <v>48439</v>
      </c>
      <c r="AT445" s="36">
        <v>484.39</v>
      </c>
      <c r="AU445" s="36" t="s">
        <v>408</v>
      </c>
      <c r="AV445" s="43" t="s">
        <v>1079</v>
      </c>
      <c r="AW445" t="str">
        <f t="shared" si="18"/>
        <v>745433660MXRXX LUXZX DX XLMXXDX GXLVXX406.85SIMSIMSIM190118516344761.875FNEL044761.87540057.87543793.87543751.87543479.9166666667000000AMIL41NEXT PLUS RM RJ48439484.39ATIVORepasse</v>
      </c>
      <c r="AX445">
        <f t="shared" si="20"/>
        <v>1</v>
      </c>
      <c r="AY445">
        <v>7</v>
      </c>
      <c r="AZ445">
        <v>1</v>
      </c>
      <c r="BA445">
        <f t="shared" si="19"/>
        <v>1</v>
      </c>
    </row>
    <row r="446" spans="1:53">
      <c r="A446" s="33"/>
      <c r="B446" s="33"/>
      <c r="C446" s="33"/>
      <c r="D446" s="33"/>
      <c r="E446" s="33"/>
      <c r="F446" s="34"/>
      <c r="G446" s="33"/>
      <c r="H446" s="33"/>
      <c r="I446" s="33"/>
      <c r="J446" s="34">
        <v>74543367</v>
      </c>
      <c r="K446" s="29">
        <v>0</v>
      </c>
      <c r="L446" s="34" t="s">
        <v>926</v>
      </c>
      <c r="M446" s="33"/>
      <c r="N446" s="33"/>
      <c r="O446" s="33"/>
      <c r="P446" s="33"/>
      <c r="Q446" s="33"/>
      <c r="R446" s="34">
        <v>406.85</v>
      </c>
      <c r="S446" s="34" t="s">
        <v>404</v>
      </c>
      <c r="T446" s="34" t="s">
        <v>404</v>
      </c>
      <c r="U446" s="34" t="s">
        <v>404</v>
      </c>
      <c r="V446" s="34">
        <v>19</v>
      </c>
      <c r="W446" s="34">
        <v>0</v>
      </c>
      <c r="X446" s="34">
        <v>1</v>
      </c>
      <c r="Y446" s="34">
        <v>185163</v>
      </c>
      <c r="Z446" s="35">
        <v>44761.875</v>
      </c>
      <c r="AA446" s="34" t="s">
        <v>387</v>
      </c>
      <c r="AB446" s="34">
        <v>1</v>
      </c>
      <c r="AC446" s="35"/>
      <c r="AD446" s="35">
        <v>44761.875</v>
      </c>
      <c r="AE446" s="35">
        <v>40057.875</v>
      </c>
      <c r="AF446" s="35">
        <v>43793.875</v>
      </c>
      <c r="AG446" s="35"/>
      <c r="AH446" s="35">
        <v>43479.916666666664</v>
      </c>
      <c r="AI446" s="34"/>
      <c r="AJ446" s="34">
        <v>0</v>
      </c>
      <c r="AK446" s="34">
        <v>0</v>
      </c>
      <c r="AL446" s="34">
        <v>0</v>
      </c>
      <c r="AM446" s="34">
        <v>0</v>
      </c>
      <c r="AN446" s="34">
        <v>0</v>
      </c>
      <c r="AO446" s="34">
        <v>0</v>
      </c>
      <c r="AP446" s="34" t="s">
        <v>389</v>
      </c>
      <c r="AQ446" s="34">
        <v>41</v>
      </c>
      <c r="AR446" s="34" t="s">
        <v>394</v>
      </c>
      <c r="AS446" s="34">
        <v>48439</v>
      </c>
      <c r="AT446" s="34">
        <v>484.39</v>
      </c>
      <c r="AU446" s="34" t="s">
        <v>408</v>
      </c>
      <c r="AV446" s="43" t="s">
        <v>1079</v>
      </c>
      <c r="AW446" t="str">
        <f t="shared" si="18"/>
        <v>745433670MXRXX WLXRX DX XLMXXDX GXLVXX406.85SIMSIMSIM190118516344761.875FNEL144761.87540057.87543793.87543479.9166666667000000AMIL41NEXT PLUS RM RJ48439484.39ATIVORepasse</v>
      </c>
      <c r="AX446">
        <f t="shared" si="20"/>
        <v>0</v>
      </c>
      <c r="AY446">
        <v>7</v>
      </c>
      <c r="AZ446">
        <v>1</v>
      </c>
      <c r="BA446">
        <f t="shared" si="19"/>
        <v>0</v>
      </c>
    </row>
    <row r="447" spans="1:53">
      <c r="A447" s="33"/>
      <c r="B447" s="33"/>
      <c r="C447" s="33"/>
      <c r="D447" s="33"/>
      <c r="E447" s="33"/>
      <c r="F447" s="34"/>
      <c r="G447" s="33"/>
      <c r="H447" s="33"/>
      <c r="I447" s="33"/>
      <c r="J447" s="34">
        <v>74543367</v>
      </c>
      <c r="K447" s="29">
        <v>0</v>
      </c>
      <c r="L447" s="34" t="s">
        <v>926</v>
      </c>
      <c r="M447" s="33"/>
      <c r="N447" s="33"/>
      <c r="O447" s="33"/>
      <c r="P447" s="33"/>
      <c r="Q447" s="33"/>
      <c r="R447" s="34">
        <v>406.85</v>
      </c>
      <c r="S447" s="34" t="s">
        <v>404</v>
      </c>
      <c r="T447" s="34" t="s">
        <v>404</v>
      </c>
      <c r="U447" s="34" t="s">
        <v>404</v>
      </c>
      <c r="V447" s="34">
        <v>19</v>
      </c>
      <c r="W447" s="34">
        <v>0</v>
      </c>
      <c r="X447" s="34">
        <v>1</v>
      </c>
      <c r="Y447" s="34">
        <v>185163</v>
      </c>
      <c r="Z447" s="35">
        <v>44761.875</v>
      </c>
      <c r="AA447" s="34" t="s">
        <v>387</v>
      </c>
      <c r="AB447" s="34">
        <v>1</v>
      </c>
      <c r="AC447" s="35"/>
      <c r="AD447" s="35">
        <v>44761.875</v>
      </c>
      <c r="AE447" s="35">
        <v>40057.875</v>
      </c>
      <c r="AF447" s="35">
        <v>43793.875</v>
      </c>
      <c r="AG447" s="35"/>
      <c r="AH447" s="35">
        <v>43479.916666666664</v>
      </c>
      <c r="AI447" s="34"/>
      <c r="AJ447" s="34">
        <v>0</v>
      </c>
      <c r="AK447" s="34">
        <v>0</v>
      </c>
      <c r="AL447" s="34">
        <v>0</v>
      </c>
      <c r="AM447" s="34">
        <v>0</v>
      </c>
      <c r="AN447" s="34">
        <v>0</v>
      </c>
      <c r="AO447" s="34">
        <v>0</v>
      </c>
      <c r="AP447" s="34" t="s">
        <v>389</v>
      </c>
      <c r="AQ447" s="34">
        <v>41</v>
      </c>
      <c r="AR447" s="34" t="s">
        <v>394</v>
      </c>
      <c r="AS447" s="34">
        <v>48439</v>
      </c>
      <c r="AT447" s="34">
        <v>484.39</v>
      </c>
      <c r="AU447" s="34" t="s">
        <v>408</v>
      </c>
      <c r="AV447" s="43" t="s">
        <v>1079</v>
      </c>
      <c r="AW447" t="str">
        <f t="shared" si="18"/>
        <v>745433670MXRXX WLXRX DX XLMXXDX GXLVXX406.85SIMSIMSIM190118516344761.875FNEL144761.87540057.87543793.87543479.9166666667000000AMIL41NEXT PLUS RM RJ48439484.39ATIVORepasse</v>
      </c>
      <c r="AX447">
        <f t="shared" si="20"/>
        <v>1</v>
      </c>
      <c r="AY447">
        <v>7</v>
      </c>
      <c r="AZ447">
        <v>1</v>
      </c>
      <c r="BA447">
        <f t="shared" si="19"/>
        <v>1</v>
      </c>
    </row>
    <row r="448" spans="1:53">
      <c r="A448" s="33"/>
      <c r="B448" s="33"/>
      <c r="C448" s="33"/>
      <c r="D448" s="33"/>
      <c r="E448" s="33"/>
      <c r="F448" s="34"/>
      <c r="G448" s="33"/>
      <c r="H448" s="33"/>
      <c r="I448" s="33"/>
      <c r="J448" s="34">
        <v>74543367</v>
      </c>
      <c r="K448" s="29">
        <v>0</v>
      </c>
      <c r="L448" s="34" t="s">
        <v>926</v>
      </c>
      <c r="M448" s="33"/>
      <c r="N448" s="33"/>
      <c r="O448" s="33"/>
      <c r="P448" s="33"/>
      <c r="Q448" s="33"/>
      <c r="R448" s="34">
        <v>406.85</v>
      </c>
      <c r="S448" s="34" t="s">
        <v>404</v>
      </c>
      <c r="T448" s="34" t="s">
        <v>404</v>
      </c>
      <c r="U448" s="34" t="s">
        <v>404</v>
      </c>
      <c r="V448" s="34">
        <v>19</v>
      </c>
      <c r="W448" s="34">
        <v>0</v>
      </c>
      <c r="X448" s="34">
        <v>1</v>
      </c>
      <c r="Y448" s="34">
        <v>185163</v>
      </c>
      <c r="Z448" s="35">
        <v>44761.875</v>
      </c>
      <c r="AA448" s="34" t="s">
        <v>387</v>
      </c>
      <c r="AB448" s="34">
        <v>1</v>
      </c>
      <c r="AC448" s="35"/>
      <c r="AD448" s="35">
        <v>44761.875</v>
      </c>
      <c r="AE448" s="35">
        <v>40057.875</v>
      </c>
      <c r="AF448" s="35">
        <v>43793.875</v>
      </c>
      <c r="AG448" s="35"/>
      <c r="AH448" s="35">
        <v>43479.916666666664</v>
      </c>
      <c r="AI448" s="34"/>
      <c r="AJ448" s="34">
        <v>0</v>
      </c>
      <c r="AK448" s="34">
        <v>0</v>
      </c>
      <c r="AL448" s="34">
        <v>0</v>
      </c>
      <c r="AM448" s="34">
        <v>0</v>
      </c>
      <c r="AN448" s="34">
        <v>0</v>
      </c>
      <c r="AO448" s="34">
        <v>0</v>
      </c>
      <c r="AP448" s="34" t="s">
        <v>389</v>
      </c>
      <c r="AQ448" s="34">
        <v>41</v>
      </c>
      <c r="AR448" s="34" t="s">
        <v>394</v>
      </c>
      <c r="AS448" s="34">
        <v>48439</v>
      </c>
      <c r="AT448" s="34">
        <v>484.39</v>
      </c>
      <c r="AU448" s="34" t="s">
        <v>408</v>
      </c>
      <c r="AV448" s="43" t="s">
        <v>1079</v>
      </c>
      <c r="AW448" t="str">
        <f t="shared" si="18"/>
        <v>745433670MXRXX WLXRX DX XLMXXDX GXLVXX406.85SIMSIMSIM190118516344761.875FNEL144761.87540057.87543793.87543479.9166666667000000AMIL41NEXT PLUS RM RJ48439484.39ATIVORepasse</v>
      </c>
      <c r="AX448">
        <f t="shared" si="20"/>
        <v>1</v>
      </c>
      <c r="AY448">
        <v>7</v>
      </c>
      <c r="AZ448">
        <v>1</v>
      </c>
      <c r="BA448">
        <f t="shared" si="19"/>
        <v>1</v>
      </c>
    </row>
    <row r="449" spans="1:53">
      <c r="A449" s="33"/>
      <c r="B449" s="33"/>
      <c r="C449" s="33"/>
      <c r="D449" s="33"/>
      <c r="E449" s="33"/>
      <c r="F449" s="34"/>
      <c r="G449" s="33"/>
      <c r="H449" s="33"/>
      <c r="I449" s="33"/>
      <c r="J449" s="34">
        <v>74543403</v>
      </c>
      <c r="K449" s="29">
        <v>0</v>
      </c>
      <c r="L449" s="34" t="s">
        <v>922</v>
      </c>
      <c r="M449" s="33"/>
      <c r="N449" s="33"/>
      <c r="O449" s="33"/>
      <c r="P449" s="33"/>
      <c r="Q449" s="33"/>
      <c r="R449" s="34">
        <v>2323.64</v>
      </c>
      <c r="S449" s="34" t="s">
        <v>404</v>
      </c>
      <c r="T449" s="34" t="s">
        <v>404</v>
      </c>
      <c r="U449" s="34" t="s">
        <v>404</v>
      </c>
      <c r="V449" s="34">
        <v>57</v>
      </c>
      <c r="W449" s="34">
        <v>0</v>
      </c>
      <c r="X449" s="34">
        <v>1</v>
      </c>
      <c r="Y449" s="34">
        <v>184464</v>
      </c>
      <c r="Z449" s="35">
        <v>44761.875</v>
      </c>
      <c r="AA449" s="34" t="s">
        <v>392</v>
      </c>
      <c r="AB449" s="34">
        <v>0</v>
      </c>
      <c r="AC449" s="35"/>
      <c r="AD449" s="35">
        <v>44761.875</v>
      </c>
      <c r="AE449" s="35">
        <v>30798.875</v>
      </c>
      <c r="AF449" s="35">
        <v>43513.875</v>
      </c>
      <c r="AG449" s="35">
        <v>43509.916666666664</v>
      </c>
      <c r="AH449" s="35">
        <v>43479.916666666664</v>
      </c>
      <c r="AI449" s="34"/>
      <c r="AJ449" s="34">
        <v>0</v>
      </c>
      <c r="AK449" s="34">
        <v>0</v>
      </c>
      <c r="AL449" s="34">
        <v>0</v>
      </c>
      <c r="AM449" s="34">
        <v>0</v>
      </c>
      <c r="AN449" s="34">
        <v>0</v>
      </c>
      <c r="AO449" s="34">
        <v>0</v>
      </c>
      <c r="AP449" s="34" t="s">
        <v>389</v>
      </c>
      <c r="AQ449" s="34">
        <v>41</v>
      </c>
      <c r="AR449" s="34" t="s">
        <v>398</v>
      </c>
      <c r="AS449" s="34">
        <v>276623</v>
      </c>
      <c r="AT449" s="34">
        <v>2766.23</v>
      </c>
      <c r="AU449" s="34" t="s">
        <v>408</v>
      </c>
      <c r="AV449" s="43" t="s">
        <v>1079</v>
      </c>
      <c r="AW449" t="str">
        <f t="shared" si="18"/>
        <v>745434030RUWXLLY FXNXMXRX DX XNTX2323.64SIMSIMSIM570118446444761.875ANMEP044761.87530798.87543513.87543509.916666666743479.9166666667000000AMIL41AMIL 500 QP NACIONAL2766232766.23ATIVORepasse</v>
      </c>
      <c r="AX449">
        <f t="shared" si="20"/>
        <v>0</v>
      </c>
      <c r="AY449">
        <v>7</v>
      </c>
      <c r="AZ449">
        <v>1</v>
      </c>
      <c r="BA449">
        <f t="shared" si="19"/>
        <v>0</v>
      </c>
    </row>
    <row r="450" spans="1:53">
      <c r="A450" s="33"/>
      <c r="B450" s="33"/>
      <c r="C450" s="33"/>
      <c r="D450" s="33"/>
      <c r="E450" s="33"/>
      <c r="F450" s="34"/>
      <c r="G450" s="33"/>
      <c r="H450" s="33"/>
      <c r="I450" s="33"/>
      <c r="J450" s="34">
        <v>74543403</v>
      </c>
      <c r="K450" s="29">
        <v>0</v>
      </c>
      <c r="L450" s="34" t="s">
        <v>922</v>
      </c>
      <c r="M450" s="33"/>
      <c r="N450" s="33"/>
      <c r="O450" s="33"/>
      <c r="P450" s="33"/>
      <c r="Q450" s="33"/>
      <c r="R450" s="34">
        <v>2323.64</v>
      </c>
      <c r="S450" s="34" t="s">
        <v>404</v>
      </c>
      <c r="T450" s="34" t="s">
        <v>404</v>
      </c>
      <c r="U450" s="34" t="s">
        <v>404</v>
      </c>
      <c r="V450" s="34">
        <v>57</v>
      </c>
      <c r="W450" s="34">
        <v>0</v>
      </c>
      <c r="X450" s="34">
        <v>1</v>
      </c>
      <c r="Y450" s="34">
        <v>184464</v>
      </c>
      <c r="Z450" s="35">
        <v>44761.875</v>
      </c>
      <c r="AA450" s="34" t="s">
        <v>392</v>
      </c>
      <c r="AB450" s="34">
        <v>0</v>
      </c>
      <c r="AC450" s="35"/>
      <c r="AD450" s="35">
        <v>44761.875</v>
      </c>
      <c r="AE450" s="35">
        <v>30798.875</v>
      </c>
      <c r="AF450" s="35">
        <v>43513.875</v>
      </c>
      <c r="AG450" s="35">
        <v>43509.916666666664</v>
      </c>
      <c r="AH450" s="35">
        <v>43479.916666666664</v>
      </c>
      <c r="AI450" s="34"/>
      <c r="AJ450" s="34">
        <v>0</v>
      </c>
      <c r="AK450" s="34">
        <v>0</v>
      </c>
      <c r="AL450" s="34">
        <v>0</v>
      </c>
      <c r="AM450" s="34">
        <v>0</v>
      </c>
      <c r="AN450" s="34">
        <v>0</v>
      </c>
      <c r="AO450" s="34">
        <v>0</v>
      </c>
      <c r="AP450" s="34" t="s">
        <v>389</v>
      </c>
      <c r="AQ450" s="34">
        <v>41</v>
      </c>
      <c r="AR450" s="34" t="s">
        <v>398</v>
      </c>
      <c r="AS450" s="34">
        <v>276623</v>
      </c>
      <c r="AT450" s="34">
        <v>2766.23</v>
      </c>
      <c r="AU450" s="34" t="s">
        <v>408</v>
      </c>
      <c r="AV450" s="43" t="s">
        <v>1079</v>
      </c>
      <c r="AW450" t="str">
        <f t="shared" si="18"/>
        <v>745434030RUWXLLY FXNXMXRX DX XNTX2323.64SIMSIMSIM570118446444761.875ANMEP044761.87530798.87543513.87543509.916666666743479.9166666667000000AMIL41AMIL 500 QP NACIONAL2766232766.23ATIVORepasse</v>
      </c>
      <c r="AX450">
        <f t="shared" si="20"/>
        <v>1</v>
      </c>
      <c r="AY450">
        <v>7</v>
      </c>
      <c r="AZ450">
        <v>1</v>
      </c>
      <c r="BA450">
        <f t="shared" si="19"/>
        <v>1</v>
      </c>
    </row>
    <row r="451" spans="1:53">
      <c r="A451" s="33"/>
      <c r="B451" s="33"/>
      <c r="C451" s="33"/>
      <c r="D451" s="33"/>
      <c r="E451" s="33"/>
      <c r="F451" s="34"/>
      <c r="G451" s="33"/>
      <c r="H451" s="33"/>
      <c r="I451" s="33"/>
      <c r="J451" s="34">
        <v>74543403</v>
      </c>
      <c r="K451" s="29">
        <v>0</v>
      </c>
      <c r="L451" s="34" t="s">
        <v>922</v>
      </c>
      <c r="M451" s="33"/>
      <c r="N451" s="33"/>
      <c r="O451" s="33"/>
      <c r="P451" s="33"/>
      <c r="Q451" s="33"/>
      <c r="R451" s="34">
        <v>2323.64</v>
      </c>
      <c r="S451" s="34" t="s">
        <v>404</v>
      </c>
      <c r="T451" s="34" t="s">
        <v>404</v>
      </c>
      <c r="U451" s="34" t="s">
        <v>404</v>
      </c>
      <c r="V451" s="34">
        <v>57</v>
      </c>
      <c r="W451" s="34">
        <v>0</v>
      </c>
      <c r="X451" s="34">
        <v>1</v>
      </c>
      <c r="Y451" s="34">
        <v>184464</v>
      </c>
      <c r="Z451" s="35">
        <v>44761.875</v>
      </c>
      <c r="AA451" s="34" t="s">
        <v>392</v>
      </c>
      <c r="AB451" s="34">
        <v>0</v>
      </c>
      <c r="AC451" s="35"/>
      <c r="AD451" s="35">
        <v>44761.875</v>
      </c>
      <c r="AE451" s="35">
        <v>30798.875</v>
      </c>
      <c r="AF451" s="35">
        <v>43513.875</v>
      </c>
      <c r="AG451" s="35">
        <v>43509.916666666664</v>
      </c>
      <c r="AH451" s="35">
        <v>43479.916666666664</v>
      </c>
      <c r="AI451" s="34"/>
      <c r="AJ451" s="34">
        <v>0</v>
      </c>
      <c r="AK451" s="34">
        <v>0</v>
      </c>
      <c r="AL451" s="34">
        <v>0</v>
      </c>
      <c r="AM451" s="34">
        <v>0</v>
      </c>
      <c r="AN451" s="34">
        <v>0</v>
      </c>
      <c r="AO451" s="34">
        <v>0</v>
      </c>
      <c r="AP451" s="34" t="s">
        <v>389</v>
      </c>
      <c r="AQ451" s="34">
        <v>41</v>
      </c>
      <c r="AR451" s="34" t="s">
        <v>398</v>
      </c>
      <c r="AS451" s="34">
        <v>276623</v>
      </c>
      <c r="AT451" s="34">
        <v>2766.23</v>
      </c>
      <c r="AU451" s="34" t="s">
        <v>408</v>
      </c>
      <c r="AV451" s="43" t="s">
        <v>1079</v>
      </c>
      <c r="AW451" t="str">
        <f t="shared" ref="AW451:AW514" si="21">CONCATENATE(A451,B451,C451,D451,E451,F451,G451,H451,I451,J451,K451,L451,M451,N451,O451,P451,Q451,R451,S451,T451,U451,V451,W451,X451,Y451,Z451,AA451,AB451,AC451,AD451,AE451,AF451,AG451,AH451,AI451,AJ451,AK451,AL451,AM451,AN451,AO451,AP451,AQ451,AR451,AS451,AT451,AU451,AV451)</f>
        <v>745434030RUWXLLY FXNXMXRX DX XNTX2323.64SIMSIMSIM570118446444761.875ANMEP044761.87530798.87543513.87543509.916666666743479.9166666667000000AMIL41AMIL 500 QP NACIONAL2766232766.23ATIVORepasse</v>
      </c>
      <c r="AX451">
        <f t="shared" si="20"/>
        <v>1</v>
      </c>
      <c r="AY451">
        <v>7</v>
      </c>
      <c r="AZ451">
        <v>1</v>
      </c>
      <c r="BA451">
        <f t="shared" ref="BA451:BA514" si="22">IF(J451=J450,1,0)</f>
        <v>1</v>
      </c>
    </row>
    <row r="452" spans="1:53">
      <c r="A452" s="33"/>
      <c r="B452" s="33"/>
      <c r="C452" s="33"/>
      <c r="D452" s="33"/>
      <c r="E452" s="33"/>
      <c r="F452" s="36"/>
      <c r="G452" s="33"/>
      <c r="H452" s="33"/>
      <c r="I452" s="33"/>
      <c r="J452" s="36">
        <v>74543404</v>
      </c>
      <c r="K452" s="30">
        <v>0</v>
      </c>
      <c r="L452" s="36" t="s">
        <v>923</v>
      </c>
      <c r="M452" s="33"/>
      <c r="N452" s="33"/>
      <c r="O452" s="33"/>
      <c r="P452" s="33"/>
      <c r="Q452" s="33"/>
      <c r="R452" s="36">
        <v>1287.56</v>
      </c>
      <c r="S452" s="36" t="s">
        <v>404</v>
      </c>
      <c r="T452" s="36" t="s">
        <v>404</v>
      </c>
      <c r="U452" s="36" t="s">
        <v>404</v>
      </c>
      <c r="V452" s="36">
        <v>57</v>
      </c>
      <c r="W452" s="36">
        <v>0</v>
      </c>
      <c r="X452" s="36">
        <v>1</v>
      </c>
      <c r="Y452" s="36">
        <v>184464</v>
      </c>
      <c r="Z452" s="37">
        <v>44761.875</v>
      </c>
      <c r="AA452" s="36" t="s">
        <v>392</v>
      </c>
      <c r="AB452" s="36">
        <v>1</v>
      </c>
      <c r="AC452" s="37"/>
      <c r="AD452" s="37">
        <v>44761.875</v>
      </c>
      <c r="AE452" s="37">
        <v>43414.916666666664</v>
      </c>
      <c r="AF452" s="37">
        <v>43513.875</v>
      </c>
      <c r="AG452" s="37"/>
      <c r="AH452" s="37">
        <v>43479.916666666664</v>
      </c>
      <c r="AI452" s="36"/>
      <c r="AJ452" s="36">
        <v>0</v>
      </c>
      <c r="AK452" s="36">
        <v>0</v>
      </c>
      <c r="AL452" s="36">
        <v>0</v>
      </c>
      <c r="AM452" s="36">
        <v>0</v>
      </c>
      <c r="AN452" s="36">
        <v>0</v>
      </c>
      <c r="AO452" s="36">
        <v>0</v>
      </c>
      <c r="AP452" s="36" t="s">
        <v>389</v>
      </c>
      <c r="AQ452" s="36">
        <v>41</v>
      </c>
      <c r="AR452" s="36" t="s">
        <v>398</v>
      </c>
      <c r="AS452" s="36">
        <v>153282</v>
      </c>
      <c r="AT452" s="36">
        <v>1532.82</v>
      </c>
      <c r="AU452" s="36" t="s">
        <v>408</v>
      </c>
      <c r="AV452" s="43" t="s">
        <v>1079</v>
      </c>
      <c r="AW452" t="str">
        <f t="shared" si="21"/>
        <v>745434040BXRNXRDX FXNXMXRX VXXXRX1287.56SIMSIMSIM570118446444761.875ANMEP144761.87543414.916666666743513.87543479.9166666667000000AMIL41AMIL 500 QP NACIONAL1532821532.82ATIVORepasse</v>
      </c>
      <c r="AX452">
        <f t="shared" ref="AX452:AX515" si="23">IF(AW452=AW451,1,0)</f>
        <v>0</v>
      </c>
      <c r="AY452">
        <v>7</v>
      </c>
      <c r="AZ452">
        <v>1</v>
      </c>
      <c r="BA452">
        <f t="shared" si="22"/>
        <v>0</v>
      </c>
    </row>
    <row r="453" spans="1:53">
      <c r="A453" s="33"/>
      <c r="B453" s="33"/>
      <c r="C453" s="33"/>
      <c r="D453" s="33"/>
      <c r="E453" s="33"/>
      <c r="F453" s="36"/>
      <c r="G453" s="33"/>
      <c r="H453" s="33"/>
      <c r="I453" s="33"/>
      <c r="J453" s="36">
        <v>74543404</v>
      </c>
      <c r="K453" s="30">
        <v>0</v>
      </c>
      <c r="L453" s="36" t="s">
        <v>923</v>
      </c>
      <c r="M453" s="33"/>
      <c r="N453" s="33"/>
      <c r="O453" s="33"/>
      <c r="P453" s="33"/>
      <c r="Q453" s="33"/>
      <c r="R453" s="36">
        <v>1287.56</v>
      </c>
      <c r="S453" s="36" t="s">
        <v>404</v>
      </c>
      <c r="T453" s="36" t="s">
        <v>404</v>
      </c>
      <c r="U453" s="36" t="s">
        <v>404</v>
      </c>
      <c r="V453" s="36">
        <v>57</v>
      </c>
      <c r="W453" s="36">
        <v>0</v>
      </c>
      <c r="X453" s="36">
        <v>1</v>
      </c>
      <c r="Y453" s="36">
        <v>184464</v>
      </c>
      <c r="Z453" s="37">
        <v>44761.875</v>
      </c>
      <c r="AA453" s="36" t="s">
        <v>392</v>
      </c>
      <c r="AB453" s="36">
        <v>1</v>
      </c>
      <c r="AC453" s="37"/>
      <c r="AD453" s="37">
        <v>44761.875</v>
      </c>
      <c r="AE453" s="37">
        <v>43414.916666666664</v>
      </c>
      <c r="AF453" s="37">
        <v>43513.875</v>
      </c>
      <c r="AG453" s="37"/>
      <c r="AH453" s="37">
        <v>43479.916666666664</v>
      </c>
      <c r="AI453" s="36"/>
      <c r="AJ453" s="36">
        <v>0</v>
      </c>
      <c r="AK453" s="36">
        <v>0</v>
      </c>
      <c r="AL453" s="36">
        <v>0</v>
      </c>
      <c r="AM453" s="36">
        <v>0</v>
      </c>
      <c r="AN453" s="36">
        <v>0</v>
      </c>
      <c r="AO453" s="36">
        <v>0</v>
      </c>
      <c r="AP453" s="36" t="s">
        <v>389</v>
      </c>
      <c r="AQ453" s="36">
        <v>41</v>
      </c>
      <c r="AR453" s="36" t="s">
        <v>398</v>
      </c>
      <c r="AS453" s="36">
        <v>153282</v>
      </c>
      <c r="AT453" s="36">
        <v>1532.82</v>
      </c>
      <c r="AU453" s="36" t="s">
        <v>408</v>
      </c>
      <c r="AV453" s="43" t="s">
        <v>1079</v>
      </c>
      <c r="AW453" t="str">
        <f t="shared" si="21"/>
        <v>745434040BXRNXRDX FXNXMXRX VXXXRX1287.56SIMSIMSIM570118446444761.875ANMEP144761.87543414.916666666743513.87543479.9166666667000000AMIL41AMIL 500 QP NACIONAL1532821532.82ATIVORepasse</v>
      </c>
      <c r="AX453">
        <f t="shared" si="23"/>
        <v>1</v>
      </c>
      <c r="AY453">
        <v>7</v>
      </c>
      <c r="AZ453">
        <v>1</v>
      </c>
      <c r="BA453">
        <f t="shared" si="22"/>
        <v>1</v>
      </c>
    </row>
    <row r="454" spans="1:53">
      <c r="A454" s="33"/>
      <c r="B454" s="33"/>
      <c r="C454" s="33"/>
      <c r="D454" s="33"/>
      <c r="E454" s="33"/>
      <c r="F454" s="36"/>
      <c r="G454" s="33"/>
      <c r="H454" s="33"/>
      <c r="I454" s="33"/>
      <c r="J454" s="36">
        <v>74543404</v>
      </c>
      <c r="K454" s="30">
        <v>0</v>
      </c>
      <c r="L454" s="36" t="s">
        <v>923</v>
      </c>
      <c r="M454" s="33"/>
      <c r="N454" s="33"/>
      <c r="O454" s="33"/>
      <c r="P454" s="33"/>
      <c r="Q454" s="33"/>
      <c r="R454" s="36">
        <v>1287.56</v>
      </c>
      <c r="S454" s="36" t="s">
        <v>404</v>
      </c>
      <c r="T454" s="36" t="s">
        <v>404</v>
      </c>
      <c r="U454" s="36" t="s">
        <v>404</v>
      </c>
      <c r="V454" s="36">
        <v>57</v>
      </c>
      <c r="W454" s="36">
        <v>0</v>
      </c>
      <c r="X454" s="36">
        <v>1</v>
      </c>
      <c r="Y454" s="36">
        <v>184464</v>
      </c>
      <c r="Z454" s="37">
        <v>44761.875</v>
      </c>
      <c r="AA454" s="36" t="s">
        <v>392</v>
      </c>
      <c r="AB454" s="36">
        <v>1</v>
      </c>
      <c r="AC454" s="37"/>
      <c r="AD454" s="37">
        <v>44761.875</v>
      </c>
      <c r="AE454" s="37">
        <v>43414.916666666664</v>
      </c>
      <c r="AF454" s="37">
        <v>43513.875</v>
      </c>
      <c r="AG454" s="37"/>
      <c r="AH454" s="37">
        <v>43479.916666666664</v>
      </c>
      <c r="AI454" s="36"/>
      <c r="AJ454" s="36">
        <v>0</v>
      </c>
      <c r="AK454" s="36">
        <v>0</v>
      </c>
      <c r="AL454" s="36">
        <v>0</v>
      </c>
      <c r="AM454" s="36">
        <v>0</v>
      </c>
      <c r="AN454" s="36">
        <v>0</v>
      </c>
      <c r="AO454" s="36">
        <v>0</v>
      </c>
      <c r="AP454" s="36" t="s">
        <v>389</v>
      </c>
      <c r="AQ454" s="36">
        <v>41</v>
      </c>
      <c r="AR454" s="36" t="s">
        <v>398</v>
      </c>
      <c r="AS454" s="36">
        <v>153282</v>
      </c>
      <c r="AT454" s="36">
        <v>1532.82</v>
      </c>
      <c r="AU454" s="36" t="s">
        <v>408</v>
      </c>
      <c r="AV454" s="43" t="s">
        <v>1079</v>
      </c>
      <c r="AW454" t="str">
        <f t="shared" si="21"/>
        <v>745434040BXRNXRDX FXNXMXRX VXXXRX1287.56SIMSIMSIM570118446444761.875ANMEP144761.87543414.916666666743513.87543479.9166666667000000AMIL41AMIL 500 QP NACIONAL1532821532.82ATIVORepasse</v>
      </c>
      <c r="AX454">
        <f t="shared" si="23"/>
        <v>1</v>
      </c>
      <c r="AY454">
        <v>7</v>
      </c>
      <c r="AZ454">
        <v>1</v>
      </c>
      <c r="BA454">
        <f t="shared" si="22"/>
        <v>1</v>
      </c>
    </row>
    <row r="455" spans="1:53">
      <c r="A455" s="38" t="s">
        <v>270</v>
      </c>
      <c r="B455" s="38" t="s">
        <v>25</v>
      </c>
      <c r="C455" s="38" t="s">
        <v>24</v>
      </c>
      <c r="D455" s="38">
        <v>43059296</v>
      </c>
      <c r="E455" s="39">
        <v>44771.875</v>
      </c>
      <c r="F455" s="28">
        <v>1198447000</v>
      </c>
      <c r="G455" s="28" t="s">
        <v>1057</v>
      </c>
      <c r="H455" s="28" t="s">
        <v>26</v>
      </c>
      <c r="I455" s="39">
        <v>43479.916666666664</v>
      </c>
      <c r="J455" s="38">
        <v>74543416</v>
      </c>
      <c r="K455" s="28">
        <v>0</v>
      </c>
      <c r="L455" s="38" t="s">
        <v>271</v>
      </c>
      <c r="M455" s="38">
        <v>0</v>
      </c>
      <c r="N455" s="38">
        <v>0</v>
      </c>
      <c r="O455" s="38" t="s">
        <v>260</v>
      </c>
      <c r="P455" s="38" t="s">
        <v>77</v>
      </c>
      <c r="Q455" s="38" t="s">
        <v>78</v>
      </c>
      <c r="R455" s="38">
        <v>2575.98</v>
      </c>
      <c r="S455" s="33"/>
      <c r="T455" s="33"/>
      <c r="U455" s="33"/>
      <c r="V455" s="33"/>
      <c r="W455" s="33"/>
      <c r="X455" s="33"/>
      <c r="Y455" s="33"/>
      <c r="Z455" s="40">
        <v>44771.875</v>
      </c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43" t="s">
        <v>1080</v>
      </c>
      <c r="AW455" t="str">
        <f t="shared" si="21"/>
        <v>6302c877dc774878504ce9c26302b4ad8382b804d9a3ac356302c877dc774878504ce9bc4305929644771.87511984470006302b4ad8382b804d9a3ac351198447000F43479.9166666667745434160VXNILXN XNTX DX LUZ00AMIL 400 QC NACIONAL R PJCAMens. Titular Faixa Etária Implant.T2575.9844771.875Mensalidade</v>
      </c>
      <c r="AX455">
        <f t="shared" si="23"/>
        <v>0</v>
      </c>
      <c r="AY455">
        <v>7</v>
      </c>
      <c r="AZ455">
        <v>1</v>
      </c>
      <c r="BA455">
        <f t="shared" si="22"/>
        <v>0</v>
      </c>
    </row>
    <row r="456" spans="1:53">
      <c r="A456" s="33"/>
      <c r="B456" s="33"/>
      <c r="C456" s="33"/>
      <c r="D456" s="33"/>
      <c r="E456" s="33"/>
      <c r="F456" s="34"/>
      <c r="G456" s="33"/>
      <c r="H456" s="33"/>
      <c r="I456" s="33"/>
      <c r="J456" s="34">
        <v>74546888</v>
      </c>
      <c r="K456" s="29">
        <v>0</v>
      </c>
      <c r="L456" s="34" t="s">
        <v>924</v>
      </c>
      <c r="M456" s="33"/>
      <c r="N456" s="33"/>
      <c r="O456" s="33"/>
      <c r="P456" s="33"/>
      <c r="Q456" s="33"/>
      <c r="R456" s="34">
        <v>1297.6600000000001</v>
      </c>
      <c r="S456" s="34" t="s">
        <v>404</v>
      </c>
      <c r="T456" s="34" t="s">
        <v>404</v>
      </c>
      <c r="U456" s="34" t="s">
        <v>404</v>
      </c>
      <c r="V456" s="34">
        <v>19</v>
      </c>
      <c r="W456" s="34">
        <v>0</v>
      </c>
      <c r="X456" s="34">
        <v>1</v>
      </c>
      <c r="Y456" s="34">
        <v>184520</v>
      </c>
      <c r="Z456" s="35">
        <v>44761.875</v>
      </c>
      <c r="AA456" s="34" t="s">
        <v>387</v>
      </c>
      <c r="AB456" s="34">
        <v>0</v>
      </c>
      <c r="AC456" s="35"/>
      <c r="AD456" s="35">
        <v>44761.875</v>
      </c>
      <c r="AE456" s="35">
        <v>36295.875</v>
      </c>
      <c r="AF456" s="35">
        <v>44056.875</v>
      </c>
      <c r="AG456" s="35">
        <v>44025.875</v>
      </c>
      <c r="AH456" s="35">
        <v>43479.916666666664</v>
      </c>
      <c r="AI456" s="34"/>
      <c r="AJ456" s="34">
        <v>0</v>
      </c>
      <c r="AK456" s="34">
        <v>0</v>
      </c>
      <c r="AL456" s="34">
        <v>0</v>
      </c>
      <c r="AM456" s="34">
        <v>0</v>
      </c>
      <c r="AN456" s="34">
        <v>0</v>
      </c>
      <c r="AO456" s="34">
        <v>0</v>
      </c>
      <c r="AP456" s="34" t="s">
        <v>389</v>
      </c>
      <c r="AQ456" s="34">
        <v>41</v>
      </c>
      <c r="AR456" s="34" t="s">
        <v>476</v>
      </c>
      <c r="AS456" s="34">
        <v>154477</v>
      </c>
      <c r="AT456" s="34">
        <v>1544.77</v>
      </c>
      <c r="AU456" s="34" t="s">
        <v>408</v>
      </c>
      <c r="AV456" s="43" t="s">
        <v>1079</v>
      </c>
      <c r="AW456" t="str">
        <f t="shared" si="21"/>
        <v>745468880RXXVXLDX DX MXLX MXNXZX FXLHX1297.66SIMSIMSIM190118452044761.875FNEL044761.87536295.87544056.87544025.87543479.9166666667000000AMIL41AMIL 400 QC NACIONAL1544771544.77ATIVORepasse</v>
      </c>
      <c r="AX456">
        <f t="shared" si="23"/>
        <v>0</v>
      </c>
      <c r="AY456">
        <v>7</v>
      </c>
      <c r="AZ456">
        <v>1</v>
      </c>
      <c r="BA456">
        <f t="shared" si="22"/>
        <v>0</v>
      </c>
    </row>
    <row r="457" spans="1:53">
      <c r="A457" s="33"/>
      <c r="B457" s="33"/>
      <c r="C457" s="33"/>
      <c r="D457" s="33"/>
      <c r="E457" s="33"/>
      <c r="F457" s="34"/>
      <c r="G457" s="33"/>
      <c r="H457" s="33"/>
      <c r="I457" s="33"/>
      <c r="J457" s="34">
        <v>74546888</v>
      </c>
      <c r="K457" s="29">
        <v>0</v>
      </c>
      <c r="L457" s="34" t="s">
        <v>924</v>
      </c>
      <c r="M457" s="33"/>
      <c r="N457" s="33"/>
      <c r="O457" s="33"/>
      <c r="P457" s="33"/>
      <c r="Q457" s="33"/>
      <c r="R457" s="34">
        <v>1297.6600000000001</v>
      </c>
      <c r="S457" s="34" t="s">
        <v>404</v>
      </c>
      <c r="T457" s="34" t="s">
        <v>404</v>
      </c>
      <c r="U457" s="34" t="s">
        <v>404</v>
      </c>
      <c r="V457" s="34">
        <v>19</v>
      </c>
      <c r="W457" s="34">
        <v>0</v>
      </c>
      <c r="X457" s="34">
        <v>1</v>
      </c>
      <c r="Y457" s="34">
        <v>184520</v>
      </c>
      <c r="Z457" s="35">
        <v>44761.875</v>
      </c>
      <c r="AA457" s="34" t="s">
        <v>387</v>
      </c>
      <c r="AB457" s="34">
        <v>0</v>
      </c>
      <c r="AC457" s="35"/>
      <c r="AD457" s="35">
        <v>44761.875</v>
      </c>
      <c r="AE457" s="35">
        <v>36295.875</v>
      </c>
      <c r="AF457" s="35">
        <v>44056.875</v>
      </c>
      <c r="AG457" s="35">
        <v>44025.875</v>
      </c>
      <c r="AH457" s="35">
        <v>43479.916666666664</v>
      </c>
      <c r="AI457" s="34"/>
      <c r="AJ457" s="34">
        <v>0</v>
      </c>
      <c r="AK457" s="34">
        <v>0</v>
      </c>
      <c r="AL457" s="34">
        <v>0</v>
      </c>
      <c r="AM457" s="34">
        <v>0</v>
      </c>
      <c r="AN457" s="34">
        <v>0</v>
      </c>
      <c r="AO457" s="34">
        <v>0</v>
      </c>
      <c r="AP457" s="34" t="s">
        <v>389</v>
      </c>
      <c r="AQ457" s="34">
        <v>41</v>
      </c>
      <c r="AR457" s="34" t="s">
        <v>476</v>
      </c>
      <c r="AS457" s="34">
        <v>154477</v>
      </c>
      <c r="AT457" s="34">
        <v>1544.77</v>
      </c>
      <c r="AU457" s="34" t="s">
        <v>408</v>
      </c>
      <c r="AV457" s="43" t="s">
        <v>1079</v>
      </c>
      <c r="AW457" t="str">
        <f t="shared" si="21"/>
        <v>745468880RXXVXLDX DX MXLX MXNXZX FXLHX1297.66SIMSIMSIM190118452044761.875FNEL044761.87536295.87544056.87544025.87543479.9166666667000000AMIL41AMIL 400 QC NACIONAL1544771544.77ATIVORepasse</v>
      </c>
      <c r="AX457">
        <f t="shared" si="23"/>
        <v>1</v>
      </c>
      <c r="AY457">
        <v>7</v>
      </c>
      <c r="AZ457">
        <v>1</v>
      </c>
      <c r="BA457">
        <f t="shared" si="22"/>
        <v>1</v>
      </c>
    </row>
    <row r="458" spans="1:53">
      <c r="A458" s="33"/>
      <c r="B458" s="33"/>
      <c r="C458" s="33"/>
      <c r="D458" s="33"/>
      <c r="E458" s="33"/>
      <c r="F458" s="34"/>
      <c r="G458" s="33"/>
      <c r="H458" s="33"/>
      <c r="I458" s="33"/>
      <c r="J458" s="34">
        <v>74546888</v>
      </c>
      <c r="K458" s="29">
        <v>0</v>
      </c>
      <c r="L458" s="34" t="s">
        <v>924</v>
      </c>
      <c r="M458" s="33"/>
      <c r="N458" s="33"/>
      <c r="O458" s="33"/>
      <c r="P458" s="33"/>
      <c r="Q458" s="33"/>
      <c r="R458" s="34">
        <v>1297.6600000000001</v>
      </c>
      <c r="S458" s="34" t="s">
        <v>404</v>
      </c>
      <c r="T458" s="34" t="s">
        <v>404</v>
      </c>
      <c r="U458" s="34" t="s">
        <v>404</v>
      </c>
      <c r="V458" s="34">
        <v>19</v>
      </c>
      <c r="W458" s="34">
        <v>0</v>
      </c>
      <c r="X458" s="34">
        <v>1</v>
      </c>
      <c r="Y458" s="34">
        <v>184520</v>
      </c>
      <c r="Z458" s="35">
        <v>44761.875</v>
      </c>
      <c r="AA458" s="34" t="s">
        <v>387</v>
      </c>
      <c r="AB458" s="34">
        <v>0</v>
      </c>
      <c r="AC458" s="35"/>
      <c r="AD458" s="35">
        <v>44761.875</v>
      </c>
      <c r="AE458" s="35">
        <v>36295.875</v>
      </c>
      <c r="AF458" s="35">
        <v>44056.875</v>
      </c>
      <c r="AG458" s="35">
        <v>44025.875</v>
      </c>
      <c r="AH458" s="35">
        <v>43479.916666666664</v>
      </c>
      <c r="AI458" s="34"/>
      <c r="AJ458" s="34">
        <v>0</v>
      </c>
      <c r="AK458" s="34">
        <v>0</v>
      </c>
      <c r="AL458" s="34">
        <v>0</v>
      </c>
      <c r="AM458" s="34">
        <v>0</v>
      </c>
      <c r="AN458" s="34">
        <v>0</v>
      </c>
      <c r="AO458" s="34">
        <v>0</v>
      </c>
      <c r="AP458" s="34" t="s">
        <v>389</v>
      </c>
      <c r="AQ458" s="34">
        <v>41</v>
      </c>
      <c r="AR458" s="34" t="s">
        <v>476</v>
      </c>
      <c r="AS458" s="34">
        <v>154477</v>
      </c>
      <c r="AT458" s="34">
        <v>1544.77</v>
      </c>
      <c r="AU458" s="34" t="s">
        <v>408</v>
      </c>
      <c r="AV458" s="43" t="s">
        <v>1079</v>
      </c>
      <c r="AW458" t="str">
        <f t="shared" si="21"/>
        <v>745468880RXXVXLDX DX MXLX MXNXZX FXLHX1297.66SIMSIMSIM190118452044761.875FNEL044761.87536295.87544056.87544025.87543479.9166666667000000AMIL41AMIL 400 QC NACIONAL1544771544.77ATIVORepasse</v>
      </c>
      <c r="AX458">
        <f t="shared" si="23"/>
        <v>1</v>
      </c>
      <c r="AY458">
        <v>7</v>
      </c>
      <c r="AZ458">
        <v>1</v>
      </c>
      <c r="BA458">
        <f t="shared" si="22"/>
        <v>1</v>
      </c>
    </row>
    <row r="459" spans="1:53">
      <c r="A459" s="33"/>
      <c r="B459" s="33"/>
      <c r="C459" s="33"/>
      <c r="D459" s="33"/>
      <c r="E459" s="33"/>
      <c r="F459" s="34">
        <v>1189435000</v>
      </c>
      <c r="G459" s="33"/>
      <c r="H459" s="33"/>
      <c r="I459" s="33"/>
      <c r="J459" s="34">
        <v>74639924</v>
      </c>
      <c r="K459" s="29">
        <v>0</v>
      </c>
      <c r="L459" s="34" t="s">
        <v>570</v>
      </c>
      <c r="M459" s="33"/>
      <c r="N459" s="33"/>
      <c r="O459" s="33"/>
      <c r="P459" s="33"/>
      <c r="Q459" s="33"/>
      <c r="R459" s="34">
        <v>664.5</v>
      </c>
      <c r="S459" s="34" t="s">
        <v>404</v>
      </c>
      <c r="T459" s="34" t="s">
        <v>404</v>
      </c>
      <c r="U459" s="34" t="s">
        <v>404</v>
      </c>
      <c r="V459" s="34">
        <v>57</v>
      </c>
      <c r="W459" s="34">
        <v>0</v>
      </c>
      <c r="X459" s="34">
        <v>1</v>
      </c>
      <c r="Y459" s="34">
        <v>186919</v>
      </c>
      <c r="Z459" s="35">
        <v>44777.875</v>
      </c>
      <c r="AA459" s="34" t="s">
        <v>392</v>
      </c>
      <c r="AB459" s="34">
        <v>0</v>
      </c>
      <c r="AC459" s="35">
        <v>44746.875</v>
      </c>
      <c r="AD459" s="35">
        <v>44777.875</v>
      </c>
      <c r="AE459" s="35">
        <v>32033.875</v>
      </c>
      <c r="AF459" s="35">
        <v>44746.875</v>
      </c>
      <c r="AG459" s="35"/>
      <c r="AH459" s="35">
        <v>43496.916666666664</v>
      </c>
      <c r="AI459" s="34"/>
      <c r="AJ459" s="34">
        <v>0</v>
      </c>
      <c r="AK459" s="34">
        <v>0</v>
      </c>
      <c r="AL459" s="34">
        <v>0</v>
      </c>
      <c r="AM459" s="34">
        <v>0</v>
      </c>
      <c r="AN459" s="34">
        <v>0</v>
      </c>
      <c r="AO459" s="34">
        <v>0</v>
      </c>
      <c r="AP459" s="34" t="s">
        <v>389</v>
      </c>
      <c r="AQ459" s="34">
        <v>41</v>
      </c>
      <c r="AR459" s="34" t="s">
        <v>400</v>
      </c>
      <c r="AS459" s="34">
        <v>79106</v>
      </c>
      <c r="AT459" s="34">
        <v>791.06</v>
      </c>
      <c r="AU459" s="34" t="s">
        <v>391</v>
      </c>
      <c r="AV459" s="43" t="s">
        <v>1079</v>
      </c>
      <c r="AW459" t="str">
        <f t="shared" si="21"/>
        <v>1189435000746399240WXBXLX XPXRXWXDX DX XLVX664.5SIMSIMSIM570118691944777.875ANMEP044746.87544777.87532033.87544746.87543496.9166666667000000AMIL41NEXT MUNICIPAL SÃO PAULO79106791.06INATIVORepasse</v>
      </c>
      <c r="AX459">
        <f t="shared" si="23"/>
        <v>0</v>
      </c>
      <c r="AY459">
        <v>8</v>
      </c>
      <c r="AZ459">
        <v>1</v>
      </c>
      <c r="BA459">
        <f t="shared" si="22"/>
        <v>0</v>
      </c>
    </row>
    <row r="460" spans="1:53">
      <c r="A460" s="33"/>
      <c r="B460" s="33"/>
      <c r="C460" s="33"/>
      <c r="D460" s="33"/>
      <c r="E460" s="33"/>
      <c r="F460" s="36">
        <v>1189435000</v>
      </c>
      <c r="G460" s="33"/>
      <c r="H460" s="33"/>
      <c r="I460" s="33"/>
      <c r="J460" s="36">
        <v>74639925</v>
      </c>
      <c r="K460" s="30">
        <v>0</v>
      </c>
      <c r="L460" s="36" t="s">
        <v>573</v>
      </c>
      <c r="M460" s="33"/>
      <c r="N460" s="33"/>
      <c r="O460" s="33"/>
      <c r="P460" s="33"/>
      <c r="Q460" s="33"/>
      <c r="R460" s="36">
        <v>464.46</v>
      </c>
      <c r="S460" s="36" t="s">
        <v>386</v>
      </c>
      <c r="T460" s="36" t="s">
        <v>386</v>
      </c>
      <c r="U460" s="36" t="s">
        <v>386</v>
      </c>
      <c r="V460" s="36">
        <v>57</v>
      </c>
      <c r="W460" s="36">
        <v>0</v>
      </c>
      <c r="X460" s="36">
        <v>1</v>
      </c>
      <c r="Y460" s="36">
        <v>187101</v>
      </c>
      <c r="Z460" s="37">
        <v>44777.875</v>
      </c>
      <c r="AA460" s="36" t="s">
        <v>392</v>
      </c>
      <c r="AB460" s="36">
        <v>0</v>
      </c>
      <c r="AC460" s="37">
        <v>44676.875</v>
      </c>
      <c r="AD460" s="37">
        <v>44777.875</v>
      </c>
      <c r="AE460" s="37">
        <v>29247.916666666668</v>
      </c>
      <c r="AF460" s="37">
        <v>44676.875</v>
      </c>
      <c r="AG460" s="37">
        <v>43828.875</v>
      </c>
      <c r="AH460" s="37">
        <v>43496.916666666664</v>
      </c>
      <c r="AI460" s="36"/>
      <c r="AJ460" s="36">
        <v>0</v>
      </c>
      <c r="AK460" s="36">
        <v>0</v>
      </c>
      <c r="AL460" s="36">
        <v>0</v>
      </c>
      <c r="AM460" s="36">
        <v>0</v>
      </c>
      <c r="AN460" s="36">
        <v>0</v>
      </c>
      <c r="AO460" s="36">
        <v>0</v>
      </c>
      <c r="AP460" s="36" t="s">
        <v>389</v>
      </c>
      <c r="AQ460" s="36"/>
      <c r="AR460" s="36" t="s">
        <v>574</v>
      </c>
      <c r="AS460" s="36">
        <v>55295</v>
      </c>
      <c r="AT460" s="36">
        <v>552.95000000000005</v>
      </c>
      <c r="AU460" s="36" t="s">
        <v>391</v>
      </c>
      <c r="AV460" s="43" t="s">
        <v>1079</v>
      </c>
      <c r="AW460" t="str">
        <f t="shared" si="21"/>
        <v>1189435000746399250MXRWX XGXR XLXVXXRX RXX464.46NÃONÃONÃO570118710144777.875ANMEP044676.87544777.87529247.916666666744676.87543828.87543496.9166666667000000AMILNEXT 1055295552.95INATIVORepasse</v>
      </c>
      <c r="AX460">
        <f t="shared" si="23"/>
        <v>0</v>
      </c>
      <c r="AY460">
        <v>8</v>
      </c>
      <c r="AZ460">
        <v>1</v>
      </c>
      <c r="BA460">
        <f t="shared" si="22"/>
        <v>0</v>
      </c>
    </row>
    <row r="461" spans="1:53">
      <c r="A461" s="33"/>
      <c r="B461" s="33"/>
      <c r="C461" s="33"/>
      <c r="D461" s="33"/>
      <c r="E461" s="33"/>
      <c r="F461" s="36">
        <v>1189426000</v>
      </c>
      <c r="G461" s="33"/>
      <c r="H461" s="33"/>
      <c r="I461" s="33"/>
      <c r="J461" s="36">
        <v>74640387</v>
      </c>
      <c r="K461" s="30">
        <v>0</v>
      </c>
      <c r="L461" s="36" t="s">
        <v>565</v>
      </c>
      <c r="M461" s="33"/>
      <c r="N461" s="33"/>
      <c r="O461" s="33"/>
      <c r="P461" s="33"/>
      <c r="Q461" s="33"/>
      <c r="R461" s="36">
        <v>2928.85</v>
      </c>
      <c r="S461" s="36" t="s">
        <v>404</v>
      </c>
      <c r="T461" s="36" t="s">
        <v>404</v>
      </c>
      <c r="U461" s="36" t="s">
        <v>404</v>
      </c>
      <c r="V461" s="36">
        <v>57</v>
      </c>
      <c r="W461" s="36">
        <v>0</v>
      </c>
      <c r="X461" s="36">
        <v>1</v>
      </c>
      <c r="Y461" s="36">
        <v>186433</v>
      </c>
      <c r="Z461" s="37">
        <v>44777.875</v>
      </c>
      <c r="AA461" s="36" t="s">
        <v>392</v>
      </c>
      <c r="AB461" s="36">
        <v>0</v>
      </c>
      <c r="AC461" s="37"/>
      <c r="AD461" s="37">
        <v>44777.875</v>
      </c>
      <c r="AE461" s="37">
        <v>27103.875</v>
      </c>
      <c r="AF461" s="37">
        <v>43746.875</v>
      </c>
      <c r="AG461" s="37">
        <v>43706.875</v>
      </c>
      <c r="AH461" s="37">
        <v>43496.916666666664</v>
      </c>
      <c r="AI461" s="36"/>
      <c r="AJ461" s="36">
        <v>0</v>
      </c>
      <c r="AK461" s="36">
        <v>0</v>
      </c>
      <c r="AL461" s="36">
        <v>0</v>
      </c>
      <c r="AM461" s="36">
        <v>0</v>
      </c>
      <c r="AN461" s="36">
        <v>0</v>
      </c>
      <c r="AO461" s="36">
        <v>0</v>
      </c>
      <c r="AP461" s="36" t="s">
        <v>389</v>
      </c>
      <c r="AQ461" s="36">
        <v>41</v>
      </c>
      <c r="AR461" s="36" t="s">
        <v>390</v>
      </c>
      <c r="AS461" s="36">
        <v>348672</v>
      </c>
      <c r="AT461" s="36">
        <v>3486.72</v>
      </c>
      <c r="AU461" s="36" t="s">
        <v>408</v>
      </c>
      <c r="AV461" s="43" t="s">
        <v>1079</v>
      </c>
      <c r="AW461" t="str">
        <f t="shared" si="21"/>
        <v>1189426000746403870GXBRXXLX DXLTRX XMPXXX2928.85SIMSIMSIM570118643344777.875ANMEP044777.87527103.87543746.87543706.87543496.9166666667000000AMIL41AMIL 400 QP NACIONAL3486723486.72ATIVORepasse</v>
      </c>
      <c r="AX461">
        <f t="shared" si="23"/>
        <v>0</v>
      </c>
      <c r="AY461">
        <v>8</v>
      </c>
      <c r="AZ461">
        <v>1</v>
      </c>
      <c r="BA461">
        <f t="shared" si="22"/>
        <v>0</v>
      </c>
    </row>
    <row r="462" spans="1:53">
      <c r="A462" s="33"/>
      <c r="B462" s="33"/>
      <c r="C462" s="33"/>
      <c r="D462" s="33"/>
      <c r="E462" s="33"/>
      <c r="F462" s="36"/>
      <c r="G462" s="33"/>
      <c r="H462" s="33"/>
      <c r="I462" s="33"/>
      <c r="J462" s="36">
        <v>74640391</v>
      </c>
      <c r="K462" s="30">
        <v>0</v>
      </c>
      <c r="L462" s="36" t="s">
        <v>397</v>
      </c>
      <c r="M462" s="33"/>
      <c r="N462" s="33"/>
      <c r="O462" s="33"/>
      <c r="P462" s="33"/>
      <c r="Q462" s="33"/>
      <c r="R462" s="36">
        <v>1653.03</v>
      </c>
      <c r="S462" s="36" t="s">
        <v>386</v>
      </c>
      <c r="T462" s="36" t="s">
        <v>386</v>
      </c>
      <c r="U462" s="36" t="s">
        <v>386</v>
      </c>
      <c r="V462" s="36">
        <v>278</v>
      </c>
      <c r="W462" s="36">
        <v>0</v>
      </c>
      <c r="X462" s="36">
        <v>1</v>
      </c>
      <c r="Y462" s="36">
        <v>186475</v>
      </c>
      <c r="Z462" s="37">
        <v>44777.875</v>
      </c>
      <c r="AA462" s="36" t="s">
        <v>396</v>
      </c>
      <c r="AB462" s="36">
        <v>0</v>
      </c>
      <c r="AC462" s="37">
        <v>44682.875</v>
      </c>
      <c r="AD462" s="37">
        <v>44777.875</v>
      </c>
      <c r="AE462" s="37">
        <v>28566.875</v>
      </c>
      <c r="AF462" s="37">
        <v>44682.875</v>
      </c>
      <c r="AG462" s="37"/>
      <c r="AH462" s="37">
        <v>43496.916666666664</v>
      </c>
      <c r="AI462" s="36"/>
      <c r="AJ462" s="36">
        <v>0</v>
      </c>
      <c r="AK462" s="36">
        <v>0</v>
      </c>
      <c r="AL462" s="36">
        <v>0</v>
      </c>
      <c r="AM462" s="36">
        <v>0</v>
      </c>
      <c r="AN462" s="36">
        <v>0</v>
      </c>
      <c r="AO462" s="36">
        <v>0</v>
      </c>
      <c r="AP462" s="36" t="s">
        <v>389</v>
      </c>
      <c r="AQ462" s="36"/>
      <c r="AR462" s="36" t="s">
        <v>398</v>
      </c>
      <c r="AS462" s="36">
        <v>199162</v>
      </c>
      <c r="AT462" s="36">
        <v>1991.62</v>
      </c>
      <c r="AU462" s="36" t="s">
        <v>391</v>
      </c>
      <c r="AV462" s="43" t="s">
        <v>1079</v>
      </c>
      <c r="AW462" t="str">
        <f t="shared" si="21"/>
        <v>746403910FRXNWXWX XNDRXY WXRNX BRXTTX1653.03NÃONÃONÃO2780118647544777.875SINDSIME -SINDICATO DOS EMPREENDEDORES INDIVIDUAIS044682.87544777.87528566.87544682.87543496.9166666667000000AMILAMIL 500 QP NACIONAL1991621991.62INATIVORepasse</v>
      </c>
      <c r="AX462">
        <f t="shared" si="23"/>
        <v>0</v>
      </c>
      <c r="AY462">
        <v>8</v>
      </c>
      <c r="AZ462">
        <v>1</v>
      </c>
      <c r="BA462">
        <f t="shared" si="22"/>
        <v>0</v>
      </c>
    </row>
    <row r="463" spans="1:53">
      <c r="A463" s="33"/>
      <c r="B463" s="33"/>
      <c r="C463" s="33"/>
      <c r="D463" s="33"/>
      <c r="E463" s="33"/>
      <c r="F463" s="34">
        <v>1189455000</v>
      </c>
      <c r="G463" s="33"/>
      <c r="H463" s="33"/>
      <c r="I463" s="33"/>
      <c r="J463" s="34">
        <v>74640405</v>
      </c>
      <c r="K463" s="29">
        <v>0</v>
      </c>
      <c r="L463" s="34" t="s">
        <v>568</v>
      </c>
      <c r="M463" s="33"/>
      <c r="N463" s="33"/>
      <c r="O463" s="33"/>
      <c r="P463" s="33"/>
      <c r="Q463" s="33"/>
      <c r="R463" s="34">
        <v>1038.1099999999999</v>
      </c>
      <c r="S463" s="34" t="s">
        <v>404</v>
      </c>
      <c r="T463" s="34" t="s">
        <v>404</v>
      </c>
      <c r="U463" s="34" t="s">
        <v>404</v>
      </c>
      <c r="V463" s="34">
        <v>19</v>
      </c>
      <c r="W463" s="34">
        <v>0</v>
      </c>
      <c r="X463" s="34">
        <v>1</v>
      </c>
      <c r="Y463" s="34">
        <v>186816</v>
      </c>
      <c r="Z463" s="35">
        <v>44777.875</v>
      </c>
      <c r="AA463" s="34" t="s">
        <v>387</v>
      </c>
      <c r="AB463" s="34">
        <v>0</v>
      </c>
      <c r="AC463" s="35"/>
      <c r="AD463" s="35">
        <v>44777.875</v>
      </c>
      <c r="AE463" s="35">
        <v>38916.875</v>
      </c>
      <c r="AF463" s="35">
        <v>43493.916666666664</v>
      </c>
      <c r="AG463" s="35"/>
      <c r="AH463" s="35">
        <v>43496.916666666664</v>
      </c>
      <c r="AI463" s="34"/>
      <c r="AJ463" s="34">
        <v>0</v>
      </c>
      <c r="AK463" s="34">
        <v>0</v>
      </c>
      <c r="AL463" s="34">
        <v>0</v>
      </c>
      <c r="AM463" s="34">
        <v>0</v>
      </c>
      <c r="AN463" s="34">
        <v>0</v>
      </c>
      <c r="AO463" s="34">
        <v>0</v>
      </c>
      <c r="AP463" s="34" t="s">
        <v>389</v>
      </c>
      <c r="AQ463" s="34">
        <v>41</v>
      </c>
      <c r="AR463" s="34" t="s">
        <v>476</v>
      </c>
      <c r="AS463" s="34">
        <v>123586</v>
      </c>
      <c r="AT463" s="34">
        <v>1235.8599999999999</v>
      </c>
      <c r="AU463" s="34" t="s">
        <v>408</v>
      </c>
      <c r="AV463" s="43" t="s">
        <v>1079</v>
      </c>
      <c r="AW463" t="str">
        <f t="shared" si="21"/>
        <v>1189455000746404050XNTXNXX MXWHXDX NXTX1038.11SIMSIMSIM190118681644777.875FNEL044777.87538916.87543493.916666666743496.9166666667000000AMIL41AMIL 400 QC NACIONAL1235861235.86ATIVORepasse</v>
      </c>
      <c r="AX463">
        <f t="shared" si="23"/>
        <v>0</v>
      </c>
      <c r="AY463">
        <v>8</v>
      </c>
      <c r="AZ463">
        <v>1</v>
      </c>
      <c r="BA463">
        <f t="shared" si="22"/>
        <v>0</v>
      </c>
    </row>
    <row r="464" spans="1:53">
      <c r="A464" s="33"/>
      <c r="B464" s="33"/>
      <c r="C464" s="33"/>
      <c r="D464" s="33"/>
      <c r="E464" s="33"/>
      <c r="F464" s="36">
        <v>1189455000</v>
      </c>
      <c r="G464" s="33"/>
      <c r="H464" s="33"/>
      <c r="I464" s="33"/>
      <c r="J464" s="36">
        <v>74640406</v>
      </c>
      <c r="K464" s="30">
        <v>0</v>
      </c>
      <c r="L464" s="36" t="s">
        <v>569</v>
      </c>
      <c r="M464" s="33"/>
      <c r="N464" s="33"/>
      <c r="O464" s="33"/>
      <c r="P464" s="33"/>
      <c r="Q464" s="33"/>
      <c r="R464" s="36">
        <v>1038.1099999999999</v>
      </c>
      <c r="S464" s="36" t="s">
        <v>404</v>
      </c>
      <c r="T464" s="36" t="s">
        <v>404</v>
      </c>
      <c r="U464" s="36" t="s">
        <v>404</v>
      </c>
      <c r="V464" s="36">
        <v>19</v>
      </c>
      <c r="W464" s="36">
        <v>0</v>
      </c>
      <c r="X464" s="36">
        <v>1</v>
      </c>
      <c r="Y464" s="36">
        <v>186816</v>
      </c>
      <c r="Z464" s="37">
        <v>44777.875</v>
      </c>
      <c r="AA464" s="36" t="s">
        <v>387</v>
      </c>
      <c r="AB464" s="36">
        <v>1</v>
      </c>
      <c r="AC464" s="37"/>
      <c r="AD464" s="37">
        <v>44777.875</v>
      </c>
      <c r="AE464" s="37">
        <v>41291.916666666664</v>
      </c>
      <c r="AF464" s="37">
        <v>43493.916666666664</v>
      </c>
      <c r="AG464" s="37"/>
      <c r="AH464" s="37">
        <v>43496.916666666664</v>
      </c>
      <c r="AI464" s="36"/>
      <c r="AJ464" s="36">
        <v>0</v>
      </c>
      <c r="AK464" s="36">
        <v>0</v>
      </c>
      <c r="AL464" s="36">
        <v>0</v>
      </c>
      <c r="AM464" s="36">
        <v>0</v>
      </c>
      <c r="AN464" s="36">
        <v>0</v>
      </c>
      <c r="AO464" s="36">
        <v>0</v>
      </c>
      <c r="AP464" s="36" t="s">
        <v>389</v>
      </c>
      <c r="AQ464" s="36">
        <v>41</v>
      </c>
      <c r="AR464" s="36" t="s">
        <v>476</v>
      </c>
      <c r="AS464" s="36">
        <v>123586</v>
      </c>
      <c r="AT464" s="36">
        <v>1235.8599999999999</v>
      </c>
      <c r="AU464" s="36" t="s">
        <v>408</v>
      </c>
      <c r="AV464" s="43" t="s">
        <v>1079</v>
      </c>
      <c r="AW464" t="str">
        <f t="shared" si="21"/>
        <v>1189455000746404060JXDY WXRQUXXRX MXWHXDX1038.11SIMSIMSIM190118681644777.875FNEL144777.87541291.916666666743493.916666666743496.9166666667000000AMIL41AMIL 400 QC NACIONAL1235861235.86ATIVORepasse</v>
      </c>
      <c r="AX464">
        <f t="shared" si="23"/>
        <v>0</v>
      </c>
      <c r="AY464">
        <v>8</v>
      </c>
      <c r="AZ464">
        <v>1</v>
      </c>
      <c r="BA464">
        <f t="shared" si="22"/>
        <v>0</v>
      </c>
    </row>
    <row r="465" spans="1:53">
      <c r="A465" s="33"/>
      <c r="B465" s="33"/>
      <c r="C465" s="33"/>
      <c r="D465" s="33"/>
      <c r="E465" s="33"/>
      <c r="F465" s="36">
        <v>1189455000</v>
      </c>
      <c r="G465" s="33"/>
      <c r="H465" s="33"/>
      <c r="I465" s="33"/>
      <c r="J465" s="36">
        <v>74640409</v>
      </c>
      <c r="K465" s="30">
        <v>0</v>
      </c>
      <c r="L465" s="36" t="s">
        <v>571</v>
      </c>
      <c r="M465" s="33"/>
      <c r="N465" s="33"/>
      <c r="O465" s="33"/>
      <c r="P465" s="33"/>
      <c r="Q465" s="33"/>
      <c r="R465" s="36">
        <v>1287.56</v>
      </c>
      <c r="S465" s="36" t="s">
        <v>404</v>
      </c>
      <c r="T465" s="36" t="s">
        <v>404</v>
      </c>
      <c r="U465" s="36" t="s">
        <v>404</v>
      </c>
      <c r="V465" s="36">
        <v>19</v>
      </c>
      <c r="W465" s="36">
        <v>0</v>
      </c>
      <c r="X465" s="36">
        <v>1</v>
      </c>
      <c r="Y465" s="36">
        <v>186920</v>
      </c>
      <c r="Z465" s="37">
        <v>44777.875</v>
      </c>
      <c r="AA465" s="36" t="s">
        <v>387</v>
      </c>
      <c r="AB465" s="36">
        <v>0</v>
      </c>
      <c r="AC465" s="37"/>
      <c r="AD465" s="37">
        <v>44777.875</v>
      </c>
      <c r="AE465" s="37">
        <v>38161.875</v>
      </c>
      <c r="AF465" s="37">
        <v>43493.916666666664</v>
      </c>
      <c r="AG465" s="37"/>
      <c r="AH465" s="37">
        <v>43496.916666666664</v>
      </c>
      <c r="AI465" s="36"/>
      <c r="AJ465" s="36">
        <v>0</v>
      </c>
      <c r="AK465" s="36">
        <v>0</v>
      </c>
      <c r="AL465" s="36">
        <v>0</v>
      </c>
      <c r="AM465" s="36">
        <v>0</v>
      </c>
      <c r="AN465" s="36">
        <v>0</v>
      </c>
      <c r="AO465" s="36">
        <v>0</v>
      </c>
      <c r="AP465" s="36" t="s">
        <v>389</v>
      </c>
      <c r="AQ465" s="36">
        <v>41</v>
      </c>
      <c r="AR465" s="36" t="s">
        <v>398</v>
      </c>
      <c r="AS465" s="36">
        <v>153282</v>
      </c>
      <c r="AT465" s="36">
        <v>1532.82</v>
      </c>
      <c r="AU465" s="36" t="s">
        <v>408</v>
      </c>
      <c r="AV465" s="43" t="s">
        <v>1079</v>
      </c>
      <c r="AW465" t="str">
        <f t="shared" si="21"/>
        <v>1189455000746404090KXUX LXMX DX XUZX1287.56SIMSIMSIM190118692044777.875FNEL044777.87538161.87543493.916666666743496.9166666667000000AMIL41AMIL 500 QP NACIONAL1532821532.82ATIVORepasse</v>
      </c>
      <c r="AX465">
        <f t="shared" si="23"/>
        <v>0</v>
      </c>
      <c r="AY465">
        <v>8</v>
      </c>
      <c r="AZ465">
        <v>1</v>
      </c>
      <c r="BA465">
        <f t="shared" si="22"/>
        <v>0</v>
      </c>
    </row>
    <row r="466" spans="1:53">
      <c r="A466" s="33"/>
      <c r="B466" s="33"/>
      <c r="C466" s="33"/>
      <c r="D466" s="33"/>
      <c r="E466" s="33"/>
      <c r="F466" s="34">
        <v>1189455000</v>
      </c>
      <c r="G466" s="33"/>
      <c r="H466" s="33"/>
      <c r="I466" s="33"/>
      <c r="J466" s="34">
        <v>74640410</v>
      </c>
      <c r="K466" s="29">
        <v>0</v>
      </c>
      <c r="L466" s="34" t="s">
        <v>572</v>
      </c>
      <c r="M466" s="33"/>
      <c r="N466" s="33"/>
      <c r="O466" s="33"/>
      <c r="P466" s="33"/>
      <c r="Q466" s="33"/>
      <c r="R466" s="34">
        <v>2060.81</v>
      </c>
      <c r="S466" s="34" t="s">
        <v>404</v>
      </c>
      <c r="T466" s="34" t="s">
        <v>404</v>
      </c>
      <c r="U466" s="34" t="s">
        <v>404</v>
      </c>
      <c r="V466" s="34">
        <v>19</v>
      </c>
      <c r="W466" s="34">
        <v>0</v>
      </c>
      <c r="X466" s="34">
        <v>1</v>
      </c>
      <c r="Y466" s="34">
        <v>186965</v>
      </c>
      <c r="Z466" s="35">
        <v>44777.875</v>
      </c>
      <c r="AA466" s="34" t="s">
        <v>387</v>
      </c>
      <c r="AB466" s="34">
        <v>0</v>
      </c>
      <c r="AC466" s="35">
        <v>44774.875</v>
      </c>
      <c r="AD466" s="35">
        <v>44777.875</v>
      </c>
      <c r="AE466" s="35">
        <v>29172.916666666668</v>
      </c>
      <c r="AF466" s="35">
        <v>44774.875</v>
      </c>
      <c r="AG466" s="35"/>
      <c r="AH466" s="35">
        <v>43496.916666666664</v>
      </c>
      <c r="AI466" s="34"/>
      <c r="AJ466" s="34">
        <v>0</v>
      </c>
      <c r="AK466" s="34">
        <v>0</v>
      </c>
      <c r="AL466" s="34">
        <v>0</v>
      </c>
      <c r="AM466" s="34">
        <v>0</v>
      </c>
      <c r="AN466" s="34">
        <v>0</v>
      </c>
      <c r="AO466" s="34">
        <v>0</v>
      </c>
      <c r="AP466" s="34" t="s">
        <v>389</v>
      </c>
      <c r="AQ466" s="34">
        <v>41</v>
      </c>
      <c r="AR466" s="34" t="s">
        <v>476</v>
      </c>
      <c r="AS466" s="34">
        <v>245335</v>
      </c>
      <c r="AT466" s="34">
        <v>2453.35</v>
      </c>
      <c r="AU466" s="34" t="s">
        <v>391</v>
      </c>
      <c r="AV466" s="43" t="s">
        <v>1079</v>
      </c>
      <c r="AW466" t="str">
        <f t="shared" si="21"/>
        <v>1189455000746404100XNDRXX XUZX XNTX2060.81SIMSIMSIM190118696544777.875FNEL044774.87544777.87529172.916666666744774.87543496.9166666667000000AMIL41AMIL 400 QC NACIONAL2453352453.35INATIVORepasse</v>
      </c>
      <c r="AX466">
        <f t="shared" si="23"/>
        <v>0</v>
      </c>
      <c r="AY466">
        <v>8</v>
      </c>
      <c r="AZ466">
        <v>1</v>
      </c>
      <c r="BA466">
        <f t="shared" si="22"/>
        <v>0</v>
      </c>
    </row>
    <row r="467" spans="1:53">
      <c r="A467" s="33"/>
      <c r="B467" s="33"/>
      <c r="C467" s="33"/>
      <c r="D467" s="33"/>
      <c r="E467" s="33"/>
      <c r="F467" s="36">
        <v>1189455000</v>
      </c>
      <c r="G467" s="33"/>
      <c r="H467" s="33"/>
      <c r="I467" s="33"/>
      <c r="J467" s="36">
        <v>74646246</v>
      </c>
      <c r="K467" s="30">
        <v>0</v>
      </c>
      <c r="L467" s="36" t="s">
        <v>567</v>
      </c>
      <c r="M467" s="33"/>
      <c r="N467" s="33"/>
      <c r="O467" s="33"/>
      <c r="P467" s="33"/>
      <c r="Q467" s="33"/>
      <c r="R467" s="36">
        <v>738.6</v>
      </c>
      <c r="S467" s="36" t="s">
        <v>404</v>
      </c>
      <c r="T467" s="36" t="s">
        <v>404</v>
      </c>
      <c r="U467" s="36" t="s">
        <v>386</v>
      </c>
      <c r="V467" s="36">
        <v>19</v>
      </c>
      <c r="W467" s="36">
        <v>0</v>
      </c>
      <c r="X467" s="36">
        <v>1</v>
      </c>
      <c r="Y467" s="36">
        <v>186721</v>
      </c>
      <c r="Z467" s="37">
        <v>44777.875</v>
      </c>
      <c r="AA467" s="36" t="s">
        <v>387</v>
      </c>
      <c r="AB467" s="36">
        <v>0</v>
      </c>
      <c r="AC467" s="37">
        <v>44741.875</v>
      </c>
      <c r="AD467" s="37">
        <v>44777.875</v>
      </c>
      <c r="AE467" s="37">
        <v>41682.916666666664</v>
      </c>
      <c r="AF467" s="37">
        <v>44741.875</v>
      </c>
      <c r="AG467" s="37"/>
      <c r="AH467" s="37">
        <v>43496.916666666664</v>
      </c>
      <c r="AI467" s="36"/>
      <c r="AJ467" s="36">
        <v>0</v>
      </c>
      <c r="AK467" s="36">
        <v>0</v>
      </c>
      <c r="AL467" s="36">
        <v>0</v>
      </c>
      <c r="AM467" s="36">
        <v>0</v>
      </c>
      <c r="AN467" s="36">
        <v>0</v>
      </c>
      <c r="AO467" s="36">
        <v>0</v>
      </c>
      <c r="AP467" s="36" t="s">
        <v>389</v>
      </c>
      <c r="AQ467" s="36">
        <v>41</v>
      </c>
      <c r="AR467" s="36" t="s">
        <v>390</v>
      </c>
      <c r="AS467" s="36">
        <v>87928</v>
      </c>
      <c r="AT467" s="36">
        <v>879.28</v>
      </c>
      <c r="AU467" s="36" t="s">
        <v>391</v>
      </c>
      <c r="AV467" s="43" t="s">
        <v>1079</v>
      </c>
      <c r="AW467" t="str">
        <f t="shared" si="21"/>
        <v>1189455000746462460BXNTX XNTX XMXX BXTX MXWXDX738.6SIMSIMNÃO190118672144777.875FNEL044741.87544777.87541682.916666666744741.87543496.9166666667000000AMIL41AMIL 400 QP NACIONAL87928879.28INATIVORepasse</v>
      </c>
      <c r="AX467">
        <f t="shared" si="23"/>
        <v>0</v>
      </c>
      <c r="AY467">
        <v>8</v>
      </c>
      <c r="AZ467">
        <v>1</v>
      </c>
      <c r="BA467">
        <f t="shared" si="22"/>
        <v>0</v>
      </c>
    </row>
    <row r="468" spans="1:53">
      <c r="A468" s="33"/>
      <c r="B468" s="33"/>
      <c r="C468" s="33"/>
      <c r="D468" s="33"/>
      <c r="E468" s="33"/>
      <c r="F468" s="34">
        <v>1189426000</v>
      </c>
      <c r="G468" s="33"/>
      <c r="H468" s="33"/>
      <c r="I468" s="33"/>
      <c r="J468" s="34">
        <v>74660136</v>
      </c>
      <c r="K468" s="29">
        <v>0</v>
      </c>
      <c r="L468" s="34" t="s">
        <v>564</v>
      </c>
      <c r="M468" s="33"/>
      <c r="N468" s="33"/>
      <c r="O468" s="33"/>
      <c r="P468" s="33"/>
      <c r="Q468" s="33"/>
      <c r="R468" s="34">
        <v>2060.81</v>
      </c>
      <c r="S468" s="34" t="s">
        <v>404</v>
      </c>
      <c r="T468" s="34" t="s">
        <v>404</v>
      </c>
      <c r="U468" s="34" t="s">
        <v>404</v>
      </c>
      <c r="V468" s="34">
        <v>57</v>
      </c>
      <c r="W468" s="34">
        <v>0</v>
      </c>
      <c r="X468" s="34">
        <v>1</v>
      </c>
      <c r="Y468" s="34">
        <v>186429</v>
      </c>
      <c r="Z468" s="35">
        <v>44777.875</v>
      </c>
      <c r="AA468" s="34" t="s">
        <v>392</v>
      </c>
      <c r="AB468" s="34">
        <v>0</v>
      </c>
      <c r="AC468" s="35"/>
      <c r="AD468" s="35">
        <v>44777.875</v>
      </c>
      <c r="AE468" s="35">
        <v>30354.916666666668</v>
      </c>
      <c r="AF468" s="35">
        <v>43494.916666666664</v>
      </c>
      <c r="AG468" s="35"/>
      <c r="AH468" s="35">
        <v>43496.916666666664</v>
      </c>
      <c r="AI468" s="34"/>
      <c r="AJ468" s="34">
        <v>0</v>
      </c>
      <c r="AK468" s="34">
        <v>0</v>
      </c>
      <c r="AL468" s="34">
        <v>0</v>
      </c>
      <c r="AM468" s="34">
        <v>0</v>
      </c>
      <c r="AN468" s="34">
        <v>0</v>
      </c>
      <c r="AO468" s="34">
        <v>0</v>
      </c>
      <c r="AP468" s="34" t="s">
        <v>389</v>
      </c>
      <c r="AQ468" s="34">
        <v>41</v>
      </c>
      <c r="AR468" s="34" t="s">
        <v>476</v>
      </c>
      <c r="AS468" s="34">
        <v>245335</v>
      </c>
      <c r="AT468" s="34">
        <v>2453.35</v>
      </c>
      <c r="AU468" s="34" t="s">
        <v>408</v>
      </c>
      <c r="AV468" s="43" t="s">
        <v>1079</v>
      </c>
      <c r="AW468" t="str">
        <f t="shared" si="21"/>
        <v>1189426000746601360LXXXNX FXRRXXRX MXWXDX2060.81SIMSIMSIM570118642944777.875ANMEP044777.87530354.916666666743494.916666666743496.9166666667000000AMIL41AMIL 400 QC NACIONAL2453352453.35ATIVORepasse</v>
      </c>
      <c r="AX468">
        <f t="shared" si="23"/>
        <v>0</v>
      </c>
      <c r="AY468">
        <v>8</v>
      </c>
      <c r="AZ468">
        <v>1</v>
      </c>
      <c r="BA468">
        <f t="shared" si="22"/>
        <v>0</v>
      </c>
    </row>
    <row r="469" spans="1:53">
      <c r="A469" s="33"/>
      <c r="B469" s="33"/>
      <c r="C469" s="33"/>
      <c r="D469" s="33"/>
      <c r="E469" s="33"/>
      <c r="F469" s="34">
        <v>1189426000</v>
      </c>
      <c r="G469" s="33"/>
      <c r="H469" s="33"/>
      <c r="I469" s="33"/>
      <c r="J469" s="34">
        <v>74660139</v>
      </c>
      <c r="K469" s="29">
        <v>0</v>
      </c>
      <c r="L469" s="34" t="s">
        <v>566</v>
      </c>
      <c r="M469" s="33"/>
      <c r="N469" s="33"/>
      <c r="O469" s="33"/>
      <c r="P469" s="33"/>
      <c r="Q469" s="33"/>
      <c r="R469" s="34">
        <v>7047.55</v>
      </c>
      <c r="S469" s="34" t="s">
        <v>404</v>
      </c>
      <c r="T469" s="34" t="s">
        <v>404</v>
      </c>
      <c r="U469" s="34" t="s">
        <v>404</v>
      </c>
      <c r="V469" s="34">
        <v>57</v>
      </c>
      <c r="W469" s="34">
        <v>0</v>
      </c>
      <c r="X469" s="34">
        <v>1</v>
      </c>
      <c r="Y469" s="34">
        <v>186647</v>
      </c>
      <c r="Z469" s="35">
        <v>44777.875</v>
      </c>
      <c r="AA469" s="34" t="s">
        <v>392</v>
      </c>
      <c r="AB469" s="34">
        <v>0</v>
      </c>
      <c r="AC469" s="35"/>
      <c r="AD469" s="35">
        <v>44777.875</v>
      </c>
      <c r="AE469" s="35">
        <v>22058.875</v>
      </c>
      <c r="AF469" s="35">
        <v>43494.916666666664</v>
      </c>
      <c r="AG469" s="35"/>
      <c r="AH469" s="35">
        <v>43496.916666666664</v>
      </c>
      <c r="AI469" s="34"/>
      <c r="AJ469" s="34">
        <v>0</v>
      </c>
      <c r="AK469" s="34">
        <v>0</v>
      </c>
      <c r="AL469" s="34">
        <v>0</v>
      </c>
      <c r="AM469" s="34">
        <v>0</v>
      </c>
      <c r="AN469" s="34">
        <v>0</v>
      </c>
      <c r="AO469" s="34">
        <v>0</v>
      </c>
      <c r="AP469" s="34" t="s">
        <v>389</v>
      </c>
      <c r="AQ469" s="34">
        <v>41</v>
      </c>
      <c r="AR469" s="34" t="s">
        <v>390</v>
      </c>
      <c r="AS469" s="34">
        <v>175304</v>
      </c>
      <c r="AT469" s="34">
        <v>1753.04</v>
      </c>
      <c r="AU469" s="34" t="s">
        <v>408</v>
      </c>
      <c r="AV469" s="43" t="s">
        <v>1079</v>
      </c>
      <c r="AW469" t="str">
        <f t="shared" si="21"/>
        <v>1189426000746601390XRXXX LXXMXN XLXX XLLXUM XLVX7047.55SIMSIMSIM570118664744777.875ANMEP044777.87522058.87543494.916666666743496.9166666667000000AMIL41AMIL 400 QP NACIONAL1753041753.04ATIVORepasse</v>
      </c>
      <c r="AX469">
        <f t="shared" si="23"/>
        <v>0</v>
      </c>
      <c r="AY469">
        <v>8</v>
      </c>
      <c r="AZ469">
        <v>1</v>
      </c>
      <c r="BA469">
        <f t="shared" si="22"/>
        <v>0</v>
      </c>
    </row>
    <row r="470" spans="1:53">
      <c r="A470" s="33"/>
      <c r="B470" s="33"/>
      <c r="C470" s="33"/>
      <c r="D470" s="33"/>
      <c r="E470" s="33"/>
      <c r="F470" s="34"/>
      <c r="G470" s="33"/>
      <c r="H470" s="33"/>
      <c r="I470" s="33"/>
      <c r="J470" s="34">
        <v>74766918</v>
      </c>
      <c r="K470" s="29">
        <v>0</v>
      </c>
      <c r="L470" s="34" t="s">
        <v>928</v>
      </c>
      <c r="M470" s="33"/>
      <c r="N470" s="33"/>
      <c r="O470" s="33"/>
      <c r="P470" s="33"/>
      <c r="Q470" s="33"/>
      <c r="R470" s="34">
        <v>2028.6</v>
      </c>
      <c r="S470" s="34" t="s">
        <v>404</v>
      </c>
      <c r="T470" s="34" t="s">
        <v>404</v>
      </c>
      <c r="U470" s="34" t="s">
        <v>404</v>
      </c>
      <c r="V470" s="34">
        <v>19</v>
      </c>
      <c r="W470" s="34">
        <v>0</v>
      </c>
      <c r="X470" s="34">
        <v>1</v>
      </c>
      <c r="Y470" s="34">
        <v>187909</v>
      </c>
      <c r="Z470" s="35">
        <v>44761.875</v>
      </c>
      <c r="AA470" s="34" t="s">
        <v>387</v>
      </c>
      <c r="AB470" s="34">
        <v>0</v>
      </c>
      <c r="AC470" s="35"/>
      <c r="AD470" s="35">
        <v>44761.875</v>
      </c>
      <c r="AE470" s="35">
        <v>32440.875</v>
      </c>
      <c r="AF470" s="35">
        <v>43997.875</v>
      </c>
      <c r="AG470" s="35">
        <v>43993.875</v>
      </c>
      <c r="AH470" s="35">
        <v>43510.916666666664</v>
      </c>
      <c r="AI470" s="34"/>
      <c r="AJ470" s="34">
        <v>0</v>
      </c>
      <c r="AK470" s="34">
        <v>0</v>
      </c>
      <c r="AL470" s="34">
        <v>0</v>
      </c>
      <c r="AM470" s="34">
        <v>0</v>
      </c>
      <c r="AN470" s="34">
        <v>0</v>
      </c>
      <c r="AO470" s="34">
        <v>0</v>
      </c>
      <c r="AP470" s="34" t="s">
        <v>389</v>
      </c>
      <c r="AQ470" s="34">
        <v>40</v>
      </c>
      <c r="AR470" s="34" t="s">
        <v>390</v>
      </c>
      <c r="AS470" s="34">
        <v>241499</v>
      </c>
      <c r="AT470" s="34">
        <v>2414.9899999999998</v>
      </c>
      <c r="AU470" s="34" t="s">
        <v>408</v>
      </c>
      <c r="AV470" s="43" t="s">
        <v>1079</v>
      </c>
      <c r="AW470" t="str">
        <f t="shared" si="21"/>
        <v>747669180DXRXLDX FXRRXXRX WXTX2028.6SIMSIMSIM190118790944761.875FNEL044761.87532440.87543997.87543993.87543510.9166666667000000AMIL40AMIL 400 QP NACIONAL2414992414.99ATIVORepasse</v>
      </c>
      <c r="AX470">
        <f t="shared" si="23"/>
        <v>0</v>
      </c>
      <c r="AY470">
        <v>7</v>
      </c>
      <c r="AZ470">
        <v>1</v>
      </c>
      <c r="BA470">
        <f t="shared" si="22"/>
        <v>0</v>
      </c>
    </row>
    <row r="471" spans="1:53">
      <c r="A471" s="33"/>
      <c r="B471" s="33"/>
      <c r="C471" s="33"/>
      <c r="D471" s="33"/>
      <c r="E471" s="33"/>
      <c r="F471" s="34"/>
      <c r="G471" s="33"/>
      <c r="H471" s="33"/>
      <c r="I471" s="33"/>
      <c r="J471" s="34">
        <v>74766918</v>
      </c>
      <c r="K471" s="29">
        <v>0</v>
      </c>
      <c r="L471" s="34" t="s">
        <v>928</v>
      </c>
      <c r="M471" s="33"/>
      <c r="N471" s="33"/>
      <c r="O471" s="33"/>
      <c r="P471" s="33"/>
      <c r="Q471" s="33"/>
      <c r="R471" s="34">
        <v>2028.6</v>
      </c>
      <c r="S471" s="34" t="s">
        <v>404</v>
      </c>
      <c r="T471" s="34" t="s">
        <v>404</v>
      </c>
      <c r="U471" s="34" t="s">
        <v>404</v>
      </c>
      <c r="V471" s="34">
        <v>19</v>
      </c>
      <c r="W471" s="34">
        <v>0</v>
      </c>
      <c r="X471" s="34">
        <v>1</v>
      </c>
      <c r="Y471" s="34">
        <v>187909</v>
      </c>
      <c r="Z471" s="35">
        <v>44761.875</v>
      </c>
      <c r="AA471" s="34" t="s">
        <v>387</v>
      </c>
      <c r="AB471" s="34">
        <v>0</v>
      </c>
      <c r="AC471" s="35"/>
      <c r="AD471" s="35">
        <v>44761.875</v>
      </c>
      <c r="AE471" s="35">
        <v>32440.875</v>
      </c>
      <c r="AF471" s="35">
        <v>43997.875</v>
      </c>
      <c r="AG471" s="35">
        <v>43993.875</v>
      </c>
      <c r="AH471" s="35">
        <v>43510.916666666664</v>
      </c>
      <c r="AI471" s="34"/>
      <c r="AJ471" s="34">
        <v>0</v>
      </c>
      <c r="AK471" s="34">
        <v>0</v>
      </c>
      <c r="AL471" s="34">
        <v>0</v>
      </c>
      <c r="AM471" s="34">
        <v>0</v>
      </c>
      <c r="AN471" s="34">
        <v>0</v>
      </c>
      <c r="AO471" s="34">
        <v>0</v>
      </c>
      <c r="AP471" s="34" t="s">
        <v>389</v>
      </c>
      <c r="AQ471" s="34">
        <v>40</v>
      </c>
      <c r="AR471" s="34" t="s">
        <v>390</v>
      </c>
      <c r="AS471" s="34">
        <v>241499</v>
      </c>
      <c r="AT471" s="34">
        <v>2414.9899999999998</v>
      </c>
      <c r="AU471" s="34" t="s">
        <v>408</v>
      </c>
      <c r="AV471" s="43" t="s">
        <v>1079</v>
      </c>
      <c r="AW471" t="str">
        <f t="shared" si="21"/>
        <v>747669180DXRXLDX FXRRXXRX WXTX2028.6SIMSIMSIM190118790944761.875FNEL044761.87532440.87543997.87543993.87543510.9166666667000000AMIL40AMIL 400 QP NACIONAL2414992414.99ATIVORepasse</v>
      </c>
      <c r="AX471">
        <f t="shared" si="23"/>
        <v>1</v>
      </c>
      <c r="AY471">
        <v>7</v>
      </c>
      <c r="AZ471">
        <v>1</v>
      </c>
      <c r="BA471">
        <f t="shared" si="22"/>
        <v>1</v>
      </c>
    </row>
    <row r="472" spans="1:53">
      <c r="A472" s="33"/>
      <c r="B472" s="33"/>
      <c r="C472" s="33"/>
      <c r="D472" s="33"/>
      <c r="E472" s="33"/>
      <c r="F472" s="34"/>
      <c r="G472" s="33"/>
      <c r="H472" s="33"/>
      <c r="I472" s="33"/>
      <c r="J472" s="34">
        <v>74766918</v>
      </c>
      <c r="K472" s="29">
        <v>0</v>
      </c>
      <c r="L472" s="34" t="s">
        <v>928</v>
      </c>
      <c r="M472" s="33"/>
      <c r="N472" s="33"/>
      <c r="O472" s="33"/>
      <c r="P472" s="33"/>
      <c r="Q472" s="33"/>
      <c r="R472" s="34">
        <v>2028.6</v>
      </c>
      <c r="S472" s="34" t="s">
        <v>404</v>
      </c>
      <c r="T472" s="34" t="s">
        <v>404</v>
      </c>
      <c r="U472" s="34" t="s">
        <v>404</v>
      </c>
      <c r="V472" s="34">
        <v>19</v>
      </c>
      <c r="W472" s="34">
        <v>0</v>
      </c>
      <c r="X472" s="34">
        <v>1</v>
      </c>
      <c r="Y472" s="34">
        <v>187909</v>
      </c>
      <c r="Z472" s="35">
        <v>44761.875</v>
      </c>
      <c r="AA472" s="34" t="s">
        <v>387</v>
      </c>
      <c r="AB472" s="34">
        <v>0</v>
      </c>
      <c r="AC472" s="35"/>
      <c r="AD472" s="35">
        <v>44761.875</v>
      </c>
      <c r="AE472" s="35">
        <v>32440.875</v>
      </c>
      <c r="AF472" s="35">
        <v>43997.875</v>
      </c>
      <c r="AG472" s="35">
        <v>43993.875</v>
      </c>
      <c r="AH472" s="35">
        <v>43510.916666666664</v>
      </c>
      <c r="AI472" s="34"/>
      <c r="AJ472" s="34">
        <v>0</v>
      </c>
      <c r="AK472" s="34">
        <v>0</v>
      </c>
      <c r="AL472" s="34">
        <v>0</v>
      </c>
      <c r="AM472" s="34">
        <v>0</v>
      </c>
      <c r="AN472" s="34">
        <v>0</v>
      </c>
      <c r="AO472" s="34">
        <v>0</v>
      </c>
      <c r="AP472" s="34" t="s">
        <v>389</v>
      </c>
      <c r="AQ472" s="34">
        <v>40</v>
      </c>
      <c r="AR472" s="34" t="s">
        <v>390</v>
      </c>
      <c r="AS472" s="34">
        <v>241499</v>
      </c>
      <c r="AT472" s="34">
        <v>2414.9899999999998</v>
      </c>
      <c r="AU472" s="34" t="s">
        <v>408</v>
      </c>
      <c r="AV472" s="43" t="s">
        <v>1079</v>
      </c>
      <c r="AW472" t="str">
        <f t="shared" si="21"/>
        <v>747669180DXRXLDX FXRRXXRX WXTX2028.6SIMSIMSIM190118790944761.875FNEL044761.87532440.87543997.87543993.87543510.9166666667000000AMIL40AMIL 400 QP NACIONAL2414992414.99ATIVORepasse</v>
      </c>
      <c r="AX472">
        <f t="shared" si="23"/>
        <v>1</v>
      </c>
      <c r="AY472">
        <v>7</v>
      </c>
      <c r="AZ472">
        <v>1</v>
      </c>
      <c r="BA472">
        <f t="shared" si="22"/>
        <v>1</v>
      </c>
    </row>
    <row r="473" spans="1:53">
      <c r="A473" s="33"/>
      <c r="B473" s="33"/>
      <c r="C473" s="33"/>
      <c r="D473" s="33"/>
      <c r="E473" s="33"/>
      <c r="F473" s="36"/>
      <c r="G473" s="33"/>
      <c r="H473" s="33"/>
      <c r="I473" s="33"/>
      <c r="J473" s="36">
        <v>74766926</v>
      </c>
      <c r="K473" s="30">
        <v>0</v>
      </c>
      <c r="L473" s="36" t="s">
        <v>929</v>
      </c>
      <c r="M473" s="33"/>
      <c r="N473" s="33"/>
      <c r="O473" s="33"/>
      <c r="P473" s="33"/>
      <c r="Q473" s="33"/>
      <c r="R473" s="36">
        <v>1454.09</v>
      </c>
      <c r="S473" s="36" t="s">
        <v>404</v>
      </c>
      <c r="T473" s="36" t="s">
        <v>404</v>
      </c>
      <c r="U473" s="36" t="s">
        <v>386</v>
      </c>
      <c r="V473" s="36">
        <v>57</v>
      </c>
      <c r="W473" s="36">
        <v>0</v>
      </c>
      <c r="X473" s="36">
        <v>1</v>
      </c>
      <c r="Y473" s="36">
        <v>187926</v>
      </c>
      <c r="Z473" s="37">
        <v>44761.875</v>
      </c>
      <c r="AA473" s="36" t="s">
        <v>392</v>
      </c>
      <c r="AB473" s="36">
        <v>0</v>
      </c>
      <c r="AC473" s="37">
        <v>44693.875</v>
      </c>
      <c r="AD473" s="37">
        <v>44761.875</v>
      </c>
      <c r="AE473" s="37">
        <v>31106.875</v>
      </c>
      <c r="AF473" s="37">
        <v>44693.875</v>
      </c>
      <c r="AG473" s="37"/>
      <c r="AH473" s="37">
        <v>43510.916666666664</v>
      </c>
      <c r="AI473" s="36"/>
      <c r="AJ473" s="36">
        <v>0</v>
      </c>
      <c r="AK473" s="36">
        <v>0</v>
      </c>
      <c r="AL473" s="36">
        <v>0</v>
      </c>
      <c r="AM473" s="36">
        <v>0</v>
      </c>
      <c r="AN473" s="36">
        <v>0</v>
      </c>
      <c r="AO473" s="36">
        <v>0</v>
      </c>
      <c r="AP473" s="36" t="s">
        <v>389</v>
      </c>
      <c r="AQ473" s="36">
        <v>40</v>
      </c>
      <c r="AR473" s="36" t="s">
        <v>398</v>
      </c>
      <c r="AS473" s="36">
        <v>173106</v>
      </c>
      <c r="AT473" s="36">
        <v>1731.06</v>
      </c>
      <c r="AU473" s="36" t="s">
        <v>391</v>
      </c>
      <c r="AV473" s="43" t="s">
        <v>1079</v>
      </c>
      <c r="AW473" t="str">
        <f t="shared" si="21"/>
        <v>747669260XMXNTX BXTX NUNX1454.09SIMSIMNÃO570118792644761.875ANMEP044693.87544761.87531106.87544693.87543510.9166666667000000AMIL40AMIL 500 QP NACIONAL1731061731.06INATIVORepasse</v>
      </c>
      <c r="AX473">
        <f t="shared" si="23"/>
        <v>0</v>
      </c>
      <c r="AY473">
        <v>7</v>
      </c>
      <c r="AZ473">
        <v>1</v>
      </c>
      <c r="BA473">
        <f t="shared" si="22"/>
        <v>0</v>
      </c>
    </row>
    <row r="474" spans="1:53">
      <c r="A474" s="33"/>
      <c r="B474" s="33"/>
      <c r="C474" s="33"/>
      <c r="D474" s="33"/>
      <c r="E474" s="33"/>
      <c r="F474" s="36"/>
      <c r="G474" s="33"/>
      <c r="H474" s="33"/>
      <c r="I474" s="33"/>
      <c r="J474" s="36">
        <v>74766926</v>
      </c>
      <c r="K474" s="30">
        <v>0</v>
      </c>
      <c r="L474" s="36" t="s">
        <v>929</v>
      </c>
      <c r="M474" s="33"/>
      <c r="N474" s="33"/>
      <c r="O474" s="33"/>
      <c r="P474" s="33"/>
      <c r="Q474" s="33"/>
      <c r="R474" s="36">
        <v>1454.09</v>
      </c>
      <c r="S474" s="36" t="s">
        <v>404</v>
      </c>
      <c r="T474" s="36" t="s">
        <v>404</v>
      </c>
      <c r="U474" s="36" t="s">
        <v>386</v>
      </c>
      <c r="V474" s="36">
        <v>57</v>
      </c>
      <c r="W474" s="36">
        <v>0</v>
      </c>
      <c r="X474" s="36">
        <v>1</v>
      </c>
      <c r="Y474" s="36">
        <v>187926</v>
      </c>
      <c r="Z474" s="37">
        <v>44761.875</v>
      </c>
      <c r="AA474" s="36" t="s">
        <v>392</v>
      </c>
      <c r="AB474" s="36">
        <v>0</v>
      </c>
      <c r="AC474" s="37">
        <v>44693.875</v>
      </c>
      <c r="AD474" s="37">
        <v>44761.875</v>
      </c>
      <c r="AE474" s="37">
        <v>31106.875</v>
      </c>
      <c r="AF474" s="37">
        <v>44693.875</v>
      </c>
      <c r="AG474" s="37"/>
      <c r="AH474" s="37">
        <v>43510.916666666664</v>
      </c>
      <c r="AI474" s="36"/>
      <c r="AJ474" s="36">
        <v>0</v>
      </c>
      <c r="AK474" s="36">
        <v>0</v>
      </c>
      <c r="AL474" s="36">
        <v>0</v>
      </c>
      <c r="AM474" s="36">
        <v>0</v>
      </c>
      <c r="AN474" s="36">
        <v>0</v>
      </c>
      <c r="AO474" s="36">
        <v>0</v>
      </c>
      <c r="AP474" s="36" t="s">
        <v>389</v>
      </c>
      <c r="AQ474" s="36">
        <v>40</v>
      </c>
      <c r="AR474" s="36" t="s">
        <v>398</v>
      </c>
      <c r="AS474" s="36">
        <v>173106</v>
      </c>
      <c r="AT474" s="36">
        <v>1731.06</v>
      </c>
      <c r="AU474" s="36" t="s">
        <v>391</v>
      </c>
      <c r="AV474" s="43" t="s">
        <v>1079</v>
      </c>
      <c r="AW474" t="str">
        <f t="shared" si="21"/>
        <v>747669260XMXNTX BXTX NUNX1454.09SIMSIMNÃO570118792644761.875ANMEP044693.87544761.87531106.87544693.87543510.9166666667000000AMIL40AMIL 500 QP NACIONAL1731061731.06INATIVORepasse</v>
      </c>
      <c r="AX474">
        <f t="shared" si="23"/>
        <v>1</v>
      </c>
      <c r="AY474">
        <v>7</v>
      </c>
      <c r="AZ474">
        <v>1</v>
      </c>
      <c r="BA474">
        <f t="shared" si="22"/>
        <v>1</v>
      </c>
    </row>
    <row r="475" spans="1:53">
      <c r="A475" s="33"/>
      <c r="B475" s="33"/>
      <c r="C475" s="33"/>
      <c r="D475" s="33"/>
      <c r="E475" s="33"/>
      <c r="F475" s="36"/>
      <c r="G475" s="33"/>
      <c r="H475" s="33"/>
      <c r="I475" s="33"/>
      <c r="J475" s="36">
        <v>74766926</v>
      </c>
      <c r="K475" s="30">
        <v>0</v>
      </c>
      <c r="L475" s="36" t="s">
        <v>929</v>
      </c>
      <c r="M475" s="33"/>
      <c r="N475" s="33"/>
      <c r="O475" s="33"/>
      <c r="P475" s="33"/>
      <c r="Q475" s="33"/>
      <c r="R475" s="36">
        <v>1454.09</v>
      </c>
      <c r="S475" s="36" t="s">
        <v>404</v>
      </c>
      <c r="T475" s="36" t="s">
        <v>404</v>
      </c>
      <c r="U475" s="36" t="s">
        <v>386</v>
      </c>
      <c r="V475" s="36">
        <v>57</v>
      </c>
      <c r="W475" s="36">
        <v>0</v>
      </c>
      <c r="X475" s="36">
        <v>1</v>
      </c>
      <c r="Y475" s="36">
        <v>187926</v>
      </c>
      <c r="Z475" s="37">
        <v>44761.875</v>
      </c>
      <c r="AA475" s="36" t="s">
        <v>392</v>
      </c>
      <c r="AB475" s="36">
        <v>0</v>
      </c>
      <c r="AC475" s="37">
        <v>44693.875</v>
      </c>
      <c r="AD475" s="37">
        <v>44761.875</v>
      </c>
      <c r="AE475" s="37">
        <v>31106.875</v>
      </c>
      <c r="AF475" s="37">
        <v>44693.875</v>
      </c>
      <c r="AG475" s="37"/>
      <c r="AH475" s="37">
        <v>43510.916666666664</v>
      </c>
      <c r="AI475" s="36"/>
      <c r="AJ475" s="36">
        <v>0</v>
      </c>
      <c r="AK475" s="36">
        <v>0</v>
      </c>
      <c r="AL475" s="36">
        <v>0</v>
      </c>
      <c r="AM475" s="36">
        <v>0</v>
      </c>
      <c r="AN475" s="36">
        <v>0</v>
      </c>
      <c r="AO475" s="36">
        <v>0</v>
      </c>
      <c r="AP475" s="36" t="s">
        <v>389</v>
      </c>
      <c r="AQ475" s="36">
        <v>40</v>
      </c>
      <c r="AR475" s="36" t="s">
        <v>398</v>
      </c>
      <c r="AS475" s="36">
        <v>173106</v>
      </c>
      <c r="AT475" s="36">
        <v>1731.06</v>
      </c>
      <c r="AU475" s="36" t="s">
        <v>391</v>
      </c>
      <c r="AV475" s="43" t="s">
        <v>1079</v>
      </c>
      <c r="AW475" t="str">
        <f t="shared" si="21"/>
        <v>747669260XMXNTX BXTX NUNX1454.09SIMSIMNÃO570118792644761.875ANMEP044693.87544761.87531106.87544693.87543510.9166666667000000AMIL40AMIL 500 QP NACIONAL1731061731.06INATIVORepasse</v>
      </c>
      <c r="AX475">
        <f t="shared" si="23"/>
        <v>1</v>
      </c>
      <c r="AY475">
        <v>7</v>
      </c>
      <c r="AZ475">
        <v>1</v>
      </c>
      <c r="BA475">
        <f t="shared" si="22"/>
        <v>1</v>
      </c>
    </row>
    <row r="476" spans="1:53">
      <c r="A476" s="33"/>
      <c r="B476" s="33"/>
      <c r="C476" s="33"/>
      <c r="D476" s="33"/>
      <c r="E476" s="33"/>
      <c r="F476" s="34"/>
      <c r="G476" s="33"/>
      <c r="H476" s="33"/>
      <c r="I476" s="33"/>
      <c r="J476" s="34">
        <v>74766938</v>
      </c>
      <c r="K476" s="29">
        <v>0</v>
      </c>
      <c r="L476" s="34" t="s">
        <v>932</v>
      </c>
      <c r="M476" s="33"/>
      <c r="N476" s="33"/>
      <c r="O476" s="33"/>
      <c r="P476" s="33"/>
      <c r="Q476" s="33"/>
      <c r="R476" s="34">
        <v>1548.94</v>
      </c>
      <c r="S476" s="34" t="s">
        <v>404</v>
      </c>
      <c r="T476" s="34" t="s">
        <v>404</v>
      </c>
      <c r="U476" s="34" t="s">
        <v>404</v>
      </c>
      <c r="V476" s="34">
        <v>224</v>
      </c>
      <c r="W476" s="34">
        <v>0</v>
      </c>
      <c r="X476" s="34">
        <v>1</v>
      </c>
      <c r="Y476" s="34">
        <v>187969</v>
      </c>
      <c r="Z476" s="35">
        <v>44761.875</v>
      </c>
      <c r="AA476" s="34" t="s">
        <v>535</v>
      </c>
      <c r="AB476" s="34">
        <v>0</v>
      </c>
      <c r="AC476" s="35"/>
      <c r="AD476" s="35">
        <v>44761.875</v>
      </c>
      <c r="AE476" s="35">
        <v>31605.875</v>
      </c>
      <c r="AF476" s="35">
        <v>43507.916666666664</v>
      </c>
      <c r="AG476" s="35"/>
      <c r="AH476" s="35">
        <v>43510.916666666664</v>
      </c>
      <c r="AI476" s="34"/>
      <c r="AJ476" s="34">
        <v>0</v>
      </c>
      <c r="AK476" s="34">
        <v>0</v>
      </c>
      <c r="AL476" s="34">
        <v>0</v>
      </c>
      <c r="AM476" s="34">
        <v>0</v>
      </c>
      <c r="AN476" s="34">
        <v>0</v>
      </c>
      <c r="AO476" s="34">
        <v>0</v>
      </c>
      <c r="AP476" s="34" t="s">
        <v>389</v>
      </c>
      <c r="AQ476" s="34">
        <v>40</v>
      </c>
      <c r="AR476" s="34" t="s">
        <v>476</v>
      </c>
      <c r="AS476" s="34">
        <v>186621</v>
      </c>
      <c r="AT476" s="34">
        <v>1866.21</v>
      </c>
      <c r="AU476" s="34" t="s">
        <v>408</v>
      </c>
      <c r="AV476" s="43" t="s">
        <v>1079</v>
      </c>
      <c r="AW476" t="str">
        <f t="shared" si="21"/>
        <v>747669380GXBRXXLX PXRXXRX DX JXU XLVX1548.94SIMSIMSIM2240118796944761.875CRA - BA044761.87531605.87543507.916666666743510.9166666667000000AMIL40AMIL 400 QC NACIONAL1866211866.21ATIVORepasse</v>
      </c>
      <c r="AX476">
        <f t="shared" si="23"/>
        <v>0</v>
      </c>
      <c r="AY476">
        <v>7</v>
      </c>
      <c r="AZ476">
        <v>1</v>
      </c>
      <c r="BA476">
        <f t="shared" si="22"/>
        <v>0</v>
      </c>
    </row>
    <row r="477" spans="1:53">
      <c r="A477" s="33"/>
      <c r="B477" s="33"/>
      <c r="C477" s="33"/>
      <c r="D477" s="33"/>
      <c r="E477" s="33"/>
      <c r="F477" s="36"/>
      <c r="G477" s="33"/>
      <c r="H477" s="33"/>
      <c r="I477" s="33"/>
      <c r="J477" s="36">
        <v>74766938</v>
      </c>
      <c r="K477" s="30">
        <v>0</v>
      </c>
      <c r="L477" s="36" t="s">
        <v>932</v>
      </c>
      <c r="M477" s="33"/>
      <c r="N477" s="33"/>
      <c r="O477" s="33"/>
      <c r="P477" s="33"/>
      <c r="Q477" s="33"/>
      <c r="R477" s="36">
        <v>1548.94</v>
      </c>
      <c r="S477" s="36" t="s">
        <v>404</v>
      </c>
      <c r="T477" s="36" t="s">
        <v>404</v>
      </c>
      <c r="U477" s="36" t="s">
        <v>404</v>
      </c>
      <c r="V477" s="36">
        <v>224</v>
      </c>
      <c r="W477" s="36">
        <v>0</v>
      </c>
      <c r="X477" s="36">
        <v>1</v>
      </c>
      <c r="Y477" s="36">
        <v>187969</v>
      </c>
      <c r="Z477" s="37">
        <v>44761.875</v>
      </c>
      <c r="AA477" s="36" t="s">
        <v>535</v>
      </c>
      <c r="AB477" s="36">
        <v>0</v>
      </c>
      <c r="AC477" s="37"/>
      <c r="AD477" s="37">
        <v>44761.875</v>
      </c>
      <c r="AE477" s="37">
        <v>31605.875</v>
      </c>
      <c r="AF477" s="37">
        <v>43507.916666666664</v>
      </c>
      <c r="AG477" s="37"/>
      <c r="AH477" s="37">
        <v>43510.916666666664</v>
      </c>
      <c r="AI477" s="36"/>
      <c r="AJ477" s="36">
        <v>0</v>
      </c>
      <c r="AK477" s="36">
        <v>0</v>
      </c>
      <c r="AL477" s="36">
        <v>0</v>
      </c>
      <c r="AM477" s="36">
        <v>0</v>
      </c>
      <c r="AN477" s="36">
        <v>0</v>
      </c>
      <c r="AO477" s="36">
        <v>0</v>
      </c>
      <c r="AP477" s="36" t="s">
        <v>389</v>
      </c>
      <c r="AQ477" s="36">
        <v>40</v>
      </c>
      <c r="AR477" s="36" t="s">
        <v>476</v>
      </c>
      <c r="AS477" s="36">
        <v>186621</v>
      </c>
      <c r="AT477" s="36">
        <v>1866.21</v>
      </c>
      <c r="AU477" s="36" t="s">
        <v>408</v>
      </c>
      <c r="AV477" s="43" t="s">
        <v>1079</v>
      </c>
      <c r="AW477" t="str">
        <f t="shared" si="21"/>
        <v>747669380GXBRXXLX PXRXXRX DX JXU XLVX1548.94SIMSIMSIM2240118796944761.875CRA - BA044761.87531605.87543507.916666666743510.9166666667000000AMIL40AMIL 400 QC NACIONAL1866211866.21ATIVORepasse</v>
      </c>
      <c r="AX477">
        <f t="shared" si="23"/>
        <v>1</v>
      </c>
      <c r="AY477">
        <v>7</v>
      </c>
      <c r="AZ477">
        <v>1</v>
      </c>
      <c r="BA477">
        <f t="shared" si="22"/>
        <v>1</v>
      </c>
    </row>
    <row r="478" spans="1:53">
      <c r="A478" s="33"/>
      <c r="B478" s="33"/>
      <c r="C478" s="33"/>
      <c r="D478" s="33"/>
      <c r="E478" s="33"/>
      <c r="F478" s="34"/>
      <c r="G478" s="33"/>
      <c r="H478" s="33"/>
      <c r="I478" s="33"/>
      <c r="J478" s="34">
        <v>74766938</v>
      </c>
      <c r="K478" s="29">
        <v>0</v>
      </c>
      <c r="L478" s="34" t="s">
        <v>932</v>
      </c>
      <c r="M478" s="33"/>
      <c r="N478" s="33"/>
      <c r="O478" s="33"/>
      <c r="P478" s="33"/>
      <c r="Q478" s="33"/>
      <c r="R478" s="34">
        <v>1548.94</v>
      </c>
      <c r="S478" s="34" t="s">
        <v>404</v>
      </c>
      <c r="T478" s="34" t="s">
        <v>404</v>
      </c>
      <c r="U478" s="34" t="s">
        <v>404</v>
      </c>
      <c r="V478" s="34">
        <v>224</v>
      </c>
      <c r="W478" s="34">
        <v>0</v>
      </c>
      <c r="X478" s="34">
        <v>1</v>
      </c>
      <c r="Y478" s="34">
        <v>187969</v>
      </c>
      <c r="Z478" s="35">
        <v>44761.875</v>
      </c>
      <c r="AA478" s="34" t="s">
        <v>535</v>
      </c>
      <c r="AB478" s="34">
        <v>0</v>
      </c>
      <c r="AC478" s="35"/>
      <c r="AD478" s="35">
        <v>44761.875</v>
      </c>
      <c r="AE478" s="35">
        <v>31605.875</v>
      </c>
      <c r="AF478" s="35">
        <v>43507.916666666664</v>
      </c>
      <c r="AG478" s="35"/>
      <c r="AH478" s="35">
        <v>43510.916666666664</v>
      </c>
      <c r="AI478" s="34"/>
      <c r="AJ478" s="34">
        <v>0</v>
      </c>
      <c r="AK478" s="34">
        <v>0</v>
      </c>
      <c r="AL478" s="34">
        <v>0</v>
      </c>
      <c r="AM478" s="34">
        <v>0</v>
      </c>
      <c r="AN478" s="34">
        <v>0</v>
      </c>
      <c r="AO478" s="34">
        <v>0</v>
      </c>
      <c r="AP478" s="34" t="s">
        <v>389</v>
      </c>
      <c r="AQ478" s="34">
        <v>40</v>
      </c>
      <c r="AR478" s="34" t="s">
        <v>476</v>
      </c>
      <c r="AS478" s="34">
        <v>186621</v>
      </c>
      <c r="AT478" s="34">
        <v>1866.21</v>
      </c>
      <c r="AU478" s="34" t="s">
        <v>408</v>
      </c>
      <c r="AV478" s="43" t="s">
        <v>1079</v>
      </c>
      <c r="AW478" t="str">
        <f t="shared" si="21"/>
        <v>747669380GXBRXXLX PXRXXRX DX JXU XLVX1548.94SIMSIMSIM2240118796944761.875CRA - BA044761.87531605.87543507.916666666743510.9166666667000000AMIL40AMIL 400 QC NACIONAL1866211866.21ATIVORepasse</v>
      </c>
      <c r="AX478">
        <f t="shared" si="23"/>
        <v>1</v>
      </c>
      <c r="AY478">
        <v>7</v>
      </c>
      <c r="AZ478">
        <v>1</v>
      </c>
      <c r="BA478">
        <f t="shared" si="22"/>
        <v>1</v>
      </c>
    </row>
    <row r="479" spans="1:53">
      <c r="A479" s="38" t="s">
        <v>221</v>
      </c>
      <c r="B479" s="38" t="s">
        <v>19</v>
      </c>
      <c r="C479" s="38" t="s">
        <v>18</v>
      </c>
      <c r="D479" s="38">
        <v>43066807</v>
      </c>
      <c r="E479" s="39">
        <v>44771.875</v>
      </c>
      <c r="F479" s="28">
        <v>1198444000</v>
      </c>
      <c r="G479" s="28" t="s">
        <v>1060</v>
      </c>
      <c r="H479" s="28" t="s">
        <v>20</v>
      </c>
      <c r="I479" s="39">
        <v>43510.916666666664</v>
      </c>
      <c r="J479" s="38">
        <v>74766989</v>
      </c>
      <c r="K479" s="28">
        <v>0</v>
      </c>
      <c r="L479" s="38" t="s">
        <v>222</v>
      </c>
      <c r="M479" s="38">
        <v>0</v>
      </c>
      <c r="N479" s="38">
        <v>0</v>
      </c>
      <c r="O479" s="38" t="s">
        <v>216</v>
      </c>
      <c r="P479" s="38" t="s">
        <v>77</v>
      </c>
      <c r="Q479" s="38" t="s">
        <v>78</v>
      </c>
      <c r="R479" s="38">
        <v>742.22</v>
      </c>
      <c r="S479" s="33"/>
      <c r="T479" s="33"/>
      <c r="U479" s="33"/>
      <c r="V479" s="33"/>
      <c r="W479" s="33"/>
      <c r="X479" s="33"/>
      <c r="Y479" s="33"/>
      <c r="Z479" s="40">
        <v>44771.875</v>
      </c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43" t="s">
        <v>1080</v>
      </c>
      <c r="AW479" t="str">
        <f t="shared" si="21"/>
        <v>6302b525171b4e38d1b83f126302b4ad7d8f3341632e5b086302b525171b4e38d1b83f074306680744771.87511984440006302b4ad7d8f3341632e5b081198444000D43510.9166666667747669890MXRIX LUWIX WXTX00NEXT - 10Mens. Titular Faixa Etária Implant.T742.2244771.875Mensalidade</v>
      </c>
      <c r="AX479">
        <f t="shared" si="23"/>
        <v>0</v>
      </c>
      <c r="AY479">
        <v>7</v>
      </c>
      <c r="AZ479">
        <v>1</v>
      </c>
      <c r="BA479">
        <f t="shared" si="22"/>
        <v>0</v>
      </c>
    </row>
    <row r="480" spans="1:53">
      <c r="A480" s="38" t="s">
        <v>296</v>
      </c>
      <c r="B480" s="38" t="s">
        <v>37</v>
      </c>
      <c r="C480" s="38" t="s">
        <v>36</v>
      </c>
      <c r="D480" s="38">
        <v>43059282</v>
      </c>
      <c r="E480" s="39">
        <v>44771.875</v>
      </c>
      <c r="F480" s="28">
        <v>1198467000</v>
      </c>
      <c r="G480" s="28" t="s">
        <v>1059</v>
      </c>
      <c r="H480" s="28" t="s">
        <v>38</v>
      </c>
      <c r="I480" s="39">
        <v>43510.916666666664</v>
      </c>
      <c r="J480" s="38">
        <v>74770467</v>
      </c>
      <c r="K480" s="28">
        <v>0</v>
      </c>
      <c r="L480" s="38" t="s">
        <v>297</v>
      </c>
      <c r="M480" s="38">
        <v>0</v>
      </c>
      <c r="N480" s="38">
        <v>0</v>
      </c>
      <c r="O480" s="38" t="s">
        <v>260</v>
      </c>
      <c r="P480" s="38" t="s">
        <v>77</v>
      </c>
      <c r="Q480" s="38" t="s">
        <v>78</v>
      </c>
      <c r="R480" s="38">
        <v>1038.0899999999999</v>
      </c>
      <c r="S480" s="33"/>
      <c r="T480" s="33"/>
      <c r="U480" s="33"/>
      <c r="V480" s="33"/>
      <c r="W480" s="33"/>
      <c r="X480" s="33"/>
      <c r="Y480" s="33"/>
      <c r="Z480" s="40">
        <v>44771.875</v>
      </c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43" t="s">
        <v>1080</v>
      </c>
      <c r="AW480" t="str">
        <f t="shared" si="21"/>
        <v>6302cc283138135946ebe3716302b4ad14af7051a26da0b66302cc273138135946ebe36f4305928244771.87511984670006302b4ad14af7051a26da0b61198467000J43510.9166666667747704670LUIZ XRTUR BUWWI GXUVXX00AMIL 400 QC NACIONAL R PJCAMens. Titular Faixa Etária Implant.T1038.0944771.875Mensalidade</v>
      </c>
      <c r="AX480">
        <f t="shared" si="23"/>
        <v>0</v>
      </c>
      <c r="AY480">
        <v>7</v>
      </c>
      <c r="AZ480">
        <v>1</v>
      </c>
      <c r="BA480">
        <f t="shared" si="22"/>
        <v>0</v>
      </c>
    </row>
    <row r="481" spans="1:53">
      <c r="A481" s="33"/>
      <c r="B481" s="33"/>
      <c r="C481" s="33"/>
      <c r="D481" s="33"/>
      <c r="E481" s="33"/>
      <c r="F481" s="36"/>
      <c r="G481" s="33"/>
      <c r="H481" s="33"/>
      <c r="I481" s="33"/>
      <c r="J481" s="36">
        <v>74773032</v>
      </c>
      <c r="K481" s="30">
        <v>0</v>
      </c>
      <c r="L481" s="36" t="s">
        <v>933</v>
      </c>
      <c r="M481" s="33"/>
      <c r="N481" s="33"/>
      <c r="O481" s="33"/>
      <c r="P481" s="33"/>
      <c r="Q481" s="33"/>
      <c r="R481" s="36">
        <v>649.63</v>
      </c>
      <c r="S481" s="36" t="s">
        <v>386</v>
      </c>
      <c r="T481" s="36" t="s">
        <v>386</v>
      </c>
      <c r="U481" s="36" t="s">
        <v>386</v>
      </c>
      <c r="V481" s="36">
        <v>19</v>
      </c>
      <c r="W481" s="36">
        <v>0</v>
      </c>
      <c r="X481" s="36">
        <v>1</v>
      </c>
      <c r="Y481" s="36">
        <v>187992</v>
      </c>
      <c r="Z481" s="37">
        <v>44761.875</v>
      </c>
      <c r="AA481" s="36" t="s">
        <v>387</v>
      </c>
      <c r="AB481" s="36">
        <v>0</v>
      </c>
      <c r="AC481" s="37">
        <v>44693.875</v>
      </c>
      <c r="AD481" s="37">
        <v>44761.875</v>
      </c>
      <c r="AE481" s="37">
        <v>39853.916666666664</v>
      </c>
      <c r="AF481" s="37">
        <v>44693.875</v>
      </c>
      <c r="AG481" s="37">
        <v>44664.875</v>
      </c>
      <c r="AH481" s="37">
        <v>43510.916666666664</v>
      </c>
      <c r="AI481" s="36"/>
      <c r="AJ481" s="36">
        <v>0</v>
      </c>
      <c r="AK481" s="36">
        <v>0</v>
      </c>
      <c r="AL481" s="36">
        <v>0</v>
      </c>
      <c r="AM481" s="36">
        <v>0</v>
      </c>
      <c r="AN481" s="36">
        <v>0</v>
      </c>
      <c r="AO481" s="36">
        <v>0</v>
      </c>
      <c r="AP481" s="36" t="s">
        <v>389</v>
      </c>
      <c r="AQ481" s="36"/>
      <c r="AR481" s="36" t="s">
        <v>476</v>
      </c>
      <c r="AS481" s="36">
        <v>77338</v>
      </c>
      <c r="AT481" s="36">
        <v>773.38</v>
      </c>
      <c r="AU481" s="36" t="s">
        <v>391</v>
      </c>
      <c r="AV481" s="43" t="s">
        <v>1079</v>
      </c>
      <c r="AW481" t="str">
        <f t="shared" si="21"/>
        <v>747730320WXMXLX XNTX DX XLXVXXRX649.63NÃONÃONÃO190118799244761.875FNEL044693.87544761.87539853.916666666744693.87544664.87543510.9166666667000000AMILAMIL 400 QC NACIONAL77338773.38INATIVORepasse</v>
      </c>
      <c r="AX481">
        <f t="shared" si="23"/>
        <v>0</v>
      </c>
      <c r="AY481">
        <v>7</v>
      </c>
      <c r="AZ481">
        <v>1</v>
      </c>
      <c r="BA481">
        <f t="shared" si="22"/>
        <v>0</v>
      </c>
    </row>
    <row r="482" spans="1:53">
      <c r="A482" s="33"/>
      <c r="B482" s="33"/>
      <c r="C482" s="33"/>
      <c r="D482" s="33"/>
      <c r="E482" s="33"/>
      <c r="F482" s="34"/>
      <c r="G482" s="33"/>
      <c r="H482" s="33"/>
      <c r="I482" s="33"/>
      <c r="J482" s="34">
        <v>74773032</v>
      </c>
      <c r="K482" s="29">
        <v>0</v>
      </c>
      <c r="L482" s="34" t="s">
        <v>933</v>
      </c>
      <c r="M482" s="33"/>
      <c r="N482" s="33"/>
      <c r="O482" s="33"/>
      <c r="P482" s="33"/>
      <c r="Q482" s="33"/>
      <c r="R482" s="34">
        <v>649.63</v>
      </c>
      <c r="S482" s="34" t="s">
        <v>386</v>
      </c>
      <c r="T482" s="34" t="s">
        <v>386</v>
      </c>
      <c r="U482" s="34" t="s">
        <v>386</v>
      </c>
      <c r="V482" s="34">
        <v>19</v>
      </c>
      <c r="W482" s="34">
        <v>0</v>
      </c>
      <c r="X482" s="34">
        <v>1</v>
      </c>
      <c r="Y482" s="34">
        <v>187992</v>
      </c>
      <c r="Z482" s="35">
        <v>44761.875</v>
      </c>
      <c r="AA482" s="34" t="s">
        <v>387</v>
      </c>
      <c r="AB482" s="34">
        <v>0</v>
      </c>
      <c r="AC482" s="35">
        <v>44693.875</v>
      </c>
      <c r="AD482" s="35">
        <v>44761.875</v>
      </c>
      <c r="AE482" s="35">
        <v>39853.916666666664</v>
      </c>
      <c r="AF482" s="35">
        <v>44693.875</v>
      </c>
      <c r="AG482" s="35">
        <v>44664.875</v>
      </c>
      <c r="AH482" s="35">
        <v>43510.916666666664</v>
      </c>
      <c r="AI482" s="34"/>
      <c r="AJ482" s="34">
        <v>0</v>
      </c>
      <c r="AK482" s="34">
        <v>0</v>
      </c>
      <c r="AL482" s="34">
        <v>0</v>
      </c>
      <c r="AM482" s="34">
        <v>0</v>
      </c>
      <c r="AN482" s="34">
        <v>0</v>
      </c>
      <c r="AO482" s="34">
        <v>0</v>
      </c>
      <c r="AP482" s="34" t="s">
        <v>389</v>
      </c>
      <c r="AQ482" s="34"/>
      <c r="AR482" s="34" t="s">
        <v>476</v>
      </c>
      <c r="AS482" s="34">
        <v>77338</v>
      </c>
      <c r="AT482" s="34">
        <v>773.38</v>
      </c>
      <c r="AU482" s="34" t="s">
        <v>391</v>
      </c>
      <c r="AV482" s="43" t="s">
        <v>1079</v>
      </c>
      <c r="AW482" t="str">
        <f t="shared" si="21"/>
        <v>747730320WXMXLX XNTX DX XLXVXXRX649.63NÃONÃONÃO190118799244761.875FNEL044693.87544761.87539853.916666666744693.87544664.87543510.9166666667000000AMILAMIL 400 QC NACIONAL77338773.38INATIVORepasse</v>
      </c>
      <c r="AX482">
        <f t="shared" si="23"/>
        <v>1</v>
      </c>
      <c r="AY482">
        <v>7</v>
      </c>
      <c r="AZ482">
        <v>1</v>
      </c>
      <c r="BA482">
        <f t="shared" si="22"/>
        <v>1</v>
      </c>
    </row>
    <row r="483" spans="1:53">
      <c r="A483" s="33"/>
      <c r="B483" s="33"/>
      <c r="C483" s="33"/>
      <c r="D483" s="33"/>
      <c r="E483" s="33"/>
      <c r="F483" s="36"/>
      <c r="G483" s="33"/>
      <c r="H483" s="33"/>
      <c r="I483" s="33"/>
      <c r="J483" s="36">
        <v>74773032</v>
      </c>
      <c r="K483" s="30">
        <v>0</v>
      </c>
      <c r="L483" s="36" t="s">
        <v>933</v>
      </c>
      <c r="M483" s="33"/>
      <c r="N483" s="33"/>
      <c r="O483" s="33"/>
      <c r="P483" s="33"/>
      <c r="Q483" s="33"/>
      <c r="R483" s="36">
        <v>649.63</v>
      </c>
      <c r="S483" s="36" t="s">
        <v>386</v>
      </c>
      <c r="T483" s="36" t="s">
        <v>386</v>
      </c>
      <c r="U483" s="36" t="s">
        <v>386</v>
      </c>
      <c r="V483" s="36">
        <v>19</v>
      </c>
      <c r="W483" s="36">
        <v>0</v>
      </c>
      <c r="X483" s="36">
        <v>1</v>
      </c>
      <c r="Y483" s="36">
        <v>187992</v>
      </c>
      <c r="Z483" s="37">
        <v>44761.875</v>
      </c>
      <c r="AA483" s="36" t="s">
        <v>387</v>
      </c>
      <c r="AB483" s="36">
        <v>0</v>
      </c>
      <c r="AC483" s="37">
        <v>44693.875</v>
      </c>
      <c r="AD483" s="37">
        <v>44761.875</v>
      </c>
      <c r="AE483" s="37">
        <v>39853.916666666664</v>
      </c>
      <c r="AF483" s="37">
        <v>44693.875</v>
      </c>
      <c r="AG483" s="37">
        <v>44664.875</v>
      </c>
      <c r="AH483" s="37">
        <v>43510.916666666664</v>
      </c>
      <c r="AI483" s="36"/>
      <c r="AJ483" s="36">
        <v>0</v>
      </c>
      <c r="AK483" s="36">
        <v>0</v>
      </c>
      <c r="AL483" s="36">
        <v>0</v>
      </c>
      <c r="AM483" s="36">
        <v>0</v>
      </c>
      <c r="AN483" s="36">
        <v>0</v>
      </c>
      <c r="AO483" s="36">
        <v>0</v>
      </c>
      <c r="AP483" s="36" t="s">
        <v>389</v>
      </c>
      <c r="AQ483" s="36"/>
      <c r="AR483" s="36" t="s">
        <v>476</v>
      </c>
      <c r="AS483" s="36">
        <v>77338</v>
      </c>
      <c r="AT483" s="36">
        <v>773.38</v>
      </c>
      <c r="AU483" s="36" t="s">
        <v>391</v>
      </c>
      <c r="AV483" s="43" t="s">
        <v>1079</v>
      </c>
      <c r="AW483" t="str">
        <f t="shared" si="21"/>
        <v>747730320WXMXLX XNTX DX XLXVXXRX649.63NÃONÃONÃO190118799244761.875FNEL044693.87544761.87539853.916666666744693.87544664.87543510.9166666667000000AMILAMIL 400 QC NACIONAL77338773.38INATIVORepasse</v>
      </c>
      <c r="AX483">
        <f t="shared" si="23"/>
        <v>1</v>
      </c>
      <c r="AY483">
        <v>7</v>
      </c>
      <c r="AZ483">
        <v>1</v>
      </c>
      <c r="BA483">
        <f t="shared" si="22"/>
        <v>1</v>
      </c>
    </row>
    <row r="484" spans="1:53">
      <c r="A484" s="33"/>
      <c r="B484" s="33"/>
      <c r="C484" s="33"/>
      <c r="D484" s="33"/>
      <c r="E484" s="33"/>
      <c r="F484" s="34"/>
      <c r="G484" s="33"/>
      <c r="H484" s="33"/>
      <c r="I484" s="33"/>
      <c r="J484" s="34">
        <v>74773106</v>
      </c>
      <c r="K484" s="29">
        <v>0</v>
      </c>
      <c r="L484" s="34" t="s">
        <v>934</v>
      </c>
      <c r="M484" s="33"/>
      <c r="N484" s="33"/>
      <c r="O484" s="33"/>
      <c r="P484" s="33"/>
      <c r="Q484" s="33"/>
      <c r="R484" s="34">
        <v>2555.9499999999998</v>
      </c>
      <c r="S484" s="34" t="s">
        <v>404</v>
      </c>
      <c r="T484" s="34" t="s">
        <v>404</v>
      </c>
      <c r="U484" s="34" t="s">
        <v>404</v>
      </c>
      <c r="V484" s="34">
        <v>19</v>
      </c>
      <c r="W484" s="34">
        <v>0</v>
      </c>
      <c r="X484" s="34">
        <v>1</v>
      </c>
      <c r="Y484" s="34">
        <v>188015</v>
      </c>
      <c r="Z484" s="35">
        <v>44761.875</v>
      </c>
      <c r="AA484" s="34" t="s">
        <v>387</v>
      </c>
      <c r="AB484" s="34">
        <v>0</v>
      </c>
      <c r="AC484" s="35">
        <v>44760.875</v>
      </c>
      <c r="AD484" s="35">
        <v>44761.875</v>
      </c>
      <c r="AE484" s="35">
        <v>30298.916666666668</v>
      </c>
      <c r="AF484" s="35">
        <v>44760.875</v>
      </c>
      <c r="AG484" s="35">
        <v>43657.875</v>
      </c>
      <c r="AH484" s="35">
        <v>43510.916666666664</v>
      </c>
      <c r="AI484" s="34"/>
      <c r="AJ484" s="34">
        <v>0</v>
      </c>
      <c r="AK484" s="34">
        <v>0</v>
      </c>
      <c r="AL484" s="34">
        <v>0</v>
      </c>
      <c r="AM484" s="34">
        <v>0</v>
      </c>
      <c r="AN484" s="34">
        <v>0</v>
      </c>
      <c r="AO484" s="34">
        <v>0</v>
      </c>
      <c r="AP484" s="34" t="s">
        <v>389</v>
      </c>
      <c r="AQ484" s="34">
        <v>40</v>
      </c>
      <c r="AR484" s="34" t="s">
        <v>398</v>
      </c>
      <c r="AS484" s="34">
        <v>30428</v>
      </c>
      <c r="AT484" s="34">
        <v>3042.8</v>
      </c>
      <c r="AU484" s="34" t="s">
        <v>391</v>
      </c>
      <c r="AV484" s="43" t="s">
        <v>1079</v>
      </c>
      <c r="AW484" t="str">
        <f t="shared" si="21"/>
        <v>747731060NXTXLXX DX XNTX WXRVXLHX2555.95SIMSIMSIM190118801544761.875FNEL044760.87544761.87530298.916666666744760.87543657.87543510.9166666667000000AMIL40AMIL 500 QP NACIONAL304283042.8INATIVORepasse</v>
      </c>
      <c r="AX484">
        <f t="shared" si="23"/>
        <v>0</v>
      </c>
      <c r="AY484">
        <v>7</v>
      </c>
      <c r="AZ484">
        <v>1</v>
      </c>
      <c r="BA484">
        <f t="shared" si="22"/>
        <v>0</v>
      </c>
    </row>
    <row r="485" spans="1:53">
      <c r="A485" s="33"/>
      <c r="B485" s="33"/>
      <c r="C485" s="33"/>
      <c r="D485" s="33"/>
      <c r="E485" s="33"/>
      <c r="F485" s="36"/>
      <c r="G485" s="33"/>
      <c r="H485" s="33"/>
      <c r="I485" s="33"/>
      <c r="J485" s="36">
        <v>74773106</v>
      </c>
      <c r="K485" s="30">
        <v>0</v>
      </c>
      <c r="L485" s="36" t="s">
        <v>934</v>
      </c>
      <c r="M485" s="33"/>
      <c r="N485" s="33"/>
      <c r="O485" s="33"/>
      <c r="P485" s="33"/>
      <c r="Q485" s="33"/>
      <c r="R485" s="36">
        <v>2555.9499999999998</v>
      </c>
      <c r="S485" s="36" t="s">
        <v>404</v>
      </c>
      <c r="T485" s="36" t="s">
        <v>404</v>
      </c>
      <c r="U485" s="36" t="s">
        <v>404</v>
      </c>
      <c r="V485" s="36">
        <v>19</v>
      </c>
      <c r="W485" s="36">
        <v>0</v>
      </c>
      <c r="X485" s="36">
        <v>1</v>
      </c>
      <c r="Y485" s="36">
        <v>188015</v>
      </c>
      <c r="Z485" s="37">
        <v>44761.875</v>
      </c>
      <c r="AA485" s="36" t="s">
        <v>387</v>
      </c>
      <c r="AB485" s="36">
        <v>0</v>
      </c>
      <c r="AC485" s="37">
        <v>44760.875</v>
      </c>
      <c r="AD485" s="37">
        <v>44761.875</v>
      </c>
      <c r="AE485" s="37">
        <v>30298.916666666668</v>
      </c>
      <c r="AF485" s="37">
        <v>44760.875</v>
      </c>
      <c r="AG485" s="37">
        <v>43657.875</v>
      </c>
      <c r="AH485" s="37">
        <v>43510.916666666664</v>
      </c>
      <c r="AI485" s="36"/>
      <c r="AJ485" s="36">
        <v>0</v>
      </c>
      <c r="AK485" s="36">
        <v>0</v>
      </c>
      <c r="AL485" s="36">
        <v>0</v>
      </c>
      <c r="AM485" s="36">
        <v>0</v>
      </c>
      <c r="AN485" s="36">
        <v>0</v>
      </c>
      <c r="AO485" s="36">
        <v>0</v>
      </c>
      <c r="AP485" s="36" t="s">
        <v>389</v>
      </c>
      <c r="AQ485" s="36">
        <v>40</v>
      </c>
      <c r="AR485" s="36" t="s">
        <v>398</v>
      </c>
      <c r="AS485" s="36">
        <v>30428</v>
      </c>
      <c r="AT485" s="36">
        <v>3042.8</v>
      </c>
      <c r="AU485" s="36" t="s">
        <v>391</v>
      </c>
      <c r="AV485" s="43" t="s">
        <v>1079</v>
      </c>
      <c r="AW485" t="str">
        <f t="shared" si="21"/>
        <v>747731060NXTXLXX DX XNTX WXRVXLHX2555.95SIMSIMSIM190118801544761.875FNEL044760.87544761.87530298.916666666744760.87543657.87543510.9166666667000000AMIL40AMIL 500 QP NACIONAL304283042.8INATIVORepasse</v>
      </c>
      <c r="AX485">
        <f t="shared" si="23"/>
        <v>1</v>
      </c>
      <c r="AY485">
        <v>7</v>
      </c>
      <c r="AZ485">
        <v>1</v>
      </c>
      <c r="BA485">
        <f t="shared" si="22"/>
        <v>1</v>
      </c>
    </row>
    <row r="486" spans="1:53">
      <c r="A486" s="33"/>
      <c r="B486" s="33"/>
      <c r="C486" s="33"/>
      <c r="D486" s="33"/>
      <c r="E486" s="33"/>
      <c r="F486" s="34"/>
      <c r="G486" s="33"/>
      <c r="H486" s="33"/>
      <c r="I486" s="33"/>
      <c r="J486" s="34">
        <v>74773106</v>
      </c>
      <c r="K486" s="29">
        <v>0</v>
      </c>
      <c r="L486" s="34" t="s">
        <v>934</v>
      </c>
      <c r="M486" s="33"/>
      <c r="N486" s="33"/>
      <c r="O486" s="33"/>
      <c r="P486" s="33"/>
      <c r="Q486" s="33"/>
      <c r="R486" s="34">
        <v>2555.9499999999998</v>
      </c>
      <c r="S486" s="34" t="s">
        <v>404</v>
      </c>
      <c r="T486" s="34" t="s">
        <v>404</v>
      </c>
      <c r="U486" s="34" t="s">
        <v>404</v>
      </c>
      <c r="V486" s="34">
        <v>19</v>
      </c>
      <c r="W486" s="34">
        <v>0</v>
      </c>
      <c r="X486" s="34">
        <v>1</v>
      </c>
      <c r="Y486" s="34">
        <v>188015</v>
      </c>
      <c r="Z486" s="35">
        <v>44761.875</v>
      </c>
      <c r="AA486" s="34" t="s">
        <v>387</v>
      </c>
      <c r="AB486" s="34">
        <v>0</v>
      </c>
      <c r="AC486" s="35">
        <v>44760.875</v>
      </c>
      <c r="AD486" s="35">
        <v>44761.875</v>
      </c>
      <c r="AE486" s="35">
        <v>30298.916666666668</v>
      </c>
      <c r="AF486" s="35">
        <v>44760.875</v>
      </c>
      <c r="AG486" s="35">
        <v>43657.875</v>
      </c>
      <c r="AH486" s="35">
        <v>43510.916666666664</v>
      </c>
      <c r="AI486" s="34"/>
      <c r="AJ486" s="34">
        <v>0</v>
      </c>
      <c r="AK486" s="34">
        <v>0</v>
      </c>
      <c r="AL486" s="34">
        <v>0</v>
      </c>
      <c r="AM486" s="34">
        <v>0</v>
      </c>
      <c r="AN486" s="34">
        <v>0</v>
      </c>
      <c r="AO486" s="34">
        <v>0</v>
      </c>
      <c r="AP486" s="34" t="s">
        <v>389</v>
      </c>
      <c r="AQ486" s="34">
        <v>40</v>
      </c>
      <c r="AR486" s="34" t="s">
        <v>398</v>
      </c>
      <c r="AS486" s="34">
        <v>30428</v>
      </c>
      <c r="AT486" s="34">
        <v>3042.8</v>
      </c>
      <c r="AU486" s="34" t="s">
        <v>391</v>
      </c>
      <c r="AV486" s="43" t="s">
        <v>1079</v>
      </c>
      <c r="AW486" t="str">
        <f t="shared" si="21"/>
        <v>747731060NXTXLXX DX XNTX WXRVXLHX2555.95SIMSIMSIM190118801544761.875FNEL044760.87544761.87530298.916666666744760.87543657.87543510.9166666667000000AMIL40AMIL 500 QP NACIONAL304283042.8INATIVORepasse</v>
      </c>
      <c r="AX486">
        <f t="shared" si="23"/>
        <v>1</v>
      </c>
      <c r="AY486">
        <v>7</v>
      </c>
      <c r="AZ486">
        <v>1</v>
      </c>
      <c r="BA486">
        <f t="shared" si="22"/>
        <v>1</v>
      </c>
    </row>
    <row r="487" spans="1:53">
      <c r="A487" s="33"/>
      <c r="B487" s="33"/>
      <c r="C487" s="33"/>
      <c r="D487" s="33"/>
      <c r="E487" s="33"/>
      <c r="F487" s="36"/>
      <c r="G487" s="33"/>
      <c r="H487" s="33"/>
      <c r="I487" s="33"/>
      <c r="J487" s="36">
        <v>74773192</v>
      </c>
      <c r="K487" s="30">
        <v>0</v>
      </c>
      <c r="L487" s="36" t="s">
        <v>935</v>
      </c>
      <c r="M487" s="33"/>
      <c r="N487" s="33"/>
      <c r="O487" s="33"/>
      <c r="P487" s="33"/>
      <c r="Q487" s="33"/>
      <c r="R487" s="36">
        <v>2418.62</v>
      </c>
      <c r="S487" s="36" t="s">
        <v>404</v>
      </c>
      <c r="T487" s="36" t="s">
        <v>404</v>
      </c>
      <c r="U487" s="36" t="s">
        <v>404</v>
      </c>
      <c r="V487" s="36">
        <v>278</v>
      </c>
      <c r="W487" s="36">
        <v>0</v>
      </c>
      <c r="X487" s="36">
        <v>1</v>
      </c>
      <c r="Y487" s="36">
        <v>188601</v>
      </c>
      <c r="Z487" s="37">
        <v>44761.875</v>
      </c>
      <c r="AA487" s="36" t="s">
        <v>396</v>
      </c>
      <c r="AB487" s="36">
        <v>0</v>
      </c>
      <c r="AC487" s="37"/>
      <c r="AD487" s="37">
        <v>44761.875</v>
      </c>
      <c r="AE487" s="37">
        <v>31172.875</v>
      </c>
      <c r="AF487" s="37">
        <v>43509.916666666664</v>
      </c>
      <c r="AG487" s="37"/>
      <c r="AH487" s="37">
        <v>43510.916666666664</v>
      </c>
      <c r="AI487" s="36"/>
      <c r="AJ487" s="36">
        <v>0</v>
      </c>
      <c r="AK487" s="36">
        <v>0</v>
      </c>
      <c r="AL487" s="36">
        <v>0</v>
      </c>
      <c r="AM487" s="36">
        <v>0</v>
      </c>
      <c r="AN487" s="36">
        <v>0</v>
      </c>
      <c r="AO487" s="36">
        <v>0</v>
      </c>
      <c r="AP487" s="36" t="s">
        <v>389</v>
      </c>
      <c r="AQ487" s="36">
        <v>40</v>
      </c>
      <c r="AR487" s="36" t="s">
        <v>483</v>
      </c>
      <c r="AS487" s="36">
        <v>2914</v>
      </c>
      <c r="AT487" s="36">
        <v>2914</v>
      </c>
      <c r="AU487" s="36" t="s">
        <v>408</v>
      </c>
      <c r="AV487" s="43" t="s">
        <v>1079</v>
      </c>
      <c r="AW487" t="str">
        <f t="shared" si="21"/>
        <v>747731920XDXRLY XUDMXLY XUZX PRXZXRX2418.62SIMSIMSIM2780118860144761.875SINDSIME -SINDICATO DOS EMPREENDEDORES INDIVIDUAIS044761.87531172.87543509.916666666743510.9166666667000000AMIL40AMIL 700 QP NACIONAL29142914ATIVORepasse</v>
      </c>
      <c r="AX487">
        <f t="shared" si="23"/>
        <v>0</v>
      </c>
      <c r="AY487">
        <v>7</v>
      </c>
      <c r="AZ487">
        <v>1</v>
      </c>
      <c r="BA487">
        <f t="shared" si="22"/>
        <v>0</v>
      </c>
    </row>
    <row r="488" spans="1:53">
      <c r="A488" s="33"/>
      <c r="B488" s="33"/>
      <c r="C488" s="33"/>
      <c r="D488" s="33"/>
      <c r="E488" s="33"/>
      <c r="F488" s="34"/>
      <c r="G488" s="33"/>
      <c r="H488" s="33"/>
      <c r="I488" s="33"/>
      <c r="J488" s="34">
        <v>74773192</v>
      </c>
      <c r="K488" s="29">
        <v>0</v>
      </c>
      <c r="L488" s="34" t="s">
        <v>935</v>
      </c>
      <c r="M488" s="33"/>
      <c r="N488" s="33"/>
      <c r="O488" s="33"/>
      <c r="P488" s="33"/>
      <c r="Q488" s="33"/>
      <c r="R488" s="34">
        <v>2418.62</v>
      </c>
      <c r="S488" s="34" t="s">
        <v>404</v>
      </c>
      <c r="T488" s="34" t="s">
        <v>404</v>
      </c>
      <c r="U488" s="34" t="s">
        <v>404</v>
      </c>
      <c r="V488" s="34">
        <v>278</v>
      </c>
      <c r="W488" s="34">
        <v>0</v>
      </c>
      <c r="X488" s="34">
        <v>1</v>
      </c>
      <c r="Y488" s="34">
        <v>188601</v>
      </c>
      <c r="Z488" s="35">
        <v>44761.875</v>
      </c>
      <c r="AA488" s="34" t="s">
        <v>396</v>
      </c>
      <c r="AB488" s="34">
        <v>0</v>
      </c>
      <c r="AC488" s="35"/>
      <c r="AD488" s="35">
        <v>44761.875</v>
      </c>
      <c r="AE488" s="35">
        <v>31172.875</v>
      </c>
      <c r="AF488" s="35">
        <v>43509.916666666664</v>
      </c>
      <c r="AG488" s="35"/>
      <c r="AH488" s="35">
        <v>43510.916666666664</v>
      </c>
      <c r="AI488" s="34"/>
      <c r="AJ488" s="34">
        <v>0</v>
      </c>
      <c r="AK488" s="34">
        <v>0</v>
      </c>
      <c r="AL488" s="34">
        <v>0</v>
      </c>
      <c r="AM488" s="34">
        <v>0</v>
      </c>
      <c r="AN488" s="34">
        <v>0</v>
      </c>
      <c r="AO488" s="34">
        <v>0</v>
      </c>
      <c r="AP488" s="34" t="s">
        <v>389</v>
      </c>
      <c r="AQ488" s="34">
        <v>40</v>
      </c>
      <c r="AR488" s="34" t="s">
        <v>483</v>
      </c>
      <c r="AS488" s="34">
        <v>2914</v>
      </c>
      <c r="AT488" s="34">
        <v>2914</v>
      </c>
      <c r="AU488" s="34" t="s">
        <v>408</v>
      </c>
      <c r="AV488" s="43" t="s">
        <v>1079</v>
      </c>
      <c r="AW488" t="str">
        <f t="shared" si="21"/>
        <v>747731920XDXRLY XUDMXLY XUZX PRXZXRX2418.62SIMSIMSIM2780118860144761.875SINDSIME -SINDICATO DOS EMPREENDEDORES INDIVIDUAIS044761.87531172.87543509.916666666743510.9166666667000000AMIL40AMIL 700 QP NACIONAL29142914ATIVORepasse</v>
      </c>
      <c r="AX488">
        <f t="shared" si="23"/>
        <v>1</v>
      </c>
      <c r="AY488">
        <v>7</v>
      </c>
      <c r="AZ488">
        <v>1</v>
      </c>
      <c r="BA488">
        <f t="shared" si="22"/>
        <v>1</v>
      </c>
    </row>
    <row r="489" spans="1:53">
      <c r="A489" s="33"/>
      <c r="B489" s="33"/>
      <c r="C489" s="33"/>
      <c r="D489" s="33"/>
      <c r="E489" s="33"/>
      <c r="F489" s="36"/>
      <c r="G489" s="33"/>
      <c r="H489" s="33"/>
      <c r="I489" s="33"/>
      <c r="J489" s="36">
        <v>74773192</v>
      </c>
      <c r="K489" s="30">
        <v>0</v>
      </c>
      <c r="L489" s="36" t="s">
        <v>935</v>
      </c>
      <c r="M489" s="33"/>
      <c r="N489" s="33"/>
      <c r="O489" s="33"/>
      <c r="P489" s="33"/>
      <c r="Q489" s="33"/>
      <c r="R489" s="36">
        <v>2418.62</v>
      </c>
      <c r="S489" s="36" t="s">
        <v>404</v>
      </c>
      <c r="T489" s="36" t="s">
        <v>404</v>
      </c>
      <c r="U489" s="36" t="s">
        <v>404</v>
      </c>
      <c r="V489" s="36">
        <v>278</v>
      </c>
      <c r="W489" s="36">
        <v>0</v>
      </c>
      <c r="X489" s="36">
        <v>1</v>
      </c>
      <c r="Y489" s="36">
        <v>188601</v>
      </c>
      <c r="Z489" s="37">
        <v>44761.875</v>
      </c>
      <c r="AA489" s="36" t="s">
        <v>396</v>
      </c>
      <c r="AB489" s="36">
        <v>0</v>
      </c>
      <c r="AC489" s="37"/>
      <c r="AD489" s="37">
        <v>44761.875</v>
      </c>
      <c r="AE489" s="37">
        <v>31172.875</v>
      </c>
      <c r="AF489" s="37">
        <v>43509.916666666664</v>
      </c>
      <c r="AG489" s="37"/>
      <c r="AH489" s="37">
        <v>43510.916666666664</v>
      </c>
      <c r="AI489" s="36"/>
      <c r="AJ489" s="36">
        <v>0</v>
      </c>
      <c r="AK489" s="36">
        <v>0</v>
      </c>
      <c r="AL489" s="36">
        <v>0</v>
      </c>
      <c r="AM489" s="36">
        <v>0</v>
      </c>
      <c r="AN489" s="36">
        <v>0</v>
      </c>
      <c r="AO489" s="36">
        <v>0</v>
      </c>
      <c r="AP489" s="36" t="s">
        <v>389</v>
      </c>
      <c r="AQ489" s="36">
        <v>40</v>
      </c>
      <c r="AR489" s="36" t="s">
        <v>483</v>
      </c>
      <c r="AS489" s="36">
        <v>2914</v>
      </c>
      <c r="AT489" s="36">
        <v>2914</v>
      </c>
      <c r="AU489" s="36" t="s">
        <v>408</v>
      </c>
      <c r="AV489" s="43" t="s">
        <v>1079</v>
      </c>
      <c r="AW489" t="str">
        <f t="shared" si="21"/>
        <v>747731920XDXRLY XUDMXLY XUZX PRXZXRX2418.62SIMSIMSIM2780118860144761.875SINDSIME -SINDICATO DOS EMPREENDEDORES INDIVIDUAIS044761.87531172.87543509.916666666743510.9166666667000000AMIL40AMIL 700 QP NACIONAL29142914ATIVORepasse</v>
      </c>
      <c r="AX489">
        <f t="shared" si="23"/>
        <v>1</v>
      </c>
      <c r="AY489">
        <v>7</v>
      </c>
      <c r="AZ489">
        <v>1</v>
      </c>
      <c r="BA489">
        <f t="shared" si="22"/>
        <v>1</v>
      </c>
    </row>
    <row r="490" spans="1:53">
      <c r="A490" s="33"/>
      <c r="B490" s="33"/>
      <c r="C490" s="33"/>
      <c r="D490" s="33"/>
      <c r="E490" s="33"/>
      <c r="F490" s="34"/>
      <c r="G490" s="33"/>
      <c r="H490" s="33"/>
      <c r="I490" s="33"/>
      <c r="J490" s="34">
        <v>74773193</v>
      </c>
      <c r="K490" s="29">
        <v>0</v>
      </c>
      <c r="L490" s="34" t="s">
        <v>936</v>
      </c>
      <c r="M490" s="33"/>
      <c r="N490" s="33"/>
      <c r="O490" s="33"/>
      <c r="P490" s="33"/>
      <c r="Q490" s="33"/>
      <c r="R490" s="34">
        <v>1340.16</v>
      </c>
      <c r="S490" s="34" t="s">
        <v>404</v>
      </c>
      <c r="T490" s="34" t="s">
        <v>404</v>
      </c>
      <c r="U490" s="34" t="s">
        <v>404</v>
      </c>
      <c r="V490" s="34">
        <v>278</v>
      </c>
      <c r="W490" s="34">
        <v>0</v>
      </c>
      <c r="X490" s="34">
        <v>1</v>
      </c>
      <c r="Y490" s="34">
        <v>188601</v>
      </c>
      <c r="Z490" s="35">
        <v>44761.875</v>
      </c>
      <c r="AA490" s="34" t="s">
        <v>396</v>
      </c>
      <c r="AB490" s="34">
        <v>1</v>
      </c>
      <c r="AC490" s="35"/>
      <c r="AD490" s="35">
        <v>44761.875</v>
      </c>
      <c r="AE490" s="35">
        <v>43472.916666666664</v>
      </c>
      <c r="AF490" s="35">
        <v>43509.916666666664</v>
      </c>
      <c r="AG490" s="35"/>
      <c r="AH490" s="35">
        <v>43510.916666666664</v>
      </c>
      <c r="AI490" s="34"/>
      <c r="AJ490" s="34">
        <v>0</v>
      </c>
      <c r="AK490" s="34">
        <v>0</v>
      </c>
      <c r="AL490" s="34">
        <v>0</v>
      </c>
      <c r="AM490" s="34">
        <v>0</v>
      </c>
      <c r="AN490" s="34">
        <v>0</v>
      </c>
      <c r="AO490" s="34">
        <v>0</v>
      </c>
      <c r="AP490" s="34" t="s">
        <v>389</v>
      </c>
      <c r="AQ490" s="34">
        <v>40</v>
      </c>
      <c r="AR490" s="34" t="s">
        <v>483</v>
      </c>
      <c r="AS490" s="34">
        <v>161465</v>
      </c>
      <c r="AT490" s="34">
        <v>1614.65</v>
      </c>
      <c r="AU490" s="34" t="s">
        <v>408</v>
      </c>
      <c r="AV490" s="43" t="s">
        <v>1079</v>
      </c>
      <c r="AW490" t="str">
        <f t="shared" si="21"/>
        <v>747731930XRTUR PRXZXRX RXDRXGUX1340.16SIMSIMSIM2780118860144761.875SINDSIME -SINDICATO DOS EMPREENDEDORES INDIVIDUAIS144761.87543472.916666666743509.916666666743510.9166666667000000AMIL40AMIL 700 QP NACIONAL1614651614.65ATIVORepasse</v>
      </c>
      <c r="AX490">
        <f t="shared" si="23"/>
        <v>0</v>
      </c>
      <c r="AY490">
        <v>7</v>
      </c>
      <c r="AZ490">
        <v>1</v>
      </c>
      <c r="BA490">
        <f t="shared" si="22"/>
        <v>0</v>
      </c>
    </row>
    <row r="491" spans="1:53">
      <c r="A491" s="33"/>
      <c r="B491" s="33"/>
      <c r="C491" s="33"/>
      <c r="D491" s="33"/>
      <c r="E491" s="33"/>
      <c r="F491" s="36"/>
      <c r="G491" s="33"/>
      <c r="H491" s="33"/>
      <c r="I491" s="33"/>
      <c r="J491" s="36">
        <v>74773193</v>
      </c>
      <c r="K491" s="30">
        <v>0</v>
      </c>
      <c r="L491" s="36" t="s">
        <v>936</v>
      </c>
      <c r="M491" s="33"/>
      <c r="N491" s="33"/>
      <c r="O491" s="33"/>
      <c r="P491" s="33"/>
      <c r="Q491" s="33"/>
      <c r="R491" s="36">
        <v>1340.16</v>
      </c>
      <c r="S491" s="36" t="s">
        <v>404</v>
      </c>
      <c r="T491" s="36" t="s">
        <v>404</v>
      </c>
      <c r="U491" s="36" t="s">
        <v>404</v>
      </c>
      <c r="V491" s="36">
        <v>278</v>
      </c>
      <c r="W491" s="36">
        <v>0</v>
      </c>
      <c r="X491" s="36">
        <v>1</v>
      </c>
      <c r="Y491" s="36">
        <v>188601</v>
      </c>
      <c r="Z491" s="37">
        <v>44761.875</v>
      </c>
      <c r="AA491" s="36" t="s">
        <v>396</v>
      </c>
      <c r="AB491" s="36">
        <v>1</v>
      </c>
      <c r="AC491" s="37"/>
      <c r="AD491" s="37">
        <v>44761.875</v>
      </c>
      <c r="AE491" s="37">
        <v>43472.916666666664</v>
      </c>
      <c r="AF491" s="37">
        <v>43509.916666666664</v>
      </c>
      <c r="AG491" s="37"/>
      <c r="AH491" s="37">
        <v>43510.916666666664</v>
      </c>
      <c r="AI491" s="36"/>
      <c r="AJ491" s="36">
        <v>0</v>
      </c>
      <c r="AK491" s="36">
        <v>0</v>
      </c>
      <c r="AL491" s="36">
        <v>0</v>
      </c>
      <c r="AM491" s="36">
        <v>0</v>
      </c>
      <c r="AN491" s="36">
        <v>0</v>
      </c>
      <c r="AO491" s="36">
        <v>0</v>
      </c>
      <c r="AP491" s="36" t="s">
        <v>389</v>
      </c>
      <c r="AQ491" s="36">
        <v>40</v>
      </c>
      <c r="AR491" s="36" t="s">
        <v>483</v>
      </c>
      <c r="AS491" s="36">
        <v>161465</v>
      </c>
      <c r="AT491" s="36">
        <v>1614.65</v>
      </c>
      <c r="AU491" s="36" t="s">
        <v>408</v>
      </c>
      <c r="AV491" s="43" t="s">
        <v>1079</v>
      </c>
      <c r="AW491" t="str">
        <f t="shared" si="21"/>
        <v>747731930XRTUR PRXZXRX RXDRXGUX1340.16SIMSIMSIM2780118860144761.875SINDSIME -SINDICATO DOS EMPREENDEDORES INDIVIDUAIS144761.87543472.916666666743509.916666666743510.9166666667000000AMIL40AMIL 700 QP NACIONAL1614651614.65ATIVORepasse</v>
      </c>
      <c r="AX491">
        <f t="shared" si="23"/>
        <v>1</v>
      </c>
      <c r="AY491">
        <v>7</v>
      </c>
      <c r="AZ491">
        <v>1</v>
      </c>
      <c r="BA491">
        <f t="shared" si="22"/>
        <v>1</v>
      </c>
    </row>
    <row r="492" spans="1:53">
      <c r="A492" s="33"/>
      <c r="B492" s="33"/>
      <c r="C492" s="33"/>
      <c r="D492" s="33"/>
      <c r="E492" s="33"/>
      <c r="F492" s="34"/>
      <c r="G492" s="33"/>
      <c r="H492" s="33"/>
      <c r="I492" s="33"/>
      <c r="J492" s="34">
        <v>74773193</v>
      </c>
      <c r="K492" s="29">
        <v>0</v>
      </c>
      <c r="L492" s="34" t="s">
        <v>936</v>
      </c>
      <c r="M492" s="33"/>
      <c r="N492" s="33"/>
      <c r="O492" s="33"/>
      <c r="P492" s="33"/>
      <c r="Q492" s="33"/>
      <c r="R492" s="34">
        <v>1340.16</v>
      </c>
      <c r="S492" s="34" t="s">
        <v>404</v>
      </c>
      <c r="T492" s="34" t="s">
        <v>404</v>
      </c>
      <c r="U492" s="34" t="s">
        <v>404</v>
      </c>
      <c r="V492" s="34">
        <v>278</v>
      </c>
      <c r="W492" s="34">
        <v>0</v>
      </c>
      <c r="X492" s="34">
        <v>1</v>
      </c>
      <c r="Y492" s="34">
        <v>188601</v>
      </c>
      <c r="Z492" s="35">
        <v>44761.875</v>
      </c>
      <c r="AA492" s="34" t="s">
        <v>396</v>
      </c>
      <c r="AB492" s="34">
        <v>1</v>
      </c>
      <c r="AC492" s="35"/>
      <c r="AD492" s="35">
        <v>44761.875</v>
      </c>
      <c r="AE492" s="35">
        <v>43472.916666666664</v>
      </c>
      <c r="AF492" s="35">
        <v>43509.916666666664</v>
      </c>
      <c r="AG492" s="35"/>
      <c r="AH492" s="35">
        <v>43510.916666666664</v>
      </c>
      <c r="AI492" s="34"/>
      <c r="AJ492" s="34">
        <v>0</v>
      </c>
      <c r="AK492" s="34">
        <v>0</v>
      </c>
      <c r="AL492" s="34">
        <v>0</v>
      </c>
      <c r="AM492" s="34">
        <v>0</v>
      </c>
      <c r="AN492" s="34">
        <v>0</v>
      </c>
      <c r="AO492" s="34">
        <v>0</v>
      </c>
      <c r="AP492" s="34" t="s">
        <v>389</v>
      </c>
      <c r="AQ492" s="34">
        <v>40</v>
      </c>
      <c r="AR492" s="34" t="s">
        <v>483</v>
      </c>
      <c r="AS492" s="34">
        <v>161465</v>
      </c>
      <c r="AT492" s="34">
        <v>1614.65</v>
      </c>
      <c r="AU492" s="34" t="s">
        <v>408</v>
      </c>
      <c r="AV492" s="43" t="s">
        <v>1079</v>
      </c>
      <c r="AW492" t="str">
        <f t="shared" si="21"/>
        <v>747731930XRTUR PRXZXRX RXDRXGUX1340.16SIMSIMSIM2780118860144761.875SINDSIME -SINDICATO DOS EMPREENDEDORES INDIVIDUAIS144761.87543472.916666666743509.916666666743510.9166666667000000AMIL40AMIL 700 QP NACIONAL1614651614.65ATIVORepasse</v>
      </c>
      <c r="AX492">
        <f t="shared" si="23"/>
        <v>1</v>
      </c>
      <c r="AY492">
        <v>7</v>
      </c>
      <c r="AZ492">
        <v>1</v>
      </c>
      <c r="BA492">
        <f t="shared" si="22"/>
        <v>1</v>
      </c>
    </row>
    <row r="493" spans="1:53">
      <c r="A493" s="33"/>
      <c r="B493" s="33"/>
      <c r="C493" s="33"/>
      <c r="D493" s="33"/>
      <c r="E493" s="33"/>
      <c r="F493" s="36"/>
      <c r="G493" s="33"/>
      <c r="H493" s="33"/>
      <c r="I493" s="33"/>
      <c r="J493" s="36">
        <v>74773590</v>
      </c>
      <c r="K493" s="30">
        <v>0</v>
      </c>
      <c r="L493" s="36" t="s">
        <v>937</v>
      </c>
      <c r="M493" s="33"/>
      <c r="N493" s="33"/>
      <c r="O493" s="33"/>
      <c r="P493" s="33"/>
      <c r="Q493" s="33"/>
      <c r="R493" s="36">
        <v>1180.28</v>
      </c>
      <c r="S493" s="36" t="s">
        <v>404</v>
      </c>
      <c r="T493" s="36" t="s">
        <v>404</v>
      </c>
      <c r="U493" s="36" t="s">
        <v>404</v>
      </c>
      <c r="V493" s="36">
        <v>19</v>
      </c>
      <c r="W493" s="36">
        <v>0</v>
      </c>
      <c r="X493" s="36">
        <v>1</v>
      </c>
      <c r="Y493" s="36">
        <v>188621</v>
      </c>
      <c r="Z493" s="37">
        <v>44761.875</v>
      </c>
      <c r="AA493" s="36" t="s">
        <v>387</v>
      </c>
      <c r="AB493" s="36">
        <v>0</v>
      </c>
      <c r="AC493" s="37"/>
      <c r="AD493" s="37">
        <v>44761.875</v>
      </c>
      <c r="AE493" s="37">
        <v>39547.875</v>
      </c>
      <c r="AF493" s="37">
        <v>43509.916666666664</v>
      </c>
      <c r="AG493" s="37"/>
      <c r="AH493" s="37">
        <v>43510.916666666664</v>
      </c>
      <c r="AI493" s="36"/>
      <c r="AJ493" s="36">
        <v>0</v>
      </c>
      <c r="AK493" s="36">
        <v>0</v>
      </c>
      <c r="AL493" s="36">
        <v>0</v>
      </c>
      <c r="AM493" s="36">
        <v>0</v>
      </c>
      <c r="AN493" s="36">
        <v>0</v>
      </c>
      <c r="AO493" s="36">
        <v>0</v>
      </c>
      <c r="AP493" s="36" t="s">
        <v>389</v>
      </c>
      <c r="AQ493" s="36">
        <v>40</v>
      </c>
      <c r="AR493" s="36" t="s">
        <v>390</v>
      </c>
      <c r="AS493" s="36">
        <v>140509</v>
      </c>
      <c r="AT493" s="36">
        <v>1405.09</v>
      </c>
      <c r="AU493" s="36" t="s">
        <v>408</v>
      </c>
      <c r="AV493" s="43" t="s">
        <v>1079</v>
      </c>
      <c r="AW493" t="str">
        <f t="shared" si="21"/>
        <v>747735900BRUNX FXLXPX BXRBXX XMPXXX1180.28SIMSIMSIM190118862144761.875FNEL044761.87539547.87543509.916666666743510.9166666667000000AMIL40AMIL 400 QP NACIONAL1405091405.09ATIVORepasse</v>
      </c>
      <c r="AX493">
        <f t="shared" si="23"/>
        <v>0</v>
      </c>
      <c r="AY493">
        <v>7</v>
      </c>
      <c r="AZ493">
        <v>1</v>
      </c>
      <c r="BA493">
        <f t="shared" si="22"/>
        <v>0</v>
      </c>
    </row>
    <row r="494" spans="1:53">
      <c r="A494" s="33"/>
      <c r="B494" s="33"/>
      <c r="C494" s="33"/>
      <c r="D494" s="33"/>
      <c r="E494" s="33"/>
      <c r="F494" s="34"/>
      <c r="G494" s="33"/>
      <c r="H494" s="33"/>
      <c r="I494" s="33"/>
      <c r="J494" s="34">
        <v>74773590</v>
      </c>
      <c r="K494" s="29">
        <v>0</v>
      </c>
      <c r="L494" s="34" t="s">
        <v>937</v>
      </c>
      <c r="M494" s="33"/>
      <c r="N494" s="33"/>
      <c r="O494" s="33"/>
      <c r="P494" s="33"/>
      <c r="Q494" s="33"/>
      <c r="R494" s="34">
        <v>1180.28</v>
      </c>
      <c r="S494" s="34" t="s">
        <v>404</v>
      </c>
      <c r="T494" s="34" t="s">
        <v>404</v>
      </c>
      <c r="U494" s="34" t="s">
        <v>404</v>
      </c>
      <c r="V494" s="34">
        <v>19</v>
      </c>
      <c r="W494" s="34">
        <v>0</v>
      </c>
      <c r="X494" s="34">
        <v>1</v>
      </c>
      <c r="Y494" s="34">
        <v>188621</v>
      </c>
      <c r="Z494" s="35">
        <v>44761.875</v>
      </c>
      <c r="AA494" s="34" t="s">
        <v>387</v>
      </c>
      <c r="AB494" s="34">
        <v>0</v>
      </c>
      <c r="AC494" s="35"/>
      <c r="AD494" s="35">
        <v>44761.875</v>
      </c>
      <c r="AE494" s="35">
        <v>39547.875</v>
      </c>
      <c r="AF494" s="35">
        <v>43509.916666666664</v>
      </c>
      <c r="AG494" s="35"/>
      <c r="AH494" s="35">
        <v>43510.916666666664</v>
      </c>
      <c r="AI494" s="34"/>
      <c r="AJ494" s="34">
        <v>0</v>
      </c>
      <c r="AK494" s="34">
        <v>0</v>
      </c>
      <c r="AL494" s="34">
        <v>0</v>
      </c>
      <c r="AM494" s="34">
        <v>0</v>
      </c>
      <c r="AN494" s="34">
        <v>0</v>
      </c>
      <c r="AO494" s="34">
        <v>0</v>
      </c>
      <c r="AP494" s="34" t="s">
        <v>389</v>
      </c>
      <c r="AQ494" s="34">
        <v>40</v>
      </c>
      <c r="AR494" s="34" t="s">
        <v>390</v>
      </c>
      <c r="AS494" s="34">
        <v>140509</v>
      </c>
      <c r="AT494" s="34">
        <v>1405.09</v>
      </c>
      <c r="AU494" s="34" t="s">
        <v>408</v>
      </c>
      <c r="AV494" s="43" t="s">
        <v>1079</v>
      </c>
      <c r="AW494" t="str">
        <f t="shared" si="21"/>
        <v>747735900BRUNX FXLXPX BXRBXX XMPXXX1180.28SIMSIMSIM190118862144761.875FNEL044761.87539547.87543509.916666666743510.9166666667000000AMIL40AMIL 400 QP NACIONAL1405091405.09ATIVORepasse</v>
      </c>
      <c r="AX494">
        <f t="shared" si="23"/>
        <v>1</v>
      </c>
      <c r="AY494">
        <v>7</v>
      </c>
      <c r="AZ494">
        <v>1</v>
      </c>
      <c r="BA494">
        <f t="shared" si="22"/>
        <v>1</v>
      </c>
    </row>
    <row r="495" spans="1:53">
      <c r="A495" s="33"/>
      <c r="B495" s="33"/>
      <c r="C495" s="33"/>
      <c r="D495" s="33"/>
      <c r="E495" s="33"/>
      <c r="F495" s="36"/>
      <c r="G495" s="33"/>
      <c r="H495" s="33"/>
      <c r="I495" s="33"/>
      <c r="J495" s="36">
        <v>74773590</v>
      </c>
      <c r="K495" s="30">
        <v>0</v>
      </c>
      <c r="L495" s="36" t="s">
        <v>937</v>
      </c>
      <c r="M495" s="33"/>
      <c r="N495" s="33"/>
      <c r="O495" s="33"/>
      <c r="P495" s="33"/>
      <c r="Q495" s="33"/>
      <c r="R495" s="36">
        <v>1180.28</v>
      </c>
      <c r="S495" s="36" t="s">
        <v>404</v>
      </c>
      <c r="T495" s="36" t="s">
        <v>404</v>
      </c>
      <c r="U495" s="36" t="s">
        <v>404</v>
      </c>
      <c r="V495" s="36">
        <v>19</v>
      </c>
      <c r="W495" s="36">
        <v>0</v>
      </c>
      <c r="X495" s="36">
        <v>1</v>
      </c>
      <c r="Y495" s="36">
        <v>188621</v>
      </c>
      <c r="Z495" s="37">
        <v>44761.875</v>
      </c>
      <c r="AA495" s="36" t="s">
        <v>387</v>
      </c>
      <c r="AB495" s="36">
        <v>0</v>
      </c>
      <c r="AC495" s="37"/>
      <c r="AD495" s="37">
        <v>44761.875</v>
      </c>
      <c r="AE495" s="37">
        <v>39547.875</v>
      </c>
      <c r="AF495" s="37">
        <v>43509.916666666664</v>
      </c>
      <c r="AG495" s="37"/>
      <c r="AH495" s="37">
        <v>43510.916666666664</v>
      </c>
      <c r="AI495" s="36"/>
      <c r="AJ495" s="36">
        <v>0</v>
      </c>
      <c r="AK495" s="36">
        <v>0</v>
      </c>
      <c r="AL495" s="36">
        <v>0</v>
      </c>
      <c r="AM495" s="36">
        <v>0</v>
      </c>
      <c r="AN495" s="36">
        <v>0</v>
      </c>
      <c r="AO495" s="36">
        <v>0</v>
      </c>
      <c r="AP495" s="36" t="s">
        <v>389</v>
      </c>
      <c r="AQ495" s="36">
        <v>40</v>
      </c>
      <c r="AR495" s="36" t="s">
        <v>390</v>
      </c>
      <c r="AS495" s="36">
        <v>140509</v>
      </c>
      <c r="AT495" s="36">
        <v>1405.09</v>
      </c>
      <c r="AU495" s="36" t="s">
        <v>408</v>
      </c>
      <c r="AV495" s="43" t="s">
        <v>1079</v>
      </c>
      <c r="AW495" t="str">
        <f t="shared" si="21"/>
        <v>747735900BRUNX FXLXPX BXRBXX XMPXXX1180.28SIMSIMSIM190118862144761.875FNEL044761.87539547.87543509.916666666743510.9166666667000000AMIL40AMIL 400 QP NACIONAL1405091405.09ATIVORepasse</v>
      </c>
      <c r="AX495">
        <f t="shared" si="23"/>
        <v>1</v>
      </c>
      <c r="AY495">
        <v>7</v>
      </c>
      <c r="AZ495">
        <v>1</v>
      </c>
      <c r="BA495">
        <f t="shared" si="22"/>
        <v>1</v>
      </c>
    </row>
    <row r="496" spans="1:53">
      <c r="A496" s="33"/>
      <c r="B496" s="33"/>
      <c r="C496" s="33"/>
      <c r="D496" s="33"/>
      <c r="E496" s="33"/>
      <c r="F496" s="34"/>
      <c r="G496" s="33"/>
      <c r="H496" s="33"/>
      <c r="I496" s="33"/>
      <c r="J496" s="34">
        <v>74773612</v>
      </c>
      <c r="K496" s="29">
        <v>0</v>
      </c>
      <c r="L496" s="34" t="s">
        <v>938</v>
      </c>
      <c r="M496" s="33"/>
      <c r="N496" s="33"/>
      <c r="O496" s="33"/>
      <c r="P496" s="33"/>
      <c r="Q496" s="33"/>
      <c r="R496" s="34">
        <v>1038.1099999999999</v>
      </c>
      <c r="S496" s="34" t="s">
        <v>404</v>
      </c>
      <c r="T496" s="34" t="s">
        <v>404</v>
      </c>
      <c r="U496" s="34" t="s">
        <v>404</v>
      </c>
      <c r="V496" s="34">
        <v>19</v>
      </c>
      <c r="W496" s="34">
        <v>0</v>
      </c>
      <c r="X496" s="34">
        <v>1</v>
      </c>
      <c r="Y496" s="34">
        <v>188665</v>
      </c>
      <c r="Z496" s="35">
        <v>44761.875</v>
      </c>
      <c r="AA496" s="34" t="s">
        <v>387</v>
      </c>
      <c r="AB496" s="34">
        <v>0</v>
      </c>
      <c r="AC496" s="35"/>
      <c r="AD496" s="35">
        <v>44761.875</v>
      </c>
      <c r="AE496" s="35">
        <v>42724.916666666664</v>
      </c>
      <c r="AF496" s="35">
        <v>43509.916666666664</v>
      </c>
      <c r="AG496" s="35"/>
      <c r="AH496" s="35">
        <v>43510.916666666664</v>
      </c>
      <c r="AI496" s="34"/>
      <c r="AJ496" s="34">
        <v>0</v>
      </c>
      <c r="AK496" s="34">
        <v>0</v>
      </c>
      <c r="AL496" s="34">
        <v>0</v>
      </c>
      <c r="AM496" s="34">
        <v>0</v>
      </c>
      <c r="AN496" s="34">
        <v>0</v>
      </c>
      <c r="AO496" s="34">
        <v>0</v>
      </c>
      <c r="AP496" s="34" t="s">
        <v>389</v>
      </c>
      <c r="AQ496" s="34">
        <v>40</v>
      </c>
      <c r="AR496" s="34" t="s">
        <v>476</v>
      </c>
      <c r="AS496" s="34">
        <v>123586</v>
      </c>
      <c r="AT496" s="34">
        <v>1235.8599999999999</v>
      </c>
      <c r="AU496" s="34" t="s">
        <v>408</v>
      </c>
      <c r="AV496" s="43" t="s">
        <v>1079</v>
      </c>
      <c r="AW496" t="str">
        <f t="shared" si="21"/>
        <v>747736120XXBXLLX VXTXRXX DX XUX1038.11SIMSIMSIM190118866544761.875FNEL044761.87542724.916666666743509.916666666743510.9166666667000000AMIL40AMIL 400 QC NACIONAL1235861235.86ATIVORepasse</v>
      </c>
      <c r="AX496">
        <f t="shared" si="23"/>
        <v>0</v>
      </c>
      <c r="AY496">
        <v>7</v>
      </c>
      <c r="AZ496">
        <v>1</v>
      </c>
      <c r="BA496">
        <f t="shared" si="22"/>
        <v>0</v>
      </c>
    </row>
    <row r="497" spans="1:53">
      <c r="A497" s="33"/>
      <c r="B497" s="33"/>
      <c r="C497" s="33"/>
      <c r="D497" s="33"/>
      <c r="E497" s="33"/>
      <c r="F497" s="36"/>
      <c r="G497" s="33"/>
      <c r="H497" s="33"/>
      <c r="I497" s="33"/>
      <c r="J497" s="36">
        <v>74773612</v>
      </c>
      <c r="K497" s="30">
        <v>0</v>
      </c>
      <c r="L497" s="36" t="s">
        <v>938</v>
      </c>
      <c r="M497" s="33"/>
      <c r="N497" s="33"/>
      <c r="O497" s="33"/>
      <c r="P497" s="33"/>
      <c r="Q497" s="33"/>
      <c r="R497" s="36">
        <v>1038.1099999999999</v>
      </c>
      <c r="S497" s="36" t="s">
        <v>404</v>
      </c>
      <c r="T497" s="36" t="s">
        <v>404</v>
      </c>
      <c r="U497" s="36" t="s">
        <v>404</v>
      </c>
      <c r="V497" s="36">
        <v>19</v>
      </c>
      <c r="W497" s="36">
        <v>0</v>
      </c>
      <c r="X497" s="36">
        <v>1</v>
      </c>
      <c r="Y497" s="36">
        <v>188665</v>
      </c>
      <c r="Z497" s="37">
        <v>44761.875</v>
      </c>
      <c r="AA497" s="36" t="s">
        <v>387</v>
      </c>
      <c r="AB497" s="36">
        <v>0</v>
      </c>
      <c r="AC497" s="37"/>
      <c r="AD497" s="37">
        <v>44761.875</v>
      </c>
      <c r="AE497" s="37">
        <v>42724.916666666664</v>
      </c>
      <c r="AF497" s="37">
        <v>43509.916666666664</v>
      </c>
      <c r="AG497" s="37"/>
      <c r="AH497" s="37">
        <v>43510.916666666664</v>
      </c>
      <c r="AI497" s="36"/>
      <c r="AJ497" s="36">
        <v>0</v>
      </c>
      <c r="AK497" s="36">
        <v>0</v>
      </c>
      <c r="AL497" s="36">
        <v>0</v>
      </c>
      <c r="AM497" s="36">
        <v>0</v>
      </c>
      <c r="AN497" s="36">
        <v>0</v>
      </c>
      <c r="AO497" s="36">
        <v>0</v>
      </c>
      <c r="AP497" s="36" t="s">
        <v>389</v>
      </c>
      <c r="AQ497" s="36">
        <v>40</v>
      </c>
      <c r="AR497" s="36" t="s">
        <v>476</v>
      </c>
      <c r="AS497" s="36">
        <v>123586</v>
      </c>
      <c r="AT497" s="36">
        <v>1235.8599999999999</v>
      </c>
      <c r="AU497" s="36" t="s">
        <v>408</v>
      </c>
      <c r="AV497" s="43" t="s">
        <v>1079</v>
      </c>
      <c r="AW497" t="str">
        <f t="shared" si="21"/>
        <v>747736120XXBXLLX VXTXRXX DX XUX1038.11SIMSIMSIM190118866544761.875FNEL044761.87542724.916666666743509.916666666743510.9166666667000000AMIL40AMIL 400 QC NACIONAL1235861235.86ATIVORepasse</v>
      </c>
      <c r="AX497">
        <f t="shared" si="23"/>
        <v>1</v>
      </c>
      <c r="AY497">
        <v>7</v>
      </c>
      <c r="AZ497">
        <v>1</v>
      </c>
      <c r="BA497">
        <f t="shared" si="22"/>
        <v>1</v>
      </c>
    </row>
    <row r="498" spans="1:53">
      <c r="A498" s="33"/>
      <c r="B498" s="33"/>
      <c r="C498" s="33"/>
      <c r="D498" s="33"/>
      <c r="E498" s="33"/>
      <c r="F498" s="34"/>
      <c r="G498" s="33"/>
      <c r="H498" s="33"/>
      <c r="I498" s="33"/>
      <c r="J498" s="34">
        <v>74773612</v>
      </c>
      <c r="K498" s="29">
        <v>0</v>
      </c>
      <c r="L498" s="34" t="s">
        <v>938</v>
      </c>
      <c r="M498" s="33"/>
      <c r="N498" s="33"/>
      <c r="O498" s="33"/>
      <c r="P498" s="33"/>
      <c r="Q498" s="33"/>
      <c r="R498" s="34">
        <v>1038.1099999999999</v>
      </c>
      <c r="S498" s="34" t="s">
        <v>404</v>
      </c>
      <c r="T498" s="34" t="s">
        <v>404</v>
      </c>
      <c r="U498" s="34" t="s">
        <v>404</v>
      </c>
      <c r="V498" s="34">
        <v>19</v>
      </c>
      <c r="W498" s="34">
        <v>0</v>
      </c>
      <c r="X498" s="34">
        <v>1</v>
      </c>
      <c r="Y498" s="34">
        <v>188665</v>
      </c>
      <c r="Z498" s="35">
        <v>44761.875</v>
      </c>
      <c r="AA498" s="34" t="s">
        <v>387</v>
      </c>
      <c r="AB498" s="34">
        <v>0</v>
      </c>
      <c r="AC498" s="35"/>
      <c r="AD498" s="35">
        <v>44761.875</v>
      </c>
      <c r="AE498" s="35">
        <v>42724.916666666664</v>
      </c>
      <c r="AF498" s="35">
        <v>43509.916666666664</v>
      </c>
      <c r="AG498" s="35"/>
      <c r="AH498" s="35">
        <v>43510.916666666664</v>
      </c>
      <c r="AI498" s="34"/>
      <c r="AJ498" s="34">
        <v>0</v>
      </c>
      <c r="AK498" s="34">
        <v>0</v>
      </c>
      <c r="AL498" s="34">
        <v>0</v>
      </c>
      <c r="AM498" s="34">
        <v>0</v>
      </c>
      <c r="AN498" s="34">
        <v>0</v>
      </c>
      <c r="AO498" s="34">
        <v>0</v>
      </c>
      <c r="AP498" s="34" t="s">
        <v>389</v>
      </c>
      <c r="AQ498" s="34">
        <v>40</v>
      </c>
      <c r="AR498" s="34" t="s">
        <v>476</v>
      </c>
      <c r="AS498" s="34">
        <v>123586</v>
      </c>
      <c r="AT498" s="34">
        <v>1235.8599999999999</v>
      </c>
      <c r="AU498" s="34" t="s">
        <v>408</v>
      </c>
      <c r="AV498" s="43" t="s">
        <v>1079</v>
      </c>
      <c r="AW498" t="str">
        <f t="shared" si="21"/>
        <v>747736120XXBXLLX VXTXRXX DX XUX1038.11SIMSIMSIM190118866544761.875FNEL044761.87542724.916666666743509.916666666743510.9166666667000000AMIL40AMIL 400 QC NACIONAL1235861235.86ATIVORepasse</v>
      </c>
      <c r="AX498">
        <f t="shared" si="23"/>
        <v>1</v>
      </c>
      <c r="AY498">
        <v>7</v>
      </c>
      <c r="AZ498">
        <v>1</v>
      </c>
      <c r="BA498">
        <f t="shared" si="22"/>
        <v>1</v>
      </c>
    </row>
    <row r="499" spans="1:53">
      <c r="A499" s="31" t="s">
        <v>223</v>
      </c>
      <c r="B499" s="31" t="s">
        <v>19</v>
      </c>
      <c r="C499" s="31" t="s">
        <v>18</v>
      </c>
      <c r="D499" s="31">
        <v>43066807</v>
      </c>
      <c r="E499" s="32">
        <v>44771.875</v>
      </c>
      <c r="F499" s="27">
        <v>1198444000</v>
      </c>
      <c r="G499" s="27" t="s">
        <v>1060</v>
      </c>
      <c r="H499" s="27" t="s">
        <v>20</v>
      </c>
      <c r="I499" s="32">
        <v>43510.916666666664</v>
      </c>
      <c r="J499" s="31">
        <v>74773677</v>
      </c>
      <c r="K499" s="27">
        <v>0</v>
      </c>
      <c r="L499" s="31" t="s">
        <v>224</v>
      </c>
      <c r="M499" s="31">
        <v>0</v>
      </c>
      <c r="N499" s="31">
        <v>0</v>
      </c>
      <c r="O499" s="31" t="s">
        <v>216</v>
      </c>
      <c r="P499" s="31" t="s">
        <v>77</v>
      </c>
      <c r="Q499" s="31" t="s">
        <v>78</v>
      </c>
      <c r="R499" s="31">
        <v>1759.99</v>
      </c>
      <c r="S499" s="33"/>
      <c r="T499" s="33"/>
      <c r="U499" s="33"/>
      <c r="V499" s="33"/>
      <c r="W499" s="33"/>
      <c r="X499" s="33"/>
      <c r="Y499" s="33"/>
      <c r="Z499" s="40">
        <v>44771.875</v>
      </c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43" t="s">
        <v>1080</v>
      </c>
      <c r="AW499" t="str">
        <f t="shared" si="21"/>
        <v>6302b525171b4e38d1b83f136302b4ad7d8f3341632e5b086302b525171b4e38d1b83f074306680744771.87511984440006302b4ad7d8f3341632e5b081198444000D43510.9166666667747736770FRXNWIWX DXLWIRX WXTX00NEXT - 10Mens. Titular Faixa Etária Implant.T1759.9944771.875Mensalidade</v>
      </c>
      <c r="AX499">
        <f t="shared" si="23"/>
        <v>0</v>
      </c>
      <c r="AY499">
        <v>7</v>
      </c>
      <c r="AZ499">
        <v>1</v>
      </c>
      <c r="BA499">
        <f t="shared" si="22"/>
        <v>0</v>
      </c>
    </row>
    <row r="500" spans="1:53">
      <c r="A500" s="33"/>
      <c r="B500" s="33"/>
      <c r="C500" s="33"/>
      <c r="D500" s="33"/>
      <c r="E500" s="33"/>
      <c r="F500" s="36">
        <v>1191014000</v>
      </c>
      <c r="G500" s="33"/>
      <c r="H500" s="33"/>
      <c r="I500" s="33"/>
      <c r="J500" s="36">
        <v>74857255</v>
      </c>
      <c r="K500" s="30">
        <v>0</v>
      </c>
      <c r="L500" s="36" t="s">
        <v>584</v>
      </c>
      <c r="M500" s="33"/>
      <c r="N500" s="33"/>
      <c r="O500" s="33"/>
      <c r="P500" s="33"/>
      <c r="Q500" s="33"/>
      <c r="R500" s="36">
        <v>1254.01</v>
      </c>
      <c r="S500" s="36" t="s">
        <v>404</v>
      </c>
      <c r="T500" s="36" t="s">
        <v>404</v>
      </c>
      <c r="U500" s="36" t="s">
        <v>404</v>
      </c>
      <c r="V500" s="36">
        <v>19</v>
      </c>
      <c r="W500" s="36">
        <v>0</v>
      </c>
      <c r="X500" s="36">
        <v>1</v>
      </c>
      <c r="Y500" s="36">
        <v>191299</v>
      </c>
      <c r="Z500" s="37">
        <v>44777.875</v>
      </c>
      <c r="AA500" s="36" t="s">
        <v>387</v>
      </c>
      <c r="AB500" s="36">
        <v>0</v>
      </c>
      <c r="AC500" s="37">
        <v>44769.875</v>
      </c>
      <c r="AD500" s="37">
        <v>44777.875</v>
      </c>
      <c r="AE500" s="37">
        <v>36184.916666666664</v>
      </c>
      <c r="AF500" s="37">
        <v>44769.875</v>
      </c>
      <c r="AG500" s="37"/>
      <c r="AH500" s="37">
        <v>43524.875</v>
      </c>
      <c r="AI500" s="36"/>
      <c r="AJ500" s="36">
        <v>0</v>
      </c>
      <c r="AK500" s="36">
        <v>0</v>
      </c>
      <c r="AL500" s="36">
        <v>0</v>
      </c>
      <c r="AM500" s="36">
        <v>0</v>
      </c>
      <c r="AN500" s="36">
        <v>0</v>
      </c>
      <c r="AO500" s="36">
        <v>0</v>
      </c>
      <c r="AP500" s="36" t="s">
        <v>389</v>
      </c>
      <c r="AQ500" s="36">
        <v>40</v>
      </c>
      <c r="AR500" s="36" t="s">
        <v>494</v>
      </c>
      <c r="AS500" s="36">
        <v>14929</v>
      </c>
      <c r="AT500" s="36">
        <v>1492.9</v>
      </c>
      <c r="AU500" s="36" t="s">
        <v>391</v>
      </c>
      <c r="AV500" s="43" t="s">
        <v>1079</v>
      </c>
      <c r="AW500" t="str">
        <f t="shared" si="21"/>
        <v>1191014000748572550RXFXXLLX XQUXXRX WXMPX RXXDX1254.01SIMSIMSIM190119129944777.875FNEL044769.87544777.87536184.916666666744769.87543524.875000000AMIL40AMIL 400 QP NACIONAL COPART149291492.9INATIVORepasse</v>
      </c>
      <c r="AX500">
        <f t="shared" si="23"/>
        <v>0</v>
      </c>
      <c r="AY500">
        <v>8</v>
      </c>
      <c r="AZ500">
        <v>1</v>
      </c>
      <c r="BA500">
        <f t="shared" si="22"/>
        <v>0</v>
      </c>
    </row>
    <row r="501" spans="1:53">
      <c r="A501" s="33"/>
      <c r="B501" s="33"/>
      <c r="C501" s="33"/>
      <c r="D501" s="33"/>
      <c r="E501" s="33"/>
      <c r="F501" s="34"/>
      <c r="G501" s="33"/>
      <c r="H501" s="33"/>
      <c r="I501" s="33"/>
      <c r="J501" s="34">
        <v>74857416</v>
      </c>
      <c r="K501" s="29">
        <v>0</v>
      </c>
      <c r="L501" s="34" t="s">
        <v>576</v>
      </c>
      <c r="M501" s="33"/>
      <c r="N501" s="33"/>
      <c r="O501" s="33"/>
      <c r="P501" s="33"/>
      <c r="Q501" s="33"/>
      <c r="R501" s="34">
        <v>2575.9899999999998</v>
      </c>
      <c r="S501" s="34" t="s">
        <v>404</v>
      </c>
      <c r="T501" s="34" t="s">
        <v>404</v>
      </c>
      <c r="U501" s="34" t="s">
        <v>404</v>
      </c>
      <c r="V501" s="34">
        <v>265</v>
      </c>
      <c r="W501" s="34">
        <v>0</v>
      </c>
      <c r="X501" s="34">
        <v>1</v>
      </c>
      <c r="Y501" s="34">
        <v>189280</v>
      </c>
      <c r="Z501" s="35">
        <v>44777.875</v>
      </c>
      <c r="AA501" s="34" t="s">
        <v>575</v>
      </c>
      <c r="AB501" s="34">
        <v>0</v>
      </c>
      <c r="AC501" s="35"/>
      <c r="AD501" s="35">
        <v>44777.875</v>
      </c>
      <c r="AE501" s="35">
        <v>27904.875</v>
      </c>
      <c r="AF501" s="35">
        <v>43524.875</v>
      </c>
      <c r="AG501" s="35"/>
      <c r="AH501" s="35">
        <v>43524.875</v>
      </c>
      <c r="AI501" s="34"/>
      <c r="AJ501" s="34">
        <v>0</v>
      </c>
      <c r="AK501" s="34">
        <v>0</v>
      </c>
      <c r="AL501" s="34">
        <v>0</v>
      </c>
      <c r="AM501" s="34">
        <v>0</v>
      </c>
      <c r="AN501" s="34">
        <v>0</v>
      </c>
      <c r="AO501" s="34">
        <v>0</v>
      </c>
      <c r="AP501" s="34" t="s">
        <v>389</v>
      </c>
      <c r="AQ501" s="34">
        <v>40</v>
      </c>
      <c r="AR501" s="34" t="s">
        <v>476</v>
      </c>
      <c r="AS501" s="34">
        <v>306664</v>
      </c>
      <c r="AT501" s="34">
        <v>3066.64</v>
      </c>
      <c r="AU501" s="34" t="s">
        <v>408</v>
      </c>
      <c r="AV501" s="43" t="s">
        <v>1079</v>
      </c>
      <c r="AW501" t="str">
        <f t="shared" si="21"/>
        <v>748574160MXNUXL XMXLXX XNTX PXRXXRX NXTX2575.99SIMSIMSIM2650118928044777.875ASCOSERVI044777.87527904.87543524.87543524.875000000AMIL40AMIL 400 QC NACIONAL3066643066.64ATIVORepasse</v>
      </c>
      <c r="AX501">
        <f t="shared" si="23"/>
        <v>0</v>
      </c>
      <c r="AY501">
        <v>8</v>
      </c>
      <c r="AZ501">
        <v>1</v>
      </c>
      <c r="BA501">
        <f t="shared" si="22"/>
        <v>0</v>
      </c>
    </row>
    <row r="502" spans="1:53">
      <c r="A502" s="33"/>
      <c r="B502" s="33"/>
      <c r="C502" s="33"/>
      <c r="D502" s="33"/>
      <c r="E502" s="33"/>
      <c r="F502" s="34">
        <v>1189426000</v>
      </c>
      <c r="G502" s="33"/>
      <c r="H502" s="33"/>
      <c r="I502" s="33"/>
      <c r="J502" s="34">
        <v>74857422</v>
      </c>
      <c r="K502" s="29">
        <v>0</v>
      </c>
      <c r="L502" s="34" t="s">
        <v>578</v>
      </c>
      <c r="M502" s="33"/>
      <c r="N502" s="33"/>
      <c r="O502" s="33"/>
      <c r="P502" s="33"/>
      <c r="Q502" s="33"/>
      <c r="R502" s="34">
        <v>1999.36</v>
      </c>
      <c r="S502" s="34" t="s">
        <v>404</v>
      </c>
      <c r="T502" s="34" t="s">
        <v>386</v>
      </c>
      <c r="U502" s="34" t="s">
        <v>386</v>
      </c>
      <c r="V502" s="34">
        <v>57</v>
      </c>
      <c r="W502" s="34">
        <v>0</v>
      </c>
      <c r="X502" s="34">
        <v>1</v>
      </c>
      <c r="Y502" s="34">
        <v>189296</v>
      </c>
      <c r="Z502" s="35">
        <v>44777.875</v>
      </c>
      <c r="AA502" s="34" t="s">
        <v>392</v>
      </c>
      <c r="AB502" s="34">
        <v>0</v>
      </c>
      <c r="AC502" s="35">
        <v>44732.875</v>
      </c>
      <c r="AD502" s="35">
        <v>44777.875</v>
      </c>
      <c r="AE502" s="35">
        <v>27861.875</v>
      </c>
      <c r="AF502" s="35">
        <v>44732.875</v>
      </c>
      <c r="AG502" s="35"/>
      <c r="AH502" s="35">
        <v>43524.875</v>
      </c>
      <c r="AI502" s="34"/>
      <c r="AJ502" s="34">
        <v>0</v>
      </c>
      <c r="AK502" s="34">
        <v>0</v>
      </c>
      <c r="AL502" s="34">
        <v>0</v>
      </c>
      <c r="AM502" s="34">
        <v>0</v>
      </c>
      <c r="AN502" s="34">
        <v>0</v>
      </c>
      <c r="AO502" s="34">
        <v>0</v>
      </c>
      <c r="AP502" s="34" t="s">
        <v>389</v>
      </c>
      <c r="AQ502" s="34">
        <v>40</v>
      </c>
      <c r="AR502" s="34" t="s">
        <v>398</v>
      </c>
      <c r="AS502" s="34">
        <v>238018</v>
      </c>
      <c r="AT502" s="34">
        <v>2380.1799999999998</v>
      </c>
      <c r="AU502" s="34" t="s">
        <v>391</v>
      </c>
      <c r="AV502" s="43" t="s">
        <v>1079</v>
      </c>
      <c r="AW502" t="str">
        <f t="shared" si="21"/>
        <v>1189426000748574220WXRLX XLBXRTX MXDRXDX XNTX FXLHX1999.36SIMNÃONÃO570118929644777.875ANMEP044732.87544777.87527861.87544732.87543524.875000000AMIL40AMIL 500 QP NACIONAL2380182380.18INATIVORepasse</v>
      </c>
      <c r="AX502">
        <f t="shared" si="23"/>
        <v>0</v>
      </c>
      <c r="AY502">
        <v>8</v>
      </c>
      <c r="AZ502">
        <v>1</v>
      </c>
      <c r="BA502">
        <f t="shared" si="22"/>
        <v>0</v>
      </c>
    </row>
    <row r="503" spans="1:53">
      <c r="A503" s="33"/>
      <c r="B503" s="33"/>
      <c r="C503" s="33"/>
      <c r="D503" s="33"/>
      <c r="E503" s="33"/>
      <c r="F503" s="36">
        <v>1189426000</v>
      </c>
      <c r="G503" s="33"/>
      <c r="H503" s="33"/>
      <c r="I503" s="33"/>
      <c r="J503" s="36">
        <v>74857427</v>
      </c>
      <c r="K503" s="30">
        <v>0</v>
      </c>
      <c r="L503" s="36" t="s">
        <v>579</v>
      </c>
      <c r="M503" s="33"/>
      <c r="N503" s="33"/>
      <c r="O503" s="33"/>
      <c r="P503" s="33"/>
      <c r="Q503" s="33"/>
      <c r="R503" s="36">
        <v>3194.98</v>
      </c>
      <c r="S503" s="36" t="s">
        <v>404</v>
      </c>
      <c r="T503" s="36" t="s">
        <v>404</v>
      </c>
      <c r="U503" s="36" t="s">
        <v>404</v>
      </c>
      <c r="V503" s="36">
        <v>57</v>
      </c>
      <c r="W503" s="36">
        <v>0</v>
      </c>
      <c r="X503" s="36">
        <v>1</v>
      </c>
      <c r="Y503" s="36">
        <v>189306</v>
      </c>
      <c r="Z503" s="37">
        <v>44777.875</v>
      </c>
      <c r="AA503" s="36" t="s">
        <v>392</v>
      </c>
      <c r="AB503" s="36">
        <v>0</v>
      </c>
      <c r="AC503" s="37"/>
      <c r="AD503" s="37">
        <v>44777.875</v>
      </c>
      <c r="AE503" s="37">
        <v>28623.875</v>
      </c>
      <c r="AF503" s="37">
        <v>43524.875</v>
      </c>
      <c r="AG503" s="37"/>
      <c r="AH503" s="37">
        <v>43524.875</v>
      </c>
      <c r="AI503" s="36"/>
      <c r="AJ503" s="36">
        <v>0</v>
      </c>
      <c r="AK503" s="36">
        <v>0</v>
      </c>
      <c r="AL503" s="36">
        <v>0</v>
      </c>
      <c r="AM503" s="36">
        <v>0</v>
      </c>
      <c r="AN503" s="36">
        <v>0</v>
      </c>
      <c r="AO503" s="36">
        <v>0</v>
      </c>
      <c r="AP503" s="36" t="s">
        <v>389</v>
      </c>
      <c r="AQ503" s="36">
        <v>40</v>
      </c>
      <c r="AR503" s="36" t="s">
        <v>398</v>
      </c>
      <c r="AS503" s="36">
        <v>380353</v>
      </c>
      <c r="AT503" s="36">
        <v>3803.53</v>
      </c>
      <c r="AU503" s="36" t="s">
        <v>408</v>
      </c>
      <c r="AV503" s="43" t="s">
        <v>1079</v>
      </c>
      <c r="AW503" t="str">
        <f t="shared" si="21"/>
        <v>1189426000748574270MXRWXX XNTX RXWHX3194.98SIMSIMSIM570118930644777.875ANMEP044777.87528623.87543524.87543524.875000000AMIL40AMIL 500 QP NACIONAL3803533803.53ATIVORepasse</v>
      </c>
      <c r="AX503">
        <f t="shared" si="23"/>
        <v>0</v>
      </c>
      <c r="AY503">
        <v>8</v>
      </c>
      <c r="AZ503">
        <v>1</v>
      </c>
      <c r="BA503">
        <f t="shared" si="22"/>
        <v>0</v>
      </c>
    </row>
    <row r="504" spans="1:53">
      <c r="A504" s="33"/>
      <c r="B504" s="33"/>
      <c r="C504" s="33"/>
      <c r="D504" s="33"/>
      <c r="E504" s="33"/>
      <c r="F504" s="34">
        <v>1189449000</v>
      </c>
      <c r="G504" s="33"/>
      <c r="H504" s="33"/>
      <c r="I504" s="33"/>
      <c r="J504" s="34">
        <v>74857548</v>
      </c>
      <c r="K504" s="29">
        <v>0</v>
      </c>
      <c r="L504" s="34" t="s">
        <v>585</v>
      </c>
      <c r="M504" s="33"/>
      <c r="N504" s="33"/>
      <c r="O504" s="33"/>
      <c r="P504" s="33"/>
      <c r="Q504" s="33"/>
      <c r="R504" s="34">
        <v>566.01</v>
      </c>
      <c r="S504" s="34" t="s">
        <v>404</v>
      </c>
      <c r="T504" s="34" t="s">
        <v>404</v>
      </c>
      <c r="U504" s="34" t="s">
        <v>386</v>
      </c>
      <c r="V504" s="34">
        <v>19</v>
      </c>
      <c r="W504" s="34">
        <v>0</v>
      </c>
      <c r="X504" s="34">
        <v>1</v>
      </c>
      <c r="Y504" s="34">
        <v>191315</v>
      </c>
      <c r="Z504" s="35">
        <v>44777.875</v>
      </c>
      <c r="AA504" s="34" t="s">
        <v>387</v>
      </c>
      <c r="AB504" s="34">
        <v>0</v>
      </c>
      <c r="AC504" s="35">
        <v>44742.875</v>
      </c>
      <c r="AD504" s="35">
        <v>44777.875</v>
      </c>
      <c r="AE504" s="35">
        <v>36198.916666666664</v>
      </c>
      <c r="AF504" s="35">
        <v>44742.875</v>
      </c>
      <c r="AG504" s="35"/>
      <c r="AH504" s="35">
        <v>43524.875</v>
      </c>
      <c r="AI504" s="34"/>
      <c r="AJ504" s="34">
        <v>0</v>
      </c>
      <c r="AK504" s="34">
        <v>0</v>
      </c>
      <c r="AL504" s="34">
        <v>0</v>
      </c>
      <c r="AM504" s="34">
        <v>0</v>
      </c>
      <c r="AN504" s="34">
        <v>0</v>
      </c>
      <c r="AO504" s="34">
        <v>0</v>
      </c>
      <c r="AP504" s="34" t="s">
        <v>389</v>
      </c>
      <c r="AQ504" s="34">
        <v>40</v>
      </c>
      <c r="AR504" s="34" t="s">
        <v>574</v>
      </c>
      <c r="AS504" s="34">
        <v>67384</v>
      </c>
      <c r="AT504" s="34">
        <v>673.84</v>
      </c>
      <c r="AU504" s="34" t="s">
        <v>391</v>
      </c>
      <c r="AV504" s="43" t="s">
        <v>1079</v>
      </c>
      <c r="AW504" t="str">
        <f t="shared" si="21"/>
        <v>1189449000748575480MXRWXLX XXRX DX XLVX566.01SIMSIMNÃO190119131544777.875FNEL044742.87544777.87536198.916666666744742.87543524.875000000AMIL40NEXT 1067384673.84INATIVORepasse</v>
      </c>
      <c r="AX504">
        <f t="shared" si="23"/>
        <v>0</v>
      </c>
      <c r="AY504">
        <v>8</v>
      </c>
      <c r="AZ504">
        <v>1</v>
      </c>
      <c r="BA504">
        <f t="shared" si="22"/>
        <v>0</v>
      </c>
    </row>
    <row r="505" spans="1:53">
      <c r="A505" s="33"/>
      <c r="B505" s="33"/>
      <c r="C505" s="33"/>
      <c r="D505" s="33"/>
      <c r="E505" s="33"/>
      <c r="F505" s="36">
        <v>1189426000</v>
      </c>
      <c r="G505" s="33"/>
      <c r="H505" s="33"/>
      <c r="I505" s="33"/>
      <c r="J505" s="36">
        <v>74870612</v>
      </c>
      <c r="K505" s="30">
        <v>0</v>
      </c>
      <c r="L505" s="36" t="s">
        <v>577</v>
      </c>
      <c r="M505" s="33"/>
      <c r="N505" s="33"/>
      <c r="O505" s="33"/>
      <c r="P505" s="33"/>
      <c r="Q505" s="33"/>
      <c r="R505" s="36">
        <v>3542.06</v>
      </c>
      <c r="S505" s="36" t="s">
        <v>404</v>
      </c>
      <c r="T505" s="36" t="s">
        <v>404</v>
      </c>
      <c r="U505" s="36" t="s">
        <v>404</v>
      </c>
      <c r="V505" s="36">
        <v>57</v>
      </c>
      <c r="W505" s="36">
        <v>0</v>
      </c>
      <c r="X505" s="36">
        <v>1</v>
      </c>
      <c r="Y505" s="36">
        <v>189295</v>
      </c>
      <c r="Z505" s="37">
        <v>44777.875</v>
      </c>
      <c r="AA505" s="36" t="s">
        <v>392</v>
      </c>
      <c r="AB505" s="36">
        <v>0</v>
      </c>
      <c r="AC505" s="37"/>
      <c r="AD505" s="37">
        <v>44777.875</v>
      </c>
      <c r="AE505" s="37">
        <v>23918.875</v>
      </c>
      <c r="AF505" s="37">
        <v>44073.875</v>
      </c>
      <c r="AG505" s="37">
        <v>44073.875</v>
      </c>
      <c r="AH505" s="37">
        <v>43524.875</v>
      </c>
      <c r="AI505" s="36"/>
      <c r="AJ505" s="36">
        <v>0</v>
      </c>
      <c r="AK505" s="36">
        <v>0</v>
      </c>
      <c r="AL505" s="36">
        <v>0</v>
      </c>
      <c r="AM505" s="36">
        <v>0</v>
      </c>
      <c r="AN505" s="36">
        <v>0</v>
      </c>
      <c r="AO505" s="36">
        <v>0</v>
      </c>
      <c r="AP505" s="36" t="s">
        <v>389</v>
      </c>
      <c r="AQ505" s="36">
        <v>40</v>
      </c>
      <c r="AR505" s="36" t="s">
        <v>476</v>
      </c>
      <c r="AS505" s="36">
        <v>124255</v>
      </c>
      <c r="AT505" s="36">
        <v>1242.55</v>
      </c>
      <c r="AU505" s="36" t="s">
        <v>408</v>
      </c>
      <c r="AV505" s="43" t="s">
        <v>1079</v>
      </c>
      <c r="AW505" t="str">
        <f t="shared" si="21"/>
        <v>1189426000748706120RXNXLZX MXRXX FRXXRX DX XLVX3542.06SIMSIMSIM570118929544777.875ANMEP044777.87523918.87544073.87544073.87543524.875000000AMIL40AMIL 400 QC NACIONAL1242551242.55ATIVORepasse</v>
      </c>
      <c r="AX505">
        <f t="shared" si="23"/>
        <v>0</v>
      </c>
      <c r="AY505">
        <v>8</v>
      </c>
      <c r="AZ505">
        <v>1</v>
      </c>
      <c r="BA505">
        <f t="shared" si="22"/>
        <v>0</v>
      </c>
    </row>
    <row r="506" spans="1:53">
      <c r="A506" s="33"/>
      <c r="B506" s="33"/>
      <c r="C506" s="33"/>
      <c r="D506" s="33"/>
      <c r="E506" s="33"/>
      <c r="F506" s="34">
        <v>1189426000</v>
      </c>
      <c r="G506" s="33"/>
      <c r="H506" s="33"/>
      <c r="I506" s="33"/>
      <c r="J506" s="34">
        <v>74870626</v>
      </c>
      <c r="K506" s="29">
        <v>0</v>
      </c>
      <c r="L506" s="34" t="s">
        <v>580</v>
      </c>
      <c r="M506" s="33"/>
      <c r="N506" s="33"/>
      <c r="O506" s="33"/>
      <c r="P506" s="33"/>
      <c r="Q506" s="33"/>
      <c r="R506" s="34">
        <v>2987.38</v>
      </c>
      <c r="S506" s="34" t="s">
        <v>404</v>
      </c>
      <c r="T506" s="34" t="s">
        <v>404</v>
      </c>
      <c r="U506" s="34" t="s">
        <v>404</v>
      </c>
      <c r="V506" s="34">
        <v>57</v>
      </c>
      <c r="W506" s="34">
        <v>0</v>
      </c>
      <c r="X506" s="34">
        <v>1</v>
      </c>
      <c r="Y506" s="34">
        <v>189309</v>
      </c>
      <c r="Z506" s="35">
        <v>44777.875</v>
      </c>
      <c r="AA506" s="34" t="s">
        <v>392</v>
      </c>
      <c r="AB506" s="34">
        <v>0</v>
      </c>
      <c r="AC506" s="35"/>
      <c r="AD506" s="35">
        <v>44777.875</v>
      </c>
      <c r="AE506" s="35">
        <v>25875.916666666668</v>
      </c>
      <c r="AF506" s="35">
        <v>43524.875</v>
      </c>
      <c r="AG506" s="35"/>
      <c r="AH506" s="35">
        <v>43524.875</v>
      </c>
      <c r="AI506" s="34"/>
      <c r="AJ506" s="34">
        <v>0</v>
      </c>
      <c r="AK506" s="34">
        <v>0</v>
      </c>
      <c r="AL506" s="34">
        <v>0</v>
      </c>
      <c r="AM506" s="34">
        <v>0</v>
      </c>
      <c r="AN506" s="34">
        <v>0</v>
      </c>
      <c r="AO506" s="34">
        <v>0</v>
      </c>
      <c r="AP506" s="34" t="s">
        <v>389</v>
      </c>
      <c r="AQ506" s="34">
        <v>40</v>
      </c>
      <c r="AR506" s="34" t="s">
        <v>581</v>
      </c>
      <c r="AS506" s="34">
        <v>355638</v>
      </c>
      <c r="AT506" s="34">
        <v>3556.38</v>
      </c>
      <c r="AU506" s="34" t="s">
        <v>408</v>
      </c>
      <c r="AV506" s="43" t="s">
        <v>1079</v>
      </c>
      <c r="AW506" t="str">
        <f t="shared" si="21"/>
        <v>1189426000748706260RXXNX MXRXX GUXMXRXX XNTX2987.38SIMSIMSIM570118930944777.875ANMEP044777.87525875.916666666743524.87543524.875000000AMIL40AMIL 500 QP NACIONAL COPART3556383556.38ATIVORepasse</v>
      </c>
      <c r="AX506">
        <f t="shared" si="23"/>
        <v>0</v>
      </c>
      <c r="AY506">
        <v>8</v>
      </c>
      <c r="AZ506">
        <v>1</v>
      </c>
      <c r="BA506">
        <f t="shared" si="22"/>
        <v>0</v>
      </c>
    </row>
    <row r="507" spans="1:53">
      <c r="A507" s="33"/>
      <c r="B507" s="33"/>
      <c r="C507" s="33"/>
      <c r="D507" s="33"/>
      <c r="E507" s="33"/>
      <c r="F507" s="36">
        <v>1189455000</v>
      </c>
      <c r="G507" s="33"/>
      <c r="H507" s="33"/>
      <c r="I507" s="33"/>
      <c r="J507" s="36">
        <v>74870648</v>
      </c>
      <c r="K507" s="30">
        <v>0</v>
      </c>
      <c r="L507" s="36" t="s">
        <v>582</v>
      </c>
      <c r="M507" s="33"/>
      <c r="N507" s="33"/>
      <c r="O507" s="33"/>
      <c r="P507" s="33"/>
      <c r="Q507" s="33"/>
      <c r="R507" s="36">
        <v>1620.95</v>
      </c>
      <c r="S507" s="36" t="s">
        <v>404</v>
      </c>
      <c r="T507" s="36" t="s">
        <v>404</v>
      </c>
      <c r="U507" s="36" t="s">
        <v>404</v>
      </c>
      <c r="V507" s="36">
        <v>19</v>
      </c>
      <c r="W507" s="36">
        <v>0</v>
      </c>
      <c r="X507" s="36">
        <v>1</v>
      </c>
      <c r="Y507" s="36">
        <v>191270</v>
      </c>
      <c r="Z507" s="37">
        <v>44777.875</v>
      </c>
      <c r="AA507" s="36" t="s">
        <v>387</v>
      </c>
      <c r="AB507" s="36">
        <v>0</v>
      </c>
      <c r="AC507" s="37">
        <v>44773.875</v>
      </c>
      <c r="AD507" s="37">
        <v>44777.875</v>
      </c>
      <c r="AE507" s="37">
        <v>42131.875</v>
      </c>
      <c r="AF507" s="37">
        <v>44773.875</v>
      </c>
      <c r="AG507" s="37"/>
      <c r="AH507" s="37">
        <v>43524.875</v>
      </c>
      <c r="AI507" s="36"/>
      <c r="AJ507" s="36">
        <v>0</v>
      </c>
      <c r="AK507" s="36">
        <v>0</v>
      </c>
      <c r="AL507" s="36">
        <v>0</v>
      </c>
      <c r="AM507" s="36">
        <v>0</v>
      </c>
      <c r="AN507" s="36">
        <v>0</v>
      </c>
      <c r="AO507" s="36">
        <v>0</v>
      </c>
      <c r="AP507" s="36" t="s">
        <v>389</v>
      </c>
      <c r="AQ507" s="36">
        <v>40</v>
      </c>
      <c r="AR507" s="36" t="s">
        <v>483</v>
      </c>
      <c r="AS507" s="36">
        <v>19297</v>
      </c>
      <c r="AT507" s="36">
        <v>1929.7</v>
      </c>
      <c r="AU507" s="36" t="s">
        <v>391</v>
      </c>
      <c r="AV507" s="43" t="s">
        <v>1079</v>
      </c>
      <c r="AW507" t="str">
        <f t="shared" si="21"/>
        <v>1189455000748706480GUTXVX PXVX MXGXLHXX1620.95SIMSIMSIM190119127044777.875FNEL044773.87544777.87542131.87544773.87543524.875000000AMIL40AMIL 700 QP NACIONAL192971929.7INATIVORepasse</v>
      </c>
      <c r="AX507">
        <f t="shared" si="23"/>
        <v>0</v>
      </c>
      <c r="AY507">
        <v>8</v>
      </c>
      <c r="AZ507">
        <v>1</v>
      </c>
      <c r="BA507">
        <f t="shared" si="22"/>
        <v>0</v>
      </c>
    </row>
    <row r="508" spans="1:53">
      <c r="A508" s="33"/>
      <c r="B508" s="33"/>
      <c r="C508" s="33"/>
      <c r="D508" s="33"/>
      <c r="E508" s="33"/>
      <c r="F508" s="34"/>
      <c r="G508" s="33"/>
      <c r="H508" s="33"/>
      <c r="I508" s="33"/>
      <c r="J508" s="34">
        <v>74870672</v>
      </c>
      <c r="K508" s="29">
        <v>0</v>
      </c>
      <c r="L508" s="34" t="s">
        <v>583</v>
      </c>
      <c r="M508" s="33"/>
      <c r="N508" s="33"/>
      <c r="O508" s="33"/>
      <c r="P508" s="33"/>
      <c r="Q508" s="33"/>
      <c r="R508" s="34">
        <v>1557.79</v>
      </c>
      <c r="S508" s="34" t="s">
        <v>404</v>
      </c>
      <c r="T508" s="34" t="s">
        <v>386</v>
      </c>
      <c r="U508" s="34" t="s">
        <v>386</v>
      </c>
      <c r="V508" s="34">
        <v>278</v>
      </c>
      <c r="W508" s="34">
        <v>0</v>
      </c>
      <c r="X508" s="34">
        <v>1</v>
      </c>
      <c r="Y508" s="34">
        <v>191290</v>
      </c>
      <c r="Z508" s="35">
        <v>44777.875</v>
      </c>
      <c r="AA508" s="34" t="s">
        <v>396</v>
      </c>
      <c r="AB508" s="34">
        <v>0</v>
      </c>
      <c r="AC508" s="35">
        <v>44731.875</v>
      </c>
      <c r="AD508" s="35">
        <v>44777.875</v>
      </c>
      <c r="AE508" s="35">
        <v>23666.875</v>
      </c>
      <c r="AF508" s="35">
        <v>44731.875</v>
      </c>
      <c r="AG508" s="35"/>
      <c r="AH508" s="35">
        <v>43524.875</v>
      </c>
      <c r="AI508" s="34"/>
      <c r="AJ508" s="34">
        <v>0</v>
      </c>
      <c r="AK508" s="34">
        <v>0</v>
      </c>
      <c r="AL508" s="34">
        <v>0</v>
      </c>
      <c r="AM508" s="34">
        <v>0</v>
      </c>
      <c r="AN508" s="34">
        <v>0</v>
      </c>
      <c r="AO508" s="34">
        <v>0</v>
      </c>
      <c r="AP508" s="34" t="s">
        <v>389</v>
      </c>
      <c r="AQ508" s="34">
        <v>40</v>
      </c>
      <c r="AR508" s="34" t="s">
        <v>478</v>
      </c>
      <c r="AS508" s="34">
        <v>187687</v>
      </c>
      <c r="AT508" s="34">
        <v>1876.87</v>
      </c>
      <c r="AU508" s="34" t="s">
        <v>391</v>
      </c>
      <c r="AV508" s="43" t="s">
        <v>1079</v>
      </c>
      <c r="AW508" t="str">
        <f t="shared" si="21"/>
        <v>748706720MXRXX XPXRXWXDX FXRNXNDX XLVX1557.79SIMNÃONÃO2780119129044777.875SINDSIME -SINDICATO DOS EMPREENDEDORES INDIVIDUAIS044731.87544777.87523666.87544731.87543524.875000000AMIL40AMIL 400 QC NACIONAL COPART1876871876.87INATIVORepasse</v>
      </c>
      <c r="AX508">
        <f t="shared" si="23"/>
        <v>0</v>
      </c>
      <c r="AY508">
        <v>8</v>
      </c>
      <c r="AZ508">
        <v>1</v>
      </c>
      <c r="BA508">
        <f t="shared" si="22"/>
        <v>0</v>
      </c>
    </row>
    <row r="509" spans="1:53">
      <c r="A509" s="33"/>
      <c r="B509" s="33"/>
      <c r="C509" s="33"/>
      <c r="D509" s="33"/>
      <c r="E509" s="33"/>
      <c r="F509" s="36">
        <v>1189435000</v>
      </c>
      <c r="G509" s="33"/>
      <c r="H509" s="33"/>
      <c r="I509" s="33"/>
      <c r="J509" s="36">
        <v>74870742</v>
      </c>
      <c r="K509" s="30">
        <v>0</v>
      </c>
      <c r="L509" s="36" t="s">
        <v>586</v>
      </c>
      <c r="M509" s="33"/>
      <c r="N509" s="33"/>
      <c r="O509" s="33"/>
      <c r="P509" s="33"/>
      <c r="Q509" s="33"/>
      <c r="R509" s="36">
        <v>1025.04</v>
      </c>
      <c r="S509" s="36" t="s">
        <v>404</v>
      </c>
      <c r="T509" s="36" t="s">
        <v>404</v>
      </c>
      <c r="U509" s="36" t="s">
        <v>404</v>
      </c>
      <c r="V509" s="36">
        <v>57</v>
      </c>
      <c r="W509" s="36">
        <v>0</v>
      </c>
      <c r="X509" s="36">
        <v>1</v>
      </c>
      <c r="Y509" s="36">
        <v>191321</v>
      </c>
      <c r="Z509" s="37">
        <v>44777.875</v>
      </c>
      <c r="AA509" s="36" t="s">
        <v>392</v>
      </c>
      <c r="AB509" s="36">
        <v>0</v>
      </c>
      <c r="AC509" s="37"/>
      <c r="AD509" s="37">
        <v>44777.875</v>
      </c>
      <c r="AE509" s="37">
        <v>27039.916666666668</v>
      </c>
      <c r="AF509" s="37">
        <v>43524.875</v>
      </c>
      <c r="AG509" s="37"/>
      <c r="AH509" s="37">
        <v>43524.875</v>
      </c>
      <c r="AI509" s="36"/>
      <c r="AJ509" s="36">
        <v>0</v>
      </c>
      <c r="AK509" s="36">
        <v>0</v>
      </c>
      <c r="AL509" s="36">
        <v>0</v>
      </c>
      <c r="AM509" s="36">
        <v>0</v>
      </c>
      <c r="AN509" s="36">
        <v>0</v>
      </c>
      <c r="AO509" s="36">
        <v>0</v>
      </c>
      <c r="AP509" s="36" t="s">
        <v>389</v>
      </c>
      <c r="AQ509" s="36">
        <v>40</v>
      </c>
      <c r="AR509" s="36" t="s">
        <v>400</v>
      </c>
      <c r="AS509" s="36">
        <v>122026</v>
      </c>
      <c r="AT509" s="36">
        <v>1220.26</v>
      </c>
      <c r="AU509" s="36" t="s">
        <v>408</v>
      </c>
      <c r="AV509" s="43" t="s">
        <v>1079</v>
      </c>
      <c r="AW509" t="str">
        <f t="shared" si="21"/>
        <v>1189435000748707420MXRXXNNX LXPXNX1025.04SIMSIMSIM570119132144777.875ANMEP044777.87527039.916666666743524.87543524.875000000AMIL40NEXT MUNICIPAL SÃO PAULO1220261220.26ATIVORepasse</v>
      </c>
      <c r="AX509">
        <f t="shared" si="23"/>
        <v>0</v>
      </c>
      <c r="AY509">
        <v>8</v>
      </c>
      <c r="AZ509">
        <v>1</v>
      </c>
      <c r="BA509">
        <f t="shared" si="22"/>
        <v>0</v>
      </c>
    </row>
    <row r="510" spans="1:53">
      <c r="A510" s="33"/>
      <c r="B510" s="33"/>
      <c r="C510" s="33"/>
      <c r="D510" s="33"/>
      <c r="E510" s="33"/>
      <c r="F510" s="34">
        <v>1189435000</v>
      </c>
      <c r="G510" s="33"/>
      <c r="H510" s="33"/>
      <c r="I510" s="33"/>
      <c r="J510" s="34">
        <v>74870743</v>
      </c>
      <c r="K510" s="29">
        <v>0</v>
      </c>
      <c r="L510" s="34" t="s">
        <v>587</v>
      </c>
      <c r="M510" s="33"/>
      <c r="N510" s="33"/>
      <c r="O510" s="33"/>
      <c r="P510" s="33"/>
      <c r="Q510" s="33"/>
      <c r="R510" s="34">
        <v>416.82</v>
      </c>
      <c r="S510" s="34" t="s">
        <v>404</v>
      </c>
      <c r="T510" s="34" t="s">
        <v>404</v>
      </c>
      <c r="U510" s="34" t="s">
        <v>404</v>
      </c>
      <c r="V510" s="34">
        <v>57</v>
      </c>
      <c r="W510" s="34">
        <v>0</v>
      </c>
      <c r="X510" s="34">
        <v>1</v>
      </c>
      <c r="Y510" s="34">
        <v>191321</v>
      </c>
      <c r="Z510" s="35">
        <v>44777.875</v>
      </c>
      <c r="AA510" s="34" t="s">
        <v>392</v>
      </c>
      <c r="AB510" s="34">
        <v>1</v>
      </c>
      <c r="AC510" s="35"/>
      <c r="AD510" s="35">
        <v>44777.875</v>
      </c>
      <c r="AE510" s="35">
        <v>41721.875</v>
      </c>
      <c r="AF510" s="35">
        <v>43524.875</v>
      </c>
      <c r="AG510" s="35"/>
      <c r="AH510" s="35">
        <v>43524.875</v>
      </c>
      <c r="AI510" s="34"/>
      <c r="AJ510" s="34">
        <v>0</v>
      </c>
      <c r="AK510" s="34">
        <v>0</v>
      </c>
      <c r="AL510" s="34">
        <v>0</v>
      </c>
      <c r="AM510" s="34">
        <v>0</v>
      </c>
      <c r="AN510" s="34">
        <v>0</v>
      </c>
      <c r="AO510" s="34">
        <v>0</v>
      </c>
      <c r="AP510" s="34" t="s">
        <v>389</v>
      </c>
      <c r="AQ510" s="34">
        <v>40</v>
      </c>
      <c r="AR510" s="34" t="s">
        <v>400</v>
      </c>
      <c r="AS510" s="34">
        <v>49621</v>
      </c>
      <c r="AT510" s="34">
        <v>496.21</v>
      </c>
      <c r="AU510" s="34" t="s">
        <v>408</v>
      </c>
      <c r="AV510" s="43" t="s">
        <v>1079</v>
      </c>
      <c r="AW510" t="str">
        <f t="shared" si="21"/>
        <v>1189435000748707430WLXRX LXPXNX JXZXNKY416.82SIMSIMSIM570119132144777.875ANMEP144777.87541721.87543524.87543524.875000000AMIL40NEXT MUNICIPAL SÃO PAULO49621496.21ATIVORepasse</v>
      </c>
      <c r="AX510">
        <f t="shared" si="23"/>
        <v>0</v>
      </c>
      <c r="AY510">
        <v>8</v>
      </c>
      <c r="AZ510">
        <v>1</v>
      </c>
      <c r="BA510">
        <f t="shared" si="22"/>
        <v>0</v>
      </c>
    </row>
    <row r="511" spans="1:53">
      <c r="A511" s="33"/>
      <c r="B511" s="33"/>
      <c r="C511" s="33"/>
      <c r="D511" s="33"/>
      <c r="E511" s="33"/>
      <c r="F511" s="34">
        <v>927614000</v>
      </c>
      <c r="G511" s="33"/>
      <c r="H511" s="33"/>
      <c r="I511" s="33"/>
      <c r="J511" s="34">
        <v>74912309</v>
      </c>
      <c r="K511" s="29">
        <v>0</v>
      </c>
      <c r="L511" s="34" t="s">
        <v>779</v>
      </c>
      <c r="M511" s="33"/>
      <c r="N511" s="33"/>
      <c r="O511" s="33"/>
      <c r="P511" s="33"/>
      <c r="Q511" s="33"/>
      <c r="R511" s="34">
        <v>1605.21</v>
      </c>
      <c r="S511" s="34" t="s">
        <v>404</v>
      </c>
      <c r="T511" s="34" t="s">
        <v>404</v>
      </c>
      <c r="U511" s="34" t="s">
        <v>404</v>
      </c>
      <c r="V511" s="34">
        <v>119</v>
      </c>
      <c r="W511" s="34">
        <v>26650516</v>
      </c>
      <c r="X511" s="34">
        <v>1</v>
      </c>
      <c r="Y511" s="34">
        <v>62011</v>
      </c>
      <c r="Z511" s="35">
        <v>44761.875</v>
      </c>
      <c r="AA511" s="34" t="s">
        <v>417</v>
      </c>
      <c r="AB511" s="34">
        <v>2</v>
      </c>
      <c r="AC511" s="35">
        <v>44756.875</v>
      </c>
      <c r="AD511" s="35">
        <v>44761.875</v>
      </c>
      <c r="AE511" s="35">
        <v>43519.875</v>
      </c>
      <c r="AF511" s="35">
        <v>44756.875</v>
      </c>
      <c r="AG511" s="35"/>
      <c r="AH511" s="35">
        <v>43531.875</v>
      </c>
      <c r="AI511" s="34"/>
      <c r="AJ511" s="34">
        <v>0</v>
      </c>
      <c r="AK511" s="34">
        <v>0</v>
      </c>
      <c r="AL511" s="34">
        <v>0</v>
      </c>
      <c r="AM511" s="34">
        <v>0</v>
      </c>
      <c r="AN511" s="34">
        <v>0</v>
      </c>
      <c r="AO511" s="34">
        <v>0</v>
      </c>
      <c r="AP511" s="34" t="s">
        <v>389</v>
      </c>
      <c r="AQ511" s="34">
        <v>107</v>
      </c>
      <c r="AR511" s="34" t="s">
        <v>422</v>
      </c>
      <c r="AS511" s="34">
        <v>17818</v>
      </c>
      <c r="AT511" s="34">
        <v>1781.8</v>
      </c>
      <c r="AU511" s="34" t="s">
        <v>391</v>
      </c>
      <c r="AV511" s="43" t="s">
        <v>1079</v>
      </c>
      <c r="AW511" t="str">
        <f t="shared" si="21"/>
        <v>927614000749123090XTHXR WXMX BXRNXRDX1605.21SIMSIMSIM1192665051616201144761.875GP2 - FETRACOM - TRABALHADORES DO COMERCIO DE BENS244756.87544761.87543519.87544756.87543531.875000000AMIL107GP2 - BLUE PLUS 400 QP178181781.8INATIVORepasse</v>
      </c>
      <c r="AX511">
        <f t="shared" si="23"/>
        <v>0</v>
      </c>
      <c r="AY511">
        <v>7</v>
      </c>
      <c r="AZ511">
        <v>1</v>
      </c>
      <c r="BA511">
        <f t="shared" si="22"/>
        <v>0</v>
      </c>
    </row>
    <row r="512" spans="1:53">
      <c r="A512" s="33"/>
      <c r="B512" s="33"/>
      <c r="C512" s="33"/>
      <c r="D512" s="33"/>
      <c r="E512" s="33"/>
      <c r="F512" s="36">
        <v>927614000</v>
      </c>
      <c r="G512" s="33"/>
      <c r="H512" s="33"/>
      <c r="I512" s="33"/>
      <c r="J512" s="36">
        <v>74912309</v>
      </c>
      <c r="K512" s="30">
        <v>0</v>
      </c>
      <c r="L512" s="36" t="s">
        <v>779</v>
      </c>
      <c r="M512" s="33"/>
      <c r="N512" s="33"/>
      <c r="O512" s="33"/>
      <c r="P512" s="33"/>
      <c r="Q512" s="33"/>
      <c r="R512" s="36">
        <v>1605.21</v>
      </c>
      <c r="S512" s="36" t="s">
        <v>404</v>
      </c>
      <c r="T512" s="36" t="s">
        <v>404</v>
      </c>
      <c r="U512" s="36" t="s">
        <v>404</v>
      </c>
      <c r="V512" s="36">
        <v>119</v>
      </c>
      <c r="W512" s="36">
        <v>26650516</v>
      </c>
      <c r="X512" s="36">
        <v>1</v>
      </c>
      <c r="Y512" s="36">
        <v>62011</v>
      </c>
      <c r="Z512" s="37">
        <v>44761.875</v>
      </c>
      <c r="AA512" s="36" t="s">
        <v>417</v>
      </c>
      <c r="AB512" s="36">
        <v>2</v>
      </c>
      <c r="AC512" s="37">
        <v>44756.875</v>
      </c>
      <c r="AD512" s="37">
        <v>44761.875</v>
      </c>
      <c r="AE512" s="37">
        <v>43519.875</v>
      </c>
      <c r="AF512" s="37">
        <v>44756.875</v>
      </c>
      <c r="AG512" s="37"/>
      <c r="AH512" s="37">
        <v>43531.875</v>
      </c>
      <c r="AI512" s="36"/>
      <c r="AJ512" s="36">
        <v>0</v>
      </c>
      <c r="AK512" s="36">
        <v>0</v>
      </c>
      <c r="AL512" s="36">
        <v>0</v>
      </c>
      <c r="AM512" s="36">
        <v>0</v>
      </c>
      <c r="AN512" s="36">
        <v>0</v>
      </c>
      <c r="AO512" s="36">
        <v>0</v>
      </c>
      <c r="AP512" s="36" t="s">
        <v>389</v>
      </c>
      <c r="AQ512" s="36">
        <v>107</v>
      </c>
      <c r="AR512" s="36" t="s">
        <v>422</v>
      </c>
      <c r="AS512" s="36">
        <v>17818</v>
      </c>
      <c r="AT512" s="36">
        <v>1781.8</v>
      </c>
      <c r="AU512" s="36" t="s">
        <v>391</v>
      </c>
      <c r="AV512" s="43" t="s">
        <v>1079</v>
      </c>
      <c r="AW512" t="str">
        <f t="shared" si="21"/>
        <v>927614000749123090XTHXR WXMX BXRNXRDX1605.21SIMSIMSIM1192665051616201144761.875GP2 - FETRACOM - TRABALHADORES DO COMERCIO DE BENS244756.87544761.87543519.87544756.87543531.875000000AMIL107GP2 - BLUE PLUS 400 QP178181781.8INATIVORepasse</v>
      </c>
      <c r="AX512">
        <f t="shared" si="23"/>
        <v>1</v>
      </c>
      <c r="AY512">
        <v>7</v>
      </c>
      <c r="AZ512">
        <v>1</v>
      </c>
      <c r="BA512">
        <f t="shared" si="22"/>
        <v>1</v>
      </c>
    </row>
    <row r="513" spans="1:53">
      <c r="A513" s="33"/>
      <c r="B513" s="33"/>
      <c r="C513" s="33"/>
      <c r="D513" s="33"/>
      <c r="E513" s="33"/>
      <c r="F513" s="36">
        <v>927614000</v>
      </c>
      <c r="G513" s="33"/>
      <c r="H513" s="33"/>
      <c r="I513" s="33"/>
      <c r="J513" s="36">
        <v>74912309</v>
      </c>
      <c r="K513" s="30">
        <v>0</v>
      </c>
      <c r="L513" s="36" t="s">
        <v>779</v>
      </c>
      <c r="M513" s="33"/>
      <c r="N513" s="33"/>
      <c r="O513" s="33"/>
      <c r="P513" s="33"/>
      <c r="Q513" s="33"/>
      <c r="R513" s="36">
        <v>1605.21</v>
      </c>
      <c r="S513" s="36" t="s">
        <v>404</v>
      </c>
      <c r="T513" s="36" t="s">
        <v>404</v>
      </c>
      <c r="U513" s="36" t="s">
        <v>404</v>
      </c>
      <c r="V513" s="36">
        <v>119</v>
      </c>
      <c r="W513" s="36">
        <v>26650516</v>
      </c>
      <c r="X513" s="36">
        <v>1</v>
      </c>
      <c r="Y513" s="36">
        <v>62011</v>
      </c>
      <c r="Z513" s="37">
        <v>44761.875</v>
      </c>
      <c r="AA513" s="36" t="s">
        <v>417</v>
      </c>
      <c r="AB513" s="36">
        <v>2</v>
      </c>
      <c r="AC513" s="37">
        <v>44756.875</v>
      </c>
      <c r="AD513" s="37">
        <v>44761.875</v>
      </c>
      <c r="AE513" s="37">
        <v>43519.875</v>
      </c>
      <c r="AF513" s="37">
        <v>44756.875</v>
      </c>
      <c r="AG513" s="37"/>
      <c r="AH513" s="37">
        <v>43531.875</v>
      </c>
      <c r="AI513" s="36"/>
      <c r="AJ513" s="36">
        <v>0</v>
      </c>
      <c r="AK513" s="36">
        <v>0</v>
      </c>
      <c r="AL513" s="36">
        <v>0</v>
      </c>
      <c r="AM513" s="36">
        <v>0</v>
      </c>
      <c r="AN513" s="36">
        <v>0</v>
      </c>
      <c r="AO513" s="36">
        <v>0</v>
      </c>
      <c r="AP513" s="36" t="s">
        <v>389</v>
      </c>
      <c r="AQ513" s="36">
        <v>107</v>
      </c>
      <c r="AR513" s="36" t="s">
        <v>422</v>
      </c>
      <c r="AS513" s="36">
        <v>17818</v>
      </c>
      <c r="AT513" s="36">
        <v>1781.8</v>
      </c>
      <c r="AU513" s="36" t="s">
        <v>391</v>
      </c>
      <c r="AV513" s="43" t="s">
        <v>1079</v>
      </c>
      <c r="AW513" t="str">
        <f t="shared" si="21"/>
        <v>927614000749123090XTHXR WXMX BXRNXRDX1605.21SIMSIMSIM1192665051616201144761.875GP2 - FETRACOM - TRABALHADORES DO COMERCIO DE BENS244756.87544761.87543519.87544756.87543531.875000000AMIL107GP2 - BLUE PLUS 400 QP178181781.8INATIVORepasse</v>
      </c>
      <c r="AX513">
        <f t="shared" si="23"/>
        <v>1</v>
      </c>
      <c r="AY513">
        <v>7</v>
      </c>
      <c r="AZ513">
        <v>1</v>
      </c>
      <c r="BA513">
        <f t="shared" si="22"/>
        <v>1</v>
      </c>
    </row>
    <row r="514" spans="1:53">
      <c r="A514" s="31" t="s">
        <v>272</v>
      </c>
      <c r="B514" s="31" t="s">
        <v>25</v>
      </c>
      <c r="C514" s="31" t="s">
        <v>24</v>
      </c>
      <c r="D514" s="31">
        <v>43059296</v>
      </c>
      <c r="E514" s="32">
        <v>44771.875</v>
      </c>
      <c r="F514" s="27">
        <v>1198447000</v>
      </c>
      <c r="G514" s="27" t="s">
        <v>1057</v>
      </c>
      <c r="H514" s="27" t="s">
        <v>26</v>
      </c>
      <c r="I514" s="32">
        <v>43538.875</v>
      </c>
      <c r="J514" s="31">
        <v>74953325</v>
      </c>
      <c r="K514" s="27">
        <v>0</v>
      </c>
      <c r="L514" s="31" t="s">
        <v>273</v>
      </c>
      <c r="M514" s="31">
        <v>0</v>
      </c>
      <c r="N514" s="31">
        <v>0</v>
      </c>
      <c r="O514" s="31" t="s">
        <v>252</v>
      </c>
      <c r="P514" s="31" t="s">
        <v>77</v>
      </c>
      <c r="Q514" s="31" t="s">
        <v>78</v>
      </c>
      <c r="R514" s="31">
        <v>2555.9499999999998</v>
      </c>
      <c r="S514" s="33"/>
      <c r="T514" s="33"/>
      <c r="U514" s="33"/>
      <c r="V514" s="33"/>
      <c r="W514" s="33"/>
      <c r="X514" s="33"/>
      <c r="Y514" s="33"/>
      <c r="Z514" s="40">
        <v>44771.875</v>
      </c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43" t="s">
        <v>1080</v>
      </c>
      <c r="AW514" t="str">
        <f t="shared" si="21"/>
        <v>6302c877dc774878504ce9c36302b4ad8382b804d9a3ac356302c877dc774878504ce9bc4305929644771.87511984470006302b4ad8382b804d9a3ac351198447000F43538.875749533250BXRBXRX WXTX ILVX00AMIL 500 QP NACIONAL R PJCAMens. Titular Faixa Etária Implant.T2555.9544771.875Mensalidade</v>
      </c>
      <c r="AX514">
        <f t="shared" si="23"/>
        <v>0</v>
      </c>
      <c r="AY514">
        <v>7</v>
      </c>
      <c r="AZ514">
        <v>1</v>
      </c>
      <c r="BA514">
        <f t="shared" si="22"/>
        <v>0</v>
      </c>
    </row>
    <row r="515" spans="1:53">
      <c r="A515" s="33"/>
      <c r="B515" s="33"/>
      <c r="C515" s="33"/>
      <c r="D515" s="33"/>
      <c r="E515" s="33"/>
      <c r="F515" s="34"/>
      <c r="G515" s="33"/>
      <c r="H515" s="33"/>
      <c r="I515" s="33"/>
      <c r="J515" s="34">
        <v>74953336</v>
      </c>
      <c r="K515" s="29">
        <v>0</v>
      </c>
      <c r="L515" s="34" t="s">
        <v>944</v>
      </c>
      <c r="M515" s="33"/>
      <c r="N515" s="33"/>
      <c r="O515" s="33"/>
      <c r="P515" s="33"/>
      <c r="Q515" s="33"/>
      <c r="R515" s="34">
        <v>1359.59</v>
      </c>
      <c r="S515" s="34" t="s">
        <v>404</v>
      </c>
      <c r="T515" s="34" t="s">
        <v>404</v>
      </c>
      <c r="U515" s="34" t="s">
        <v>404</v>
      </c>
      <c r="V515" s="34">
        <v>57</v>
      </c>
      <c r="W515" s="34">
        <v>0</v>
      </c>
      <c r="X515" s="34">
        <v>1</v>
      </c>
      <c r="Y515" s="34">
        <v>192037</v>
      </c>
      <c r="Z515" s="35">
        <v>44761.875</v>
      </c>
      <c r="AA515" s="34" t="s">
        <v>392</v>
      </c>
      <c r="AB515" s="34">
        <v>0</v>
      </c>
      <c r="AC515" s="35">
        <v>44740.875</v>
      </c>
      <c r="AD515" s="35">
        <v>44761.875</v>
      </c>
      <c r="AE515" s="35">
        <v>30303.916666666668</v>
      </c>
      <c r="AF515" s="35">
        <v>44740.875</v>
      </c>
      <c r="AG515" s="35">
        <v>43843.875</v>
      </c>
      <c r="AH515" s="35">
        <v>43538.875</v>
      </c>
      <c r="AI515" s="34"/>
      <c r="AJ515" s="34">
        <v>0</v>
      </c>
      <c r="AK515" s="34">
        <v>0</v>
      </c>
      <c r="AL515" s="34">
        <v>0</v>
      </c>
      <c r="AM515" s="34">
        <v>0</v>
      </c>
      <c r="AN515" s="34">
        <v>0</v>
      </c>
      <c r="AO515" s="34">
        <v>0</v>
      </c>
      <c r="AP515" s="34" t="s">
        <v>389</v>
      </c>
      <c r="AQ515" s="34">
        <v>39</v>
      </c>
      <c r="AR515" s="34" t="s">
        <v>581</v>
      </c>
      <c r="AS515" s="34">
        <v>161855</v>
      </c>
      <c r="AT515" s="34">
        <v>1618.55</v>
      </c>
      <c r="AU515" s="34" t="s">
        <v>391</v>
      </c>
      <c r="AV515" s="43" t="s">
        <v>1079</v>
      </c>
      <c r="AW515" t="str">
        <f t="shared" ref="AW515:AW578" si="24">CONCATENATE(A515,B515,C515,D515,E515,F515,G515,H515,I515,J515,K515,L515,M515,N515,O515,P515,Q515,R515,S515,T515,U515,V515,W515,X515,Y515,Z515,AA515,AB515,AC515,AD515,AE515,AF515,AG515,AH515,AI515,AJ515,AK515,AL515,AM515,AN515,AO515,AP515,AQ515,AR515,AS515,AT515,AU515,AV515)</f>
        <v>749533360XVXNDRX JXX MXRXNDX DX XPXRXTX XNTX1359.59SIMSIMSIM570119203744761.875ANMEP044740.87544761.87530303.916666666744740.87543843.87543538.875000000AMIL39AMIL 500 QP NACIONAL COPART1618551618.55INATIVORepasse</v>
      </c>
      <c r="AX515">
        <f t="shared" si="23"/>
        <v>0</v>
      </c>
      <c r="AY515">
        <v>7</v>
      </c>
      <c r="AZ515">
        <v>1</v>
      </c>
      <c r="BA515">
        <f t="shared" ref="BA515:BA578" si="25">IF(J515=J514,1,0)</f>
        <v>0</v>
      </c>
    </row>
    <row r="516" spans="1:53">
      <c r="A516" s="33"/>
      <c r="B516" s="33"/>
      <c r="C516" s="33"/>
      <c r="D516" s="33"/>
      <c r="E516" s="33"/>
      <c r="F516" s="36"/>
      <c r="G516" s="33"/>
      <c r="H516" s="33"/>
      <c r="I516" s="33"/>
      <c r="J516" s="36">
        <v>74953336</v>
      </c>
      <c r="K516" s="30">
        <v>0</v>
      </c>
      <c r="L516" s="36" t="s">
        <v>944</v>
      </c>
      <c r="M516" s="33"/>
      <c r="N516" s="33"/>
      <c r="O516" s="33"/>
      <c r="P516" s="33"/>
      <c r="Q516" s="33"/>
      <c r="R516" s="36">
        <v>1359.59</v>
      </c>
      <c r="S516" s="36" t="s">
        <v>404</v>
      </c>
      <c r="T516" s="36" t="s">
        <v>404</v>
      </c>
      <c r="U516" s="36" t="s">
        <v>404</v>
      </c>
      <c r="V516" s="36">
        <v>57</v>
      </c>
      <c r="W516" s="36">
        <v>0</v>
      </c>
      <c r="X516" s="36">
        <v>1</v>
      </c>
      <c r="Y516" s="36">
        <v>192037</v>
      </c>
      <c r="Z516" s="37">
        <v>44761.875</v>
      </c>
      <c r="AA516" s="36" t="s">
        <v>392</v>
      </c>
      <c r="AB516" s="36">
        <v>0</v>
      </c>
      <c r="AC516" s="37">
        <v>44740.875</v>
      </c>
      <c r="AD516" s="37">
        <v>44761.875</v>
      </c>
      <c r="AE516" s="37">
        <v>30303.916666666668</v>
      </c>
      <c r="AF516" s="37">
        <v>44740.875</v>
      </c>
      <c r="AG516" s="37">
        <v>43843.875</v>
      </c>
      <c r="AH516" s="37">
        <v>43538.875</v>
      </c>
      <c r="AI516" s="36"/>
      <c r="AJ516" s="36">
        <v>0</v>
      </c>
      <c r="AK516" s="36">
        <v>0</v>
      </c>
      <c r="AL516" s="36">
        <v>0</v>
      </c>
      <c r="AM516" s="36">
        <v>0</v>
      </c>
      <c r="AN516" s="36">
        <v>0</v>
      </c>
      <c r="AO516" s="36">
        <v>0</v>
      </c>
      <c r="AP516" s="36" t="s">
        <v>389</v>
      </c>
      <c r="AQ516" s="36">
        <v>39</v>
      </c>
      <c r="AR516" s="36" t="s">
        <v>581</v>
      </c>
      <c r="AS516" s="36">
        <v>161855</v>
      </c>
      <c r="AT516" s="36">
        <v>1618.55</v>
      </c>
      <c r="AU516" s="36" t="s">
        <v>391</v>
      </c>
      <c r="AV516" s="43" t="s">
        <v>1079</v>
      </c>
      <c r="AW516" t="str">
        <f t="shared" si="24"/>
        <v>749533360XVXNDRX JXX MXRXNDX DX XPXRXTX XNTX1359.59SIMSIMSIM570119203744761.875ANMEP044740.87544761.87530303.916666666744740.87543843.87543538.875000000AMIL39AMIL 500 QP NACIONAL COPART1618551618.55INATIVORepasse</v>
      </c>
      <c r="AX516">
        <f t="shared" ref="AX516:AX579" si="26">IF(AW516=AW515,1,0)</f>
        <v>1</v>
      </c>
      <c r="AY516">
        <v>7</v>
      </c>
      <c r="AZ516">
        <v>1</v>
      </c>
      <c r="BA516">
        <f t="shared" si="25"/>
        <v>1</v>
      </c>
    </row>
    <row r="517" spans="1:53">
      <c r="A517" s="33"/>
      <c r="B517" s="33"/>
      <c r="C517" s="33"/>
      <c r="D517" s="33"/>
      <c r="E517" s="33"/>
      <c r="F517" s="34"/>
      <c r="G517" s="33"/>
      <c r="H517" s="33"/>
      <c r="I517" s="33"/>
      <c r="J517" s="34">
        <v>74953336</v>
      </c>
      <c r="K517" s="29">
        <v>0</v>
      </c>
      <c r="L517" s="34" t="s">
        <v>944</v>
      </c>
      <c r="M517" s="33"/>
      <c r="N517" s="33"/>
      <c r="O517" s="33"/>
      <c r="P517" s="33"/>
      <c r="Q517" s="33"/>
      <c r="R517" s="34">
        <v>1359.59</v>
      </c>
      <c r="S517" s="34" t="s">
        <v>404</v>
      </c>
      <c r="T517" s="34" t="s">
        <v>404</v>
      </c>
      <c r="U517" s="34" t="s">
        <v>404</v>
      </c>
      <c r="V517" s="34">
        <v>57</v>
      </c>
      <c r="W517" s="34">
        <v>0</v>
      </c>
      <c r="X517" s="34">
        <v>1</v>
      </c>
      <c r="Y517" s="34">
        <v>192037</v>
      </c>
      <c r="Z517" s="35">
        <v>44761.875</v>
      </c>
      <c r="AA517" s="34" t="s">
        <v>392</v>
      </c>
      <c r="AB517" s="34">
        <v>0</v>
      </c>
      <c r="AC517" s="35">
        <v>44740.875</v>
      </c>
      <c r="AD517" s="35">
        <v>44761.875</v>
      </c>
      <c r="AE517" s="35">
        <v>30303.916666666668</v>
      </c>
      <c r="AF517" s="35">
        <v>44740.875</v>
      </c>
      <c r="AG517" s="35">
        <v>43843.875</v>
      </c>
      <c r="AH517" s="35">
        <v>43538.875</v>
      </c>
      <c r="AI517" s="34"/>
      <c r="AJ517" s="34">
        <v>0</v>
      </c>
      <c r="AK517" s="34">
        <v>0</v>
      </c>
      <c r="AL517" s="34">
        <v>0</v>
      </c>
      <c r="AM517" s="34">
        <v>0</v>
      </c>
      <c r="AN517" s="34">
        <v>0</v>
      </c>
      <c r="AO517" s="34">
        <v>0</v>
      </c>
      <c r="AP517" s="34" t="s">
        <v>389</v>
      </c>
      <c r="AQ517" s="34">
        <v>39</v>
      </c>
      <c r="AR517" s="34" t="s">
        <v>581</v>
      </c>
      <c r="AS517" s="34">
        <v>161855</v>
      </c>
      <c r="AT517" s="34">
        <v>1618.55</v>
      </c>
      <c r="AU517" s="34" t="s">
        <v>391</v>
      </c>
      <c r="AV517" s="43" t="s">
        <v>1079</v>
      </c>
      <c r="AW517" t="str">
        <f t="shared" si="24"/>
        <v>749533360XVXNDRX JXX MXRXNDX DX XPXRXTX XNTX1359.59SIMSIMSIM570119203744761.875ANMEP044740.87544761.87530303.916666666744740.87543843.87543538.875000000AMIL39AMIL 500 QP NACIONAL COPART1618551618.55INATIVORepasse</v>
      </c>
      <c r="AX517">
        <f t="shared" si="26"/>
        <v>1</v>
      </c>
      <c r="AY517">
        <v>7</v>
      </c>
      <c r="AZ517">
        <v>1</v>
      </c>
      <c r="BA517">
        <f t="shared" si="25"/>
        <v>1</v>
      </c>
    </row>
    <row r="518" spans="1:53">
      <c r="A518" s="33"/>
      <c r="B518" s="33"/>
      <c r="C518" s="33"/>
      <c r="D518" s="33"/>
      <c r="E518" s="33"/>
      <c r="F518" s="36"/>
      <c r="G518" s="33"/>
      <c r="H518" s="33"/>
      <c r="I518" s="33"/>
      <c r="J518" s="36">
        <v>74953347</v>
      </c>
      <c r="K518" s="30">
        <v>0</v>
      </c>
      <c r="L518" s="36" t="s">
        <v>945</v>
      </c>
      <c r="M518" s="33"/>
      <c r="N518" s="33"/>
      <c r="O518" s="33"/>
      <c r="P518" s="33"/>
      <c r="Q518" s="33"/>
      <c r="R518" s="36">
        <v>1937.21</v>
      </c>
      <c r="S518" s="36" t="s">
        <v>404</v>
      </c>
      <c r="T518" s="36" t="s">
        <v>404</v>
      </c>
      <c r="U518" s="36" t="s">
        <v>404</v>
      </c>
      <c r="V518" s="36">
        <v>224</v>
      </c>
      <c r="W518" s="36">
        <v>0</v>
      </c>
      <c r="X518" s="36">
        <v>1</v>
      </c>
      <c r="Y518" s="36">
        <v>192073</v>
      </c>
      <c r="Z518" s="37">
        <v>44761.875</v>
      </c>
      <c r="AA518" s="36" t="s">
        <v>535</v>
      </c>
      <c r="AB518" s="36">
        <v>0</v>
      </c>
      <c r="AC518" s="37">
        <v>44754.875</v>
      </c>
      <c r="AD518" s="37">
        <v>44761.875</v>
      </c>
      <c r="AE518" s="37">
        <v>29790.875</v>
      </c>
      <c r="AF518" s="37">
        <v>44754.875</v>
      </c>
      <c r="AG518" s="37"/>
      <c r="AH518" s="37">
        <v>43538.875</v>
      </c>
      <c r="AI518" s="36"/>
      <c r="AJ518" s="36">
        <v>0</v>
      </c>
      <c r="AK518" s="36">
        <v>0</v>
      </c>
      <c r="AL518" s="36">
        <v>0</v>
      </c>
      <c r="AM518" s="36">
        <v>0</v>
      </c>
      <c r="AN518" s="36">
        <v>0</v>
      </c>
      <c r="AO518" s="36">
        <v>0</v>
      </c>
      <c r="AP518" s="36" t="s">
        <v>389</v>
      </c>
      <c r="AQ518" s="36">
        <v>39</v>
      </c>
      <c r="AR518" s="36" t="s">
        <v>390</v>
      </c>
      <c r="AS518" s="36">
        <v>233396</v>
      </c>
      <c r="AT518" s="36">
        <v>2333.96</v>
      </c>
      <c r="AU518" s="36" t="s">
        <v>391</v>
      </c>
      <c r="AV518" s="43" t="s">
        <v>1079</v>
      </c>
      <c r="AW518" t="str">
        <f t="shared" si="24"/>
        <v>749533470TXWXX LXXNXR LXMX MXLX1937.21SIMSIMSIM2240119207344761.875CRA - BA044754.87544761.87529790.87544754.87543538.875000000AMIL39AMIL 400 QP NACIONAL2333962333.96INATIVORepasse</v>
      </c>
      <c r="AX518">
        <f t="shared" si="26"/>
        <v>0</v>
      </c>
      <c r="AY518">
        <v>7</v>
      </c>
      <c r="AZ518">
        <v>1</v>
      </c>
      <c r="BA518">
        <f t="shared" si="25"/>
        <v>0</v>
      </c>
    </row>
    <row r="519" spans="1:53">
      <c r="A519" s="33"/>
      <c r="B519" s="33"/>
      <c r="C519" s="33"/>
      <c r="D519" s="33"/>
      <c r="E519" s="33"/>
      <c r="F519" s="34"/>
      <c r="G519" s="33"/>
      <c r="H519" s="33"/>
      <c r="I519" s="33"/>
      <c r="J519" s="34">
        <v>74953347</v>
      </c>
      <c r="K519" s="29">
        <v>0</v>
      </c>
      <c r="L519" s="34" t="s">
        <v>945</v>
      </c>
      <c r="M519" s="33"/>
      <c r="N519" s="33"/>
      <c r="O519" s="33"/>
      <c r="P519" s="33"/>
      <c r="Q519" s="33"/>
      <c r="R519" s="34">
        <v>1937.21</v>
      </c>
      <c r="S519" s="34" t="s">
        <v>404</v>
      </c>
      <c r="T519" s="34" t="s">
        <v>404</v>
      </c>
      <c r="U519" s="34" t="s">
        <v>404</v>
      </c>
      <c r="V519" s="34">
        <v>224</v>
      </c>
      <c r="W519" s="34">
        <v>0</v>
      </c>
      <c r="X519" s="34">
        <v>1</v>
      </c>
      <c r="Y519" s="34">
        <v>192073</v>
      </c>
      <c r="Z519" s="35">
        <v>44761.875</v>
      </c>
      <c r="AA519" s="34" t="s">
        <v>535</v>
      </c>
      <c r="AB519" s="34">
        <v>0</v>
      </c>
      <c r="AC519" s="35">
        <v>44754.875</v>
      </c>
      <c r="AD519" s="35">
        <v>44761.875</v>
      </c>
      <c r="AE519" s="35">
        <v>29790.875</v>
      </c>
      <c r="AF519" s="35">
        <v>44754.875</v>
      </c>
      <c r="AG519" s="35"/>
      <c r="AH519" s="35">
        <v>43538.875</v>
      </c>
      <c r="AI519" s="34"/>
      <c r="AJ519" s="34">
        <v>0</v>
      </c>
      <c r="AK519" s="34">
        <v>0</v>
      </c>
      <c r="AL519" s="34">
        <v>0</v>
      </c>
      <c r="AM519" s="34">
        <v>0</v>
      </c>
      <c r="AN519" s="34">
        <v>0</v>
      </c>
      <c r="AO519" s="34">
        <v>0</v>
      </c>
      <c r="AP519" s="34" t="s">
        <v>389</v>
      </c>
      <c r="AQ519" s="34">
        <v>39</v>
      </c>
      <c r="AR519" s="34" t="s">
        <v>390</v>
      </c>
      <c r="AS519" s="34">
        <v>233396</v>
      </c>
      <c r="AT519" s="34">
        <v>2333.96</v>
      </c>
      <c r="AU519" s="34" t="s">
        <v>391</v>
      </c>
      <c r="AV519" s="43" t="s">
        <v>1079</v>
      </c>
      <c r="AW519" t="str">
        <f t="shared" si="24"/>
        <v>749533470TXWXX LXXNXR LXMX MXLX1937.21SIMSIMSIM2240119207344761.875CRA - BA044754.87544761.87529790.87544754.87543538.875000000AMIL39AMIL 400 QP NACIONAL2333962333.96INATIVORepasse</v>
      </c>
      <c r="AX519">
        <f t="shared" si="26"/>
        <v>1</v>
      </c>
      <c r="AY519">
        <v>7</v>
      </c>
      <c r="AZ519">
        <v>1</v>
      </c>
      <c r="BA519">
        <f t="shared" si="25"/>
        <v>1</v>
      </c>
    </row>
    <row r="520" spans="1:53">
      <c r="A520" s="33"/>
      <c r="B520" s="33"/>
      <c r="C520" s="33"/>
      <c r="D520" s="33"/>
      <c r="E520" s="33"/>
      <c r="F520" s="36"/>
      <c r="G520" s="33"/>
      <c r="H520" s="33"/>
      <c r="I520" s="33"/>
      <c r="J520" s="36">
        <v>74953347</v>
      </c>
      <c r="K520" s="30">
        <v>0</v>
      </c>
      <c r="L520" s="36" t="s">
        <v>945</v>
      </c>
      <c r="M520" s="33"/>
      <c r="N520" s="33"/>
      <c r="O520" s="33"/>
      <c r="P520" s="33"/>
      <c r="Q520" s="33"/>
      <c r="R520" s="36">
        <v>1937.21</v>
      </c>
      <c r="S520" s="36" t="s">
        <v>404</v>
      </c>
      <c r="T520" s="36" t="s">
        <v>404</v>
      </c>
      <c r="U520" s="36" t="s">
        <v>404</v>
      </c>
      <c r="V520" s="36">
        <v>224</v>
      </c>
      <c r="W520" s="36">
        <v>0</v>
      </c>
      <c r="X520" s="36">
        <v>1</v>
      </c>
      <c r="Y520" s="36">
        <v>192073</v>
      </c>
      <c r="Z520" s="37">
        <v>44761.875</v>
      </c>
      <c r="AA520" s="36" t="s">
        <v>535</v>
      </c>
      <c r="AB520" s="36">
        <v>0</v>
      </c>
      <c r="AC520" s="37">
        <v>44754.875</v>
      </c>
      <c r="AD520" s="37">
        <v>44761.875</v>
      </c>
      <c r="AE520" s="37">
        <v>29790.875</v>
      </c>
      <c r="AF520" s="37">
        <v>44754.875</v>
      </c>
      <c r="AG520" s="37"/>
      <c r="AH520" s="37">
        <v>43538.875</v>
      </c>
      <c r="AI520" s="36"/>
      <c r="AJ520" s="36">
        <v>0</v>
      </c>
      <c r="AK520" s="36">
        <v>0</v>
      </c>
      <c r="AL520" s="36">
        <v>0</v>
      </c>
      <c r="AM520" s="36">
        <v>0</v>
      </c>
      <c r="AN520" s="36">
        <v>0</v>
      </c>
      <c r="AO520" s="36">
        <v>0</v>
      </c>
      <c r="AP520" s="36" t="s">
        <v>389</v>
      </c>
      <c r="AQ520" s="36">
        <v>39</v>
      </c>
      <c r="AR520" s="36" t="s">
        <v>390</v>
      </c>
      <c r="AS520" s="36">
        <v>233396</v>
      </c>
      <c r="AT520" s="36">
        <v>2333.96</v>
      </c>
      <c r="AU520" s="36" t="s">
        <v>391</v>
      </c>
      <c r="AV520" s="43" t="s">
        <v>1079</v>
      </c>
      <c r="AW520" t="str">
        <f t="shared" si="24"/>
        <v>749533470TXWXX LXXNXR LXMX MXLX1937.21SIMSIMSIM2240119207344761.875CRA - BA044754.87544761.87529790.87544754.87543538.875000000AMIL39AMIL 400 QP NACIONAL2333962333.96INATIVORepasse</v>
      </c>
      <c r="AX520">
        <f t="shared" si="26"/>
        <v>1</v>
      </c>
      <c r="AY520">
        <v>7</v>
      </c>
      <c r="AZ520">
        <v>1</v>
      </c>
      <c r="BA520">
        <f t="shared" si="25"/>
        <v>1</v>
      </c>
    </row>
    <row r="521" spans="1:53">
      <c r="A521" s="33"/>
      <c r="B521" s="33"/>
      <c r="C521" s="33"/>
      <c r="D521" s="33"/>
      <c r="E521" s="33"/>
      <c r="F521" s="36"/>
      <c r="G521" s="33"/>
      <c r="H521" s="33"/>
      <c r="I521" s="33"/>
      <c r="J521" s="36">
        <v>74955937</v>
      </c>
      <c r="K521" s="30">
        <v>0</v>
      </c>
      <c r="L521" s="36" t="s">
        <v>949</v>
      </c>
      <c r="M521" s="33"/>
      <c r="N521" s="33"/>
      <c r="O521" s="33"/>
      <c r="P521" s="33"/>
      <c r="Q521" s="33"/>
      <c r="R521" s="36">
        <v>3217.84</v>
      </c>
      <c r="S521" s="36" t="s">
        <v>404</v>
      </c>
      <c r="T521" s="36" t="s">
        <v>404</v>
      </c>
      <c r="U521" s="36" t="s">
        <v>404</v>
      </c>
      <c r="V521" s="36">
        <v>19</v>
      </c>
      <c r="W521" s="36">
        <v>0</v>
      </c>
      <c r="X521" s="36">
        <v>1</v>
      </c>
      <c r="Y521" s="36">
        <v>192322</v>
      </c>
      <c r="Z521" s="37">
        <v>44761.875</v>
      </c>
      <c r="AA521" s="36" t="s">
        <v>387</v>
      </c>
      <c r="AB521" s="36">
        <v>0</v>
      </c>
      <c r="AC521" s="37"/>
      <c r="AD521" s="37">
        <v>44761.875</v>
      </c>
      <c r="AE521" s="37">
        <v>28970.875</v>
      </c>
      <c r="AF521" s="37">
        <v>44755.875</v>
      </c>
      <c r="AG521" s="37">
        <v>44755.875</v>
      </c>
      <c r="AH521" s="37">
        <v>43538.875</v>
      </c>
      <c r="AI521" s="36"/>
      <c r="AJ521" s="36">
        <v>0</v>
      </c>
      <c r="AK521" s="36">
        <v>0</v>
      </c>
      <c r="AL521" s="36">
        <v>0</v>
      </c>
      <c r="AM521" s="36">
        <v>0</v>
      </c>
      <c r="AN521" s="36">
        <v>0</v>
      </c>
      <c r="AO521" s="36">
        <v>0</v>
      </c>
      <c r="AP521" s="36" t="s">
        <v>389</v>
      </c>
      <c r="AQ521" s="36">
        <v>39</v>
      </c>
      <c r="AR521" s="36" t="s">
        <v>483</v>
      </c>
      <c r="AS521" s="36">
        <v>383077</v>
      </c>
      <c r="AT521" s="36">
        <v>3830.77</v>
      </c>
      <c r="AU521" s="36" t="s">
        <v>480</v>
      </c>
      <c r="AV521" s="43" t="s">
        <v>1079</v>
      </c>
      <c r="AW521" t="str">
        <f t="shared" si="24"/>
        <v>749559370WXLXXN XLVX PXLXZXR PXRX3217.84SIMSIMSIM190119232244761.875FNEL044761.87528970.87544755.87544755.87543538.875000000AMIL39AMIL 700 QP NACIONAL3830773830.77SUSPENSÃORepasse</v>
      </c>
      <c r="AX521">
        <f t="shared" si="26"/>
        <v>0</v>
      </c>
      <c r="AY521">
        <v>7</v>
      </c>
      <c r="AZ521">
        <v>1</v>
      </c>
      <c r="BA521">
        <f t="shared" si="25"/>
        <v>0</v>
      </c>
    </row>
    <row r="522" spans="1:53">
      <c r="A522" s="33"/>
      <c r="B522" s="33"/>
      <c r="C522" s="33"/>
      <c r="D522" s="33"/>
      <c r="E522" s="33"/>
      <c r="F522" s="34"/>
      <c r="G522" s="33"/>
      <c r="H522" s="33"/>
      <c r="I522" s="33"/>
      <c r="J522" s="34">
        <v>74955937</v>
      </c>
      <c r="K522" s="29">
        <v>0</v>
      </c>
      <c r="L522" s="34" t="s">
        <v>949</v>
      </c>
      <c r="M522" s="33"/>
      <c r="N522" s="33"/>
      <c r="O522" s="33"/>
      <c r="P522" s="33"/>
      <c r="Q522" s="33"/>
      <c r="R522" s="34">
        <v>3217.84</v>
      </c>
      <c r="S522" s="34" t="s">
        <v>404</v>
      </c>
      <c r="T522" s="34" t="s">
        <v>404</v>
      </c>
      <c r="U522" s="34" t="s">
        <v>404</v>
      </c>
      <c r="V522" s="34">
        <v>19</v>
      </c>
      <c r="W522" s="34">
        <v>0</v>
      </c>
      <c r="X522" s="34">
        <v>1</v>
      </c>
      <c r="Y522" s="34">
        <v>192322</v>
      </c>
      <c r="Z522" s="35">
        <v>44761.875</v>
      </c>
      <c r="AA522" s="34" t="s">
        <v>387</v>
      </c>
      <c r="AB522" s="34">
        <v>0</v>
      </c>
      <c r="AC522" s="35"/>
      <c r="AD522" s="35">
        <v>44761.875</v>
      </c>
      <c r="AE522" s="35">
        <v>28970.875</v>
      </c>
      <c r="AF522" s="35">
        <v>44755.875</v>
      </c>
      <c r="AG522" s="35">
        <v>44755.875</v>
      </c>
      <c r="AH522" s="35">
        <v>43538.875</v>
      </c>
      <c r="AI522" s="34"/>
      <c r="AJ522" s="34">
        <v>0</v>
      </c>
      <c r="AK522" s="34">
        <v>0</v>
      </c>
      <c r="AL522" s="34">
        <v>0</v>
      </c>
      <c r="AM522" s="34">
        <v>0</v>
      </c>
      <c r="AN522" s="34">
        <v>0</v>
      </c>
      <c r="AO522" s="34">
        <v>0</v>
      </c>
      <c r="AP522" s="34" t="s">
        <v>389</v>
      </c>
      <c r="AQ522" s="34">
        <v>39</v>
      </c>
      <c r="AR522" s="34" t="s">
        <v>483</v>
      </c>
      <c r="AS522" s="34">
        <v>383077</v>
      </c>
      <c r="AT522" s="34">
        <v>3830.77</v>
      </c>
      <c r="AU522" s="34" t="s">
        <v>480</v>
      </c>
      <c r="AV522" s="43" t="s">
        <v>1079</v>
      </c>
      <c r="AW522" t="str">
        <f t="shared" si="24"/>
        <v>749559370WXLXXN XLVX PXLXZXR PXRX3217.84SIMSIMSIM190119232244761.875FNEL044761.87528970.87544755.87544755.87543538.875000000AMIL39AMIL 700 QP NACIONAL3830773830.77SUSPENSÃORepasse</v>
      </c>
      <c r="AX522">
        <f t="shared" si="26"/>
        <v>1</v>
      </c>
      <c r="AY522">
        <v>7</v>
      </c>
      <c r="AZ522">
        <v>1</v>
      </c>
      <c r="BA522">
        <f t="shared" si="25"/>
        <v>1</v>
      </c>
    </row>
    <row r="523" spans="1:53">
      <c r="A523" s="33"/>
      <c r="B523" s="33"/>
      <c r="C523" s="33"/>
      <c r="D523" s="33"/>
      <c r="E523" s="33"/>
      <c r="F523" s="36"/>
      <c r="G523" s="33"/>
      <c r="H523" s="33"/>
      <c r="I523" s="33"/>
      <c r="J523" s="36">
        <v>74955937</v>
      </c>
      <c r="K523" s="30">
        <v>0</v>
      </c>
      <c r="L523" s="36" t="s">
        <v>949</v>
      </c>
      <c r="M523" s="33"/>
      <c r="N523" s="33"/>
      <c r="O523" s="33"/>
      <c r="P523" s="33"/>
      <c r="Q523" s="33"/>
      <c r="R523" s="36">
        <v>3217.84</v>
      </c>
      <c r="S523" s="36" t="s">
        <v>404</v>
      </c>
      <c r="T523" s="36" t="s">
        <v>404</v>
      </c>
      <c r="U523" s="36" t="s">
        <v>404</v>
      </c>
      <c r="V523" s="36">
        <v>19</v>
      </c>
      <c r="W523" s="36">
        <v>0</v>
      </c>
      <c r="X523" s="36">
        <v>1</v>
      </c>
      <c r="Y523" s="36">
        <v>192322</v>
      </c>
      <c r="Z523" s="37">
        <v>44761.875</v>
      </c>
      <c r="AA523" s="36" t="s">
        <v>387</v>
      </c>
      <c r="AB523" s="36">
        <v>0</v>
      </c>
      <c r="AC523" s="37"/>
      <c r="AD523" s="37">
        <v>44761.875</v>
      </c>
      <c r="AE523" s="37">
        <v>28970.875</v>
      </c>
      <c r="AF523" s="37">
        <v>44755.875</v>
      </c>
      <c r="AG523" s="37">
        <v>44755.875</v>
      </c>
      <c r="AH523" s="37">
        <v>43538.875</v>
      </c>
      <c r="AI523" s="36"/>
      <c r="AJ523" s="36">
        <v>0</v>
      </c>
      <c r="AK523" s="36">
        <v>0</v>
      </c>
      <c r="AL523" s="36">
        <v>0</v>
      </c>
      <c r="AM523" s="36">
        <v>0</v>
      </c>
      <c r="AN523" s="36">
        <v>0</v>
      </c>
      <c r="AO523" s="36">
        <v>0</v>
      </c>
      <c r="AP523" s="36" t="s">
        <v>389</v>
      </c>
      <c r="AQ523" s="36">
        <v>39</v>
      </c>
      <c r="AR523" s="36" t="s">
        <v>483</v>
      </c>
      <c r="AS523" s="36">
        <v>383077</v>
      </c>
      <c r="AT523" s="36">
        <v>3830.77</v>
      </c>
      <c r="AU523" s="36" t="s">
        <v>480</v>
      </c>
      <c r="AV523" s="43" t="s">
        <v>1079</v>
      </c>
      <c r="AW523" t="str">
        <f t="shared" si="24"/>
        <v>749559370WXLXXN XLVX PXLXZXR PXRX3217.84SIMSIMSIM190119232244761.875FNEL044761.87528970.87544755.87544755.87543538.875000000AMIL39AMIL 700 QP NACIONAL3830773830.77SUSPENSÃORepasse</v>
      </c>
      <c r="AX523">
        <f t="shared" si="26"/>
        <v>1</v>
      </c>
      <c r="AY523">
        <v>7</v>
      </c>
      <c r="AZ523">
        <v>1</v>
      </c>
      <c r="BA523">
        <f t="shared" si="25"/>
        <v>1</v>
      </c>
    </row>
    <row r="524" spans="1:53">
      <c r="A524" s="38" t="s">
        <v>278</v>
      </c>
      <c r="B524" s="38" t="s">
        <v>28</v>
      </c>
      <c r="C524" s="38" t="s">
        <v>27</v>
      </c>
      <c r="D524" s="38">
        <v>43059475</v>
      </c>
      <c r="E524" s="39">
        <v>44771.875</v>
      </c>
      <c r="F524" s="28">
        <v>1197783000</v>
      </c>
      <c r="G524" s="28" t="s">
        <v>1063</v>
      </c>
      <c r="H524" s="28" t="s">
        <v>29</v>
      </c>
      <c r="I524" s="39">
        <v>43538.875</v>
      </c>
      <c r="J524" s="38">
        <v>74956673</v>
      </c>
      <c r="K524" s="28">
        <v>0</v>
      </c>
      <c r="L524" s="38" t="s">
        <v>279</v>
      </c>
      <c r="M524" s="38">
        <v>0</v>
      </c>
      <c r="N524" s="38">
        <v>0</v>
      </c>
      <c r="O524" s="38" t="s">
        <v>260</v>
      </c>
      <c r="P524" s="38" t="s">
        <v>77</v>
      </c>
      <c r="Q524" s="38" t="s">
        <v>78</v>
      </c>
      <c r="R524" s="38">
        <v>1038.0899999999999</v>
      </c>
      <c r="S524" s="33"/>
      <c r="T524" s="33"/>
      <c r="U524" s="33"/>
      <c r="V524" s="33"/>
      <c r="W524" s="33"/>
      <c r="X524" s="33"/>
      <c r="Y524" s="33"/>
      <c r="Z524" s="40">
        <v>44771.875</v>
      </c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43" t="s">
        <v>1080</v>
      </c>
      <c r="AW524" t="str">
        <f t="shared" si="24"/>
        <v>6302c98be6d23a778ec37aa36302b4addc280495f5f061336302c98be6d23a778ec37aa24305947544771.87511977830006302b4addc280495f5f061331197783000G43538.875749566730XNRIWX MXNDXNWX DX XUZX XRXUJX00AMIL 400 QC NACIONAL R PJCAMens. Titular Faixa Etária Implant.T1038.0944771.875Mensalidade</v>
      </c>
      <c r="AX524">
        <f t="shared" si="26"/>
        <v>0</v>
      </c>
      <c r="AY524">
        <v>7</v>
      </c>
      <c r="AZ524">
        <v>1</v>
      </c>
      <c r="BA524">
        <f t="shared" si="25"/>
        <v>0</v>
      </c>
    </row>
    <row r="525" spans="1:53">
      <c r="A525" s="33"/>
      <c r="B525" s="33"/>
      <c r="C525" s="33"/>
      <c r="D525" s="33"/>
      <c r="E525" s="33"/>
      <c r="F525" s="34"/>
      <c r="G525" s="33"/>
      <c r="H525" s="33"/>
      <c r="I525" s="33"/>
      <c r="J525" s="34">
        <v>74956879</v>
      </c>
      <c r="K525" s="29">
        <v>0</v>
      </c>
      <c r="L525" s="34" t="s">
        <v>948</v>
      </c>
      <c r="M525" s="33"/>
      <c r="N525" s="33"/>
      <c r="O525" s="33"/>
      <c r="P525" s="33"/>
      <c r="Q525" s="33"/>
      <c r="R525" s="34">
        <v>406.85</v>
      </c>
      <c r="S525" s="34" t="s">
        <v>404</v>
      </c>
      <c r="T525" s="34" t="s">
        <v>404</v>
      </c>
      <c r="U525" s="34" t="s">
        <v>404</v>
      </c>
      <c r="V525" s="34">
        <v>19</v>
      </c>
      <c r="W525" s="34">
        <v>0</v>
      </c>
      <c r="X525" s="34">
        <v>1</v>
      </c>
      <c r="Y525" s="34">
        <v>192268</v>
      </c>
      <c r="Z525" s="35">
        <v>44761.875</v>
      </c>
      <c r="AA525" s="34" t="s">
        <v>387</v>
      </c>
      <c r="AB525" s="34">
        <v>0</v>
      </c>
      <c r="AC525" s="35"/>
      <c r="AD525" s="35">
        <v>44761.875</v>
      </c>
      <c r="AE525" s="35">
        <v>41683.916666666664</v>
      </c>
      <c r="AF525" s="35">
        <v>43538.875</v>
      </c>
      <c r="AG525" s="35"/>
      <c r="AH525" s="35">
        <v>43538.875</v>
      </c>
      <c r="AI525" s="34"/>
      <c r="AJ525" s="34">
        <v>0</v>
      </c>
      <c r="AK525" s="34">
        <v>0</v>
      </c>
      <c r="AL525" s="34">
        <v>0</v>
      </c>
      <c r="AM525" s="34">
        <v>0</v>
      </c>
      <c r="AN525" s="34">
        <v>0</v>
      </c>
      <c r="AO525" s="34">
        <v>0</v>
      </c>
      <c r="AP525" s="34" t="s">
        <v>389</v>
      </c>
      <c r="AQ525" s="34">
        <v>39</v>
      </c>
      <c r="AR525" s="34" t="s">
        <v>394</v>
      </c>
      <c r="AS525" s="34">
        <v>48439</v>
      </c>
      <c r="AT525" s="34">
        <v>484.39</v>
      </c>
      <c r="AU525" s="34" t="s">
        <v>408</v>
      </c>
      <c r="AV525" s="43" t="s">
        <v>1079</v>
      </c>
      <c r="AW525" t="str">
        <f t="shared" si="24"/>
        <v>749568790LUWX WXUTX RXBXXRX406.85SIMSIMSIM190119226844761.875FNEL044761.87541683.916666666743538.87543538.875000000AMIL39NEXT PLUS RM RJ48439484.39ATIVORepasse</v>
      </c>
      <c r="AX525">
        <f t="shared" si="26"/>
        <v>0</v>
      </c>
      <c r="AY525">
        <v>7</v>
      </c>
      <c r="AZ525">
        <v>1</v>
      </c>
      <c r="BA525">
        <f t="shared" si="25"/>
        <v>0</v>
      </c>
    </row>
    <row r="526" spans="1:53">
      <c r="A526" s="33"/>
      <c r="B526" s="33"/>
      <c r="C526" s="33"/>
      <c r="D526" s="33"/>
      <c r="E526" s="33"/>
      <c r="F526" s="36"/>
      <c r="G526" s="33"/>
      <c r="H526" s="33"/>
      <c r="I526" s="33"/>
      <c r="J526" s="36">
        <v>74956879</v>
      </c>
      <c r="K526" s="30">
        <v>0</v>
      </c>
      <c r="L526" s="36" t="s">
        <v>948</v>
      </c>
      <c r="M526" s="33"/>
      <c r="N526" s="33"/>
      <c r="O526" s="33"/>
      <c r="P526" s="33"/>
      <c r="Q526" s="33"/>
      <c r="R526" s="36">
        <v>406.85</v>
      </c>
      <c r="S526" s="36" t="s">
        <v>404</v>
      </c>
      <c r="T526" s="36" t="s">
        <v>404</v>
      </c>
      <c r="U526" s="36" t="s">
        <v>404</v>
      </c>
      <c r="V526" s="36">
        <v>19</v>
      </c>
      <c r="W526" s="36">
        <v>0</v>
      </c>
      <c r="X526" s="36">
        <v>1</v>
      </c>
      <c r="Y526" s="36">
        <v>192268</v>
      </c>
      <c r="Z526" s="37">
        <v>44761.875</v>
      </c>
      <c r="AA526" s="36" t="s">
        <v>387</v>
      </c>
      <c r="AB526" s="36">
        <v>0</v>
      </c>
      <c r="AC526" s="37"/>
      <c r="AD526" s="37">
        <v>44761.875</v>
      </c>
      <c r="AE526" s="37">
        <v>41683.916666666664</v>
      </c>
      <c r="AF526" s="37">
        <v>43538.875</v>
      </c>
      <c r="AG526" s="37"/>
      <c r="AH526" s="37">
        <v>43538.875</v>
      </c>
      <c r="AI526" s="36"/>
      <c r="AJ526" s="36">
        <v>0</v>
      </c>
      <c r="AK526" s="36">
        <v>0</v>
      </c>
      <c r="AL526" s="36">
        <v>0</v>
      </c>
      <c r="AM526" s="36">
        <v>0</v>
      </c>
      <c r="AN526" s="36">
        <v>0</v>
      </c>
      <c r="AO526" s="36">
        <v>0</v>
      </c>
      <c r="AP526" s="36" t="s">
        <v>389</v>
      </c>
      <c r="AQ526" s="36">
        <v>39</v>
      </c>
      <c r="AR526" s="36" t="s">
        <v>394</v>
      </c>
      <c r="AS526" s="36">
        <v>48439</v>
      </c>
      <c r="AT526" s="36">
        <v>484.39</v>
      </c>
      <c r="AU526" s="36" t="s">
        <v>408</v>
      </c>
      <c r="AV526" s="43" t="s">
        <v>1079</v>
      </c>
      <c r="AW526" t="str">
        <f t="shared" si="24"/>
        <v>749568790LUWX WXUTX RXBXXRX406.85SIMSIMSIM190119226844761.875FNEL044761.87541683.916666666743538.87543538.875000000AMIL39NEXT PLUS RM RJ48439484.39ATIVORepasse</v>
      </c>
      <c r="AX526">
        <f t="shared" si="26"/>
        <v>1</v>
      </c>
      <c r="AY526">
        <v>7</v>
      </c>
      <c r="AZ526">
        <v>1</v>
      </c>
      <c r="BA526">
        <f t="shared" si="25"/>
        <v>1</v>
      </c>
    </row>
    <row r="527" spans="1:53">
      <c r="A527" s="33"/>
      <c r="B527" s="33"/>
      <c r="C527" s="33"/>
      <c r="D527" s="33"/>
      <c r="E527" s="33"/>
      <c r="F527" s="34"/>
      <c r="G527" s="33"/>
      <c r="H527" s="33"/>
      <c r="I527" s="33"/>
      <c r="J527" s="34">
        <v>74956879</v>
      </c>
      <c r="K527" s="29">
        <v>0</v>
      </c>
      <c r="L527" s="34" t="s">
        <v>948</v>
      </c>
      <c r="M527" s="33"/>
      <c r="N527" s="33"/>
      <c r="O527" s="33"/>
      <c r="P527" s="33"/>
      <c r="Q527" s="33"/>
      <c r="R527" s="34">
        <v>406.85</v>
      </c>
      <c r="S527" s="34" t="s">
        <v>404</v>
      </c>
      <c r="T527" s="34" t="s">
        <v>404</v>
      </c>
      <c r="U527" s="34" t="s">
        <v>404</v>
      </c>
      <c r="V527" s="34">
        <v>19</v>
      </c>
      <c r="W527" s="34">
        <v>0</v>
      </c>
      <c r="X527" s="34">
        <v>1</v>
      </c>
      <c r="Y527" s="34">
        <v>192268</v>
      </c>
      <c r="Z527" s="35">
        <v>44761.875</v>
      </c>
      <c r="AA527" s="34" t="s">
        <v>387</v>
      </c>
      <c r="AB527" s="34">
        <v>0</v>
      </c>
      <c r="AC527" s="35"/>
      <c r="AD527" s="35">
        <v>44761.875</v>
      </c>
      <c r="AE527" s="35">
        <v>41683.916666666664</v>
      </c>
      <c r="AF527" s="35">
        <v>43538.875</v>
      </c>
      <c r="AG527" s="35"/>
      <c r="AH527" s="35">
        <v>43538.875</v>
      </c>
      <c r="AI527" s="34"/>
      <c r="AJ527" s="34">
        <v>0</v>
      </c>
      <c r="AK527" s="34">
        <v>0</v>
      </c>
      <c r="AL527" s="34">
        <v>0</v>
      </c>
      <c r="AM527" s="34">
        <v>0</v>
      </c>
      <c r="AN527" s="34">
        <v>0</v>
      </c>
      <c r="AO527" s="34">
        <v>0</v>
      </c>
      <c r="AP527" s="34" t="s">
        <v>389</v>
      </c>
      <c r="AQ527" s="34">
        <v>39</v>
      </c>
      <c r="AR527" s="34" t="s">
        <v>394</v>
      </c>
      <c r="AS527" s="34">
        <v>48439</v>
      </c>
      <c r="AT527" s="34">
        <v>484.39</v>
      </c>
      <c r="AU527" s="34" t="s">
        <v>408</v>
      </c>
      <c r="AV527" s="43" t="s">
        <v>1079</v>
      </c>
      <c r="AW527" t="str">
        <f t="shared" si="24"/>
        <v>749568790LUWX WXUTX RXBXXRX406.85SIMSIMSIM190119226844761.875FNEL044761.87541683.916666666743538.87543538.875000000AMIL39NEXT PLUS RM RJ48439484.39ATIVORepasse</v>
      </c>
      <c r="AX527">
        <f t="shared" si="26"/>
        <v>1</v>
      </c>
      <c r="AY527">
        <v>7</v>
      </c>
      <c r="AZ527">
        <v>1</v>
      </c>
      <c r="BA527">
        <f t="shared" si="25"/>
        <v>1</v>
      </c>
    </row>
    <row r="528" spans="1:53">
      <c r="A528" s="33"/>
      <c r="B528" s="33"/>
      <c r="C528" s="33"/>
      <c r="D528" s="33"/>
      <c r="E528" s="33"/>
      <c r="F528" s="34"/>
      <c r="G528" s="33"/>
      <c r="H528" s="33"/>
      <c r="I528" s="33"/>
      <c r="J528" s="34">
        <v>74957426</v>
      </c>
      <c r="K528" s="29">
        <v>0</v>
      </c>
      <c r="L528" s="34" t="s">
        <v>942</v>
      </c>
      <c r="M528" s="33"/>
      <c r="N528" s="33"/>
      <c r="O528" s="33"/>
      <c r="P528" s="33"/>
      <c r="Q528" s="33"/>
      <c r="R528" s="34">
        <v>2555.9499999999998</v>
      </c>
      <c r="S528" s="34" t="s">
        <v>404</v>
      </c>
      <c r="T528" s="34" t="s">
        <v>404</v>
      </c>
      <c r="U528" s="34" t="s">
        <v>404</v>
      </c>
      <c r="V528" s="34">
        <v>57</v>
      </c>
      <c r="W528" s="34">
        <v>0</v>
      </c>
      <c r="X528" s="34">
        <v>1</v>
      </c>
      <c r="Y528" s="34">
        <v>192000</v>
      </c>
      <c r="Z528" s="35">
        <v>44761.875</v>
      </c>
      <c r="AA528" s="34" t="s">
        <v>392</v>
      </c>
      <c r="AB528" s="34">
        <v>0</v>
      </c>
      <c r="AC528" s="35">
        <v>44752.875</v>
      </c>
      <c r="AD528" s="35">
        <v>44761.875</v>
      </c>
      <c r="AE528" s="35">
        <v>29097.875</v>
      </c>
      <c r="AF528" s="35">
        <v>44752.875</v>
      </c>
      <c r="AG528" s="35"/>
      <c r="AH528" s="35">
        <v>43538.875</v>
      </c>
      <c r="AI528" s="34"/>
      <c r="AJ528" s="34">
        <v>0</v>
      </c>
      <c r="AK528" s="34">
        <v>0</v>
      </c>
      <c r="AL528" s="34">
        <v>0</v>
      </c>
      <c r="AM528" s="34">
        <v>0</v>
      </c>
      <c r="AN528" s="34">
        <v>0</v>
      </c>
      <c r="AO528" s="34">
        <v>0</v>
      </c>
      <c r="AP528" s="34" t="s">
        <v>389</v>
      </c>
      <c r="AQ528" s="34">
        <v>39</v>
      </c>
      <c r="AR528" s="34" t="s">
        <v>398</v>
      </c>
      <c r="AS528" s="34">
        <v>30428</v>
      </c>
      <c r="AT528" s="34">
        <v>3042.8</v>
      </c>
      <c r="AU528" s="34" t="s">
        <v>391</v>
      </c>
      <c r="AV528" s="43" t="s">
        <v>1079</v>
      </c>
      <c r="AW528" t="str">
        <f t="shared" si="24"/>
        <v>749574260VXRXNXWX XNTX XUZX2555.95SIMSIMSIM570119200044761.875ANMEP044752.87544761.87529097.87544752.87543538.875000000AMIL39AMIL 500 QP NACIONAL304283042.8INATIVORepasse</v>
      </c>
      <c r="AX528">
        <f t="shared" si="26"/>
        <v>0</v>
      </c>
      <c r="AY528">
        <v>7</v>
      </c>
      <c r="AZ528">
        <v>1</v>
      </c>
      <c r="BA528">
        <f t="shared" si="25"/>
        <v>0</v>
      </c>
    </row>
    <row r="529" spans="1:53">
      <c r="A529" s="33"/>
      <c r="B529" s="33"/>
      <c r="C529" s="33"/>
      <c r="D529" s="33"/>
      <c r="E529" s="33"/>
      <c r="F529" s="36"/>
      <c r="G529" s="33"/>
      <c r="H529" s="33"/>
      <c r="I529" s="33"/>
      <c r="J529" s="36">
        <v>74957426</v>
      </c>
      <c r="K529" s="30">
        <v>0</v>
      </c>
      <c r="L529" s="36" t="s">
        <v>942</v>
      </c>
      <c r="M529" s="33"/>
      <c r="N529" s="33"/>
      <c r="O529" s="33"/>
      <c r="P529" s="33"/>
      <c r="Q529" s="33"/>
      <c r="R529" s="36">
        <v>2555.9499999999998</v>
      </c>
      <c r="S529" s="36" t="s">
        <v>404</v>
      </c>
      <c r="T529" s="36" t="s">
        <v>404</v>
      </c>
      <c r="U529" s="36" t="s">
        <v>404</v>
      </c>
      <c r="V529" s="36">
        <v>57</v>
      </c>
      <c r="W529" s="36">
        <v>0</v>
      </c>
      <c r="X529" s="36">
        <v>1</v>
      </c>
      <c r="Y529" s="36">
        <v>192000</v>
      </c>
      <c r="Z529" s="37">
        <v>44761.875</v>
      </c>
      <c r="AA529" s="36" t="s">
        <v>392</v>
      </c>
      <c r="AB529" s="36">
        <v>0</v>
      </c>
      <c r="AC529" s="37">
        <v>44752.875</v>
      </c>
      <c r="AD529" s="37">
        <v>44761.875</v>
      </c>
      <c r="AE529" s="37">
        <v>29097.875</v>
      </c>
      <c r="AF529" s="37">
        <v>44752.875</v>
      </c>
      <c r="AG529" s="37"/>
      <c r="AH529" s="37">
        <v>43538.875</v>
      </c>
      <c r="AI529" s="36"/>
      <c r="AJ529" s="36">
        <v>0</v>
      </c>
      <c r="AK529" s="36">
        <v>0</v>
      </c>
      <c r="AL529" s="36">
        <v>0</v>
      </c>
      <c r="AM529" s="36">
        <v>0</v>
      </c>
      <c r="AN529" s="36">
        <v>0</v>
      </c>
      <c r="AO529" s="36">
        <v>0</v>
      </c>
      <c r="AP529" s="36" t="s">
        <v>389</v>
      </c>
      <c r="AQ529" s="36">
        <v>39</v>
      </c>
      <c r="AR529" s="36" t="s">
        <v>398</v>
      </c>
      <c r="AS529" s="36">
        <v>30428</v>
      </c>
      <c r="AT529" s="36">
        <v>3042.8</v>
      </c>
      <c r="AU529" s="36" t="s">
        <v>391</v>
      </c>
      <c r="AV529" s="43" t="s">
        <v>1079</v>
      </c>
      <c r="AW529" t="str">
        <f t="shared" si="24"/>
        <v>749574260VXRXNXWX XNTX XUZX2555.95SIMSIMSIM570119200044761.875ANMEP044752.87544761.87529097.87544752.87543538.875000000AMIL39AMIL 500 QP NACIONAL304283042.8INATIVORepasse</v>
      </c>
      <c r="AX529">
        <f t="shared" si="26"/>
        <v>1</v>
      </c>
      <c r="AY529">
        <v>7</v>
      </c>
      <c r="AZ529">
        <v>1</v>
      </c>
      <c r="BA529">
        <f t="shared" si="25"/>
        <v>1</v>
      </c>
    </row>
    <row r="530" spans="1:53">
      <c r="A530" s="33"/>
      <c r="B530" s="33"/>
      <c r="C530" s="33"/>
      <c r="D530" s="33"/>
      <c r="E530" s="33"/>
      <c r="F530" s="34"/>
      <c r="G530" s="33"/>
      <c r="H530" s="33"/>
      <c r="I530" s="33"/>
      <c r="J530" s="34">
        <v>74957426</v>
      </c>
      <c r="K530" s="29">
        <v>0</v>
      </c>
      <c r="L530" s="34" t="s">
        <v>942</v>
      </c>
      <c r="M530" s="33"/>
      <c r="N530" s="33"/>
      <c r="O530" s="33"/>
      <c r="P530" s="33"/>
      <c r="Q530" s="33"/>
      <c r="R530" s="34">
        <v>2555.9499999999998</v>
      </c>
      <c r="S530" s="34" t="s">
        <v>404</v>
      </c>
      <c r="T530" s="34" t="s">
        <v>404</v>
      </c>
      <c r="U530" s="34" t="s">
        <v>404</v>
      </c>
      <c r="V530" s="34">
        <v>57</v>
      </c>
      <c r="W530" s="34">
        <v>0</v>
      </c>
      <c r="X530" s="34">
        <v>1</v>
      </c>
      <c r="Y530" s="34">
        <v>192000</v>
      </c>
      <c r="Z530" s="35">
        <v>44761.875</v>
      </c>
      <c r="AA530" s="34" t="s">
        <v>392</v>
      </c>
      <c r="AB530" s="34">
        <v>0</v>
      </c>
      <c r="AC530" s="35">
        <v>44752.875</v>
      </c>
      <c r="AD530" s="35">
        <v>44761.875</v>
      </c>
      <c r="AE530" s="35">
        <v>29097.875</v>
      </c>
      <c r="AF530" s="35">
        <v>44752.875</v>
      </c>
      <c r="AG530" s="35"/>
      <c r="AH530" s="35">
        <v>43538.875</v>
      </c>
      <c r="AI530" s="34"/>
      <c r="AJ530" s="34">
        <v>0</v>
      </c>
      <c r="AK530" s="34">
        <v>0</v>
      </c>
      <c r="AL530" s="34">
        <v>0</v>
      </c>
      <c r="AM530" s="34">
        <v>0</v>
      </c>
      <c r="AN530" s="34">
        <v>0</v>
      </c>
      <c r="AO530" s="34">
        <v>0</v>
      </c>
      <c r="AP530" s="34" t="s">
        <v>389</v>
      </c>
      <c r="AQ530" s="34">
        <v>39</v>
      </c>
      <c r="AR530" s="34" t="s">
        <v>398</v>
      </c>
      <c r="AS530" s="34">
        <v>30428</v>
      </c>
      <c r="AT530" s="34">
        <v>3042.8</v>
      </c>
      <c r="AU530" s="34" t="s">
        <v>391</v>
      </c>
      <c r="AV530" s="43" t="s">
        <v>1079</v>
      </c>
      <c r="AW530" t="str">
        <f t="shared" si="24"/>
        <v>749574260VXRXNXWX XNTX XUZX2555.95SIMSIMSIM570119200044761.875ANMEP044752.87544761.87529097.87544752.87543538.875000000AMIL39AMIL 500 QP NACIONAL304283042.8INATIVORepasse</v>
      </c>
      <c r="AX530">
        <f t="shared" si="26"/>
        <v>1</v>
      </c>
      <c r="AY530">
        <v>7</v>
      </c>
      <c r="AZ530">
        <v>1</v>
      </c>
      <c r="BA530">
        <f t="shared" si="25"/>
        <v>1</v>
      </c>
    </row>
    <row r="531" spans="1:53">
      <c r="A531" s="33"/>
      <c r="B531" s="33"/>
      <c r="C531" s="33"/>
      <c r="D531" s="33"/>
      <c r="E531" s="33"/>
      <c r="F531" s="36"/>
      <c r="G531" s="33"/>
      <c r="H531" s="33"/>
      <c r="I531" s="33"/>
      <c r="J531" s="36">
        <v>74957477</v>
      </c>
      <c r="K531" s="30">
        <v>0</v>
      </c>
      <c r="L531" s="36" t="s">
        <v>943</v>
      </c>
      <c r="M531" s="33"/>
      <c r="N531" s="33"/>
      <c r="O531" s="33"/>
      <c r="P531" s="33"/>
      <c r="Q531" s="33"/>
      <c r="R531" s="36">
        <v>3194.98</v>
      </c>
      <c r="S531" s="36" t="s">
        <v>404</v>
      </c>
      <c r="T531" s="36" t="s">
        <v>404</v>
      </c>
      <c r="U531" s="36" t="s">
        <v>404</v>
      </c>
      <c r="V531" s="36">
        <v>57</v>
      </c>
      <c r="W531" s="36">
        <v>0</v>
      </c>
      <c r="X531" s="36">
        <v>1</v>
      </c>
      <c r="Y531" s="36">
        <v>192035</v>
      </c>
      <c r="Z531" s="37">
        <v>44761.875</v>
      </c>
      <c r="AA531" s="36" t="s">
        <v>392</v>
      </c>
      <c r="AB531" s="36">
        <v>0</v>
      </c>
      <c r="AC531" s="37"/>
      <c r="AD531" s="37">
        <v>44761.875</v>
      </c>
      <c r="AE531" s="37">
        <v>26845.875</v>
      </c>
      <c r="AF531" s="37">
        <v>43977.875</v>
      </c>
      <c r="AG531" s="37">
        <v>43964.875</v>
      </c>
      <c r="AH531" s="37">
        <v>43538.875</v>
      </c>
      <c r="AI531" s="36"/>
      <c r="AJ531" s="36">
        <v>0</v>
      </c>
      <c r="AK531" s="36">
        <v>0</v>
      </c>
      <c r="AL531" s="36">
        <v>0</v>
      </c>
      <c r="AM531" s="36">
        <v>0</v>
      </c>
      <c r="AN531" s="36">
        <v>0</v>
      </c>
      <c r="AO531" s="36">
        <v>0</v>
      </c>
      <c r="AP531" s="36" t="s">
        <v>389</v>
      </c>
      <c r="AQ531" s="36">
        <v>39</v>
      </c>
      <c r="AR531" s="36" t="s">
        <v>398</v>
      </c>
      <c r="AS531" s="36">
        <v>380353</v>
      </c>
      <c r="AT531" s="36">
        <v>3803.53</v>
      </c>
      <c r="AU531" s="36" t="s">
        <v>408</v>
      </c>
      <c r="AV531" s="43" t="s">
        <v>1079</v>
      </c>
      <c r="AW531" t="str">
        <f t="shared" si="24"/>
        <v>749574770RXXNTXNX XNTXXGX DX PXXXXX3194.98SIMSIMSIM570119203544761.875ANMEP044761.87526845.87543977.87543964.87543538.875000000AMIL39AMIL 500 QP NACIONAL3803533803.53ATIVORepasse</v>
      </c>
      <c r="AX531">
        <f t="shared" si="26"/>
        <v>0</v>
      </c>
      <c r="AY531">
        <v>7</v>
      </c>
      <c r="AZ531">
        <v>1</v>
      </c>
      <c r="BA531">
        <f t="shared" si="25"/>
        <v>0</v>
      </c>
    </row>
    <row r="532" spans="1:53">
      <c r="A532" s="33"/>
      <c r="B532" s="33"/>
      <c r="C532" s="33"/>
      <c r="D532" s="33"/>
      <c r="E532" s="33"/>
      <c r="F532" s="34"/>
      <c r="G532" s="33"/>
      <c r="H532" s="33"/>
      <c r="I532" s="33"/>
      <c r="J532" s="34">
        <v>74957477</v>
      </c>
      <c r="K532" s="29">
        <v>0</v>
      </c>
      <c r="L532" s="34" t="s">
        <v>943</v>
      </c>
      <c r="M532" s="33"/>
      <c r="N532" s="33"/>
      <c r="O532" s="33"/>
      <c r="P532" s="33"/>
      <c r="Q532" s="33"/>
      <c r="R532" s="34">
        <v>3194.98</v>
      </c>
      <c r="S532" s="34" t="s">
        <v>404</v>
      </c>
      <c r="T532" s="34" t="s">
        <v>404</v>
      </c>
      <c r="U532" s="34" t="s">
        <v>404</v>
      </c>
      <c r="V532" s="34">
        <v>57</v>
      </c>
      <c r="W532" s="34">
        <v>0</v>
      </c>
      <c r="X532" s="34">
        <v>1</v>
      </c>
      <c r="Y532" s="34">
        <v>192035</v>
      </c>
      <c r="Z532" s="35">
        <v>44761.875</v>
      </c>
      <c r="AA532" s="34" t="s">
        <v>392</v>
      </c>
      <c r="AB532" s="34">
        <v>0</v>
      </c>
      <c r="AC532" s="35"/>
      <c r="AD532" s="35">
        <v>44761.875</v>
      </c>
      <c r="AE532" s="35">
        <v>26845.875</v>
      </c>
      <c r="AF532" s="35">
        <v>43977.875</v>
      </c>
      <c r="AG532" s="35">
        <v>43964.875</v>
      </c>
      <c r="AH532" s="35">
        <v>43538.875</v>
      </c>
      <c r="AI532" s="34"/>
      <c r="AJ532" s="34">
        <v>0</v>
      </c>
      <c r="AK532" s="34">
        <v>0</v>
      </c>
      <c r="AL532" s="34">
        <v>0</v>
      </c>
      <c r="AM532" s="34">
        <v>0</v>
      </c>
      <c r="AN532" s="34">
        <v>0</v>
      </c>
      <c r="AO532" s="34">
        <v>0</v>
      </c>
      <c r="AP532" s="34" t="s">
        <v>389</v>
      </c>
      <c r="AQ532" s="34">
        <v>39</v>
      </c>
      <c r="AR532" s="34" t="s">
        <v>398</v>
      </c>
      <c r="AS532" s="34">
        <v>380353</v>
      </c>
      <c r="AT532" s="34">
        <v>3803.53</v>
      </c>
      <c r="AU532" s="34" t="s">
        <v>408</v>
      </c>
      <c r="AV532" s="43" t="s">
        <v>1079</v>
      </c>
      <c r="AW532" t="str">
        <f t="shared" si="24"/>
        <v>749574770RXXNTXNX XNTXXGX DX PXXXXX3194.98SIMSIMSIM570119203544761.875ANMEP044761.87526845.87543977.87543964.87543538.875000000AMIL39AMIL 500 QP NACIONAL3803533803.53ATIVORepasse</v>
      </c>
      <c r="AX532">
        <f t="shared" si="26"/>
        <v>1</v>
      </c>
      <c r="AY532">
        <v>7</v>
      </c>
      <c r="AZ532">
        <v>1</v>
      </c>
      <c r="BA532">
        <f t="shared" si="25"/>
        <v>1</v>
      </c>
    </row>
    <row r="533" spans="1:53">
      <c r="A533" s="33"/>
      <c r="B533" s="33"/>
      <c r="C533" s="33"/>
      <c r="D533" s="33"/>
      <c r="E533" s="33"/>
      <c r="F533" s="36"/>
      <c r="G533" s="33"/>
      <c r="H533" s="33"/>
      <c r="I533" s="33"/>
      <c r="J533" s="36">
        <v>74957477</v>
      </c>
      <c r="K533" s="30">
        <v>0</v>
      </c>
      <c r="L533" s="36" t="s">
        <v>943</v>
      </c>
      <c r="M533" s="33"/>
      <c r="N533" s="33"/>
      <c r="O533" s="33"/>
      <c r="P533" s="33"/>
      <c r="Q533" s="33"/>
      <c r="R533" s="36">
        <v>3194.98</v>
      </c>
      <c r="S533" s="36" t="s">
        <v>404</v>
      </c>
      <c r="T533" s="36" t="s">
        <v>404</v>
      </c>
      <c r="U533" s="36" t="s">
        <v>404</v>
      </c>
      <c r="V533" s="36">
        <v>57</v>
      </c>
      <c r="W533" s="36">
        <v>0</v>
      </c>
      <c r="X533" s="36">
        <v>1</v>
      </c>
      <c r="Y533" s="36">
        <v>192035</v>
      </c>
      <c r="Z533" s="37">
        <v>44761.875</v>
      </c>
      <c r="AA533" s="36" t="s">
        <v>392</v>
      </c>
      <c r="AB533" s="36">
        <v>0</v>
      </c>
      <c r="AC533" s="37"/>
      <c r="AD533" s="37">
        <v>44761.875</v>
      </c>
      <c r="AE533" s="37">
        <v>26845.875</v>
      </c>
      <c r="AF533" s="37">
        <v>43977.875</v>
      </c>
      <c r="AG533" s="37">
        <v>43964.875</v>
      </c>
      <c r="AH533" s="37">
        <v>43538.875</v>
      </c>
      <c r="AI533" s="36"/>
      <c r="AJ533" s="36">
        <v>0</v>
      </c>
      <c r="AK533" s="36">
        <v>0</v>
      </c>
      <c r="AL533" s="36">
        <v>0</v>
      </c>
      <c r="AM533" s="36">
        <v>0</v>
      </c>
      <c r="AN533" s="36">
        <v>0</v>
      </c>
      <c r="AO533" s="36">
        <v>0</v>
      </c>
      <c r="AP533" s="36" t="s">
        <v>389</v>
      </c>
      <c r="AQ533" s="36">
        <v>39</v>
      </c>
      <c r="AR533" s="36" t="s">
        <v>398</v>
      </c>
      <c r="AS533" s="36">
        <v>380353</v>
      </c>
      <c r="AT533" s="36">
        <v>3803.53</v>
      </c>
      <c r="AU533" s="36" t="s">
        <v>408</v>
      </c>
      <c r="AV533" s="43" t="s">
        <v>1079</v>
      </c>
      <c r="AW533" t="str">
        <f t="shared" si="24"/>
        <v>749574770RXXNTXNX XNTXXGX DX PXXXXX3194.98SIMSIMSIM570119203544761.875ANMEP044761.87526845.87543977.87543964.87543538.875000000AMIL39AMIL 500 QP NACIONAL3803533803.53ATIVORepasse</v>
      </c>
      <c r="AX533">
        <f t="shared" si="26"/>
        <v>1</v>
      </c>
      <c r="AY533">
        <v>7</v>
      </c>
      <c r="AZ533">
        <v>1</v>
      </c>
      <c r="BA533">
        <f t="shared" si="25"/>
        <v>1</v>
      </c>
    </row>
    <row r="534" spans="1:53">
      <c r="A534" s="33"/>
      <c r="B534" s="33"/>
      <c r="C534" s="33"/>
      <c r="D534" s="33"/>
      <c r="E534" s="33"/>
      <c r="F534" s="34"/>
      <c r="G534" s="33"/>
      <c r="H534" s="33"/>
      <c r="I534" s="33"/>
      <c r="J534" s="34">
        <v>74957623</v>
      </c>
      <c r="K534" s="29">
        <v>0</v>
      </c>
      <c r="L534" s="34" t="s">
        <v>946</v>
      </c>
      <c r="M534" s="33"/>
      <c r="N534" s="33"/>
      <c r="O534" s="33"/>
      <c r="P534" s="33"/>
      <c r="Q534" s="33"/>
      <c r="R534" s="34">
        <v>1180.28</v>
      </c>
      <c r="S534" s="34" t="s">
        <v>404</v>
      </c>
      <c r="T534" s="34" t="s">
        <v>404</v>
      </c>
      <c r="U534" s="34" t="s">
        <v>404</v>
      </c>
      <c r="V534" s="34">
        <v>19</v>
      </c>
      <c r="W534" s="34">
        <v>0</v>
      </c>
      <c r="X534" s="34">
        <v>1</v>
      </c>
      <c r="Y534" s="34">
        <v>192087</v>
      </c>
      <c r="Z534" s="35">
        <v>44761.875</v>
      </c>
      <c r="AA534" s="34" t="s">
        <v>387</v>
      </c>
      <c r="AB534" s="34">
        <v>0</v>
      </c>
      <c r="AC534" s="35"/>
      <c r="AD534" s="35">
        <v>44761.875</v>
      </c>
      <c r="AE534" s="35">
        <v>41168.875</v>
      </c>
      <c r="AF534" s="35">
        <v>43538.875</v>
      </c>
      <c r="AG534" s="35"/>
      <c r="AH534" s="35">
        <v>43538.875</v>
      </c>
      <c r="AI534" s="34"/>
      <c r="AJ534" s="34">
        <v>0</v>
      </c>
      <c r="AK534" s="34">
        <v>0</v>
      </c>
      <c r="AL534" s="34">
        <v>0</v>
      </c>
      <c r="AM534" s="34">
        <v>0</v>
      </c>
      <c r="AN534" s="34">
        <v>0</v>
      </c>
      <c r="AO534" s="34">
        <v>0</v>
      </c>
      <c r="AP534" s="34" t="s">
        <v>389</v>
      </c>
      <c r="AQ534" s="34">
        <v>39</v>
      </c>
      <c r="AR534" s="34" t="s">
        <v>390</v>
      </c>
      <c r="AS534" s="34">
        <v>140509</v>
      </c>
      <c r="AT534" s="34">
        <v>1405.09</v>
      </c>
      <c r="AU534" s="34" t="s">
        <v>408</v>
      </c>
      <c r="AV534" s="43" t="s">
        <v>1079</v>
      </c>
      <c r="AW534" t="str">
        <f t="shared" si="24"/>
        <v>749576230PXDRX WXDRXZ XLVX1180.28SIMSIMSIM190119208744761.875FNEL044761.87541168.87543538.87543538.875000000AMIL39AMIL 400 QP NACIONAL1405091405.09ATIVORepasse</v>
      </c>
      <c r="AX534">
        <f t="shared" si="26"/>
        <v>0</v>
      </c>
      <c r="AY534">
        <v>7</v>
      </c>
      <c r="AZ534">
        <v>1</v>
      </c>
      <c r="BA534">
        <f t="shared" si="25"/>
        <v>0</v>
      </c>
    </row>
    <row r="535" spans="1:53">
      <c r="A535" s="33"/>
      <c r="B535" s="33"/>
      <c r="C535" s="33"/>
      <c r="D535" s="33"/>
      <c r="E535" s="33"/>
      <c r="F535" s="36"/>
      <c r="G535" s="33"/>
      <c r="H535" s="33"/>
      <c r="I535" s="33"/>
      <c r="J535" s="36">
        <v>74957623</v>
      </c>
      <c r="K535" s="30">
        <v>0</v>
      </c>
      <c r="L535" s="36" t="s">
        <v>946</v>
      </c>
      <c r="M535" s="33"/>
      <c r="N535" s="33"/>
      <c r="O535" s="33"/>
      <c r="P535" s="33"/>
      <c r="Q535" s="33"/>
      <c r="R535" s="36">
        <v>1180.28</v>
      </c>
      <c r="S535" s="36" t="s">
        <v>404</v>
      </c>
      <c r="T535" s="36" t="s">
        <v>404</v>
      </c>
      <c r="U535" s="36" t="s">
        <v>404</v>
      </c>
      <c r="V535" s="36">
        <v>19</v>
      </c>
      <c r="W535" s="36">
        <v>0</v>
      </c>
      <c r="X535" s="36">
        <v>1</v>
      </c>
      <c r="Y535" s="36">
        <v>192087</v>
      </c>
      <c r="Z535" s="37">
        <v>44761.875</v>
      </c>
      <c r="AA535" s="36" t="s">
        <v>387</v>
      </c>
      <c r="AB535" s="36">
        <v>0</v>
      </c>
      <c r="AC535" s="37"/>
      <c r="AD535" s="37">
        <v>44761.875</v>
      </c>
      <c r="AE535" s="37">
        <v>41168.875</v>
      </c>
      <c r="AF535" s="37">
        <v>43538.875</v>
      </c>
      <c r="AG535" s="37"/>
      <c r="AH535" s="37">
        <v>43538.875</v>
      </c>
      <c r="AI535" s="36"/>
      <c r="AJ535" s="36">
        <v>0</v>
      </c>
      <c r="AK535" s="36">
        <v>0</v>
      </c>
      <c r="AL535" s="36">
        <v>0</v>
      </c>
      <c r="AM535" s="36">
        <v>0</v>
      </c>
      <c r="AN535" s="36">
        <v>0</v>
      </c>
      <c r="AO535" s="36">
        <v>0</v>
      </c>
      <c r="AP535" s="36" t="s">
        <v>389</v>
      </c>
      <c r="AQ535" s="36">
        <v>39</v>
      </c>
      <c r="AR535" s="36" t="s">
        <v>390</v>
      </c>
      <c r="AS535" s="36">
        <v>140509</v>
      </c>
      <c r="AT535" s="36">
        <v>1405.09</v>
      </c>
      <c r="AU535" s="36" t="s">
        <v>408</v>
      </c>
      <c r="AV535" s="43" t="s">
        <v>1079</v>
      </c>
      <c r="AW535" t="str">
        <f t="shared" si="24"/>
        <v>749576230PXDRX WXDRXZ XLVX1180.28SIMSIMSIM190119208744761.875FNEL044761.87541168.87543538.87543538.875000000AMIL39AMIL 400 QP NACIONAL1405091405.09ATIVORepasse</v>
      </c>
      <c r="AX535">
        <f t="shared" si="26"/>
        <v>1</v>
      </c>
      <c r="AY535">
        <v>7</v>
      </c>
      <c r="AZ535">
        <v>1</v>
      </c>
      <c r="BA535">
        <f t="shared" si="25"/>
        <v>1</v>
      </c>
    </row>
    <row r="536" spans="1:53">
      <c r="A536" s="33"/>
      <c r="B536" s="33"/>
      <c r="C536" s="33"/>
      <c r="D536" s="33"/>
      <c r="E536" s="33"/>
      <c r="F536" s="34"/>
      <c r="G536" s="33"/>
      <c r="H536" s="33"/>
      <c r="I536" s="33"/>
      <c r="J536" s="34">
        <v>74957623</v>
      </c>
      <c r="K536" s="29">
        <v>0</v>
      </c>
      <c r="L536" s="34" t="s">
        <v>946</v>
      </c>
      <c r="M536" s="33"/>
      <c r="N536" s="33"/>
      <c r="O536" s="33"/>
      <c r="P536" s="33"/>
      <c r="Q536" s="33"/>
      <c r="R536" s="34">
        <v>1180.28</v>
      </c>
      <c r="S536" s="34" t="s">
        <v>404</v>
      </c>
      <c r="T536" s="34" t="s">
        <v>404</v>
      </c>
      <c r="U536" s="34" t="s">
        <v>404</v>
      </c>
      <c r="V536" s="34">
        <v>19</v>
      </c>
      <c r="W536" s="34">
        <v>0</v>
      </c>
      <c r="X536" s="34">
        <v>1</v>
      </c>
      <c r="Y536" s="34">
        <v>192087</v>
      </c>
      <c r="Z536" s="35">
        <v>44761.875</v>
      </c>
      <c r="AA536" s="34" t="s">
        <v>387</v>
      </c>
      <c r="AB536" s="34">
        <v>0</v>
      </c>
      <c r="AC536" s="35"/>
      <c r="AD536" s="35">
        <v>44761.875</v>
      </c>
      <c r="AE536" s="35">
        <v>41168.875</v>
      </c>
      <c r="AF536" s="35">
        <v>43538.875</v>
      </c>
      <c r="AG536" s="35"/>
      <c r="AH536" s="35">
        <v>43538.875</v>
      </c>
      <c r="AI536" s="34"/>
      <c r="AJ536" s="34">
        <v>0</v>
      </c>
      <c r="AK536" s="34">
        <v>0</v>
      </c>
      <c r="AL536" s="34">
        <v>0</v>
      </c>
      <c r="AM536" s="34">
        <v>0</v>
      </c>
      <c r="AN536" s="34">
        <v>0</v>
      </c>
      <c r="AO536" s="34">
        <v>0</v>
      </c>
      <c r="AP536" s="34" t="s">
        <v>389</v>
      </c>
      <c r="AQ536" s="34">
        <v>39</v>
      </c>
      <c r="AR536" s="34" t="s">
        <v>390</v>
      </c>
      <c r="AS536" s="34">
        <v>140509</v>
      </c>
      <c r="AT536" s="34">
        <v>1405.09</v>
      </c>
      <c r="AU536" s="34" t="s">
        <v>408</v>
      </c>
      <c r="AV536" s="43" t="s">
        <v>1079</v>
      </c>
      <c r="AW536" t="str">
        <f t="shared" si="24"/>
        <v>749576230PXDRX WXDRXZ XLVX1180.28SIMSIMSIM190119208744761.875FNEL044761.87541168.87543538.87543538.875000000AMIL39AMIL 400 QP NACIONAL1405091405.09ATIVORepasse</v>
      </c>
      <c r="AX536">
        <f t="shared" si="26"/>
        <v>1</v>
      </c>
      <c r="AY536">
        <v>7</v>
      </c>
      <c r="AZ536">
        <v>1</v>
      </c>
      <c r="BA536">
        <f t="shared" si="25"/>
        <v>1</v>
      </c>
    </row>
    <row r="537" spans="1:53">
      <c r="A537" s="38" t="s">
        <v>225</v>
      </c>
      <c r="B537" s="38" t="s">
        <v>19</v>
      </c>
      <c r="C537" s="38" t="s">
        <v>18</v>
      </c>
      <c r="D537" s="38">
        <v>43066807</v>
      </c>
      <c r="E537" s="39">
        <v>44771.875</v>
      </c>
      <c r="F537" s="28">
        <v>1198444000</v>
      </c>
      <c r="G537" s="28" t="s">
        <v>1060</v>
      </c>
      <c r="H537" s="28" t="s">
        <v>20</v>
      </c>
      <c r="I537" s="39">
        <v>43538.875</v>
      </c>
      <c r="J537" s="38">
        <v>74958124</v>
      </c>
      <c r="K537" s="28">
        <v>0</v>
      </c>
      <c r="L537" s="38" t="s">
        <v>226</v>
      </c>
      <c r="M537" s="38">
        <v>0</v>
      </c>
      <c r="N537" s="38">
        <v>0</v>
      </c>
      <c r="O537" s="38" t="s">
        <v>201</v>
      </c>
      <c r="P537" s="38" t="s">
        <v>77</v>
      </c>
      <c r="Q537" s="38" t="s">
        <v>78</v>
      </c>
      <c r="R537" s="38">
        <v>416.82</v>
      </c>
      <c r="S537" s="33"/>
      <c r="T537" s="33"/>
      <c r="U537" s="33"/>
      <c r="V537" s="33"/>
      <c r="W537" s="33"/>
      <c r="X537" s="33"/>
      <c r="Y537" s="33"/>
      <c r="Z537" s="40">
        <v>44771.875</v>
      </c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43" t="s">
        <v>1080</v>
      </c>
      <c r="AW537" t="str">
        <f t="shared" si="24"/>
        <v>6302b525171b4e38d1b83f146302b4ad7d8f3341632e5b086302b525171b4e38d1b83f074306680744771.87511984440006302b4ad7d8f3341632e5b081198444000D43538.875749581240XTHXR RXDRIGUX DX XNTX00NEXT MUN SÃO PAULO QC PJCAMens. Titular Faixa Etária Implant.T416.8244771.875Mensalidade</v>
      </c>
      <c r="AX537">
        <f t="shared" si="26"/>
        <v>0</v>
      </c>
      <c r="AY537">
        <v>7</v>
      </c>
      <c r="AZ537">
        <v>1</v>
      </c>
      <c r="BA537">
        <f t="shared" si="25"/>
        <v>0</v>
      </c>
    </row>
    <row r="538" spans="1:53">
      <c r="A538" s="33"/>
      <c r="B538" s="33"/>
      <c r="C538" s="33"/>
      <c r="D538" s="33"/>
      <c r="E538" s="33"/>
      <c r="F538" s="36"/>
      <c r="G538" s="33"/>
      <c r="H538" s="33"/>
      <c r="I538" s="33"/>
      <c r="J538" s="36">
        <v>74968045</v>
      </c>
      <c r="K538" s="30">
        <v>0</v>
      </c>
      <c r="L538" s="36" t="s">
        <v>947</v>
      </c>
      <c r="M538" s="33"/>
      <c r="N538" s="33"/>
      <c r="O538" s="33"/>
      <c r="P538" s="33"/>
      <c r="Q538" s="33"/>
      <c r="R538" s="36">
        <v>1935.75</v>
      </c>
      <c r="S538" s="36" t="s">
        <v>404</v>
      </c>
      <c r="T538" s="36" t="s">
        <v>404</v>
      </c>
      <c r="U538" s="36" t="s">
        <v>404</v>
      </c>
      <c r="V538" s="36">
        <v>19</v>
      </c>
      <c r="W538" s="36">
        <v>0</v>
      </c>
      <c r="X538" s="36">
        <v>1</v>
      </c>
      <c r="Y538" s="36">
        <v>192179</v>
      </c>
      <c r="Z538" s="37">
        <v>44761.875</v>
      </c>
      <c r="AA538" s="36" t="s">
        <v>387</v>
      </c>
      <c r="AB538" s="36">
        <v>0</v>
      </c>
      <c r="AC538" s="37"/>
      <c r="AD538" s="37">
        <v>44761.875</v>
      </c>
      <c r="AE538" s="37">
        <v>42215.875</v>
      </c>
      <c r="AF538" s="37">
        <v>43538.875</v>
      </c>
      <c r="AG538" s="37"/>
      <c r="AH538" s="37">
        <v>43538.875</v>
      </c>
      <c r="AI538" s="36"/>
      <c r="AJ538" s="36">
        <v>0</v>
      </c>
      <c r="AK538" s="36">
        <v>0</v>
      </c>
      <c r="AL538" s="36">
        <v>0</v>
      </c>
      <c r="AM538" s="36">
        <v>0</v>
      </c>
      <c r="AN538" s="36">
        <v>0</v>
      </c>
      <c r="AO538" s="36">
        <v>0</v>
      </c>
      <c r="AP538" s="36" t="s">
        <v>389</v>
      </c>
      <c r="AQ538" s="36">
        <v>39</v>
      </c>
      <c r="AR538" s="36" t="s">
        <v>598</v>
      </c>
      <c r="AS538" s="36">
        <v>230448</v>
      </c>
      <c r="AT538" s="36">
        <v>2304.48</v>
      </c>
      <c r="AU538" s="36" t="s">
        <v>408</v>
      </c>
      <c r="AV538" s="43" t="s">
        <v>1079</v>
      </c>
      <c r="AW538" t="str">
        <f t="shared" si="24"/>
        <v>749680450THXXGX MXLHXMXM DXRX1935.75SIMSIMSIM190119217944761.875FNEL044761.87542215.87543538.87543538.875000000AMIL39ONE LINCX LT3 NACIONAL QP2304482304.48ATIVORepasse</v>
      </c>
      <c r="AX538">
        <f t="shared" si="26"/>
        <v>0</v>
      </c>
      <c r="AY538">
        <v>7</v>
      </c>
      <c r="AZ538">
        <v>1</v>
      </c>
      <c r="BA538">
        <f t="shared" si="25"/>
        <v>0</v>
      </c>
    </row>
    <row r="539" spans="1:53">
      <c r="A539" s="33"/>
      <c r="B539" s="33"/>
      <c r="C539" s="33"/>
      <c r="D539" s="33"/>
      <c r="E539" s="33"/>
      <c r="F539" s="34"/>
      <c r="G539" s="33"/>
      <c r="H539" s="33"/>
      <c r="I539" s="33"/>
      <c r="J539" s="34">
        <v>74968045</v>
      </c>
      <c r="K539" s="29">
        <v>0</v>
      </c>
      <c r="L539" s="34" t="s">
        <v>947</v>
      </c>
      <c r="M539" s="33"/>
      <c r="N539" s="33"/>
      <c r="O539" s="33"/>
      <c r="P539" s="33"/>
      <c r="Q539" s="33"/>
      <c r="R539" s="34">
        <v>1935.75</v>
      </c>
      <c r="S539" s="34" t="s">
        <v>404</v>
      </c>
      <c r="T539" s="34" t="s">
        <v>404</v>
      </c>
      <c r="U539" s="34" t="s">
        <v>404</v>
      </c>
      <c r="V539" s="34">
        <v>19</v>
      </c>
      <c r="W539" s="34">
        <v>0</v>
      </c>
      <c r="X539" s="34">
        <v>1</v>
      </c>
      <c r="Y539" s="34">
        <v>192179</v>
      </c>
      <c r="Z539" s="35">
        <v>44761.875</v>
      </c>
      <c r="AA539" s="34" t="s">
        <v>387</v>
      </c>
      <c r="AB539" s="34">
        <v>0</v>
      </c>
      <c r="AC539" s="35"/>
      <c r="AD539" s="35">
        <v>44761.875</v>
      </c>
      <c r="AE539" s="35">
        <v>42215.875</v>
      </c>
      <c r="AF539" s="35">
        <v>43538.875</v>
      </c>
      <c r="AG539" s="35"/>
      <c r="AH539" s="35">
        <v>43538.875</v>
      </c>
      <c r="AI539" s="34"/>
      <c r="AJ539" s="34">
        <v>0</v>
      </c>
      <c r="AK539" s="34">
        <v>0</v>
      </c>
      <c r="AL539" s="34">
        <v>0</v>
      </c>
      <c r="AM539" s="34">
        <v>0</v>
      </c>
      <c r="AN539" s="34">
        <v>0</v>
      </c>
      <c r="AO539" s="34">
        <v>0</v>
      </c>
      <c r="AP539" s="34" t="s">
        <v>389</v>
      </c>
      <c r="AQ539" s="34">
        <v>39</v>
      </c>
      <c r="AR539" s="34" t="s">
        <v>598</v>
      </c>
      <c r="AS539" s="34">
        <v>230448</v>
      </c>
      <c r="AT539" s="34">
        <v>2304.48</v>
      </c>
      <c r="AU539" s="34" t="s">
        <v>408</v>
      </c>
      <c r="AV539" s="43" t="s">
        <v>1079</v>
      </c>
      <c r="AW539" t="str">
        <f t="shared" si="24"/>
        <v>749680450THXXGX MXLHXMXM DXRX1935.75SIMSIMSIM190119217944761.875FNEL044761.87542215.87543538.87543538.875000000AMIL39ONE LINCX LT3 NACIONAL QP2304482304.48ATIVORepasse</v>
      </c>
      <c r="AX539">
        <f t="shared" si="26"/>
        <v>1</v>
      </c>
      <c r="AY539">
        <v>7</v>
      </c>
      <c r="AZ539">
        <v>1</v>
      </c>
      <c r="BA539">
        <f t="shared" si="25"/>
        <v>1</v>
      </c>
    </row>
    <row r="540" spans="1:53">
      <c r="A540" s="33"/>
      <c r="B540" s="33"/>
      <c r="C540" s="33"/>
      <c r="D540" s="33"/>
      <c r="E540" s="33"/>
      <c r="F540" s="36"/>
      <c r="G540" s="33"/>
      <c r="H540" s="33"/>
      <c r="I540" s="33"/>
      <c r="J540" s="36">
        <v>74968045</v>
      </c>
      <c r="K540" s="30">
        <v>0</v>
      </c>
      <c r="L540" s="36" t="s">
        <v>947</v>
      </c>
      <c r="M540" s="33"/>
      <c r="N540" s="33"/>
      <c r="O540" s="33"/>
      <c r="P540" s="33"/>
      <c r="Q540" s="33"/>
      <c r="R540" s="36">
        <v>1935.75</v>
      </c>
      <c r="S540" s="36" t="s">
        <v>404</v>
      </c>
      <c r="T540" s="36" t="s">
        <v>404</v>
      </c>
      <c r="U540" s="36" t="s">
        <v>404</v>
      </c>
      <c r="V540" s="36">
        <v>19</v>
      </c>
      <c r="W540" s="36">
        <v>0</v>
      </c>
      <c r="X540" s="36">
        <v>1</v>
      </c>
      <c r="Y540" s="36">
        <v>192179</v>
      </c>
      <c r="Z540" s="37">
        <v>44761.875</v>
      </c>
      <c r="AA540" s="36" t="s">
        <v>387</v>
      </c>
      <c r="AB540" s="36">
        <v>0</v>
      </c>
      <c r="AC540" s="37"/>
      <c r="AD540" s="37">
        <v>44761.875</v>
      </c>
      <c r="AE540" s="37">
        <v>42215.875</v>
      </c>
      <c r="AF540" s="37">
        <v>43538.875</v>
      </c>
      <c r="AG540" s="37"/>
      <c r="AH540" s="37">
        <v>43538.875</v>
      </c>
      <c r="AI540" s="36"/>
      <c r="AJ540" s="36">
        <v>0</v>
      </c>
      <c r="AK540" s="36">
        <v>0</v>
      </c>
      <c r="AL540" s="36">
        <v>0</v>
      </c>
      <c r="AM540" s="36">
        <v>0</v>
      </c>
      <c r="AN540" s="36">
        <v>0</v>
      </c>
      <c r="AO540" s="36">
        <v>0</v>
      </c>
      <c r="AP540" s="36" t="s">
        <v>389</v>
      </c>
      <c r="AQ540" s="36">
        <v>39</v>
      </c>
      <c r="AR540" s="36" t="s">
        <v>598</v>
      </c>
      <c r="AS540" s="36">
        <v>230448</v>
      </c>
      <c r="AT540" s="36">
        <v>2304.48</v>
      </c>
      <c r="AU540" s="36" t="s">
        <v>408</v>
      </c>
      <c r="AV540" s="43" t="s">
        <v>1079</v>
      </c>
      <c r="AW540" t="str">
        <f t="shared" si="24"/>
        <v>749680450THXXGX MXLHXMXM DXRX1935.75SIMSIMSIM190119217944761.875FNEL044761.87542215.87543538.87543538.875000000AMIL39ONE LINCX LT3 NACIONAL QP2304482304.48ATIVORepasse</v>
      </c>
      <c r="AX540">
        <f t="shared" si="26"/>
        <v>1</v>
      </c>
      <c r="AY540">
        <v>7</v>
      </c>
      <c r="AZ540">
        <v>1</v>
      </c>
      <c r="BA540">
        <f t="shared" si="25"/>
        <v>1</v>
      </c>
    </row>
    <row r="541" spans="1:53">
      <c r="A541" s="33"/>
      <c r="B541" s="33"/>
      <c r="C541" s="33"/>
      <c r="D541" s="33"/>
      <c r="E541" s="33"/>
      <c r="F541" s="36">
        <v>1189459000</v>
      </c>
      <c r="G541" s="33"/>
      <c r="H541" s="33"/>
      <c r="I541" s="33"/>
      <c r="J541" s="36">
        <v>75046702</v>
      </c>
      <c r="K541" s="30">
        <v>0</v>
      </c>
      <c r="L541" s="36" t="s">
        <v>590</v>
      </c>
      <c r="M541" s="33"/>
      <c r="N541" s="33"/>
      <c r="O541" s="33"/>
      <c r="P541" s="33"/>
      <c r="Q541" s="33"/>
      <c r="R541" s="36">
        <v>923.24</v>
      </c>
      <c r="S541" s="36" t="s">
        <v>404</v>
      </c>
      <c r="T541" s="36" t="s">
        <v>404</v>
      </c>
      <c r="U541" s="36" t="s">
        <v>386</v>
      </c>
      <c r="V541" s="36">
        <v>19</v>
      </c>
      <c r="W541" s="36">
        <v>0</v>
      </c>
      <c r="X541" s="36">
        <v>1</v>
      </c>
      <c r="Y541" s="36">
        <v>194404</v>
      </c>
      <c r="Z541" s="37">
        <v>44777.875</v>
      </c>
      <c r="AA541" s="36" t="s">
        <v>387</v>
      </c>
      <c r="AB541" s="36">
        <v>0</v>
      </c>
      <c r="AC541" s="37">
        <v>44741.875</v>
      </c>
      <c r="AD541" s="37">
        <v>44777.875</v>
      </c>
      <c r="AE541" s="37">
        <v>36038.875</v>
      </c>
      <c r="AF541" s="37">
        <v>44741.875</v>
      </c>
      <c r="AG541" s="37"/>
      <c r="AH541" s="37">
        <v>43555.875</v>
      </c>
      <c r="AI541" s="36"/>
      <c r="AJ541" s="36">
        <v>0</v>
      </c>
      <c r="AK541" s="36">
        <v>0</v>
      </c>
      <c r="AL541" s="36">
        <v>0</v>
      </c>
      <c r="AM541" s="36">
        <v>0</v>
      </c>
      <c r="AN541" s="36">
        <v>0</v>
      </c>
      <c r="AO541" s="36">
        <v>0</v>
      </c>
      <c r="AP541" s="36" t="s">
        <v>389</v>
      </c>
      <c r="AQ541" s="36">
        <v>39</v>
      </c>
      <c r="AR541" s="36" t="s">
        <v>390</v>
      </c>
      <c r="AS541" s="36">
        <v>10991</v>
      </c>
      <c r="AT541" s="36">
        <v>1099.0999999999999</v>
      </c>
      <c r="AU541" s="36" t="s">
        <v>391</v>
      </c>
      <c r="AV541" s="43" t="s">
        <v>1079</v>
      </c>
      <c r="AW541" t="str">
        <f t="shared" si="24"/>
        <v>1189459000750467020JULXX BXTTXNWXURT DX XNTX RXTTX923.24SIMSIMNÃO190119440444777.875FNEL044741.87544777.87536038.87544741.87543555.875000000AMIL39AMIL 400 QP NACIONAL109911099.1INATIVORepasse</v>
      </c>
      <c r="AX541">
        <f t="shared" si="26"/>
        <v>0</v>
      </c>
      <c r="AY541">
        <v>8</v>
      </c>
      <c r="AZ541">
        <v>1</v>
      </c>
      <c r="BA541">
        <f t="shared" si="25"/>
        <v>0</v>
      </c>
    </row>
    <row r="542" spans="1:53">
      <c r="A542" s="33"/>
      <c r="B542" s="33"/>
      <c r="C542" s="33"/>
      <c r="D542" s="33"/>
      <c r="E542" s="33"/>
      <c r="F542" s="34">
        <v>1189459000</v>
      </c>
      <c r="G542" s="33"/>
      <c r="H542" s="33"/>
      <c r="I542" s="33"/>
      <c r="J542" s="34">
        <v>75046703</v>
      </c>
      <c r="K542" s="29">
        <v>0</v>
      </c>
      <c r="L542" s="34" t="s">
        <v>591</v>
      </c>
      <c r="M542" s="33"/>
      <c r="N542" s="33"/>
      <c r="O542" s="33"/>
      <c r="P542" s="33"/>
      <c r="Q542" s="33"/>
      <c r="R542" s="34">
        <v>738.6</v>
      </c>
      <c r="S542" s="34" t="s">
        <v>404</v>
      </c>
      <c r="T542" s="34" t="s">
        <v>404</v>
      </c>
      <c r="U542" s="34" t="s">
        <v>386</v>
      </c>
      <c r="V542" s="34">
        <v>19</v>
      </c>
      <c r="W542" s="34">
        <v>0</v>
      </c>
      <c r="X542" s="34">
        <v>1</v>
      </c>
      <c r="Y542" s="34">
        <v>194404</v>
      </c>
      <c r="Z542" s="35">
        <v>44777.875</v>
      </c>
      <c r="AA542" s="34" t="s">
        <v>387</v>
      </c>
      <c r="AB542" s="34">
        <v>1</v>
      </c>
      <c r="AC542" s="35">
        <v>44741.875</v>
      </c>
      <c r="AD542" s="35">
        <v>44777.875</v>
      </c>
      <c r="AE542" s="35">
        <v>43531.875</v>
      </c>
      <c r="AF542" s="35">
        <v>44741.875</v>
      </c>
      <c r="AG542" s="35"/>
      <c r="AH542" s="35">
        <v>43555.875</v>
      </c>
      <c r="AI542" s="34"/>
      <c r="AJ542" s="34">
        <v>0</v>
      </c>
      <c r="AK542" s="34">
        <v>0</v>
      </c>
      <c r="AL542" s="34">
        <v>0</v>
      </c>
      <c r="AM542" s="34">
        <v>0</v>
      </c>
      <c r="AN542" s="34">
        <v>0</v>
      </c>
      <c r="AO542" s="34">
        <v>0</v>
      </c>
      <c r="AP542" s="34" t="s">
        <v>389</v>
      </c>
      <c r="AQ542" s="34">
        <v>39</v>
      </c>
      <c r="AR542" s="34" t="s">
        <v>390</v>
      </c>
      <c r="AS542" s="34">
        <v>87928</v>
      </c>
      <c r="AT542" s="34">
        <v>879.28</v>
      </c>
      <c r="AU542" s="34" t="s">
        <v>391</v>
      </c>
      <c r="AV542" s="43" t="s">
        <v>1079</v>
      </c>
      <c r="AW542" t="str">
        <f t="shared" si="24"/>
        <v>1189459000750467030TXRXX MXWHXDX BXTTXNWXURT738.6SIMSIMNÃO190119440444777.875FNEL144741.87544777.87543531.87544741.87543555.875000000AMIL39AMIL 400 QP NACIONAL87928879.28INATIVORepasse</v>
      </c>
      <c r="AX542">
        <f t="shared" si="26"/>
        <v>0</v>
      </c>
      <c r="AY542">
        <v>8</v>
      </c>
      <c r="AZ542">
        <v>1</v>
      </c>
      <c r="BA542">
        <f t="shared" si="25"/>
        <v>0</v>
      </c>
    </row>
    <row r="543" spans="1:53">
      <c r="A543" s="33"/>
      <c r="B543" s="33"/>
      <c r="C543" s="33"/>
      <c r="D543" s="33"/>
      <c r="E543" s="33"/>
      <c r="F543" s="34">
        <v>1189455000</v>
      </c>
      <c r="G543" s="33"/>
      <c r="H543" s="33"/>
      <c r="I543" s="33"/>
      <c r="J543" s="34">
        <v>75051190</v>
      </c>
      <c r="K543" s="29">
        <v>0</v>
      </c>
      <c r="L543" s="34" t="s">
        <v>593</v>
      </c>
      <c r="M543" s="33"/>
      <c r="N543" s="33"/>
      <c r="O543" s="33"/>
      <c r="P543" s="33"/>
      <c r="Q543" s="33"/>
      <c r="R543" s="34">
        <v>1287.56</v>
      </c>
      <c r="S543" s="34" t="s">
        <v>404</v>
      </c>
      <c r="T543" s="34" t="s">
        <v>404</v>
      </c>
      <c r="U543" s="34" t="s">
        <v>404</v>
      </c>
      <c r="V543" s="34">
        <v>19</v>
      </c>
      <c r="W543" s="34">
        <v>0</v>
      </c>
      <c r="X543" s="34">
        <v>1</v>
      </c>
      <c r="Y543" s="34">
        <v>194553</v>
      </c>
      <c r="Z543" s="35">
        <v>44777.875</v>
      </c>
      <c r="AA543" s="34" t="s">
        <v>387</v>
      </c>
      <c r="AB543" s="34">
        <v>0</v>
      </c>
      <c r="AC543" s="35">
        <v>44755.875</v>
      </c>
      <c r="AD543" s="35">
        <v>44777.875</v>
      </c>
      <c r="AE543" s="35">
        <v>38926.875</v>
      </c>
      <c r="AF543" s="35">
        <v>44755.875</v>
      </c>
      <c r="AG543" s="35"/>
      <c r="AH543" s="35">
        <v>43555.875</v>
      </c>
      <c r="AI543" s="34"/>
      <c r="AJ543" s="34">
        <v>0</v>
      </c>
      <c r="AK543" s="34">
        <v>0</v>
      </c>
      <c r="AL543" s="34">
        <v>0</v>
      </c>
      <c r="AM543" s="34">
        <v>0</v>
      </c>
      <c r="AN543" s="34">
        <v>0</v>
      </c>
      <c r="AO543" s="34">
        <v>0</v>
      </c>
      <c r="AP543" s="34" t="s">
        <v>389</v>
      </c>
      <c r="AQ543" s="34">
        <v>39</v>
      </c>
      <c r="AR543" s="34" t="s">
        <v>398</v>
      </c>
      <c r="AS543" s="34">
        <v>153282</v>
      </c>
      <c r="AT543" s="34">
        <v>1532.82</v>
      </c>
      <c r="AU543" s="34" t="s">
        <v>391</v>
      </c>
      <c r="AV543" s="43" t="s">
        <v>1079</v>
      </c>
      <c r="AW543" t="str">
        <f t="shared" si="24"/>
        <v>1189455000750511900XLVXNX NXXMX DX XLVX WXNWXXWXX1287.56SIMSIMSIM190119455344777.875FNEL044755.87544777.87538926.87544755.87543555.875000000AMIL39AMIL 500 QP NACIONAL1532821532.82INATIVORepasse</v>
      </c>
      <c r="AX543">
        <f t="shared" si="26"/>
        <v>0</v>
      </c>
      <c r="AY543">
        <v>8</v>
      </c>
      <c r="AZ543">
        <v>1</v>
      </c>
      <c r="BA543">
        <f t="shared" si="25"/>
        <v>0</v>
      </c>
    </row>
    <row r="544" spans="1:53">
      <c r="A544" s="33"/>
      <c r="B544" s="33"/>
      <c r="C544" s="33"/>
      <c r="D544" s="33"/>
      <c r="E544" s="33"/>
      <c r="F544" s="36">
        <v>1191014000</v>
      </c>
      <c r="G544" s="33"/>
      <c r="H544" s="33"/>
      <c r="I544" s="33"/>
      <c r="J544" s="36">
        <v>75062499</v>
      </c>
      <c r="K544" s="30">
        <v>0</v>
      </c>
      <c r="L544" s="36" t="s">
        <v>594</v>
      </c>
      <c r="M544" s="33"/>
      <c r="N544" s="33"/>
      <c r="O544" s="33"/>
      <c r="P544" s="33"/>
      <c r="Q544" s="33"/>
      <c r="R544" s="36">
        <v>1377.8</v>
      </c>
      <c r="S544" s="36" t="s">
        <v>404</v>
      </c>
      <c r="T544" s="36" t="s">
        <v>404</v>
      </c>
      <c r="U544" s="36" t="s">
        <v>404</v>
      </c>
      <c r="V544" s="36">
        <v>19</v>
      </c>
      <c r="W544" s="36">
        <v>0</v>
      </c>
      <c r="X544" s="36">
        <v>1</v>
      </c>
      <c r="Y544" s="36">
        <v>194578</v>
      </c>
      <c r="Z544" s="37">
        <v>44777.875</v>
      </c>
      <c r="AA544" s="36" t="s">
        <v>387</v>
      </c>
      <c r="AB544" s="36">
        <v>0</v>
      </c>
      <c r="AC544" s="37">
        <v>44770.875</v>
      </c>
      <c r="AD544" s="37">
        <v>44777.875</v>
      </c>
      <c r="AE544" s="37">
        <v>40345.875</v>
      </c>
      <c r="AF544" s="37">
        <v>44770.875</v>
      </c>
      <c r="AG544" s="37"/>
      <c r="AH544" s="37">
        <v>43555.875</v>
      </c>
      <c r="AI544" s="36"/>
      <c r="AJ544" s="36">
        <v>0</v>
      </c>
      <c r="AK544" s="36">
        <v>0</v>
      </c>
      <c r="AL544" s="36">
        <v>0</v>
      </c>
      <c r="AM544" s="36">
        <v>0</v>
      </c>
      <c r="AN544" s="36">
        <v>0</v>
      </c>
      <c r="AO544" s="36">
        <v>0</v>
      </c>
      <c r="AP544" s="36" t="s">
        <v>389</v>
      </c>
      <c r="AQ544" s="36">
        <v>39</v>
      </c>
      <c r="AR544" s="36" t="s">
        <v>595</v>
      </c>
      <c r="AS544" s="36">
        <v>164027</v>
      </c>
      <c r="AT544" s="36">
        <v>1640.27</v>
      </c>
      <c r="AU544" s="36" t="s">
        <v>391</v>
      </c>
      <c r="AV544" s="43" t="s">
        <v>1079</v>
      </c>
      <c r="AW544" t="str">
        <f t="shared" si="24"/>
        <v>1191014000750624990XTXVXX WXRRXX PXRTX1377.8SIMSIMSIM190119457844777.875FNEL044770.87544777.87540345.87544770.87543555.875000000AMIL39AMIL 700 QP NACIONAL COPART1640271640.27INATIVORepasse</v>
      </c>
      <c r="AX544">
        <f t="shared" si="26"/>
        <v>0</v>
      </c>
      <c r="AY544">
        <v>8</v>
      </c>
      <c r="AZ544">
        <v>1</v>
      </c>
      <c r="BA544">
        <f t="shared" si="25"/>
        <v>0</v>
      </c>
    </row>
    <row r="545" spans="1:53">
      <c r="A545" s="33"/>
      <c r="B545" s="33"/>
      <c r="C545" s="33"/>
      <c r="D545" s="33"/>
      <c r="E545" s="33"/>
      <c r="F545" s="36">
        <v>1189449000</v>
      </c>
      <c r="G545" s="33"/>
      <c r="H545" s="33"/>
      <c r="I545" s="33"/>
      <c r="J545" s="36">
        <v>75079741</v>
      </c>
      <c r="K545" s="30">
        <v>0</v>
      </c>
      <c r="L545" s="36" t="s">
        <v>588</v>
      </c>
      <c r="M545" s="33"/>
      <c r="N545" s="33"/>
      <c r="O545" s="33"/>
      <c r="P545" s="33"/>
      <c r="Q545" s="33"/>
      <c r="R545" s="36">
        <v>416.82</v>
      </c>
      <c r="S545" s="36" t="s">
        <v>404</v>
      </c>
      <c r="T545" s="36" t="s">
        <v>404</v>
      </c>
      <c r="U545" s="36" t="s">
        <v>404</v>
      </c>
      <c r="V545" s="36">
        <v>19</v>
      </c>
      <c r="W545" s="36">
        <v>0</v>
      </c>
      <c r="X545" s="36">
        <v>1</v>
      </c>
      <c r="Y545" s="36">
        <v>194395</v>
      </c>
      <c r="Z545" s="37">
        <v>44777.875</v>
      </c>
      <c r="AA545" s="36" t="s">
        <v>387</v>
      </c>
      <c r="AB545" s="36">
        <v>0</v>
      </c>
      <c r="AC545" s="37">
        <v>44754.875</v>
      </c>
      <c r="AD545" s="37">
        <v>44777.875</v>
      </c>
      <c r="AE545" s="37">
        <v>42530.875</v>
      </c>
      <c r="AF545" s="37">
        <v>44754.875</v>
      </c>
      <c r="AG545" s="37">
        <v>43796.875</v>
      </c>
      <c r="AH545" s="37">
        <v>43555.875</v>
      </c>
      <c r="AI545" s="36"/>
      <c r="AJ545" s="36">
        <v>0</v>
      </c>
      <c r="AK545" s="36">
        <v>0</v>
      </c>
      <c r="AL545" s="36">
        <v>0</v>
      </c>
      <c r="AM545" s="36">
        <v>0</v>
      </c>
      <c r="AN545" s="36">
        <v>0</v>
      </c>
      <c r="AO545" s="36">
        <v>0</v>
      </c>
      <c r="AP545" s="36" t="s">
        <v>389</v>
      </c>
      <c r="AQ545" s="36">
        <v>39</v>
      </c>
      <c r="AR545" s="36" t="s">
        <v>574</v>
      </c>
      <c r="AS545" s="36">
        <v>49621</v>
      </c>
      <c r="AT545" s="36">
        <v>496.21</v>
      </c>
      <c r="AU545" s="36" t="s">
        <v>391</v>
      </c>
      <c r="AV545" s="43" t="s">
        <v>1079</v>
      </c>
      <c r="AW545" t="str">
        <f t="shared" si="24"/>
        <v>1189449000750797410YURX FXGUXXRX WXRVXLHX416.82SIMSIMSIM190119439544777.875FNEL044754.87544777.87542530.87544754.87543796.87543555.875000000AMIL39NEXT 1049621496.21INATIVORepasse</v>
      </c>
      <c r="AX545">
        <f t="shared" si="26"/>
        <v>0</v>
      </c>
      <c r="AY545">
        <v>8</v>
      </c>
      <c r="AZ545">
        <v>1</v>
      </c>
      <c r="BA545">
        <f t="shared" si="25"/>
        <v>0</v>
      </c>
    </row>
    <row r="546" spans="1:53">
      <c r="A546" s="33"/>
      <c r="B546" s="33"/>
      <c r="C546" s="33"/>
      <c r="D546" s="33"/>
      <c r="E546" s="33"/>
      <c r="F546" s="34">
        <v>1189449000</v>
      </c>
      <c r="G546" s="33"/>
      <c r="H546" s="33"/>
      <c r="I546" s="33"/>
      <c r="J546" s="34">
        <v>75080003</v>
      </c>
      <c r="K546" s="29">
        <v>0</v>
      </c>
      <c r="L546" s="34" t="s">
        <v>589</v>
      </c>
      <c r="M546" s="33"/>
      <c r="N546" s="33"/>
      <c r="O546" s="33"/>
      <c r="P546" s="33"/>
      <c r="Q546" s="33"/>
      <c r="R546" s="34">
        <v>664.5</v>
      </c>
      <c r="S546" s="34" t="s">
        <v>404</v>
      </c>
      <c r="T546" s="34" t="s">
        <v>404</v>
      </c>
      <c r="U546" s="34" t="s">
        <v>404</v>
      </c>
      <c r="V546" s="34">
        <v>19</v>
      </c>
      <c r="W546" s="34">
        <v>0</v>
      </c>
      <c r="X546" s="34">
        <v>1</v>
      </c>
      <c r="Y546" s="34">
        <v>194402</v>
      </c>
      <c r="Z546" s="35">
        <v>44777.875</v>
      </c>
      <c r="AA546" s="34" t="s">
        <v>387</v>
      </c>
      <c r="AB546" s="34">
        <v>0</v>
      </c>
      <c r="AC546" s="35"/>
      <c r="AD546" s="35">
        <v>44777.875</v>
      </c>
      <c r="AE546" s="35">
        <v>34682.916666666664</v>
      </c>
      <c r="AF546" s="35">
        <v>43555.875</v>
      </c>
      <c r="AG546" s="35"/>
      <c r="AH546" s="35">
        <v>43555.875</v>
      </c>
      <c r="AI546" s="34"/>
      <c r="AJ546" s="34">
        <v>0</v>
      </c>
      <c r="AK546" s="34">
        <v>0</v>
      </c>
      <c r="AL546" s="34">
        <v>0</v>
      </c>
      <c r="AM546" s="34">
        <v>0</v>
      </c>
      <c r="AN546" s="34">
        <v>0</v>
      </c>
      <c r="AO546" s="34">
        <v>0</v>
      </c>
      <c r="AP546" s="34" t="s">
        <v>389</v>
      </c>
      <c r="AQ546" s="34">
        <v>39</v>
      </c>
      <c r="AR546" s="34" t="s">
        <v>400</v>
      </c>
      <c r="AS546" s="34">
        <v>79106</v>
      </c>
      <c r="AT546" s="34">
        <v>791.06</v>
      </c>
      <c r="AU546" s="34" t="s">
        <v>408</v>
      </c>
      <c r="AV546" s="43" t="s">
        <v>1079</v>
      </c>
      <c r="AW546" t="str">
        <f t="shared" si="24"/>
        <v>1189449000750800030PXULX MXRXXRX DX XLXVXXRX664.5SIMSIMSIM190119440244777.875FNEL044777.87534682.916666666743555.87543555.875000000AMIL39NEXT MUNICIPAL SÃO PAULO79106791.06ATIVORepasse</v>
      </c>
      <c r="AX546">
        <f t="shared" si="26"/>
        <v>0</v>
      </c>
      <c r="AY546">
        <v>8</v>
      </c>
      <c r="AZ546">
        <v>1</v>
      </c>
      <c r="BA546">
        <f t="shared" si="25"/>
        <v>0</v>
      </c>
    </row>
    <row r="547" spans="1:53">
      <c r="A547" s="33"/>
      <c r="B547" s="33"/>
      <c r="C547" s="33"/>
      <c r="D547" s="33"/>
      <c r="E547" s="33"/>
      <c r="F547" s="36">
        <v>1189449000</v>
      </c>
      <c r="G547" s="33"/>
      <c r="H547" s="33"/>
      <c r="I547" s="33"/>
      <c r="J547" s="36">
        <v>75081390</v>
      </c>
      <c r="K547" s="30">
        <v>0</v>
      </c>
      <c r="L547" s="36" t="s">
        <v>592</v>
      </c>
      <c r="M547" s="33"/>
      <c r="N547" s="33"/>
      <c r="O547" s="33"/>
      <c r="P547" s="33"/>
      <c r="Q547" s="33"/>
      <c r="R547" s="36">
        <v>416.82</v>
      </c>
      <c r="S547" s="36" t="s">
        <v>404</v>
      </c>
      <c r="T547" s="36" t="s">
        <v>404</v>
      </c>
      <c r="U547" s="36" t="s">
        <v>404</v>
      </c>
      <c r="V547" s="36">
        <v>19</v>
      </c>
      <c r="W547" s="36">
        <v>0</v>
      </c>
      <c r="X547" s="36">
        <v>1</v>
      </c>
      <c r="Y547" s="36">
        <v>194517</v>
      </c>
      <c r="Z547" s="37">
        <v>44777.875</v>
      </c>
      <c r="AA547" s="36" t="s">
        <v>387</v>
      </c>
      <c r="AB547" s="36">
        <v>0</v>
      </c>
      <c r="AC547" s="37">
        <v>44749.875</v>
      </c>
      <c r="AD547" s="37">
        <v>44777.875</v>
      </c>
      <c r="AE547" s="37">
        <v>42824.875</v>
      </c>
      <c r="AF547" s="37">
        <v>44749.875</v>
      </c>
      <c r="AG547" s="37"/>
      <c r="AH547" s="37">
        <v>43555.875</v>
      </c>
      <c r="AI547" s="36"/>
      <c r="AJ547" s="36">
        <v>0</v>
      </c>
      <c r="AK547" s="36">
        <v>0</v>
      </c>
      <c r="AL547" s="36">
        <v>0</v>
      </c>
      <c r="AM547" s="36">
        <v>0</v>
      </c>
      <c r="AN547" s="36">
        <v>0</v>
      </c>
      <c r="AO547" s="36">
        <v>0</v>
      </c>
      <c r="AP547" s="36" t="s">
        <v>389</v>
      </c>
      <c r="AQ547" s="36">
        <v>39</v>
      </c>
      <c r="AR547" s="36" t="s">
        <v>400</v>
      </c>
      <c r="AS547" s="36">
        <v>49621</v>
      </c>
      <c r="AT547" s="36">
        <v>496.21</v>
      </c>
      <c r="AU547" s="36" t="s">
        <v>391</v>
      </c>
      <c r="AV547" s="43" t="s">
        <v>1079</v>
      </c>
      <c r="AW547" t="str">
        <f t="shared" si="24"/>
        <v>1189449000750813900MXRXXNX FXRNXNDX RXDRXGUX BUXNX416.82SIMSIMSIM190119451744777.875FNEL044749.87544777.87542824.87544749.87543555.875000000AMIL39NEXT MUNICIPAL SÃO PAULO49621496.21INATIVORepasse</v>
      </c>
      <c r="AX547">
        <f t="shared" si="26"/>
        <v>0</v>
      </c>
      <c r="AY547">
        <v>8</v>
      </c>
      <c r="AZ547">
        <v>1</v>
      </c>
      <c r="BA547">
        <f t="shared" si="25"/>
        <v>0</v>
      </c>
    </row>
    <row r="548" spans="1:53">
      <c r="A548" s="33"/>
      <c r="B548" s="33"/>
      <c r="C548" s="33"/>
      <c r="D548" s="33"/>
      <c r="E548" s="33"/>
      <c r="F548" s="34"/>
      <c r="G548" s="33"/>
      <c r="H548" s="33"/>
      <c r="I548" s="33"/>
      <c r="J548" s="34">
        <v>75175309</v>
      </c>
      <c r="K548" s="29">
        <v>0</v>
      </c>
      <c r="L548" s="34" t="s">
        <v>950</v>
      </c>
      <c r="M548" s="33"/>
      <c r="N548" s="33"/>
      <c r="O548" s="33"/>
      <c r="P548" s="33"/>
      <c r="Q548" s="33"/>
      <c r="R548" s="34">
        <v>1475.23</v>
      </c>
      <c r="S548" s="34" t="s">
        <v>404</v>
      </c>
      <c r="T548" s="34" t="s">
        <v>404</v>
      </c>
      <c r="U548" s="34" t="s">
        <v>404</v>
      </c>
      <c r="V548" s="34">
        <v>232</v>
      </c>
      <c r="W548" s="34">
        <v>0</v>
      </c>
      <c r="X548" s="34">
        <v>1</v>
      </c>
      <c r="Y548" s="34">
        <v>207601</v>
      </c>
      <c r="Z548" s="35">
        <v>44761.875</v>
      </c>
      <c r="AA548" s="34" t="s">
        <v>499</v>
      </c>
      <c r="AB548" s="34">
        <v>0</v>
      </c>
      <c r="AC548" s="35"/>
      <c r="AD548" s="35">
        <v>44761.875</v>
      </c>
      <c r="AE548" s="35">
        <v>32663.875</v>
      </c>
      <c r="AF548" s="35">
        <v>43569.875</v>
      </c>
      <c r="AG548" s="35"/>
      <c r="AH548" s="35">
        <v>43569.875</v>
      </c>
      <c r="AI548" s="34"/>
      <c r="AJ548" s="34">
        <v>0</v>
      </c>
      <c r="AK548" s="34">
        <v>0</v>
      </c>
      <c r="AL548" s="34">
        <v>0</v>
      </c>
      <c r="AM548" s="34">
        <v>0</v>
      </c>
      <c r="AN548" s="34">
        <v>0</v>
      </c>
      <c r="AO548" s="34">
        <v>0</v>
      </c>
      <c r="AP548" s="34" t="s">
        <v>389</v>
      </c>
      <c r="AQ548" s="34">
        <v>38</v>
      </c>
      <c r="AR548" s="34" t="s">
        <v>476</v>
      </c>
      <c r="AS548" s="34">
        <v>177736</v>
      </c>
      <c r="AT548" s="34">
        <v>1777.36</v>
      </c>
      <c r="AU548" s="34" t="s">
        <v>408</v>
      </c>
      <c r="AV548" s="43" t="s">
        <v>1079</v>
      </c>
      <c r="AW548" t="str">
        <f t="shared" si="24"/>
        <v>751753090LUZXX LXURXNX RXBXXRX DX WXRVXLHX WXMPXDXNXX1475.23SIMSIMSIM2320120760144761.875SEEB - BA044761.87532663.87543569.87543569.875000000AMIL38AMIL 400 QC NACIONAL1777361777.36ATIVORepasse</v>
      </c>
      <c r="AX548">
        <f t="shared" si="26"/>
        <v>0</v>
      </c>
      <c r="AY548">
        <v>7</v>
      </c>
      <c r="AZ548">
        <v>1</v>
      </c>
      <c r="BA548">
        <f t="shared" si="25"/>
        <v>0</v>
      </c>
    </row>
    <row r="549" spans="1:53">
      <c r="A549" s="33"/>
      <c r="B549" s="33"/>
      <c r="C549" s="33"/>
      <c r="D549" s="33"/>
      <c r="E549" s="33"/>
      <c r="F549" s="36"/>
      <c r="G549" s="33"/>
      <c r="H549" s="33"/>
      <c r="I549" s="33"/>
      <c r="J549" s="36">
        <v>75175309</v>
      </c>
      <c r="K549" s="30">
        <v>0</v>
      </c>
      <c r="L549" s="36" t="s">
        <v>950</v>
      </c>
      <c r="M549" s="33"/>
      <c r="N549" s="33"/>
      <c r="O549" s="33"/>
      <c r="P549" s="33"/>
      <c r="Q549" s="33"/>
      <c r="R549" s="36">
        <v>1475.23</v>
      </c>
      <c r="S549" s="36" t="s">
        <v>404</v>
      </c>
      <c r="T549" s="36" t="s">
        <v>404</v>
      </c>
      <c r="U549" s="36" t="s">
        <v>404</v>
      </c>
      <c r="V549" s="36">
        <v>232</v>
      </c>
      <c r="W549" s="36">
        <v>0</v>
      </c>
      <c r="X549" s="36">
        <v>1</v>
      </c>
      <c r="Y549" s="36">
        <v>207601</v>
      </c>
      <c r="Z549" s="37">
        <v>44761.875</v>
      </c>
      <c r="AA549" s="36" t="s">
        <v>499</v>
      </c>
      <c r="AB549" s="36">
        <v>0</v>
      </c>
      <c r="AC549" s="37"/>
      <c r="AD549" s="37">
        <v>44761.875</v>
      </c>
      <c r="AE549" s="37">
        <v>32663.875</v>
      </c>
      <c r="AF549" s="37">
        <v>43569.875</v>
      </c>
      <c r="AG549" s="37"/>
      <c r="AH549" s="37">
        <v>43569.875</v>
      </c>
      <c r="AI549" s="36"/>
      <c r="AJ549" s="36">
        <v>0</v>
      </c>
      <c r="AK549" s="36">
        <v>0</v>
      </c>
      <c r="AL549" s="36">
        <v>0</v>
      </c>
      <c r="AM549" s="36">
        <v>0</v>
      </c>
      <c r="AN549" s="36">
        <v>0</v>
      </c>
      <c r="AO549" s="36">
        <v>0</v>
      </c>
      <c r="AP549" s="36" t="s">
        <v>389</v>
      </c>
      <c r="AQ549" s="36">
        <v>38</v>
      </c>
      <c r="AR549" s="36" t="s">
        <v>476</v>
      </c>
      <c r="AS549" s="36">
        <v>177736</v>
      </c>
      <c r="AT549" s="36">
        <v>1777.36</v>
      </c>
      <c r="AU549" s="36" t="s">
        <v>408</v>
      </c>
      <c r="AV549" s="43" t="s">
        <v>1079</v>
      </c>
      <c r="AW549" t="str">
        <f t="shared" si="24"/>
        <v>751753090LUZXX LXURXNX RXBXXRX DX WXRVXLHX WXMPXDXNXX1475.23SIMSIMSIM2320120760144761.875SEEB - BA044761.87532663.87543569.87543569.875000000AMIL38AMIL 400 QC NACIONAL1777361777.36ATIVORepasse</v>
      </c>
      <c r="AX549">
        <f t="shared" si="26"/>
        <v>1</v>
      </c>
      <c r="AY549">
        <v>7</v>
      </c>
      <c r="AZ549">
        <v>1</v>
      </c>
      <c r="BA549">
        <f t="shared" si="25"/>
        <v>1</v>
      </c>
    </row>
    <row r="550" spans="1:53">
      <c r="A550" s="33"/>
      <c r="B550" s="33"/>
      <c r="C550" s="33"/>
      <c r="D550" s="33"/>
      <c r="E550" s="33"/>
      <c r="F550" s="34"/>
      <c r="G550" s="33"/>
      <c r="H550" s="33"/>
      <c r="I550" s="33"/>
      <c r="J550" s="34">
        <v>75175309</v>
      </c>
      <c r="K550" s="29">
        <v>0</v>
      </c>
      <c r="L550" s="34" t="s">
        <v>950</v>
      </c>
      <c r="M550" s="33"/>
      <c r="N550" s="33"/>
      <c r="O550" s="33"/>
      <c r="P550" s="33"/>
      <c r="Q550" s="33"/>
      <c r="R550" s="34">
        <v>1475.23</v>
      </c>
      <c r="S550" s="34" t="s">
        <v>404</v>
      </c>
      <c r="T550" s="34" t="s">
        <v>404</v>
      </c>
      <c r="U550" s="34" t="s">
        <v>404</v>
      </c>
      <c r="V550" s="34">
        <v>232</v>
      </c>
      <c r="W550" s="34">
        <v>0</v>
      </c>
      <c r="X550" s="34">
        <v>1</v>
      </c>
      <c r="Y550" s="34">
        <v>207601</v>
      </c>
      <c r="Z550" s="35">
        <v>44761.875</v>
      </c>
      <c r="AA550" s="34" t="s">
        <v>499</v>
      </c>
      <c r="AB550" s="34">
        <v>0</v>
      </c>
      <c r="AC550" s="35"/>
      <c r="AD550" s="35">
        <v>44761.875</v>
      </c>
      <c r="AE550" s="35">
        <v>32663.875</v>
      </c>
      <c r="AF550" s="35">
        <v>43569.875</v>
      </c>
      <c r="AG550" s="35"/>
      <c r="AH550" s="35">
        <v>43569.875</v>
      </c>
      <c r="AI550" s="34"/>
      <c r="AJ550" s="34">
        <v>0</v>
      </c>
      <c r="AK550" s="34">
        <v>0</v>
      </c>
      <c r="AL550" s="34">
        <v>0</v>
      </c>
      <c r="AM550" s="34">
        <v>0</v>
      </c>
      <c r="AN550" s="34">
        <v>0</v>
      </c>
      <c r="AO550" s="34">
        <v>0</v>
      </c>
      <c r="AP550" s="34" t="s">
        <v>389</v>
      </c>
      <c r="AQ550" s="34">
        <v>38</v>
      </c>
      <c r="AR550" s="34" t="s">
        <v>476</v>
      </c>
      <c r="AS550" s="34">
        <v>177736</v>
      </c>
      <c r="AT550" s="34">
        <v>1777.36</v>
      </c>
      <c r="AU550" s="34" t="s">
        <v>408</v>
      </c>
      <c r="AV550" s="43" t="s">
        <v>1079</v>
      </c>
      <c r="AW550" t="str">
        <f t="shared" si="24"/>
        <v>751753090LUZXX LXURXNX RXBXXRX DX WXRVXLHX WXMPXDXNXX1475.23SIMSIMSIM2320120760144761.875SEEB - BA044761.87532663.87543569.87543569.875000000AMIL38AMIL 400 QC NACIONAL1777361777.36ATIVORepasse</v>
      </c>
      <c r="AX550">
        <f t="shared" si="26"/>
        <v>1</v>
      </c>
      <c r="AY550">
        <v>7</v>
      </c>
      <c r="AZ550">
        <v>1</v>
      </c>
      <c r="BA550">
        <f t="shared" si="25"/>
        <v>1</v>
      </c>
    </row>
    <row r="551" spans="1:53">
      <c r="A551" s="33"/>
      <c r="B551" s="33"/>
      <c r="C551" s="33"/>
      <c r="D551" s="33"/>
      <c r="E551" s="33"/>
      <c r="F551" s="36"/>
      <c r="G551" s="33"/>
      <c r="H551" s="33"/>
      <c r="I551" s="33"/>
      <c r="J551" s="36">
        <v>75175333</v>
      </c>
      <c r="K551" s="30">
        <v>0</v>
      </c>
      <c r="L551" s="36" t="s">
        <v>955</v>
      </c>
      <c r="M551" s="33"/>
      <c r="N551" s="33"/>
      <c r="O551" s="33"/>
      <c r="P551" s="33"/>
      <c r="Q551" s="33"/>
      <c r="R551" s="36">
        <v>1289.6199999999999</v>
      </c>
      <c r="S551" s="36" t="s">
        <v>404</v>
      </c>
      <c r="T551" s="36" t="s">
        <v>386</v>
      </c>
      <c r="U551" s="36" t="s">
        <v>386</v>
      </c>
      <c r="V551" s="36">
        <v>57</v>
      </c>
      <c r="W551" s="36">
        <v>0</v>
      </c>
      <c r="X551" s="36">
        <v>1</v>
      </c>
      <c r="Y551" s="36">
        <v>207682</v>
      </c>
      <c r="Z551" s="37">
        <v>44761.875</v>
      </c>
      <c r="AA551" s="36" t="s">
        <v>392</v>
      </c>
      <c r="AB551" s="36">
        <v>0</v>
      </c>
      <c r="AC551" s="37">
        <v>44725.875</v>
      </c>
      <c r="AD551" s="37">
        <v>44761.875</v>
      </c>
      <c r="AE551" s="37">
        <v>28974.875</v>
      </c>
      <c r="AF551" s="37">
        <v>44725.875</v>
      </c>
      <c r="AG551" s="37">
        <v>44693.875</v>
      </c>
      <c r="AH551" s="37">
        <v>43569.875</v>
      </c>
      <c r="AI551" s="36"/>
      <c r="AJ551" s="36">
        <v>0</v>
      </c>
      <c r="AK551" s="36">
        <v>0</v>
      </c>
      <c r="AL551" s="36">
        <v>0</v>
      </c>
      <c r="AM551" s="36">
        <v>0</v>
      </c>
      <c r="AN551" s="36">
        <v>0</v>
      </c>
      <c r="AO551" s="36">
        <v>0</v>
      </c>
      <c r="AP551" s="36" t="s">
        <v>389</v>
      </c>
      <c r="AQ551" s="36">
        <v>38</v>
      </c>
      <c r="AR551" s="36" t="s">
        <v>476</v>
      </c>
      <c r="AS551" s="36">
        <v>153526</v>
      </c>
      <c r="AT551" s="36">
        <v>1535.26</v>
      </c>
      <c r="AU551" s="36" t="s">
        <v>391</v>
      </c>
      <c r="AV551" s="43" t="s">
        <v>1079</v>
      </c>
      <c r="AW551" t="str">
        <f t="shared" si="24"/>
        <v>751753330XLXNXLDX XNTXNX XUZX1289.62SIMNÃONÃO570120768244761.875ANMEP044725.87544761.87528974.87544725.87544693.87543569.875000000AMIL38AMIL 400 QC NACIONAL1535261535.26INATIVORepasse</v>
      </c>
      <c r="AX551">
        <f t="shared" si="26"/>
        <v>0</v>
      </c>
      <c r="AY551">
        <v>7</v>
      </c>
      <c r="AZ551">
        <v>1</v>
      </c>
      <c r="BA551">
        <f t="shared" si="25"/>
        <v>0</v>
      </c>
    </row>
    <row r="552" spans="1:53">
      <c r="A552" s="33"/>
      <c r="B552" s="33"/>
      <c r="C552" s="33"/>
      <c r="D552" s="33"/>
      <c r="E552" s="33"/>
      <c r="F552" s="34"/>
      <c r="G552" s="33"/>
      <c r="H552" s="33"/>
      <c r="I552" s="33"/>
      <c r="J552" s="34">
        <v>75175333</v>
      </c>
      <c r="K552" s="29">
        <v>0</v>
      </c>
      <c r="L552" s="34" t="s">
        <v>955</v>
      </c>
      <c r="M552" s="33"/>
      <c r="N552" s="33"/>
      <c r="O552" s="33"/>
      <c r="P552" s="33"/>
      <c r="Q552" s="33"/>
      <c r="R552" s="34">
        <v>1289.6199999999999</v>
      </c>
      <c r="S552" s="34" t="s">
        <v>404</v>
      </c>
      <c r="T552" s="34" t="s">
        <v>386</v>
      </c>
      <c r="U552" s="34" t="s">
        <v>386</v>
      </c>
      <c r="V552" s="34">
        <v>57</v>
      </c>
      <c r="W552" s="34">
        <v>0</v>
      </c>
      <c r="X552" s="34">
        <v>1</v>
      </c>
      <c r="Y552" s="34">
        <v>207682</v>
      </c>
      <c r="Z552" s="35">
        <v>44761.875</v>
      </c>
      <c r="AA552" s="34" t="s">
        <v>392</v>
      </c>
      <c r="AB552" s="34">
        <v>0</v>
      </c>
      <c r="AC552" s="35">
        <v>44725.875</v>
      </c>
      <c r="AD552" s="35">
        <v>44761.875</v>
      </c>
      <c r="AE552" s="35">
        <v>28974.875</v>
      </c>
      <c r="AF552" s="35">
        <v>44725.875</v>
      </c>
      <c r="AG552" s="35">
        <v>44693.875</v>
      </c>
      <c r="AH552" s="35">
        <v>43569.875</v>
      </c>
      <c r="AI552" s="34"/>
      <c r="AJ552" s="34">
        <v>0</v>
      </c>
      <c r="AK552" s="34">
        <v>0</v>
      </c>
      <c r="AL552" s="34">
        <v>0</v>
      </c>
      <c r="AM552" s="34">
        <v>0</v>
      </c>
      <c r="AN552" s="34">
        <v>0</v>
      </c>
      <c r="AO552" s="34">
        <v>0</v>
      </c>
      <c r="AP552" s="34" t="s">
        <v>389</v>
      </c>
      <c r="AQ552" s="34">
        <v>38</v>
      </c>
      <c r="AR552" s="34" t="s">
        <v>476</v>
      </c>
      <c r="AS552" s="34">
        <v>153526</v>
      </c>
      <c r="AT552" s="34">
        <v>1535.26</v>
      </c>
      <c r="AU552" s="34" t="s">
        <v>391</v>
      </c>
      <c r="AV552" s="43" t="s">
        <v>1079</v>
      </c>
      <c r="AW552" t="str">
        <f t="shared" si="24"/>
        <v>751753330XLXNXLDX XNTXNX XUZX1289.62SIMNÃONÃO570120768244761.875ANMEP044725.87544761.87528974.87544725.87544693.87543569.875000000AMIL38AMIL 400 QC NACIONAL1535261535.26INATIVORepasse</v>
      </c>
      <c r="AX552">
        <f t="shared" si="26"/>
        <v>1</v>
      </c>
      <c r="AY552">
        <v>7</v>
      </c>
      <c r="AZ552">
        <v>1</v>
      </c>
      <c r="BA552">
        <f t="shared" si="25"/>
        <v>1</v>
      </c>
    </row>
    <row r="553" spans="1:53">
      <c r="A553" s="33"/>
      <c r="B553" s="33"/>
      <c r="C553" s="33"/>
      <c r="D553" s="33"/>
      <c r="E553" s="33"/>
      <c r="F553" s="36"/>
      <c r="G553" s="33"/>
      <c r="H553" s="33"/>
      <c r="I553" s="33"/>
      <c r="J553" s="36">
        <v>75175333</v>
      </c>
      <c r="K553" s="30">
        <v>0</v>
      </c>
      <c r="L553" s="36" t="s">
        <v>955</v>
      </c>
      <c r="M553" s="33"/>
      <c r="N553" s="33"/>
      <c r="O553" s="33"/>
      <c r="P553" s="33"/>
      <c r="Q553" s="33"/>
      <c r="R553" s="36">
        <v>1289.6199999999999</v>
      </c>
      <c r="S553" s="36" t="s">
        <v>404</v>
      </c>
      <c r="T553" s="36" t="s">
        <v>386</v>
      </c>
      <c r="U553" s="36" t="s">
        <v>386</v>
      </c>
      <c r="V553" s="36">
        <v>57</v>
      </c>
      <c r="W553" s="36">
        <v>0</v>
      </c>
      <c r="X553" s="36">
        <v>1</v>
      </c>
      <c r="Y553" s="36">
        <v>207682</v>
      </c>
      <c r="Z553" s="37">
        <v>44761.875</v>
      </c>
      <c r="AA553" s="36" t="s">
        <v>392</v>
      </c>
      <c r="AB553" s="36">
        <v>0</v>
      </c>
      <c r="AC553" s="37">
        <v>44725.875</v>
      </c>
      <c r="AD553" s="37">
        <v>44761.875</v>
      </c>
      <c r="AE553" s="37">
        <v>28974.875</v>
      </c>
      <c r="AF553" s="37">
        <v>44725.875</v>
      </c>
      <c r="AG553" s="37">
        <v>44693.875</v>
      </c>
      <c r="AH553" s="37">
        <v>43569.875</v>
      </c>
      <c r="AI553" s="36"/>
      <c r="AJ553" s="36">
        <v>0</v>
      </c>
      <c r="AK553" s="36">
        <v>0</v>
      </c>
      <c r="AL553" s="36">
        <v>0</v>
      </c>
      <c r="AM553" s="36">
        <v>0</v>
      </c>
      <c r="AN553" s="36">
        <v>0</v>
      </c>
      <c r="AO553" s="36">
        <v>0</v>
      </c>
      <c r="AP553" s="36" t="s">
        <v>389</v>
      </c>
      <c r="AQ553" s="36">
        <v>38</v>
      </c>
      <c r="AR553" s="36" t="s">
        <v>476</v>
      </c>
      <c r="AS553" s="36">
        <v>153526</v>
      </c>
      <c r="AT553" s="36">
        <v>1535.26</v>
      </c>
      <c r="AU553" s="36" t="s">
        <v>391</v>
      </c>
      <c r="AV553" s="43" t="s">
        <v>1079</v>
      </c>
      <c r="AW553" t="str">
        <f t="shared" si="24"/>
        <v>751753330XLXNXLDX XNTXNX XUZX1289.62SIMNÃONÃO570120768244761.875ANMEP044725.87544761.87528974.87544725.87544693.87543569.875000000AMIL38AMIL 400 QC NACIONAL1535261535.26INATIVORepasse</v>
      </c>
      <c r="AX553">
        <f t="shared" si="26"/>
        <v>1</v>
      </c>
      <c r="AY553">
        <v>7</v>
      </c>
      <c r="AZ553">
        <v>1</v>
      </c>
      <c r="BA553">
        <f t="shared" si="25"/>
        <v>1</v>
      </c>
    </row>
    <row r="554" spans="1:53">
      <c r="A554" s="33"/>
      <c r="B554" s="33"/>
      <c r="C554" s="33"/>
      <c r="D554" s="33"/>
      <c r="E554" s="33"/>
      <c r="F554" s="34"/>
      <c r="G554" s="33"/>
      <c r="H554" s="33"/>
      <c r="I554" s="33"/>
      <c r="J554" s="34">
        <v>75175346</v>
      </c>
      <c r="K554" s="29">
        <v>0</v>
      </c>
      <c r="L554" s="34" t="s">
        <v>956</v>
      </c>
      <c r="M554" s="33"/>
      <c r="N554" s="33"/>
      <c r="O554" s="33"/>
      <c r="P554" s="33"/>
      <c r="Q554" s="33"/>
      <c r="R554" s="34">
        <v>2011.8</v>
      </c>
      <c r="S554" s="34" t="s">
        <v>404</v>
      </c>
      <c r="T554" s="34" t="s">
        <v>404</v>
      </c>
      <c r="U554" s="34" t="s">
        <v>404</v>
      </c>
      <c r="V554" s="34">
        <v>19</v>
      </c>
      <c r="W554" s="34">
        <v>0</v>
      </c>
      <c r="X554" s="34">
        <v>1</v>
      </c>
      <c r="Y554" s="34">
        <v>207710</v>
      </c>
      <c r="Z554" s="35">
        <v>44761.875</v>
      </c>
      <c r="AA554" s="34" t="s">
        <v>387</v>
      </c>
      <c r="AB554" s="34">
        <v>0</v>
      </c>
      <c r="AC554" s="35"/>
      <c r="AD554" s="35">
        <v>44761.875</v>
      </c>
      <c r="AE554" s="35">
        <v>35514.875</v>
      </c>
      <c r="AF554" s="35">
        <v>43569.875</v>
      </c>
      <c r="AG554" s="35"/>
      <c r="AH554" s="35">
        <v>43569.875</v>
      </c>
      <c r="AI554" s="34"/>
      <c r="AJ554" s="34">
        <v>0</v>
      </c>
      <c r="AK554" s="34">
        <v>0</v>
      </c>
      <c r="AL554" s="34">
        <v>0</v>
      </c>
      <c r="AM554" s="34">
        <v>0</v>
      </c>
      <c r="AN554" s="34">
        <v>0</v>
      </c>
      <c r="AO554" s="34">
        <v>0</v>
      </c>
      <c r="AP554" s="34" t="s">
        <v>389</v>
      </c>
      <c r="AQ554" s="34">
        <v>38</v>
      </c>
      <c r="AR554" s="34" t="s">
        <v>398</v>
      </c>
      <c r="AS554" s="34">
        <v>239502</v>
      </c>
      <c r="AT554" s="34">
        <v>2395.02</v>
      </c>
      <c r="AU554" s="34" t="s">
        <v>408</v>
      </c>
      <c r="AV554" s="43" t="s">
        <v>1079</v>
      </c>
      <c r="AW554" t="str">
        <f t="shared" si="24"/>
        <v>751753460XZXBXLLX MXRXLX DX XUZX2011.8SIMSIMSIM190120771044761.875FNEL044761.87535514.87543569.87543569.875000000AMIL38AMIL 500 QP NACIONAL2395022395.02ATIVORepasse</v>
      </c>
      <c r="AX554">
        <f t="shared" si="26"/>
        <v>0</v>
      </c>
      <c r="AY554">
        <v>7</v>
      </c>
      <c r="AZ554">
        <v>1</v>
      </c>
      <c r="BA554">
        <f t="shared" si="25"/>
        <v>0</v>
      </c>
    </row>
    <row r="555" spans="1:53">
      <c r="A555" s="33"/>
      <c r="B555" s="33"/>
      <c r="C555" s="33"/>
      <c r="D555" s="33"/>
      <c r="E555" s="33"/>
      <c r="F555" s="36"/>
      <c r="G555" s="33"/>
      <c r="H555" s="33"/>
      <c r="I555" s="33"/>
      <c r="J555" s="36">
        <v>75175346</v>
      </c>
      <c r="K555" s="30">
        <v>0</v>
      </c>
      <c r="L555" s="36" t="s">
        <v>956</v>
      </c>
      <c r="M555" s="33"/>
      <c r="N555" s="33"/>
      <c r="O555" s="33"/>
      <c r="P555" s="33"/>
      <c r="Q555" s="33"/>
      <c r="R555" s="36">
        <v>2011.8</v>
      </c>
      <c r="S555" s="36" t="s">
        <v>404</v>
      </c>
      <c r="T555" s="36" t="s">
        <v>404</v>
      </c>
      <c r="U555" s="36" t="s">
        <v>404</v>
      </c>
      <c r="V555" s="36">
        <v>19</v>
      </c>
      <c r="W555" s="36">
        <v>0</v>
      </c>
      <c r="X555" s="36">
        <v>1</v>
      </c>
      <c r="Y555" s="36">
        <v>207710</v>
      </c>
      <c r="Z555" s="37">
        <v>44761.875</v>
      </c>
      <c r="AA555" s="36" t="s">
        <v>387</v>
      </c>
      <c r="AB555" s="36">
        <v>0</v>
      </c>
      <c r="AC555" s="37"/>
      <c r="AD555" s="37">
        <v>44761.875</v>
      </c>
      <c r="AE555" s="37">
        <v>35514.875</v>
      </c>
      <c r="AF555" s="37">
        <v>43569.875</v>
      </c>
      <c r="AG555" s="37"/>
      <c r="AH555" s="37">
        <v>43569.875</v>
      </c>
      <c r="AI555" s="36"/>
      <c r="AJ555" s="36">
        <v>0</v>
      </c>
      <c r="AK555" s="36">
        <v>0</v>
      </c>
      <c r="AL555" s="36">
        <v>0</v>
      </c>
      <c r="AM555" s="36">
        <v>0</v>
      </c>
      <c r="AN555" s="36">
        <v>0</v>
      </c>
      <c r="AO555" s="36">
        <v>0</v>
      </c>
      <c r="AP555" s="36" t="s">
        <v>389</v>
      </c>
      <c r="AQ555" s="36">
        <v>38</v>
      </c>
      <c r="AR555" s="36" t="s">
        <v>398</v>
      </c>
      <c r="AS555" s="36">
        <v>239502</v>
      </c>
      <c r="AT555" s="36">
        <v>2395.02</v>
      </c>
      <c r="AU555" s="36" t="s">
        <v>408</v>
      </c>
      <c r="AV555" s="43" t="s">
        <v>1079</v>
      </c>
      <c r="AW555" t="str">
        <f t="shared" si="24"/>
        <v>751753460XZXBXLLX MXRXLX DX XUZX2011.8SIMSIMSIM190120771044761.875FNEL044761.87535514.87543569.87543569.875000000AMIL38AMIL 500 QP NACIONAL2395022395.02ATIVORepasse</v>
      </c>
      <c r="AX555">
        <f t="shared" si="26"/>
        <v>1</v>
      </c>
      <c r="AY555">
        <v>7</v>
      </c>
      <c r="AZ555">
        <v>1</v>
      </c>
      <c r="BA555">
        <f t="shared" si="25"/>
        <v>1</v>
      </c>
    </row>
    <row r="556" spans="1:53">
      <c r="A556" s="33"/>
      <c r="B556" s="33"/>
      <c r="C556" s="33"/>
      <c r="D556" s="33"/>
      <c r="E556" s="33"/>
      <c r="F556" s="34"/>
      <c r="G556" s="33"/>
      <c r="H556" s="33"/>
      <c r="I556" s="33"/>
      <c r="J556" s="34">
        <v>75175346</v>
      </c>
      <c r="K556" s="29">
        <v>0</v>
      </c>
      <c r="L556" s="34" t="s">
        <v>956</v>
      </c>
      <c r="M556" s="33"/>
      <c r="N556" s="33"/>
      <c r="O556" s="33"/>
      <c r="P556" s="33"/>
      <c r="Q556" s="33"/>
      <c r="R556" s="34">
        <v>2011.8</v>
      </c>
      <c r="S556" s="34" t="s">
        <v>404</v>
      </c>
      <c r="T556" s="34" t="s">
        <v>404</v>
      </c>
      <c r="U556" s="34" t="s">
        <v>404</v>
      </c>
      <c r="V556" s="34">
        <v>19</v>
      </c>
      <c r="W556" s="34">
        <v>0</v>
      </c>
      <c r="X556" s="34">
        <v>1</v>
      </c>
      <c r="Y556" s="34">
        <v>207710</v>
      </c>
      <c r="Z556" s="35">
        <v>44761.875</v>
      </c>
      <c r="AA556" s="34" t="s">
        <v>387</v>
      </c>
      <c r="AB556" s="34">
        <v>0</v>
      </c>
      <c r="AC556" s="35"/>
      <c r="AD556" s="35">
        <v>44761.875</v>
      </c>
      <c r="AE556" s="35">
        <v>35514.875</v>
      </c>
      <c r="AF556" s="35">
        <v>43569.875</v>
      </c>
      <c r="AG556" s="35"/>
      <c r="AH556" s="35">
        <v>43569.875</v>
      </c>
      <c r="AI556" s="34"/>
      <c r="AJ556" s="34">
        <v>0</v>
      </c>
      <c r="AK556" s="34">
        <v>0</v>
      </c>
      <c r="AL556" s="34">
        <v>0</v>
      </c>
      <c r="AM556" s="34">
        <v>0</v>
      </c>
      <c r="AN556" s="34">
        <v>0</v>
      </c>
      <c r="AO556" s="34">
        <v>0</v>
      </c>
      <c r="AP556" s="34" t="s">
        <v>389</v>
      </c>
      <c r="AQ556" s="34">
        <v>38</v>
      </c>
      <c r="AR556" s="34" t="s">
        <v>398</v>
      </c>
      <c r="AS556" s="34">
        <v>239502</v>
      </c>
      <c r="AT556" s="34">
        <v>2395.02</v>
      </c>
      <c r="AU556" s="34" t="s">
        <v>408</v>
      </c>
      <c r="AV556" s="43" t="s">
        <v>1079</v>
      </c>
      <c r="AW556" t="str">
        <f t="shared" si="24"/>
        <v>751753460XZXBXLLX MXRXLX DX XUZX2011.8SIMSIMSIM190120771044761.875FNEL044761.87535514.87543569.87543569.875000000AMIL38AMIL 500 QP NACIONAL2395022395.02ATIVORepasse</v>
      </c>
      <c r="AX556">
        <f t="shared" si="26"/>
        <v>1</v>
      </c>
      <c r="AY556">
        <v>7</v>
      </c>
      <c r="AZ556">
        <v>1</v>
      </c>
      <c r="BA556">
        <f t="shared" si="25"/>
        <v>1</v>
      </c>
    </row>
    <row r="557" spans="1:53">
      <c r="A557" s="33"/>
      <c r="B557" s="33"/>
      <c r="C557" s="33"/>
      <c r="D557" s="33"/>
      <c r="E557" s="33"/>
      <c r="F557" s="36"/>
      <c r="G557" s="33"/>
      <c r="H557" s="33"/>
      <c r="I557" s="33"/>
      <c r="J557" s="36">
        <v>75175673</v>
      </c>
      <c r="K557" s="30">
        <v>0</v>
      </c>
      <c r="L557" s="36" t="s">
        <v>953</v>
      </c>
      <c r="M557" s="33"/>
      <c r="N557" s="33"/>
      <c r="O557" s="33"/>
      <c r="P557" s="33"/>
      <c r="Q557" s="33"/>
      <c r="R557" s="36">
        <v>1332.96</v>
      </c>
      <c r="S557" s="36" t="s">
        <v>404</v>
      </c>
      <c r="T557" s="36" t="s">
        <v>404</v>
      </c>
      <c r="U557" s="36" t="s">
        <v>386</v>
      </c>
      <c r="V557" s="36">
        <v>57</v>
      </c>
      <c r="W557" s="36">
        <v>0</v>
      </c>
      <c r="X557" s="36">
        <v>1</v>
      </c>
      <c r="Y557" s="36">
        <v>207665</v>
      </c>
      <c r="Z557" s="37">
        <v>44761.875</v>
      </c>
      <c r="AA557" s="36" t="s">
        <v>392</v>
      </c>
      <c r="AB557" s="36">
        <v>0</v>
      </c>
      <c r="AC557" s="37">
        <v>44725.875</v>
      </c>
      <c r="AD557" s="37">
        <v>44761.875</v>
      </c>
      <c r="AE557" s="37">
        <v>30932.875</v>
      </c>
      <c r="AF557" s="37">
        <v>44725.875</v>
      </c>
      <c r="AG557" s="37"/>
      <c r="AH557" s="37">
        <v>43569.875</v>
      </c>
      <c r="AI557" s="36"/>
      <c r="AJ557" s="36">
        <v>0</v>
      </c>
      <c r="AK557" s="36">
        <v>0</v>
      </c>
      <c r="AL557" s="36">
        <v>0</v>
      </c>
      <c r="AM557" s="36">
        <v>0</v>
      </c>
      <c r="AN557" s="36">
        <v>0</v>
      </c>
      <c r="AO557" s="36">
        <v>0</v>
      </c>
      <c r="AP557" s="36" t="s">
        <v>389</v>
      </c>
      <c r="AQ557" s="36">
        <v>38</v>
      </c>
      <c r="AR557" s="36" t="s">
        <v>390</v>
      </c>
      <c r="AS557" s="36">
        <v>158685</v>
      </c>
      <c r="AT557" s="36">
        <v>1586.85</v>
      </c>
      <c r="AU557" s="36" t="s">
        <v>391</v>
      </c>
      <c r="AV557" s="43" t="s">
        <v>1079</v>
      </c>
      <c r="AW557" t="str">
        <f t="shared" si="24"/>
        <v>751756730MXRXXNX WXVXLWXNTX GUXDX WHXGX1332.96SIMSIMNÃO570120766544761.875ANMEP044725.87544761.87530932.87544725.87543569.875000000AMIL38AMIL 400 QP NACIONAL1586851586.85INATIVORepasse</v>
      </c>
      <c r="AX557">
        <f t="shared" si="26"/>
        <v>0</v>
      </c>
      <c r="AY557">
        <v>7</v>
      </c>
      <c r="AZ557">
        <v>1</v>
      </c>
      <c r="BA557">
        <f t="shared" si="25"/>
        <v>0</v>
      </c>
    </row>
    <row r="558" spans="1:53">
      <c r="A558" s="33"/>
      <c r="B558" s="33"/>
      <c r="C558" s="33"/>
      <c r="D558" s="33"/>
      <c r="E558" s="33"/>
      <c r="F558" s="34"/>
      <c r="G558" s="33"/>
      <c r="H558" s="33"/>
      <c r="I558" s="33"/>
      <c r="J558" s="34">
        <v>75175673</v>
      </c>
      <c r="K558" s="29">
        <v>0</v>
      </c>
      <c r="L558" s="34" t="s">
        <v>953</v>
      </c>
      <c r="M558" s="33"/>
      <c r="N558" s="33"/>
      <c r="O558" s="33"/>
      <c r="P558" s="33"/>
      <c r="Q558" s="33"/>
      <c r="R558" s="34">
        <v>1332.96</v>
      </c>
      <c r="S558" s="34" t="s">
        <v>404</v>
      </c>
      <c r="T558" s="34" t="s">
        <v>404</v>
      </c>
      <c r="U558" s="34" t="s">
        <v>386</v>
      </c>
      <c r="V558" s="34">
        <v>57</v>
      </c>
      <c r="W558" s="34">
        <v>0</v>
      </c>
      <c r="X558" s="34">
        <v>1</v>
      </c>
      <c r="Y558" s="34">
        <v>207665</v>
      </c>
      <c r="Z558" s="35">
        <v>44761.875</v>
      </c>
      <c r="AA558" s="34" t="s">
        <v>392</v>
      </c>
      <c r="AB558" s="34">
        <v>0</v>
      </c>
      <c r="AC558" s="35">
        <v>44725.875</v>
      </c>
      <c r="AD558" s="35">
        <v>44761.875</v>
      </c>
      <c r="AE558" s="35">
        <v>30932.875</v>
      </c>
      <c r="AF558" s="35">
        <v>44725.875</v>
      </c>
      <c r="AG558" s="35"/>
      <c r="AH558" s="35">
        <v>43569.875</v>
      </c>
      <c r="AI558" s="34"/>
      <c r="AJ558" s="34">
        <v>0</v>
      </c>
      <c r="AK558" s="34">
        <v>0</v>
      </c>
      <c r="AL558" s="34">
        <v>0</v>
      </c>
      <c r="AM558" s="34">
        <v>0</v>
      </c>
      <c r="AN558" s="34">
        <v>0</v>
      </c>
      <c r="AO558" s="34">
        <v>0</v>
      </c>
      <c r="AP558" s="34" t="s">
        <v>389</v>
      </c>
      <c r="AQ558" s="34">
        <v>38</v>
      </c>
      <c r="AR558" s="34" t="s">
        <v>390</v>
      </c>
      <c r="AS558" s="34">
        <v>158685</v>
      </c>
      <c r="AT558" s="34">
        <v>1586.85</v>
      </c>
      <c r="AU558" s="34" t="s">
        <v>391</v>
      </c>
      <c r="AV558" s="43" t="s">
        <v>1079</v>
      </c>
      <c r="AW558" t="str">
        <f t="shared" si="24"/>
        <v>751756730MXRXXNX WXVXLWXNTX GUXDX WHXGX1332.96SIMSIMNÃO570120766544761.875ANMEP044725.87544761.87530932.87544725.87543569.875000000AMIL38AMIL 400 QP NACIONAL1586851586.85INATIVORepasse</v>
      </c>
      <c r="AX558">
        <f t="shared" si="26"/>
        <v>1</v>
      </c>
      <c r="AY558">
        <v>7</v>
      </c>
      <c r="AZ558">
        <v>1</v>
      </c>
      <c r="BA558">
        <f t="shared" si="25"/>
        <v>1</v>
      </c>
    </row>
    <row r="559" spans="1:53">
      <c r="A559" s="33"/>
      <c r="B559" s="33"/>
      <c r="C559" s="33"/>
      <c r="D559" s="33"/>
      <c r="E559" s="33"/>
      <c r="F559" s="36"/>
      <c r="G559" s="33"/>
      <c r="H559" s="33"/>
      <c r="I559" s="33"/>
      <c r="J559" s="36">
        <v>75175673</v>
      </c>
      <c r="K559" s="30">
        <v>0</v>
      </c>
      <c r="L559" s="36" t="s">
        <v>953</v>
      </c>
      <c r="M559" s="33"/>
      <c r="N559" s="33"/>
      <c r="O559" s="33"/>
      <c r="P559" s="33"/>
      <c r="Q559" s="33"/>
      <c r="R559" s="36">
        <v>1332.96</v>
      </c>
      <c r="S559" s="36" t="s">
        <v>404</v>
      </c>
      <c r="T559" s="36" t="s">
        <v>404</v>
      </c>
      <c r="U559" s="36" t="s">
        <v>386</v>
      </c>
      <c r="V559" s="36">
        <v>57</v>
      </c>
      <c r="W559" s="36">
        <v>0</v>
      </c>
      <c r="X559" s="36">
        <v>1</v>
      </c>
      <c r="Y559" s="36">
        <v>207665</v>
      </c>
      <c r="Z559" s="37">
        <v>44761.875</v>
      </c>
      <c r="AA559" s="36" t="s">
        <v>392</v>
      </c>
      <c r="AB559" s="36">
        <v>0</v>
      </c>
      <c r="AC559" s="37">
        <v>44725.875</v>
      </c>
      <c r="AD559" s="37">
        <v>44761.875</v>
      </c>
      <c r="AE559" s="37">
        <v>30932.875</v>
      </c>
      <c r="AF559" s="37">
        <v>44725.875</v>
      </c>
      <c r="AG559" s="37"/>
      <c r="AH559" s="37">
        <v>43569.875</v>
      </c>
      <c r="AI559" s="36"/>
      <c r="AJ559" s="36">
        <v>0</v>
      </c>
      <c r="AK559" s="36">
        <v>0</v>
      </c>
      <c r="AL559" s="36">
        <v>0</v>
      </c>
      <c r="AM559" s="36">
        <v>0</v>
      </c>
      <c r="AN559" s="36">
        <v>0</v>
      </c>
      <c r="AO559" s="36">
        <v>0</v>
      </c>
      <c r="AP559" s="36" t="s">
        <v>389</v>
      </c>
      <c r="AQ559" s="36">
        <v>38</v>
      </c>
      <c r="AR559" s="36" t="s">
        <v>390</v>
      </c>
      <c r="AS559" s="36">
        <v>158685</v>
      </c>
      <c r="AT559" s="36">
        <v>1586.85</v>
      </c>
      <c r="AU559" s="36" t="s">
        <v>391</v>
      </c>
      <c r="AV559" s="43" t="s">
        <v>1079</v>
      </c>
      <c r="AW559" t="str">
        <f t="shared" si="24"/>
        <v>751756730MXRXXNX WXVXLWXNTX GUXDX WHXGX1332.96SIMSIMNÃO570120766544761.875ANMEP044725.87544761.87530932.87544725.87543569.875000000AMIL38AMIL 400 QP NACIONAL1586851586.85INATIVORepasse</v>
      </c>
      <c r="AX559">
        <f t="shared" si="26"/>
        <v>1</v>
      </c>
      <c r="AY559">
        <v>7</v>
      </c>
      <c r="AZ559">
        <v>1</v>
      </c>
      <c r="BA559">
        <f t="shared" si="25"/>
        <v>1</v>
      </c>
    </row>
    <row r="560" spans="1:53">
      <c r="A560" s="33"/>
      <c r="B560" s="33"/>
      <c r="C560" s="33"/>
      <c r="D560" s="33"/>
      <c r="E560" s="33"/>
      <c r="F560" s="36"/>
      <c r="G560" s="33"/>
      <c r="H560" s="33"/>
      <c r="I560" s="33"/>
      <c r="J560" s="36">
        <v>75188166</v>
      </c>
      <c r="K560" s="30">
        <v>0</v>
      </c>
      <c r="L560" s="36" t="s">
        <v>951</v>
      </c>
      <c r="M560" s="33"/>
      <c r="N560" s="33"/>
      <c r="O560" s="33"/>
      <c r="P560" s="33"/>
      <c r="Q560" s="33"/>
      <c r="R560" s="36">
        <v>1253.93</v>
      </c>
      <c r="S560" s="36" t="s">
        <v>404</v>
      </c>
      <c r="T560" s="36" t="s">
        <v>404</v>
      </c>
      <c r="U560" s="36" t="s">
        <v>404</v>
      </c>
      <c r="V560" s="36">
        <v>278</v>
      </c>
      <c r="W560" s="36">
        <v>0</v>
      </c>
      <c r="X560" s="36">
        <v>1</v>
      </c>
      <c r="Y560" s="36">
        <v>207624</v>
      </c>
      <c r="Z560" s="37">
        <v>44761.875</v>
      </c>
      <c r="AA560" s="36" t="s">
        <v>396</v>
      </c>
      <c r="AB560" s="36">
        <v>0</v>
      </c>
      <c r="AC560" s="37"/>
      <c r="AD560" s="37">
        <v>44761.875</v>
      </c>
      <c r="AE560" s="37">
        <v>32393.875</v>
      </c>
      <c r="AF560" s="37">
        <v>43569.875</v>
      </c>
      <c r="AG560" s="37"/>
      <c r="AH560" s="37">
        <v>43569.875</v>
      </c>
      <c r="AI560" s="36"/>
      <c r="AJ560" s="36">
        <v>0</v>
      </c>
      <c r="AK560" s="36">
        <v>0</v>
      </c>
      <c r="AL560" s="36">
        <v>0</v>
      </c>
      <c r="AM560" s="36">
        <v>0</v>
      </c>
      <c r="AN560" s="36">
        <v>0</v>
      </c>
      <c r="AO560" s="36">
        <v>0</v>
      </c>
      <c r="AP560" s="36" t="s">
        <v>389</v>
      </c>
      <c r="AQ560" s="36">
        <v>38</v>
      </c>
      <c r="AR560" s="36" t="s">
        <v>478</v>
      </c>
      <c r="AS560" s="36">
        <v>151077</v>
      </c>
      <c r="AT560" s="36">
        <v>1510.77</v>
      </c>
      <c r="AU560" s="36" t="s">
        <v>408</v>
      </c>
      <c r="AV560" s="43" t="s">
        <v>1079</v>
      </c>
      <c r="AW560" t="str">
        <f t="shared" si="24"/>
        <v>751881660JXXX PXULX LXXL DX XNTX1253.93SIMSIMSIM2780120762444761.875SINDSIME -SINDICATO DOS EMPREENDEDORES INDIVIDUAIS044761.87532393.87543569.87543569.875000000AMIL38AMIL 400 QC NACIONAL COPART1510771510.77ATIVORepasse</v>
      </c>
      <c r="AX560">
        <f t="shared" si="26"/>
        <v>0</v>
      </c>
      <c r="AY560">
        <v>7</v>
      </c>
      <c r="AZ560">
        <v>1</v>
      </c>
      <c r="BA560">
        <f t="shared" si="25"/>
        <v>0</v>
      </c>
    </row>
    <row r="561" spans="1:53">
      <c r="A561" s="33"/>
      <c r="B561" s="33"/>
      <c r="C561" s="33"/>
      <c r="D561" s="33"/>
      <c r="E561" s="33"/>
      <c r="F561" s="34"/>
      <c r="G561" s="33"/>
      <c r="H561" s="33"/>
      <c r="I561" s="33"/>
      <c r="J561" s="34">
        <v>75188166</v>
      </c>
      <c r="K561" s="29">
        <v>0</v>
      </c>
      <c r="L561" s="34" t="s">
        <v>951</v>
      </c>
      <c r="M561" s="33"/>
      <c r="N561" s="33"/>
      <c r="O561" s="33"/>
      <c r="P561" s="33"/>
      <c r="Q561" s="33"/>
      <c r="R561" s="34">
        <v>1253.93</v>
      </c>
      <c r="S561" s="34" t="s">
        <v>404</v>
      </c>
      <c r="T561" s="34" t="s">
        <v>404</v>
      </c>
      <c r="U561" s="34" t="s">
        <v>404</v>
      </c>
      <c r="V561" s="34">
        <v>278</v>
      </c>
      <c r="W561" s="34">
        <v>0</v>
      </c>
      <c r="X561" s="34">
        <v>1</v>
      </c>
      <c r="Y561" s="34">
        <v>207624</v>
      </c>
      <c r="Z561" s="35">
        <v>44761.875</v>
      </c>
      <c r="AA561" s="34" t="s">
        <v>396</v>
      </c>
      <c r="AB561" s="34">
        <v>0</v>
      </c>
      <c r="AC561" s="35"/>
      <c r="AD561" s="35">
        <v>44761.875</v>
      </c>
      <c r="AE561" s="35">
        <v>32393.875</v>
      </c>
      <c r="AF561" s="35">
        <v>43569.875</v>
      </c>
      <c r="AG561" s="35"/>
      <c r="AH561" s="35">
        <v>43569.875</v>
      </c>
      <c r="AI561" s="34"/>
      <c r="AJ561" s="34">
        <v>0</v>
      </c>
      <c r="AK561" s="34">
        <v>0</v>
      </c>
      <c r="AL561" s="34">
        <v>0</v>
      </c>
      <c r="AM561" s="34">
        <v>0</v>
      </c>
      <c r="AN561" s="34">
        <v>0</v>
      </c>
      <c r="AO561" s="34">
        <v>0</v>
      </c>
      <c r="AP561" s="34" t="s">
        <v>389</v>
      </c>
      <c r="AQ561" s="34">
        <v>38</v>
      </c>
      <c r="AR561" s="34" t="s">
        <v>478</v>
      </c>
      <c r="AS561" s="34">
        <v>151077</v>
      </c>
      <c r="AT561" s="34">
        <v>1510.77</v>
      </c>
      <c r="AU561" s="34" t="s">
        <v>408</v>
      </c>
      <c r="AV561" s="43" t="s">
        <v>1079</v>
      </c>
      <c r="AW561" t="str">
        <f t="shared" si="24"/>
        <v>751881660JXXX PXULX LXXL DX XNTX1253.93SIMSIMSIM2780120762444761.875SINDSIME -SINDICATO DOS EMPREENDEDORES INDIVIDUAIS044761.87532393.87543569.87543569.875000000AMIL38AMIL 400 QC NACIONAL COPART1510771510.77ATIVORepasse</v>
      </c>
      <c r="AX561">
        <f t="shared" si="26"/>
        <v>1</v>
      </c>
      <c r="AY561">
        <v>7</v>
      </c>
      <c r="AZ561">
        <v>1</v>
      </c>
      <c r="BA561">
        <f t="shared" si="25"/>
        <v>1</v>
      </c>
    </row>
    <row r="562" spans="1:53">
      <c r="A562" s="33"/>
      <c r="B562" s="33"/>
      <c r="C562" s="33"/>
      <c r="D562" s="33"/>
      <c r="E562" s="33"/>
      <c r="F562" s="36"/>
      <c r="G562" s="33"/>
      <c r="H562" s="33"/>
      <c r="I562" s="33"/>
      <c r="J562" s="36">
        <v>75188166</v>
      </c>
      <c r="K562" s="30">
        <v>0</v>
      </c>
      <c r="L562" s="36" t="s">
        <v>951</v>
      </c>
      <c r="M562" s="33"/>
      <c r="N562" s="33"/>
      <c r="O562" s="33"/>
      <c r="P562" s="33"/>
      <c r="Q562" s="33"/>
      <c r="R562" s="36">
        <v>1253.93</v>
      </c>
      <c r="S562" s="36" t="s">
        <v>404</v>
      </c>
      <c r="T562" s="36" t="s">
        <v>404</v>
      </c>
      <c r="U562" s="36" t="s">
        <v>404</v>
      </c>
      <c r="V562" s="36">
        <v>278</v>
      </c>
      <c r="W562" s="36">
        <v>0</v>
      </c>
      <c r="X562" s="36">
        <v>1</v>
      </c>
      <c r="Y562" s="36">
        <v>207624</v>
      </c>
      <c r="Z562" s="37">
        <v>44761.875</v>
      </c>
      <c r="AA562" s="36" t="s">
        <v>396</v>
      </c>
      <c r="AB562" s="36">
        <v>0</v>
      </c>
      <c r="AC562" s="37"/>
      <c r="AD562" s="37">
        <v>44761.875</v>
      </c>
      <c r="AE562" s="37">
        <v>32393.875</v>
      </c>
      <c r="AF562" s="37">
        <v>43569.875</v>
      </c>
      <c r="AG562" s="37"/>
      <c r="AH562" s="37">
        <v>43569.875</v>
      </c>
      <c r="AI562" s="36"/>
      <c r="AJ562" s="36">
        <v>0</v>
      </c>
      <c r="AK562" s="36">
        <v>0</v>
      </c>
      <c r="AL562" s="36">
        <v>0</v>
      </c>
      <c r="AM562" s="36">
        <v>0</v>
      </c>
      <c r="AN562" s="36">
        <v>0</v>
      </c>
      <c r="AO562" s="36">
        <v>0</v>
      </c>
      <c r="AP562" s="36" t="s">
        <v>389</v>
      </c>
      <c r="AQ562" s="36">
        <v>38</v>
      </c>
      <c r="AR562" s="36" t="s">
        <v>478</v>
      </c>
      <c r="AS562" s="36">
        <v>151077</v>
      </c>
      <c r="AT562" s="36">
        <v>1510.77</v>
      </c>
      <c r="AU562" s="36" t="s">
        <v>408</v>
      </c>
      <c r="AV562" s="43" t="s">
        <v>1079</v>
      </c>
      <c r="AW562" t="str">
        <f t="shared" si="24"/>
        <v>751881660JXXX PXULX LXXL DX XNTX1253.93SIMSIMSIM2780120762444761.875SINDSIME -SINDICATO DOS EMPREENDEDORES INDIVIDUAIS044761.87532393.87543569.87543569.875000000AMIL38AMIL 400 QC NACIONAL COPART1510771510.77ATIVORepasse</v>
      </c>
      <c r="AX562">
        <f t="shared" si="26"/>
        <v>1</v>
      </c>
      <c r="AY562">
        <v>7</v>
      </c>
      <c r="AZ562">
        <v>1</v>
      </c>
      <c r="BA562">
        <f t="shared" si="25"/>
        <v>1</v>
      </c>
    </row>
    <row r="563" spans="1:53">
      <c r="A563" s="33"/>
      <c r="B563" s="33"/>
      <c r="C563" s="33"/>
      <c r="D563" s="33"/>
      <c r="E563" s="33"/>
      <c r="F563" s="34"/>
      <c r="G563" s="33"/>
      <c r="H563" s="33"/>
      <c r="I563" s="33"/>
      <c r="J563" s="34">
        <v>75188267</v>
      </c>
      <c r="K563" s="29">
        <v>0</v>
      </c>
      <c r="L563" s="34" t="s">
        <v>954</v>
      </c>
      <c r="M563" s="33"/>
      <c r="N563" s="33"/>
      <c r="O563" s="33"/>
      <c r="P563" s="33"/>
      <c r="Q563" s="33"/>
      <c r="R563" s="34">
        <v>1287.56</v>
      </c>
      <c r="S563" s="34" t="s">
        <v>404</v>
      </c>
      <c r="T563" s="34" t="s">
        <v>404</v>
      </c>
      <c r="U563" s="34" t="s">
        <v>404</v>
      </c>
      <c r="V563" s="34">
        <v>19</v>
      </c>
      <c r="W563" s="34">
        <v>0</v>
      </c>
      <c r="X563" s="34">
        <v>1</v>
      </c>
      <c r="Y563" s="34">
        <v>207673</v>
      </c>
      <c r="Z563" s="35">
        <v>44761.875</v>
      </c>
      <c r="AA563" s="34" t="s">
        <v>387</v>
      </c>
      <c r="AB563" s="34">
        <v>0</v>
      </c>
      <c r="AC563" s="35"/>
      <c r="AD563" s="35">
        <v>44761.875</v>
      </c>
      <c r="AE563" s="35">
        <v>41985.916666666664</v>
      </c>
      <c r="AF563" s="35">
        <v>43569.875</v>
      </c>
      <c r="AG563" s="35"/>
      <c r="AH563" s="35">
        <v>43569.875</v>
      </c>
      <c r="AI563" s="34"/>
      <c r="AJ563" s="34">
        <v>0</v>
      </c>
      <c r="AK563" s="34">
        <v>0</v>
      </c>
      <c r="AL563" s="34">
        <v>0</v>
      </c>
      <c r="AM563" s="34">
        <v>0</v>
      </c>
      <c r="AN563" s="34">
        <v>0</v>
      </c>
      <c r="AO563" s="34">
        <v>0</v>
      </c>
      <c r="AP563" s="34" t="s">
        <v>389</v>
      </c>
      <c r="AQ563" s="34">
        <v>38</v>
      </c>
      <c r="AR563" s="34" t="s">
        <v>398</v>
      </c>
      <c r="AS563" s="34">
        <v>153282</v>
      </c>
      <c r="AT563" s="34">
        <v>1532.82</v>
      </c>
      <c r="AU563" s="34" t="s">
        <v>408</v>
      </c>
      <c r="AV563" s="43" t="s">
        <v>1079</v>
      </c>
      <c r="AW563" t="str">
        <f t="shared" si="24"/>
        <v>751882670JXXX PXRXLVX MXRQUX1287.56SIMSIMSIM190120767344761.875FNEL044761.87541985.916666666743569.87543569.875000000AMIL38AMIL 500 QP NACIONAL1532821532.82ATIVORepasse</v>
      </c>
      <c r="AX563">
        <f t="shared" si="26"/>
        <v>0</v>
      </c>
      <c r="AY563">
        <v>7</v>
      </c>
      <c r="AZ563">
        <v>1</v>
      </c>
      <c r="BA563">
        <f t="shared" si="25"/>
        <v>0</v>
      </c>
    </row>
    <row r="564" spans="1:53">
      <c r="A564" s="33"/>
      <c r="B564" s="33"/>
      <c r="C564" s="33"/>
      <c r="D564" s="33"/>
      <c r="E564" s="33"/>
      <c r="F564" s="36"/>
      <c r="G564" s="33"/>
      <c r="H564" s="33"/>
      <c r="I564" s="33"/>
      <c r="J564" s="36">
        <v>75188267</v>
      </c>
      <c r="K564" s="30">
        <v>0</v>
      </c>
      <c r="L564" s="36" t="s">
        <v>954</v>
      </c>
      <c r="M564" s="33"/>
      <c r="N564" s="33"/>
      <c r="O564" s="33"/>
      <c r="P564" s="33"/>
      <c r="Q564" s="33"/>
      <c r="R564" s="36">
        <v>1287.56</v>
      </c>
      <c r="S564" s="36" t="s">
        <v>404</v>
      </c>
      <c r="T564" s="36" t="s">
        <v>404</v>
      </c>
      <c r="U564" s="36" t="s">
        <v>404</v>
      </c>
      <c r="V564" s="36">
        <v>19</v>
      </c>
      <c r="W564" s="36">
        <v>0</v>
      </c>
      <c r="X564" s="36">
        <v>1</v>
      </c>
      <c r="Y564" s="36">
        <v>207673</v>
      </c>
      <c r="Z564" s="37">
        <v>44761.875</v>
      </c>
      <c r="AA564" s="36" t="s">
        <v>387</v>
      </c>
      <c r="AB564" s="36">
        <v>0</v>
      </c>
      <c r="AC564" s="37"/>
      <c r="AD564" s="37">
        <v>44761.875</v>
      </c>
      <c r="AE564" s="37">
        <v>41985.916666666664</v>
      </c>
      <c r="AF564" s="37">
        <v>43569.875</v>
      </c>
      <c r="AG564" s="37"/>
      <c r="AH564" s="37">
        <v>43569.875</v>
      </c>
      <c r="AI564" s="36"/>
      <c r="AJ564" s="36">
        <v>0</v>
      </c>
      <c r="AK564" s="36">
        <v>0</v>
      </c>
      <c r="AL564" s="36">
        <v>0</v>
      </c>
      <c r="AM564" s="36">
        <v>0</v>
      </c>
      <c r="AN564" s="36">
        <v>0</v>
      </c>
      <c r="AO564" s="36">
        <v>0</v>
      </c>
      <c r="AP564" s="36" t="s">
        <v>389</v>
      </c>
      <c r="AQ564" s="36">
        <v>38</v>
      </c>
      <c r="AR564" s="36" t="s">
        <v>398</v>
      </c>
      <c r="AS564" s="36">
        <v>153282</v>
      </c>
      <c r="AT564" s="36">
        <v>1532.82</v>
      </c>
      <c r="AU564" s="36" t="s">
        <v>408</v>
      </c>
      <c r="AV564" s="43" t="s">
        <v>1079</v>
      </c>
      <c r="AW564" t="str">
        <f t="shared" si="24"/>
        <v>751882670JXXX PXRXLVX MXRQUX1287.56SIMSIMSIM190120767344761.875FNEL044761.87541985.916666666743569.87543569.875000000AMIL38AMIL 500 QP NACIONAL1532821532.82ATIVORepasse</v>
      </c>
      <c r="AX564">
        <f t="shared" si="26"/>
        <v>1</v>
      </c>
      <c r="AY564">
        <v>7</v>
      </c>
      <c r="AZ564">
        <v>1</v>
      </c>
      <c r="BA564">
        <f t="shared" si="25"/>
        <v>1</v>
      </c>
    </row>
    <row r="565" spans="1:53">
      <c r="A565" s="33"/>
      <c r="B565" s="33"/>
      <c r="C565" s="33"/>
      <c r="D565" s="33"/>
      <c r="E565" s="33"/>
      <c r="F565" s="34"/>
      <c r="G565" s="33"/>
      <c r="H565" s="33"/>
      <c r="I565" s="33"/>
      <c r="J565" s="34">
        <v>75188267</v>
      </c>
      <c r="K565" s="29">
        <v>0</v>
      </c>
      <c r="L565" s="34" t="s">
        <v>954</v>
      </c>
      <c r="M565" s="33"/>
      <c r="N565" s="33"/>
      <c r="O565" s="33"/>
      <c r="P565" s="33"/>
      <c r="Q565" s="33"/>
      <c r="R565" s="34">
        <v>1287.56</v>
      </c>
      <c r="S565" s="34" t="s">
        <v>404</v>
      </c>
      <c r="T565" s="34" t="s">
        <v>404</v>
      </c>
      <c r="U565" s="34" t="s">
        <v>404</v>
      </c>
      <c r="V565" s="34">
        <v>19</v>
      </c>
      <c r="W565" s="34">
        <v>0</v>
      </c>
      <c r="X565" s="34">
        <v>1</v>
      </c>
      <c r="Y565" s="34">
        <v>207673</v>
      </c>
      <c r="Z565" s="35">
        <v>44761.875</v>
      </c>
      <c r="AA565" s="34" t="s">
        <v>387</v>
      </c>
      <c r="AB565" s="34">
        <v>0</v>
      </c>
      <c r="AC565" s="35"/>
      <c r="AD565" s="35">
        <v>44761.875</v>
      </c>
      <c r="AE565" s="35">
        <v>41985.916666666664</v>
      </c>
      <c r="AF565" s="35">
        <v>43569.875</v>
      </c>
      <c r="AG565" s="35"/>
      <c r="AH565" s="35">
        <v>43569.875</v>
      </c>
      <c r="AI565" s="34"/>
      <c r="AJ565" s="34">
        <v>0</v>
      </c>
      <c r="AK565" s="34">
        <v>0</v>
      </c>
      <c r="AL565" s="34">
        <v>0</v>
      </c>
      <c r="AM565" s="34">
        <v>0</v>
      </c>
      <c r="AN565" s="34">
        <v>0</v>
      </c>
      <c r="AO565" s="34">
        <v>0</v>
      </c>
      <c r="AP565" s="34" t="s">
        <v>389</v>
      </c>
      <c r="AQ565" s="34">
        <v>38</v>
      </c>
      <c r="AR565" s="34" t="s">
        <v>398</v>
      </c>
      <c r="AS565" s="34">
        <v>153282</v>
      </c>
      <c r="AT565" s="34">
        <v>1532.82</v>
      </c>
      <c r="AU565" s="34" t="s">
        <v>408</v>
      </c>
      <c r="AV565" s="43" t="s">
        <v>1079</v>
      </c>
      <c r="AW565" t="str">
        <f t="shared" si="24"/>
        <v>751882670JXXX PXRXLVX MXRQUX1287.56SIMSIMSIM190120767344761.875FNEL044761.87541985.916666666743569.87543569.875000000AMIL38AMIL 500 QP NACIONAL1532821532.82ATIVORepasse</v>
      </c>
      <c r="AX565">
        <f t="shared" si="26"/>
        <v>1</v>
      </c>
      <c r="AY565">
        <v>7</v>
      </c>
      <c r="AZ565">
        <v>1</v>
      </c>
      <c r="BA565">
        <f t="shared" si="25"/>
        <v>1</v>
      </c>
    </row>
    <row r="566" spans="1:53">
      <c r="A566" s="33"/>
      <c r="B566" s="33"/>
      <c r="C566" s="33"/>
      <c r="D566" s="33"/>
      <c r="E566" s="33"/>
      <c r="F566" s="36"/>
      <c r="G566" s="33"/>
      <c r="H566" s="33"/>
      <c r="I566" s="33"/>
      <c r="J566" s="36">
        <v>75188700</v>
      </c>
      <c r="K566" s="30">
        <v>0</v>
      </c>
      <c r="L566" s="36" t="s">
        <v>957</v>
      </c>
      <c r="M566" s="33"/>
      <c r="N566" s="33"/>
      <c r="O566" s="33"/>
      <c r="P566" s="33"/>
      <c r="Q566" s="33"/>
      <c r="R566" s="36">
        <v>406.85</v>
      </c>
      <c r="S566" s="36" t="s">
        <v>404</v>
      </c>
      <c r="T566" s="36" t="s">
        <v>404</v>
      </c>
      <c r="U566" s="36" t="s">
        <v>404</v>
      </c>
      <c r="V566" s="36">
        <v>19</v>
      </c>
      <c r="W566" s="36">
        <v>0</v>
      </c>
      <c r="X566" s="36">
        <v>1</v>
      </c>
      <c r="Y566" s="36">
        <v>208358</v>
      </c>
      <c r="Z566" s="37">
        <v>44761.875</v>
      </c>
      <c r="AA566" s="36" t="s">
        <v>387</v>
      </c>
      <c r="AB566" s="36">
        <v>0</v>
      </c>
      <c r="AC566" s="37"/>
      <c r="AD566" s="37">
        <v>44761.875</v>
      </c>
      <c r="AE566" s="37">
        <v>39952.875</v>
      </c>
      <c r="AF566" s="37">
        <v>44627.875</v>
      </c>
      <c r="AG566" s="37">
        <v>44605.875</v>
      </c>
      <c r="AH566" s="37">
        <v>43569.875</v>
      </c>
      <c r="AI566" s="36">
        <v>75188701</v>
      </c>
      <c r="AJ566" s="36">
        <v>3882</v>
      </c>
      <c r="AK566" s="36">
        <v>3188</v>
      </c>
      <c r="AL566" s="36">
        <v>31.88</v>
      </c>
      <c r="AM566" s="36">
        <v>3188</v>
      </c>
      <c r="AN566" s="36">
        <v>38.82</v>
      </c>
      <c r="AO566" s="36">
        <v>3882</v>
      </c>
      <c r="AP566" s="36" t="s">
        <v>389</v>
      </c>
      <c r="AQ566" s="36">
        <v>38</v>
      </c>
      <c r="AR566" s="36" t="s">
        <v>394</v>
      </c>
      <c r="AS566" s="36">
        <v>48439</v>
      </c>
      <c r="AT566" s="36">
        <v>484.39</v>
      </c>
      <c r="AU566" s="36" t="s">
        <v>408</v>
      </c>
      <c r="AV566" s="43" t="s">
        <v>1079</v>
      </c>
      <c r="AW566" t="str">
        <f t="shared" si="24"/>
        <v>751887000WXUX FXLLXPX PXRX XXRX XFXNX406.85SIMSIMSIM190120835844761.875FNEL044761.87539952.87544627.87544605.87543569.875751887013882318831.88318838.823882AMIL38NEXT PLUS RM RJ48439484.39ATIVORepasse</v>
      </c>
      <c r="AX566">
        <f t="shared" si="26"/>
        <v>0</v>
      </c>
      <c r="AY566">
        <v>7</v>
      </c>
      <c r="AZ566">
        <v>1</v>
      </c>
      <c r="BA566">
        <f t="shared" si="25"/>
        <v>0</v>
      </c>
    </row>
    <row r="567" spans="1:53">
      <c r="A567" s="33"/>
      <c r="B567" s="33"/>
      <c r="C567" s="33"/>
      <c r="D567" s="33"/>
      <c r="E567" s="33"/>
      <c r="F567" s="34"/>
      <c r="G567" s="33"/>
      <c r="H567" s="33"/>
      <c r="I567" s="33"/>
      <c r="J567" s="34">
        <v>75188700</v>
      </c>
      <c r="K567" s="29">
        <v>0</v>
      </c>
      <c r="L567" s="34" t="s">
        <v>957</v>
      </c>
      <c r="M567" s="33"/>
      <c r="N567" s="33"/>
      <c r="O567" s="33"/>
      <c r="P567" s="33"/>
      <c r="Q567" s="33"/>
      <c r="R567" s="34">
        <v>406.85</v>
      </c>
      <c r="S567" s="34" t="s">
        <v>404</v>
      </c>
      <c r="T567" s="34" t="s">
        <v>404</v>
      </c>
      <c r="U567" s="34" t="s">
        <v>404</v>
      </c>
      <c r="V567" s="34">
        <v>19</v>
      </c>
      <c r="W567" s="34">
        <v>0</v>
      </c>
      <c r="X567" s="34">
        <v>1</v>
      </c>
      <c r="Y567" s="34">
        <v>208358</v>
      </c>
      <c r="Z567" s="35">
        <v>44761.875</v>
      </c>
      <c r="AA567" s="34" t="s">
        <v>387</v>
      </c>
      <c r="AB567" s="34">
        <v>0</v>
      </c>
      <c r="AC567" s="35"/>
      <c r="AD567" s="35">
        <v>44761.875</v>
      </c>
      <c r="AE567" s="35">
        <v>39952.875</v>
      </c>
      <c r="AF567" s="35">
        <v>44627.875</v>
      </c>
      <c r="AG567" s="35">
        <v>44605.875</v>
      </c>
      <c r="AH567" s="35">
        <v>43569.875</v>
      </c>
      <c r="AI567" s="34">
        <v>75188701</v>
      </c>
      <c r="AJ567" s="34">
        <v>3882</v>
      </c>
      <c r="AK567" s="34">
        <v>3188</v>
      </c>
      <c r="AL567" s="34">
        <v>31.88</v>
      </c>
      <c r="AM567" s="34">
        <v>3188</v>
      </c>
      <c r="AN567" s="34">
        <v>38.82</v>
      </c>
      <c r="AO567" s="34">
        <v>3882</v>
      </c>
      <c r="AP567" s="34" t="s">
        <v>389</v>
      </c>
      <c r="AQ567" s="34">
        <v>38</v>
      </c>
      <c r="AR567" s="34" t="s">
        <v>394</v>
      </c>
      <c r="AS567" s="34">
        <v>48439</v>
      </c>
      <c r="AT567" s="34">
        <v>484.39</v>
      </c>
      <c r="AU567" s="34" t="s">
        <v>408</v>
      </c>
      <c r="AV567" s="43" t="s">
        <v>1079</v>
      </c>
      <c r="AW567" t="str">
        <f t="shared" si="24"/>
        <v>751887000WXUX FXLLXPX PXRX XXRX XFXNX406.85SIMSIMSIM190120835844761.875FNEL044761.87539952.87544627.87544605.87543569.875751887013882318831.88318838.823882AMIL38NEXT PLUS RM RJ48439484.39ATIVORepasse</v>
      </c>
      <c r="AX567">
        <f t="shared" si="26"/>
        <v>1</v>
      </c>
      <c r="AY567">
        <v>7</v>
      </c>
      <c r="AZ567">
        <v>1</v>
      </c>
      <c r="BA567">
        <f t="shared" si="25"/>
        <v>1</v>
      </c>
    </row>
    <row r="568" spans="1:53">
      <c r="A568" s="33"/>
      <c r="B568" s="33"/>
      <c r="C568" s="33"/>
      <c r="D568" s="33"/>
      <c r="E568" s="33"/>
      <c r="F568" s="36"/>
      <c r="G568" s="33"/>
      <c r="H568" s="33"/>
      <c r="I568" s="33"/>
      <c r="J568" s="36">
        <v>75188700</v>
      </c>
      <c r="K568" s="30">
        <v>0</v>
      </c>
      <c r="L568" s="36" t="s">
        <v>957</v>
      </c>
      <c r="M568" s="33"/>
      <c r="N568" s="33"/>
      <c r="O568" s="33"/>
      <c r="P568" s="33"/>
      <c r="Q568" s="33"/>
      <c r="R568" s="36">
        <v>406.85</v>
      </c>
      <c r="S568" s="36" t="s">
        <v>404</v>
      </c>
      <c r="T568" s="36" t="s">
        <v>404</v>
      </c>
      <c r="U568" s="36" t="s">
        <v>404</v>
      </c>
      <c r="V568" s="36">
        <v>19</v>
      </c>
      <c r="W568" s="36">
        <v>0</v>
      </c>
      <c r="X568" s="36">
        <v>1</v>
      </c>
      <c r="Y568" s="36">
        <v>208358</v>
      </c>
      <c r="Z568" s="37">
        <v>44761.875</v>
      </c>
      <c r="AA568" s="36" t="s">
        <v>387</v>
      </c>
      <c r="AB568" s="36">
        <v>0</v>
      </c>
      <c r="AC568" s="37"/>
      <c r="AD568" s="37">
        <v>44761.875</v>
      </c>
      <c r="AE568" s="37">
        <v>39952.875</v>
      </c>
      <c r="AF568" s="37">
        <v>44627.875</v>
      </c>
      <c r="AG568" s="37">
        <v>44605.875</v>
      </c>
      <c r="AH568" s="37">
        <v>43569.875</v>
      </c>
      <c r="AI568" s="36">
        <v>75188701</v>
      </c>
      <c r="AJ568" s="36">
        <v>3882</v>
      </c>
      <c r="AK568" s="36">
        <v>3188</v>
      </c>
      <c r="AL568" s="36">
        <v>31.88</v>
      </c>
      <c r="AM568" s="36">
        <v>3188</v>
      </c>
      <c r="AN568" s="36">
        <v>38.82</v>
      </c>
      <c r="AO568" s="36">
        <v>3882</v>
      </c>
      <c r="AP568" s="36" t="s">
        <v>389</v>
      </c>
      <c r="AQ568" s="36">
        <v>38</v>
      </c>
      <c r="AR568" s="36" t="s">
        <v>394</v>
      </c>
      <c r="AS568" s="36">
        <v>48439</v>
      </c>
      <c r="AT568" s="36">
        <v>484.39</v>
      </c>
      <c r="AU568" s="36" t="s">
        <v>408</v>
      </c>
      <c r="AV568" s="43" t="s">
        <v>1079</v>
      </c>
      <c r="AW568" t="str">
        <f t="shared" si="24"/>
        <v>751887000WXUX FXLLXPX PXRX XXRX XFXNX406.85SIMSIMSIM190120835844761.875FNEL044761.87539952.87544627.87544605.87543569.875751887013882318831.88318838.823882AMIL38NEXT PLUS RM RJ48439484.39ATIVORepasse</v>
      </c>
      <c r="AX568">
        <f t="shared" si="26"/>
        <v>1</v>
      </c>
      <c r="AY568">
        <v>7</v>
      </c>
      <c r="AZ568">
        <v>1</v>
      </c>
      <c r="BA568">
        <f t="shared" si="25"/>
        <v>1</v>
      </c>
    </row>
    <row r="569" spans="1:53">
      <c r="A569" s="33"/>
      <c r="B569" s="33"/>
      <c r="C569" s="33"/>
      <c r="D569" s="33"/>
      <c r="E569" s="33"/>
      <c r="F569" s="36"/>
      <c r="G569" s="33"/>
      <c r="H569" s="33"/>
      <c r="I569" s="33"/>
      <c r="J569" s="36">
        <v>75195110</v>
      </c>
      <c r="K569" s="30">
        <v>0</v>
      </c>
      <c r="L569" s="36" t="s">
        <v>959</v>
      </c>
      <c r="M569" s="33"/>
      <c r="N569" s="33"/>
      <c r="O569" s="33"/>
      <c r="P569" s="33"/>
      <c r="Q569" s="33"/>
      <c r="R569" s="36">
        <v>406.85</v>
      </c>
      <c r="S569" s="36" t="s">
        <v>404</v>
      </c>
      <c r="T569" s="36" t="s">
        <v>404</v>
      </c>
      <c r="U569" s="36" t="s">
        <v>404</v>
      </c>
      <c r="V569" s="36">
        <v>19</v>
      </c>
      <c r="W569" s="36">
        <v>0</v>
      </c>
      <c r="X569" s="36">
        <v>1</v>
      </c>
      <c r="Y569" s="36">
        <v>208450</v>
      </c>
      <c r="Z569" s="37">
        <v>44761.875</v>
      </c>
      <c r="AA569" s="36" t="s">
        <v>387</v>
      </c>
      <c r="AB569" s="36">
        <v>0</v>
      </c>
      <c r="AC569" s="37"/>
      <c r="AD569" s="37">
        <v>44761.875</v>
      </c>
      <c r="AE569" s="37">
        <v>41547.875</v>
      </c>
      <c r="AF569" s="37">
        <v>43576.875</v>
      </c>
      <c r="AG569" s="37"/>
      <c r="AH569" s="37">
        <v>43569.875</v>
      </c>
      <c r="AI569" s="36"/>
      <c r="AJ569" s="36">
        <v>0</v>
      </c>
      <c r="AK569" s="36">
        <v>0</v>
      </c>
      <c r="AL569" s="36">
        <v>0</v>
      </c>
      <c r="AM569" s="36">
        <v>0</v>
      </c>
      <c r="AN569" s="36">
        <v>0</v>
      </c>
      <c r="AO569" s="36">
        <v>0</v>
      </c>
      <c r="AP569" s="36" t="s">
        <v>389</v>
      </c>
      <c r="AQ569" s="36">
        <v>38</v>
      </c>
      <c r="AR569" s="36" t="s">
        <v>394</v>
      </c>
      <c r="AS569" s="36">
        <v>48439</v>
      </c>
      <c r="AT569" s="36">
        <v>484.39</v>
      </c>
      <c r="AU569" s="36" t="s">
        <v>408</v>
      </c>
      <c r="AV569" s="43" t="s">
        <v>1079</v>
      </c>
      <c r="AW569" t="str">
        <f t="shared" si="24"/>
        <v>751951100XXBXLX DX FRXNWX BXRRXTX XLXVXXRX406.85SIMSIMSIM190120845044761.875FNEL044761.87541547.87543576.87543569.875000000AMIL38NEXT PLUS RM RJ48439484.39ATIVORepasse</v>
      </c>
      <c r="AX569">
        <f t="shared" si="26"/>
        <v>0</v>
      </c>
      <c r="AY569">
        <v>7</v>
      </c>
      <c r="AZ569">
        <v>1</v>
      </c>
      <c r="BA569">
        <f t="shared" si="25"/>
        <v>0</v>
      </c>
    </row>
    <row r="570" spans="1:53">
      <c r="A570" s="33"/>
      <c r="B570" s="33"/>
      <c r="C570" s="33"/>
      <c r="D570" s="33"/>
      <c r="E570" s="33"/>
      <c r="F570" s="34"/>
      <c r="G570" s="33"/>
      <c r="H570" s="33"/>
      <c r="I570" s="33"/>
      <c r="J570" s="34">
        <v>75195110</v>
      </c>
      <c r="K570" s="29">
        <v>0</v>
      </c>
      <c r="L570" s="34" t="s">
        <v>959</v>
      </c>
      <c r="M570" s="33"/>
      <c r="N570" s="33"/>
      <c r="O570" s="33"/>
      <c r="P570" s="33"/>
      <c r="Q570" s="33"/>
      <c r="R570" s="34">
        <v>406.85</v>
      </c>
      <c r="S570" s="34" t="s">
        <v>404</v>
      </c>
      <c r="T570" s="34" t="s">
        <v>404</v>
      </c>
      <c r="U570" s="34" t="s">
        <v>404</v>
      </c>
      <c r="V570" s="34">
        <v>19</v>
      </c>
      <c r="W570" s="34">
        <v>0</v>
      </c>
      <c r="X570" s="34">
        <v>1</v>
      </c>
      <c r="Y570" s="34">
        <v>208450</v>
      </c>
      <c r="Z570" s="35">
        <v>44761.875</v>
      </c>
      <c r="AA570" s="34" t="s">
        <v>387</v>
      </c>
      <c r="AB570" s="34">
        <v>0</v>
      </c>
      <c r="AC570" s="35"/>
      <c r="AD570" s="35">
        <v>44761.875</v>
      </c>
      <c r="AE570" s="35">
        <v>41547.875</v>
      </c>
      <c r="AF570" s="35">
        <v>43576.875</v>
      </c>
      <c r="AG570" s="35"/>
      <c r="AH570" s="35">
        <v>43569.875</v>
      </c>
      <c r="AI570" s="34"/>
      <c r="AJ570" s="34">
        <v>0</v>
      </c>
      <c r="AK570" s="34">
        <v>0</v>
      </c>
      <c r="AL570" s="34">
        <v>0</v>
      </c>
      <c r="AM570" s="34">
        <v>0</v>
      </c>
      <c r="AN570" s="34">
        <v>0</v>
      </c>
      <c r="AO570" s="34">
        <v>0</v>
      </c>
      <c r="AP570" s="34" t="s">
        <v>389</v>
      </c>
      <c r="AQ570" s="34">
        <v>38</v>
      </c>
      <c r="AR570" s="34" t="s">
        <v>394</v>
      </c>
      <c r="AS570" s="34">
        <v>48439</v>
      </c>
      <c r="AT570" s="34">
        <v>484.39</v>
      </c>
      <c r="AU570" s="34" t="s">
        <v>408</v>
      </c>
      <c r="AV570" s="43" t="s">
        <v>1079</v>
      </c>
      <c r="AW570" t="str">
        <f t="shared" si="24"/>
        <v>751951100XXBXLX DX FRXNWX BXRRXTX XLXVXXRX406.85SIMSIMSIM190120845044761.875FNEL044761.87541547.87543576.87543569.875000000AMIL38NEXT PLUS RM RJ48439484.39ATIVORepasse</v>
      </c>
      <c r="AX570">
        <f t="shared" si="26"/>
        <v>1</v>
      </c>
      <c r="AY570">
        <v>7</v>
      </c>
      <c r="AZ570">
        <v>1</v>
      </c>
      <c r="BA570">
        <f t="shared" si="25"/>
        <v>1</v>
      </c>
    </row>
    <row r="571" spans="1:53">
      <c r="A571" s="33"/>
      <c r="B571" s="33"/>
      <c r="C571" s="33"/>
      <c r="D571" s="33"/>
      <c r="E571" s="33"/>
      <c r="F571" s="36"/>
      <c r="G571" s="33"/>
      <c r="H571" s="33"/>
      <c r="I571" s="33"/>
      <c r="J571" s="36">
        <v>75195110</v>
      </c>
      <c r="K571" s="30">
        <v>0</v>
      </c>
      <c r="L571" s="36" t="s">
        <v>959</v>
      </c>
      <c r="M571" s="33"/>
      <c r="N571" s="33"/>
      <c r="O571" s="33"/>
      <c r="P571" s="33"/>
      <c r="Q571" s="33"/>
      <c r="R571" s="36">
        <v>406.85</v>
      </c>
      <c r="S571" s="36" t="s">
        <v>404</v>
      </c>
      <c r="T571" s="36" t="s">
        <v>404</v>
      </c>
      <c r="U571" s="36" t="s">
        <v>404</v>
      </c>
      <c r="V571" s="36">
        <v>19</v>
      </c>
      <c r="W571" s="36">
        <v>0</v>
      </c>
      <c r="X571" s="36">
        <v>1</v>
      </c>
      <c r="Y571" s="36">
        <v>208450</v>
      </c>
      <c r="Z571" s="37">
        <v>44761.875</v>
      </c>
      <c r="AA571" s="36" t="s">
        <v>387</v>
      </c>
      <c r="AB571" s="36">
        <v>0</v>
      </c>
      <c r="AC571" s="37"/>
      <c r="AD571" s="37">
        <v>44761.875</v>
      </c>
      <c r="AE571" s="37">
        <v>41547.875</v>
      </c>
      <c r="AF571" s="37">
        <v>43576.875</v>
      </c>
      <c r="AG571" s="37"/>
      <c r="AH571" s="37">
        <v>43569.875</v>
      </c>
      <c r="AI571" s="36"/>
      <c r="AJ571" s="36">
        <v>0</v>
      </c>
      <c r="AK571" s="36">
        <v>0</v>
      </c>
      <c r="AL571" s="36">
        <v>0</v>
      </c>
      <c r="AM571" s="36">
        <v>0</v>
      </c>
      <c r="AN571" s="36">
        <v>0</v>
      </c>
      <c r="AO571" s="36">
        <v>0</v>
      </c>
      <c r="AP571" s="36" t="s">
        <v>389</v>
      </c>
      <c r="AQ571" s="36">
        <v>38</v>
      </c>
      <c r="AR571" s="36" t="s">
        <v>394</v>
      </c>
      <c r="AS571" s="36">
        <v>48439</v>
      </c>
      <c r="AT571" s="36">
        <v>484.39</v>
      </c>
      <c r="AU571" s="36" t="s">
        <v>408</v>
      </c>
      <c r="AV571" s="43" t="s">
        <v>1079</v>
      </c>
      <c r="AW571" t="str">
        <f t="shared" si="24"/>
        <v>751951100XXBXLX DX FRXNWX BXRRXTX XLXVXXRX406.85SIMSIMSIM190120845044761.875FNEL044761.87541547.87543576.87543569.875000000AMIL38NEXT PLUS RM RJ48439484.39ATIVORepasse</v>
      </c>
      <c r="AX571">
        <f t="shared" si="26"/>
        <v>1</v>
      </c>
      <c r="AY571">
        <v>7</v>
      </c>
      <c r="AZ571">
        <v>1</v>
      </c>
      <c r="BA571">
        <f t="shared" si="25"/>
        <v>1</v>
      </c>
    </row>
    <row r="572" spans="1:53">
      <c r="A572" s="33"/>
      <c r="B572" s="33"/>
      <c r="C572" s="33"/>
      <c r="D572" s="33"/>
      <c r="E572" s="33"/>
      <c r="F572" s="34"/>
      <c r="G572" s="33"/>
      <c r="H572" s="33"/>
      <c r="I572" s="33"/>
      <c r="J572" s="34">
        <v>76019932</v>
      </c>
      <c r="K572" s="29">
        <v>0</v>
      </c>
      <c r="L572" s="34" t="s">
        <v>596</v>
      </c>
      <c r="M572" s="33"/>
      <c r="N572" s="33"/>
      <c r="O572" s="33"/>
      <c r="P572" s="33"/>
      <c r="Q572" s="33"/>
      <c r="R572" s="34">
        <v>1937.21</v>
      </c>
      <c r="S572" s="34" t="s">
        <v>404</v>
      </c>
      <c r="T572" s="34" t="s">
        <v>404</v>
      </c>
      <c r="U572" s="34" t="s">
        <v>404</v>
      </c>
      <c r="V572" s="34">
        <v>278</v>
      </c>
      <c r="W572" s="34">
        <v>0</v>
      </c>
      <c r="X572" s="34">
        <v>1</v>
      </c>
      <c r="Y572" s="34">
        <v>209074</v>
      </c>
      <c r="Z572" s="35">
        <v>44777.875</v>
      </c>
      <c r="AA572" s="34" t="s">
        <v>396</v>
      </c>
      <c r="AB572" s="34">
        <v>0</v>
      </c>
      <c r="AC572" s="35"/>
      <c r="AD572" s="35">
        <v>44777.875</v>
      </c>
      <c r="AE572" s="35">
        <v>29582.916666666668</v>
      </c>
      <c r="AF572" s="35">
        <v>43867.875</v>
      </c>
      <c r="AG572" s="35">
        <v>43859.875</v>
      </c>
      <c r="AH572" s="35">
        <v>43585.875</v>
      </c>
      <c r="AI572" s="34"/>
      <c r="AJ572" s="34">
        <v>0</v>
      </c>
      <c r="AK572" s="34">
        <v>0</v>
      </c>
      <c r="AL572" s="34">
        <v>0</v>
      </c>
      <c r="AM572" s="34">
        <v>0</v>
      </c>
      <c r="AN572" s="34">
        <v>0</v>
      </c>
      <c r="AO572" s="34">
        <v>0</v>
      </c>
      <c r="AP572" s="34" t="s">
        <v>389</v>
      </c>
      <c r="AQ572" s="34">
        <v>38</v>
      </c>
      <c r="AR572" s="34" t="s">
        <v>390</v>
      </c>
      <c r="AS572" s="34">
        <v>233396</v>
      </c>
      <c r="AT572" s="34">
        <v>2333.96</v>
      </c>
      <c r="AU572" s="34" t="s">
        <v>408</v>
      </c>
      <c r="AV572" s="43" t="s">
        <v>1079</v>
      </c>
      <c r="AW572" t="str">
        <f t="shared" si="24"/>
        <v>760199320XNX WXRXLXNX MXRTXN DX XUZX1937.21SIMSIMSIM2780120907444777.875SINDSIME -SINDICATO DOS EMPREENDEDORES INDIVIDUAIS044777.87529582.916666666743867.87543859.87543585.875000000AMIL38AMIL 400 QP NACIONAL2333962333.96ATIVORepasse</v>
      </c>
      <c r="AX572">
        <f t="shared" si="26"/>
        <v>0</v>
      </c>
      <c r="AY572">
        <v>8</v>
      </c>
      <c r="AZ572">
        <v>1</v>
      </c>
      <c r="BA572">
        <f t="shared" si="25"/>
        <v>0</v>
      </c>
    </row>
    <row r="573" spans="1:53">
      <c r="A573" s="33"/>
      <c r="B573" s="33"/>
      <c r="C573" s="33"/>
      <c r="D573" s="33"/>
      <c r="E573" s="33"/>
      <c r="F573" s="36">
        <v>1189435000</v>
      </c>
      <c r="G573" s="33"/>
      <c r="H573" s="33"/>
      <c r="I573" s="33"/>
      <c r="J573" s="36">
        <v>76020193</v>
      </c>
      <c r="K573" s="30">
        <v>0</v>
      </c>
      <c r="L573" s="36" t="s">
        <v>597</v>
      </c>
      <c r="M573" s="33"/>
      <c r="N573" s="33"/>
      <c r="O573" s="33"/>
      <c r="P573" s="33"/>
      <c r="Q573" s="33"/>
      <c r="R573" s="36">
        <v>3842.82</v>
      </c>
      <c r="S573" s="36" t="s">
        <v>404</v>
      </c>
      <c r="T573" s="36" t="s">
        <v>404</v>
      </c>
      <c r="U573" s="36" t="s">
        <v>404</v>
      </c>
      <c r="V573" s="36">
        <v>57</v>
      </c>
      <c r="W573" s="36">
        <v>0</v>
      </c>
      <c r="X573" s="36">
        <v>1</v>
      </c>
      <c r="Y573" s="36">
        <v>209164</v>
      </c>
      <c r="Z573" s="37">
        <v>44777.875</v>
      </c>
      <c r="AA573" s="36" t="s">
        <v>392</v>
      </c>
      <c r="AB573" s="36">
        <v>0</v>
      </c>
      <c r="AC573" s="37"/>
      <c r="AD573" s="37">
        <v>44777.875</v>
      </c>
      <c r="AE573" s="37">
        <v>30389.875</v>
      </c>
      <c r="AF573" s="37">
        <v>44339.875</v>
      </c>
      <c r="AG573" s="37">
        <v>44315.875</v>
      </c>
      <c r="AH573" s="37">
        <v>43585.875</v>
      </c>
      <c r="AI573" s="36"/>
      <c r="AJ573" s="36">
        <v>0</v>
      </c>
      <c r="AK573" s="36">
        <v>0</v>
      </c>
      <c r="AL573" s="36">
        <v>0</v>
      </c>
      <c r="AM573" s="36">
        <v>0</v>
      </c>
      <c r="AN573" s="36">
        <v>0</v>
      </c>
      <c r="AO573" s="36">
        <v>0</v>
      </c>
      <c r="AP573" s="36" t="s">
        <v>389</v>
      </c>
      <c r="AQ573" s="36">
        <v>38</v>
      </c>
      <c r="AR573" s="36" t="s">
        <v>598</v>
      </c>
      <c r="AS573" s="36">
        <v>457479</v>
      </c>
      <c r="AT573" s="36">
        <v>4574.79</v>
      </c>
      <c r="AU573" s="36" t="s">
        <v>408</v>
      </c>
      <c r="AV573" s="43" t="s">
        <v>1079</v>
      </c>
      <c r="AW573" t="str">
        <f t="shared" si="24"/>
        <v>1189435000760201930FXBRXWXX MXWXDX BRXTX3842.82SIMSIMSIM570120916444777.875ANMEP044777.87530389.87544339.87544315.87543585.875000000AMIL38ONE LINCX LT3 NACIONAL QP4574794574.79ATIVORepasse</v>
      </c>
      <c r="AX573">
        <f t="shared" si="26"/>
        <v>0</v>
      </c>
      <c r="AY573">
        <v>8</v>
      </c>
      <c r="AZ573">
        <v>1</v>
      </c>
      <c r="BA573">
        <f t="shared" si="25"/>
        <v>0</v>
      </c>
    </row>
    <row r="574" spans="1:53">
      <c r="A574" s="33"/>
      <c r="B574" s="33"/>
      <c r="C574" s="33"/>
      <c r="D574" s="33"/>
      <c r="E574" s="33"/>
      <c r="F574" s="34">
        <v>1189449000</v>
      </c>
      <c r="G574" s="33"/>
      <c r="H574" s="33"/>
      <c r="I574" s="33"/>
      <c r="J574" s="34">
        <v>76020198</v>
      </c>
      <c r="K574" s="29">
        <v>0</v>
      </c>
      <c r="L574" s="34" t="s">
        <v>599</v>
      </c>
      <c r="M574" s="33"/>
      <c r="N574" s="33"/>
      <c r="O574" s="33"/>
      <c r="P574" s="33"/>
      <c r="Q574" s="33"/>
      <c r="R574" s="34">
        <v>260.83999999999997</v>
      </c>
      <c r="S574" s="34" t="s">
        <v>386</v>
      </c>
      <c r="T574" s="34" t="s">
        <v>386</v>
      </c>
      <c r="U574" s="34" t="s">
        <v>386</v>
      </c>
      <c r="V574" s="34">
        <v>19</v>
      </c>
      <c r="W574" s="34">
        <v>0</v>
      </c>
      <c r="X574" s="34">
        <v>1</v>
      </c>
      <c r="Y574" s="34">
        <v>209169</v>
      </c>
      <c r="Z574" s="35">
        <v>44777.875</v>
      </c>
      <c r="AA574" s="34" t="s">
        <v>387</v>
      </c>
      <c r="AB574" s="34">
        <v>0</v>
      </c>
      <c r="AC574" s="35">
        <v>44711.875</v>
      </c>
      <c r="AD574" s="35">
        <v>44777.875</v>
      </c>
      <c r="AE574" s="35">
        <v>39688.875</v>
      </c>
      <c r="AF574" s="35">
        <v>44711.875</v>
      </c>
      <c r="AG574" s="35">
        <v>44679.875</v>
      </c>
      <c r="AH574" s="35">
        <v>43585.875</v>
      </c>
      <c r="AI574" s="34"/>
      <c r="AJ574" s="34">
        <v>0</v>
      </c>
      <c r="AK574" s="34">
        <v>0</v>
      </c>
      <c r="AL574" s="34">
        <v>0</v>
      </c>
      <c r="AM574" s="34">
        <v>0</v>
      </c>
      <c r="AN574" s="34">
        <v>0</v>
      </c>
      <c r="AO574" s="34">
        <v>0</v>
      </c>
      <c r="AP574" s="34" t="s">
        <v>389</v>
      </c>
      <c r="AQ574" s="34"/>
      <c r="AR574" s="34" t="s">
        <v>400</v>
      </c>
      <c r="AS574" s="34">
        <v>31052</v>
      </c>
      <c r="AT574" s="34">
        <v>310.52</v>
      </c>
      <c r="AU574" s="34" t="s">
        <v>391</v>
      </c>
      <c r="AV574" s="43" t="s">
        <v>1079</v>
      </c>
      <c r="AW574" t="str">
        <f t="shared" si="24"/>
        <v>1189449000760201980NXWXLX FXM GXMX260.84NÃONÃONÃO190120916944777.875FNEL044711.87544777.87539688.87544711.87544679.87543585.875000000AMILNEXT MUNICIPAL SÃO PAULO31052310.52INATIVORepasse</v>
      </c>
      <c r="AX574">
        <f t="shared" si="26"/>
        <v>0</v>
      </c>
      <c r="AY574">
        <v>8</v>
      </c>
      <c r="AZ574">
        <v>1</v>
      </c>
      <c r="BA574">
        <f t="shared" si="25"/>
        <v>0</v>
      </c>
    </row>
    <row r="575" spans="1:53">
      <c r="A575" s="33"/>
      <c r="B575" s="33"/>
      <c r="C575" s="33"/>
      <c r="D575" s="33"/>
      <c r="E575" s="33"/>
      <c r="F575" s="36">
        <v>1189435000</v>
      </c>
      <c r="G575" s="33"/>
      <c r="H575" s="33"/>
      <c r="I575" s="33"/>
      <c r="J575" s="36">
        <v>76020287</v>
      </c>
      <c r="K575" s="30">
        <v>0</v>
      </c>
      <c r="L575" s="36" t="s">
        <v>600</v>
      </c>
      <c r="M575" s="33"/>
      <c r="N575" s="33"/>
      <c r="O575" s="33"/>
      <c r="P575" s="33"/>
      <c r="Q575" s="33"/>
      <c r="R575" s="36">
        <v>415.83</v>
      </c>
      <c r="S575" s="36" t="s">
        <v>404</v>
      </c>
      <c r="T575" s="36" t="s">
        <v>386</v>
      </c>
      <c r="U575" s="36" t="s">
        <v>386</v>
      </c>
      <c r="V575" s="36">
        <v>57</v>
      </c>
      <c r="W575" s="36">
        <v>0</v>
      </c>
      <c r="X575" s="36">
        <v>1</v>
      </c>
      <c r="Y575" s="36">
        <v>211790</v>
      </c>
      <c r="Z575" s="37">
        <v>44777.875</v>
      </c>
      <c r="AA575" s="36" t="s">
        <v>392</v>
      </c>
      <c r="AB575" s="36">
        <v>0</v>
      </c>
      <c r="AC575" s="37">
        <v>44727.875</v>
      </c>
      <c r="AD575" s="37">
        <v>44777.875</v>
      </c>
      <c r="AE575" s="37">
        <v>30970.875</v>
      </c>
      <c r="AF575" s="37">
        <v>44727.875</v>
      </c>
      <c r="AG575" s="37">
        <v>44711.875</v>
      </c>
      <c r="AH575" s="37">
        <v>43585.875</v>
      </c>
      <c r="AI575" s="36">
        <v>76128071</v>
      </c>
      <c r="AJ575" s="36">
        <v>368</v>
      </c>
      <c r="AK575" s="36">
        <v>3022</v>
      </c>
      <c r="AL575" s="36">
        <v>30.22</v>
      </c>
      <c r="AM575" s="36">
        <v>3022</v>
      </c>
      <c r="AN575" s="36">
        <v>36.799999999999997</v>
      </c>
      <c r="AO575" s="36">
        <v>3680</v>
      </c>
      <c r="AP575" s="36" t="s">
        <v>389</v>
      </c>
      <c r="AQ575" s="36">
        <v>38</v>
      </c>
      <c r="AR575" s="36" t="s">
        <v>601</v>
      </c>
      <c r="AS575" s="36">
        <v>49503</v>
      </c>
      <c r="AT575" s="36">
        <v>495.03</v>
      </c>
      <c r="AU575" s="36" t="s">
        <v>391</v>
      </c>
      <c r="AV575" s="43" t="s">
        <v>1079</v>
      </c>
      <c r="AW575" t="str">
        <f t="shared" si="24"/>
        <v>1189435000760202870RXNXN WXTXLDXLX MXRQUX XNTX415.83SIMNÃONÃO570121179044777.875ANMEP044727.87544777.87530970.87544727.87544711.87543585.87576128071368302230.22302236.83680AMIL38NEXT ABC 2049503495.03INATIVORepasse</v>
      </c>
      <c r="AX575">
        <f t="shared" si="26"/>
        <v>0</v>
      </c>
      <c r="AY575">
        <v>8</v>
      </c>
      <c r="AZ575">
        <v>1</v>
      </c>
      <c r="BA575">
        <f t="shared" si="25"/>
        <v>0</v>
      </c>
    </row>
    <row r="576" spans="1:53">
      <c r="A576" s="33"/>
      <c r="B576" s="33"/>
      <c r="C576" s="33"/>
      <c r="D576" s="33"/>
      <c r="E576" s="33"/>
      <c r="F576" s="34">
        <v>336362000</v>
      </c>
      <c r="G576" s="33"/>
      <c r="H576" s="33"/>
      <c r="I576" s="33"/>
      <c r="J576" s="34">
        <v>76050899</v>
      </c>
      <c r="K576" s="29">
        <v>0</v>
      </c>
      <c r="L576" s="34" t="s">
        <v>433</v>
      </c>
      <c r="M576" s="33"/>
      <c r="N576" s="33"/>
      <c r="O576" s="33"/>
      <c r="P576" s="33"/>
      <c r="Q576" s="33"/>
      <c r="R576" s="34">
        <v>1272.8900000000001</v>
      </c>
      <c r="S576" s="34" t="s">
        <v>404</v>
      </c>
      <c r="T576" s="34" t="s">
        <v>404</v>
      </c>
      <c r="U576" s="34" t="s">
        <v>404</v>
      </c>
      <c r="V576" s="34">
        <v>130</v>
      </c>
      <c r="W576" s="34">
        <v>26649007</v>
      </c>
      <c r="X576" s="34">
        <v>1</v>
      </c>
      <c r="Y576" s="34">
        <v>63735</v>
      </c>
      <c r="Z576" s="35">
        <v>44777.875</v>
      </c>
      <c r="AA576" s="34" t="s">
        <v>431</v>
      </c>
      <c r="AB576" s="34">
        <v>1</v>
      </c>
      <c r="AC576" s="35">
        <v>44752.875</v>
      </c>
      <c r="AD576" s="35">
        <v>44777.875</v>
      </c>
      <c r="AE576" s="35">
        <v>43558.875</v>
      </c>
      <c r="AF576" s="35">
        <v>44752.875</v>
      </c>
      <c r="AG576" s="35"/>
      <c r="AH576" s="35">
        <v>43587.875</v>
      </c>
      <c r="AI576" s="34"/>
      <c r="AJ576" s="34">
        <v>0</v>
      </c>
      <c r="AK576" s="34">
        <v>0</v>
      </c>
      <c r="AL576" s="34">
        <v>0</v>
      </c>
      <c r="AM576" s="34">
        <v>0</v>
      </c>
      <c r="AN576" s="34">
        <v>0</v>
      </c>
      <c r="AO576" s="34">
        <v>0</v>
      </c>
      <c r="AP576" s="34" t="s">
        <v>389</v>
      </c>
      <c r="AQ576" s="34">
        <v>92</v>
      </c>
      <c r="AR576" s="34" t="s">
        <v>430</v>
      </c>
      <c r="AS576" s="34">
        <v>143833</v>
      </c>
      <c r="AT576" s="34">
        <v>1438.33</v>
      </c>
      <c r="AU576" s="34" t="s">
        <v>391</v>
      </c>
      <c r="AV576" s="43" t="s">
        <v>1079</v>
      </c>
      <c r="AW576" t="str">
        <f t="shared" si="24"/>
        <v>336362000760508990HXLXNX MXRXNHX RXXNX DX HXLXNDX X1272.89SIMSIMSIM1302664900716373544777.875GP3 - FETASP/PB - FEDERACAO DOS TRABALHA EM SERV P144752.87544777.87543558.87544752.87543587.875000000AMIL92GP3 - BLUE PLUS 300 QC1438331438.33INATIVORepasse</v>
      </c>
      <c r="AX576">
        <f t="shared" si="26"/>
        <v>0</v>
      </c>
      <c r="AY576">
        <v>8</v>
      </c>
      <c r="AZ576">
        <v>1</v>
      </c>
      <c r="BA576">
        <f t="shared" si="25"/>
        <v>0</v>
      </c>
    </row>
    <row r="577" spans="1:53">
      <c r="A577" s="33"/>
      <c r="B577" s="33"/>
      <c r="C577" s="33"/>
      <c r="D577" s="33"/>
      <c r="E577" s="33"/>
      <c r="F577" s="36"/>
      <c r="G577" s="33"/>
      <c r="H577" s="33"/>
      <c r="I577" s="33"/>
      <c r="J577" s="36">
        <v>76090654</v>
      </c>
      <c r="K577" s="30">
        <v>0</v>
      </c>
      <c r="L577" s="36" t="s">
        <v>740</v>
      </c>
      <c r="M577" s="33"/>
      <c r="N577" s="33"/>
      <c r="O577" s="33"/>
      <c r="P577" s="33"/>
      <c r="Q577" s="33"/>
      <c r="R577" s="36">
        <v>318.26</v>
      </c>
      <c r="S577" s="36" t="s">
        <v>386</v>
      </c>
      <c r="T577" s="36" t="s">
        <v>386</v>
      </c>
      <c r="U577" s="36" t="s">
        <v>386</v>
      </c>
      <c r="V577" s="36">
        <v>19</v>
      </c>
      <c r="W577" s="36">
        <v>0</v>
      </c>
      <c r="X577" s="36">
        <v>1</v>
      </c>
      <c r="Y577" s="36">
        <v>212926</v>
      </c>
      <c r="Z577" s="37">
        <v>44761.875</v>
      </c>
      <c r="AA577" s="36" t="s">
        <v>387</v>
      </c>
      <c r="AB577" s="36">
        <v>0</v>
      </c>
      <c r="AC577" s="37">
        <v>44693.875</v>
      </c>
      <c r="AD577" s="37">
        <v>44761.875</v>
      </c>
      <c r="AE577" s="37">
        <v>37426.875</v>
      </c>
      <c r="AF577" s="37">
        <v>44693.875</v>
      </c>
      <c r="AG577" s="37">
        <v>44664.875</v>
      </c>
      <c r="AH577" s="37">
        <v>43599.875</v>
      </c>
      <c r="AI577" s="36"/>
      <c r="AJ577" s="36">
        <v>0</v>
      </c>
      <c r="AK577" s="36">
        <v>0</v>
      </c>
      <c r="AL577" s="36">
        <v>0</v>
      </c>
      <c r="AM577" s="36">
        <v>0</v>
      </c>
      <c r="AN577" s="36">
        <v>0</v>
      </c>
      <c r="AO577" s="36">
        <v>0</v>
      </c>
      <c r="AP577" s="36" t="s">
        <v>389</v>
      </c>
      <c r="AQ577" s="36"/>
      <c r="AR577" s="36" t="s">
        <v>394</v>
      </c>
      <c r="AS577" s="36">
        <v>37889</v>
      </c>
      <c r="AT577" s="36">
        <v>378.89</v>
      </c>
      <c r="AU577" s="36" t="s">
        <v>391</v>
      </c>
      <c r="AV577" s="43" t="s">
        <v>1079</v>
      </c>
      <c r="AW577" t="str">
        <f t="shared" si="24"/>
        <v>760906540RXNNXN DX XLVX PXXVX318.26NÃONÃONÃO190121292644761.875FNEL044693.87544761.87537426.87544693.87544664.87543599.875000000AMILNEXT PLUS RM RJ37889378.89INATIVORepasse</v>
      </c>
      <c r="AX577">
        <f t="shared" si="26"/>
        <v>0</v>
      </c>
      <c r="AY577">
        <v>7</v>
      </c>
      <c r="AZ577">
        <v>1</v>
      </c>
      <c r="BA577">
        <f t="shared" si="25"/>
        <v>0</v>
      </c>
    </row>
    <row r="578" spans="1:53">
      <c r="A578" s="33"/>
      <c r="B578" s="33"/>
      <c r="C578" s="33"/>
      <c r="D578" s="33"/>
      <c r="E578" s="33"/>
      <c r="F578" s="34"/>
      <c r="G578" s="33"/>
      <c r="H578" s="33"/>
      <c r="I578" s="33"/>
      <c r="J578" s="34">
        <v>76090654</v>
      </c>
      <c r="K578" s="29">
        <v>0</v>
      </c>
      <c r="L578" s="34" t="s">
        <v>740</v>
      </c>
      <c r="M578" s="33"/>
      <c r="N578" s="33"/>
      <c r="O578" s="33"/>
      <c r="P578" s="33"/>
      <c r="Q578" s="33"/>
      <c r="R578" s="34">
        <v>318.26</v>
      </c>
      <c r="S578" s="34" t="s">
        <v>386</v>
      </c>
      <c r="T578" s="34" t="s">
        <v>386</v>
      </c>
      <c r="U578" s="34" t="s">
        <v>386</v>
      </c>
      <c r="V578" s="34">
        <v>19</v>
      </c>
      <c r="W578" s="34">
        <v>0</v>
      </c>
      <c r="X578" s="34">
        <v>1</v>
      </c>
      <c r="Y578" s="34">
        <v>212926</v>
      </c>
      <c r="Z578" s="35">
        <v>44761.875</v>
      </c>
      <c r="AA578" s="34" t="s">
        <v>387</v>
      </c>
      <c r="AB578" s="34">
        <v>0</v>
      </c>
      <c r="AC578" s="35">
        <v>44693.875</v>
      </c>
      <c r="AD578" s="35">
        <v>44761.875</v>
      </c>
      <c r="AE578" s="35">
        <v>37426.875</v>
      </c>
      <c r="AF578" s="35">
        <v>44693.875</v>
      </c>
      <c r="AG578" s="35">
        <v>44664.875</v>
      </c>
      <c r="AH578" s="35">
        <v>43599.875</v>
      </c>
      <c r="AI578" s="34"/>
      <c r="AJ578" s="34">
        <v>0</v>
      </c>
      <c r="AK578" s="34">
        <v>0</v>
      </c>
      <c r="AL578" s="34">
        <v>0</v>
      </c>
      <c r="AM578" s="34">
        <v>0</v>
      </c>
      <c r="AN578" s="34">
        <v>0</v>
      </c>
      <c r="AO578" s="34">
        <v>0</v>
      </c>
      <c r="AP578" s="34" t="s">
        <v>389</v>
      </c>
      <c r="AQ578" s="34"/>
      <c r="AR578" s="34" t="s">
        <v>394</v>
      </c>
      <c r="AS578" s="34">
        <v>37889</v>
      </c>
      <c r="AT578" s="34">
        <v>378.89</v>
      </c>
      <c r="AU578" s="34" t="s">
        <v>391</v>
      </c>
      <c r="AV578" s="43" t="s">
        <v>1079</v>
      </c>
      <c r="AW578" t="str">
        <f t="shared" si="24"/>
        <v>760906540RXNNXN DX XLVX PXXVX318.26NÃONÃONÃO190121292644761.875FNEL044693.87544761.87537426.87544693.87544664.87543599.875000000AMILNEXT PLUS RM RJ37889378.89INATIVORepasse</v>
      </c>
      <c r="AX578">
        <f t="shared" si="26"/>
        <v>1</v>
      </c>
      <c r="AY578">
        <v>7</v>
      </c>
      <c r="AZ578">
        <v>1</v>
      </c>
      <c r="BA578">
        <f t="shared" si="25"/>
        <v>1</v>
      </c>
    </row>
    <row r="579" spans="1:53">
      <c r="A579" s="33"/>
      <c r="B579" s="33"/>
      <c r="C579" s="33"/>
      <c r="D579" s="33"/>
      <c r="E579" s="33"/>
      <c r="F579" s="34"/>
      <c r="G579" s="33"/>
      <c r="H579" s="33"/>
      <c r="I579" s="33"/>
      <c r="J579" s="34">
        <v>76090654</v>
      </c>
      <c r="K579" s="29">
        <v>0</v>
      </c>
      <c r="L579" s="34" t="s">
        <v>740</v>
      </c>
      <c r="M579" s="33"/>
      <c r="N579" s="33"/>
      <c r="O579" s="33"/>
      <c r="P579" s="33"/>
      <c r="Q579" s="33"/>
      <c r="R579" s="34">
        <v>318.26</v>
      </c>
      <c r="S579" s="34" t="s">
        <v>386</v>
      </c>
      <c r="T579" s="34" t="s">
        <v>386</v>
      </c>
      <c r="U579" s="34" t="s">
        <v>386</v>
      </c>
      <c r="V579" s="34">
        <v>19</v>
      </c>
      <c r="W579" s="34">
        <v>0</v>
      </c>
      <c r="X579" s="34">
        <v>1</v>
      </c>
      <c r="Y579" s="34">
        <v>212926</v>
      </c>
      <c r="Z579" s="35">
        <v>44761.875</v>
      </c>
      <c r="AA579" s="34" t="s">
        <v>387</v>
      </c>
      <c r="AB579" s="34">
        <v>0</v>
      </c>
      <c r="AC579" s="35">
        <v>44693.875</v>
      </c>
      <c r="AD579" s="35">
        <v>44761.875</v>
      </c>
      <c r="AE579" s="35">
        <v>37426.875</v>
      </c>
      <c r="AF579" s="35">
        <v>44693.875</v>
      </c>
      <c r="AG579" s="35">
        <v>44664.875</v>
      </c>
      <c r="AH579" s="35">
        <v>43599.875</v>
      </c>
      <c r="AI579" s="34"/>
      <c r="AJ579" s="34">
        <v>0</v>
      </c>
      <c r="AK579" s="34">
        <v>0</v>
      </c>
      <c r="AL579" s="34">
        <v>0</v>
      </c>
      <c r="AM579" s="34">
        <v>0</v>
      </c>
      <c r="AN579" s="34">
        <v>0</v>
      </c>
      <c r="AO579" s="34">
        <v>0</v>
      </c>
      <c r="AP579" s="34" t="s">
        <v>389</v>
      </c>
      <c r="AQ579" s="34"/>
      <c r="AR579" s="34" t="s">
        <v>394</v>
      </c>
      <c r="AS579" s="34">
        <v>37889</v>
      </c>
      <c r="AT579" s="34">
        <v>378.89</v>
      </c>
      <c r="AU579" s="34" t="s">
        <v>391</v>
      </c>
      <c r="AV579" s="43" t="s">
        <v>1079</v>
      </c>
      <c r="AW579" t="str">
        <f t="shared" ref="AW579:AW642" si="27">CONCATENATE(A579,B579,C579,D579,E579,F579,G579,H579,I579,J579,K579,L579,M579,N579,O579,P579,Q579,R579,S579,T579,U579,V579,W579,X579,Y579,Z579,AA579,AB579,AC579,AD579,AE579,AF579,AG579,AH579,AI579,AJ579,AK579,AL579,AM579,AN579,AO579,AP579,AQ579,AR579,AS579,AT579,AU579,AV579)</f>
        <v>760906540RXNNXN DX XLVX PXXVX318.26NÃONÃONÃO190121292644761.875FNEL044693.87544761.87537426.87544693.87544664.87543599.875000000AMILNEXT PLUS RM RJ37889378.89INATIVORepasse</v>
      </c>
      <c r="AX579">
        <f t="shared" si="26"/>
        <v>1</v>
      </c>
      <c r="AY579">
        <v>7</v>
      </c>
      <c r="AZ579">
        <v>1</v>
      </c>
      <c r="BA579">
        <f t="shared" ref="BA579:BA642" si="28">IF(J579=J578,1,0)</f>
        <v>1</v>
      </c>
    </row>
    <row r="580" spans="1:53">
      <c r="A580" s="38" t="s">
        <v>229</v>
      </c>
      <c r="B580" s="38" t="s">
        <v>19</v>
      </c>
      <c r="C580" s="38" t="s">
        <v>18</v>
      </c>
      <c r="D580" s="38">
        <v>43066807</v>
      </c>
      <c r="E580" s="39">
        <v>44771.875</v>
      </c>
      <c r="F580" s="28">
        <v>1198444000</v>
      </c>
      <c r="G580" s="28" t="s">
        <v>1060</v>
      </c>
      <c r="H580" s="28" t="s">
        <v>20</v>
      </c>
      <c r="I580" s="39">
        <v>43599.875</v>
      </c>
      <c r="J580" s="38">
        <v>76090758</v>
      </c>
      <c r="K580" s="28">
        <v>0</v>
      </c>
      <c r="L580" s="38" t="s">
        <v>230</v>
      </c>
      <c r="M580" s="38">
        <v>0</v>
      </c>
      <c r="N580" s="38">
        <v>0</v>
      </c>
      <c r="O580" s="38" t="s">
        <v>201</v>
      </c>
      <c r="P580" s="38" t="s">
        <v>77</v>
      </c>
      <c r="Q580" s="38" t="s">
        <v>78</v>
      </c>
      <c r="R580" s="38">
        <v>416.82</v>
      </c>
      <c r="S580" s="33"/>
      <c r="T580" s="33"/>
      <c r="U580" s="33"/>
      <c r="V580" s="33"/>
      <c r="W580" s="33"/>
      <c r="X580" s="33"/>
      <c r="Y580" s="33"/>
      <c r="Z580" s="40">
        <v>44771.875</v>
      </c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43" t="s">
        <v>1080</v>
      </c>
      <c r="AW580" t="str">
        <f t="shared" si="27"/>
        <v>6302b525171b4e38d1b83f166302b4ad7d8f3341632e5b086302b525171b4e38d1b83f074306680744771.87511984440006302b4ad7d8f3341632e5b081198444000D43599.875760907580MXLIX XLTXFIM XLWXNTXRX00NEXT MUN SÃO PAULO QC PJCAMens. Titular Faixa Etária Implant.T416.8244771.875Mensalidade</v>
      </c>
      <c r="AX580">
        <f t="shared" ref="AX580:AX643" si="29">IF(AW580=AW579,1,0)</f>
        <v>0</v>
      </c>
      <c r="AY580">
        <v>7</v>
      </c>
      <c r="AZ580">
        <v>1</v>
      </c>
      <c r="BA580">
        <f t="shared" si="28"/>
        <v>0</v>
      </c>
    </row>
    <row r="581" spans="1:53">
      <c r="A581" s="31" t="s">
        <v>231</v>
      </c>
      <c r="B581" s="31" t="s">
        <v>19</v>
      </c>
      <c r="C581" s="31" t="s">
        <v>18</v>
      </c>
      <c r="D581" s="31">
        <v>43066807</v>
      </c>
      <c r="E581" s="32">
        <v>44771.875</v>
      </c>
      <c r="F581" s="27">
        <v>1198444000</v>
      </c>
      <c r="G581" s="27" t="s">
        <v>1060</v>
      </c>
      <c r="H581" s="27" t="s">
        <v>20</v>
      </c>
      <c r="I581" s="32">
        <v>43599.875</v>
      </c>
      <c r="J581" s="31">
        <v>76090759</v>
      </c>
      <c r="K581" s="27">
        <v>0</v>
      </c>
      <c r="L581" s="31" t="s">
        <v>232</v>
      </c>
      <c r="M581" s="31">
        <v>0</v>
      </c>
      <c r="N581" s="31">
        <v>0</v>
      </c>
      <c r="O581" s="31" t="s">
        <v>201</v>
      </c>
      <c r="P581" s="31" t="s">
        <v>110</v>
      </c>
      <c r="Q581" s="31" t="s">
        <v>20</v>
      </c>
      <c r="R581" s="31">
        <v>416.82</v>
      </c>
      <c r="S581" s="33"/>
      <c r="T581" s="33"/>
      <c r="U581" s="33"/>
      <c r="V581" s="33"/>
      <c r="W581" s="33"/>
      <c r="X581" s="33"/>
      <c r="Y581" s="33"/>
      <c r="Z581" s="40">
        <v>44771.875</v>
      </c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43" t="s">
        <v>1080</v>
      </c>
      <c r="AW581" t="str">
        <f t="shared" si="27"/>
        <v>6302b525171b4e38d1b83f176302b4ad7d8f3341632e5b086302b525171b4e38d1b83f074306680744771.87511984440006302b4ad7d8f3341632e5b081198444000D43599.875760907590MIGUXL XLTXFIM XLWXNTXRX00NEXT MUN SÃO PAULO QC PJCAMens. Depend. Faixa Etária Implant.D416.8244771.875Mensalidade</v>
      </c>
      <c r="AX581">
        <f t="shared" si="29"/>
        <v>0</v>
      </c>
      <c r="AY581">
        <v>7</v>
      </c>
      <c r="AZ581">
        <v>1</v>
      </c>
      <c r="BA581">
        <f t="shared" si="28"/>
        <v>0</v>
      </c>
    </row>
    <row r="582" spans="1:53">
      <c r="A582" s="33"/>
      <c r="B582" s="33"/>
      <c r="C582" s="33"/>
      <c r="D582" s="33"/>
      <c r="E582" s="33"/>
      <c r="F582" s="34"/>
      <c r="G582" s="33"/>
      <c r="H582" s="33"/>
      <c r="I582" s="33"/>
      <c r="J582" s="34">
        <v>76091314</v>
      </c>
      <c r="K582" s="29">
        <v>0</v>
      </c>
      <c r="L582" s="34" t="s">
        <v>960</v>
      </c>
      <c r="M582" s="33"/>
      <c r="N582" s="33"/>
      <c r="O582" s="33"/>
      <c r="P582" s="33"/>
      <c r="Q582" s="33"/>
      <c r="R582" s="34">
        <v>1212.27</v>
      </c>
      <c r="S582" s="34" t="s">
        <v>404</v>
      </c>
      <c r="T582" s="34" t="s">
        <v>404</v>
      </c>
      <c r="U582" s="34" t="s">
        <v>386</v>
      </c>
      <c r="V582" s="34">
        <v>232</v>
      </c>
      <c r="W582" s="34">
        <v>0</v>
      </c>
      <c r="X582" s="34">
        <v>1</v>
      </c>
      <c r="Y582" s="34">
        <v>213031</v>
      </c>
      <c r="Z582" s="35">
        <v>44761.875</v>
      </c>
      <c r="AA582" s="34" t="s">
        <v>499</v>
      </c>
      <c r="AB582" s="34">
        <v>0</v>
      </c>
      <c r="AC582" s="35">
        <v>44709.875</v>
      </c>
      <c r="AD582" s="35">
        <v>44761.875</v>
      </c>
      <c r="AE582" s="35">
        <v>29737.875</v>
      </c>
      <c r="AF582" s="35">
        <v>44709.875</v>
      </c>
      <c r="AG582" s="35"/>
      <c r="AH582" s="35">
        <v>43599.875</v>
      </c>
      <c r="AI582" s="34"/>
      <c r="AJ582" s="34">
        <v>0</v>
      </c>
      <c r="AK582" s="34">
        <v>0</v>
      </c>
      <c r="AL582" s="34">
        <v>0</v>
      </c>
      <c r="AM582" s="34">
        <v>0</v>
      </c>
      <c r="AN582" s="34">
        <v>0</v>
      </c>
      <c r="AO582" s="34">
        <v>0</v>
      </c>
      <c r="AP582" s="34" t="s">
        <v>389</v>
      </c>
      <c r="AQ582" s="34">
        <v>37</v>
      </c>
      <c r="AR582" s="34" t="s">
        <v>390</v>
      </c>
      <c r="AS582" s="34">
        <v>146055</v>
      </c>
      <c r="AT582" s="34">
        <v>1460.55</v>
      </c>
      <c r="AU582" s="34" t="s">
        <v>391</v>
      </c>
      <c r="AV582" s="43" t="s">
        <v>1079</v>
      </c>
      <c r="AW582" t="str">
        <f t="shared" si="27"/>
        <v>760913140RXBXRTX DX XLVX BXRRXTX1212.27SIMSIMNÃO2320121303144761.875SEEB - BA044709.87544761.87529737.87544709.87543599.875000000AMIL37AMIL 400 QP NACIONAL1460551460.55INATIVORepasse</v>
      </c>
      <c r="AX582">
        <f t="shared" si="29"/>
        <v>0</v>
      </c>
      <c r="AY582">
        <v>7</v>
      </c>
      <c r="AZ582">
        <v>1</v>
      </c>
      <c r="BA582">
        <f t="shared" si="28"/>
        <v>0</v>
      </c>
    </row>
    <row r="583" spans="1:53">
      <c r="A583" s="33"/>
      <c r="B583" s="33"/>
      <c r="C583" s="33"/>
      <c r="D583" s="33"/>
      <c r="E583" s="33"/>
      <c r="F583" s="36"/>
      <c r="G583" s="33"/>
      <c r="H583" s="33"/>
      <c r="I583" s="33"/>
      <c r="J583" s="36">
        <v>76091314</v>
      </c>
      <c r="K583" s="30">
        <v>0</v>
      </c>
      <c r="L583" s="36" t="s">
        <v>960</v>
      </c>
      <c r="M583" s="33"/>
      <c r="N583" s="33"/>
      <c r="O583" s="33"/>
      <c r="P583" s="33"/>
      <c r="Q583" s="33"/>
      <c r="R583" s="36">
        <v>1212.27</v>
      </c>
      <c r="S583" s="36" t="s">
        <v>404</v>
      </c>
      <c r="T583" s="36" t="s">
        <v>404</v>
      </c>
      <c r="U583" s="36" t="s">
        <v>386</v>
      </c>
      <c r="V583" s="36">
        <v>232</v>
      </c>
      <c r="W583" s="36">
        <v>0</v>
      </c>
      <c r="X583" s="36">
        <v>1</v>
      </c>
      <c r="Y583" s="36">
        <v>213031</v>
      </c>
      <c r="Z583" s="37">
        <v>44761.875</v>
      </c>
      <c r="AA583" s="36" t="s">
        <v>499</v>
      </c>
      <c r="AB583" s="36">
        <v>0</v>
      </c>
      <c r="AC583" s="37">
        <v>44709.875</v>
      </c>
      <c r="AD583" s="37">
        <v>44761.875</v>
      </c>
      <c r="AE583" s="37">
        <v>29737.875</v>
      </c>
      <c r="AF583" s="37">
        <v>44709.875</v>
      </c>
      <c r="AG583" s="37"/>
      <c r="AH583" s="37">
        <v>43599.875</v>
      </c>
      <c r="AI583" s="36"/>
      <c r="AJ583" s="36">
        <v>0</v>
      </c>
      <c r="AK583" s="36">
        <v>0</v>
      </c>
      <c r="AL583" s="36">
        <v>0</v>
      </c>
      <c r="AM583" s="36">
        <v>0</v>
      </c>
      <c r="AN583" s="36">
        <v>0</v>
      </c>
      <c r="AO583" s="36">
        <v>0</v>
      </c>
      <c r="AP583" s="36" t="s">
        <v>389</v>
      </c>
      <c r="AQ583" s="36">
        <v>37</v>
      </c>
      <c r="AR583" s="36" t="s">
        <v>390</v>
      </c>
      <c r="AS583" s="36">
        <v>146055</v>
      </c>
      <c r="AT583" s="36">
        <v>1460.55</v>
      </c>
      <c r="AU583" s="36" t="s">
        <v>391</v>
      </c>
      <c r="AV583" s="43" t="s">
        <v>1079</v>
      </c>
      <c r="AW583" t="str">
        <f t="shared" si="27"/>
        <v>760913140RXBXRTX DX XLVX BXRRXTX1212.27SIMSIMNÃO2320121303144761.875SEEB - BA044709.87544761.87529737.87544709.87543599.875000000AMIL37AMIL 400 QP NACIONAL1460551460.55INATIVORepasse</v>
      </c>
      <c r="AX583">
        <f t="shared" si="29"/>
        <v>1</v>
      </c>
      <c r="AY583">
        <v>7</v>
      </c>
      <c r="AZ583">
        <v>1</v>
      </c>
      <c r="BA583">
        <f t="shared" si="28"/>
        <v>1</v>
      </c>
    </row>
    <row r="584" spans="1:53">
      <c r="A584" s="33"/>
      <c r="B584" s="33"/>
      <c r="C584" s="33"/>
      <c r="D584" s="33"/>
      <c r="E584" s="33"/>
      <c r="F584" s="34"/>
      <c r="G584" s="33"/>
      <c r="H584" s="33"/>
      <c r="I584" s="33"/>
      <c r="J584" s="34">
        <v>76091314</v>
      </c>
      <c r="K584" s="29">
        <v>0</v>
      </c>
      <c r="L584" s="34" t="s">
        <v>960</v>
      </c>
      <c r="M584" s="33"/>
      <c r="N584" s="33"/>
      <c r="O584" s="33"/>
      <c r="P584" s="33"/>
      <c r="Q584" s="33"/>
      <c r="R584" s="34">
        <v>1212.27</v>
      </c>
      <c r="S584" s="34" t="s">
        <v>404</v>
      </c>
      <c r="T584" s="34" t="s">
        <v>404</v>
      </c>
      <c r="U584" s="34" t="s">
        <v>386</v>
      </c>
      <c r="V584" s="34">
        <v>232</v>
      </c>
      <c r="W584" s="34">
        <v>0</v>
      </c>
      <c r="X584" s="34">
        <v>1</v>
      </c>
      <c r="Y584" s="34">
        <v>213031</v>
      </c>
      <c r="Z584" s="35">
        <v>44761.875</v>
      </c>
      <c r="AA584" s="34" t="s">
        <v>499</v>
      </c>
      <c r="AB584" s="34">
        <v>0</v>
      </c>
      <c r="AC584" s="35">
        <v>44709.875</v>
      </c>
      <c r="AD584" s="35">
        <v>44761.875</v>
      </c>
      <c r="AE584" s="35">
        <v>29737.875</v>
      </c>
      <c r="AF584" s="35">
        <v>44709.875</v>
      </c>
      <c r="AG584" s="35"/>
      <c r="AH584" s="35">
        <v>43599.875</v>
      </c>
      <c r="AI584" s="34"/>
      <c r="AJ584" s="34">
        <v>0</v>
      </c>
      <c r="AK584" s="34">
        <v>0</v>
      </c>
      <c r="AL584" s="34">
        <v>0</v>
      </c>
      <c r="AM584" s="34">
        <v>0</v>
      </c>
      <c r="AN584" s="34">
        <v>0</v>
      </c>
      <c r="AO584" s="34">
        <v>0</v>
      </c>
      <c r="AP584" s="34" t="s">
        <v>389</v>
      </c>
      <c r="AQ584" s="34">
        <v>37</v>
      </c>
      <c r="AR584" s="34" t="s">
        <v>390</v>
      </c>
      <c r="AS584" s="34">
        <v>146055</v>
      </c>
      <c r="AT584" s="34">
        <v>1460.55</v>
      </c>
      <c r="AU584" s="34" t="s">
        <v>391</v>
      </c>
      <c r="AV584" s="43" t="s">
        <v>1079</v>
      </c>
      <c r="AW584" t="str">
        <f t="shared" si="27"/>
        <v>760913140RXBXRTX DX XLVX BXRRXTX1212.27SIMSIMNÃO2320121303144761.875SEEB - BA044709.87544761.87529737.87544709.87543599.875000000AMIL37AMIL 400 QP NACIONAL1460551460.55INATIVORepasse</v>
      </c>
      <c r="AX584">
        <f t="shared" si="29"/>
        <v>1</v>
      </c>
      <c r="AY584">
        <v>7</v>
      </c>
      <c r="AZ584">
        <v>1</v>
      </c>
      <c r="BA584">
        <f t="shared" si="28"/>
        <v>1</v>
      </c>
    </row>
    <row r="585" spans="1:53">
      <c r="A585" s="33"/>
      <c r="B585" s="33"/>
      <c r="C585" s="33"/>
      <c r="D585" s="33"/>
      <c r="E585" s="33"/>
      <c r="F585" s="34"/>
      <c r="G585" s="33"/>
      <c r="H585" s="33"/>
      <c r="I585" s="33"/>
      <c r="J585" s="34">
        <v>76091317</v>
      </c>
      <c r="K585" s="29">
        <v>0</v>
      </c>
      <c r="L585" s="34" t="s">
        <v>962</v>
      </c>
      <c r="M585" s="33"/>
      <c r="N585" s="33"/>
      <c r="O585" s="33"/>
      <c r="P585" s="33"/>
      <c r="Q585" s="33"/>
      <c r="R585" s="34">
        <v>1287.56</v>
      </c>
      <c r="S585" s="34" t="s">
        <v>404</v>
      </c>
      <c r="T585" s="34" t="s">
        <v>404</v>
      </c>
      <c r="U585" s="34" t="s">
        <v>404</v>
      </c>
      <c r="V585" s="34">
        <v>19</v>
      </c>
      <c r="W585" s="34">
        <v>0</v>
      </c>
      <c r="X585" s="34">
        <v>1</v>
      </c>
      <c r="Y585" s="34">
        <v>213059</v>
      </c>
      <c r="Z585" s="35">
        <v>44761.875</v>
      </c>
      <c r="AA585" s="34" t="s">
        <v>387</v>
      </c>
      <c r="AB585" s="34">
        <v>0</v>
      </c>
      <c r="AC585" s="35"/>
      <c r="AD585" s="35">
        <v>44761.875</v>
      </c>
      <c r="AE585" s="35">
        <v>38905.875</v>
      </c>
      <c r="AF585" s="35">
        <v>43674.875</v>
      </c>
      <c r="AG585" s="35">
        <v>43657.875</v>
      </c>
      <c r="AH585" s="35">
        <v>43599.875</v>
      </c>
      <c r="AI585" s="34"/>
      <c r="AJ585" s="34">
        <v>0</v>
      </c>
      <c r="AK585" s="34">
        <v>0</v>
      </c>
      <c r="AL585" s="34">
        <v>0</v>
      </c>
      <c r="AM585" s="34">
        <v>0</v>
      </c>
      <c r="AN585" s="34">
        <v>0</v>
      </c>
      <c r="AO585" s="34">
        <v>0</v>
      </c>
      <c r="AP585" s="34" t="s">
        <v>389</v>
      </c>
      <c r="AQ585" s="34">
        <v>37</v>
      </c>
      <c r="AR585" s="34" t="s">
        <v>398</v>
      </c>
      <c r="AS585" s="34">
        <v>153282</v>
      </c>
      <c r="AT585" s="34">
        <v>1532.82</v>
      </c>
      <c r="AU585" s="34" t="s">
        <v>408</v>
      </c>
      <c r="AV585" s="43" t="s">
        <v>1079</v>
      </c>
      <c r="AW585" t="str">
        <f t="shared" si="27"/>
        <v>760913170MXRXX XDUXRDX PXRXXRX DX MXRXX1287.56SIMSIMSIM190121305944761.875FNEL044761.87538905.87543674.87543657.87543599.875000000AMIL37AMIL 500 QP NACIONAL1532821532.82ATIVORepasse</v>
      </c>
      <c r="AX585">
        <f t="shared" si="29"/>
        <v>0</v>
      </c>
      <c r="AY585">
        <v>7</v>
      </c>
      <c r="AZ585">
        <v>1</v>
      </c>
      <c r="BA585">
        <f t="shared" si="28"/>
        <v>0</v>
      </c>
    </row>
    <row r="586" spans="1:53">
      <c r="A586" s="33"/>
      <c r="B586" s="33"/>
      <c r="C586" s="33"/>
      <c r="D586" s="33"/>
      <c r="E586" s="33"/>
      <c r="F586" s="36"/>
      <c r="G586" s="33"/>
      <c r="H586" s="33"/>
      <c r="I586" s="33"/>
      <c r="J586" s="36">
        <v>76091317</v>
      </c>
      <c r="K586" s="30">
        <v>0</v>
      </c>
      <c r="L586" s="36" t="s">
        <v>962</v>
      </c>
      <c r="M586" s="33"/>
      <c r="N586" s="33"/>
      <c r="O586" s="33"/>
      <c r="P586" s="33"/>
      <c r="Q586" s="33"/>
      <c r="R586" s="36">
        <v>1287.56</v>
      </c>
      <c r="S586" s="36" t="s">
        <v>404</v>
      </c>
      <c r="T586" s="36" t="s">
        <v>404</v>
      </c>
      <c r="U586" s="36" t="s">
        <v>404</v>
      </c>
      <c r="V586" s="36">
        <v>19</v>
      </c>
      <c r="W586" s="36">
        <v>0</v>
      </c>
      <c r="X586" s="36">
        <v>1</v>
      </c>
      <c r="Y586" s="36">
        <v>213059</v>
      </c>
      <c r="Z586" s="37">
        <v>44761.875</v>
      </c>
      <c r="AA586" s="36" t="s">
        <v>387</v>
      </c>
      <c r="AB586" s="36">
        <v>0</v>
      </c>
      <c r="AC586" s="37"/>
      <c r="AD586" s="37">
        <v>44761.875</v>
      </c>
      <c r="AE586" s="37">
        <v>38905.875</v>
      </c>
      <c r="AF586" s="37">
        <v>43674.875</v>
      </c>
      <c r="AG586" s="37">
        <v>43657.875</v>
      </c>
      <c r="AH586" s="37">
        <v>43599.875</v>
      </c>
      <c r="AI586" s="36"/>
      <c r="AJ586" s="36">
        <v>0</v>
      </c>
      <c r="AK586" s="36">
        <v>0</v>
      </c>
      <c r="AL586" s="36">
        <v>0</v>
      </c>
      <c r="AM586" s="36">
        <v>0</v>
      </c>
      <c r="AN586" s="36">
        <v>0</v>
      </c>
      <c r="AO586" s="36">
        <v>0</v>
      </c>
      <c r="AP586" s="36" t="s">
        <v>389</v>
      </c>
      <c r="AQ586" s="36">
        <v>37</v>
      </c>
      <c r="AR586" s="36" t="s">
        <v>398</v>
      </c>
      <c r="AS586" s="36">
        <v>153282</v>
      </c>
      <c r="AT586" s="36">
        <v>1532.82</v>
      </c>
      <c r="AU586" s="36" t="s">
        <v>408</v>
      </c>
      <c r="AV586" s="43" t="s">
        <v>1079</v>
      </c>
      <c r="AW586" t="str">
        <f t="shared" si="27"/>
        <v>760913170MXRXX XDUXRDX PXRXXRX DX MXRXX1287.56SIMSIMSIM190121305944761.875FNEL044761.87538905.87543674.87543657.87543599.875000000AMIL37AMIL 500 QP NACIONAL1532821532.82ATIVORepasse</v>
      </c>
      <c r="AX586">
        <f t="shared" si="29"/>
        <v>1</v>
      </c>
      <c r="AY586">
        <v>7</v>
      </c>
      <c r="AZ586">
        <v>1</v>
      </c>
      <c r="BA586">
        <f t="shared" si="28"/>
        <v>1</v>
      </c>
    </row>
    <row r="587" spans="1:53">
      <c r="A587" s="33"/>
      <c r="B587" s="33"/>
      <c r="C587" s="33"/>
      <c r="D587" s="33"/>
      <c r="E587" s="33"/>
      <c r="F587" s="34"/>
      <c r="G587" s="33"/>
      <c r="H587" s="33"/>
      <c r="I587" s="33"/>
      <c r="J587" s="34">
        <v>76091317</v>
      </c>
      <c r="K587" s="29">
        <v>0</v>
      </c>
      <c r="L587" s="34" t="s">
        <v>962</v>
      </c>
      <c r="M587" s="33"/>
      <c r="N587" s="33"/>
      <c r="O587" s="33"/>
      <c r="P587" s="33"/>
      <c r="Q587" s="33"/>
      <c r="R587" s="34">
        <v>1287.56</v>
      </c>
      <c r="S587" s="34" t="s">
        <v>404</v>
      </c>
      <c r="T587" s="34" t="s">
        <v>404</v>
      </c>
      <c r="U587" s="34" t="s">
        <v>404</v>
      </c>
      <c r="V587" s="34">
        <v>19</v>
      </c>
      <c r="W587" s="34">
        <v>0</v>
      </c>
      <c r="X587" s="34">
        <v>1</v>
      </c>
      <c r="Y587" s="34">
        <v>213059</v>
      </c>
      <c r="Z587" s="35">
        <v>44761.875</v>
      </c>
      <c r="AA587" s="34" t="s">
        <v>387</v>
      </c>
      <c r="AB587" s="34">
        <v>0</v>
      </c>
      <c r="AC587" s="35"/>
      <c r="AD587" s="35">
        <v>44761.875</v>
      </c>
      <c r="AE587" s="35">
        <v>38905.875</v>
      </c>
      <c r="AF587" s="35">
        <v>43674.875</v>
      </c>
      <c r="AG587" s="35">
        <v>43657.875</v>
      </c>
      <c r="AH587" s="35">
        <v>43599.875</v>
      </c>
      <c r="AI587" s="34"/>
      <c r="AJ587" s="34">
        <v>0</v>
      </c>
      <c r="AK587" s="34">
        <v>0</v>
      </c>
      <c r="AL587" s="34">
        <v>0</v>
      </c>
      <c r="AM587" s="34">
        <v>0</v>
      </c>
      <c r="AN587" s="34">
        <v>0</v>
      </c>
      <c r="AO587" s="34">
        <v>0</v>
      </c>
      <c r="AP587" s="34" t="s">
        <v>389</v>
      </c>
      <c r="AQ587" s="34">
        <v>37</v>
      </c>
      <c r="AR587" s="34" t="s">
        <v>398</v>
      </c>
      <c r="AS587" s="34">
        <v>153282</v>
      </c>
      <c r="AT587" s="34">
        <v>1532.82</v>
      </c>
      <c r="AU587" s="34" t="s">
        <v>408</v>
      </c>
      <c r="AV587" s="43" t="s">
        <v>1079</v>
      </c>
      <c r="AW587" t="str">
        <f t="shared" si="27"/>
        <v>760913170MXRXX XDUXRDX PXRXXRX DX MXRXX1287.56SIMSIMSIM190121305944761.875FNEL044761.87538905.87543674.87543657.87543599.875000000AMIL37AMIL 500 QP NACIONAL1532821532.82ATIVORepasse</v>
      </c>
      <c r="AX587">
        <f t="shared" si="29"/>
        <v>1</v>
      </c>
      <c r="AY587">
        <v>7</v>
      </c>
      <c r="AZ587">
        <v>1</v>
      </c>
      <c r="BA587">
        <f t="shared" si="28"/>
        <v>1</v>
      </c>
    </row>
    <row r="588" spans="1:53">
      <c r="A588" s="33"/>
      <c r="B588" s="33"/>
      <c r="C588" s="33"/>
      <c r="D588" s="33"/>
      <c r="E588" s="33"/>
      <c r="F588" s="34"/>
      <c r="G588" s="33"/>
      <c r="H588" s="33"/>
      <c r="I588" s="33"/>
      <c r="J588" s="34">
        <v>76091321</v>
      </c>
      <c r="K588" s="29">
        <v>0</v>
      </c>
      <c r="L588" s="34" t="s">
        <v>968</v>
      </c>
      <c r="M588" s="33"/>
      <c r="N588" s="33"/>
      <c r="O588" s="33"/>
      <c r="P588" s="33"/>
      <c r="Q588" s="33"/>
      <c r="R588" s="34">
        <v>1475.23</v>
      </c>
      <c r="S588" s="34" t="s">
        <v>404</v>
      </c>
      <c r="T588" s="34" t="s">
        <v>404</v>
      </c>
      <c r="U588" s="34" t="s">
        <v>404</v>
      </c>
      <c r="V588" s="34">
        <v>278</v>
      </c>
      <c r="W588" s="34">
        <v>0</v>
      </c>
      <c r="X588" s="34">
        <v>1</v>
      </c>
      <c r="Y588" s="34">
        <v>213934</v>
      </c>
      <c r="Z588" s="35">
        <v>44761.875</v>
      </c>
      <c r="AA588" s="34" t="s">
        <v>396</v>
      </c>
      <c r="AB588" s="34">
        <v>0</v>
      </c>
      <c r="AC588" s="35"/>
      <c r="AD588" s="35">
        <v>44761.875</v>
      </c>
      <c r="AE588" s="35">
        <v>32691.875</v>
      </c>
      <c r="AF588" s="35">
        <v>43661.875</v>
      </c>
      <c r="AG588" s="35">
        <v>43657.875</v>
      </c>
      <c r="AH588" s="35">
        <v>43599.875</v>
      </c>
      <c r="AI588" s="34"/>
      <c r="AJ588" s="34">
        <v>0</v>
      </c>
      <c r="AK588" s="34">
        <v>0</v>
      </c>
      <c r="AL588" s="34">
        <v>0</v>
      </c>
      <c r="AM588" s="34">
        <v>0</v>
      </c>
      <c r="AN588" s="34">
        <v>0</v>
      </c>
      <c r="AO588" s="34">
        <v>0</v>
      </c>
      <c r="AP588" s="34" t="s">
        <v>389</v>
      </c>
      <c r="AQ588" s="34">
        <v>37</v>
      </c>
      <c r="AR588" s="34" t="s">
        <v>476</v>
      </c>
      <c r="AS588" s="34">
        <v>177736</v>
      </c>
      <c r="AT588" s="34">
        <v>1777.36</v>
      </c>
      <c r="AU588" s="34" t="s">
        <v>408</v>
      </c>
      <c r="AV588" s="43" t="s">
        <v>1079</v>
      </c>
      <c r="AW588" t="str">
        <f t="shared" si="27"/>
        <v>760913210MXTHXU MXRTXN XNTX XLMXXDX1475.23SIMSIMSIM2780121393444761.875SINDSIME -SINDICATO DOS EMPREENDEDORES INDIVIDUAIS044761.87532691.87543661.87543657.87543599.875000000AMIL37AMIL 400 QC NACIONAL1777361777.36ATIVORepasse</v>
      </c>
      <c r="AX588">
        <f t="shared" si="29"/>
        <v>0</v>
      </c>
      <c r="AY588">
        <v>7</v>
      </c>
      <c r="AZ588">
        <v>1</v>
      </c>
      <c r="BA588">
        <f t="shared" si="28"/>
        <v>0</v>
      </c>
    </row>
    <row r="589" spans="1:53">
      <c r="A589" s="33"/>
      <c r="B589" s="33"/>
      <c r="C589" s="33"/>
      <c r="D589" s="33"/>
      <c r="E589" s="33"/>
      <c r="F589" s="36"/>
      <c r="G589" s="33"/>
      <c r="H589" s="33"/>
      <c r="I589" s="33"/>
      <c r="J589" s="36">
        <v>76091321</v>
      </c>
      <c r="K589" s="30">
        <v>0</v>
      </c>
      <c r="L589" s="36" t="s">
        <v>968</v>
      </c>
      <c r="M589" s="33"/>
      <c r="N589" s="33"/>
      <c r="O589" s="33"/>
      <c r="P589" s="33"/>
      <c r="Q589" s="33"/>
      <c r="R589" s="36">
        <v>1475.23</v>
      </c>
      <c r="S589" s="36" t="s">
        <v>404</v>
      </c>
      <c r="T589" s="36" t="s">
        <v>404</v>
      </c>
      <c r="U589" s="36" t="s">
        <v>404</v>
      </c>
      <c r="V589" s="36">
        <v>278</v>
      </c>
      <c r="W589" s="36">
        <v>0</v>
      </c>
      <c r="X589" s="36">
        <v>1</v>
      </c>
      <c r="Y589" s="36">
        <v>213934</v>
      </c>
      <c r="Z589" s="37">
        <v>44761.875</v>
      </c>
      <c r="AA589" s="36" t="s">
        <v>396</v>
      </c>
      <c r="AB589" s="36">
        <v>0</v>
      </c>
      <c r="AC589" s="37"/>
      <c r="AD589" s="37">
        <v>44761.875</v>
      </c>
      <c r="AE589" s="37">
        <v>32691.875</v>
      </c>
      <c r="AF589" s="37">
        <v>43661.875</v>
      </c>
      <c r="AG589" s="37">
        <v>43657.875</v>
      </c>
      <c r="AH589" s="37">
        <v>43599.875</v>
      </c>
      <c r="AI589" s="36"/>
      <c r="AJ589" s="36">
        <v>0</v>
      </c>
      <c r="AK589" s="36">
        <v>0</v>
      </c>
      <c r="AL589" s="36">
        <v>0</v>
      </c>
      <c r="AM589" s="36">
        <v>0</v>
      </c>
      <c r="AN589" s="36">
        <v>0</v>
      </c>
      <c r="AO589" s="36">
        <v>0</v>
      </c>
      <c r="AP589" s="36" t="s">
        <v>389</v>
      </c>
      <c r="AQ589" s="36">
        <v>37</v>
      </c>
      <c r="AR589" s="36" t="s">
        <v>476</v>
      </c>
      <c r="AS589" s="36">
        <v>177736</v>
      </c>
      <c r="AT589" s="36">
        <v>1777.36</v>
      </c>
      <c r="AU589" s="36" t="s">
        <v>408</v>
      </c>
      <c r="AV589" s="43" t="s">
        <v>1079</v>
      </c>
      <c r="AW589" t="str">
        <f t="shared" si="27"/>
        <v>760913210MXTHXU MXRTXN XNTX XLMXXDX1475.23SIMSIMSIM2780121393444761.875SINDSIME -SINDICATO DOS EMPREENDEDORES INDIVIDUAIS044761.87532691.87543661.87543657.87543599.875000000AMIL37AMIL 400 QC NACIONAL1777361777.36ATIVORepasse</v>
      </c>
      <c r="AX589">
        <f t="shared" si="29"/>
        <v>1</v>
      </c>
      <c r="AY589">
        <v>7</v>
      </c>
      <c r="AZ589">
        <v>1</v>
      </c>
      <c r="BA589">
        <f t="shared" si="28"/>
        <v>1</v>
      </c>
    </row>
    <row r="590" spans="1:53">
      <c r="A590" s="33"/>
      <c r="B590" s="33"/>
      <c r="C590" s="33"/>
      <c r="D590" s="33"/>
      <c r="E590" s="33"/>
      <c r="F590" s="34"/>
      <c r="G590" s="33"/>
      <c r="H590" s="33"/>
      <c r="I590" s="33"/>
      <c r="J590" s="34">
        <v>76091321</v>
      </c>
      <c r="K590" s="29">
        <v>0</v>
      </c>
      <c r="L590" s="34" t="s">
        <v>968</v>
      </c>
      <c r="M590" s="33"/>
      <c r="N590" s="33"/>
      <c r="O590" s="33"/>
      <c r="P590" s="33"/>
      <c r="Q590" s="33"/>
      <c r="R590" s="34">
        <v>1475.23</v>
      </c>
      <c r="S590" s="34" t="s">
        <v>404</v>
      </c>
      <c r="T590" s="34" t="s">
        <v>404</v>
      </c>
      <c r="U590" s="34" t="s">
        <v>404</v>
      </c>
      <c r="V590" s="34">
        <v>278</v>
      </c>
      <c r="W590" s="34">
        <v>0</v>
      </c>
      <c r="X590" s="34">
        <v>1</v>
      </c>
      <c r="Y590" s="34">
        <v>213934</v>
      </c>
      <c r="Z590" s="35">
        <v>44761.875</v>
      </c>
      <c r="AA590" s="34" t="s">
        <v>396</v>
      </c>
      <c r="AB590" s="34">
        <v>0</v>
      </c>
      <c r="AC590" s="35"/>
      <c r="AD590" s="35">
        <v>44761.875</v>
      </c>
      <c r="AE590" s="35">
        <v>32691.875</v>
      </c>
      <c r="AF590" s="35">
        <v>43661.875</v>
      </c>
      <c r="AG590" s="35">
        <v>43657.875</v>
      </c>
      <c r="AH590" s="35">
        <v>43599.875</v>
      </c>
      <c r="AI590" s="34"/>
      <c r="AJ590" s="34">
        <v>0</v>
      </c>
      <c r="AK590" s="34">
        <v>0</v>
      </c>
      <c r="AL590" s="34">
        <v>0</v>
      </c>
      <c r="AM590" s="34">
        <v>0</v>
      </c>
      <c r="AN590" s="34">
        <v>0</v>
      </c>
      <c r="AO590" s="34">
        <v>0</v>
      </c>
      <c r="AP590" s="34" t="s">
        <v>389</v>
      </c>
      <c r="AQ590" s="34">
        <v>37</v>
      </c>
      <c r="AR590" s="34" t="s">
        <v>476</v>
      </c>
      <c r="AS590" s="34">
        <v>177736</v>
      </c>
      <c r="AT590" s="34">
        <v>1777.36</v>
      </c>
      <c r="AU590" s="34" t="s">
        <v>408</v>
      </c>
      <c r="AV590" s="43" t="s">
        <v>1079</v>
      </c>
      <c r="AW590" t="str">
        <f t="shared" si="27"/>
        <v>760913210MXTHXU MXRTXN XNTX XLMXXDX1475.23SIMSIMSIM2780121393444761.875SINDSIME -SINDICATO DOS EMPREENDEDORES INDIVIDUAIS044761.87532691.87543661.87543657.87543599.875000000AMIL37AMIL 400 QC NACIONAL1777361777.36ATIVORepasse</v>
      </c>
      <c r="AX590">
        <f t="shared" si="29"/>
        <v>1</v>
      </c>
      <c r="AY590">
        <v>7</v>
      </c>
      <c r="AZ590">
        <v>1</v>
      </c>
      <c r="BA590">
        <f t="shared" si="28"/>
        <v>1</v>
      </c>
    </row>
    <row r="591" spans="1:53">
      <c r="A591" s="33"/>
      <c r="B591" s="33"/>
      <c r="C591" s="33"/>
      <c r="D591" s="33"/>
      <c r="E591" s="33"/>
      <c r="F591" s="36"/>
      <c r="G591" s="33"/>
      <c r="H591" s="33"/>
      <c r="I591" s="33"/>
      <c r="J591" s="36">
        <v>76100902</v>
      </c>
      <c r="K591" s="30">
        <v>0</v>
      </c>
      <c r="L591" s="36" t="s">
        <v>961</v>
      </c>
      <c r="M591" s="33"/>
      <c r="N591" s="33"/>
      <c r="O591" s="33"/>
      <c r="P591" s="33"/>
      <c r="Q591" s="33"/>
      <c r="R591" s="36">
        <v>1287.56</v>
      </c>
      <c r="S591" s="36" t="s">
        <v>404</v>
      </c>
      <c r="T591" s="36" t="s">
        <v>404</v>
      </c>
      <c r="U591" s="36" t="s">
        <v>404</v>
      </c>
      <c r="V591" s="36">
        <v>19</v>
      </c>
      <c r="W591" s="36">
        <v>0</v>
      </c>
      <c r="X591" s="36">
        <v>1</v>
      </c>
      <c r="Y591" s="36">
        <v>213047</v>
      </c>
      <c r="Z591" s="37">
        <v>44761.875</v>
      </c>
      <c r="AA591" s="36" t="s">
        <v>387</v>
      </c>
      <c r="AB591" s="36">
        <v>0</v>
      </c>
      <c r="AC591" s="37"/>
      <c r="AD591" s="37">
        <v>44761.875</v>
      </c>
      <c r="AE591" s="37">
        <v>41720.875</v>
      </c>
      <c r="AF591" s="37">
        <v>43599.875</v>
      </c>
      <c r="AG591" s="37"/>
      <c r="AH591" s="37">
        <v>43599.875</v>
      </c>
      <c r="AI591" s="36"/>
      <c r="AJ591" s="36">
        <v>0</v>
      </c>
      <c r="AK591" s="36">
        <v>0</v>
      </c>
      <c r="AL591" s="36">
        <v>0</v>
      </c>
      <c r="AM591" s="36">
        <v>0</v>
      </c>
      <c r="AN591" s="36">
        <v>0</v>
      </c>
      <c r="AO591" s="36">
        <v>0</v>
      </c>
      <c r="AP591" s="36" t="s">
        <v>389</v>
      </c>
      <c r="AQ591" s="36">
        <v>37</v>
      </c>
      <c r="AR591" s="36" t="s">
        <v>398</v>
      </c>
      <c r="AS591" s="36">
        <v>153282</v>
      </c>
      <c r="AT591" s="36">
        <v>1532.82</v>
      </c>
      <c r="AU591" s="36" t="s">
        <v>408</v>
      </c>
      <c r="AV591" s="43" t="s">
        <v>1079</v>
      </c>
      <c r="AW591" t="str">
        <f t="shared" si="27"/>
        <v>761009020DXVX BXRHXND XBUD1287.56SIMSIMSIM190121304744761.875FNEL044761.87541720.87543599.87543599.875000000AMIL37AMIL 500 QP NACIONAL1532821532.82ATIVORepasse</v>
      </c>
      <c r="AX591">
        <f t="shared" si="29"/>
        <v>0</v>
      </c>
      <c r="AY591">
        <v>7</v>
      </c>
      <c r="AZ591">
        <v>1</v>
      </c>
      <c r="BA591">
        <f t="shared" si="28"/>
        <v>0</v>
      </c>
    </row>
    <row r="592" spans="1:53">
      <c r="A592" s="33"/>
      <c r="B592" s="33"/>
      <c r="C592" s="33"/>
      <c r="D592" s="33"/>
      <c r="E592" s="33"/>
      <c r="F592" s="34"/>
      <c r="G592" s="33"/>
      <c r="H592" s="33"/>
      <c r="I592" s="33"/>
      <c r="J592" s="34">
        <v>76100902</v>
      </c>
      <c r="K592" s="29">
        <v>0</v>
      </c>
      <c r="L592" s="34" t="s">
        <v>961</v>
      </c>
      <c r="M592" s="33"/>
      <c r="N592" s="33"/>
      <c r="O592" s="33"/>
      <c r="P592" s="33"/>
      <c r="Q592" s="33"/>
      <c r="R592" s="34">
        <v>1287.56</v>
      </c>
      <c r="S592" s="34" t="s">
        <v>404</v>
      </c>
      <c r="T592" s="34" t="s">
        <v>404</v>
      </c>
      <c r="U592" s="34" t="s">
        <v>404</v>
      </c>
      <c r="V592" s="34">
        <v>19</v>
      </c>
      <c r="W592" s="34">
        <v>0</v>
      </c>
      <c r="X592" s="34">
        <v>1</v>
      </c>
      <c r="Y592" s="34">
        <v>213047</v>
      </c>
      <c r="Z592" s="35">
        <v>44761.875</v>
      </c>
      <c r="AA592" s="34" t="s">
        <v>387</v>
      </c>
      <c r="AB592" s="34">
        <v>0</v>
      </c>
      <c r="AC592" s="35"/>
      <c r="AD592" s="35">
        <v>44761.875</v>
      </c>
      <c r="AE592" s="35">
        <v>41720.875</v>
      </c>
      <c r="AF592" s="35">
        <v>43599.875</v>
      </c>
      <c r="AG592" s="35"/>
      <c r="AH592" s="35">
        <v>43599.875</v>
      </c>
      <c r="AI592" s="34"/>
      <c r="AJ592" s="34">
        <v>0</v>
      </c>
      <c r="AK592" s="34">
        <v>0</v>
      </c>
      <c r="AL592" s="34">
        <v>0</v>
      </c>
      <c r="AM592" s="34">
        <v>0</v>
      </c>
      <c r="AN592" s="34">
        <v>0</v>
      </c>
      <c r="AO592" s="34">
        <v>0</v>
      </c>
      <c r="AP592" s="34" t="s">
        <v>389</v>
      </c>
      <c r="AQ592" s="34">
        <v>37</v>
      </c>
      <c r="AR592" s="34" t="s">
        <v>398</v>
      </c>
      <c r="AS592" s="34">
        <v>153282</v>
      </c>
      <c r="AT592" s="34">
        <v>1532.82</v>
      </c>
      <c r="AU592" s="34" t="s">
        <v>408</v>
      </c>
      <c r="AV592" s="43" t="s">
        <v>1079</v>
      </c>
      <c r="AW592" t="str">
        <f t="shared" si="27"/>
        <v>761009020DXVX BXRHXND XBUD1287.56SIMSIMSIM190121304744761.875FNEL044761.87541720.87543599.87543599.875000000AMIL37AMIL 500 QP NACIONAL1532821532.82ATIVORepasse</v>
      </c>
      <c r="AX592">
        <f t="shared" si="29"/>
        <v>1</v>
      </c>
      <c r="AY592">
        <v>7</v>
      </c>
      <c r="AZ592">
        <v>1</v>
      </c>
      <c r="BA592">
        <f t="shared" si="28"/>
        <v>1</v>
      </c>
    </row>
    <row r="593" spans="1:53">
      <c r="A593" s="33"/>
      <c r="B593" s="33"/>
      <c r="C593" s="33"/>
      <c r="D593" s="33"/>
      <c r="E593" s="33"/>
      <c r="F593" s="36"/>
      <c r="G593" s="33"/>
      <c r="H593" s="33"/>
      <c r="I593" s="33"/>
      <c r="J593" s="36">
        <v>76100902</v>
      </c>
      <c r="K593" s="30">
        <v>0</v>
      </c>
      <c r="L593" s="36" t="s">
        <v>961</v>
      </c>
      <c r="M593" s="33"/>
      <c r="N593" s="33"/>
      <c r="O593" s="33"/>
      <c r="P593" s="33"/>
      <c r="Q593" s="33"/>
      <c r="R593" s="36">
        <v>1287.56</v>
      </c>
      <c r="S593" s="36" t="s">
        <v>404</v>
      </c>
      <c r="T593" s="36" t="s">
        <v>404</v>
      </c>
      <c r="U593" s="36" t="s">
        <v>404</v>
      </c>
      <c r="V593" s="36">
        <v>19</v>
      </c>
      <c r="W593" s="36">
        <v>0</v>
      </c>
      <c r="X593" s="36">
        <v>1</v>
      </c>
      <c r="Y593" s="36">
        <v>213047</v>
      </c>
      <c r="Z593" s="37">
        <v>44761.875</v>
      </c>
      <c r="AA593" s="36" t="s">
        <v>387</v>
      </c>
      <c r="AB593" s="36">
        <v>0</v>
      </c>
      <c r="AC593" s="37"/>
      <c r="AD593" s="37">
        <v>44761.875</v>
      </c>
      <c r="AE593" s="37">
        <v>41720.875</v>
      </c>
      <c r="AF593" s="37">
        <v>43599.875</v>
      </c>
      <c r="AG593" s="37"/>
      <c r="AH593" s="37">
        <v>43599.875</v>
      </c>
      <c r="AI593" s="36"/>
      <c r="AJ593" s="36">
        <v>0</v>
      </c>
      <c r="AK593" s="36">
        <v>0</v>
      </c>
      <c r="AL593" s="36">
        <v>0</v>
      </c>
      <c r="AM593" s="36">
        <v>0</v>
      </c>
      <c r="AN593" s="36">
        <v>0</v>
      </c>
      <c r="AO593" s="36">
        <v>0</v>
      </c>
      <c r="AP593" s="36" t="s">
        <v>389</v>
      </c>
      <c r="AQ593" s="36">
        <v>37</v>
      </c>
      <c r="AR593" s="36" t="s">
        <v>398</v>
      </c>
      <c r="AS593" s="36">
        <v>153282</v>
      </c>
      <c r="AT593" s="36">
        <v>1532.82</v>
      </c>
      <c r="AU593" s="36" t="s">
        <v>408</v>
      </c>
      <c r="AV593" s="43" t="s">
        <v>1079</v>
      </c>
      <c r="AW593" t="str">
        <f t="shared" si="27"/>
        <v>761009020DXVX BXRHXND XBUD1287.56SIMSIMSIM190121304744761.875FNEL044761.87541720.87543599.87543599.875000000AMIL37AMIL 500 QP NACIONAL1532821532.82ATIVORepasse</v>
      </c>
      <c r="AX593">
        <f t="shared" si="29"/>
        <v>1</v>
      </c>
      <c r="AY593">
        <v>7</v>
      </c>
      <c r="AZ593">
        <v>1</v>
      </c>
      <c r="BA593">
        <f t="shared" si="28"/>
        <v>1</v>
      </c>
    </row>
    <row r="594" spans="1:53">
      <c r="A594" s="33"/>
      <c r="B594" s="33"/>
      <c r="C594" s="33"/>
      <c r="D594" s="33"/>
      <c r="E594" s="33"/>
      <c r="F594" s="34"/>
      <c r="G594" s="33"/>
      <c r="H594" s="33"/>
      <c r="I594" s="33"/>
      <c r="J594" s="34">
        <v>76100906</v>
      </c>
      <c r="K594" s="29">
        <v>0</v>
      </c>
      <c r="L594" s="34" t="s">
        <v>972</v>
      </c>
      <c r="M594" s="33"/>
      <c r="N594" s="33"/>
      <c r="O594" s="33"/>
      <c r="P594" s="33"/>
      <c r="Q594" s="33"/>
      <c r="R594" s="34">
        <v>1038.1099999999999</v>
      </c>
      <c r="S594" s="34" t="s">
        <v>404</v>
      </c>
      <c r="T594" s="34" t="s">
        <v>404</v>
      </c>
      <c r="U594" s="34" t="s">
        <v>404</v>
      </c>
      <c r="V594" s="34">
        <v>19</v>
      </c>
      <c r="W594" s="34">
        <v>0</v>
      </c>
      <c r="X594" s="34">
        <v>1</v>
      </c>
      <c r="Y594" s="34">
        <v>214022</v>
      </c>
      <c r="Z594" s="35">
        <v>44761.875</v>
      </c>
      <c r="AA594" s="34" t="s">
        <v>387</v>
      </c>
      <c r="AB594" s="34">
        <v>0</v>
      </c>
      <c r="AC594" s="35"/>
      <c r="AD594" s="35">
        <v>44761.875</v>
      </c>
      <c r="AE594" s="35">
        <v>38522.875</v>
      </c>
      <c r="AF594" s="35">
        <v>43599.875</v>
      </c>
      <c r="AG594" s="35"/>
      <c r="AH594" s="35">
        <v>43599.875</v>
      </c>
      <c r="AI594" s="34"/>
      <c r="AJ594" s="34">
        <v>0</v>
      </c>
      <c r="AK594" s="34">
        <v>0</v>
      </c>
      <c r="AL594" s="34">
        <v>0</v>
      </c>
      <c r="AM594" s="34">
        <v>0</v>
      </c>
      <c r="AN594" s="34">
        <v>0</v>
      </c>
      <c r="AO594" s="34">
        <v>0</v>
      </c>
      <c r="AP594" s="34" t="s">
        <v>389</v>
      </c>
      <c r="AQ594" s="34">
        <v>37</v>
      </c>
      <c r="AR594" s="34" t="s">
        <v>476</v>
      </c>
      <c r="AS594" s="34">
        <v>123586</v>
      </c>
      <c r="AT594" s="34">
        <v>1235.8599999999999</v>
      </c>
      <c r="AU594" s="34" t="s">
        <v>408</v>
      </c>
      <c r="AV594" s="43" t="s">
        <v>1079</v>
      </c>
      <c r="AW594" t="str">
        <f t="shared" si="27"/>
        <v>761009060MXRXX LUXZX MXRXX LXMX1038.11SIMSIMSIM190121402244761.875FNEL044761.87538522.87543599.87543599.875000000AMIL37AMIL 400 QC NACIONAL1235861235.86ATIVORepasse</v>
      </c>
      <c r="AX594">
        <f t="shared" si="29"/>
        <v>0</v>
      </c>
      <c r="AY594">
        <v>7</v>
      </c>
      <c r="AZ594">
        <v>1</v>
      </c>
      <c r="BA594">
        <f t="shared" si="28"/>
        <v>0</v>
      </c>
    </row>
    <row r="595" spans="1:53">
      <c r="A595" s="33"/>
      <c r="B595" s="33"/>
      <c r="C595" s="33"/>
      <c r="D595" s="33"/>
      <c r="E595" s="33"/>
      <c r="F595" s="36"/>
      <c r="G595" s="33"/>
      <c r="H595" s="33"/>
      <c r="I595" s="33"/>
      <c r="J595" s="36">
        <v>76100906</v>
      </c>
      <c r="K595" s="30">
        <v>0</v>
      </c>
      <c r="L595" s="36" t="s">
        <v>972</v>
      </c>
      <c r="M595" s="33"/>
      <c r="N595" s="33"/>
      <c r="O595" s="33"/>
      <c r="P595" s="33"/>
      <c r="Q595" s="33"/>
      <c r="R595" s="36">
        <v>1038.1099999999999</v>
      </c>
      <c r="S595" s="36" t="s">
        <v>404</v>
      </c>
      <c r="T595" s="36" t="s">
        <v>404</v>
      </c>
      <c r="U595" s="36" t="s">
        <v>404</v>
      </c>
      <c r="V595" s="36">
        <v>19</v>
      </c>
      <c r="W595" s="36">
        <v>0</v>
      </c>
      <c r="X595" s="36">
        <v>1</v>
      </c>
      <c r="Y595" s="36">
        <v>214022</v>
      </c>
      <c r="Z595" s="37">
        <v>44761.875</v>
      </c>
      <c r="AA595" s="36" t="s">
        <v>387</v>
      </c>
      <c r="AB595" s="36">
        <v>0</v>
      </c>
      <c r="AC595" s="37"/>
      <c r="AD595" s="37">
        <v>44761.875</v>
      </c>
      <c r="AE595" s="37">
        <v>38522.875</v>
      </c>
      <c r="AF595" s="37">
        <v>43599.875</v>
      </c>
      <c r="AG595" s="37"/>
      <c r="AH595" s="37">
        <v>43599.875</v>
      </c>
      <c r="AI595" s="36"/>
      <c r="AJ595" s="36">
        <v>0</v>
      </c>
      <c r="AK595" s="36">
        <v>0</v>
      </c>
      <c r="AL595" s="36">
        <v>0</v>
      </c>
      <c r="AM595" s="36">
        <v>0</v>
      </c>
      <c r="AN595" s="36">
        <v>0</v>
      </c>
      <c r="AO595" s="36">
        <v>0</v>
      </c>
      <c r="AP595" s="36" t="s">
        <v>389</v>
      </c>
      <c r="AQ595" s="36">
        <v>37</v>
      </c>
      <c r="AR595" s="36" t="s">
        <v>476</v>
      </c>
      <c r="AS595" s="36">
        <v>123586</v>
      </c>
      <c r="AT595" s="36">
        <v>1235.8599999999999</v>
      </c>
      <c r="AU595" s="36" t="s">
        <v>408</v>
      </c>
      <c r="AV595" s="43" t="s">
        <v>1079</v>
      </c>
      <c r="AW595" t="str">
        <f t="shared" si="27"/>
        <v>761009060MXRXX LUXZX MXRXX LXMX1038.11SIMSIMSIM190121402244761.875FNEL044761.87538522.87543599.87543599.875000000AMIL37AMIL 400 QC NACIONAL1235861235.86ATIVORepasse</v>
      </c>
      <c r="AX595">
        <f t="shared" si="29"/>
        <v>1</v>
      </c>
      <c r="AY595">
        <v>7</v>
      </c>
      <c r="AZ595">
        <v>1</v>
      </c>
      <c r="BA595">
        <f t="shared" si="28"/>
        <v>1</v>
      </c>
    </row>
    <row r="596" spans="1:53">
      <c r="A596" s="33"/>
      <c r="B596" s="33"/>
      <c r="C596" s="33"/>
      <c r="D596" s="33"/>
      <c r="E596" s="33"/>
      <c r="F596" s="34"/>
      <c r="G596" s="33"/>
      <c r="H596" s="33"/>
      <c r="I596" s="33"/>
      <c r="J596" s="34">
        <v>76100906</v>
      </c>
      <c r="K596" s="29">
        <v>0</v>
      </c>
      <c r="L596" s="34" t="s">
        <v>972</v>
      </c>
      <c r="M596" s="33"/>
      <c r="N596" s="33"/>
      <c r="O596" s="33"/>
      <c r="P596" s="33"/>
      <c r="Q596" s="33"/>
      <c r="R596" s="34">
        <v>1038.1099999999999</v>
      </c>
      <c r="S596" s="34" t="s">
        <v>404</v>
      </c>
      <c r="T596" s="34" t="s">
        <v>404</v>
      </c>
      <c r="U596" s="34" t="s">
        <v>404</v>
      </c>
      <c r="V596" s="34">
        <v>19</v>
      </c>
      <c r="W596" s="34">
        <v>0</v>
      </c>
      <c r="X596" s="34">
        <v>1</v>
      </c>
      <c r="Y596" s="34">
        <v>214022</v>
      </c>
      <c r="Z596" s="35">
        <v>44761.875</v>
      </c>
      <c r="AA596" s="34" t="s">
        <v>387</v>
      </c>
      <c r="AB596" s="34">
        <v>0</v>
      </c>
      <c r="AC596" s="35"/>
      <c r="AD596" s="35">
        <v>44761.875</v>
      </c>
      <c r="AE596" s="35">
        <v>38522.875</v>
      </c>
      <c r="AF596" s="35">
        <v>43599.875</v>
      </c>
      <c r="AG596" s="35"/>
      <c r="AH596" s="35">
        <v>43599.875</v>
      </c>
      <c r="AI596" s="34"/>
      <c r="AJ596" s="34">
        <v>0</v>
      </c>
      <c r="AK596" s="34">
        <v>0</v>
      </c>
      <c r="AL596" s="34">
        <v>0</v>
      </c>
      <c r="AM596" s="34">
        <v>0</v>
      </c>
      <c r="AN596" s="34">
        <v>0</v>
      </c>
      <c r="AO596" s="34">
        <v>0</v>
      </c>
      <c r="AP596" s="34" t="s">
        <v>389</v>
      </c>
      <c r="AQ596" s="34">
        <v>37</v>
      </c>
      <c r="AR596" s="34" t="s">
        <v>476</v>
      </c>
      <c r="AS596" s="34">
        <v>123586</v>
      </c>
      <c r="AT596" s="34">
        <v>1235.8599999999999</v>
      </c>
      <c r="AU596" s="34" t="s">
        <v>408</v>
      </c>
      <c r="AV596" s="43" t="s">
        <v>1079</v>
      </c>
      <c r="AW596" t="str">
        <f t="shared" si="27"/>
        <v>761009060MXRXX LUXZX MXRXX LXMX1038.11SIMSIMSIM190121402244761.875FNEL044761.87538522.87543599.87543599.875000000AMIL37AMIL 400 QC NACIONAL1235861235.86ATIVORepasse</v>
      </c>
      <c r="AX596">
        <f t="shared" si="29"/>
        <v>1</v>
      </c>
      <c r="AY596">
        <v>7</v>
      </c>
      <c r="AZ596">
        <v>1</v>
      </c>
      <c r="BA596">
        <f t="shared" si="28"/>
        <v>1</v>
      </c>
    </row>
    <row r="597" spans="1:53">
      <c r="A597" s="33"/>
      <c r="B597" s="33"/>
      <c r="C597" s="33"/>
      <c r="D597" s="33"/>
      <c r="E597" s="33"/>
      <c r="F597" s="36"/>
      <c r="G597" s="33"/>
      <c r="H597" s="33"/>
      <c r="I597" s="33"/>
      <c r="J597" s="36">
        <v>76100956</v>
      </c>
      <c r="K597" s="30">
        <v>0</v>
      </c>
      <c r="L597" s="36" t="s">
        <v>967</v>
      </c>
      <c r="M597" s="33"/>
      <c r="N597" s="33"/>
      <c r="O597" s="33"/>
      <c r="P597" s="33"/>
      <c r="Q597" s="33"/>
      <c r="R597" s="36">
        <v>1316.66</v>
      </c>
      <c r="S597" s="36" t="s">
        <v>404</v>
      </c>
      <c r="T597" s="36" t="s">
        <v>404</v>
      </c>
      <c r="U597" s="36" t="s">
        <v>404</v>
      </c>
      <c r="V597" s="36">
        <v>278</v>
      </c>
      <c r="W597" s="36">
        <v>0</v>
      </c>
      <c r="X597" s="36">
        <v>1</v>
      </c>
      <c r="Y597" s="36">
        <v>213914</v>
      </c>
      <c r="Z597" s="37">
        <v>44761.875</v>
      </c>
      <c r="AA597" s="36" t="s">
        <v>396</v>
      </c>
      <c r="AB597" s="36">
        <v>0</v>
      </c>
      <c r="AC597" s="37"/>
      <c r="AD597" s="37">
        <v>44761.875</v>
      </c>
      <c r="AE597" s="37">
        <v>31666.875</v>
      </c>
      <c r="AF597" s="37">
        <v>44725.875</v>
      </c>
      <c r="AG597" s="37">
        <v>44725.875</v>
      </c>
      <c r="AH597" s="37">
        <v>43599.875</v>
      </c>
      <c r="AI597" s="36"/>
      <c r="AJ597" s="36">
        <v>0</v>
      </c>
      <c r="AK597" s="36">
        <v>0</v>
      </c>
      <c r="AL597" s="36">
        <v>0</v>
      </c>
      <c r="AM597" s="36">
        <v>0</v>
      </c>
      <c r="AN597" s="36">
        <v>0</v>
      </c>
      <c r="AO597" s="36">
        <v>0</v>
      </c>
      <c r="AP597" s="36" t="s">
        <v>389</v>
      </c>
      <c r="AQ597" s="36">
        <v>37</v>
      </c>
      <c r="AR597" s="36" t="s">
        <v>478</v>
      </c>
      <c r="AS597" s="36">
        <v>158637</v>
      </c>
      <c r="AT597" s="36">
        <v>1586.37</v>
      </c>
      <c r="AU597" s="36" t="s">
        <v>408</v>
      </c>
      <c r="AV597" s="43" t="s">
        <v>1079</v>
      </c>
      <c r="AW597" t="str">
        <f t="shared" si="27"/>
        <v>761009560TXLXNX WXRXLXNX LXX RXXX1316.66SIMSIMSIM2780121391444761.875SINDSIME -SINDICATO DOS EMPREENDEDORES INDIVIDUAIS044761.87531666.87544725.87544725.87543599.875000000AMIL37AMIL 400 QC NACIONAL COPART1586371586.37ATIVORepasse</v>
      </c>
      <c r="AX597">
        <f t="shared" si="29"/>
        <v>0</v>
      </c>
      <c r="AY597">
        <v>7</v>
      </c>
      <c r="AZ597">
        <v>1</v>
      </c>
      <c r="BA597">
        <f t="shared" si="28"/>
        <v>0</v>
      </c>
    </row>
    <row r="598" spans="1:53">
      <c r="A598" s="33"/>
      <c r="B598" s="33"/>
      <c r="C598" s="33"/>
      <c r="D598" s="33"/>
      <c r="E598" s="33"/>
      <c r="F598" s="34"/>
      <c r="G598" s="33"/>
      <c r="H598" s="33"/>
      <c r="I598" s="33"/>
      <c r="J598" s="34">
        <v>76100956</v>
      </c>
      <c r="K598" s="29">
        <v>0</v>
      </c>
      <c r="L598" s="34" t="s">
        <v>967</v>
      </c>
      <c r="M598" s="33"/>
      <c r="N598" s="33"/>
      <c r="O598" s="33"/>
      <c r="P598" s="33"/>
      <c r="Q598" s="33"/>
      <c r="R598" s="34">
        <v>1316.66</v>
      </c>
      <c r="S598" s="34" t="s">
        <v>404</v>
      </c>
      <c r="T598" s="34" t="s">
        <v>404</v>
      </c>
      <c r="U598" s="34" t="s">
        <v>404</v>
      </c>
      <c r="V598" s="34">
        <v>278</v>
      </c>
      <c r="W598" s="34">
        <v>0</v>
      </c>
      <c r="X598" s="34">
        <v>1</v>
      </c>
      <c r="Y598" s="34">
        <v>213914</v>
      </c>
      <c r="Z598" s="35">
        <v>44761.875</v>
      </c>
      <c r="AA598" s="34" t="s">
        <v>396</v>
      </c>
      <c r="AB598" s="34">
        <v>0</v>
      </c>
      <c r="AC598" s="35"/>
      <c r="AD598" s="35">
        <v>44761.875</v>
      </c>
      <c r="AE598" s="35">
        <v>31666.875</v>
      </c>
      <c r="AF598" s="35">
        <v>44725.875</v>
      </c>
      <c r="AG598" s="35">
        <v>44725.875</v>
      </c>
      <c r="AH598" s="35">
        <v>43599.875</v>
      </c>
      <c r="AI598" s="34"/>
      <c r="AJ598" s="34">
        <v>0</v>
      </c>
      <c r="AK598" s="34">
        <v>0</v>
      </c>
      <c r="AL598" s="34">
        <v>0</v>
      </c>
      <c r="AM598" s="34">
        <v>0</v>
      </c>
      <c r="AN598" s="34">
        <v>0</v>
      </c>
      <c r="AO598" s="34">
        <v>0</v>
      </c>
      <c r="AP598" s="34" t="s">
        <v>389</v>
      </c>
      <c r="AQ598" s="34">
        <v>37</v>
      </c>
      <c r="AR598" s="34" t="s">
        <v>478</v>
      </c>
      <c r="AS598" s="34">
        <v>158637</v>
      </c>
      <c r="AT598" s="34">
        <v>1586.37</v>
      </c>
      <c r="AU598" s="34" t="s">
        <v>408</v>
      </c>
      <c r="AV598" s="43" t="s">
        <v>1079</v>
      </c>
      <c r="AW598" t="str">
        <f t="shared" si="27"/>
        <v>761009560TXLXNX WXRXLXNX LXX RXXX1316.66SIMSIMSIM2780121391444761.875SINDSIME -SINDICATO DOS EMPREENDEDORES INDIVIDUAIS044761.87531666.87544725.87544725.87543599.875000000AMIL37AMIL 400 QC NACIONAL COPART1586371586.37ATIVORepasse</v>
      </c>
      <c r="AX598">
        <f t="shared" si="29"/>
        <v>1</v>
      </c>
      <c r="AY598">
        <v>7</v>
      </c>
      <c r="AZ598">
        <v>1</v>
      </c>
      <c r="BA598">
        <f t="shared" si="28"/>
        <v>1</v>
      </c>
    </row>
    <row r="599" spans="1:53">
      <c r="A599" s="33"/>
      <c r="B599" s="33"/>
      <c r="C599" s="33"/>
      <c r="D599" s="33"/>
      <c r="E599" s="33"/>
      <c r="F599" s="36"/>
      <c r="G599" s="33"/>
      <c r="H599" s="33"/>
      <c r="I599" s="33"/>
      <c r="J599" s="36">
        <v>76100956</v>
      </c>
      <c r="K599" s="30">
        <v>0</v>
      </c>
      <c r="L599" s="36" t="s">
        <v>967</v>
      </c>
      <c r="M599" s="33"/>
      <c r="N599" s="33"/>
      <c r="O599" s="33"/>
      <c r="P599" s="33"/>
      <c r="Q599" s="33"/>
      <c r="R599" s="36">
        <v>1316.66</v>
      </c>
      <c r="S599" s="36" t="s">
        <v>404</v>
      </c>
      <c r="T599" s="36" t="s">
        <v>404</v>
      </c>
      <c r="U599" s="36" t="s">
        <v>404</v>
      </c>
      <c r="V599" s="36">
        <v>278</v>
      </c>
      <c r="W599" s="36">
        <v>0</v>
      </c>
      <c r="X599" s="36">
        <v>1</v>
      </c>
      <c r="Y599" s="36">
        <v>213914</v>
      </c>
      <c r="Z599" s="37">
        <v>44761.875</v>
      </c>
      <c r="AA599" s="36" t="s">
        <v>396</v>
      </c>
      <c r="AB599" s="36">
        <v>0</v>
      </c>
      <c r="AC599" s="37"/>
      <c r="AD599" s="37">
        <v>44761.875</v>
      </c>
      <c r="AE599" s="37">
        <v>31666.875</v>
      </c>
      <c r="AF599" s="37">
        <v>44725.875</v>
      </c>
      <c r="AG599" s="37">
        <v>44725.875</v>
      </c>
      <c r="AH599" s="37">
        <v>43599.875</v>
      </c>
      <c r="AI599" s="36"/>
      <c r="AJ599" s="36">
        <v>0</v>
      </c>
      <c r="AK599" s="36">
        <v>0</v>
      </c>
      <c r="AL599" s="36">
        <v>0</v>
      </c>
      <c r="AM599" s="36">
        <v>0</v>
      </c>
      <c r="AN599" s="36">
        <v>0</v>
      </c>
      <c r="AO599" s="36">
        <v>0</v>
      </c>
      <c r="AP599" s="36" t="s">
        <v>389</v>
      </c>
      <c r="AQ599" s="36">
        <v>37</v>
      </c>
      <c r="AR599" s="36" t="s">
        <v>478</v>
      </c>
      <c r="AS599" s="36">
        <v>158637</v>
      </c>
      <c r="AT599" s="36">
        <v>1586.37</v>
      </c>
      <c r="AU599" s="36" t="s">
        <v>408</v>
      </c>
      <c r="AV599" s="43" t="s">
        <v>1079</v>
      </c>
      <c r="AW599" t="str">
        <f t="shared" si="27"/>
        <v>761009560TXLXNX WXRXLXNX LXX RXXX1316.66SIMSIMSIM2780121391444761.875SINDSIME -SINDICATO DOS EMPREENDEDORES INDIVIDUAIS044761.87531666.87544725.87544725.87543599.875000000AMIL37AMIL 400 QC NACIONAL COPART1586371586.37ATIVORepasse</v>
      </c>
      <c r="AX599">
        <f t="shared" si="29"/>
        <v>1</v>
      </c>
      <c r="AY599">
        <v>7</v>
      </c>
      <c r="AZ599">
        <v>1</v>
      </c>
      <c r="BA599">
        <f t="shared" si="28"/>
        <v>1</v>
      </c>
    </row>
    <row r="600" spans="1:53">
      <c r="A600" s="33"/>
      <c r="B600" s="33"/>
      <c r="C600" s="33"/>
      <c r="D600" s="33"/>
      <c r="E600" s="33"/>
      <c r="F600" s="36">
        <v>0</v>
      </c>
      <c r="G600" s="33"/>
      <c r="H600" s="33"/>
      <c r="I600" s="33"/>
      <c r="J600" s="36">
        <v>76100993</v>
      </c>
      <c r="K600" s="30">
        <v>0</v>
      </c>
      <c r="L600" s="36" t="s">
        <v>973</v>
      </c>
      <c r="M600" s="33"/>
      <c r="N600" s="33"/>
      <c r="O600" s="33"/>
      <c r="P600" s="33"/>
      <c r="Q600" s="33"/>
      <c r="R600" s="36">
        <v>1592.45</v>
      </c>
      <c r="S600" s="36" t="s">
        <v>404</v>
      </c>
      <c r="T600" s="36" t="s">
        <v>404</v>
      </c>
      <c r="U600" s="36" t="s">
        <v>404</v>
      </c>
      <c r="V600" s="36">
        <v>57</v>
      </c>
      <c r="W600" s="36">
        <v>0</v>
      </c>
      <c r="X600" s="36">
        <v>1</v>
      </c>
      <c r="Y600" s="36">
        <v>214276</v>
      </c>
      <c r="Z600" s="37">
        <v>44761.875</v>
      </c>
      <c r="AA600" s="36" t="s">
        <v>392</v>
      </c>
      <c r="AB600" s="36">
        <v>0</v>
      </c>
      <c r="AC600" s="37">
        <v>44755.875</v>
      </c>
      <c r="AD600" s="37">
        <v>44761.875</v>
      </c>
      <c r="AE600" s="37">
        <v>31804.916666666668</v>
      </c>
      <c r="AF600" s="37">
        <v>44755.875</v>
      </c>
      <c r="AG600" s="37"/>
      <c r="AH600" s="37">
        <v>43599.875</v>
      </c>
      <c r="AI600" s="36"/>
      <c r="AJ600" s="36">
        <v>0</v>
      </c>
      <c r="AK600" s="36">
        <v>0</v>
      </c>
      <c r="AL600" s="36">
        <v>0</v>
      </c>
      <c r="AM600" s="36">
        <v>0</v>
      </c>
      <c r="AN600" s="36">
        <v>0</v>
      </c>
      <c r="AO600" s="36">
        <v>0</v>
      </c>
      <c r="AP600" s="36" t="s">
        <v>389</v>
      </c>
      <c r="AQ600" s="36">
        <v>37</v>
      </c>
      <c r="AR600" s="36" t="s">
        <v>478</v>
      </c>
      <c r="AS600" s="36">
        <v>18958</v>
      </c>
      <c r="AT600" s="36">
        <v>1895.8</v>
      </c>
      <c r="AU600" s="36" t="s">
        <v>391</v>
      </c>
      <c r="AV600" s="43" t="s">
        <v>1079</v>
      </c>
      <c r="AW600" t="str">
        <f t="shared" si="27"/>
        <v>0761009930FXRNXNDX WXXR GUXNDXLXNX1592.45SIMSIMSIM570121427644761.875ANMEP044755.87544761.87531804.916666666744755.87543599.875000000AMIL37AMIL 400 QC NACIONAL COPART189581895.8INATIVORepasse</v>
      </c>
      <c r="AX600">
        <f t="shared" si="29"/>
        <v>0</v>
      </c>
      <c r="AY600">
        <v>7</v>
      </c>
      <c r="AZ600">
        <v>1</v>
      </c>
      <c r="BA600">
        <f t="shared" si="28"/>
        <v>0</v>
      </c>
    </row>
    <row r="601" spans="1:53">
      <c r="A601" s="33"/>
      <c r="B601" s="33"/>
      <c r="C601" s="33"/>
      <c r="D601" s="33"/>
      <c r="E601" s="33"/>
      <c r="F601" s="34">
        <v>0</v>
      </c>
      <c r="G601" s="33"/>
      <c r="H601" s="33"/>
      <c r="I601" s="33"/>
      <c r="J601" s="34">
        <v>76100993</v>
      </c>
      <c r="K601" s="29">
        <v>0</v>
      </c>
      <c r="L601" s="34" t="s">
        <v>973</v>
      </c>
      <c r="M601" s="33"/>
      <c r="N601" s="33"/>
      <c r="O601" s="33"/>
      <c r="P601" s="33"/>
      <c r="Q601" s="33"/>
      <c r="R601" s="34">
        <v>1592.45</v>
      </c>
      <c r="S601" s="34" t="s">
        <v>404</v>
      </c>
      <c r="T601" s="34" t="s">
        <v>404</v>
      </c>
      <c r="U601" s="34" t="s">
        <v>404</v>
      </c>
      <c r="V601" s="34">
        <v>57</v>
      </c>
      <c r="W601" s="34">
        <v>0</v>
      </c>
      <c r="X601" s="34">
        <v>1</v>
      </c>
      <c r="Y601" s="34">
        <v>214276</v>
      </c>
      <c r="Z601" s="35">
        <v>44761.875</v>
      </c>
      <c r="AA601" s="34" t="s">
        <v>392</v>
      </c>
      <c r="AB601" s="34">
        <v>0</v>
      </c>
      <c r="AC601" s="35">
        <v>44755.875</v>
      </c>
      <c r="AD601" s="35">
        <v>44761.875</v>
      </c>
      <c r="AE601" s="35">
        <v>31804.916666666668</v>
      </c>
      <c r="AF601" s="35">
        <v>44755.875</v>
      </c>
      <c r="AG601" s="35"/>
      <c r="AH601" s="35">
        <v>43599.875</v>
      </c>
      <c r="AI601" s="34"/>
      <c r="AJ601" s="34">
        <v>0</v>
      </c>
      <c r="AK601" s="34">
        <v>0</v>
      </c>
      <c r="AL601" s="34">
        <v>0</v>
      </c>
      <c r="AM601" s="34">
        <v>0</v>
      </c>
      <c r="AN601" s="34">
        <v>0</v>
      </c>
      <c r="AO601" s="34">
        <v>0</v>
      </c>
      <c r="AP601" s="34" t="s">
        <v>389</v>
      </c>
      <c r="AQ601" s="34">
        <v>37</v>
      </c>
      <c r="AR601" s="34" t="s">
        <v>478</v>
      </c>
      <c r="AS601" s="34">
        <v>18958</v>
      </c>
      <c r="AT601" s="34">
        <v>1895.8</v>
      </c>
      <c r="AU601" s="34" t="s">
        <v>391</v>
      </c>
      <c r="AV601" s="43" t="s">
        <v>1079</v>
      </c>
      <c r="AW601" t="str">
        <f t="shared" si="27"/>
        <v>0761009930FXRNXNDX WXXR GUXNDXLXNX1592.45SIMSIMSIM570121427644761.875ANMEP044755.87544761.87531804.916666666744755.87543599.875000000AMIL37AMIL 400 QC NACIONAL COPART189581895.8INATIVORepasse</v>
      </c>
      <c r="AX601">
        <f t="shared" si="29"/>
        <v>1</v>
      </c>
      <c r="AY601">
        <v>7</v>
      </c>
      <c r="AZ601">
        <v>1</v>
      </c>
      <c r="BA601">
        <f t="shared" si="28"/>
        <v>1</v>
      </c>
    </row>
    <row r="602" spans="1:53">
      <c r="A602" s="33"/>
      <c r="B602" s="33"/>
      <c r="C602" s="33"/>
      <c r="D602" s="33"/>
      <c r="E602" s="33"/>
      <c r="F602" s="36">
        <v>0</v>
      </c>
      <c r="G602" s="33"/>
      <c r="H602" s="33"/>
      <c r="I602" s="33"/>
      <c r="J602" s="36">
        <v>76100993</v>
      </c>
      <c r="K602" s="30">
        <v>0</v>
      </c>
      <c r="L602" s="36" t="s">
        <v>973</v>
      </c>
      <c r="M602" s="33"/>
      <c r="N602" s="33"/>
      <c r="O602" s="33"/>
      <c r="P602" s="33"/>
      <c r="Q602" s="33"/>
      <c r="R602" s="36">
        <v>1592.45</v>
      </c>
      <c r="S602" s="36" t="s">
        <v>404</v>
      </c>
      <c r="T602" s="36" t="s">
        <v>404</v>
      </c>
      <c r="U602" s="36" t="s">
        <v>404</v>
      </c>
      <c r="V602" s="36">
        <v>57</v>
      </c>
      <c r="W602" s="36">
        <v>0</v>
      </c>
      <c r="X602" s="36">
        <v>1</v>
      </c>
      <c r="Y602" s="36">
        <v>214276</v>
      </c>
      <c r="Z602" s="37">
        <v>44761.875</v>
      </c>
      <c r="AA602" s="36" t="s">
        <v>392</v>
      </c>
      <c r="AB602" s="36">
        <v>0</v>
      </c>
      <c r="AC602" s="37">
        <v>44755.875</v>
      </c>
      <c r="AD602" s="37">
        <v>44761.875</v>
      </c>
      <c r="AE602" s="37">
        <v>31804.916666666668</v>
      </c>
      <c r="AF602" s="37">
        <v>44755.875</v>
      </c>
      <c r="AG602" s="37"/>
      <c r="AH602" s="37">
        <v>43599.875</v>
      </c>
      <c r="AI602" s="36"/>
      <c r="AJ602" s="36">
        <v>0</v>
      </c>
      <c r="AK602" s="36">
        <v>0</v>
      </c>
      <c r="AL602" s="36">
        <v>0</v>
      </c>
      <c r="AM602" s="36">
        <v>0</v>
      </c>
      <c r="AN602" s="36">
        <v>0</v>
      </c>
      <c r="AO602" s="36">
        <v>0</v>
      </c>
      <c r="AP602" s="36" t="s">
        <v>389</v>
      </c>
      <c r="AQ602" s="36">
        <v>37</v>
      </c>
      <c r="AR602" s="36" t="s">
        <v>478</v>
      </c>
      <c r="AS602" s="36">
        <v>18958</v>
      </c>
      <c r="AT602" s="36">
        <v>1895.8</v>
      </c>
      <c r="AU602" s="36" t="s">
        <v>391</v>
      </c>
      <c r="AV602" s="43" t="s">
        <v>1079</v>
      </c>
      <c r="AW602" t="str">
        <f t="shared" si="27"/>
        <v>0761009930FXRNXNDX WXXR GUXNDXLXNX1592.45SIMSIMSIM570121427644761.875ANMEP044755.87544761.87531804.916666666744755.87543599.875000000AMIL37AMIL 400 QC NACIONAL COPART189581895.8INATIVORepasse</v>
      </c>
      <c r="AX602">
        <f t="shared" si="29"/>
        <v>1</v>
      </c>
      <c r="AY602">
        <v>7</v>
      </c>
      <c r="AZ602">
        <v>1</v>
      </c>
      <c r="BA602">
        <f t="shared" si="28"/>
        <v>1</v>
      </c>
    </row>
    <row r="603" spans="1:53">
      <c r="A603" s="33"/>
      <c r="B603" s="33"/>
      <c r="C603" s="33"/>
      <c r="D603" s="33"/>
      <c r="E603" s="33"/>
      <c r="F603" s="34"/>
      <c r="G603" s="33"/>
      <c r="H603" s="33"/>
      <c r="I603" s="33"/>
      <c r="J603" s="34">
        <v>76190276</v>
      </c>
      <c r="K603" s="29">
        <v>0</v>
      </c>
      <c r="L603" s="34" t="s">
        <v>970</v>
      </c>
      <c r="M603" s="33"/>
      <c r="N603" s="33"/>
      <c r="O603" s="33"/>
      <c r="P603" s="33"/>
      <c r="Q603" s="33"/>
      <c r="R603" s="34">
        <v>1609.46</v>
      </c>
      <c r="S603" s="34" t="s">
        <v>404</v>
      </c>
      <c r="T603" s="34" t="s">
        <v>404</v>
      </c>
      <c r="U603" s="34" t="s">
        <v>404</v>
      </c>
      <c r="V603" s="34">
        <v>19</v>
      </c>
      <c r="W603" s="34">
        <v>0</v>
      </c>
      <c r="X603" s="34">
        <v>1</v>
      </c>
      <c r="Y603" s="34">
        <v>213969</v>
      </c>
      <c r="Z603" s="35">
        <v>44761.875</v>
      </c>
      <c r="AA603" s="34" t="s">
        <v>387</v>
      </c>
      <c r="AB603" s="34">
        <v>0</v>
      </c>
      <c r="AC603" s="35">
        <v>44752.875</v>
      </c>
      <c r="AD603" s="35">
        <v>44761.875</v>
      </c>
      <c r="AE603" s="35">
        <v>37270.916666666664</v>
      </c>
      <c r="AF603" s="35">
        <v>44752.875</v>
      </c>
      <c r="AG603" s="35"/>
      <c r="AH603" s="35">
        <v>43599.875</v>
      </c>
      <c r="AI603" s="34"/>
      <c r="AJ603" s="34">
        <v>0</v>
      </c>
      <c r="AK603" s="34">
        <v>0</v>
      </c>
      <c r="AL603" s="34">
        <v>0</v>
      </c>
      <c r="AM603" s="34">
        <v>0</v>
      </c>
      <c r="AN603" s="34">
        <v>0</v>
      </c>
      <c r="AO603" s="34">
        <v>0</v>
      </c>
      <c r="AP603" s="34" t="s">
        <v>389</v>
      </c>
      <c r="AQ603" s="34">
        <v>37</v>
      </c>
      <c r="AR603" s="34" t="s">
        <v>398</v>
      </c>
      <c r="AS603" s="34">
        <v>191602</v>
      </c>
      <c r="AT603" s="34">
        <v>1916.02</v>
      </c>
      <c r="AU603" s="34" t="s">
        <v>391</v>
      </c>
      <c r="AV603" s="43" t="s">
        <v>1079</v>
      </c>
      <c r="AW603" t="str">
        <f t="shared" si="27"/>
        <v>761902760BRUNX RXBXXRX DX XUZX1609.46SIMSIMSIM190121396944761.875FNEL044752.87544761.87537270.916666666744752.87543599.875000000AMIL37AMIL 500 QP NACIONAL1916021916.02INATIVORepasse</v>
      </c>
      <c r="AX603">
        <f t="shared" si="29"/>
        <v>0</v>
      </c>
      <c r="AY603">
        <v>7</v>
      </c>
      <c r="AZ603">
        <v>1</v>
      </c>
      <c r="BA603">
        <f t="shared" si="28"/>
        <v>0</v>
      </c>
    </row>
    <row r="604" spans="1:53">
      <c r="A604" s="33"/>
      <c r="B604" s="33"/>
      <c r="C604" s="33"/>
      <c r="D604" s="33"/>
      <c r="E604" s="33"/>
      <c r="F604" s="36"/>
      <c r="G604" s="33"/>
      <c r="H604" s="33"/>
      <c r="I604" s="33"/>
      <c r="J604" s="36">
        <v>76190276</v>
      </c>
      <c r="K604" s="30">
        <v>0</v>
      </c>
      <c r="L604" s="36" t="s">
        <v>970</v>
      </c>
      <c r="M604" s="33"/>
      <c r="N604" s="33"/>
      <c r="O604" s="33"/>
      <c r="P604" s="33"/>
      <c r="Q604" s="33"/>
      <c r="R604" s="36">
        <v>1609.46</v>
      </c>
      <c r="S604" s="36" t="s">
        <v>404</v>
      </c>
      <c r="T604" s="36" t="s">
        <v>404</v>
      </c>
      <c r="U604" s="36" t="s">
        <v>404</v>
      </c>
      <c r="V604" s="36">
        <v>19</v>
      </c>
      <c r="W604" s="36">
        <v>0</v>
      </c>
      <c r="X604" s="36">
        <v>1</v>
      </c>
      <c r="Y604" s="36">
        <v>213969</v>
      </c>
      <c r="Z604" s="37">
        <v>44761.875</v>
      </c>
      <c r="AA604" s="36" t="s">
        <v>387</v>
      </c>
      <c r="AB604" s="36">
        <v>0</v>
      </c>
      <c r="AC604" s="37">
        <v>44752.875</v>
      </c>
      <c r="AD604" s="37">
        <v>44761.875</v>
      </c>
      <c r="AE604" s="37">
        <v>37270.916666666664</v>
      </c>
      <c r="AF604" s="37">
        <v>44752.875</v>
      </c>
      <c r="AG604" s="37"/>
      <c r="AH604" s="37">
        <v>43599.875</v>
      </c>
      <c r="AI604" s="36"/>
      <c r="AJ604" s="36">
        <v>0</v>
      </c>
      <c r="AK604" s="36">
        <v>0</v>
      </c>
      <c r="AL604" s="36">
        <v>0</v>
      </c>
      <c r="AM604" s="36">
        <v>0</v>
      </c>
      <c r="AN604" s="36">
        <v>0</v>
      </c>
      <c r="AO604" s="36">
        <v>0</v>
      </c>
      <c r="AP604" s="36" t="s">
        <v>389</v>
      </c>
      <c r="AQ604" s="36">
        <v>37</v>
      </c>
      <c r="AR604" s="36" t="s">
        <v>398</v>
      </c>
      <c r="AS604" s="36">
        <v>191602</v>
      </c>
      <c r="AT604" s="36">
        <v>1916.02</v>
      </c>
      <c r="AU604" s="36" t="s">
        <v>391</v>
      </c>
      <c r="AV604" s="43" t="s">
        <v>1079</v>
      </c>
      <c r="AW604" t="str">
        <f t="shared" si="27"/>
        <v>761902760BRUNX RXBXXRX DX XUZX1609.46SIMSIMSIM190121396944761.875FNEL044752.87544761.87537270.916666666744752.87543599.875000000AMIL37AMIL 500 QP NACIONAL1916021916.02INATIVORepasse</v>
      </c>
      <c r="AX604">
        <f t="shared" si="29"/>
        <v>1</v>
      </c>
      <c r="AY604">
        <v>7</v>
      </c>
      <c r="AZ604">
        <v>1</v>
      </c>
      <c r="BA604">
        <f t="shared" si="28"/>
        <v>1</v>
      </c>
    </row>
    <row r="605" spans="1:53">
      <c r="A605" s="33"/>
      <c r="B605" s="33"/>
      <c r="C605" s="33"/>
      <c r="D605" s="33"/>
      <c r="E605" s="33"/>
      <c r="F605" s="34"/>
      <c r="G605" s="33"/>
      <c r="H605" s="33"/>
      <c r="I605" s="33"/>
      <c r="J605" s="34">
        <v>76190276</v>
      </c>
      <c r="K605" s="29">
        <v>0</v>
      </c>
      <c r="L605" s="34" t="s">
        <v>970</v>
      </c>
      <c r="M605" s="33"/>
      <c r="N605" s="33"/>
      <c r="O605" s="33"/>
      <c r="P605" s="33"/>
      <c r="Q605" s="33"/>
      <c r="R605" s="34">
        <v>1609.46</v>
      </c>
      <c r="S605" s="34" t="s">
        <v>404</v>
      </c>
      <c r="T605" s="34" t="s">
        <v>404</v>
      </c>
      <c r="U605" s="34" t="s">
        <v>404</v>
      </c>
      <c r="V605" s="34">
        <v>19</v>
      </c>
      <c r="W605" s="34">
        <v>0</v>
      </c>
      <c r="X605" s="34">
        <v>1</v>
      </c>
      <c r="Y605" s="34">
        <v>213969</v>
      </c>
      <c r="Z605" s="35">
        <v>44761.875</v>
      </c>
      <c r="AA605" s="34" t="s">
        <v>387</v>
      </c>
      <c r="AB605" s="34">
        <v>0</v>
      </c>
      <c r="AC605" s="35">
        <v>44752.875</v>
      </c>
      <c r="AD605" s="35">
        <v>44761.875</v>
      </c>
      <c r="AE605" s="35">
        <v>37270.916666666664</v>
      </c>
      <c r="AF605" s="35">
        <v>44752.875</v>
      </c>
      <c r="AG605" s="35"/>
      <c r="AH605" s="35">
        <v>43599.875</v>
      </c>
      <c r="AI605" s="34"/>
      <c r="AJ605" s="34">
        <v>0</v>
      </c>
      <c r="AK605" s="34">
        <v>0</v>
      </c>
      <c r="AL605" s="34">
        <v>0</v>
      </c>
      <c r="AM605" s="34">
        <v>0</v>
      </c>
      <c r="AN605" s="34">
        <v>0</v>
      </c>
      <c r="AO605" s="34">
        <v>0</v>
      </c>
      <c r="AP605" s="34" t="s">
        <v>389</v>
      </c>
      <c r="AQ605" s="34">
        <v>37</v>
      </c>
      <c r="AR605" s="34" t="s">
        <v>398</v>
      </c>
      <c r="AS605" s="34">
        <v>191602</v>
      </c>
      <c r="AT605" s="34">
        <v>1916.02</v>
      </c>
      <c r="AU605" s="34" t="s">
        <v>391</v>
      </c>
      <c r="AV605" s="43" t="s">
        <v>1079</v>
      </c>
      <c r="AW605" t="str">
        <f t="shared" si="27"/>
        <v>761902760BRUNX RXBXXRX DX XUZX1609.46SIMSIMSIM190121396944761.875FNEL044752.87544761.87537270.916666666744752.87543599.875000000AMIL37AMIL 500 QP NACIONAL1916021916.02INATIVORepasse</v>
      </c>
      <c r="AX605">
        <f t="shared" si="29"/>
        <v>1</v>
      </c>
      <c r="AY605">
        <v>7</v>
      </c>
      <c r="AZ605">
        <v>1</v>
      </c>
      <c r="BA605">
        <f t="shared" si="28"/>
        <v>1</v>
      </c>
    </row>
    <row r="606" spans="1:53">
      <c r="A606" s="33"/>
      <c r="B606" s="33"/>
      <c r="C606" s="33"/>
      <c r="D606" s="33"/>
      <c r="E606" s="33"/>
      <c r="F606" s="36">
        <v>1191011000</v>
      </c>
      <c r="G606" s="33"/>
      <c r="H606" s="33"/>
      <c r="I606" s="33"/>
      <c r="J606" s="36">
        <v>76210651</v>
      </c>
      <c r="K606" s="30">
        <v>0</v>
      </c>
      <c r="L606" s="36" t="s">
        <v>603</v>
      </c>
      <c r="M606" s="33"/>
      <c r="N606" s="33"/>
      <c r="O606" s="33"/>
      <c r="P606" s="33"/>
      <c r="Q606" s="33"/>
      <c r="R606" s="36">
        <v>2987.38</v>
      </c>
      <c r="S606" s="36" t="s">
        <v>404</v>
      </c>
      <c r="T606" s="36" t="s">
        <v>404</v>
      </c>
      <c r="U606" s="36" t="s">
        <v>404</v>
      </c>
      <c r="V606" s="36">
        <v>220</v>
      </c>
      <c r="W606" s="36">
        <v>0</v>
      </c>
      <c r="X606" s="36">
        <v>1</v>
      </c>
      <c r="Y606" s="36">
        <v>216850</v>
      </c>
      <c r="Z606" s="37">
        <v>44777.875</v>
      </c>
      <c r="AA606" s="36" t="s">
        <v>473</v>
      </c>
      <c r="AB606" s="36">
        <v>0</v>
      </c>
      <c r="AC606" s="37">
        <v>44769.875</v>
      </c>
      <c r="AD606" s="37">
        <v>44777.875</v>
      </c>
      <c r="AE606" s="37">
        <v>25033.875</v>
      </c>
      <c r="AF606" s="37">
        <v>44769.875</v>
      </c>
      <c r="AG606" s="37"/>
      <c r="AH606" s="37">
        <v>43616.875</v>
      </c>
      <c r="AI606" s="36"/>
      <c r="AJ606" s="36">
        <v>0</v>
      </c>
      <c r="AK606" s="36">
        <v>0</v>
      </c>
      <c r="AL606" s="36">
        <v>0</v>
      </c>
      <c r="AM606" s="36">
        <v>0</v>
      </c>
      <c r="AN606" s="36">
        <v>0</v>
      </c>
      <c r="AO606" s="36">
        <v>0</v>
      </c>
      <c r="AP606" s="36" t="s">
        <v>389</v>
      </c>
      <c r="AQ606" s="36">
        <v>37</v>
      </c>
      <c r="AR606" s="36" t="s">
        <v>581</v>
      </c>
      <c r="AS606" s="36">
        <v>355638</v>
      </c>
      <c r="AT606" s="36">
        <v>3556.38</v>
      </c>
      <c r="AU606" s="36" t="s">
        <v>391</v>
      </c>
      <c r="AV606" s="43" t="s">
        <v>1079</v>
      </c>
      <c r="AW606" t="str">
        <f t="shared" si="27"/>
        <v>1191011000762106510MXRWXX XUGUTX DX XUZX RXBXXRX2987.38SIMSIMSIM2200121685044777.875ABREC044769.87544777.87525033.87544769.87543616.875000000AMIL37AMIL 500 QP NACIONAL COPART3556383556.38INATIVORepasse</v>
      </c>
      <c r="AX606">
        <f t="shared" si="29"/>
        <v>0</v>
      </c>
      <c r="AY606">
        <v>8</v>
      </c>
      <c r="AZ606">
        <v>1</v>
      </c>
      <c r="BA606">
        <f t="shared" si="28"/>
        <v>0</v>
      </c>
    </row>
    <row r="607" spans="1:53">
      <c r="A607" s="33"/>
      <c r="B607" s="33"/>
      <c r="C607" s="33"/>
      <c r="D607" s="33"/>
      <c r="E607" s="33"/>
      <c r="F607" s="34">
        <v>1189455000</v>
      </c>
      <c r="G607" s="33"/>
      <c r="H607" s="33"/>
      <c r="I607" s="33"/>
      <c r="J607" s="34">
        <v>76210654</v>
      </c>
      <c r="K607" s="29">
        <v>0</v>
      </c>
      <c r="L607" s="34" t="s">
        <v>604</v>
      </c>
      <c r="M607" s="33"/>
      <c r="N607" s="33"/>
      <c r="O607" s="33"/>
      <c r="P607" s="33"/>
      <c r="Q607" s="33"/>
      <c r="R607" s="34">
        <v>1180.28</v>
      </c>
      <c r="S607" s="34" t="s">
        <v>404</v>
      </c>
      <c r="T607" s="34" t="s">
        <v>404</v>
      </c>
      <c r="U607" s="34" t="s">
        <v>404</v>
      </c>
      <c r="V607" s="34">
        <v>19</v>
      </c>
      <c r="W607" s="34">
        <v>0</v>
      </c>
      <c r="X607" s="34">
        <v>1</v>
      </c>
      <c r="Y607" s="34">
        <v>216929</v>
      </c>
      <c r="Z607" s="35">
        <v>44777.875</v>
      </c>
      <c r="AA607" s="34" t="s">
        <v>387</v>
      </c>
      <c r="AB607" s="34">
        <v>0</v>
      </c>
      <c r="AC607" s="35">
        <v>44770.875</v>
      </c>
      <c r="AD607" s="35">
        <v>44777.875</v>
      </c>
      <c r="AE607" s="35">
        <v>38487.875</v>
      </c>
      <c r="AF607" s="35">
        <v>44770.875</v>
      </c>
      <c r="AG607" s="35"/>
      <c r="AH607" s="35">
        <v>43616.875</v>
      </c>
      <c r="AI607" s="34"/>
      <c r="AJ607" s="34">
        <v>0</v>
      </c>
      <c r="AK607" s="34">
        <v>0</v>
      </c>
      <c r="AL607" s="34">
        <v>0</v>
      </c>
      <c r="AM607" s="34">
        <v>0</v>
      </c>
      <c r="AN607" s="34">
        <v>0</v>
      </c>
      <c r="AO607" s="34">
        <v>0</v>
      </c>
      <c r="AP607" s="34" t="s">
        <v>389</v>
      </c>
      <c r="AQ607" s="34">
        <v>37</v>
      </c>
      <c r="AR607" s="34" t="s">
        <v>390</v>
      </c>
      <c r="AS607" s="34">
        <v>140509</v>
      </c>
      <c r="AT607" s="34">
        <v>1405.09</v>
      </c>
      <c r="AU607" s="34" t="s">
        <v>391</v>
      </c>
      <c r="AV607" s="43" t="s">
        <v>1079</v>
      </c>
      <c r="AW607" t="str">
        <f t="shared" si="27"/>
        <v>1189455000762106540JXXX VXTXR XPXTXLX NUNX1180.28SIMSIMSIM190121692944777.875FNEL044770.87544777.87538487.87544770.87543616.875000000AMIL37AMIL 400 QP NACIONAL1405091405.09INATIVORepasse</v>
      </c>
      <c r="AX607">
        <f t="shared" si="29"/>
        <v>0</v>
      </c>
      <c r="AY607">
        <v>8</v>
      </c>
      <c r="AZ607">
        <v>1</v>
      </c>
      <c r="BA607">
        <f t="shared" si="28"/>
        <v>0</v>
      </c>
    </row>
    <row r="608" spans="1:53">
      <c r="A608" s="33"/>
      <c r="B608" s="33"/>
      <c r="C608" s="33"/>
      <c r="D608" s="33"/>
      <c r="E608" s="33"/>
      <c r="F608" s="34">
        <v>1189449000</v>
      </c>
      <c r="G608" s="33"/>
      <c r="H608" s="33"/>
      <c r="I608" s="33"/>
      <c r="J608" s="34">
        <v>76213041</v>
      </c>
      <c r="K608" s="29">
        <v>0</v>
      </c>
      <c r="L608" s="34" t="s">
        <v>399</v>
      </c>
      <c r="M608" s="33"/>
      <c r="N608" s="33"/>
      <c r="O608" s="33"/>
      <c r="P608" s="33"/>
      <c r="Q608" s="33"/>
      <c r="R608" s="34">
        <v>260.83999999999997</v>
      </c>
      <c r="S608" s="34" t="s">
        <v>386</v>
      </c>
      <c r="T608" s="34" t="s">
        <v>386</v>
      </c>
      <c r="U608" s="34" t="s">
        <v>386</v>
      </c>
      <c r="V608" s="34">
        <v>19</v>
      </c>
      <c r="W608" s="34">
        <v>0</v>
      </c>
      <c r="X608" s="34">
        <v>1</v>
      </c>
      <c r="Y608" s="34">
        <v>214512</v>
      </c>
      <c r="Z608" s="35">
        <v>44777.875</v>
      </c>
      <c r="AA608" s="34" t="s">
        <v>387</v>
      </c>
      <c r="AB608" s="34">
        <v>0</v>
      </c>
      <c r="AC608" s="35">
        <v>44711.875</v>
      </c>
      <c r="AD608" s="35">
        <v>44777.875</v>
      </c>
      <c r="AE608" s="35">
        <v>41007.875</v>
      </c>
      <c r="AF608" s="35">
        <v>44711.875</v>
      </c>
      <c r="AG608" s="35">
        <v>44711.875</v>
      </c>
      <c r="AH608" s="35">
        <v>43616.875</v>
      </c>
      <c r="AI608" s="34"/>
      <c r="AJ608" s="34">
        <v>0</v>
      </c>
      <c r="AK608" s="34">
        <v>0</v>
      </c>
      <c r="AL608" s="34">
        <v>0</v>
      </c>
      <c r="AM608" s="34">
        <v>0</v>
      </c>
      <c r="AN608" s="34">
        <v>0</v>
      </c>
      <c r="AO608" s="34">
        <v>0</v>
      </c>
      <c r="AP608" s="34" t="s">
        <v>389</v>
      </c>
      <c r="AQ608" s="34"/>
      <c r="AR608" s="34" t="s">
        <v>400</v>
      </c>
      <c r="AS608" s="34">
        <v>31052</v>
      </c>
      <c r="AT608" s="34">
        <v>310.52</v>
      </c>
      <c r="AU608" s="34" t="s">
        <v>391</v>
      </c>
      <c r="AV608" s="43" t="s">
        <v>1079</v>
      </c>
      <c r="AW608" t="str">
        <f t="shared" si="27"/>
        <v>1189449000762130410XLVXNX BXNFXM DX XLVX260.84NÃONÃONÃO190121451244777.875FNEL044711.87544777.87541007.87544711.87544711.87543616.875000000AMILNEXT MUNICIPAL SÃO PAULO31052310.52INATIVORepasse</v>
      </c>
      <c r="AX608">
        <f t="shared" si="29"/>
        <v>0</v>
      </c>
      <c r="AY608">
        <v>8</v>
      </c>
      <c r="AZ608">
        <v>1</v>
      </c>
      <c r="BA608">
        <f t="shared" si="28"/>
        <v>0</v>
      </c>
    </row>
    <row r="609" spans="1:53">
      <c r="A609" s="33"/>
      <c r="B609" s="33"/>
      <c r="C609" s="33"/>
      <c r="D609" s="33"/>
      <c r="E609" s="33"/>
      <c r="F609" s="34"/>
      <c r="G609" s="33"/>
      <c r="H609" s="33"/>
      <c r="I609" s="33"/>
      <c r="J609" s="34">
        <v>76222817</v>
      </c>
      <c r="K609" s="29">
        <v>0</v>
      </c>
      <c r="L609" s="34" t="s">
        <v>602</v>
      </c>
      <c r="M609" s="33"/>
      <c r="N609" s="33"/>
      <c r="O609" s="33"/>
      <c r="P609" s="33"/>
      <c r="Q609" s="33"/>
      <c r="R609" s="34">
        <v>1937.21</v>
      </c>
      <c r="S609" s="34" t="s">
        <v>404</v>
      </c>
      <c r="T609" s="34" t="s">
        <v>404</v>
      </c>
      <c r="U609" s="34" t="s">
        <v>404</v>
      </c>
      <c r="V609" s="34">
        <v>35</v>
      </c>
      <c r="W609" s="34">
        <v>0</v>
      </c>
      <c r="X609" s="34">
        <v>1</v>
      </c>
      <c r="Y609" s="34">
        <v>215664</v>
      </c>
      <c r="Z609" s="35">
        <v>44777.875</v>
      </c>
      <c r="AA609" s="34" t="s">
        <v>557</v>
      </c>
      <c r="AB609" s="34">
        <v>0</v>
      </c>
      <c r="AC609" s="35">
        <v>44773.875</v>
      </c>
      <c r="AD609" s="35">
        <v>44777.875</v>
      </c>
      <c r="AE609" s="35">
        <v>30052.875</v>
      </c>
      <c r="AF609" s="35">
        <v>44773.875</v>
      </c>
      <c r="AG609" s="35"/>
      <c r="AH609" s="35">
        <v>43616.875</v>
      </c>
      <c r="AI609" s="34"/>
      <c r="AJ609" s="34">
        <v>0</v>
      </c>
      <c r="AK609" s="34">
        <v>0</v>
      </c>
      <c r="AL609" s="34">
        <v>0</v>
      </c>
      <c r="AM609" s="34">
        <v>0</v>
      </c>
      <c r="AN609" s="34">
        <v>0</v>
      </c>
      <c r="AO609" s="34">
        <v>0</v>
      </c>
      <c r="AP609" s="34" t="s">
        <v>389</v>
      </c>
      <c r="AQ609" s="34">
        <v>37</v>
      </c>
      <c r="AR609" s="34" t="s">
        <v>390</v>
      </c>
      <c r="AS609" s="34">
        <v>233396</v>
      </c>
      <c r="AT609" s="34">
        <v>2333.96</v>
      </c>
      <c r="AU609" s="34" t="s">
        <v>391</v>
      </c>
      <c r="AV609" s="43" t="s">
        <v>1079</v>
      </c>
      <c r="AW609" t="str">
        <f t="shared" si="27"/>
        <v>762228170XNX KXTXRXNX MXDXXRX WXRDXX1937.21SIMSIMSIM350121566444777.875CLUBE ASSBRA BENEFICIOS044773.87544777.87530052.87544773.87543616.875000000AMIL37AMIL 400 QP NACIONAL2333962333.96INATIVORepasse</v>
      </c>
      <c r="AX609">
        <f t="shared" si="29"/>
        <v>0</v>
      </c>
      <c r="AY609">
        <v>8</v>
      </c>
      <c r="AZ609">
        <v>1</v>
      </c>
      <c r="BA609">
        <f t="shared" si="28"/>
        <v>0</v>
      </c>
    </row>
    <row r="610" spans="1:53">
      <c r="A610" s="33"/>
      <c r="B610" s="33"/>
      <c r="C610" s="33"/>
      <c r="D610" s="33"/>
      <c r="E610" s="33"/>
      <c r="F610" s="36"/>
      <c r="G610" s="33"/>
      <c r="H610" s="33"/>
      <c r="I610" s="33"/>
      <c r="J610" s="36">
        <v>76224042</v>
      </c>
      <c r="K610" s="30">
        <v>0</v>
      </c>
      <c r="L610" s="36" t="s">
        <v>605</v>
      </c>
      <c r="M610" s="33"/>
      <c r="N610" s="33"/>
      <c r="O610" s="33"/>
      <c r="P610" s="33"/>
      <c r="Q610" s="33"/>
      <c r="R610" s="36">
        <v>1341.09</v>
      </c>
      <c r="S610" s="36" t="s">
        <v>404</v>
      </c>
      <c r="T610" s="36" t="s">
        <v>404</v>
      </c>
      <c r="U610" s="36" t="s">
        <v>404</v>
      </c>
      <c r="V610" s="36">
        <v>278</v>
      </c>
      <c r="W610" s="36">
        <v>0</v>
      </c>
      <c r="X610" s="36">
        <v>1</v>
      </c>
      <c r="Y610" s="36">
        <v>218310</v>
      </c>
      <c r="Z610" s="37">
        <v>44777.875</v>
      </c>
      <c r="AA610" s="36" t="s">
        <v>396</v>
      </c>
      <c r="AB610" s="36">
        <v>0</v>
      </c>
      <c r="AC610" s="37"/>
      <c r="AD610" s="37">
        <v>44777.875</v>
      </c>
      <c r="AE610" s="37">
        <v>34374.916666666664</v>
      </c>
      <c r="AF610" s="37">
        <v>43844.875</v>
      </c>
      <c r="AG610" s="37">
        <v>43828.875</v>
      </c>
      <c r="AH610" s="37">
        <v>43616.875</v>
      </c>
      <c r="AI610" s="36"/>
      <c r="AJ610" s="36">
        <v>0</v>
      </c>
      <c r="AK610" s="36">
        <v>0</v>
      </c>
      <c r="AL610" s="36">
        <v>0</v>
      </c>
      <c r="AM610" s="36">
        <v>0</v>
      </c>
      <c r="AN610" s="36">
        <v>0</v>
      </c>
      <c r="AO610" s="36">
        <v>0</v>
      </c>
      <c r="AP610" s="36" t="s">
        <v>389</v>
      </c>
      <c r="AQ610" s="36">
        <v>37</v>
      </c>
      <c r="AR610" s="36" t="s">
        <v>476</v>
      </c>
      <c r="AS610" s="36">
        <v>161582</v>
      </c>
      <c r="AT610" s="36">
        <v>1615.82</v>
      </c>
      <c r="AU610" s="36" t="s">
        <v>408</v>
      </c>
      <c r="AV610" s="43" t="s">
        <v>1079</v>
      </c>
      <c r="AW610" t="str">
        <f t="shared" si="27"/>
        <v>762240420WXRXLXNX NXVXX XNTX1341.09SIMSIMSIM2780121831044777.875SINDSIME -SINDICATO DOS EMPREENDEDORES INDIVIDUAIS044777.87534374.916666666743844.87543828.87543616.875000000AMIL37AMIL 400 QC NACIONAL1615821615.82ATIVORepasse</v>
      </c>
      <c r="AX610">
        <f t="shared" si="29"/>
        <v>0</v>
      </c>
      <c r="AY610">
        <v>8</v>
      </c>
      <c r="AZ610">
        <v>1</v>
      </c>
      <c r="BA610">
        <f t="shared" si="28"/>
        <v>0</v>
      </c>
    </row>
    <row r="611" spans="1:53">
      <c r="A611" s="33"/>
      <c r="B611" s="33"/>
      <c r="C611" s="33"/>
      <c r="D611" s="33"/>
      <c r="E611" s="33"/>
      <c r="F611" s="34"/>
      <c r="G611" s="33"/>
      <c r="H611" s="33"/>
      <c r="I611" s="33"/>
      <c r="J611" s="34">
        <v>76290640</v>
      </c>
      <c r="K611" s="29">
        <v>0</v>
      </c>
      <c r="L611" s="34" t="s">
        <v>978</v>
      </c>
      <c r="M611" s="33"/>
      <c r="N611" s="33"/>
      <c r="O611" s="33"/>
      <c r="P611" s="33"/>
      <c r="Q611" s="33"/>
      <c r="R611" s="34">
        <v>2786</v>
      </c>
      <c r="S611" s="34" t="s">
        <v>404</v>
      </c>
      <c r="T611" s="34" t="s">
        <v>404</v>
      </c>
      <c r="U611" s="34" t="s">
        <v>404</v>
      </c>
      <c r="V611" s="34">
        <v>57</v>
      </c>
      <c r="W611" s="34">
        <v>0</v>
      </c>
      <c r="X611" s="34">
        <v>1</v>
      </c>
      <c r="Y611" s="34">
        <v>218841</v>
      </c>
      <c r="Z611" s="35">
        <v>44761.875</v>
      </c>
      <c r="AA611" s="34" t="s">
        <v>392</v>
      </c>
      <c r="AB611" s="34">
        <v>0</v>
      </c>
      <c r="AC611" s="35">
        <v>44755.875</v>
      </c>
      <c r="AD611" s="35">
        <v>44761.875</v>
      </c>
      <c r="AE611" s="35">
        <v>32376.875</v>
      </c>
      <c r="AF611" s="35">
        <v>44755.875</v>
      </c>
      <c r="AG611" s="35"/>
      <c r="AH611" s="35">
        <v>43630.875</v>
      </c>
      <c r="AI611" s="34"/>
      <c r="AJ611" s="34">
        <v>0</v>
      </c>
      <c r="AK611" s="34">
        <v>0</v>
      </c>
      <c r="AL611" s="34">
        <v>0</v>
      </c>
      <c r="AM611" s="34">
        <v>0</v>
      </c>
      <c r="AN611" s="34">
        <v>0</v>
      </c>
      <c r="AO611" s="34">
        <v>0</v>
      </c>
      <c r="AP611" s="34" t="s">
        <v>389</v>
      </c>
      <c r="AQ611" s="34">
        <v>36</v>
      </c>
      <c r="AR611" s="34" t="s">
        <v>483</v>
      </c>
      <c r="AS611" s="34">
        <v>331666</v>
      </c>
      <c r="AT611" s="34">
        <v>3316.66</v>
      </c>
      <c r="AU611" s="34" t="s">
        <v>391</v>
      </c>
      <c r="AV611" s="43" t="s">
        <v>1079</v>
      </c>
      <c r="AW611" t="str">
        <f t="shared" si="27"/>
        <v>762906400JXX RXBXRTX GRXZXXNX MXWHXDX2786SIMSIMSIM570121884144761.875ANMEP044755.87544761.87532376.87544755.87543630.875000000AMIL36AMIL 700 QP NACIONAL3316663316.66INATIVORepasse</v>
      </c>
      <c r="AX611">
        <f t="shared" si="29"/>
        <v>0</v>
      </c>
      <c r="AY611">
        <v>7</v>
      </c>
      <c r="AZ611">
        <v>1</v>
      </c>
      <c r="BA611">
        <f t="shared" si="28"/>
        <v>0</v>
      </c>
    </row>
    <row r="612" spans="1:53">
      <c r="A612" s="33"/>
      <c r="B612" s="33"/>
      <c r="C612" s="33"/>
      <c r="D612" s="33"/>
      <c r="E612" s="33"/>
      <c r="F612" s="36"/>
      <c r="G612" s="33"/>
      <c r="H612" s="33"/>
      <c r="I612" s="33"/>
      <c r="J612" s="36">
        <v>76290640</v>
      </c>
      <c r="K612" s="30">
        <v>0</v>
      </c>
      <c r="L612" s="36" t="s">
        <v>978</v>
      </c>
      <c r="M612" s="33"/>
      <c r="N612" s="33"/>
      <c r="O612" s="33"/>
      <c r="P612" s="33"/>
      <c r="Q612" s="33"/>
      <c r="R612" s="36">
        <v>2786</v>
      </c>
      <c r="S612" s="36" t="s">
        <v>404</v>
      </c>
      <c r="T612" s="36" t="s">
        <v>404</v>
      </c>
      <c r="U612" s="36" t="s">
        <v>404</v>
      </c>
      <c r="V612" s="36">
        <v>57</v>
      </c>
      <c r="W612" s="36">
        <v>0</v>
      </c>
      <c r="X612" s="36">
        <v>1</v>
      </c>
      <c r="Y612" s="36">
        <v>218841</v>
      </c>
      <c r="Z612" s="37">
        <v>44761.875</v>
      </c>
      <c r="AA612" s="36" t="s">
        <v>392</v>
      </c>
      <c r="AB612" s="36">
        <v>0</v>
      </c>
      <c r="AC612" s="37">
        <v>44755.875</v>
      </c>
      <c r="AD612" s="37">
        <v>44761.875</v>
      </c>
      <c r="AE612" s="37">
        <v>32376.875</v>
      </c>
      <c r="AF612" s="37">
        <v>44755.875</v>
      </c>
      <c r="AG612" s="37"/>
      <c r="AH612" s="37">
        <v>43630.875</v>
      </c>
      <c r="AI612" s="36"/>
      <c r="AJ612" s="36">
        <v>0</v>
      </c>
      <c r="AK612" s="36">
        <v>0</v>
      </c>
      <c r="AL612" s="36">
        <v>0</v>
      </c>
      <c r="AM612" s="36">
        <v>0</v>
      </c>
      <c r="AN612" s="36">
        <v>0</v>
      </c>
      <c r="AO612" s="36">
        <v>0</v>
      </c>
      <c r="AP612" s="36" t="s">
        <v>389</v>
      </c>
      <c r="AQ612" s="36">
        <v>36</v>
      </c>
      <c r="AR612" s="36" t="s">
        <v>483</v>
      </c>
      <c r="AS612" s="36">
        <v>331666</v>
      </c>
      <c r="AT612" s="36">
        <v>3316.66</v>
      </c>
      <c r="AU612" s="36" t="s">
        <v>391</v>
      </c>
      <c r="AV612" s="43" t="s">
        <v>1079</v>
      </c>
      <c r="AW612" t="str">
        <f t="shared" si="27"/>
        <v>762906400JXX RXBXRTX GRXZXXNX MXWHXDX2786SIMSIMSIM570121884144761.875ANMEP044755.87544761.87532376.87544755.87543630.875000000AMIL36AMIL 700 QP NACIONAL3316663316.66INATIVORepasse</v>
      </c>
      <c r="AX612">
        <f t="shared" si="29"/>
        <v>1</v>
      </c>
      <c r="AY612">
        <v>7</v>
      </c>
      <c r="AZ612">
        <v>1</v>
      </c>
      <c r="BA612">
        <f t="shared" si="28"/>
        <v>1</v>
      </c>
    </row>
    <row r="613" spans="1:53">
      <c r="A613" s="33"/>
      <c r="B613" s="33"/>
      <c r="C613" s="33"/>
      <c r="D613" s="33"/>
      <c r="E613" s="33"/>
      <c r="F613" s="34"/>
      <c r="G613" s="33"/>
      <c r="H613" s="33"/>
      <c r="I613" s="33"/>
      <c r="J613" s="34">
        <v>76290640</v>
      </c>
      <c r="K613" s="29">
        <v>0</v>
      </c>
      <c r="L613" s="34" t="s">
        <v>978</v>
      </c>
      <c r="M613" s="33"/>
      <c r="N613" s="33"/>
      <c r="O613" s="33"/>
      <c r="P613" s="33"/>
      <c r="Q613" s="33"/>
      <c r="R613" s="34">
        <v>2786</v>
      </c>
      <c r="S613" s="34" t="s">
        <v>404</v>
      </c>
      <c r="T613" s="34" t="s">
        <v>404</v>
      </c>
      <c r="U613" s="34" t="s">
        <v>404</v>
      </c>
      <c r="V613" s="34">
        <v>57</v>
      </c>
      <c r="W613" s="34">
        <v>0</v>
      </c>
      <c r="X613" s="34">
        <v>1</v>
      </c>
      <c r="Y613" s="34">
        <v>218841</v>
      </c>
      <c r="Z613" s="35">
        <v>44761.875</v>
      </c>
      <c r="AA613" s="34" t="s">
        <v>392</v>
      </c>
      <c r="AB613" s="34">
        <v>0</v>
      </c>
      <c r="AC613" s="35">
        <v>44755.875</v>
      </c>
      <c r="AD613" s="35">
        <v>44761.875</v>
      </c>
      <c r="AE613" s="35">
        <v>32376.875</v>
      </c>
      <c r="AF613" s="35">
        <v>44755.875</v>
      </c>
      <c r="AG613" s="35"/>
      <c r="AH613" s="35">
        <v>43630.875</v>
      </c>
      <c r="AI613" s="34"/>
      <c r="AJ613" s="34">
        <v>0</v>
      </c>
      <c r="AK613" s="34">
        <v>0</v>
      </c>
      <c r="AL613" s="34">
        <v>0</v>
      </c>
      <c r="AM613" s="34">
        <v>0</v>
      </c>
      <c r="AN613" s="34">
        <v>0</v>
      </c>
      <c r="AO613" s="34">
        <v>0</v>
      </c>
      <c r="AP613" s="34" t="s">
        <v>389</v>
      </c>
      <c r="AQ613" s="34">
        <v>36</v>
      </c>
      <c r="AR613" s="34" t="s">
        <v>483</v>
      </c>
      <c r="AS613" s="34">
        <v>331666</v>
      </c>
      <c r="AT613" s="34">
        <v>3316.66</v>
      </c>
      <c r="AU613" s="34" t="s">
        <v>391</v>
      </c>
      <c r="AV613" s="43" t="s">
        <v>1079</v>
      </c>
      <c r="AW613" t="str">
        <f t="shared" si="27"/>
        <v>762906400JXX RXBXRTX GRXZXXNX MXWHXDX2786SIMSIMSIM570121884144761.875ANMEP044755.87544761.87532376.87544755.87543630.875000000AMIL36AMIL 700 QP NACIONAL3316663316.66INATIVORepasse</v>
      </c>
      <c r="AX613">
        <f t="shared" si="29"/>
        <v>1</v>
      </c>
      <c r="AY613">
        <v>7</v>
      </c>
      <c r="AZ613">
        <v>1</v>
      </c>
      <c r="BA613">
        <f t="shared" si="28"/>
        <v>1</v>
      </c>
    </row>
    <row r="614" spans="1:53">
      <c r="A614" s="33"/>
      <c r="B614" s="33"/>
      <c r="C614" s="33"/>
      <c r="D614" s="33"/>
      <c r="E614" s="33"/>
      <c r="F614" s="34"/>
      <c r="G614" s="33"/>
      <c r="H614" s="33"/>
      <c r="I614" s="33"/>
      <c r="J614" s="34">
        <v>76290909</v>
      </c>
      <c r="K614" s="29">
        <v>0</v>
      </c>
      <c r="L614" s="34" t="s">
        <v>974</v>
      </c>
      <c r="M614" s="33"/>
      <c r="N614" s="33"/>
      <c r="O614" s="33"/>
      <c r="P614" s="33"/>
      <c r="Q614" s="33"/>
      <c r="R614" s="34">
        <v>2011.8</v>
      </c>
      <c r="S614" s="34" t="s">
        <v>404</v>
      </c>
      <c r="T614" s="34" t="s">
        <v>404</v>
      </c>
      <c r="U614" s="34" t="s">
        <v>404</v>
      </c>
      <c r="V614" s="34">
        <v>19</v>
      </c>
      <c r="W614" s="34">
        <v>0</v>
      </c>
      <c r="X614" s="34">
        <v>1</v>
      </c>
      <c r="Y614" s="34">
        <v>218427</v>
      </c>
      <c r="Z614" s="35">
        <v>44761.875</v>
      </c>
      <c r="AA614" s="34" t="s">
        <v>387</v>
      </c>
      <c r="AB614" s="34">
        <v>0</v>
      </c>
      <c r="AC614" s="35"/>
      <c r="AD614" s="35">
        <v>44761.875</v>
      </c>
      <c r="AE614" s="35">
        <v>35674.875</v>
      </c>
      <c r="AF614" s="35">
        <v>43629.875</v>
      </c>
      <c r="AG614" s="35"/>
      <c r="AH614" s="35">
        <v>43630.875</v>
      </c>
      <c r="AI614" s="34"/>
      <c r="AJ614" s="34">
        <v>0</v>
      </c>
      <c r="AK614" s="34">
        <v>0</v>
      </c>
      <c r="AL614" s="34">
        <v>0</v>
      </c>
      <c r="AM614" s="34">
        <v>0</v>
      </c>
      <c r="AN614" s="34">
        <v>0</v>
      </c>
      <c r="AO614" s="34">
        <v>0</v>
      </c>
      <c r="AP614" s="34" t="s">
        <v>389</v>
      </c>
      <c r="AQ614" s="34">
        <v>36</v>
      </c>
      <c r="AR614" s="34" t="s">
        <v>398</v>
      </c>
      <c r="AS614" s="34">
        <v>239502</v>
      </c>
      <c r="AT614" s="34">
        <v>2395.02</v>
      </c>
      <c r="AU614" s="34" t="s">
        <v>408</v>
      </c>
      <c r="AV614" s="43" t="s">
        <v>1079</v>
      </c>
      <c r="AW614" t="str">
        <f t="shared" si="27"/>
        <v>762909090MXTXU DX LXGX GXNWXLVX2011.8SIMSIMSIM190121842744761.875FNEL044761.87535674.87543629.87543630.875000000AMIL36AMIL 500 QP NACIONAL2395022395.02ATIVORepasse</v>
      </c>
      <c r="AX614">
        <f t="shared" si="29"/>
        <v>0</v>
      </c>
      <c r="AY614">
        <v>7</v>
      </c>
      <c r="AZ614">
        <v>1</v>
      </c>
      <c r="BA614">
        <f t="shared" si="28"/>
        <v>0</v>
      </c>
    </row>
    <row r="615" spans="1:53">
      <c r="A615" s="33"/>
      <c r="B615" s="33"/>
      <c r="C615" s="33"/>
      <c r="D615" s="33"/>
      <c r="E615" s="33"/>
      <c r="F615" s="36"/>
      <c r="G615" s="33"/>
      <c r="H615" s="33"/>
      <c r="I615" s="33"/>
      <c r="J615" s="36">
        <v>76290909</v>
      </c>
      <c r="K615" s="30">
        <v>0</v>
      </c>
      <c r="L615" s="36" t="s">
        <v>974</v>
      </c>
      <c r="M615" s="33"/>
      <c r="N615" s="33"/>
      <c r="O615" s="33"/>
      <c r="P615" s="33"/>
      <c r="Q615" s="33"/>
      <c r="R615" s="36">
        <v>2011.8</v>
      </c>
      <c r="S615" s="36" t="s">
        <v>404</v>
      </c>
      <c r="T615" s="36" t="s">
        <v>404</v>
      </c>
      <c r="U615" s="36" t="s">
        <v>404</v>
      </c>
      <c r="V615" s="36">
        <v>19</v>
      </c>
      <c r="W615" s="36">
        <v>0</v>
      </c>
      <c r="X615" s="36">
        <v>1</v>
      </c>
      <c r="Y615" s="36">
        <v>218427</v>
      </c>
      <c r="Z615" s="37">
        <v>44761.875</v>
      </c>
      <c r="AA615" s="36" t="s">
        <v>387</v>
      </c>
      <c r="AB615" s="36">
        <v>0</v>
      </c>
      <c r="AC615" s="37"/>
      <c r="AD615" s="37">
        <v>44761.875</v>
      </c>
      <c r="AE615" s="37">
        <v>35674.875</v>
      </c>
      <c r="AF615" s="37">
        <v>43629.875</v>
      </c>
      <c r="AG615" s="37"/>
      <c r="AH615" s="37">
        <v>43630.875</v>
      </c>
      <c r="AI615" s="36"/>
      <c r="AJ615" s="36">
        <v>0</v>
      </c>
      <c r="AK615" s="36">
        <v>0</v>
      </c>
      <c r="AL615" s="36">
        <v>0</v>
      </c>
      <c r="AM615" s="36">
        <v>0</v>
      </c>
      <c r="AN615" s="36">
        <v>0</v>
      </c>
      <c r="AO615" s="36">
        <v>0</v>
      </c>
      <c r="AP615" s="36" t="s">
        <v>389</v>
      </c>
      <c r="AQ615" s="36">
        <v>36</v>
      </c>
      <c r="AR615" s="36" t="s">
        <v>398</v>
      </c>
      <c r="AS615" s="36">
        <v>239502</v>
      </c>
      <c r="AT615" s="36">
        <v>2395.02</v>
      </c>
      <c r="AU615" s="36" t="s">
        <v>408</v>
      </c>
      <c r="AV615" s="43" t="s">
        <v>1079</v>
      </c>
      <c r="AW615" t="str">
        <f t="shared" si="27"/>
        <v>762909090MXTXU DX LXGX GXNWXLVX2011.8SIMSIMSIM190121842744761.875FNEL044761.87535674.87543629.87543630.875000000AMIL36AMIL 500 QP NACIONAL2395022395.02ATIVORepasse</v>
      </c>
      <c r="AX615">
        <f t="shared" si="29"/>
        <v>1</v>
      </c>
      <c r="AY615">
        <v>7</v>
      </c>
      <c r="AZ615">
        <v>1</v>
      </c>
      <c r="BA615">
        <f t="shared" si="28"/>
        <v>1</v>
      </c>
    </row>
    <row r="616" spans="1:53">
      <c r="A616" s="33"/>
      <c r="B616" s="33"/>
      <c r="C616" s="33"/>
      <c r="D616" s="33"/>
      <c r="E616" s="33"/>
      <c r="F616" s="34"/>
      <c r="G616" s="33"/>
      <c r="H616" s="33"/>
      <c r="I616" s="33"/>
      <c r="J616" s="34">
        <v>76290909</v>
      </c>
      <c r="K616" s="29">
        <v>0</v>
      </c>
      <c r="L616" s="34" t="s">
        <v>974</v>
      </c>
      <c r="M616" s="33"/>
      <c r="N616" s="33"/>
      <c r="O616" s="33"/>
      <c r="P616" s="33"/>
      <c r="Q616" s="33"/>
      <c r="R616" s="34">
        <v>2011.8</v>
      </c>
      <c r="S616" s="34" t="s">
        <v>404</v>
      </c>
      <c r="T616" s="34" t="s">
        <v>404</v>
      </c>
      <c r="U616" s="34" t="s">
        <v>404</v>
      </c>
      <c r="V616" s="34">
        <v>19</v>
      </c>
      <c r="W616" s="34">
        <v>0</v>
      </c>
      <c r="X616" s="34">
        <v>1</v>
      </c>
      <c r="Y616" s="34">
        <v>218427</v>
      </c>
      <c r="Z616" s="35">
        <v>44761.875</v>
      </c>
      <c r="AA616" s="34" t="s">
        <v>387</v>
      </c>
      <c r="AB616" s="34">
        <v>0</v>
      </c>
      <c r="AC616" s="35"/>
      <c r="AD616" s="35">
        <v>44761.875</v>
      </c>
      <c r="AE616" s="35">
        <v>35674.875</v>
      </c>
      <c r="AF616" s="35">
        <v>43629.875</v>
      </c>
      <c r="AG616" s="35"/>
      <c r="AH616" s="35">
        <v>43630.875</v>
      </c>
      <c r="AI616" s="34"/>
      <c r="AJ616" s="34">
        <v>0</v>
      </c>
      <c r="AK616" s="34">
        <v>0</v>
      </c>
      <c r="AL616" s="34">
        <v>0</v>
      </c>
      <c r="AM616" s="34">
        <v>0</v>
      </c>
      <c r="AN616" s="34">
        <v>0</v>
      </c>
      <c r="AO616" s="34">
        <v>0</v>
      </c>
      <c r="AP616" s="34" t="s">
        <v>389</v>
      </c>
      <c r="AQ616" s="34">
        <v>36</v>
      </c>
      <c r="AR616" s="34" t="s">
        <v>398</v>
      </c>
      <c r="AS616" s="34">
        <v>239502</v>
      </c>
      <c r="AT616" s="34">
        <v>2395.02</v>
      </c>
      <c r="AU616" s="34" t="s">
        <v>408</v>
      </c>
      <c r="AV616" s="43" t="s">
        <v>1079</v>
      </c>
      <c r="AW616" t="str">
        <f t="shared" si="27"/>
        <v>762909090MXTXU DX LXGX GXNWXLVX2011.8SIMSIMSIM190121842744761.875FNEL044761.87535674.87543629.87543630.875000000AMIL36AMIL 500 QP NACIONAL2395022395.02ATIVORepasse</v>
      </c>
      <c r="AX616">
        <f t="shared" si="29"/>
        <v>1</v>
      </c>
      <c r="AY616">
        <v>7</v>
      </c>
      <c r="AZ616">
        <v>1</v>
      </c>
      <c r="BA616">
        <f t="shared" si="28"/>
        <v>1</v>
      </c>
    </row>
    <row r="617" spans="1:53">
      <c r="A617" s="33"/>
      <c r="B617" s="33"/>
      <c r="C617" s="33"/>
      <c r="D617" s="33"/>
      <c r="E617" s="33"/>
      <c r="F617" s="34"/>
      <c r="G617" s="33"/>
      <c r="H617" s="33"/>
      <c r="I617" s="33"/>
      <c r="J617" s="34">
        <v>76295862</v>
      </c>
      <c r="K617" s="29">
        <v>0</v>
      </c>
      <c r="L617" s="34" t="s">
        <v>980</v>
      </c>
      <c r="M617" s="33"/>
      <c r="N617" s="33"/>
      <c r="O617" s="33"/>
      <c r="P617" s="33"/>
      <c r="Q617" s="33"/>
      <c r="R617" s="34">
        <v>406.85</v>
      </c>
      <c r="S617" s="34" t="s">
        <v>404</v>
      </c>
      <c r="T617" s="34" t="s">
        <v>404</v>
      </c>
      <c r="U617" s="34" t="s">
        <v>404</v>
      </c>
      <c r="V617" s="34">
        <v>19</v>
      </c>
      <c r="W617" s="34">
        <v>0</v>
      </c>
      <c r="X617" s="34">
        <v>1</v>
      </c>
      <c r="Y617" s="34">
        <v>219406</v>
      </c>
      <c r="Z617" s="35">
        <v>44761.875</v>
      </c>
      <c r="AA617" s="34" t="s">
        <v>387</v>
      </c>
      <c r="AB617" s="34">
        <v>0</v>
      </c>
      <c r="AC617" s="35"/>
      <c r="AD617" s="35">
        <v>44761.875</v>
      </c>
      <c r="AE617" s="35">
        <v>38153.875</v>
      </c>
      <c r="AF617" s="35">
        <v>43629.875</v>
      </c>
      <c r="AG617" s="35"/>
      <c r="AH617" s="35">
        <v>43630.875</v>
      </c>
      <c r="AI617" s="34"/>
      <c r="AJ617" s="34">
        <v>0</v>
      </c>
      <c r="AK617" s="34">
        <v>0</v>
      </c>
      <c r="AL617" s="34">
        <v>0</v>
      </c>
      <c r="AM617" s="34">
        <v>0</v>
      </c>
      <c r="AN617" s="34">
        <v>0</v>
      </c>
      <c r="AO617" s="34">
        <v>0</v>
      </c>
      <c r="AP617" s="34" t="s">
        <v>389</v>
      </c>
      <c r="AQ617" s="34">
        <v>36</v>
      </c>
      <c r="AR617" s="34" t="s">
        <v>394</v>
      </c>
      <c r="AS617" s="34">
        <v>48439</v>
      </c>
      <c r="AT617" s="34">
        <v>484.39</v>
      </c>
      <c r="AU617" s="34" t="s">
        <v>408</v>
      </c>
      <c r="AV617" s="43" t="s">
        <v>1079</v>
      </c>
      <c r="AW617" t="str">
        <f t="shared" si="27"/>
        <v>762958620YXMXN WRXTXNX XNTX DX XBRXU406.85SIMSIMSIM190121940644761.875FNEL044761.87538153.87543629.87543630.875000000AMIL36NEXT PLUS RM RJ48439484.39ATIVORepasse</v>
      </c>
      <c r="AX617">
        <f t="shared" si="29"/>
        <v>0</v>
      </c>
      <c r="AY617">
        <v>7</v>
      </c>
      <c r="AZ617">
        <v>1</v>
      </c>
      <c r="BA617">
        <f t="shared" si="28"/>
        <v>0</v>
      </c>
    </row>
    <row r="618" spans="1:53">
      <c r="A618" s="33"/>
      <c r="B618" s="33"/>
      <c r="C618" s="33"/>
      <c r="D618" s="33"/>
      <c r="E618" s="33"/>
      <c r="F618" s="36"/>
      <c r="G618" s="33"/>
      <c r="H618" s="33"/>
      <c r="I618" s="33"/>
      <c r="J618" s="36">
        <v>76295862</v>
      </c>
      <c r="K618" s="30">
        <v>0</v>
      </c>
      <c r="L618" s="36" t="s">
        <v>980</v>
      </c>
      <c r="M618" s="33"/>
      <c r="N618" s="33"/>
      <c r="O618" s="33"/>
      <c r="P618" s="33"/>
      <c r="Q618" s="33"/>
      <c r="R618" s="36">
        <v>406.85</v>
      </c>
      <c r="S618" s="36" t="s">
        <v>404</v>
      </c>
      <c r="T618" s="36" t="s">
        <v>404</v>
      </c>
      <c r="U618" s="36" t="s">
        <v>404</v>
      </c>
      <c r="V618" s="36">
        <v>19</v>
      </c>
      <c r="W618" s="36">
        <v>0</v>
      </c>
      <c r="X618" s="36">
        <v>1</v>
      </c>
      <c r="Y618" s="36">
        <v>219406</v>
      </c>
      <c r="Z618" s="37">
        <v>44761.875</v>
      </c>
      <c r="AA618" s="36" t="s">
        <v>387</v>
      </c>
      <c r="AB618" s="36">
        <v>0</v>
      </c>
      <c r="AC618" s="37"/>
      <c r="AD618" s="37">
        <v>44761.875</v>
      </c>
      <c r="AE618" s="37">
        <v>38153.875</v>
      </c>
      <c r="AF618" s="37">
        <v>43629.875</v>
      </c>
      <c r="AG618" s="37"/>
      <c r="AH618" s="37">
        <v>43630.875</v>
      </c>
      <c r="AI618" s="36"/>
      <c r="AJ618" s="36">
        <v>0</v>
      </c>
      <c r="AK618" s="36">
        <v>0</v>
      </c>
      <c r="AL618" s="36">
        <v>0</v>
      </c>
      <c r="AM618" s="36">
        <v>0</v>
      </c>
      <c r="AN618" s="36">
        <v>0</v>
      </c>
      <c r="AO618" s="36">
        <v>0</v>
      </c>
      <c r="AP618" s="36" t="s">
        <v>389</v>
      </c>
      <c r="AQ618" s="36">
        <v>36</v>
      </c>
      <c r="AR618" s="36" t="s">
        <v>394</v>
      </c>
      <c r="AS618" s="36">
        <v>48439</v>
      </c>
      <c r="AT618" s="36">
        <v>484.39</v>
      </c>
      <c r="AU618" s="36" t="s">
        <v>408</v>
      </c>
      <c r="AV618" s="43" t="s">
        <v>1079</v>
      </c>
      <c r="AW618" t="str">
        <f t="shared" si="27"/>
        <v>762958620YXMXN WRXTXNX XNTX DX XBRXU406.85SIMSIMSIM190121940644761.875FNEL044761.87538153.87543629.87543630.875000000AMIL36NEXT PLUS RM RJ48439484.39ATIVORepasse</v>
      </c>
      <c r="AX618">
        <f t="shared" si="29"/>
        <v>1</v>
      </c>
      <c r="AY618">
        <v>7</v>
      </c>
      <c r="AZ618">
        <v>1</v>
      </c>
      <c r="BA618">
        <f t="shared" si="28"/>
        <v>1</v>
      </c>
    </row>
    <row r="619" spans="1:53">
      <c r="A619" s="33"/>
      <c r="B619" s="33"/>
      <c r="C619" s="33"/>
      <c r="D619" s="33"/>
      <c r="E619" s="33"/>
      <c r="F619" s="34"/>
      <c r="G619" s="33"/>
      <c r="H619" s="33"/>
      <c r="I619" s="33"/>
      <c r="J619" s="34">
        <v>76295862</v>
      </c>
      <c r="K619" s="29">
        <v>0</v>
      </c>
      <c r="L619" s="34" t="s">
        <v>980</v>
      </c>
      <c r="M619" s="33"/>
      <c r="N619" s="33"/>
      <c r="O619" s="33"/>
      <c r="P619" s="33"/>
      <c r="Q619" s="33"/>
      <c r="R619" s="34">
        <v>406.85</v>
      </c>
      <c r="S619" s="34" t="s">
        <v>404</v>
      </c>
      <c r="T619" s="34" t="s">
        <v>404</v>
      </c>
      <c r="U619" s="34" t="s">
        <v>404</v>
      </c>
      <c r="V619" s="34">
        <v>19</v>
      </c>
      <c r="W619" s="34">
        <v>0</v>
      </c>
      <c r="X619" s="34">
        <v>1</v>
      </c>
      <c r="Y619" s="34">
        <v>219406</v>
      </c>
      <c r="Z619" s="35">
        <v>44761.875</v>
      </c>
      <c r="AA619" s="34" t="s">
        <v>387</v>
      </c>
      <c r="AB619" s="34">
        <v>0</v>
      </c>
      <c r="AC619" s="35"/>
      <c r="AD619" s="35">
        <v>44761.875</v>
      </c>
      <c r="AE619" s="35">
        <v>38153.875</v>
      </c>
      <c r="AF619" s="35">
        <v>43629.875</v>
      </c>
      <c r="AG619" s="35"/>
      <c r="AH619" s="35">
        <v>43630.875</v>
      </c>
      <c r="AI619" s="34"/>
      <c r="AJ619" s="34">
        <v>0</v>
      </c>
      <c r="AK619" s="34">
        <v>0</v>
      </c>
      <c r="AL619" s="34">
        <v>0</v>
      </c>
      <c r="AM619" s="34">
        <v>0</v>
      </c>
      <c r="AN619" s="34">
        <v>0</v>
      </c>
      <c r="AO619" s="34">
        <v>0</v>
      </c>
      <c r="AP619" s="34" t="s">
        <v>389</v>
      </c>
      <c r="AQ619" s="34">
        <v>36</v>
      </c>
      <c r="AR619" s="34" t="s">
        <v>394</v>
      </c>
      <c r="AS619" s="34">
        <v>48439</v>
      </c>
      <c r="AT619" s="34">
        <v>484.39</v>
      </c>
      <c r="AU619" s="34" t="s">
        <v>408</v>
      </c>
      <c r="AV619" s="43" t="s">
        <v>1079</v>
      </c>
      <c r="AW619" t="str">
        <f t="shared" si="27"/>
        <v>762958620YXMXN WRXTXNX XNTX DX XBRXU406.85SIMSIMSIM190121940644761.875FNEL044761.87538153.87543629.87543630.875000000AMIL36NEXT PLUS RM RJ48439484.39ATIVORepasse</v>
      </c>
      <c r="AX619">
        <f t="shared" si="29"/>
        <v>1</v>
      </c>
      <c r="AY619">
        <v>7</v>
      </c>
      <c r="AZ619">
        <v>1</v>
      </c>
      <c r="BA619">
        <f t="shared" si="28"/>
        <v>1</v>
      </c>
    </row>
    <row r="620" spans="1:53">
      <c r="A620" s="33"/>
      <c r="B620" s="33"/>
      <c r="C620" s="33"/>
      <c r="D620" s="33"/>
      <c r="E620" s="33"/>
      <c r="F620" s="36"/>
      <c r="G620" s="33"/>
      <c r="H620" s="33"/>
      <c r="I620" s="33"/>
      <c r="J620" s="36">
        <v>76295965</v>
      </c>
      <c r="K620" s="30">
        <v>0</v>
      </c>
      <c r="L620" s="36" t="s">
        <v>979</v>
      </c>
      <c r="M620" s="33"/>
      <c r="N620" s="33"/>
      <c r="O620" s="33"/>
      <c r="P620" s="33"/>
      <c r="Q620" s="33"/>
      <c r="R620" s="36">
        <v>406.85</v>
      </c>
      <c r="S620" s="36" t="s">
        <v>404</v>
      </c>
      <c r="T620" s="36" t="s">
        <v>404</v>
      </c>
      <c r="U620" s="36" t="s">
        <v>404</v>
      </c>
      <c r="V620" s="36">
        <v>19</v>
      </c>
      <c r="W620" s="36">
        <v>0</v>
      </c>
      <c r="X620" s="36">
        <v>1</v>
      </c>
      <c r="Y620" s="36">
        <v>219393</v>
      </c>
      <c r="Z620" s="37">
        <v>44761.875</v>
      </c>
      <c r="AA620" s="36" t="s">
        <v>387</v>
      </c>
      <c r="AB620" s="36">
        <v>0</v>
      </c>
      <c r="AC620" s="37">
        <v>44749.875</v>
      </c>
      <c r="AD620" s="37">
        <v>44761.875</v>
      </c>
      <c r="AE620" s="37">
        <v>40549.916666666664</v>
      </c>
      <c r="AF620" s="37">
        <v>44749.875</v>
      </c>
      <c r="AG620" s="37">
        <v>44178.875</v>
      </c>
      <c r="AH620" s="37">
        <v>43630.875</v>
      </c>
      <c r="AI620" s="36"/>
      <c r="AJ620" s="36">
        <v>0</v>
      </c>
      <c r="AK620" s="36">
        <v>0</v>
      </c>
      <c r="AL620" s="36">
        <v>0</v>
      </c>
      <c r="AM620" s="36">
        <v>0</v>
      </c>
      <c r="AN620" s="36">
        <v>0</v>
      </c>
      <c r="AO620" s="36">
        <v>0</v>
      </c>
      <c r="AP620" s="36" t="s">
        <v>389</v>
      </c>
      <c r="AQ620" s="36">
        <v>36</v>
      </c>
      <c r="AR620" s="36" t="s">
        <v>394</v>
      </c>
      <c r="AS620" s="36">
        <v>48439</v>
      </c>
      <c r="AT620" s="36">
        <v>484.39</v>
      </c>
      <c r="AU620" s="36" t="s">
        <v>391</v>
      </c>
      <c r="AV620" s="43" t="s">
        <v>1079</v>
      </c>
      <c r="AW620" t="str">
        <f t="shared" si="27"/>
        <v>762959650XNX WXRXLXNX VXXXRX LXPX PXNTX406.85SIMSIMSIM190121939344761.875FNEL044749.87544761.87540549.916666666744749.87544178.87543630.875000000AMIL36NEXT PLUS RM RJ48439484.39INATIVORepasse</v>
      </c>
      <c r="AX620">
        <f t="shared" si="29"/>
        <v>0</v>
      </c>
      <c r="AY620">
        <v>7</v>
      </c>
      <c r="AZ620">
        <v>1</v>
      </c>
      <c r="BA620">
        <f t="shared" si="28"/>
        <v>0</v>
      </c>
    </row>
    <row r="621" spans="1:53">
      <c r="A621" s="33"/>
      <c r="B621" s="33"/>
      <c r="C621" s="33"/>
      <c r="D621" s="33"/>
      <c r="E621" s="33"/>
      <c r="F621" s="34"/>
      <c r="G621" s="33"/>
      <c r="H621" s="33"/>
      <c r="I621" s="33"/>
      <c r="J621" s="34">
        <v>76295965</v>
      </c>
      <c r="K621" s="29">
        <v>0</v>
      </c>
      <c r="L621" s="34" t="s">
        <v>979</v>
      </c>
      <c r="M621" s="33"/>
      <c r="N621" s="33"/>
      <c r="O621" s="33"/>
      <c r="P621" s="33"/>
      <c r="Q621" s="33"/>
      <c r="R621" s="34">
        <v>406.85</v>
      </c>
      <c r="S621" s="34" t="s">
        <v>404</v>
      </c>
      <c r="T621" s="34" t="s">
        <v>404</v>
      </c>
      <c r="U621" s="34" t="s">
        <v>404</v>
      </c>
      <c r="V621" s="34">
        <v>19</v>
      </c>
      <c r="W621" s="34">
        <v>0</v>
      </c>
      <c r="X621" s="34">
        <v>1</v>
      </c>
      <c r="Y621" s="34">
        <v>219393</v>
      </c>
      <c r="Z621" s="35">
        <v>44761.875</v>
      </c>
      <c r="AA621" s="34" t="s">
        <v>387</v>
      </c>
      <c r="AB621" s="34">
        <v>0</v>
      </c>
      <c r="AC621" s="35">
        <v>44749.875</v>
      </c>
      <c r="AD621" s="35">
        <v>44761.875</v>
      </c>
      <c r="AE621" s="35">
        <v>40549.916666666664</v>
      </c>
      <c r="AF621" s="35">
        <v>44749.875</v>
      </c>
      <c r="AG621" s="35">
        <v>44178.875</v>
      </c>
      <c r="AH621" s="35">
        <v>43630.875</v>
      </c>
      <c r="AI621" s="34"/>
      <c r="AJ621" s="34">
        <v>0</v>
      </c>
      <c r="AK621" s="34">
        <v>0</v>
      </c>
      <c r="AL621" s="34">
        <v>0</v>
      </c>
      <c r="AM621" s="34">
        <v>0</v>
      </c>
      <c r="AN621" s="34">
        <v>0</v>
      </c>
      <c r="AO621" s="34">
        <v>0</v>
      </c>
      <c r="AP621" s="34" t="s">
        <v>389</v>
      </c>
      <c r="AQ621" s="34">
        <v>36</v>
      </c>
      <c r="AR621" s="34" t="s">
        <v>394</v>
      </c>
      <c r="AS621" s="34">
        <v>48439</v>
      </c>
      <c r="AT621" s="34">
        <v>484.39</v>
      </c>
      <c r="AU621" s="34" t="s">
        <v>391</v>
      </c>
      <c r="AV621" s="43" t="s">
        <v>1079</v>
      </c>
      <c r="AW621" t="str">
        <f t="shared" si="27"/>
        <v>762959650XNX WXRXLXNX VXXXRX LXPX PXNTX406.85SIMSIMSIM190121939344761.875FNEL044749.87544761.87540549.916666666744749.87544178.87543630.875000000AMIL36NEXT PLUS RM RJ48439484.39INATIVORepasse</v>
      </c>
      <c r="AX621">
        <f t="shared" si="29"/>
        <v>1</v>
      </c>
      <c r="AY621">
        <v>7</v>
      </c>
      <c r="AZ621">
        <v>1</v>
      </c>
      <c r="BA621">
        <f t="shared" si="28"/>
        <v>1</v>
      </c>
    </row>
    <row r="622" spans="1:53">
      <c r="A622" s="33"/>
      <c r="B622" s="33"/>
      <c r="C622" s="33"/>
      <c r="D622" s="33"/>
      <c r="E622" s="33"/>
      <c r="F622" s="36"/>
      <c r="G622" s="33"/>
      <c r="H622" s="33"/>
      <c r="I622" s="33"/>
      <c r="J622" s="36">
        <v>76295965</v>
      </c>
      <c r="K622" s="30">
        <v>0</v>
      </c>
      <c r="L622" s="36" t="s">
        <v>979</v>
      </c>
      <c r="M622" s="33"/>
      <c r="N622" s="33"/>
      <c r="O622" s="33"/>
      <c r="P622" s="33"/>
      <c r="Q622" s="33"/>
      <c r="R622" s="36">
        <v>406.85</v>
      </c>
      <c r="S622" s="36" t="s">
        <v>404</v>
      </c>
      <c r="T622" s="36" t="s">
        <v>404</v>
      </c>
      <c r="U622" s="36" t="s">
        <v>404</v>
      </c>
      <c r="V622" s="36">
        <v>19</v>
      </c>
      <c r="W622" s="36">
        <v>0</v>
      </c>
      <c r="X622" s="36">
        <v>1</v>
      </c>
      <c r="Y622" s="36">
        <v>219393</v>
      </c>
      <c r="Z622" s="37">
        <v>44761.875</v>
      </c>
      <c r="AA622" s="36" t="s">
        <v>387</v>
      </c>
      <c r="AB622" s="36">
        <v>0</v>
      </c>
      <c r="AC622" s="37">
        <v>44749.875</v>
      </c>
      <c r="AD622" s="37">
        <v>44761.875</v>
      </c>
      <c r="AE622" s="37">
        <v>40549.916666666664</v>
      </c>
      <c r="AF622" s="37">
        <v>44749.875</v>
      </c>
      <c r="AG622" s="37">
        <v>44178.875</v>
      </c>
      <c r="AH622" s="37">
        <v>43630.875</v>
      </c>
      <c r="AI622" s="36"/>
      <c r="AJ622" s="36">
        <v>0</v>
      </c>
      <c r="AK622" s="36">
        <v>0</v>
      </c>
      <c r="AL622" s="36">
        <v>0</v>
      </c>
      <c r="AM622" s="36">
        <v>0</v>
      </c>
      <c r="AN622" s="36">
        <v>0</v>
      </c>
      <c r="AO622" s="36">
        <v>0</v>
      </c>
      <c r="AP622" s="36" t="s">
        <v>389</v>
      </c>
      <c r="AQ622" s="36">
        <v>36</v>
      </c>
      <c r="AR622" s="36" t="s">
        <v>394</v>
      </c>
      <c r="AS622" s="36">
        <v>48439</v>
      </c>
      <c r="AT622" s="36">
        <v>484.39</v>
      </c>
      <c r="AU622" s="36" t="s">
        <v>391</v>
      </c>
      <c r="AV622" s="43" t="s">
        <v>1079</v>
      </c>
      <c r="AW622" t="str">
        <f t="shared" si="27"/>
        <v>762959650XNX WXRXLXNX VXXXRX LXPX PXNTX406.85SIMSIMSIM190121939344761.875FNEL044749.87544761.87540549.916666666744749.87544178.87543630.875000000AMIL36NEXT PLUS RM RJ48439484.39INATIVORepasse</v>
      </c>
      <c r="AX622">
        <f t="shared" si="29"/>
        <v>1</v>
      </c>
      <c r="AY622">
        <v>7</v>
      </c>
      <c r="AZ622">
        <v>1</v>
      </c>
      <c r="BA622">
        <f t="shared" si="28"/>
        <v>1</v>
      </c>
    </row>
    <row r="623" spans="1:53">
      <c r="A623" s="33"/>
      <c r="B623" s="33"/>
      <c r="C623" s="33"/>
      <c r="D623" s="33"/>
      <c r="E623" s="33"/>
      <c r="F623" s="34"/>
      <c r="G623" s="33"/>
      <c r="H623" s="33"/>
      <c r="I623" s="33"/>
      <c r="J623" s="34">
        <v>76296273</v>
      </c>
      <c r="K623" s="29">
        <v>0</v>
      </c>
      <c r="L623" s="34" t="s">
        <v>976</v>
      </c>
      <c r="M623" s="33"/>
      <c r="N623" s="33"/>
      <c r="O623" s="33"/>
      <c r="P623" s="33"/>
      <c r="Q623" s="33"/>
      <c r="R623" s="34">
        <v>1620.95</v>
      </c>
      <c r="S623" s="34" t="s">
        <v>404</v>
      </c>
      <c r="T623" s="34" t="s">
        <v>404</v>
      </c>
      <c r="U623" s="34" t="s">
        <v>404</v>
      </c>
      <c r="V623" s="34">
        <v>19</v>
      </c>
      <c r="W623" s="34">
        <v>0</v>
      </c>
      <c r="X623" s="34">
        <v>1</v>
      </c>
      <c r="Y623" s="34">
        <v>218551</v>
      </c>
      <c r="Z623" s="35">
        <v>44761.875</v>
      </c>
      <c r="AA623" s="34" t="s">
        <v>387</v>
      </c>
      <c r="AB623" s="34">
        <v>0</v>
      </c>
      <c r="AC623" s="35">
        <v>44755.875</v>
      </c>
      <c r="AD623" s="35">
        <v>44761.875</v>
      </c>
      <c r="AE623" s="35">
        <v>42691.916666666664</v>
      </c>
      <c r="AF623" s="35">
        <v>44755.875</v>
      </c>
      <c r="AG623" s="35">
        <v>44755.875</v>
      </c>
      <c r="AH623" s="35">
        <v>43630.875</v>
      </c>
      <c r="AI623" s="34"/>
      <c r="AJ623" s="34">
        <v>0</v>
      </c>
      <c r="AK623" s="34">
        <v>0</v>
      </c>
      <c r="AL623" s="34">
        <v>0</v>
      </c>
      <c r="AM623" s="34">
        <v>0</v>
      </c>
      <c r="AN623" s="34">
        <v>0</v>
      </c>
      <c r="AO623" s="34">
        <v>0</v>
      </c>
      <c r="AP623" s="34" t="s">
        <v>389</v>
      </c>
      <c r="AQ623" s="34">
        <v>36</v>
      </c>
      <c r="AR623" s="34" t="s">
        <v>483</v>
      </c>
      <c r="AS623" s="34">
        <v>19297</v>
      </c>
      <c r="AT623" s="34">
        <v>1929.7</v>
      </c>
      <c r="AU623" s="34" t="s">
        <v>391</v>
      </c>
      <c r="AV623" s="43" t="s">
        <v>1079</v>
      </c>
      <c r="AW623" t="str">
        <f t="shared" si="27"/>
        <v>762962730VXNXWXU WXRNXXRX DX XLXVXXRX1620.95SIMSIMSIM190121855144761.875FNEL044755.87544761.87542691.916666666744755.87544755.87543630.875000000AMIL36AMIL 700 QP NACIONAL192971929.7INATIVORepasse</v>
      </c>
      <c r="AX623">
        <f t="shared" si="29"/>
        <v>0</v>
      </c>
      <c r="AY623">
        <v>7</v>
      </c>
      <c r="AZ623">
        <v>1</v>
      </c>
      <c r="BA623">
        <f t="shared" si="28"/>
        <v>0</v>
      </c>
    </row>
    <row r="624" spans="1:53">
      <c r="A624" s="33"/>
      <c r="B624" s="33"/>
      <c r="C624" s="33"/>
      <c r="D624" s="33"/>
      <c r="E624" s="33"/>
      <c r="F624" s="36"/>
      <c r="G624" s="33"/>
      <c r="H624" s="33"/>
      <c r="I624" s="33"/>
      <c r="J624" s="36">
        <v>76296273</v>
      </c>
      <c r="K624" s="30">
        <v>0</v>
      </c>
      <c r="L624" s="36" t="s">
        <v>976</v>
      </c>
      <c r="M624" s="33"/>
      <c r="N624" s="33"/>
      <c r="O624" s="33"/>
      <c r="P624" s="33"/>
      <c r="Q624" s="33"/>
      <c r="R624" s="36">
        <v>1620.95</v>
      </c>
      <c r="S624" s="36" t="s">
        <v>404</v>
      </c>
      <c r="T624" s="36" t="s">
        <v>404</v>
      </c>
      <c r="U624" s="36" t="s">
        <v>404</v>
      </c>
      <c r="V624" s="36">
        <v>19</v>
      </c>
      <c r="W624" s="36">
        <v>0</v>
      </c>
      <c r="X624" s="36">
        <v>1</v>
      </c>
      <c r="Y624" s="36">
        <v>218551</v>
      </c>
      <c r="Z624" s="37">
        <v>44761.875</v>
      </c>
      <c r="AA624" s="36" t="s">
        <v>387</v>
      </c>
      <c r="AB624" s="36">
        <v>0</v>
      </c>
      <c r="AC624" s="37">
        <v>44755.875</v>
      </c>
      <c r="AD624" s="37">
        <v>44761.875</v>
      </c>
      <c r="AE624" s="37">
        <v>42691.916666666664</v>
      </c>
      <c r="AF624" s="37">
        <v>44755.875</v>
      </c>
      <c r="AG624" s="37">
        <v>44755.875</v>
      </c>
      <c r="AH624" s="37">
        <v>43630.875</v>
      </c>
      <c r="AI624" s="36"/>
      <c r="AJ624" s="36">
        <v>0</v>
      </c>
      <c r="AK624" s="36">
        <v>0</v>
      </c>
      <c r="AL624" s="36">
        <v>0</v>
      </c>
      <c r="AM624" s="36">
        <v>0</v>
      </c>
      <c r="AN624" s="36">
        <v>0</v>
      </c>
      <c r="AO624" s="36">
        <v>0</v>
      </c>
      <c r="AP624" s="36" t="s">
        <v>389</v>
      </c>
      <c r="AQ624" s="36">
        <v>36</v>
      </c>
      <c r="AR624" s="36" t="s">
        <v>483</v>
      </c>
      <c r="AS624" s="36">
        <v>19297</v>
      </c>
      <c r="AT624" s="36">
        <v>1929.7</v>
      </c>
      <c r="AU624" s="36" t="s">
        <v>391</v>
      </c>
      <c r="AV624" s="43" t="s">
        <v>1079</v>
      </c>
      <c r="AW624" t="str">
        <f t="shared" si="27"/>
        <v>762962730VXNXWXU WXRNXXRX DX XLXVXXRX1620.95SIMSIMSIM190121855144761.875FNEL044755.87544761.87542691.916666666744755.87544755.87543630.875000000AMIL36AMIL 700 QP NACIONAL192971929.7INATIVORepasse</v>
      </c>
      <c r="AX624">
        <f t="shared" si="29"/>
        <v>1</v>
      </c>
      <c r="AY624">
        <v>7</v>
      </c>
      <c r="AZ624">
        <v>1</v>
      </c>
      <c r="BA624">
        <f t="shared" si="28"/>
        <v>1</v>
      </c>
    </row>
    <row r="625" spans="1:53">
      <c r="A625" s="33"/>
      <c r="B625" s="33"/>
      <c r="C625" s="33"/>
      <c r="D625" s="33"/>
      <c r="E625" s="33"/>
      <c r="F625" s="34"/>
      <c r="G625" s="33"/>
      <c r="H625" s="33"/>
      <c r="I625" s="33"/>
      <c r="J625" s="34">
        <v>76296273</v>
      </c>
      <c r="K625" s="29">
        <v>0</v>
      </c>
      <c r="L625" s="34" t="s">
        <v>976</v>
      </c>
      <c r="M625" s="33"/>
      <c r="N625" s="33"/>
      <c r="O625" s="33"/>
      <c r="P625" s="33"/>
      <c r="Q625" s="33"/>
      <c r="R625" s="34">
        <v>1620.95</v>
      </c>
      <c r="S625" s="34" t="s">
        <v>404</v>
      </c>
      <c r="T625" s="34" t="s">
        <v>404</v>
      </c>
      <c r="U625" s="34" t="s">
        <v>404</v>
      </c>
      <c r="V625" s="34">
        <v>19</v>
      </c>
      <c r="W625" s="34">
        <v>0</v>
      </c>
      <c r="X625" s="34">
        <v>1</v>
      </c>
      <c r="Y625" s="34">
        <v>218551</v>
      </c>
      <c r="Z625" s="35">
        <v>44761.875</v>
      </c>
      <c r="AA625" s="34" t="s">
        <v>387</v>
      </c>
      <c r="AB625" s="34">
        <v>0</v>
      </c>
      <c r="AC625" s="35">
        <v>44755.875</v>
      </c>
      <c r="AD625" s="35">
        <v>44761.875</v>
      </c>
      <c r="AE625" s="35">
        <v>42691.916666666664</v>
      </c>
      <c r="AF625" s="35">
        <v>44755.875</v>
      </c>
      <c r="AG625" s="35">
        <v>44755.875</v>
      </c>
      <c r="AH625" s="35">
        <v>43630.875</v>
      </c>
      <c r="AI625" s="34"/>
      <c r="AJ625" s="34">
        <v>0</v>
      </c>
      <c r="AK625" s="34">
        <v>0</v>
      </c>
      <c r="AL625" s="34">
        <v>0</v>
      </c>
      <c r="AM625" s="34">
        <v>0</v>
      </c>
      <c r="AN625" s="34">
        <v>0</v>
      </c>
      <c r="AO625" s="34">
        <v>0</v>
      </c>
      <c r="AP625" s="34" t="s">
        <v>389</v>
      </c>
      <c r="AQ625" s="34">
        <v>36</v>
      </c>
      <c r="AR625" s="34" t="s">
        <v>483</v>
      </c>
      <c r="AS625" s="34">
        <v>19297</v>
      </c>
      <c r="AT625" s="34">
        <v>1929.7</v>
      </c>
      <c r="AU625" s="34" t="s">
        <v>391</v>
      </c>
      <c r="AV625" s="43" t="s">
        <v>1079</v>
      </c>
      <c r="AW625" t="str">
        <f t="shared" si="27"/>
        <v>762962730VXNXWXU WXRNXXRX DX XLXVXXRX1620.95SIMSIMSIM190121855144761.875FNEL044755.87544761.87542691.916666666744755.87544755.87543630.875000000AMIL36AMIL 700 QP NACIONAL192971929.7INATIVORepasse</v>
      </c>
      <c r="AX625">
        <f t="shared" si="29"/>
        <v>1</v>
      </c>
      <c r="AY625">
        <v>7</v>
      </c>
      <c r="AZ625">
        <v>1</v>
      </c>
      <c r="BA625">
        <f t="shared" si="28"/>
        <v>1</v>
      </c>
    </row>
    <row r="626" spans="1:53">
      <c r="A626" s="33"/>
      <c r="B626" s="33"/>
      <c r="C626" s="33"/>
      <c r="D626" s="33"/>
      <c r="E626" s="33"/>
      <c r="F626" s="36"/>
      <c r="G626" s="33"/>
      <c r="H626" s="33"/>
      <c r="I626" s="33"/>
      <c r="J626" s="36">
        <v>76296550</v>
      </c>
      <c r="K626" s="30">
        <v>0</v>
      </c>
      <c r="L626" s="36" t="s">
        <v>975</v>
      </c>
      <c r="M626" s="33"/>
      <c r="N626" s="33"/>
      <c r="O626" s="33"/>
      <c r="P626" s="33"/>
      <c r="Q626" s="33"/>
      <c r="R626" s="36">
        <v>1620.95</v>
      </c>
      <c r="S626" s="36" t="s">
        <v>404</v>
      </c>
      <c r="T626" s="36" t="s">
        <v>404</v>
      </c>
      <c r="U626" s="36" t="s">
        <v>404</v>
      </c>
      <c r="V626" s="36">
        <v>19</v>
      </c>
      <c r="W626" s="36">
        <v>0</v>
      </c>
      <c r="X626" s="36">
        <v>1</v>
      </c>
      <c r="Y626" s="36">
        <v>218550</v>
      </c>
      <c r="Z626" s="37">
        <v>44761.875</v>
      </c>
      <c r="AA626" s="36" t="s">
        <v>387</v>
      </c>
      <c r="AB626" s="36">
        <v>0</v>
      </c>
      <c r="AC626" s="37">
        <v>44755.875</v>
      </c>
      <c r="AD626" s="37">
        <v>44761.875</v>
      </c>
      <c r="AE626" s="37">
        <v>41238.916666666664</v>
      </c>
      <c r="AF626" s="37">
        <v>44755.875</v>
      </c>
      <c r="AG626" s="37">
        <v>43811.875</v>
      </c>
      <c r="AH626" s="37">
        <v>43630.875</v>
      </c>
      <c r="AI626" s="36"/>
      <c r="AJ626" s="36">
        <v>0</v>
      </c>
      <c r="AK626" s="36">
        <v>0</v>
      </c>
      <c r="AL626" s="36">
        <v>0</v>
      </c>
      <c r="AM626" s="36">
        <v>0</v>
      </c>
      <c r="AN626" s="36">
        <v>0</v>
      </c>
      <c r="AO626" s="36">
        <v>0</v>
      </c>
      <c r="AP626" s="36" t="s">
        <v>389</v>
      </c>
      <c r="AQ626" s="36">
        <v>36</v>
      </c>
      <c r="AR626" s="36" t="s">
        <v>483</v>
      </c>
      <c r="AS626" s="36">
        <v>19297</v>
      </c>
      <c r="AT626" s="36">
        <v>1929.7</v>
      </c>
      <c r="AU626" s="36" t="s">
        <v>391</v>
      </c>
      <c r="AV626" s="43" t="s">
        <v>1079</v>
      </c>
      <c r="AW626" t="str">
        <f t="shared" si="27"/>
        <v>762965500VXWXNZX WXRNXXRX DX XLXVXXRX1620.95SIMSIMSIM190121855044761.875FNEL044755.87544761.87541238.916666666744755.87543811.87543630.875000000AMIL36AMIL 700 QP NACIONAL192971929.7INATIVORepasse</v>
      </c>
      <c r="AX626">
        <f t="shared" si="29"/>
        <v>0</v>
      </c>
      <c r="AY626">
        <v>7</v>
      </c>
      <c r="AZ626">
        <v>1</v>
      </c>
      <c r="BA626">
        <f t="shared" si="28"/>
        <v>0</v>
      </c>
    </row>
    <row r="627" spans="1:53">
      <c r="A627" s="33"/>
      <c r="B627" s="33"/>
      <c r="C627" s="33"/>
      <c r="D627" s="33"/>
      <c r="E627" s="33"/>
      <c r="F627" s="34"/>
      <c r="G627" s="33"/>
      <c r="H627" s="33"/>
      <c r="I627" s="33"/>
      <c r="J627" s="34">
        <v>76296550</v>
      </c>
      <c r="K627" s="29">
        <v>0</v>
      </c>
      <c r="L627" s="34" t="s">
        <v>975</v>
      </c>
      <c r="M627" s="33"/>
      <c r="N627" s="33"/>
      <c r="O627" s="33"/>
      <c r="P627" s="33"/>
      <c r="Q627" s="33"/>
      <c r="R627" s="34">
        <v>1620.95</v>
      </c>
      <c r="S627" s="34" t="s">
        <v>404</v>
      </c>
      <c r="T627" s="34" t="s">
        <v>404</v>
      </c>
      <c r="U627" s="34" t="s">
        <v>404</v>
      </c>
      <c r="V627" s="34">
        <v>19</v>
      </c>
      <c r="W627" s="34">
        <v>0</v>
      </c>
      <c r="X627" s="34">
        <v>1</v>
      </c>
      <c r="Y627" s="34">
        <v>218550</v>
      </c>
      <c r="Z627" s="35">
        <v>44761.875</v>
      </c>
      <c r="AA627" s="34" t="s">
        <v>387</v>
      </c>
      <c r="AB627" s="34">
        <v>0</v>
      </c>
      <c r="AC627" s="35">
        <v>44755.875</v>
      </c>
      <c r="AD627" s="35">
        <v>44761.875</v>
      </c>
      <c r="AE627" s="35">
        <v>41238.916666666664</v>
      </c>
      <c r="AF627" s="35">
        <v>44755.875</v>
      </c>
      <c r="AG627" s="35">
        <v>43811.875</v>
      </c>
      <c r="AH627" s="35">
        <v>43630.875</v>
      </c>
      <c r="AI627" s="34"/>
      <c r="AJ627" s="34">
        <v>0</v>
      </c>
      <c r="AK627" s="34">
        <v>0</v>
      </c>
      <c r="AL627" s="34">
        <v>0</v>
      </c>
      <c r="AM627" s="34">
        <v>0</v>
      </c>
      <c r="AN627" s="34">
        <v>0</v>
      </c>
      <c r="AO627" s="34">
        <v>0</v>
      </c>
      <c r="AP627" s="34" t="s">
        <v>389</v>
      </c>
      <c r="AQ627" s="34">
        <v>36</v>
      </c>
      <c r="AR627" s="34" t="s">
        <v>483</v>
      </c>
      <c r="AS627" s="34">
        <v>19297</v>
      </c>
      <c r="AT627" s="34">
        <v>1929.7</v>
      </c>
      <c r="AU627" s="34" t="s">
        <v>391</v>
      </c>
      <c r="AV627" s="43" t="s">
        <v>1079</v>
      </c>
      <c r="AW627" t="str">
        <f t="shared" si="27"/>
        <v>762965500VXWXNZX WXRNXXRX DX XLXVXXRX1620.95SIMSIMSIM190121855044761.875FNEL044755.87544761.87541238.916666666744755.87543811.87543630.875000000AMIL36AMIL 700 QP NACIONAL192971929.7INATIVORepasse</v>
      </c>
      <c r="AX627">
        <f t="shared" si="29"/>
        <v>1</v>
      </c>
      <c r="AY627">
        <v>7</v>
      </c>
      <c r="AZ627">
        <v>1</v>
      </c>
      <c r="BA627">
        <f t="shared" si="28"/>
        <v>1</v>
      </c>
    </row>
    <row r="628" spans="1:53">
      <c r="A628" s="33"/>
      <c r="B628" s="33"/>
      <c r="C628" s="33"/>
      <c r="D628" s="33"/>
      <c r="E628" s="33"/>
      <c r="F628" s="36"/>
      <c r="G628" s="33"/>
      <c r="H628" s="33"/>
      <c r="I628" s="33"/>
      <c r="J628" s="36">
        <v>76296550</v>
      </c>
      <c r="K628" s="30">
        <v>0</v>
      </c>
      <c r="L628" s="36" t="s">
        <v>975</v>
      </c>
      <c r="M628" s="33"/>
      <c r="N628" s="33"/>
      <c r="O628" s="33"/>
      <c r="P628" s="33"/>
      <c r="Q628" s="33"/>
      <c r="R628" s="36">
        <v>1620.95</v>
      </c>
      <c r="S628" s="36" t="s">
        <v>404</v>
      </c>
      <c r="T628" s="36" t="s">
        <v>404</v>
      </c>
      <c r="U628" s="36" t="s">
        <v>404</v>
      </c>
      <c r="V628" s="36">
        <v>19</v>
      </c>
      <c r="W628" s="36">
        <v>0</v>
      </c>
      <c r="X628" s="36">
        <v>1</v>
      </c>
      <c r="Y628" s="36">
        <v>218550</v>
      </c>
      <c r="Z628" s="37">
        <v>44761.875</v>
      </c>
      <c r="AA628" s="36" t="s">
        <v>387</v>
      </c>
      <c r="AB628" s="36">
        <v>0</v>
      </c>
      <c r="AC628" s="37">
        <v>44755.875</v>
      </c>
      <c r="AD628" s="37">
        <v>44761.875</v>
      </c>
      <c r="AE628" s="37">
        <v>41238.916666666664</v>
      </c>
      <c r="AF628" s="37">
        <v>44755.875</v>
      </c>
      <c r="AG628" s="37">
        <v>43811.875</v>
      </c>
      <c r="AH628" s="37">
        <v>43630.875</v>
      </c>
      <c r="AI628" s="36"/>
      <c r="AJ628" s="36">
        <v>0</v>
      </c>
      <c r="AK628" s="36">
        <v>0</v>
      </c>
      <c r="AL628" s="36">
        <v>0</v>
      </c>
      <c r="AM628" s="36">
        <v>0</v>
      </c>
      <c r="AN628" s="36">
        <v>0</v>
      </c>
      <c r="AO628" s="36">
        <v>0</v>
      </c>
      <c r="AP628" s="36" t="s">
        <v>389</v>
      </c>
      <c r="AQ628" s="36">
        <v>36</v>
      </c>
      <c r="AR628" s="36" t="s">
        <v>483</v>
      </c>
      <c r="AS628" s="36">
        <v>19297</v>
      </c>
      <c r="AT628" s="36">
        <v>1929.7</v>
      </c>
      <c r="AU628" s="36" t="s">
        <v>391</v>
      </c>
      <c r="AV628" s="43" t="s">
        <v>1079</v>
      </c>
      <c r="AW628" t="str">
        <f t="shared" si="27"/>
        <v>762965500VXWXNZX WXRNXXRX DX XLXVXXRX1620.95SIMSIMSIM190121855044761.875FNEL044755.87544761.87541238.916666666744755.87543811.87543630.875000000AMIL36AMIL 700 QP NACIONAL192971929.7INATIVORepasse</v>
      </c>
      <c r="AX628">
        <f t="shared" si="29"/>
        <v>1</v>
      </c>
      <c r="AY628">
        <v>7</v>
      </c>
      <c r="AZ628">
        <v>1</v>
      </c>
      <c r="BA628">
        <f t="shared" si="28"/>
        <v>1</v>
      </c>
    </row>
    <row r="629" spans="1:53">
      <c r="A629" s="33"/>
      <c r="B629" s="33"/>
      <c r="C629" s="33"/>
      <c r="D629" s="33"/>
      <c r="E629" s="33"/>
      <c r="F629" s="36"/>
      <c r="G629" s="33"/>
      <c r="H629" s="33"/>
      <c r="I629" s="33"/>
      <c r="J629" s="36">
        <v>76296565</v>
      </c>
      <c r="K629" s="30">
        <v>0</v>
      </c>
      <c r="L629" s="36" t="s">
        <v>981</v>
      </c>
      <c r="M629" s="33"/>
      <c r="N629" s="33"/>
      <c r="O629" s="33"/>
      <c r="P629" s="33"/>
      <c r="Q629" s="33"/>
      <c r="R629" s="36">
        <v>1038.1099999999999</v>
      </c>
      <c r="S629" s="36" t="s">
        <v>404</v>
      </c>
      <c r="T629" s="36" t="s">
        <v>404</v>
      </c>
      <c r="U629" s="36" t="s">
        <v>404</v>
      </c>
      <c r="V629" s="36">
        <v>19</v>
      </c>
      <c r="W629" s="36">
        <v>0</v>
      </c>
      <c r="X629" s="36">
        <v>1</v>
      </c>
      <c r="Y629" s="36">
        <v>219425</v>
      </c>
      <c r="Z629" s="37">
        <v>44761.875</v>
      </c>
      <c r="AA629" s="36" t="s">
        <v>387</v>
      </c>
      <c r="AB629" s="36">
        <v>0</v>
      </c>
      <c r="AC629" s="37"/>
      <c r="AD629" s="37">
        <v>44761.875</v>
      </c>
      <c r="AE629" s="37">
        <v>42153.875</v>
      </c>
      <c r="AF629" s="37">
        <v>43629.875</v>
      </c>
      <c r="AG629" s="37"/>
      <c r="AH629" s="37">
        <v>43630.875</v>
      </c>
      <c r="AI629" s="36"/>
      <c r="AJ629" s="36">
        <v>0</v>
      </c>
      <c r="AK629" s="36">
        <v>0</v>
      </c>
      <c r="AL629" s="36">
        <v>0</v>
      </c>
      <c r="AM629" s="36">
        <v>0</v>
      </c>
      <c r="AN629" s="36">
        <v>0</v>
      </c>
      <c r="AO629" s="36">
        <v>0</v>
      </c>
      <c r="AP629" s="36" t="s">
        <v>389</v>
      </c>
      <c r="AQ629" s="36">
        <v>36</v>
      </c>
      <c r="AR629" s="36" t="s">
        <v>476</v>
      </c>
      <c r="AS629" s="36">
        <v>123586</v>
      </c>
      <c r="AT629" s="36">
        <v>1235.8599999999999</v>
      </c>
      <c r="AU629" s="36" t="s">
        <v>408</v>
      </c>
      <c r="AV629" s="43" t="s">
        <v>1079</v>
      </c>
      <c r="AW629" t="str">
        <f t="shared" si="27"/>
        <v>762965650XNZX GXBRXXL XLVX VXXNX1038.11SIMSIMSIM190121942544761.875FNEL044761.87542153.87543629.87543630.875000000AMIL36AMIL 400 QC NACIONAL1235861235.86ATIVORepasse</v>
      </c>
      <c r="AX629">
        <f t="shared" si="29"/>
        <v>0</v>
      </c>
      <c r="AY629">
        <v>7</v>
      </c>
      <c r="AZ629">
        <v>1</v>
      </c>
      <c r="BA629">
        <f t="shared" si="28"/>
        <v>0</v>
      </c>
    </row>
    <row r="630" spans="1:53">
      <c r="A630" s="33"/>
      <c r="B630" s="33"/>
      <c r="C630" s="33"/>
      <c r="D630" s="33"/>
      <c r="E630" s="33"/>
      <c r="F630" s="34"/>
      <c r="G630" s="33"/>
      <c r="H630" s="33"/>
      <c r="I630" s="33"/>
      <c r="J630" s="34">
        <v>76296565</v>
      </c>
      <c r="K630" s="29">
        <v>0</v>
      </c>
      <c r="L630" s="34" t="s">
        <v>981</v>
      </c>
      <c r="M630" s="33"/>
      <c r="N630" s="33"/>
      <c r="O630" s="33"/>
      <c r="P630" s="33"/>
      <c r="Q630" s="33"/>
      <c r="R630" s="34">
        <v>1038.1099999999999</v>
      </c>
      <c r="S630" s="34" t="s">
        <v>404</v>
      </c>
      <c r="T630" s="34" t="s">
        <v>404</v>
      </c>
      <c r="U630" s="34" t="s">
        <v>404</v>
      </c>
      <c r="V630" s="34">
        <v>19</v>
      </c>
      <c r="W630" s="34">
        <v>0</v>
      </c>
      <c r="X630" s="34">
        <v>1</v>
      </c>
      <c r="Y630" s="34">
        <v>219425</v>
      </c>
      <c r="Z630" s="35">
        <v>44761.875</v>
      </c>
      <c r="AA630" s="34" t="s">
        <v>387</v>
      </c>
      <c r="AB630" s="34">
        <v>0</v>
      </c>
      <c r="AC630" s="35"/>
      <c r="AD630" s="35">
        <v>44761.875</v>
      </c>
      <c r="AE630" s="35">
        <v>42153.875</v>
      </c>
      <c r="AF630" s="35">
        <v>43629.875</v>
      </c>
      <c r="AG630" s="35"/>
      <c r="AH630" s="35">
        <v>43630.875</v>
      </c>
      <c r="AI630" s="34"/>
      <c r="AJ630" s="34">
        <v>0</v>
      </c>
      <c r="AK630" s="34">
        <v>0</v>
      </c>
      <c r="AL630" s="34">
        <v>0</v>
      </c>
      <c r="AM630" s="34">
        <v>0</v>
      </c>
      <c r="AN630" s="34">
        <v>0</v>
      </c>
      <c r="AO630" s="34">
        <v>0</v>
      </c>
      <c r="AP630" s="34" t="s">
        <v>389</v>
      </c>
      <c r="AQ630" s="34">
        <v>36</v>
      </c>
      <c r="AR630" s="34" t="s">
        <v>476</v>
      </c>
      <c r="AS630" s="34">
        <v>123586</v>
      </c>
      <c r="AT630" s="34">
        <v>1235.8599999999999</v>
      </c>
      <c r="AU630" s="34" t="s">
        <v>408</v>
      </c>
      <c r="AV630" s="43" t="s">
        <v>1079</v>
      </c>
      <c r="AW630" t="str">
        <f t="shared" si="27"/>
        <v>762965650XNZX GXBRXXL XLVX VXXNX1038.11SIMSIMSIM190121942544761.875FNEL044761.87542153.87543629.87543630.875000000AMIL36AMIL 400 QC NACIONAL1235861235.86ATIVORepasse</v>
      </c>
      <c r="AX630">
        <f t="shared" si="29"/>
        <v>1</v>
      </c>
      <c r="AY630">
        <v>7</v>
      </c>
      <c r="AZ630">
        <v>1</v>
      </c>
      <c r="BA630">
        <f t="shared" si="28"/>
        <v>1</v>
      </c>
    </row>
    <row r="631" spans="1:53">
      <c r="A631" s="33"/>
      <c r="B631" s="33"/>
      <c r="C631" s="33"/>
      <c r="D631" s="33"/>
      <c r="E631" s="33"/>
      <c r="F631" s="36"/>
      <c r="G631" s="33"/>
      <c r="H631" s="33"/>
      <c r="I631" s="33"/>
      <c r="J631" s="36">
        <v>76296565</v>
      </c>
      <c r="K631" s="30">
        <v>0</v>
      </c>
      <c r="L631" s="36" t="s">
        <v>981</v>
      </c>
      <c r="M631" s="33"/>
      <c r="N631" s="33"/>
      <c r="O631" s="33"/>
      <c r="P631" s="33"/>
      <c r="Q631" s="33"/>
      <c r="R631" s="36">
        <v>1038.1099999999999</v>
      </c>
      <c r="S631" s="36" t="s">
        <v>404</v>
      </c>
      <c r="T631" s="36" t="s">
        <v>404</v>
      </c>
      <c r="U631" s="36" t="s">
        <v>404</v>
      </c>
      <c r="V631" s="36">
        <v>19</v>
      </c>
      <c r="W631" s="36">
        <v>0</v>
      </c>
      <c r="X631" s="36">
        <v>1</v>
      </c>
      <c r="Y631" s="36">
        <v>219425</v>
      </c>
      <c r="Z631" s="37">
        <v>44761.875</v>
      </c>
      <c r="AA631" s="36" t="s">
        <v>387</v>
      </c>
      <c r="AB631" s="36">
        <v>0</v>
      </c>
      <c r="AC631" s="37"/>
      <c r="AD631" s="37">
        <v>44761.875</v>
      </c>
      <c r="AE631" s="37">
        <v>42153.875</v>
      </c>
      <c r="AF631" s="37">
        <v>43629.875</v>
      </c>
      <c r="AG631" s="37"/>
      <c r="AH631" s="37">
        <v>43630.875</v>
      </c>
      <c r="AI631" s="36"/>
      <c r="AJ631" s="36">
        <v>0</v>
      </c>
      <c r="AK631" s="36">
        <v>0</v>
      </c>
      <c r="AL631" s="36">
        <v>0</v>
      </c>
      <c r="AM631" s="36">
        <v>0</v>
      </c>
      <c r="AN631" s="36">
        <v>0</v>
      </c>
      <c r="AO631" s="36">
        <v>0</v>
      </c>
      <c r="AP631" s="36" t="s">
        <v>389</v>
      </c>
      <c r="AQ631" s="36">
        <v>36</v>
      </c>
      <c r="AR631" s="36" t="s">
        <v>476</v>
      </c>
      <c r="AS631" s="36">
        <v>123586</v>
      </c>
      <c r="AT631" s="36">
        <v>1235.8599999999999</v>
      </c>
      <c r="AU631" s="36" t="s">
        <v>408</v>
      </c>
      <c r="AV631" s="43" t="s">
        <v>1079</v>
      </c>
      <c r="AW631" t="str">
        <f t="shared" si="27"/>
        <v>762965650XNZX GXBRXXL XLVX VXXNX1038.11SIMSIMSIM190121942544761.875FNEL044761.87542153.87543629.87543630.875000000AMIL36AMIL 400 QC NACIONAL1235861235.86ATIVORepasse</v>
      </c>
      <c r="AX631">
        <f t="shared" si="29"/>
        <v>1</v>
      </c>
      <c r="AY631">
        <v>7</v>
      </c>
      <c r="AZ631">
        <v>1</v>
      </c>
      <c r="BA631">
        <f t="shared" si="28"/>
        <v>1</v>
      </c>
    </row>
    <row r="632" spans="1:53">
      <c r="A632" s="33"/>
      <c r="B632" s="33"/>
      <c r="C632" s="33"/>
      <c r="D632" s="33"/>
      <c r="E632" s="33"/>
      <c r="F632" s="34"/>
      <c r="G632" s="33"/>
      <c r="H632" s="33"/>
      <c r="I632" s="33"/>
      <c r="J632" s="34">
        <v>76382102</v>
      </c>
      <c r="K632" s="29">
        <v>0</v>
      </c>
      <c r="L632" s="34" t="s">
        <v>606</v>
      </c>
      <c r="M632" s="33"/>
      <c r="N632" s="33"/>
      <c r="O632" s="33"/>
      <c r="P632" s="33"/>
      <c r="Q632" s="33"/>
      <c r="R632" s="34">
        <v>406.85</v>
      </c>
      <c r="S632" s="34" t="s">
        <v>404</v>
      </c>
      <c r="T632" s="34" t="s">
        <v>404</v>
      </c>
      <c r="U632" s="34" t="s">
        <v>404</v>
      </c>
      <c r="V632" s="34">
        <v>19</v>
      </c>
      <c r="W632" s="34">
        <v>0</v>
      </c>
      <c r="X632" s="34">
        <v>1</v>
      </c>
      <c r="Y632" s="34">
        <v>222738</v>
      </c>
      <c r="Z632" s="35">
        <v>44777.875</v>
      </c>
      <c r="AA632" s="34" t="s">
        <v>387</v>
      </c>
      <c r="AB632" s="34">
        <v>0</v>
      </c>
      <c r="AC632" s="35">
        <v>44752.875</v>
      </c>
      <c r="AD632" s="35">
        <v>44777.875</v>
      </c>
      <c r="AE632" s="35">
        <v>42455.875</v>
      </c>
      <c r="AF632" s="35">
        <v>44752.875</v>
      </c>
      <c r="AG632" s="35"/>
      <c r="AH632" s="35">
        <v>43646.875</v>
      </c>
      <c r="AI632" s="34"/>
      <c r="AJ632" s="34">
        <v>0</v>
      </c>
      <c r="AK632" s="34">
        <v>0</v>
      </c>
      <c r="AL632" s="34">
        <v>0</v>
      </c>
      <c r="AM632" s="34">
        <v>0</v>
      </c>
      <c r="AN632" s="34">
        <v>0</v>
      </c>
      <c r="AO632" s="34">
        <v>0</v>
      </c>
      <c r="AP632" s="34" t="s">
        <v>389</v>
      </c>
      <c r="AQ632" s="34">
        <v>36</v>
      </c>
      <c r="AR632" s="34" t="s">
        <v>394</v>
      </c>
      <c r="AS632" s="34">
        <v>48439</v>
      </c>
      <c r="AT632" s="34">
        <v>484.39</v>
      </c>
      <c r="AU632" s="34" t="s">
        <v>391</v>
      </c>
      <c r="AV632" s="43" t="s">
        <v>1079</v>
      </c>
      <c r="AW632" t="str">
        <f t="shared" si="27"/>
        <v>763821020MXRXX XDUXRDX MXNDX FXBXXNX DX XUZX406.85SIMSIMSIM190122273844777.875FNEL044752.87544777.87542455.87544752.87543646.875000000AMIL36NEXT PLUS RM RJ48439484.39INATIVORepasse</v>
      </c>
      <c r="AX632">
        <f t="shared" si="29"/>
        <v>0</v>
      </c>
      <c r="AY632">
        <v>8</v>
      </c>
      <c r="AZ632">
        <v>1</v>
      </c>
      <c r="BA632">
        <f t="shared" si="28"/>
        <v>0</v>
      </c>
    </row>
    <row r="633" spans="1:53">
      <c r="A633" s="33"/>
      <c r="B633" s="33"/>
      <c r="C633" s="33"/>
      <c r="D633" s="33"/>
      <c r="E633" s="33"/>
      <c r="F633" s="34"/>
      <c r="G633" s="33"/>
      <c r="H633" s="33"/>
      <c r="I633" s="33"/>
      <c r="J633" s="34">
        <v>76453197</v>
      </c>
      <c r="K633" s="29">
        <v>0</v>
      </c>
      <c r="L633" s="34" t="s">
        <v>984</v>
      </c>
      <c r="M633" s="33"/>
      <c r="N633" s="33"/>
      <c r="O633" s="33"/>
      <c r="P633" s="33"/>
      <c r="Q633" s="33"/>
      <c r="R633" s="34">
        <v>1341.09</v>
      </c>
      <c r="S633" s="34" t="s">
        <v>404</v>
      </c>
      <c r="T633" s="34" t="s">
        <v>404</v>
      </c>
      <c r="U633" s="34" t="s">
        <v>404</v>
      </c>
      <c r="V633" s="34">
        <v>278</v>
      </c>
      <c r="W633" s="34">
        <v>0</v>
      </c>
      <c r="X633" s="34">
        <v>1</v>
      </c>
      <c r="Y633" s="34">
        <v>223243</v>
      </c>
      <c r="Z633" s="35">
        <v>44761.875</v>
      </c>
      <c r="AA633" s="34" t="s">
        <v>396</v>
      </c>
      <c r="AB633" s="34">
        <v>0</v>
      </c>
      <c r="AC633" s="35"/>
      <c r="AD633" s="35">
        <v>44761.875</v>
      </c>
      <c r="AE633" s="35">
        <v>35526.875</v>
      </c>
      <c r="AF633" s="35">
        <v>44755.875</v>
      </c>
      <c r="AG633" s="35">
        <v>44755.875</v>
      </c>
      <c r="AH633" s="35">
        <v>43660.875</v>
      </c>
      <c r="AI633" s="34"/>
      <c r="AJ633" s="34">
        <v>0</v>
      </c>
      <c r="AK633" s="34">
        <v>0</v>
      </c>
      <c r="AL633" s="34">
        <v>0</v>
      </c>
      <c r="AM633" s="34">
        <v>0</v>
      </c>
      <c r="AN633" s="34">
        <v>0</v>
      </c>
      <c r="AO633" s="34">
        <v>0</v>
      </c>
      <c r="AP633" s="34" t="s">
        <v>389</v>
      </c>
      <c r="AQ633" s="34">
        <v>35</v>
      </c>
      <c r="AR633" s="34" t="s">
        <v>476</v>
      </c>
      <c r="AS633" s="34">
        <v>161582</v>
      </c>
      <c r="AT633" s="34">
        <v>1615.82</v>
      </c>
      <c r="AU633" s="34" t="s">
        <v>480</v>
      </c>
      <c r="AV633" s="43" t="s">
        <v>1079</v>
      </c>
      <c r="AW633" t="str">
        <f t="shared" si="27"/>
        <v>764531970VXWTXR FXGUXXRXX TRXWWXLX1341.09SIMSIMSIM2780122324344761.875SINDSIME -SINDICATO DOS EMPREENDEDORES INDIVIDUAIS044761.87535526.87544755.87544755.87543660.875000000AMIL35AMIL 400 QC NACIONAL1615821615.82SUSPENSÃORepasse</v>
      </c>
      <c r="AX633">
        <f t="shared" si="29"/>
        <v>0</v>
      </c>
      <c r="AY633">
        <v>7</v>
      </c>
      <c r="AZ633">
        <v>1</v>
      </c>
      <c r="BA633">
        <f t="shared" si="28"/>
        <v>0</v>
      </c>
    </row>
    <row r="634" spans="1:53">
      <c r="A634" s="33"/>
      <c r="B634" s="33"/>
      <c r="C634" s="33"/>
      <c r="D634" s="33"/>
      <c r="E634" s="33"/>
      <c r="F634" s="36"/>
      <c r="G634" s="33"/>
      <c r="H634" s="33"/>
      <c r="I634" s="33"/>
      <c r="J634" s="36">
        <v>76453197</v>
      </c>
      <c r="K634" s="30">
        <v>0</v>
      </c>
      <c r="L634" s="36" t="s">
        <v>984</v>
      </c>
      <c r="M634" s="33"/>
      <c r="N634" s="33"/>
      <c r="O634" s="33"/>
      <c r="P634" s="33"/>
      <c r="Q634" s="33"/>
      <c r="R634" s="36">
        <v>1341.09</v>
      </c>
      <c r="S634" s="36" t="s">
        <v>404</v>
      </c>
      <c r="T634" s="36" t="s">
        <v>404</v>
      </c>
      <c r="U634" s="36" t="s">
        <v>404</v>
      </c>
      <c r="V634" s="36">
        <v>278</v>
      </c>
      <c r="W634" s="36">
        <v>0</v>
      </c>
      <c r="X634" s="36">
        <v>1</v>
      </c>
      <c r="Y634" s="36">
        <v>223243</v>
      </c>
      <c r="Z634" s="37">
        <v>44761.875</v>
      </c>
      <c r="AA634" s="36" t="s">
        <v>396</v>
      </c>
      <c r="AB634" s="36">
        <v>0</v>
      </c>
      <c r="AC634" s="37"/>
      <c r="AD634" s="37">
        <v>44761.875</v>
      </c>
      <c r="AE634" s="37">
        <v>35526.875</v>
      </c>
      <c r="AF634" s="37">
        <v>44755.875</v>
      </c>
      <c r="AG634" s="37">
        <v>44755.875</v>
      </c>
      <c r="AH634" s="37">
        <v>43660.875</v>
      </c>
      <c r="AI634" s="36"/>
      <c r="AJ634" s="36">
        <v>0</v>
      </c>
      <c r="AK634" s="36">
        <v>0</v>
      </c>
      <c r="AL634" s="36">
        <v>0</v>
      </c>
      <c r="AM634" s="36">
        <v>0</v>
      </c>
      <c r="AN634" s="36">
        <v>0</v>
      </c>
      <c r="AO634" s="36">
        <v>0</v>
      </c>
      <c r="AP634" s="36" t="s">
        <v>389</v>
      </c>
      <c r="AQ634" s="36">
        <v>35</v>
      </c>
      <c r="AR634" s="36" t="s">
        <v>476</v>
      </c>
      <c r="AS634" s="36">
        <v>161582</v>
      </c>
      <c r="AT634" s="36">
        <v>1615.82</v>
      </c>
      <c r="AU634" s="36" t="s">
        <v>480</v>
      </c>
      <c r="AV634" s="43" t="s">
        <v>1079</v>
      </c>
      <c r="AW634" t="str">
        <f t="shared" si="27"/>
        <v>764531970VXWTXR FXGUXXRXX TRXWWXLX1341.09SIMSIMSIM2780122324344761.875SINDSIME -SINDICATO DOS EMPREENDEDORES INDIVIDUAIS044761.87535526.87544755.87544755.87543660.875000000AMIL35AMIL 400 QC NACIONAL1615821615.82SUSPENSÃORepasse</v>
      </c>
      <c r="AX634">
        <f t="shared" si="29"/>
        <v>1</v>
      </c>
      <c r="AY634">
        <v>7</v>
      </c>
      <c r="AZ634">
        <v>1</v>
      </c>
      <c r="BA634">
        <f t="shared" si="28"/>
        <v>1</v>
      </c>
    </row>
    <row r="635" spans="1:53">
      <c r="A635" s="33"/>
      <c r="B635" s="33"/>
      <c r="C635" s="33"/>
      <c r="D635" s="33"/>
      <c r="E635" s="33"/>
      <c r="F635" s="34"/>
      <c r="G635" s="33"/>
      <c r="H635" s="33"/>
      <c r="I635" s="33"/>
      <c r="J635" s="34">
        <v>76453197</v>
      </c>
      <c r="K635" s="29">
        <v>0</v>
      </c>
      <c r="L635" s="34" t="s">
        <v>984</v>
      </c>
      <c r="M635" s="33"/>
      <c r="N635" s="33"/>
      <c r="O635" s="33"/>
      <c r="P635" s="33"/>
      <c r="Q635" s="33"/>
      <c r="R635" s="34">
        <v>1341.09</v>
      </c>
      <c r="S635" s="34" t="s">
        <v>404</v>
      </c>
      <c r="T635" s="34" t="s">
        <v>404</v>
      </c>
      <c r="U635" s="34" t="s">
        <v>404</v>
      </c>
      <c r="V635" s="34">
        <v>278</v>
      </c>
      <c r="W635" s="34">
        <v>0</v>
      </c>
      <c r="X635" s="34">
        <v>1</v>
      </c>
      <c r="Y635" s="34">
        <v>223243</v>
      </c>
      <c r="Z635" s="35">
        <v>44761.875</v>
      </c>
      <c r="AA635" s="34" t="s">
        <v>396</v>
      </c>
      <c r="AB635" s="34">
        <v>0</v>
      </c>
      <c r="AC635" s="35"/>
      <c r="AD635" s="35">
        <v>44761.875</v>
      </c>
      <c r="AE635" s="35">
        <v>35526.875</v>
      </c>
      <c r="AF635" s="35">
        <v>44755.875</v>
      </c>
      <c r="AG635" s="35">
        <v>44755.875</v>
      </c>
      <c r="AH635" s="35">
        <v>43660.875</v>
      </c>
      <c r="AI635" s="34"/>
      <c r="AJ635" s="34">
        <v>0</v>
      </c>
      <c r="AK635" s="34">
        <v>0</v>
      </c>
      <c r="AL635" s="34">
        <v>0</v>
      </c>
      <c r="AM635" s="34">
        <v>0</v>
      </c>
      <c r="AN635" s="34">
        <v>0</v>
      </c>
      <c r="AO635" s="34">
        <v>0</v>
      </c>
      <c r="AP635" s="34" t="s">
        <v>389</v>
      </c>
      <c r="AQ635" s="34">
        <v>35</v>
      </c>
      <c r="AR635" s="34" t="s">
        <v>476</v>
      </c>
      <c r="AS635" s="34">
        <v>161582</v>
      </c>
      <c r="AT635" s="34">
        <v>1615.82</v>
      </c>
      <c r="AU635" s="34" t="s">
        <v>480</v>
      </c>
      <c r="AV635" s="43" t="s">
        <v>1079</v>
      </c>
      <c r="AW635" t="str">
        <f t="shared" si="27"/>
        <v>764531970VXWTXR FXGUXXRXX TRXWWXLX1341.09SIMSIMSIM2780122324344761.875SINDSIME -SINDICATO DOS EMPREENDEDORES INDIVIDUAIS044761.87535526.87544755.87544755.87543660.875000000AMIL35AMIL 400 QC NACIONAL1615821615.82SUSPENSÃORepasse</v>
      </c>
      <c r="AX635">
        <f t="shared" si="29"/>
        <v>1</v>
      </c>
      <c r="AY635">
        <v>7</v>
      </c>
      <c r="AZ635">
        <v>1</v>
      </c>
      <c r="BA635">
        <f t="shared" si="28"/>
        <v>1</v>
      </c>
    </row>
    <row r="636" spans="1:53">
      <c r="A636" s="33"/>
      <c r="B636" s="33"/>
      <c r="C636" s="33"/>
      <c r="D636" s="33"/>
      <c r="E636" s="33"/>
      <c r="F636" s="36"/>
      <c r="G636" s="33"/>
      <c r="H636" s="33"/>
      <c r="I636" s="33"/>
      <c r="J636" s="36">
        <v>76453198</v>
      </c>
      <c r="K636" s="30">
        <v>0</v>
      </c>
      <c r="L636" s="36" t="s">
        <v>985</v>
      </c>
      <c r="M636" s="33"/>
      <c r="N636" s="33"/>
      <c r="O636" s="33"/>
      <c r="P636" s="33"/>
      <c r="Q636" s="33"/>
      <c r="R636" s="36">
        <v>2928.49</v>
      </c>
      <c r="S636" s="36" t="s">
        <v>404</v>
      </c>
      <c r="T636" s="36" t="s">
        <v>404</v>
      </c>
      <c r="U636" s="36" t="s">
        <v>404</v>
      </c>
      <c r="V636" s="36">
        <v>278</v>
      </c>
      <c r="W636" s="36">
        <v>0</v>
      </c>
      <c r="X636" s="36">
        <v>1</v>
      </c>
      <c r="Y636" s="36">
        <v>223243</v>
      </c>
      <c r="Z636" s="37">
        <v>44761.875</v>
      </c>
      <c r="AA636" s="36" t="s">
        <v>396</v>
      </c>
      <c r="AB636" s="36">
        <v>1</v>
      </c>
      <c r="AC636" s="37"/>
      <c r="AD636" s="37">
        <v>44761.875</v>
      </c>
      <c r="AE636" s="37">
        <v>24965.875</v>
      </c>
      <c r="AF636" s="37">
        <v>44755.875</v>
      </c>
      <c r="AG636" s="37"/>
      <c r="AH636" s="37">
        <v>43660.875</v>
      </c>
      <c r="AI636" s="36"/>
      <c r="AJ636" s="36">
        <v>0</v>
      </c>
      <c r="AK636" s="36">
        <v>0</v>
      </c>
      <c r="AL636" s="36">
        <v>0</v>
      </c>
      <c r="AM636" s="36">
        <v>0</v>
      </c>
      <c r="AN636" s="36">
        <v>0</v>
      </c>
      <c r="AO636" s="36">
        <v>0</v>
      </c>
      <c r="AP636" s="36" t="s">
        <v>389</v>
      </c>
      <c r="AQ636" s="36">
        <v>35</v>
      </c>
      <c r="AR636" s="36" t="s">
        <v>476</v>
      </c>
      <c r="AS636" s="36">
        <v>35283</v>
      </c>
      <c r="AT636" s="36">
        <v>3528.3</v>
      </c>
      <c r="AU636" s="36" t="s">
        <v>480</v>
      </c>
      <c r="AV636" s="43" t="s">
        <v>1079</v>
      </c>
      <c r="AW636" t="str">
        <f t="shared" si="27"/>
        <v>764531980XNX PXULX RXDRXGUX DX WXTX FXGUXXRXX2928.49SIMSIMSIM2780122324344761.875SINDSIME -SINDICATO DOS EMPREENDEDORES INDIVIDUAIS144761.87524965.87544755.87543660.875000000AMIL35AMIL 400 QC NACIONAL352833528.3SUSPENSÃORepasse</v>
      </c>
      <c r="AX636">
        <f t="shared" si="29"/>
        <v>0</v>
      </c>
      <c r="AY636">
        <v>7</v>
      </c>
      <c r="AZ636">
        <v>1</v>
      </c>
      <c r="BA636">
        <f t="shared" si="28"/>
        <v>0</v>
      </c>
    </row>
    <row r="637" spans="1:53">
      <c r="A637" s="33"/>
      <c r="B637" s="33"/>
      <c r="C637" s="33"/>
      <c r="D637" s="33"/>
      <c r="E637" s="33"/>
      <c r="F637" s="34"/>
      <c r="G637" s="33"/>
      <c r="H637" s="33"/>
      <c r="I637" s="33"/>
      <c r="J637" s="34">
        <v>76453198</v>
      </c>
      <c r="K637" s="29">
        <v>0</v>
      </c>
      <c r="L637" s="34" t="s">
        <v>985</v>
      </c>
      <c r="M637" s="33"/>
      <c r="N637" s="33"/>
      <c r="O637" s="33"/>
      <c r="P637" s="33"/>
      <c r="Q637" s="33"/>
      <c r="R637" s="34">
        <v>2928.49</v>
      </c>
      <c r="S637" s="34" t="s">
        <v>404</v>
      </c>
      <c r="T637" s="34" t="s">
        <v>404</v>
      </c>
      <c r="U637" s="34" t="s">
        <v>404</v>
      </c>
      <c r="V637" s="34">
        <v>278</v>
      </c>
      <c r="W637" s="34">
        <v>0</v>
      </c>
      <c r="X637" s="34">
        <v>1</v>
      </c>
      <c r="Y637" s="34">
        <v>223243</v>
      </c>
      <c r="Z637" s="35">
        <v>44761.875</v>
      </c>
      <c r="AA637" s="34" t="s">
        <v>396</v>
      </c>
      <c r="AB637" s="34">
        <v>1</v>
      </c>
      <c r="AC637" s="35"/>
      <c r="AD637" s="35">
        <v>44761.875</v>
      </c>
      <c r="AE637" s="35">
        <v>24965.875</v>
      </c>
      <c r="AF637" s="35">
        <v>44755.875</v>
      </c>
      <c r="AG637" s="35"/>
      <c r="AH637" s="35">
        <v>43660.875</v>
      </c>
      <c r="AI637" s="34"/>
      <c r="AJ637" s="34">
        <v>0</v>
      </c>
      <c r="AK637" s="34">
        <v>0</v>
      </c>
      <c r="AL637" s="34">
        <v>0</v>
      </c>
      <c r="AM637" s="34">
        <v>0</v>
      </c>
      <c r="AN637" s="34">
        <v>0</v>
      </c>
      <c r="AO637" s="34">
        <v>0</v>
      </c>
      <c r="AP637" s="34" t="s">
        <v>389</v>
      </c>
      <c r="AQ637" s="34">
        <v>35</v>
      </c>
      <c r="AR637" s="34" t="s">
        <v>476</v>
      </c>
      <c r="AS637" s="34">
        <v>35283</v>
      </c>
      <c r="AT637" s="34">
        <v>3528.3</v>
      </c>
      <c r="AU637" s="34" t="s">
        <v>480</v>
      </c>
      <c r="AV637" s="43" t="s">
        <v>1079</v>
      </c>
      <c r="AW637" t="str">
        <f t="shared" si="27"/>
        <v>764531980XNX PXULX RXDRXGUX DX WXTX FXGUXXRXX2928.49SIMSIMSIM2780122324344761.875SINDSIME -SINDICATO DOS EMPREENDEDORES INDIVIDUAIS144761.87524965.87544755.87543660.875000000AMIL35AMIL 400 QC NACIONAL352833528.3SUSPENSÃORepasse</v>
      </c>
      <c r="AX637">
        <f t="shared" si="29"/>
        <v>1</v>
      </c>
      <c r="AY637">
        <v>7</v>
      </c>
      <c r="AZ637">
        <v>1</v>
      </c>
      <c r="BA637">
        <f t="shared" si="28"/>
        <v>1</v>
      </c>
    </row>
    <row r="638" spans="1:53">
      <c r="A638" s="33"/>
      <c r="B638" s="33"/>
      <c r="C638" s="33"/>
      <c r="D638" s="33"/>
      <c r="E638" s="33"/>
      <c r="F638" s="36"/>
      <c r="G638" s="33"/>
      <c r="H638" s="33"/>
      <c r="I638" s="33"/>
      <c r="J638" s="36">
        <v>76453198</v>
      </c>
      <c r="K638" s="30">
        <v>0</v>
      </c>
      <c r="L638" s="36" t="s">
        <v>985</v>
      </c>
      <c r="M638" s="33"/>
      <c r="N638" s="33"/>
      <c r="O638" s="33"/>
      <c r="P638" s="33"/>
      <c r="Q638" s="33"/>
      <c r="R638" s="36">
        <v>2928.49</v>
      </c>
      <c r="S638" s="36" t="s">
        <v>404</v>
      </c>
      <c r="T638" s="36" t="s">
        <v>404</v>
      </c>
      <c r="U638" s="36" t="s">
        <v>404</v>
      </c>
      <c r="V638" s="36">
        <v>278</v>
      </c>
      <c r="W638" s="36">
        <v>0</v>
      </c>
      <c r="X638" s="36">
        <v>1</v>
      </c>
      <c r="Y638" s="36">
        <v>223243</v>
      </c>
      <c r="Z638" s="37">
        <v>44761.875</v>
      </c>
      <c r="AA638" s="36" t="s">
        <v>396</v>
      </c>
      <c r="AB638" s="36">
        <v>1</v>
      </c>
      <c r="AC638" s="37"/>
      <c r="AD638" s="37">
        <v>44761.875</v>
      </c>
      <c r="AE638" s="37">
        <v>24965.875</v>
      </c>
      <c r="AF638" s="37">
        <v>44755.875</v>
      </c>
      <c r="AG638" s="37"/>
      <c r="AH638" s="37">
        <v>43660.875</v>
      </c>
      <c r="AI638" s="36"/>
      <c r="AJ638" s="36">
        <v>0</v>
      </c>
      <c r="AK638" s="36">
        <v>0</v>
      </c>
      <c r="AL638" s="36">
        <v>0</v>
      </c>
      <c r="AM638" s="36">
        <v>0</v>
      </c>
      <c r="AN638" s="36">
        <v>0</v>
      </c>
      <c r="AO638" s="36">
        <v>0</v>
      </c>
      <c r="AP638" s="36" t="s">
        <v>389</v>
      </c>
      <c r="AQ638" s="36">
        <v>35</v>
      </c>
      <c r="AR638" s="36" t="s">
        <v>476</v>
      </c>
      <c r="AS638" s="36">
        <v>35283</v>
      </c>
      <c r="AT638" s="36">
        <v>3528.3</v>
      </c>
      <c r="AU638" s="36" t="s">
        <v>480</v>
      </c>
      <c r="AV638" s="43" t="s">
        <v>1079</v>
      </c>
      <c r="AW638" t="str">
        <f t="shared" si="27"/>
        <v>764531980XNX PXULX RXDRXGUX DX WXTX FXGUXXRXX2928.49SIMSIMSIM2780122324344761.875SINDSIME -SINDICATO DOS EMPREENDEDORES INDIVIDUAIS144761.87524965.87544755.87543660.875000000AMIL35AMIL 400 QC NACIONAL352833528.3SUSPENSÃORepasse</v>
      </c>
      <c r="AX638">
        <f t="shared" si="29"/>
        <v>1</v>
      </c>
      <c r="AY638">
        <v>7</v>
      </c>
      <c r="AZ638">
        <v>1</v>
      </c>
      <c r="BA638">
        <f t="shared" si="28"/>
        <v>1</v>
      </c>
    </row>
    <row r="639" spans="1:53">
      <c r="A639" s="33"/>
      <c r="B639" s="33"/>
      <c r="C639" s="33"/>
      <c r="D639" s="33"/>
      <c r="E639" s="33"/>
      <c r="F639" s="36"/>
      <c r="G639" s="33"/>
      <c r="H639" s="33"/>
      <c r="I639" s="33"/>
      <c r="J639" s="36">
        <v>76453199</v>
      </c>
      <c r="K639" s="30">
        <v>0</v>
      </c>
      <c r="L639" s="36" t="s">
        <v>987</v>
      </c>
      <c r="M639" s="33"/>
      <c r="N639" s="33"/>
      <c r="O639" s="33"/>
      <c r="P639" s="33"/>
      <c r="Q639" s="33"/>
      <c r="R639" s="36">
        <v>1332.96</v>
      </c>
      <c r="S639" s="36" t="s">
        <v>404</v>
      </c>
      <c r="T639" s="36" t="s">
        <v>386</v>
      </c>
      <c r="U639" s="36" t="s">
        <v>386</v>
      </c>
      <c r="V639" s="36">
        <v>57</v>
      </c>
      <c r="W639" s="36">
        <v>0</v>
      </c>
      <c r="X639" s="36">
        <v>1</v>
      </c>
      <c r="Y639" s="36">
        <v>223404</v>
      </c>
      <c r="Z639" s="37">
        <v>44761.875</v>
      </c>
      <c r="AA639" s="36" t="s">
        <v>392</v>
      </c>
      <c r="AB639" s="36">
        <v>0</v>
      </c>
      <c r="AC639" s="37">
        <v>44663.875</v>
      </c>
      <c r="AD639" s="37">
        <v>44761.875</v>
      </c>
      <c r="AE639" s="37">
        <v>30808.875</v>
      </c>
      <c r="AF639" s="37">
        <v>44689.875</v>
      </c>
      <c r="AG639" s="37"/>
      <c r="AH639" s="37">
        <v>43660.875</v>
      </c>
      <c r="AI639" s="36"/>
      <c r="AJ639" s="36">
        <v>0</v>
      </c>
      <c r="AK639" s="36">
        <v>0</v>
      </c>
      <c r="AL639" s="36">
        <v>0</v>
      </c>
      <c r="AM639" s="36">
        <v>0</v>
      </c>
      <c r="AN639" s="36">
        <v>0</v>
      </c>
      <c r="AO639" s="36">
        <v>0</v>
      </c>
      <c r="AP639" s="36" t="s">
        <v>389</v>
      </c>
      <c r="AQ639" s="36">
        <v>35</v>
      </c>
      <c r="AR639" s="36" t="s">
        <v>390</v>
      </c>
      <c r="AS639" s="36">
        <v>158685</v>
      </c>
      <c r="AT639" s="36">
        <v>1586.85</v>
      </c>
      <c r="AU639" s="36" t="s">
        <v>391</v>
      </c>
      <c r="AV639" s="43" t="s">
        <v>1079</v>
      </c>
      <c r="AW639" t="str">
        <f t="shared" si="27"/>
        <v>764531990WRXTXXNX VXXNNX RXBXXRX1332.96SIMNÃONÃO570122340444761.875ANMEP044663.87544761.87530808.87544689.87543660.875000000AMIL35AMIL 400 QP NACIONAL1586851586.85INATIVORepasse</v>
      </c>
      <c r="AX639">
        <f t="shared" si="29"/>
        <v>0</v>
      </c>
      <c r="AY639">
        <v>7</v>
      </c>
      <c r="AZ639">
        <v>1</v>
      </c>
      <c r="BA639">
        <f t="shared" si="28"/>
        <v>0</v>
      </c>
    </row>
    <row r="640" spans="1:53">
      <c r="A640" s="33"/>
      <c r="B640" s="33"/>
      <c r="C640" s="33"/>
      <c r="D640" s="33"/>
      <c r="E640" s="33"/>
      <c r="F640" s="34"/>
      <c r="G640" s="33"/>
      <c r="H640" s="33"/>
      <c r="I640" s="33"/>
      <c r="J640" s="34">
        <v>76453199</v>
      </c>
      <c r="K640" s="29">
        <v>0</v>
      </c>
      <c r="L640" s="34" t="s">
        <v>987</v>
      </c>
      <c r="M640" s="33"/>
      <c r="N640" s="33"/>
      <c r="O640" s="33"/>
      <c r="P640" s="33"/>
      <c r="Q640" s="33"/>
      <c r="R640" s="34">
        <v>1332.96</v>
      </c>
      <c r="S640" s="34" t="s">
        <v>404</v>
      </c>
      <c r="T640" s="34" t="s">
        <v>386</v>
      </c>
      <c r="U640" s="34" t="s">
        <v>386</v>
      </c>
      <c r="V640" s="34">
        <v>57</v>
      </c>
      <c r="W640" s="34">
        <v>0</v>
      </c>
      <c r="X640" s="34">
        <v>1</v>
      </c>
      <c r="Y640" s="34">
        <v>223404</v>
      </c>
      <c r="Z640" s="35">
        <v>44761.875</v>
      </c>
      <c r="AA640" s="34" t="s">
        <v>392</v>
      </c>
      <c r="AB640" s="34">
        <v>0</v>
      </c>
      <c r="AC640" s="35">
        <v>44663.875</v>
      </c>
      <c r="AD640" s="35">
        <v>44761.875</v>
      </c>
      <c r="AE640" s="35">
        <v>30808.875</v>
      </c>
      <c r="AF640" s="35">
        <v>44689.875</v>
      </c>
      <c r="AG640" s="35"/>
      <c r="AH640" s="35">
        <v>43660.875</v>
      </c>
      <c r="AI640" s="34"/>
      <c r="AJ640" s="34">
        <v>0</v>
      </c>
      <c r="AK640" s="34">
        <v>0</v>
      </c>
      <c r="AL640" s="34">
        <v>0</v>
      </c>
      <c r="AM640" s="34">
        <v>0</v>
      </c>
      <c r="AN640" s="34">
        <v>0</v>
      </c>
      <c r="AO640" s="34">
        <v>0</v>
      </c>
      <c r="AP640" s="34" t="s">
        <v>389</v>
      </c>
      <c r="AQ640" s="34">
        <v>35</v>
      </c>
      <c r="AR640" s="34" t="s">
        <v>390</v>
      </c>
      <c r="AS640" s="34">
        <v>158685</v>
      </c>
      <c r="AT640" s="34">
        <v>1586.85</v>
      </c>
      <c r="AU640" s="34" t="s">
        <v>391</v>
      </c>
      <c r="AV640" s="43" t="s">
        <v>1079</v>
      </c>
      <c r="AW640" t="str">
        <f t="shared" si="27"/>
        <v>764531990WRXTXXNX VXXNNX RXBXXRX1332.96SIMNÃONÃO570122340444761.875ANMEP044663.87544761.87530808.87544689.87543660.875000000AMIL35AMIL 400 QP NACIONAL1586851586.85INATIVORepasse</v>
      </c>
      <c r="AX640">
        <f t="shared" si="29"/>
        <v>1</v>
      </c>
      <c r="AY640">
        <v>7</v>
      </c>
      <c r="AZ640">
        <v>1</v>
      </c>
      <c r="BA640">
        <f t="shared" si="28"/>
        <v>1</v>
      </c>
    </row>
    <row r="641" spans="1:53">
      <c r="A641" s="33"/>
      <c r="B641" s="33"/>
      <c r="C641" s="33"/>
      <c r="D641" s="33"/>
      <c r="E641" s="33"/>
      <c r="F641" s="36"/>
      <c r="G641" s="33"/>
      <c r="H641" s="33"/>
      <c r="I641" s="33"/>
      <c r="J641" s="36">
        <v>76453199</v>
      </c>
      <c r="K641" s="30">
        <v>0</v>
      </c>
      <c r="L641" s="36" t="s">
        <v>987</v>
      </c>
      <c r="M641" s="33"/>
      <c r="N641" s="33"/>
      <c r="O641" s="33"/>
      <c r="P641" s="33"/>
      <c r="Q641" s="33"/>
      <c r="R641" s="36">
        <v>1332.96</v>
      </c>
      <c r="S641" s="36" t="s">
        <v>404</v>
      </c>
      <c r="T641" s="36" t="s">
        <v>386</v>
      </c>
      <c r="U641" s="36" t="s">
        <v>386</v>
      </c>
      <c r="V641" s="36">
        <v>57</v>
      </c>
      <c r="W641" s="36">
        <v>0</v>
      </c>
      <c r="X641" s="36">
        <v>1</v>
      </c>
      <c r="Y641" s="36">
        <v>223404</v>
      </c>
      <c r="Z641" s="37">
        <v>44761.875</v>
      </c>
      <c r="AA641" s="36" t="s">
        <v>392</v>
      </c>
      <c r="AB641" s="36">
        <v>0</v>
      </c>
      <c r="AC641" s="37">
        <v>44663.875</v>
      </c>
      <c r="AD641" s="37">
        <v>44761.875</v>
      </c>
      <c r="AE641" s="37">
        <v>30808.875</v>
      </c>
      <c r="AF641" s="37">
        <v>44689.875</v>
      </c>
      <c r="AG641" s="37"/>
      <c r="AH641" s="37">
        <v>43660.875</v>
      </c>
      <c r="AI641" s="36"/>
      <c r="AJ641" s="36">
        <v>0</v>
      </c>
      <c r="AK641" s="36">
        <v>0</v>
      </c>
      <c r="AL641" s="36">
        <v>0</v>
      </c>
      <c r="AM641" s="36">
        <v>0</v>
      </c>
      <c r="AN641" s="36">
        <v>0</v>
      </c>
      <c r="AO641" s="36">
        <v>0</v>
      </c>
      <c r="AP641" s="36" t="s">
        <v>389</v>
      </c>
      <c r="AQ641" s="36">
        <v>35</v>
      </c>
      <c r="AR641" s="36" t="s">
        <v>390</v>
      </c>
      <c r="AS641" s="36">
        <v>158685</v>
      </c>
      <c r="AT641" s="36">
        <v>1586.85</v>
      </c>
      <c r="AU641" s="36" t="s">
        <v>391</v>
      </c>
      <c r="AV641" s="43" t="s">
        <v>1079</v>
      </c>
      <c r="AW641" t="str">
        <f t="shared" si="27"/>
        <v>764531990WRXTXXNX VXXNNX RXBXXRX1332.96SIMNÃONÃO570122340444761.875ANMEP044663.87544761.87530808.87544689.87543660.875000000AMIL35AMIL 400 QP NACIONAL1586851586.85INATIVORepasse</v>
      </c>
      <c r="AX641">
        <f t="shared" si="29"/>
        <v>1</v>
      </c>
      <c r="AY641">
        <v>7</v>
      </c>
      <c r="AZ641">
        <v>1</v>
      </c>
      <c r="BA641">
        <f t="shared" si="28"/>
        <v>1</v>
      </c>
    </row>
    <row r="642" spans="1:53">
      <c r="A642" s="33"/>
      <c r="B642" s="33"/>
      <c r="C642" s="33"/>
      <c r="D642" s="33"/>
      <c r="E642" s="33"/>
      <c r="F642" s="36"/>
      <c r="G642" s="33"/>
      <c r="H642" s="33"/>
      <c r="I642" s="33"/>
      <c r="J642" s="36">
        <v>76457404</v>
      </c>
      <c r="K642" s="30">
        <v>0</v>
      </c>
      <c r="L642" s="36" t="s">
        <v>989</v>
      </c>
      <c r="M642" s="33"/>
      <c r="N642" s="33"/>
      <c r="O642" s="33"/>
      <c r="P642" s="33"/>
      <c r="Q642" s="33"/>
      <c r="R642" s="36">
        <v>1784.23</v>
      </c>
      <c r="S642" s="36" t="s">
        <v>404</v>
      </c>
      <c r="T642" s="36" t="s">
        <v>404</v>
      </c>
      <c r="U642" s="36" t="s">
        <v>404</v>
      </c>
      <c r="V642" s="36">
        <v>19</v>
      </c>
      <c r="W642" s="36">
        <v>0</v>
      </c>
      <c r="X642" s="36">
        <v>1</v>
      </c>
      <c r="Y642" s="36">
        <v>223562</v>
      </c>
      <c r="Z642" s="37">
        <v>44761.875</v>
      </c>
      <c r="AA642" s="36" t="s">
        <v>387</v>
      </c>
      <c r="AB642" s="36">
        <v>0</v>
      </c>
      <c r="AC642" s="37"/>
      <c r="AD642" s="37">
        <v>44761.875</v>
      </c>
      <c r="AE642" s="37">
        <v>33079.875</v>
      </c>
      <c r="AF642" s="37">
        <v>44319.875</v>
      </c>
      <c r="AG642" s="37">
        <v>44299.875</v>
      </c>
      <c r="AH642" s="37">
        <v>43660.875</v>
      </c>
      <c r="AI642" s="36"/>
      <c r="AJ642" s="36">
        <v>0</v>
      </c>
      <c r="AK642" s="36">
        <v>0</v>
      </c>
      <c r="AL642" s="36">
        <v>0</v>
      </c>
      <c r="AM642" s="36">
        <v>0</v>
      </c>
      <c r="AN642" s="36">
        <v>0</v>
      </c>
      <c r="AO642" s="36">
        <v>0</v>
      </c>
      <c r="AP642" s="36" t="s">
        <v>389</v>
      </c>
      <c r="AQ642" s="36">
        <v>35</v>
      </c>
      <c r="AR642" s="36" t="s">
        <v>476</v>
      </c>
      <c r="AS642" s="36">
        <v>212411</v>
      </c>
      <c r="AT642" s="36">
        <v>2124.11</v>
      </c>
      <c r="AU642" s="36" t="s">
        <v>408</v>
      </c>
      <c r="AV642" s="43" t="s">
        <v>1079</v>
      </c>
      <c r="AW642" t="str">
        <f t="shared" si="27"/>
        <v>764574040MXRWX XNTXNXX XLMXXDX DX JXU XLXVXXRX1784.23SIMSIMSIM190122356244761.875FNEL044761.87533079.87544319.87544299.87543660.875000000AMIL35AMIL 400 QC NACIONAL2124112124.11ATIVORepasse</v>
      </c>
      <c r="AX642">
        <f t="shared" si="29"/>
        <v>0</v>
      </c>
      <c r="AY642">
        <v>7</v>
      </c>
      <c r="AZ642">
        <v>1</v>
      </c>
      <c r="BA642">
        <f t="shared" si="28"/>
        <v>0</v>
      </c>
    </row>
    <row r="643" spans="1:53">
      <c r="A643" s="33"/>
      <c r="B643" s="33"/>
      <c r="C643" s="33"/>
      <c r="D643" s="33"/>
      <c r="E643" s="33"/>
      <c r="F643" s="34"/>
      <c r="G643" s="33"/>
      <c r="H643" s="33"/>
      <c r="I643" s="33"/>
      <c r="J643" s="34">
        <v>76457404</v>
      </c>
      <c r="K643" s="29">
        <v>0</v>
      </c>
      <c r="L643" s="34" t="s">
        <v>989</v>
      </c>
      <c r="M643" s="33"/>
      <c r="N643" s="33"/>
      <c r="O643" s="33"/>
      <c r="P643" s="33"/>
      <c r="Q643" s="33"/>
      <c r="R643" s="34">
        <v>1784.23</v>
      </c>
      <c r="S643" s="34" t="s">
        <v>404</v>
      </c>
      <c r="T643" s="34" t="s">
        <v>404</v>
      </c>
      <c r="U643" s="34" t="s">
        <v>404</v>
      </c>
      <c r="V643" s="34">
        <v>19</v>
      </c>
      <c r="W643" s="34">
        <v>0</v>
      </c>
      <c r="X643" s="34">
        <v>1</v>
      </c>
      <c r="Y643" s="34">
        <v>223562</v>
      </c>
      <c r="Z643" s="35">
        <v>44761.875</v>
      </c>
      <c r="AA643" s="34" t="s">
        <v>387</v>
      </c>
      <c r="AB643" s="34">
        <v>0</v>
      </c>
      <c r="AC643" s="35"/>
      <c r="AD643" s="35">
        <v>44761.875</v>
      </c>
      <c r="AE643" s="35">
        <v>33079.875</v>
      </c>
      <c r="AF643" s="35">
        <v>44319.875</v>
      </c>
      <c r="AG643" s="35">
        <v>44299.875</v>
      </c>
      <c r="AH643" s="35">
        <v>43660.875</v>
      </c>
      <c r="AI643" s="34"/>
      <c r="AJ643" s="34">
        <v>0</v>
      </c>
      <c r="AK643" s="34">
        <v>0</v>
      </c>
      <c r="AL643" s="34">
        <v>0</v>
      </c>
      <c r="AM643" s="34">
        <v>0</v>
      </c>
      <c r="AN643" s="34">
        <v>0</v>
      </c>
      <c r="AO643" s="34">
        <v>0</v>
      </c>
      <c r="AP643" s="34" t="s">
        <v>389</v>
      </c>
      <c r="AQ643" s="34">
        <v>35</v>
      </c>
      <c r="AR643" s="34" t="s">
        <v>476</v>
      </c>
      <c r="AS643" s="34">
        <v>212411</v>
      </c>
      <c r="AT643" s="34">
        <v>2124.11</v>
      </c>
      <c r="AU643" s="34" t="s">
        <v>408</v>
      </c>
      <c r="AV643" s="43" t="s">
        <v>1079</v>
      </c>
      <c r="AW643" t="str">
        <f t="shared" ref="AW643:AW706" si="30">CONCATENATE(A643,B643,C643,D643,E643,F643,G643,H643,I643,J643,K643,L643,M643,N643,O643,P643,Q643,R643,S643,T643,U643,V643,W643,X643,Y643,Z643,AA643,AB643,AC643,AD643,AE643,AF643,AG643,AH643,AI643,AJ643,AK643,AL643,AM643,AN643,AO643,AP643,AQ643,AR643,AS643,AT643,AU643,AV643)</f>
        <v>764574040MXRWX XNTXNXX XLMXXDX DX JXU XLXVXXRX1784.23SIMSIMSIM190122356244761.875FNEL044761.87533079.87544319.87544299.87543660.875000000AMIL35AMIL 400 QC NACIONAL2124112124.11ATIVORepasse</v>
      </c>
      <c r="AX643">
        <f t="shared" si="29"/>
        <v>1</v>
      </c>
      <c r="AY643">
        <v>7</v>
      </c>
      <c r="AZ643">
        <v>1</v>
      </c>
      <c r="BA643">
        <f t="shared" ref="BA643:BA706" si="31">IF(J643=J642,1,0)</f>
        <v>1</v>
      </c>
    </row>
    <row r="644" spans="1:53">
      <c r="A644" s="33"/>
      <c r="B644" s="33"/>
      <c r="C644" s="33"/>
      <c r="D644" s="33"/>
      <c r="E644" s="33"/>
      <c r="F644" s="36"/>
      <c r="G644" s="33"/>
      <c r="H644" s="33"/>
      <c r="I644" s="33"/>
      <c r="J644" s="36">
        <v>76457404</v>
      </c>
      <c r="K644" s="30">
        <v>0</v>
      </c>
      <c r="L644" s="36" t="s">
        <v>989</v>
      </c>
      <c r="M644" s="33"/>
      <c r="N644" s="33"/>
      <c r="O644" s="33"/>
      <c r="P644" s="33"/>
      <c r="Q644" s="33"/>
      <c r="R644" s="36">
        <v>1784.23</v>
      </c>
      <c r="S644" s="36" t="s">
        <v>404</v>
      </c>
      <c r="T644" s="36" t="s">
        <v>404</v>
      </c>
      <c r="U644" s="36" t="s">
        <v>404</v>
      </c>
      <c r="V644" s="36">
        <v>19</v>
      </c>
      <c r="W644" s="36">
        <v>0</v>
      </c>
      <c r="X644" s="36">
        <v>1</v>
      </c>
      <c r="Y644" s="36">
        <v>223562</v>
      </c>
      <c r="Z644" s="37">
        <v>44761.875</v>
      </c>
      <c r="AA644" s="36" t="s">
        <v>387</v>
      </c>
      <c r="AB644" s="36">
        <v>0</v>
      </c>
      <c r="AC644" s="37"/>
      <c r="AD644" s="37">
        <v>44761.875</v>
      </c>
      <c r="AE644" s="37">
        <v>33079.875</v>
      </c>
      <c r="AF644" s="37">
        <v>44319.875</v>
      </c>
      <c r="AG644" s="37">
        <v>44299.875</v>
      </c>
      <c r="AH644" s="37">
        <v>43660.875</v>
      </c>
      <c r="AI644" s="36"/>
      <c r="AJ644" s="36">
        <v>0</v>
      </c>
      <c r="AK644" s="36">
        <v>0</v>
      </c>
      <c r="AL644" s="36">
        <v>0</v>
      </c>
      <c r="AM644" s="36">
        <v>0</v>
      </c>
      <c r="AN644" s="36">
        <v>0</v>
      </c>
      <c r="AO644" s="36">
        <v>0</v>
      </c>
      <c r="AP644" s="36" t="s">
        <v>389</v>
      </c>
      <c r="AQ644" s="36">
        <v>35</v>
      </c>
      <c r="AR644" s="36" t="s">
        <v>476</v>
      </c>
      <c r="AS644" s="36">
        <v>212411</v>
      </c>
      <c r="AT644" s="36">
        <v>2124.11</v>
      </c>
      <c r="AU644" s="36" t="s">
        <v>408</v>
      </c>
      <c r="AV644" s="43" t="s">
        <v>1079</v>
      </c>
      <c r="AW644" t="str">
        <f t="shared" si="30"/>
        <v>764574040MXRWX XNTXNXX XLMXXDX DX JXU XLXVXXRX1784.23SIMSIMSIM190122356244761.875FNEL044761.87533079.87544319.87544299.87543660.875000000AMIL35AMIL 400 QC NACIONAL2124112124.11ATIVORepasse</v>
      </c>
      <c r="AX644">
        <f t="shared" ref="AX644:AX707" si="32">IF(AW644=AW643,1,0)</f>
        <v>1</v>
      </c>
      <c r="AY644">
        <v>7</v>
      </c>
      <c r="AZ644">
        <v>1</v>
      </c>
      <c r="BA644">
        <f t="shared" si="31"/>
        <v>1</v>
      </c>
    </row>
    <row r="645" spans="1:53">
      <c r="A645" s="33"/>
      <c r="B645" s="33"/>
      <c r="C645" s="33"/>
      <c r="D645" s="33"/>
      <c r="E645" s="33"/>
      <c r="F645" s="34"/>
      <c r="G645" s="33"/>
      <c r="H645" s="33"/>
      <c r="I645" s="33"/>
      <c r="J645" s="34">
        <v>76469686</v>
      </c>
      <c r="K645" s="29">
        <v>0</v>
      </c>
      <c r="L645" s="34" t="s">
        <v>986</v>
      </c>
      <c r="M645" s="33"/>
      <c r="N645" s="33"/>
      <c r="O645" s="33"/>
      <c r="P645" s="33"/>
      <c r="Q645" s="33"/>
      <c r="R645" s="34">
        <v>415.83</v>
      </c>
      <c r="S645" s="34" t="s">
        <v>404</v>
      </c>
      <c r="T645" s="34" t="s">
        <v>404</v>
      </c>
      <c r="U645" s="34" t="s">
        <v>404</v>
      </c>
      <c r="V645" s="34">
        <v>265</v>
      </c>
      <c r="W645" s="34">
        <v>0</v>
      </c>
      <c r="X645" s="34">
        <v>1</v>
      </c>
      <c r="Y645" s="34">
        <v>223355</v>
      </c>
      <c r="Z645" s="35">
        <v>44761.875</v>
      </c>
      <c r="AA645" s="34" t="s">
        <v>575</v>
      </c>
      <c r="AB645" s="34">
        <v>0</v>
      </c>
      <c r="AC645" s="35">
        <v>44741.875</v>
      </c>
      <c r="AD645" s="35">
        <v>44761.875</v>
      </c>
      <c r="AE645" s="35">
        <v>35842.875</v>
      </c>
      <c r="AF645" s="35">
        <v>44741.875</v>
      </c>
      <c r="AG645" s="35"/>
      <c r="AH645" s="35">
        <v>43660.875</v>
      </c>
      <c r="AI645" s="34"/>
      <c r="AJ645" s="34">
        <v>0</v>
      </c>
      <c r="AK645" s="34">
        <v>0</v>
      </c>
      <c r="AL645" s="34">
        <v>0</v>
      </c>
      <c r="AM645" s="34">
        <v>0</v>
      </c>
      <c r="AN645" s="34">
        <v>0</v>
      </c>
      <c r="AO645" s="34">
        <v>0</v>
      </c>
      <c r="AP645" s="34" t="s">
        <v>389</v>
      </c>
      <c r="AQ645" s="34">
        <v>35</v>
      </c>
      <c r="AR645" s="34" t="s">
        <v>400</v>
      </c>
      <c r="AS645" s="34">
        <v>49503</v>
      </c>
      <c r="AT645" s="34">
        <v>495.03</v>
      </c>
      <c r="AU645" s="34" t="s">
        <v>391</v>
      </c>
      <c r="AV645" s="43" t="s">
        <v>1079</v>
      </c>
      <c r="AW645" t="str">
        <f t="shared" si="30"/>
        <v>764696860VXNXX DX XNTX XLXVXXRX415.83SIMSIMSIM2650122335544761.875ASCOSERVI044741.87544761.87535842.87544741.87543660.875000000AMIL35NEXT MUNICIPAL SÃO PAULO49503495.03INATIVORepasse</v>
      </c>
      <c r="AX645">
        <f t="shared" si="32"/>
        <v>0</v>
      </c>
      <c r="AY645">
        <v>7</v>
      </c>
      <c r="AZ645">
        <v>1</v>
      </c>
      <c r="BA645">
        <f t="shared" si="31"/>
        <v>0</v>
      </c>
    </row>
    <row r="646" spans="1:53">
      <c r="A646" s="33"/>
      <c r="B646" s="33"/>
      <c r="C646" s="33"/>
      <c r="D646" s="33"/>
      <c r="E646" s="33"/>
      <c r="F646" s="36"/>
      <c r="G646" s="33"/>
      <c r="H646" s="33"/>
      <c r="I646" s="33"/>
      <c r="J646" s="36">
        <v>76469686</v>
      </c>
      <c r="K646" s="30">
        <v>0</v>
      </c>
      <c r="L646" s="36" t="s">
        <v>986</v>
      </c>
      <c r="M646" s="33"/>
      <c r="N646" s="33"/>
      <c r="O646" s="33"/>
      <c r="P646" s="33"/>
      <c r="Q646" s="33"/>
      <c r="R646" s="36">
        <v>415.83</v>
      </c>
      <c r="S646" s="36" t="s">
        <v>404</v>
      </c>
      <c r="T646" s="36" t="s">
        <v>404</v>
      </c>
      <c r="U646" s="36" t="s">
        <v>404</v>
      </c>
      <c r="V646" s="36">
        <v>265</v>
      </c>
      <c r="W646" s="36">
        <v>0</v>
      </c>
      <c r="X646" s="36">
        <v>1</v>
      </c>
      <c r="Y646" s="36">
        <v>223355</v>
      </c>
      <c r="Z646" s="37">
        <v>44761.875</v>
      </c>
      <c r="AA646" s="36" t="s">
        <v>575</v>
      </c>
      <c r="AB646" s="36">
        <v>0</v>
      </c>
      <c r="AC646" s="37">
        <v>44741.875</v>
      </c>
      <c r="AD646" s="37">
        <v>44761.875</v>
      </c>
      <c r="AE646" s="37">
        <v>35842.875</v>
      </c>
      <c r="AF646" s="37">
        <v>44741.875</v>
      </c>
      <c r="AG646" s="37"/>
      <c r="AH646" s="37">
        <v>43660.875</v>
      </c>
      <c r="AI646" s="36"/>
      <c r="AJ646" s="36">
        <v>0</v>
      </c>
      <c r="AK646" s="36">
        <v>0</v>
      </c>
      <c r="AL646" s="36">
        <v>0</v>
      </c>
      <c r="AM646" s="36">
        <v>0</v>
      </c>
      <c r="AN646" s="36">
        <v>0</v>
      </c>
      <c r="AO646" s="36">
        <v>0</v>
      </c>
      <c r="AP646" s="36" t="s">
        <v>389</v>
      </c>
      <c r="AQ646" s="36">
        <v>35</v>
      </c>
      <c r="AR646" s="36" t="s">
        <v>400</v>
      </c>
      <c r="AS646" s="36">
        <v>49503</v>
      </c>
      <c r="AT646" s="36">
        <v>495.03</v>
      </c>
      <c r="AU646" s="36" t="s">
        <v>391</v>
      </c>
      <c r="AV646" s="43" t="s">
        <v>1079</v>
      </c>
      <c r="AW646" t="str">
        <f t="shared" si="30"/>
        <v>764696860VXNXX DX XNTX XLXVXXRX415.83SIMSIMSIM2650122335544761.875ASCOSERVI044741.87544761.87535842.87544741.87543660.875000000AMIL35NEXT MUNICIPAL SÃO PAULO49503495.03INATIVORepasse</v>
      </c>
      <c r="AX646">
        <f t="shared" si="32"/>
        <v>1</v>
      </c>
      <c r="AY646">
        <v>7</v>
      </c>
      <c r="AZ646">
        <v>1</v>
      </c>
      <c r="BA646">
        <f t="shared" si="31"/>
        <v>1</v>
      </c>
    </row>
    <row r="647" spans="1:53">
      <c r="A647" s="33"/>
      <c r="B647" s="33"/>
      <c r="C647" s="33"/>
      <c r="D647" s="33"/>
      <c r="E647" s="33"/>
      <c r="F647" s="34"/>
      <c r="G647" s="33"/>
      <c r="H647" s="33"/>
      <c r="I647" s="33"/>
      <c r="J647" s="34">
        <v>76469686</v>
      </c>
      <c r="K647" s="29">
        <v>0</v>
      </c>
      <c r="L647" s="34" t="s">
        <v>986</v>
      </c>
      <c r="M647" s="33"/>
      <c r="N647" s="33"/>
      <c r="O647" s="33"/>
      <c r="P647" s="33"/>
      <c r="Q647" s="33"/>
      <c r="R647" s="34">
        <v>415.83</v>
      </c>
      <c r="S647" s="34" t="s">
        <v>404</v>
      </c>
      <c r="T647" s="34" t="s">
        <v>404</v>
      </c>
      <c r="U647" s="34" t="s">
        <v>404</v>
      </c>
      <c r="V647" s="34">
        <v>265</v>
      </c>
      <c r="W647" s="34">
        <v>0</v>
      </c>
      <c r="X647" s="34">
        <v>1</v>
      </c>
      <c r="Y647" s="34">
        <v>223355</v>
      </c>
      <c r="Z647" s="35">
        <v>44761.875</v>
      </c>
      <c r="AA647" s="34" t="s">
        <v>575</v>
      </c>
      <c r="AB647" s="34">
        <v>0</v>
      </c>
      <c r="AC647" s="35">
        <v>44741.875</v>
      </c>
      <c r="AD647" s="35">
        <v>44761.875</v>
      </c>
      <c r="AE647" s="35">
        <v>35842.875</v>
      </c>
      <c r="AF647" s="35">
        <v>44741.875</v>
      </c>
      <c r="AG647" s="35"/>
      <c r="AH647" s="35">
        <v>43660.875</v>
      </c>
      <c r="AI647" s="34"/>
      <c r="AJ647" s="34">
        <v>0</v>
      </c>
      <c r="AK647" s="34">
        <v>0</v>
      </c>
      <c r="AL647" s="34">
        <v>0</v>
      </c>
      <c r="AM647" s="34">
        <v>0</v>
      </c>
      <c r="AN647" s="34">
        <v>0</v>
      </c>
      <c r="AO647" s="34">
        <v>0</v>
      </c>
      <c r="AP647" s="34" t="s">
        <v>389</v>
      </c>
      <c r="AQ647" s="34">
        <v>35</v>
      </c>
      <c r="AR647" s="34" t="s">
        <v>400</v>
      </c>
      <c r="AS647" s="34">
        <v>49503</v>
      </c>
      <c r="AT647" s="34">
        <v>495.03</v>
      </c>
      <c r="AU647" s="34" t="s">
        <v>391</v>
      </c>
      <c r="AV647" s="43" t="s">
        <v>1079</v>
      </c>
      <c r="AW647" t="str">
        <f t="shared" si="30"/>
        <v>764696860VXNXX DX XNTX XLXVXXRX415.83SIMSIMSIM2650122335544761.875ASCOSERVI044741.87544761.87535842.87544741.87543660.875000000AMIL35NEXT MUNICIPAL SÃO PAULO49503495.03INATIVORepasse</v>
      </c>
      <c r="AX647">
        <f t="shared" si="32"/>
        <v>1</v>
      </c>
      <c r="AY647">
        <v>7</v>
      </c>
      <c r="AZ647">
        <v>1</v>
      </c>
      <c r="BA647">
        <f t="shared" si="31"/>
        <v>1</v>
      </c>
    </row>
    <row r="648" spans="1:53">
      <c r="A648" s="33"/>
      <c r="B648" s="33"/>
      <c r="C648" s="33"/>
      <c r="D648" s="33"/>
      <c r="E648" s="33"/>
      <c r="F648" s="36"/>
      <c r="G648" s="33"/>
      <c r="H648" s="33"/>
      <c r="I648" s="33"/>
      <c r="J648" s="36">
        <v>76469757</v>
      </c>
      <c r="K648" s="30">
        <v>0</v>
      </c>
      <c r="L648" s="36" t="s">
        <v>983</v>
      </c>
      <c r="M648" s="33"/>
      <c r="N648" s="33"/>
      <c r="O648" s="33"/>
      <c r="P648" s="33"/>
      <c r="Q648" s="33"/>
      <c r="R648" s="36">
        <v>1287.56</v>
      </c>
      <c r="S648" s="36" t="s">
        <v>404</v>
      </c>
      <c r="T648" s="36" t="s">
        <v>404</v>
      </c>
      <c r="U648" s="36" t="s">
        <v>404</v>
      </c>
      <c r="V648" s="36">
        <v>19</v>
      </c>
      <c r="W648" s="36">
        <v>0</v>
      </c>
      <c r="X648" s="36">
        <v>1</v>
      </c>
      <c r="Y648" s="36">
        <v>222905</v>
      </c>
      <c r="Z648" s="37">
        <v>44761.875</v>
      </c>
      <c r="AA648" s="36" t="s">
        <v>387</v>
      </c>
      <c r="AB648" s="36">
        <v>0</v>
      </c>
      <c r="AC648" s="37"/>
      <c r="AD648" s="37">
        <v>44761.875</v>
      </c>
      <c r="AE648" s="37">
        <v>39614.875</v>
      </c>
      <c r="AF648" s="37">
        <v>43657.875</v>
      </c>
      <c r="AG648" s="37"/>
      <c r="AH648" s="37">
        <v>43660.875</v>
      </c>
      <c r="AI648" s="36"/>
      <c r="AJ648" s="36">
        <v>0</v>
      </c>
      <c r="AK648" s="36">
        <v>0</v>
      </c>
      <c r="AL648" s="36">
        <v>0</v>
      </c>
      <c r="AM648" s="36">
        <v>0</v>
      </c>
      <c r="AN648" s="36">
        <v>0</v>
      </c>
      <c r="AO648" s="36">
        <v>0</v>
      </c>
      <c r="AP648" s="36" t="s">
        <v>389</v>
      </c>
      <c r="AQ648" s="36">
        <v>35</v>
      </c>
      <c r="AR648" s="36" t="s">
        <v>398</v>
      </c>
      <c r="AS648" s="36">
        <v>153282</v>
      </c>
      <c r="AT648" s="36">
        <v>1532.82</v>
      </c>
      <c r="AU648" s="36" t="s">
        <v>408</v>
      </c>
      <c r="AV648" s="43" t="s">
        <v>1079</v>
      </c>
      <c r="AW648" t="str">
        <f t="shared" si="30"/>
        <v>764697570MXRXX FXRNXNDX XRXUJX XLXVXXRX DX MXLX1287.56SIMSIMSIM190122290544761.875FNEL044761.87539614.87543657.87543660.875000000AMIL35AMIL 500 QP NACIONAL1532821532.82ATIVORepasse</v>
      </c>
      <c r="AX648">
        <f t="shared" si="32"/>
        <v>0</v>
      </c>
      <c r="AY648">
        <v>7</v>
      </c>
      <c r="AZ648">
        <v>1</v>
      </c>
      <c r="BA648">
        <f t="shared" si="31"/>
        <v>0</v>
      </c>
    </row>
    <row r="649" spans="1:53">
      <c r="A649" s="33"/>
      <c r="B649" s="33"/>
      <c r="C649" s="33"/>
      <c r="D649" s="33"/>
      <c r="E649" s="33"/>
      <c r="F649" s="34"/>
      <c r="G649" s="33"/>
      <c r="H649" s="33"/>
      <c r="I649" s="33"/>
      <c r="J649" s="34">
        <v>76469757</v>
      </c>
      <c r="K649" s="29">
        <v>0</v>
      </c>
      <c r="L649" s="34" t="s">
        <v>983</v>
      </c>
      <c r="M649" s="33"/>
      <c r="N649" s="33"/>
      <c r="O649" s="33"/>
      <c r="P649" s="33"/>
      <c r="Q649" s="33"/>
      <c r="R649" s="34">
        <v>1287.56</v>
      </c>
      <c r="S649" s="34" t="s">
        <v>404</v>
      </c>
      <c r="T649" s="34" t="s">
        <v>404</v>
      </c>
      <c r="U649" s="34" t="s">
        <v>404</v>
      </c>
      <c r="V649" s="34">
        <v>19</v>
      </c>
      <c r="W649" s="34">
        <v>0</v>
      </c>
      <c r="X649" s="34">
        <v>1</v>
      </c>
      <c r="Y649" s="34">
        <v>222905</v>
      </c>
      <c r="Z649" s="35">
        <v>44761.875</v>
      </c>
      <c r="AA649" s="34" t="s">
        <v>387</v>
      </c>
      <c r="AB649" s="34">
        <v>0</v>
      </c>
      <c r="AC649" s="35"/>
      <c r="AD649" s="35">
        <v>44761.875</v>
      </c>
      <c r="AE649" s="35">
        <v>39614.875</v>
      </c>
      <c r="AF649" s="35">
        <v>43657.875</v>
      </c>
      <c r="AG649" s="35"/>
      <c r="AH649" s="35">
        <v>43660.875</v>
      </c>
      <c r="AI649" s="34"/>
      <c r="AJ649" s="34">
        <v>0</v>
      </c>
      <c r="AK649" s="34">
        <v>0</v>
      </c>
      <c r="AL649" s="34">
        <v>0</v>
      </c>
      <c r="AM649" s="34">
        <v>0</v>
      </c>
      <c r="AN649" s="34">
        <v>0</v>
      </c>
      <c r="AO649" s="34">
        <v>0</v>
      </c>
      <c r="AP649" s="34" t="s">
        <v>389</v>
      </c>
      <c r="AQ649" s="34">
        <v>35</v>
      </c>
      <c r="AR649" s="34" t="s">
        <v>398</v>
      </c>
      <c r="AS649" s="34">
        <v>153282</v>
      </c>
      <c r="AT649" s="34">
        <v>1532.82</v>
      </c>
      <c r="AU649" s="34" t="s">
        <v>408</v>
      </c>
      <c r="AV649" s="43" t="s">
        <v>1079</v>
      </c>
      <c r="AW649" t="str">
        <f t="shared" si="30"/>
        <v>764697570MXRXX FXRNXNDX XRXUJX XLXVXXRX DX MXLX1287.56SIMSIMSIM190122290544761.875FNEL044761.87539614.87543657.87543660.875000000AMIL35AMIL 500 QP NACIONAL1532821532.82ATIVORepasse</v>
      </c>
      <c r="AX649">
        <f t="shared" si="32"/>
        <v>1</v>
      </c>
      <c r="AY649">
        <v>7</v>
      </c>
      <c r="AZ649">
        <v>1</v>
      </c>
      <c r="BA649">
        <f t="shared" si="31"/>
        <v>1</v>
      </c>
    </row>
    <row r="650" spans="1:53">
      <c r="A650" s="33"/>
      <c r="B650" s="33"/>
      <c r="C650" s="33"/>
      <c r="D650" s="33"/>
      <c r="E650" s="33"/>
      <c r="F650" s="36"/>
      <c r="G650" s="33"/>
      <c r="H650" s="33"/>
      <c r="I650" s="33"/>
      <c r="J650" s="36">
        <v>76469757</v>
      </c>
      <c r="K650" s="30">
        <v>0</v>
      </c>
      <c r="L650" s="36" t="s">
        <v>983</v>
      </c>
      <c r="M650" s="33"/>
      <c r="N650" s="33"/>
      <c r="O650" s="33"/>
      <c r="P650" s="33"/>
      <c r="Q650" s="33"/>
      <c r="R650" s="36">
        <v>1287.56</v>
      </c>
      <c r="S650" s="36" t="s">
        <v>404</v>
      </c>
      <c r="T650" s="36" t="s">
        <v>404</v>
      </c>
      <c r="U650" s="36" t="s">
        <v>404</v>
      </c>
      <c r="V650" s="36">
        <v>19</v>
      </c>
      <c r="W650" s="36">
        <v>0</v>
      </c>
      <c r="X650" s="36">
        <v>1</v>
      </c>
      <c r="Y650" s="36">
        <v>222905</v>
      </c>
      <c r="Z650" s="37">
        <v>44761.875</v>
      </c>
      <c r="AA650" s="36" t="s">
        <v>387</v>
      </c>
      <c r="AB650" s="36">
        <v>0</v>
      </c>
      <c r="AC650" s="37"/>
      <c r="AD650" s="37">
        <v>44761.875</v>
      </c>
      <c r="AE650" s="37">
        <v>39614.875</v>
      </c>
      <c r="AF650" s="37">
        <v>43657.875</v>
      </c>
      <c r="AG650" s="37"/>
      <c r="AH650" s="37">
        <v>43660.875</v>
      </c>
      <c r="AI650" s="36"/>
      <c r="AJ650" s="36">
        <v>0</v>
      </c>
      <c r="AK650" s="36">
        <v>0</v>
      </c>
      <c r="AL650" s="36">
        <v>0</v>
      </c>
      <c r="AM650" s="36">
        <v>0</v>
      </c>
      <c r="AN650" s="36">
        <v>0</v>
      </c>
      <c r="AO650" s="36">
        <v>0</v>
      </c>
      <c r="AP650" s="36" t="s">
        <v>389</v>
      </c>
      <c r="AQ650" s="36">
        <v>35</v>
      </c>
      <c r="AR650" s="36" t="s">
        <v>398</v>
      </c>
      <c r="AS650" s="36">
        <v>153282</v>
      </c>
      <c r="AT650" s="36">
        <v>1532.82</v>
      </c>
      <c r="AU650" s="36" t="s">
        <v>408</v>
      </c>
      <c r="AV650" s="43" t="s">
        <v>1079</v>
      </c>
      <c r="AW650" t="str">
        <f t="shared" si="30"/>
        <v>764697570MXRXX FXRNXNDX XRXUJX XLXVXXRX DX MXLX1287.56SIMSIMSIM190122290544761.875FNEL044761.87539614.87543657.87543660.875000000AMIL35AMIL 500 QP NACIONAL1532821532.82ATIVORepasse</v>
      </c>
      <c r="AX650">
        <f t="shared" si="32"/>
        <v>1</v>
      </c>
      <c r="AY650">
        <v>7</v>
      </c>
      <c r="AZ650">
        <v>1</v>
      </c>
      <c r="BA650">
        <f t="shared" si="31"/>
        <v>1</v>
      </c>
    </row>
    <row r="651" spans="1:53">
      <c r="A651" s="33"/>
      <c r="B651" s="33"/>
      <c r="C651" s="33"/>
      <c r="D651" s="33"/>
      <c r="E651" s="33"/>
      <c r="F651" s="34"/>
      <c r="G651" s="33"/>
      <c r="H651" s="33"/>
      <c r="I651" s="33"/>
      <c r="J651" s="34">
        <v>76469785</v>
      </c>
      <c r="K651" s="29">
        <v>0</v>
      </c>
      <c r="L651" s="34" t="s">
        <v>988</v>
      </c>
      <c r="M651" s="33"/>
      <c r="N651" s="33"/>
      <c r="O651" s="33"/>
      <c r="P651" s="33"/>
      <c r="Q651" s="33"/>
      <c r="R651" s="34">
        <v>1829.66</v>
      </c>
      <c r="S651" s="34" t="s">
        <v>404</v>
      </c>
      <c r="T651" s="34" t="s">
        <v>404</v>
      </c>
      <c r="U651" s="34" t="s">
        <v>404</v>
      </c>
      <c r="V651" s="34">
        <v>232</v>
      </c>
      <c r="W651" s="34">
        <v>0</v>
      </c>
      <c r="X651" s="34">
        <v>1</v>
      </c>
      <c r="Y651" s="34">
        <v>223406</v>
      </c>
      <c r="Z651" s="35">
        <v>44761.875</v>
      </c>
      <c r="AA651" s="34" t="s">
        <v>499</v>
      </c>
      <c r="AB651" s="34">
        <v>0</v>
      </c>
      <c r="AC651" s="35"/>
      <c r="AD651" s="35">
        <v>44761.875</v>
      </c>
      <c r="AE651" s="35">
        <v>33045.875</v>
      </c>
      <c r="AF651" s="35">
        <v>43657.875</v>
      </c>
      <c r="AG651" s="35"/>
      <c r="AH651" s="35">
        <v>43660.875</v>
      </c>
      <c r="AI651" s="34"/>
      <c r="AJ651" s="34">
        <v>0</v>
      </c>
      <c r="AK651" s="34">
        <v>0</v>
      </c>
      <c r="AL651" s="34">
        <v>0</v>
      </c>
      <c r="AM651" s="34">
        <v>0</v>
      </c>
      <c r="AN651" s="34">
        <v>0</v>
      </c>
      <c r="AO651" s="34">
        <v>0</v>
      </c>
      <c r="AP651" s="34" t="s">
        <v>389</v>
      </c>
      <c r="AQ651" s="34">
        <v>35</v>
      </c>
      <c r="AR651" s="34" t="s">
        <v>398</v>
      </c>
      <c r="AS651" s="34">
        <v>220443</v>
      </c>
      <c r="AT651" s="34">
        <v>2204.4299999999998</v>
      </c>
      <c r="AU651" s="34" t="s">
        <v>408</v>
      </c>
      <c r="AV651" s="43" t="s">
        <v>1079</v>
      </c>
      <c r="AW651" t="str">
        <f t="shared" si="30"/>
        <v>764697850LXRX XLVX DX NXWXMXNTX1829.66SIMSIMSIM2320122340644761.875SEEB - BA044761.87533045.87543657.87543660.875000000AMIL35AMIL 500 QP NACIONAL2204432204.43ATIVORepasse</v>
      </c>
      <c r="AX651">
        <f t="shared" si="32"/>
        <v>0</v>
      </c>
      <c r="AY651">
        <v>7</v>
      </c>
      <c r="AZ651">
        <v>1</v>
      </c>
      <c r="BA651">
        <f t="shared" si="31"/>
        <v>0</v>
      </c>
    </row>
    <row r="652" spans="1:53">
      <c r="A652" s="33"/>
      <c r="B652" s="33"/>
      <c r="C652" s="33"/>
      <c r="D652" s="33"/>
      <c r="E652" s="33"/>
      <c r="F652" s="36"/>
      <c r="G652" s="33"/>
      <c r="H652" s="33"/>
      <c r="I652" s="33"/>
      <c r="J652" s="36">
        <v>76469785</v>
      </c>
      <c r="K652" s="30">
        <v>0</v>
      </c>
      <c r="L652" s="36" t="s">
        <v>988</v>
      </c>
      <c r="M652" s="33"/>
      <c r="N652" s="33"/>
      <c r="O652" s="33"/>
      <c r="P652" s="33"/>
      <c r="Q652" s="33"/>
      <c r="R652" s="36">
        <v>1829.66</v>
      </c>
      <c r="S652" s="36" t="s">
        <v>404</v>
      </c>
      <c r="T652" s="36" t="s">
        <v>404</v>
      </c>
      <c r="U652" s="36" t="s">
        <v>404</v>
      </c>
      <c r="V652" s="36">
        <v>232</v>
      </c>
      <c r="W652" s="36">
        <v>0</v>
      </c>
      <c r="X652" s="36">
        <v>1</v>
      </c>
      <c r="Y652" s="36">
        <v>223406</v>
      </c>
      <c r="Z652" s="37">
        <v>44761.875</v>
      </c>
      <c r="AA652" s="36" t="s">
        <v>499</v>
      </c>
      <c r="AB652" s="36">
        <v>0</v>
      </c>
      <c r="AC652" s="37"/>
      <c r="AD652" s="37">
        <v>44761.875</v>
      </c>
      <c r="AE652" s="37">
        <v>33045.875</v>
      </c>
      <c r="AF652" s="37">
        <v>43657.875</v>
      </c>
      <c r="AG652" s="37"/>
      <c r="AH652" s="37">
        <v>43660.875</v>
      </c>
      <c r="AI652" s="36"/>
      <c r="AJ652" s="36">
        <v>0</v>
      </c>
      <c r="AK652" s="36">
        <v>0</v>
      </c>
      <c r="AL652" s="36">
        <v>0</v>
      </c>
      <c r="AM652" s="36">
        <v>0</v>
      </c>
      <c r="AN652" s="36">
        <v>0</v>
      </c>
      <c r="AO652" s="36">
        <v>0</v>
      </c>
      <c r="AP652" s="36" t="s">
        <v>389</v>
      </c>
      <c r="AQ652" s="36">
        <v>35</v>
      </c>
      <c r="AR652" s="36" t="s">
        <v>398</v>
      </c>
      <c r="AS652" s="36">
        <v>220443</v>
      </c>
      <c r="AT652" s="36">
        <v>2204.4299999999998</v>
      </c>
      <c r="AU652" s="36" t="s">
        <v>408</v>
      </c>
      <c r="AV652" s="43" t="s">
        <v>1079</v>
      </c>
      <c r="AW652" t="str">
        <f t="shared" si="30"/>
        <v>764697850LXRX XLVX DX NXWXMXNTX1829.66SIMSIMSIM2320122340644761.875SEEB - BA044761.87533045.87543657.87543660.875000000AMIL35AMIL 500 QP NACIONAL2204432204.43ATIVORepasse</v>
      </c>
      <c r="AX652">
        <f t="shared" si="32"/>
        <v>1</v>
      </c>
      <c r="AY652">
        <v>7</v>
      </c>
      <c r="AZ652">
        <v>1</v>
      </c>
      <c r="BA652">
        <f t="shared" si="31"/>
        <v>1</v>
      </c>
    </row>
    <row r="653" spans="1:53">
      <c r="A653" s="33"/>
      <c r="B653" s="33"/>
      <c r="C653" s="33"/>
      <c r="D653" s="33"/>
      <c r="E653" s="33"/>
      <c r="F653" s="34"/>
      <c r="G653" s="33"/>
      <c r="H653" s="33"/>
      <c r="I653" s="33"/>
      <c r="J653" s="34">
        <v>76469785</v>
      </c>
      <c r="K653" s="29">
        <v>0</v>
      </c>
      <c r="L653" s="34" t="s">
        <v>988</v>
      </c>
      <c r="M653" s="33"/>
      <c r="N653" s="33"/>
      <c r="O653" s="33"/>
      <c r="P653" s="33"/>
      <c r="Q653" s="33"/>
      <c r="R653" s="34">
        <v>1829.66</v>
      </c>
      <c r="S653" s="34" t="s">
        <v>404</v>
      </c>
      <c r="T653" s="34" t="s">
        <v>404</v>
      </c>
      <c r="U653" s="34" t="s">
        <v>404</v>
      </c>
      <c r="V653" s="34">
        <v>232</v>
      </c>
      <c r="W653" s="34">
        <v>0</v>
      </c>
      <c r="X653" s="34">
        <v>1</v>
      </c>
      <c r="Y653" s="34">
        <v>223406</v>
      </c>
      <c r="Z653" s="35">
        <v>44761.875</v>
      </c>
      <c r="AA653" s="34" t="s">
        <v>499</v>
      </c>
      <c r="AB653" s="34">
        <v>0</v>
      </c>
      <c r="AC653" s="35"/>
      <c r="AD653" s="35">
        <v>44761.875</v>
      </c>
      <c r="AE653" s="35">
        <v>33045.875</v>
      </c>
      <c r="AF653" s="35">
        <v>43657.875</v>
      </c>
      <c r="AG653" s="35"/>
      <c r="AH653" s="35">
        <v>43660.875</v>
      </c>
      <c r="AI653" s="34"/>
      <c r="AJ653" s="34">
        <v>0</v>
      </c>
      <c r="AK653" s="34">
        <v>0</v>
      </c>
      <c r="AL653" s="34">
        <v>0</v>
      </c>
      <c r="AM653" s="34">
        <v>0</v>
      </c>
      <c r="AN653" s="34">
        <v>0</v>
      </c>
      <c r="AO653" s="34">
        <v>0</v>
      </c>
      <c r="AP653" s="34" t="s">
        <v>389</v>
      </c>
      <c r="AQ653" s="34">
        <v>35</v>
      </c>
      <c r="AR653" s="34" t="s">
        <v>398</v>
      </c>
      <c r="AS653" s="34">
        <v>220443</v>
      </c>
      <c r="AT653" s="34">
        <v>2204.4299999999998</v>
      </c>
      <c r="AU653" s="34" t="s">
        <v>408</v>
      </c>
      <c r="AV653" s="43" t="s">
        <v>1079</v>
      </c>
      <c r="AW653" t="str">
        <f t="shared" si="30"/>
        <v>764697850LXRX XLVX DX NXWXMXNTX1829.66SIMSIMSIM2320122340644761.875SEEB - BA044761.87533045.87543657.87543660.875000000AMIL35AMIL 500 QP NACIONAL2204432204.43ATIVORepasse</v>
      </c>
      <c r="AX653">
        <f t="shared" si="32"/>
        <v>1</v>
      </c>
      <c r="AY653">
        <v>7</v>
      </c>
      <c r="AZ653">
        <v>1</v>
      </c>
      <c r="BA653">
        <f t="shared" si="31"/>
        <v>1</v>
      </c>
    </row>
    <row r="654" spans="1:53">
      <c r="A654" s="33"/>
      <c r="B654" s="33"/>
      <c r="C654" s="33"/>
      <c r="D654" s="33"/>
      <c r="E654" s="33"/>
      <c r="F654" s="34"/>
      <c r="G654" s="33"/>
      <c r="H654" s="33"/>
      <c r="I654" s="33"/>
      <c r="J654" s="34">
        <v>76469808</v>
      </c>
      <c r="K654" s="29">
        <v>0</v>
      </c>
      <c r="L654" s="34" t="s">
        <v>990</v>
      </c>
      <c r="M654" s="33"/>
      <c r="N654" s="33"/>
      <c r="O654" s="33"/>
      <c r="P654" s="33"/>
      <c r="Q654" s="33"/>
      <c r="R654" s="34">
        <v>2575.9899999999998</v>
      </c>
      <c r="S654" s="34" t="s">
        <v>404</v>
      </c>
      <c r="T654" s="34" t="s">
        <v>404</v>
      </c>
      <c r="U654" s="34" t="s">
        <v>404</v>
      </c>
      <c r="V654" s="34">
        <v>57</v>
      </c>
      <c r="W654" s="34">
        <v>0</v>
      </c>
      <c r="X654" s="34">
        <v>1</v>
      </c>
      <c r="Y654" s="34">
        <v>223563</v>
      </c>
      <c r="Z654" s="35">
        <v>44761.875</v>
      </c>
      <c r="AA654" s="34" t="s">
        <v>392</v>
      </c>
      <c r="AB654" s="34">
        <v>0</v>
      </c>
      <c r="AC654" s="35"/>
      <c r="AD654" s="35">
        <v>44761.875</v>
      </c>
      <c r="AE654" s="35">
        <v>28572.875</v>
      </c>
      <c r="AF654" s="35">
        <v>43660.875</v>
      </c>
      <c r="AG654" s="35"/>
      <c r="AH654" s="35">
        <v>43660.875</v>
      </c>
      <c r="AI654" s="34"/>
      <c r="AJ654" s="34">
        <v>0</v>
      </c>
      <c r="AK654" s="34">
        <v>0</v>
      </c>
      <c r="AL654" s="34">
        <v>0</v>
      </c>
      <c r="AM654" s="34">
        <v>0</v>
      </c>
      <c r="AN654" s="34">
        <v>0</v>
      </c>
      <c r="AO654" s="34">
        <v>0</v>
      </c>
      <c r="AP654" s="34" t="s">
        <v>389</v>
      </c>
      <c r="AQ654" s="34">
        <v>35</v>
      </c>
      <c r="AR654" s="34" t="s">
        <v>476</v>
      </c>
      <c r="AS654" s="34">
        <v>306664</v>
      </c>
      <c r="AT654" s="34">
        <v>3066.64</v>
      </c>
      <c r="AU654" s="34" t="s">
        <v>408</v>
      </c>
      <c r="AV654" s="43" t="s">
        <v>1079</v>
      </c>
      <c r="AW654" t="str">
        <f t="shared" si="30"/>
        <v>764698080XLXX VXXXRX DX XUZX RXBXXRX2575.99SIMSIMSIM570122356344761.875ANMEP044761.87528572.87543660.87543660.875000000AMIL35AMIL 400 QC NACIONAL3066643066.64ATIVORepasse</v>
      </c>
      <c r="AX654">
        <f t="shared" si="32"/>
        <v>0</v>
      </c>
      <c r="AY654">
        <v>7</v>
      </c>
      <c r="AZ654">
        <v>1</v>
      </c>
      <c r="BA654">
        <f t="shared" si="31"/>
        <v>0</v>
      </c>
    </row>
    <row r="655" spans="1:53">
      <c r="A655" s="33"/>
      <c r="B655" s="33"/>
      <c r="C655" s="33"/>
      <c r="D655" s="33"/>
      <c r="E655" s="33"/>
      <c r="F655" s="36"/>
      <c r="G655" s="33"/>
      <c r="H655" s="33"/>
      <c r="I655" s="33"/>
      <c r="J655" s="36">
        <v>76469808</v>
      </c>
      <c r="K655" s="30">
        <v>0</v>
      </c>
      <c r="L655" s="36" t="s">
        <v>990</v>
      </c>
      <c r="M655" s="33"/>
      <c r="N655" s="33"/>
      <c r="O655" s="33"/>
      <c r="P655" s="33"/>
      <c r="Q655" s="33"/>
      <c r="R655" s="36">
        <v>2575.9899999999998</v>
      </c>
      <c r="S655" s="36" t="s">
        <v>404</v>
      </c>
      <c r="T655" s="36" t="s">
        <v>404</v>
      </c>
      <c r="U655" s="36" t="s">
        <v>404</v>
      </c>
      <c r="V655" s="36">
        <v>57</v>
      </c>
      <c r="W655" s="36">
        <v>0</v>
      </c>
      <c r="X655" s="36">
        <v>1</v>
      </c>
      <c r="Y655" s="36">
        <v>223563</v>
      </c>
      <c r="Z655" s="37">
        <v>44761.875</v>
      </c>
      <c r="AA655" s="36" t="s">
        <v>392</v>
      </c>
      <c r="AB655" s="36">
        <v>0</v>
      </c>
      <c r="AC655" s="37"/>
      <c r="AD655" s="37">
        <v>44761.875</v>
      </c>
      <c r="AE655" s="37">
        <v>28572.875</v>
      </c>
      <c r="AF655" s="37">
        <v>43660.875</v>
      </c>
      <c r="AG655" s="37"/>
      <c r="AH655" s="37">
        <v>43660.875</v>
      </c>
      <c r="AI655" s="36"/>
      <c r="AJ655" s="36">
        <v>0</v>
      </c>
      <c r="AK655" s="36">
        <v>0</v>
      </c>
      <c r="AL655" s="36">
        <v>0</v>
      </c>
      <c r="AM655" s="36">
        <v>0</v>
      </c>
      <c r="AN655" s="36">
        <v>0</v>
      </c>
      <c r="AO655" s="36">
        <v>0</v>
      </c>
      <c r="AP655" s="36" t="s">
        <v>389</v>
      </c>
      <c r="AQ655" s="36">
        <v>35</v>
      </c>
      <c r="AR655" s="36" t="s">
        <v>476</v>
      </c>
      <c r="AS655" s="36">
        <v>306664</v>
      </c>
      <c r="AT655" s="36">
        <v>3066.64</v>
      </c>
      <c r="AU655" s="36" t="s">
        <v>408</v>
      </c>
      <c r="AV655" s="43" t="s">
        <v>1079</v>
      </c>
      <c r="AW655" t="str">
        <f t="shared" si="30"/>
        <v>764698080XLXX VXXXRX DX XUZX RXBXXRX2575.99SIMSIMSIM570122356344761.875ANMEP044761.87528572.87543660.87543660.875000000AMIL35AMIL 400 QC NACIONAL3066643066.64ATIVORepasse</v>
      </c>
      <c r="AX655">
        <f t="shared" si="32"/>
        <v>1</v>
      </c>
      <c r="AY655">
        <v>7</v>
      </c>
      <c r="AZ655">
        <v>1</v>
      </c>
      <c r="BA655">
        <f t="shared" si="31"/>
        <v>1</v>
      </c>
    </row>
    <row r="656" spans="1:53">
      <c r="A656" s="33"/>
      <c r="B656" s="33"/>
      <c r="C656" s="33"/>
      <c r="D656" s="33"/>
      <c r="E656" s="33"/>
      <c r="F656" s="34"/>
      <c r="G656" s="33"/>
      <c r="H656" s="33"/>
      <c r="I656" s="33"/>
      <c r="J656" s="34">
        <v>76469808</v>
      </c>
      <c r="K656" s="29">
        <v>0</v>
      </c>
      <c r="L656" s="34" t="s">
        <v>990</v>
      </c>
      <c r="M656" s="33"/>
      <c r="N656" s="33"/>
      <c r="O656" s="33"/>
      <c r="P656" s="33"/>
      <c r="Q656" s="33"/>
      <c r="R656" s="34">
        <v>2575.9899999999998</v>
      </c>
      <c r="S656" s="34" t="s">
        <v>404</v>
      </c>
      <c r="T656" s="34" t="s">
        <v>404</v>
      </c>
      <c r="U656" s="34" t="s">
        <v>404</v>
      </c>
      <c r="V656" s="34">
        <v>57</v>
      </c>
      <c r="W656" s="34">
        <v>0</v>
      </c>
      <c r="X656" s="34">
        <v>1</v>
      </c>
      <c r="Y656" s="34">
        <v>223563</v>
      </c>
      <c r="Z656" s="35">
        <v>44761.875</v>
      </c>
      <c r="AA656" s="34" t="s">
        <v>392</v>
      </c>
      <c r="AB656" s="34">
        <v>0</v>
      </c>
      <c r="AC656" s="35"/>
      <c r="AD656" s="35">
        <v>44761.875</v>
      </c>
      <c r="AE656" s="35">
        <v>28572.875</v>
      </c>
      <c r="AF656" s="35">
        <v>43660.875</v>
      </c>
      <c r="AG656" s="35"/>
      <c r="AH656" s="35">
        <v>43660.875</v>
      </c>
      <c r="AI656" s="34"/>
      <c r="AJ656" s="34">
        <v>0</v>
      </c>
      <c r="AK656" s="34">
        <v>0</v>
      </c>
      <c r="AL656" s="34">
        <v>0</v>
      </c>
      <c r="AM656" s="34">
        <v>0</v>
      </c>
      <c r="AN656" s="34">
        <v>0</v>
      </c>
      <c r="AO656" s="34">
        <v>0</v>
      </c>
      <c r="AP656" s="34" t="s">
        <v>389</v>
      </c>
      <c r="AQ656" s="34">
        <v>35</v>
      </c>
      <c r="AR656" s="34" t="s">
        <v>476</v>
      </c>
      <c r="AS656" s="34">
        <v>306664</v>
      </c>
      <c r="AT656" s="34">
        <v>3066.64</v>
      </c>
      <c r="AU656" s="34" t="s">
        <v>408</v>
      </c>
      <c r="AV656" s="43" t="s">
        <v>1079</v>
      </c>
      <c r="AW656" t="str">
        <f t="shared" si="30"/>
        <v>764698080XLXX VXXXRX DX XUZX RXBXXRX2575.99SIMSIMSIM570122356344761.875ANMEP044761.87528572.87543660.87543660.875000000AMIL35AMIL 400 QC NACIONAL3066643066.64ATIVORepasse</v>
      </c>
      <c r="AX656">
        <f t="shared" si="32"/>
        <v>1</v>
      </c>
      <c r="AY656">
        <v>7</v>
      </c>
      <c r="AZ656">
        <v>1</v>
      </c>
      <c r="BA656">
        <f t="shared" si="31"/>
        <v>1</v>
      </c>
    </row>
    <row r="657" spans="1:53">
      <c r="A657" s="33"/>
      <c r="B657" s="33"/>
      <c r="C657" s="33"/>
      <c r="D657" s="33"/>
      <c r="E657" s="33"/>
      <c r="F657" s="34"/>
      <c r="G657" s="33"/>
      <c r="H657" s="33"/>
      <c r="I657" s="33"/>
      <c r="J657" s="34">
        <v>76469809</v>
      </c>
      <c r="K657" s="29">
        <v>0</v>
      </c>
      <c r="L657" s="34" t="s">
        <v>982</v>
      </c>
      <c r="M657" s="33"/>
      <c r="N657" s="33"/>
      <c r="O657" s="33"/>
      <c r="P657" s="33"/>
      <c r="Q657" s="33"/>
      <c r="R657" s="34">
        <v>1038.1099999999999</v>
      </c>
      <c r="S657" s="34" t="s">
        <v>404</v>
      </c>
      <c r="T657" s="34" t="s">
        <v>404</v>
      </c>
      <c r="U657" s="34" t="s">
        <v>404</v>
      </c>
      <c r="V657" s="34">
        <v>19</v>
      </c>
      <c r="W657" s="34">
        <v>0</v>
      </c>
      <c r="X657" s="34">
        <v>1</v>
      </c>
      <c r="Y657" s="34">
        <v>222851</v>
      </c>
      <c r="Z657" s="35">
        <v>44761.875</v>
      </c>
      <c r="AA657" s="34" t="s">
        <v>387</v>
      </c>
      <c r="AB657" s="34">
        <v>0</v>
      </c>
      <c r="AC657" s="35"/>
      <c r="AD657" s="35">
        <v>44761.875</v>
      </c>
      <c r="AE657" s="35">
        <v>41975.916666666664</v>
      </c>
      <c r="AF657" s="35">
        <v>43660.875</v>
      </c>
      <c r="AG657" s="35"/>
      <c r="AH657" s="35">
        <v>43660.875</v>
      </c>
      <c r="AI657" s="34"/>
      <c r="AJ657" s="34">
        <v>0</v>
      </c>
      <c r="AK657" s="34">
        <v>0</v>
      </c>
      <c r="AL657" s="34">
        <v>0</v>
      </c>
      <c r="AM657" s="34">
        <v>0</v>
      </c>
      <c r="AN657" s="34">
        <v>0</v>
      </c>
      <c r="AO657" s="34">
        <v>0</v>
      </c>
      <c r="AP657" s="34" t="s">
        <v>389</v>
      </c>
      <c r="AQ657" s="34">
        <v>35</v>
      </c>
      <c r="AR657" s="34" t="s">
        <v>476</v>
      </c>
      <c r="AS657" s="34">
        <v>123586</v>
      </c>
      <c r="AT657" s="34">
        <v>1235.8599999999999</v>
      </c>
      <c r="AU657" s="34" t="s">
        <v>408</v>
      </c>
      <c r="AV657" s="43" t="s">
        <v>1079</v>
      </c>
      <c r="AW657" t="str">
        <f t="shared" si="30"/>
        <v>764698090PXDRX XLVX LXRX NXBRXGX1038.11SIMSIMSIM190122285144761.875FNEL044761.87541975.916666666743660.87543660.875000000AMIL35AMIL 400 QC NACIONAL1235861235.86ATIVORepasse</v>
      </c>
      <c r="AX657">
        <f t="shared" si="32"/>
        <v>0</v>
      </c>
      <c r="AY657">
        <v>7</v>
      </c>
      <c r="AZ657">
        <v>1</v>
      </c>
      <c r="BA657">
        <f t="shared" si="31"/>
        <v>0</v>
      </c>
    </row>
    <row r="658" spans="1:53">
      <c r="A658" s="33"/>
      <c r="B658" s="33"/>
      <c r="C658" s="33"/>
      <c r="D658" s="33"/>
      <c r="E658" s="33"/>
      <c r="F658" s="36"/>
      <c r="G658" s="33"/>
      <c r="H658" s="33"/>
      <c r="I658" s="33"/>
      <c r="J658" s="36">
        <v>76469809</v>
      </c>
      <c r="K658" s="30">
        <v>0</v>
      </c>
      <c r="L658" s="36" t="s">
        <v>982</v>
      </c>
      <c r="M658" s="33"/>
      <c r="N658" s="33"/>
      <c r="O658" s="33"/>
      <c r="P658" s="33"/>
      <c r="Q658" s="33"/>
      <c r="R658" s="36">
        <v>1038.1099999999999</v>
      </c>
      <c r="S658" s="36" t="s">
        <v>404</v>
      </c>
      <c r="T658" s="36" t="s">
        <v>404</v>
      </c>
      <c r="U658" s="36" t="s">
        <v>404</v>
      </c>
      <c r="V658" s="36">
        <v>19</v>
      </c>
      <c r="W658" s="36">
        <v>0</v>
      </c>
      <c r="X658" s="36">
        <v>1</v>
      </c>
      <c r="Y658" s="36">
        <v>222851</v>
      </c>
      <c r="Z658" s="37">
        <v>44761.875</v>
      </c>
      <c r="AA658" s="36" t="s">
        <v>387</v>
      </c>
      <c r="AB658" s="36">
        <v>0</v>
      </c>
      <c r="AC658" s="37"/>
      <c r="AD658" s="37">
        <v>44761.875</v>
      </c>
      <c r="AE658" s="37">
        <v>41975.916666666664</v>
      </c>
      <c r="AF658" s="37">
        <v>43660.875</v>
      </c>
      <c r="AG658" s="37"/>
      <c r="AH658" s="37">
        <v>43660.875</v>
      </c>
      <c r="AI658" s="36"/>
      <c r="AJ658" s="36">
        <v>0</v>
      </c>
      <c r="AK658" s="36">
        <v>0</v>
      </c>
      <c r="AL658" s="36">
        <v>0</v>
      </c>
      <c r="AM658" s="36">
        <v>0</v>
      </c>
      <c r="AN658" s="36">
        <v>0</v>
      </c>
      <c r="AO658" s="36">
        <v>0</v>
      </c>
      <c r="AP658" s="36" t="s">
        <v>389</v>
      </c>
      <c r="AQ658" s="36">
        <v>35</v>
      </c>
      <c r="AR658" s="36" t="s">
        <v>476</v>
      </c>
      <c r="AS658" s="36">
        <v>123586</v>
      </c>
      <c r="AT658" s="36">
        <v>1235.8599999999999</v>
      </c>
      <c r="AU658" s="36" t="s">
        <v>408</v>
      </c>
      <c r="AV658" s="43" t="s">
        <v>1079</v>
      </c>
      <c r="AW658" t="str">
        <f t="shared" si="30"/>
        <v>764698090PXDRX XLVX LXRX NXBRXGX1038.11SIMSIMSIM190122285144761.875FNEL044761.87541975.916666666743660.87543660.875000000AMIL35AMIL 400 QC NACIONAL1235861235.86ATIVORepasse</v>
      </c>
      <c r="AX658">
        <f t="shared" si="32"/>
        <v>1</v>
      </c>
      <c r="AY658">
        <v>7</v>
      </c>
      <c r="AZ658">
        <v>1</v>
      </c>
      <c r="BA658">
        <f t="shared" si="31"/>
        <v>1</v>
      </c>
    </row>
    <row r="659" spans="1:53">
      <c r="A659" s="33"/>
      <c r="B659" s="33"/>
      <c r="C659" s="33"/>
      <c r="D659" s="33"/>
      <c r="E659" s="33"/>
      <c r="F659" s="34"/>
      <c r="G659" s="33"/>
      <c r="H659" s="33"/>
      <c r="I659" s="33"/>
      <c r="J659" s="34">
        <v>76469809</v>
      </c>
      <c r="K659" s="29">
        <v>0</v>
      </c>
      <c r="L659" s="34" t="s">
        <v>982</v>
      </c>
      <c r="M659" s="33"/>
      <c r="N659" s="33"/>
      <c r="O659" s="33"/>
      <c r="P659" s="33"/>
      <c r="Q659" s="33"/>
      <c r="R659" s="34">
        <v>1038.1099999999999</v>
      </c>
      <c r="S659" s="34" t="s">
        <v>404</v>
      </c>
      <c r="T659" s="34" t="s">
        <v>404</v>
      </c>
      <c r="U659" s="34" t="s">
        <v>404</v>
      </c>
      <c r="V659" s="34">
        <v>19</v>
      </c>
      <c r="W659" s="34">
        <v>0</v>
      </c>
      <c r="X659" s="34">
        <v>1</v>
      </c>
      <c r="Y659" s="34">
        <v>222851</v>
      </c>
      <c r="Z659" s="35">
        <v>44761.875</v>
      </c>
      <c r="AA659" s="34" t="s">
        <v>387</v>
      </c>
      <c r="AB659" s="34">
        <v>0</v>
      </c>
      <c r="AC659" s="35"/>
      <c r="AD659" s="35">
        <v>44761.875</v>
      </c>
      <c r="AE659" s="35">
        <v>41975.916666666664</v>
      </c>
      <c r="AF659" s="35">
        <v>43660.875</v>
      </c>
      <c r="AG659" s="35"/>
      <c r="AH659" s="35">
        <v>43660.875</v>
      </c>
      <c r="AI659" s="34"/>
      <c r="AJ659" s="34">
        <v>0</v>
      </c>
      <c r="AK659" s="34">
        <v>0</v>
      </c>
      <c r="AL659" s="34">
        <v>0</v>
      </c>
      <c r="AM659" s="34">
        <v>0</v>
      </c>
      <c r="AN659" s="34">
        <v>0</v>
      </c>
      <c r="AO659" s="34">
        <v>0</v>
      </c>
      <c r="AP659" s="34" t="s">
        <v>389</v>
      </c>
      <c r="AQ659" s="34">
        <v>35</v>
      </c>
      <c r="AR659" s="34" t="s">
        <v>476</v>
      </c>
      <c r="AS659" s="34">
        <v>123586</v>
      </c>
      <c r="AT659" s="34">
        <v>1235.8599999999999</v>
      </c>
      <c r="AU659" s="34" t="s">
        <v>408</v>
      </c>
      <c r="AV659" s="43" t="s">
        <v>1079</v>
      </c>
      <c r="AW659" t="str">
        <f t="shared" si="30"/>
        <v>764698090PXDRX XLVX LXRX NXBRXGX1038.11SIMSIMSIM190122285144761.875FNEL044761.87541975.916666666743660.87543660.875000000AMIL35AMIL 400 QC NACIONAL1235861235.86ATIVORepasse</v>
      </c>
      <c r="AX659">
        <f t="shared" si="32"/>
        <v>1</v>
      </c>
      <c r="AY659">
        <v>7</v>
      </c>
      <c r="AZ659">
        <v>1</v>
      </c>
      <c r="BA659">
        <f t="shared" si="31"/>
        <v>1</v>
      </c>
    </row>
    <row r="660" spans="1:53">
      <c r="A660" s="33"/>
      <c r="B660" s="33"/>
      <c r="C660" s="33"/>
      <c r="D660" s="33"/>
      <c r="E660" s="33"/>
      <c r="F660" s="36"/>
      <c r="G660" s="33"/>
      <c r="H660" s="33"/>
      <c r="I660" s="33"/>
      <c r="J660" s="36">
        <v>76475612</v>
      </c>
      <c r="K660" s="30">
        <v>0</v>
      </c>
      <c r="L660" s="36" t="s">
        <v>969</v>
      </c>
      <c r="M660" s="33"/>
      <c r="N660" s="33"/>
      <c r="O660" s="33"/>
      <c r="P660" s="33"/>
      <c r="Q660" s="33"/>
      <c r="R660" s="36">
        <v>858.32</v>
      </c>
      <c r="S660" s="36" t="s">
        <v>404</v>
      </c>
      <c r="T660" s="36" t="s">
        <v>404</v>
      </c>
      <c r="U660" s="36" t="s">
        <v>404</v>
      </c>
      <c r="V660" s="36">
        <v>278</v>
      </c>
      <c r="W660" s="36">
        <v>0</v>
      </c>
      <c r="X660" s="36">
        <v>1</v>
      </c>
      <c r="Y660" s="36">
        <v>213934</v>
      </c>
      <c r="Z660" s="37">
        <v>44761.875</v>
      </c>
      <c r="AA660" s="36" t="s">
        <v>396</v>
      </c>
      <c r="AB660" s="36">
        <v>1</v>
      </c>
      <c r="AC660" s="37"/>
      <c r="AD660" s="37">
        <v>44761.875</v>
      </c>
      <c r="AE660" s="37">
        <v>40333.875</v>
      </c>
      <c r="AF660" s="37">
        <v>43661.875</v>
      </c>
      <c r="AG660" s="37"/>
      <c r="AH660" s="37">
        <v>43660.875</v>
      </c>
      <c r="AI660" s="36"/>
      <c r="AJ660" s="36">
        <v>0</v>
      </c>
      <c r="AK660" s="36">
        <v>0</v>
      </c>
      <c r="AL660" s="36">
        <v>0</v>
      </c>
      <c r="AM660" s="36">
        <v>0</v>
      </c>
      <c r="AN660" s="36">
        <v>0</v>
      </c>
      <c r="AO660" s="36">
        <v>0</v>
      </c>
      <c r="AP660" s="36" t="s">
        <v>389</v>
      </c>
      <c r="AQ660" s="36">
        <v>37</v>
      </c>
      <c r="AR660" s="36" t="s">
        <v>476</v>
      </c>
      <c r="AS660" s="36">
        <v>103411</v>
      </c>
      <c r="AT660" s="36">
        <v>1034.1099999999999</v>
      </c>
      <c r="AU660" s="36" t="s">
        <v>408</v>
      </c>
      <c r="AV660" s="43" t="s">
        <v>1079</v>
      </c>
      <c r="AW660" t="str">
        <f t="shared" si="30"/>
        <v>764756120BXRNXRDX FXGUXRXDX MXRTXN XLMXXDX858.32SIMSIMSIM2780121393444761.875SINDSIME -SINDICATO DOS EMPREENDEDORES INDIVIDUAIS144761.87540333.87543661.87543660.875000000AMIL37AMIL 400 QC NACIONAL1034111034.11ATIVORepasse</v>
      </c>
      <c r="AX660">
        <f t="shared" si="32"/>
        <v>0</v>
      </c>
      <c r="AY660">
        <v>7</v>
      </c>
      <c r="AZ660">
        <v>1</v>
      </c>
      <c r="BA660">
        <f t="shared" si="31"/>
        <v>0</v>
      </c>
    </row>
    <row r="661" spans="1:53">
      <c r="A661" s="33"/>
      <c r="B661" s="33"/>
      <c r="C661" s="33"/>
      <c r="D661" s="33"/>
      <c r="E661" s="33"/>
      <c r="F661" s="34"/>
      <c r="G661" s="33"/>
      <c r="H661" s="33"/>
      <c r="I661" s="33"/>
      <c r="J661" s="34">
        <v>76475612</v>
      </c>
      <c r="K661" s="29">
        <v>0</v>
      </c>
      <c r="L661" s="34" t="s">
        <v>969</v>
      </c>
      <c r="M661" s="33"/>
      <c r="N661" s="33"/>
      <c r="O661" s="33"/>
      <c r="P661" s="33"/>
      <c r="Q661" s="33"/>
      <c r="R661" s="34">
        <v>858.32</v>
      </c>
      <c r="S661" s="34" t="s">
        <v>404</v>
      </c>
      <c r="T661" s="34" t="s">
        <v>404</v>
      </c>
      <c r="U661" s="34" t="s">
        <v>404</v>
      </c>
      <c r="V661" s="34">
        <v>278</v>
      </c>
      <c r="W661" s="34">
        <v>0</v>
      </c>
      <c r="X661" s="34">
        <v>1</v>
      </c>
      <c r="Y661" s="34">
        <v>213934</v>
      </c>
      <c r="Z661" s="35">
        <v>44761.875</v>
      </c>
      <c r="AA661" s="34" t="s">
        <v>396</v>
      </c>
      <c r="AB661" s="34">
        <v>1</v>
      </c>
      <c r="AC661" s="35"/>
      <c r="AD661" s="35">
        <v>44761.875</v>
      </c>
      <c r="AE661" s="35">
        <v>40333.875</v>
      </c>
      <c r="AF661" s="35">
        <v>43661.875</v>
      </c>
      <c r="AG661" s="35"/>
      <c r="AH661" s="35">
        <v>43660.875</v>
      </c>
      <c r="AI661" s="34"/>
      <c r="AJ661" s="34">
        <v>0</v>
      </c>
      <c r="AK661" s="34">
        <v>0</v>
      </c>
      <c r="AL661" s="34">
        <v>0</v>
      </c>
      <c r="AM661" s="34">
        <v>0</v>
      </c>
      <c r="AN661" s="34">
        <v>0</v>
      </c>
      <c r="AO661" s="34">
        <v>0</v>
      </c>
      <c r="AP661" s="34" t="s">
        <v>389</v>
      </c>
      <c r="AQ661" s="34">
        <v>37</v>
      </c>
      <c r="AR661" s="34" t="s">
        <v>476</v>
      </c>
      <c r="AS661" s="34">
        <v>103411</v>
      </c>
      <c r="AT661" s="34">
        <v>1034.1099999999999</v>
      </c>
      <c r="AU661" s="34" t="s">
        <v>408</v>
      </c>
      <c r="AV661" s="43" t="s">
        <v>1079</v>
      </c>
      <c r="AW661" t="str">
        <f t="shared" si="30"/>
        <v>764756120BXRNXRDX FXGUXRXDX MXRTXN XLMXXDX858.32SIMSIMSIM2780121393444761.875SINDSIME -SINDICATO DOS EMPREENDEDORES INDIVIDUAIS144761.87540333.87543661.87543660.875000000AMIL37AMIL 400 QC NACIONAL1034111034.11ATIVORepasse</v>
      </c>
      <c r="AX661">
        <f t="shared" si="32"/>
        <v>1</v>
      </c>
      <c r="AY661">
        <v>7</v>
      </c>
      <c r="AZ661">
        <v>1</v>
      </c>
      <c r="BA661">
        <f t="shared" si="31"/>
        <v>1</v>
      </c>
    </row>
    <row r="662" spans="1:53">
      <c r="A662" s="33"/>
      <c r="B662" s="33"/>
      <c r="C662" s="33"/>
      <c r="D662" s="33"/>
      <c r="E662" s="33"/>
      <c r="F662" s="36"/>
      <c r="G662" s="33"/>
      <c r="H662" s="33"/>
      <c r="I662" s="33"/>
      <c r="J662" s="36">
        <v>76475612</v>
      </c>
      <c r="K662" s="30">
        <v>0</v>
      </c>
      <c r="L662" s="36" t="s">
        <v>969</v>
      </c>
      <c r="M662" s="33"/>
      <c r="N662" s="33"/>
      <c r="O662" s="33"/>
      <c r="P662" s="33"/>
      <c r="Q662" s="33"/>
      <c r="R662" s="36">
        <v>858.32</v>
      </c>
      <c r="S662" s="36" t="s">
        <v>404</v>
      </c>
      <c r="T662" s="36" t="s">
        <v>404</v>
      </c>
      <c r="U662" s="36" t="s">
        <v>404</v>
      </c>
      <c r="V662" s="36">
        <v>278</v>
      </c>
      <c r="W662" s="36">
        <v>0</v>
      </c>
      <c r="X662" s="36">
        <v>1</v>
      </c>
      <c r="Y662" s="36">
        <v>213934</v>
      </c>
      <c r="Z662" s="37">
        <v>44761.875</v>
      </c>
      <c r="AA662" s="36" t="s">
        <v>396</v>
      </c>
      <c r="AB662" s="36">
        <v>1</v>
      </c>
      <c r="AC662" s="37"/>
      <c r="AD662" s="37">
        <v>44761.875</v>
      </c>
      <c r="AE662" s="37">
        <v>40333.875</v>
      </c>
      <c r="AF662" s="37">
        <v>43661.875</v>
      </c>
      <c r="AG662" s="37"/>
      <c r="AH662" s="37">
        <v>43660.875</v>
      </c>
      <c r="AI662" s="36"/>
      <c r="AJ662" s="36">
        <v>0</v>
      </c>
      <c r="AK662" s="36">
        <v>0</v>
      </c>
      <c r="AL662" s="36">
        <v>0</v>
      </c>
      <c r="AM662" s="36">
        <v>0</v>
      </c>
      <c r="AN662" s="36">
        <v>0</v>
      </c>
      <c r="AO662" s="36">
        <v>0</v>
      </c>
      <c r="AP662" s="36" t="s">
        <v>389</v>
      </c>
      <c r="AQ662" s="36">
        <v>37</v>
      </c>
      <c r="AR662" s="36" t="s">
        <v>476</v>
      </c>
      <c r="AS662" s="36">
        <v>103411</v>
      </c>
      <c r="AT662" s="36">
        <v>1034.1099999999999</v>
      </c>
      <c r="AU662" s="36" t="s">
        <v>408</v>
      </c>
      <c r="AV662" s="43" t="s">
        <v>1079</v>
      </c>
      <c r="AW662" t="str">
        <f t="shared" si="30"/>
        <v>764756120BXRNXRDX FXGUXRXDX MXRTXN XLMXXDX858.32SIMSIMSIM2780121393444761.875SINDSIME -SINDICATO DOS EMPREENDEDORES INDIVIDUAIS144761.87540333.87543661.87543660.875000000AMIL37AMIL 400 QC NACIONAL1034111034.11ATIVORepasse</v>
      </c>
      <c r="AX662">
        <f t="shared" si="32"/>
        <v>1</v>
      </c>
      <c r="AY662">
        <v>7</v>
      </c>
      <c r="AZ662">
        <v>1</v>
      </c>
      <c r="BA662">
        <f t="shared" si="31"/>
        <v>1</v>
      </c>
    </row>
    <row r="663" spans="1:53">
      <c r="A663" s="33"/>
      <c r="B663" s="33"/>
      <c r="C663" s="33"/>
      <c r="D663" s="33"/>
      <c r="E663" s="33"/>
      <c r="F663" s="36"/>
      <c r="G663" s="33"/>
      <c r="H663" s="33"/>
      <c r="I663" s="33"/>
      <c r="J663" s="36">
        <v>76477722</v>
      </c>
      <c r="K663" s="30">
        <v>0</v>
      </c>
      <c r="L663" s="36" t="s">
        <v>991</v>
      </c>
      <c r="M663" s="33"/>
      <c r="N663" s="33"/>
      <c r="O663" s="33"/>
      <c r="P663" s="33"/>
      <c r="Q663" s="33"/>
      <c r="R663" s="36">
        <v>1038.1099999999999</v>
      </c>
      <c r="S663" s="36" t="s">
        <v>404</v>
      </c>
      <c r="T663" s="36" t="s">
        <v>404</v>
      </c>
      <c r="U663" s="36" t="s">
        <v>404</v>
      </c>
      <c r="V663" s="36">
        <v>19</v>
      </c>
      <c r="W663" s="36">
        <v>0</v>
      </c>
      <c r="X663" s="36">
        <v>1</v>
      </c>
      <c r="Y663" s="36">
        <v>223739</v>
      </c>
      <c r="Z663" s="37">
        <v>44761.875</v>
      </c>
      <c r="AA663" s="36" t="s">
        <v>387</v>
      </c>
      <c r="AB663" s="36">
        <v>0</v>
      </c>
      <c r="AC663" s="37">
        <v>44755.875</v>
      </c>
      <c r="AD663" s="37">
        <v>44761.875</v>
      </c>
      <c r="AE663" s="37">
        <v>42733.916666666664</v>
      </c>
      <c r="AF663" s="37">
        <v>44755.875</v>
      </c>
      <c r="AG663" s="37"/>
      <c r="AH663" s="37">
        <v>43660.875</v>
      </c>
      <c r="AI663" s="36"/>
      <c r="AJ663" s="36">
        <v>0</v>
      </c>
      <c r="AK663" s="36">
        <v>0</v>
      </c>
      <c r="AL663" s="36">
        <v>0</v>
      </c>
      <c r="AM663" s="36">
        <v>0</v>
      </c>
      <c r="AN663" s="36">
        <v>0</v>
      </c>
      <c r="AO663" s="36">
        <v>0</v>
      </c>
      <c r="AP663" s="36" t="s">
        <v>389</v>
      </c>
      <c r="AQ663" s="36">
        <v>35</v>
      </c>
      <c r="AR663" s="36" t="s">
        <v>476</v>
      </c>
      <c r="AS663" s="36">
        <v>123586</v>
      </c>
      <c r="AT663" s="36">
        <v>1235.8599999999999</v>
      </c>
      <c r="AU663" s="36" t="s">
        <v>391</v>
      </c>
      <c r="AV663" s="43" t="s">
        <v>1079</v>
      </c>
      <c r="AW663" t="str">
        <f t="shared" si="30"/>
        <v>764777220NXWXLX XMXX XUZX1038.11SIMSIMSIM190122373944761.875FNEL044755.87544761.87542733.916666666744755.87543660.875000000AMIL35AMIL 400 QC NACIONAL1235861235.86INATIVORepasse</v>
      </c>
      <c r="AX663">
        <f t="shared" si="32"/>
        <v>0</v>
      </c>
      <c r="AY663">
        <v>7</v>
      </c>
      <c r="AZ663">
        <v>1</v>
      </c>
      <c r="BA663">
        <f t="shared" si="31"/>
        <v>0</v>
      </c>
    </row>
    <row r="664" spans="1:53">
      <c r="A664" s="33"/>
      <c r="B664" s="33"/>
      <c r="C664" s="33"/>
      <c r="D664" s="33"/>
      <c r="E664" s="33"/>
      <c r="F664" s="34"/>
      <c r="G664" s="33"/>
      <c r="H664" s="33"/>
      <c r="I664" s="33"/>
      <c r="J664" s="34">
        <v>76477722</v>
      </c>
      <c r="K664" s="29">
        <v>0</v>
      </c>
      <c r="L664" s="34" t="s">
        <v>991</v>
      </c>
      <c r="M664" s="33"/>
      <c r="N664" s="33"/>
      <c r="O664" s="33"/>
      <c r="P664" s="33"/>
      <c r="Q664" s="33"/>
      <c r="R664" s="34">
        <v>1038.1099999999999</v>
      </c>
      <c r="S664" s="34" t="s">
        <v>404</v>
      </c>
      <c r="T664" s="34" t="s">
        <v>404</v>
      </c>
      <c r="U664" s="34" t="s">
        <v>404</v>
      </c>
      <c r="V664" s="34">
        <v>19</v>
      </c>
      <c r="W664" s="34">
        <v>0</v>
      </c>
      <c r="X664" s="34">
        <v>1</v>
      </c>
      <c r="Y664" s="34">
        <v>223739</v>
      </c>
      <c r="Z664" s="35">
        <v>44761.875</v>
      </c>
      <c r="AA664" s="34" t="s">
        <v>387</v>
      </c>
      <c r="AB664" s="34">
        <v>0</v>
      </c>
      <c r="AC664" s="35">
        <v>44755.875</v>
      </c>
      <c r="AD664" s="35">
        <v>44761.875</v>
      </c>
      <c r="AE664" s="35">
        <v>42733.916666666664</v>
      </c>
      <c r="AF664" s="35">
        <v>44755.875</v>
      </c>
      <c r="AG664" s="35"/>
      <c r="AH664" s="35">
        <v>43660.875</v>
      </c>
      <c r="AI664" s="34"/>
      <c r="AJ664" s="34">
        <v>0</v>
      </c>
      <c r="AK664" s="34">
        <v>0</v>
      </c>
      <c r="AL664" s="34">
        <v>0</v>
      </c>
      <c r="AM664" s="34">
        <v>0</v>
      </c>
      <c r="AN664" s="34">
        <v>0</v>
      </c>
      <c r="AO664" s="34">
        <v>0</v>
      </c>
      <c r="AP664" s="34" t="s">
        <v>389</v>
      </c>
      <c r="AQ664" s="34">
        <v>35</v>
      </c>
      <c r="AR664" s="34" t="s">
        <v>476</v>
      </c>
      <c r="AS664" s="34">
        <v>123586</v>
      </c>
      <c r="AT664" s="34">
        <v>1235.8599999999999</v>
      </c>
      <c r="AU664" s="34" t="s">
        <v>391</v>
      </c>
      <c r="AV664" s="43" t="s">
        <v>1079</v>
      </c>
      <c r="AW664" t="str">
        <f t="shared" si="30"/>
        <v>764777220NXWXLX XMXX XUZX1038.11SIMSIMSIM190122373944761.875FNEL044755.87544761.87542733.916666666744755.87543660.875000000AMIL35AMIL 400 QC NACIONAL1235861235.86INATIVORepasse</v>
      </c>
      <c r="AX664">
        <f t="shared" si="32"/>
        <v>1</v>
      </c>
      <c r="AY664">
        <v>7</v>
      </c>
      <c r="AZ664">
        <v>1</v>
      </c>
      <c r="BA664">
        <f t="shared" si="31"/>
        <v>1</v>
      </c>
    </row>
    <row r="665" spans="1:53">
      <c r="A665" s="33"/>
      <c r="B665" s="33"/>
      <c r="C665" s="33"/>
      <c r="D665" s="33"/>
      <c r="E665" s="33"/>
      <c r="F665" s="36"/>
      <c r="G665" s="33"/>
      <c r="H665" s="33"/>
      <c r="I665" s="33"/>
      <c r="J665" s="36">
        <v>76477722</v>
      </c>
      <c r="K665" s="30">
        <v>0</v>
      </c>
      <c r="L665" s="36" t="s">
        <v>991</v>
      </c>
      <c r="M665" s="33"/>
      <c r="N665" s="33"/>
      <c r="O665" s="33"/>
      <c r="P665" s="33"/>
      <c r="Q665" s="33"/>
      <c r="R665" s="36">
        <v>1038.1099999999999</v>
      </c>
      <c r="S665" s="36" t="s">
        <v>404</v>
      </c>
      <c r="T665" s="36" t="s">
        <v>404</v>
      </c>
      <c r="U665" s="36" t="s">
        <v>404</v>
      </c>
      <c r="V665" s="36">
        <v>19</v>
      </c>
      <c r="W665" s="36">
        <v>0</v>
      </c>
      <c r="X665" s="36">
        <v>1</v>
      </c>
      <c r="Y665" s="36">
        <v>223739</v>
      </c>
      <c r="Z665" s="37">
        <v>44761.875</v>
      </c>
      <c r="AA665" s="36" t="s">
        <v>387</v>
      </c>
      <c r="AB665" s="36">
        <v>0</v>
      </c>
      <c r="AC665" s="37">
        <v>44755.875</v>
      </c>
      <c r="AD665" s="37">
        <v>44761.875</v>
      </c>
      <c r="AE665" s="37">
        <v>42733.916666666664</v>
      </c>
      <c r="AF665" s="37">
        <v>44755.875</v>
      </c>
      <c r="AG665" s="37"/>
      <c r="AH665" s="37">
        <v>43660.875</v>
      </c>
      <c r="AI665" s="36"/>
      <c r="AJ665" s="36">
        <v>0</v>
      </c>
      <c r="AK665" s="36">
        <v>0</v>
      </c>
      <c r="AL665" s="36">
        <v>0</v>
      </c>
      <c r="AM665" s="36">
        <v>0</v>
      </c>
      <c r="AN665" s="36">
        <v>0</v>
      </c>
      <c r="AO665" s="36">
        <v>0</v>
      </c>
      <c r="AP665" s="36" t="s">
        <v>389</v>
      </c>
      <c r="AQ665" s="36">
        <v>35</v>
      </c>
      <c r="AR665" s="36" t="s">
        <v>476</v>
      </c>
      <c r="AS665" s="36">
        <v>123586</v>
      </c>
      <c r="AT665" s="36">
        <v>1235.8599999999999</v>
      </c>
      <c r="AU665" s="36" t="s">
        <v>391</v>
      </c>
      <c r="AV665" s="43" t="s">
        <v>1079</v>
      </c>
      <c r="AW665" t="str">
        <f t="shared" si="30"/>
        <v>764777220NXWXLX XMXX XUZX1038.11SIMSIMSIM190122373944761.875FNEL044755.87544761.87542733.916666666744755.87543660.875000000AMIL35AMIL 400 QC NACIONAL1235861235.86INATIVORepasse</v>
      </c>
      <c r="AX665">
        <f t="shared" si="32"/>
        <v>1</v>
      </c>
      <c r="AY665">
        <v>7</v>
      </c>
      <c r="AZ665">
        <v>1</v>
      </c>
      <c r="BA665">
        <f t="shared" si="31"/>
        <v>1</v>
      </c>
    </row>
    <row r="666" spans="1:53">
      <c r="A666" s="33"/>
      <c r="B666" s="33"/>
      <c r="C666" s="33"/>
      <c r="D666" s="33"/>
      <c r="E666" s="33"/>
      <c r="F666" s="34">
        <v>1189442000</v>
      </c>
      <c r="G666" s="33"/>
      <c r="H666" s="33"/>
      <c r="I666" s="33"/>
      <c r="J666" s="34">
        <v>76578008</v>
      </c>
      <c r="K666" s="29">
        <v>0</v>
      </c>
      <c r="L666" s="34" t="s">
        <v>608</v>
      </c>
      <c r="M666" s="33"/>
      <c r="N666" s="33"/>
      <c r="O666" s="33"/>
      <c r="P666" s="33"/>
      <c r="Q666" s="33"/>
      <c r="R666" s="34">
        <v>635.76</v>
      </c>
      <c r="S666" s="34" t="s">
        <v>404</v>
      </c>
      <c r="T666" s="34" t="s">
        <v>404</v>
      </c>
      <c r="U666" s="34" t="s">
        <v>404</v>
      </c>
      <c r="V666" s="34">
        <v>57</v>
      </c>
      <c r="W666" s="34">
        <v>0</v>
      </c>
      <c r="X666" s="34">
        <v>1</v>
      </c>
      <c r="Y666" s="34">
        <v>223822</v>
      </c>
      <c r="Z666" s="35">
        <v>44777.875</v>
      </c>
      <c r="AA666" s="34" t="s">
        <v>392</v>
      </c>
      <c r="AB666" s="34">
        <v>0</v>
      </c>
      <c r="AC666" s="35"/>
      <c r="AD666" s="35">
        <v>44777.875</v>
      </c>
      <c r="AE666" s="35">
        <v>35705.875</v>
      </c>
      <c r="AF666" s="35">
        <v>43677.875</v>
      </c>
      <c r="AG666" s="35"/>
      <c r="AH666" s="35">
        <v>43677.875</v>
      </c>
      <c r="AI666" s="34"/>
      <c r="AJ666" s="34">
        <v>0</v>
      </c>
      <c r="AK666" s="34">
        <v>0</v>
      </c>
      <c r="AL666" s="34">
        <v>0</v>
      </c>
      <c r="AM666" s="34">
        <v>0</v>
      </c>
      <c r="AN666" s="34">
        <v>0</v>
      </c>
      <c r="AO666" s="34">
        <v>0</v>
      </c>
      <c r="AP666" s="34" t="s">
        <v>389</v>
      </c>
      <c r="AQ666" s="34">
        <v>35</v>
      </c>
      <c r="AR666" s="34" t="s">
        <v>394</v>
      </c>
      <c r="AS666" s="34">
        <v>75684</v>
      </c>
      <c r="AT666" s="34">
        <v>756.84</v>
      </c>
      <c r="AU666" s="34" t="s">
        <v>408</v>
      </c>
      <c r="AV666" s="43" t="s">
        <v>1079</v>
      </c>
      <c r="AW666" t="str">
        <f t="shared" si="30"/>
        <v>1189442000765780080DXYXNX WRXTXNX GRXGXRXX PXX635.76SIMSIMSIM570122382244777.875ANMEP044777.87535705.87543677.87543677.875000000AMIL35NEXT PLUS RM RJ75684756.84ATIVORepasse</v>
      </c>
      <c r="AX666">
        <f t="shared" si="32"/>
        <v>0</v>
      </c>
      <c r="AY666">
        <v>8</v>
      </c>
      <c r="AZ666">
        <v>1</v>
      </c>
      <c r="BA666">
        <f t="shared" si="31"/>
        <v>0</v>
      </c>
    </row>
    <row r="667" spans="1:53">
      <c r="A667" s="33"/>
      <c r="B667" s="33"/>
      <c r="C667" s="33"/>
      <c r="D667" s="33"/>
      <c r="E667" s="33"/>
      <c r="F667" s="36"/>
      <c r="G667" s="33"/>
      <c r="H667" s="33"/>
      <c r="I667" s="33"/>
      <c r="J667" s="36">
        <v>76578012</v>
      </c>
      <c r="K667" s="30">
        <v>0</v>
      </c>
      <c r="L667" s="36" t="s">
        <v>607</v>
      </c>
      <c r="M667" s="33"/>
      <c r="N667" s="33"/>
      <c r="O667" s="33"/>
      <c r="P667" s="33"/>
      <c r="Q667" s="33"/>
      <c r="R667" s="36">
        <v>635.76</v>
      </c>
      <c r="S667" s="36" t="s">
        <v>404</v>
      </c>
      <c r="T667" s="36" t="s">
        <v>404</v>
      </c>
      <c r="U667" s="36" t="s">
        <v>404</v>
      </c>
      <c r="V667" s="36">
        <v>265</v>
      </c>
      <c r="W667" s="36">
        <v>0</v>
      </c>
      <c r="X667" s="36">
        <v>1</v>
      </c>
      <c r="Y667" s="36">
        <v>222949</v>
      </c>
      <c r="Z667" s="37">
        <v>44777.875</v>
      </c>
      <c r="AA667" s="36" t="s">
        <v>575</v>
      </c>
      <c r="AB667" s="36">
        <v>0</v>
      </c>
      <c r="AC667" s="37"/>
      <c r="AD667" s="37">
        <v>44777.875</v>
      </c>
      <c r="AE667" s="37">
        <v>35192.875</v>
      </c>
      <c r="AF667" s="37">
        <v>43677.875</v>
      </c>
      <c r="AG667" s="37"/>
      <c r="AH667" s="37">
        <v>43677.875</v>
      </c>
      <c r="AI667" s="36">
        <v>76578013</v>
      </c>
      <c r="AJ667" s="36">
        <v>3882</v>
      </c>
      <c r="AK667" s="36">
        <v>3188</v>
      </c>
      <c r="AL667" s="36">
        <v>31.88</v>
      </c>
      <c r="AM667" s="36">
        <v>3188</v>
      </c>
      <c r="AN667" s="36">
        <v>38.82</v>
      </c>
      <c r="AO667" s="36">
        <v>3882</v>
      </c>
      <c r="AP667" s="36" t="s">
        <v>389</v>
      </c>
      <c r="AQ667" s="36">
        <v>35</v>
      </c>
      <c r="AR667" s="36" t="s">
        <v>394</v>
      </c>
      <c r="AS667" s="36">
        <v>75684</v>
      </c>
      <c r="AT667" s="36">
        <v>756.84</v>
      </c>
      <c r="AU667" s="36" t="s">
        <v>408</v>
      </c>
      <c r="AV667" s="43" t="s">
        <v>1079</v>
      </c>
      <c r="AW667" t="str">
        <f t="shared" si="30"/>
        <v>765780120LXXNNY XLVX GXNWXLVX NXTXL635.76SIMSIMSIM2650122294944777.875ASCOSERVI044777.87535192.87543677.87543677.875765780133882318831.88318838.823882AMIL35NEXT PLUS RM RJ75684756.84ATIVORepasse</v>
      </c>
      <c r="AX667">
        <f t="shared" si="32"/>
        <v>0</v>
      </c>
      <c r="AY667">
        <v>8</v>
      </c>
      <c r="AZ667">
        <v>1</v>
      </c>
      <c r="BA667">
        <f t="shared" si="31"/>
        <v>0</v>
      </c>
    </row>
    <row r="668" spans="1:53">
      <c r="A668" s="33"/>
      <c r="B668" s="33"/>
      <c r="C668" s="33"/>
      <c r="D668" s="33"/>
      <c r="E668" s="33"/>
      <c r="F668" s="34"/>
      <c r="G668" s="33"/>
      <c r="H668" s="33"/>
      <c r="I668" s="33"/>
      <c r="J668" s="34">
        <v>76578021</v>
      </c>
      <c r="K668" s="29">
        <v>0</v>
      </c>
      <c r="L668" s="34" t="s">
        <v>610</v>
      </c>
      <c r="M668" s="33"/>
      <c r="N668" s="33"/>
      <c r="O668" s="33"/>
      <c r="P668" s="33"/>
      <c r="Q668" s="33"/>
      <c r="R668" s="34">
        <v>2663.71</v>
      </c>
      <c r="S668" s="34" t="s">
        <v>404</v>
      </c>
      <c r="T668" s="34" t="s">
        <v>404</v>
      </c>
      <c r="U668" s="34" t="s">
        <v>404</v>
      </c>
      <c r="V668" s="34">
        <v>278</v>
      </c>
      <c r="W668" s="34">
        <v>0</v>
      </c>
      <c r="X668" s="34">
        <v>1</v>
      </c>
      <c r="Y668" s="34">
        <v>223947</v>
      </c>
      <c r="Z668" s="35">
        <v>44777.875</v>
      </c>
      <c r="AA668" s="34" t="s">
        <v>396</v>
      </c>
      <c r="AB668" s="34">
        <v>0</v>
      </c>
      <c r="AC668" s="35"/>
      <c r="AD668" s="35">
        <v>44777.875</v>
      </c>
      <c r="AE668" s="35">
        <v>26444.875</v>
      </c>
      <c r="AF668" s="35">
        <v>43677.875</v>
      </c>
      <c r="AG668" s="35"/>
      <c r="AH668" s="35">
        <v>43677.875</v>
      </c>
      <c r="AI668" s="34"/>
      <c r="AJ668" s="34">
        <v>0</v>
      </c>
      <c r="AK668" s="34">
        <v>0</v>
      </c>
      <c r="AL668" s="34">
        <v>0</v>
      </c>
      <c r="AM668" s="34">
        <v>0</v>
      </c>
      <c r="AN668" s="34">
        <v>0</v>
      </c>
      <c r="AO668" s="34">
        <v>0</v>
      </c>
      <c r="AP668" s="34" t="s">
        <v>389</v>
      </c>
      <c r="AQ668" s="34">
        <v>35</v>
      </c>
      <c r="AR668" s="34" t="s">
        <v>390</v>
      </c>
      <c r="AS668" s="34">
        <v>320928</v>
      </c>
      <c r="AT668" s="34">
        <v>3209.28</v>
      </c>
      <c r="AU668" s="34" t="s">
        <v>408</v>
      </c>
      <c r="AV668" s="43" t="s">
        <v>1079</v>
      </c>
      <c r="AW668" t="str">
        <f t="shared" si="30"/>
        <v>765780210XNX WRXTXNX XLXVXXRX DX XUX2663.71SIMSIMSIM2780122394744777.875SINDSIME -SINDICATO DOS EMPREENDEDORES INDIVIDUAIS044777.87526444.87543677.87543677.875000000AMIL35AMIL 400 QP NACIONAL3209283209.28ATIVORepasse</v>
      </c>
      <c r="AX668">
        <f t="shared" si="32"/>
        <v>0</v>
      </c>
      <c r="AY668">
        <v>8</v>
      </c>
      <c r="AZ668">
        <v>1</v>
      </c>
      <c r="BA668">
        <f t="shared" si="31"/>
        <v>0</v>
      </c>
    </row>
    <row r="669" spans="1:53">
      <c r="A669" s="33"/>
      <c r="B669" s="33"/>
      <c r="C669" s="33"/>
      <c r="D669" s="33"/>
      <c r="E669" s="33"/>
      <c r="F669" s="36">
        <v>1189449000</v>
      </c>
      <c r="G669" s="33"/>
      <c r="H669" s="33"/>
      <c r="I669" s="33"/>
      <c r="J669" s="36">
        <v>76578032</v>
      </c>
      <c r="K669" s="30">
        <v>0</v>
      </c>
      <c r="L669" s="36" t="s">
        <v>609</v>
      </c>
      <c r="M669" s="33"/>
      <c r="N669" s="33"/>
      <c r="O669" s="33"/>
      <c r="P669" s="33"/>
      <c r="Q669" s="33"/>
      <c r="R669" s="36">
        <v>1622.05</v>
      </c>
      <c r="S669" s="36" t="s">
        <v>404</v>
      </c>
      <c r="T669" s="36" t="s">
        <v>404</v>
      </c>
      <c r="U669" s="36" t="s">
        <v>404</v>
      </c>
      <c r="V669" s="36">
        <v>19</v>
      </c>
      <c r="W669" s="36">
        <v>0</v>
      </c>
      <c r="X669" s="36">
        <v>1</v>
      </c>
      <c r="Y669" s="36">
        <v>223907</v>
      </c>
      <c r="Z669" s="37">
        <v>44777.875</v>
      </c>
      <c r="AA669" s="36" t="s">
        <v>387</v>
      </c>
      <c r="AB669" s="36">
        <v>0</v>
      </c>
      <c r="AC669" s="37"/>
      <c r="AD669" s="37">
        <v>44777.875</v>
      </c>
      <c r="AE669" s="37">
        <v>35121.875</v>
      </c>
      <c r="AF669" s="37">
        <v>43677.875</v>
      </c>
      <c r="AG669" s="37"/>
      <c r="AH669" s="37">
        <v>43677.875</v>
      </c>
      <c r="AI669" s="36"/>
      <c r="AJ669" s="36">
        <v>0</v>
      </c>
      <c r="AK669" s="36">
        <v>0</v>
      </c>
      <c r="AL669" s="36">
        <v>0</v>
      </c>
      <c r="AM669" s="36">
        <v>0</v>
      </c>
      <c r="AN669" s="36">
        <v>0</v>
      </c>
      <c r="AO669" s="36">
        <v>0</v>
      </c>
      <c r="AP669" s="36" t="s">
        <v>389</v>
      </c>
      <c r="AQ669" s="36">
        <v>35</v>
      </c>
      <c r="AR669" s="36" t="s">
        <v>476</v>
      </c>
      <c r="AS669" s="36">
        <v>193102</v>
      </c>
      <c r="AT669" s="36">
        <v>1931.02</v>
      </c>
      <c r="AU669" s="36" t="s">
        <v>408</v>
      </c>
      <c r="AV669" s="43" t="s">
        <v>1079</v>
      </c>
      <c r="AW669" t="str">
        <f t="shared" si="30"/>
        <v>1189449000765780320XVXN WXRNXWK XUZX1622.05SIMSIMSIM190122390744777.875FNEL044777.87535121.87543677.87543677.875000000AMIL35AMIL 400 QC NACIONAL1931021931.02ATIVORepasse</v>
      </c>
      <c r="AX669">
        <f t="shared" si="32"/>
        <v>0</v>
      </c>
      <c r="AY669">
        <v>8</v>
      </c>
      <c r="AZ669">
        <v>1</v>
      </c>
      <c r="BA669">
        <f t="shared" si="31"/>
        <v>0</v>
      </c>
    </row>
    <row r="670" spans="1:53">
      <c r="A670" s="33"/>
      <c r="B670" s="33"/>
      <c r="C670" s="33"/>
      <c r="D670" s="33"/>
      <c r="E670" s="33"/>
      <c r="F670" s="36">
        <v>1189449000</v>
      </c>
      <c r="G670" s="33"/>
      <c r="H670" s="33"/>
      <c r="I670" s="33"/>
      <c r="J670" s="36">
        <v>76578034</v>
      </c>
      <c r="K670" s="30">
        <v>0</v>
      </c>
      <c r="L670" s="36" t="s">
        <v>613</v>
      </c>
      <c r="M670" s="33"/>
      <c r="N670" s="33"/>
      <c r="O670" s="33"/>
      <c r="P670" s="33"/>
      <c r="Q670" s="33"/>
      <c r="R670" s="36">
        <v>260.83999999999997</v>
      </c>
      <c r="S670" s="36" t="s">
        <v>386</v>
      </c>
      <c r="T670" s="36" t="s">
        <v>386</v>
      </c>
      <c r="U670" s="36" t="s">
        <v>386</v>
      </c>
      <c r="V670" s="36">
        <v>19</v>
      </c>
      <c r="W670" s="36">
        <v>0</v>
      </c>
      <c r="X670" s="36">
        <v>1</v>
      </c>
      <c r="Y670" s="36">
        <v>246157</v>
      </c>
      <c r="Z670" s="37">
        <v>44777.875</v>
      </c>
      <c r="AA670" s="36" t="s">
        <v>387</v>
      </c>
      <c r="AB670" s="36">
        <v>0</v>
      </c>
      <c r="AC670" s="37">
        <v>44711.875</v>
      </c>
      <c r="AD670" s="37">
        <v>44777.875</v>
      </c>
      <c r="AE670" s="37">
        <v>37890.875</v>
      </c>
      <c r="AF670" s="37">
        <v>44711.875</v>
      </c>
      <c r="AG670" s="37">
        <v>44711.875</v>
      </c>
      <c r="AH670" s="37">
        <v>43677.875</v>
      </c>
      <c r="AI670" s="36"/>
      <c r="AJ670" s="36">
        <v>0</v>
      </c>
      <c r="AK670" s="36">
        <v>0</v>
      </c>
      <c r="AL670" s="36">
        <v>0</v>
      </c>
      <c r="AM670" s="36">
        <v>0</v>
      </c>
      <c r="AN670" s="36">
        <v>0</v>
      </c>
      <c r="AO670" s="36">
        <v>0</v>
      </c>
      <c r="AP670" s="36" t="s">
        <v>389</v>
      </c>
      <c r="AQ670" s="36"/>
      <c r="AR670" s="36" t="s">
        <v>400</v>
      </c>
      <c r="AS670" s="36">
        <v>31052</v>
      </c>
      <c r="AT670" s="36">
        <v>310.52</v>
      </c>
      <c r="AU670" s="36" t="s">
        <v>391</v>
      </c>
      <c r="AV670" s="43" t="s">
        <v>1079</v>
      </c>
      <c r="AW670" t="str">
        <f t="shared" si="30"/>
        <v>1189449000765780340WXRLX XDUXRDX GXLXTTX GXMX260.84NÃONÃONÃO190124615744777.875FNEL044711.87544777.87537890.87544711.87544711.87543677.875000000AMILNEXT MUNICIPAL SÃO PAULO31052310.52INATIVORepasse</v>
      </c>
      <c r="AX670">
        <f t="shared" si="32"/>
        <v>0</v>
      </c>
      <c r="AY670">
        <v>8</v>
      </c>
      <c r="AZ670">
        <v>1</v>
      </c>
      <c r="BA670">
        <f t="shared" si="31"/>
        <v>0</v>
      </c>
    </row>
    <row r="671" spans="1:53">
      <c r="A671" s="33"/>
      <c r="B671" s="33"/>
      <c r="C671" s="33"/>
      <c r="D671" s="33"/>
      <c r="E671" s="33"/>
      <c r="F671" s="34">
        <v>1189449000</v>
      </c>
      <c r="G671" s="33"/>
      <c r="H671" s="33"/>
      <c r="I671" s="33"/>
      <c r="J671" s="34">
        <v>76581404</v>
      </c>
      <c r="K671" s="29">
        <v>0</v>
      </c>
      <c r="L671" s="34" t="s">
        <v>616</v>
      </c>
      <c r="M671" s="33"/>
      <c r="N671" s="33"/>
      <c r="O671" s="33"/>
      <c r="P671" s="33"/>
      <c r="Q671" s="33"/>
      <c r="R671" s="34">
        <v>1025.04</v>
      </c>
      <c r="S671" s="34" t="s">
        <v>404</v>
      </c>
      <c r="T671" s="34" t="s">
        <v>404</v>
      </c>
      <c r="U671" s="34" t="s">
        <v>404</v>
      </c>
      <c r="V671" s="34">
        <v>19</v>
      </c>
      <c r="W671" s="34">
        <v>0</v>
      </c>
      <c r="X671" s="34">
        <v>1</v>
      </c>
      <c r="Y671" s="34">
        <v>246291</v>
      </c>
      <c r="Z671" s="35">
        <v>44777.875</v>
      </c>
      <c r="AA671" s="34" t="s">
        <v>387</v>
      </c>
      <c r="AB671" s="34">
        <v>0</v>
      </c>
      <c r="AC671" s="35"/>
      <c r="AD671" s="35">
        <v>44777.875</v>
      </c>
      <c r="AE671" s="35">
        <v>27674.875</v>
      </c>
      <c r="AF671" s="35">
        <v>43677.875</v>
      </c>
      <c r="AG671" s="35"/>
      <c r="AH671" s="35">
        <v>43677.875</v>
      </c>
      <c r="AI671" s="34"/>
      <c r="AJ671" s="34">
        <v>0</v>
      </c>
      <c r="AK671" s="34">
        <v>0</v>
      </c>
      <c r="AL671" s="34">
        <v>0</v>
      </c>
      <c r="AM671" s="34">
        <v>0</v>
      </c>
      <c r="AN671" s="34">
        <v>0</v>
      </c>
      <c r="AO671" s="34">
        <v>0</v>
      </c>
      <c r="AP671" s="34" t="s">
        <v>389</v>
      </c>
      <c r="AQ671" s="34">
        <v>35</v>
      </c>
      <c r="AR671" s="34" t="s">
        <v>400</v>
      </c>
      <c r="AS671" s="34">
        <v>122026</v>
      </c>
      <c r="AT671" s="34">
        <v>1220.26</v>
      </c>
      <c r="AU671" s="34" t="s">
        <v>408</v>
      </c>
      <c r="AV671" s="43" t="s">
        <v>1079</v>
      </c>
      <c r="AW671" t="str">
        <f t="shared" si="30"/>
        <v>1189449000765814040JURXNDXR WXXTXNX DX XNTX1025.04SIMSIMSIM190124629144777.875FNEL044777.87527674.87543677.87543677.875000000AMIL35NEXT MUNICIPAL SÃO PAULO1220261220.26ATIVORepasse</v>
      </c>
      <c r="AX671">
        <f t="shared" si="32"/>
        <v>0</v>
      </c>
      <c r="AY671">
        <v>8</v>
      </c>
      <c r="AZ671">
        <v>1</v>
      </c>
      <c r="BA671">
        <f t="shared" si="31"/>
        <v>0</v>
      </c>
    </row>
    <row r="672" spans="1:53">
      <c r="A672" s="33"/>
      <c r="B672" s="33"/>
      <c r="C672" s="33"/>
      <c r="D672" s="33"/>
      <c r="E672" s="33"/>
      <c r="F672" s="34"/>
      <c r="G672" s="33"/>
      <c r="H672" s="33"/>
      <c r="I672" s="33"/>
      <c r="J672" s="34">
        <v>76581410</v>
      </c>
      <c r="K672" s="29">
        <v>0</v>
      </c>
      <c r="L672" s="34" t="s">
        <v>614</v>
      </c>
      <c r="M672" s="33"/>
      <c r="N672" s="33"/>
      <c r="O672" s="33"/>
      <c r="P672" s="33"/>
      <c r="Q672" s="33"/>
      <c r="R672" s="34">
        <v>1025.04</v>
      </c>
      <c r="S672" s="34" t="s">
        <v>404</v>
      </c>
      <c r="T672" s="34" t="s">
        <v>404</v>
      </c>
      <c r="U672" s="34" t="s">
        <v>404</v>
      </c>
      <c r="V672" s="34">
        <v>265</v>
      </c>
      <c r="W672" s="34">
        <v>0</v>
      </c>
      <c r="X672" s="34">
        <v>1</v>
      </c>
      <c r="Y672" s="34">
        <v>246254</v>
      </c>
      <c r="Z672" s="35">
        <v>44777.875</v>
      </c>
      <c r="AA672" s="34" t="s">
        <v>575</v>
      </c>
      <c r="AB672" s="34">
        <v>0</v>
      </c>
      <c r="AC672" s="35">
        <v>44745.875</v>
      </c>
      <c r="AD672" s="35">
        <v>44777.875</v>
      </c>
      <c r="AE672" s="35">
        <v>27438.875</v>
      </c>
      <c r="AF672" s="35">
        <v>44745.875</v>
      </c>
      <c r="AG672" s="35"/>
      <c r="AH672" s="35">
        <v>43677.875</v>
      </c>
      <c r="AI672" s="34"/>
      <c r="AJ672" s="34">
        <v>0</v>
      </c>
      <c r="AK672" s="34">
        <v>0</v>
      </c>
      <c r="AL672" s="34">
        <v>0</v>
      </c>
      <c r="AM672" s="34">
        <v>0</v>
      </c>
      <c r="AN672" s="34">
        <v>0</v>
      </c>
      <c r="AO672" s="34">
        <v>0</v>
      </c>
      <c r="AP672" s="34" t="s">
        <v>389</v>
      </c>
      <c r="AQ672" s="34">
        <v>35</v>
      </c>
      <c r="AR672" s="34" t="s">
        <v>400</v>
      </c>
      <c r="AS672" s="34">
        <v>122026</v>
      </c>
      <c r="AT672" s="34">
        <v>1220.26</v>
      </c>
      <c r="AU672" s="34" t="s">
        <v>391</v>
      </c>
      <c r="AV672" s="43" t="s">
        <v>1079</v>
      </c>
      <c r="AW672" t="str">
        <f t="shared" si="30"/>
        <v>765814100JXNXTX MXNDX WXRNXXRX1025.04SIMSIMSIM2650124625444777.875ASCOSERVI044745.87544777.87527438.87544745.87543677.875000000AMIL35NEXT MUNICIPAL SÃO PAULO1220261220.26INATIVORepasse</v>
      </c>
      <c r="AX672">
        <f t="shared" si="32"/>
        <v>0</v>
      </c>
      <c r="AY672">
        <v>8</v>
      </c>
      <c r="AZ672">
        <v>1</v>
      </c>
      <c r="BA672">
        <f t="shared" si="31"/>
        <v>0</v>
      </c>
    </row>
    <row r="673" spans="1:53">
      <c r="A673" s="33"/>
      <c r="B673" s="33"/>
      <c r="C673" s="33"/>
      <c r="D673" s="33"/>
      <c r="E673" s="33"/>
      <c r="F673" s="36"/>
      <c r="G673" s="33"/>
      <c r="H673" s="33"/>
      <c r="I673" s="33"/>
      <c r="J673" s="36">
        <v>76581411</v>
      </c>
      <c r="K673" s="30">
        <v>0</v>
      </c>
      <c r="L673" s="36" t="s">
        <v>615</v>
      </c>
      <c r="M673" s="33"/>
      <c r="N673" s="33"/>
      <c r="O673" s="33"/>
      <c r="P673" s="33"/>
      <c r="Q673" s="33"/>
      <c r="R673" s="36">
        <v>566.01</v>
      </c>
      <c r="S673" s="36" t="s">
        <v>404</v>
      </c>
      <c r="T673" s="36" t="s">
        <v>404</v>
      </c>
      <c r="U673" s="36" t="s">
        <v>404</v>
      </c>
      <c r="V673" s="36">
        <v>265</v>
      </c>
      <c r="W673" s="36">
        <v>0</v>
      </c>
      <c r="X673" s="36">
        <v>1</v>
      </c>
      <c r="Y673" s="36">
        <v>246254</v>
      </c>
      <c r="Z673" s="37">
        <v>44777.875</v>
      </c>
      <c r="AA673" s="36" t="s">
        <v>575</v>
      </c>
      <c r="AB673" s="36">
        <v>1</v>
      </c>
      <c r="AC673" s="37">
        <v>44745.875</v>
      </c>
      <c r="AD673" s="37">
        <v>44777.875</v>
      </c>
      <c r="AE673" s="37">
        <v>36344.875</v>
      </c>
      <c r="AF673" s="37">
        <v>44745.875</v>
      </c>
      <c r="AG673" s="37"/>
      <c r="AH673" s="37">
        <v>43677.875</v>
      </c>
      <c r="AI673" s="36"/>
      <c r="AJ673" s="36">
        <v>0</v>
      </c>
      <c r="AK673" s="36">
        <v>0</v>
      </c>
      <c r="AL673" s="36">
        <v>0</v>
      </c>
      <c r="AM673" s="36">
        <v>0</v>
      </c>
      <c r="AN673" s="36">
        <v>0</v>
      </c>
      <c r="AO673" s="36">
        <v>0</v>
      </c>
      <c r="AP673" s="36" t="s">
        <v>389</v>
      </c>
      <c r="AQ673" s="36">
        <v>35</v>
      </c>
      <c r="AR673" s="36" t="s">
        <v>400</v>
      </c>
      <c r="AS673" s="36">
        <v>67384</v>
      </c>
      <c r="AT673" s="36">
        <v>673.84</v>
      </c>
      <c r="AU673" s="36" t="s">
        <v>391</v>
      </c>
      <c r="AV673" s="43" t="s">
        <v>1079</v>
      </c>
      <c r="AW673" t="str">
        <f t="shared" si="30"/>
        <v>765814110WXRXLXNX MXNDX WXRNXXRX566.01SIMSIMSIM2650124625444777.875ASCOSERVI144745.87544777.87536344.87544745.87543677.875000000AMIL35NEXT MUNICIPAL SÃO PAULO67384673.84INATIVORepasse</v>
      </c>
      <c r="AX673">
        <f t="shared" si="32"/>
        <v>0</v>
      </c>
      <c r="AY673">
        <v>8</v>
      </c>
      <c r="AZ673">
        <v>1</v>
      </c>
      <c r="BA673">
        <f t="shared" si="31"/>
        <v>0</v>
      </c>
    </row>
    <row r="674" spans="1:53">
      <c r="A674" s="33"/>
      <c r="B674" s="33"/>
      <c r="C674" s="33"/>
      <c r="D674" s="33"/>
      <c r="E674" s="33"/>
      <c r="F674" s="36">
        <v>1189449000</v>
      </c>
      <c r="G674" s="33"/>
      <c r="H674" s="33"/>
      <c r="I674" s="33"/>
      <c r="J674" s="36">
        <v>76581417</v>
      </c>
      <c r="K674" s="30">
        <v>0</v>
      </c>
      <c r="L674" s="36" t="s">
        <v>617</v>
      </c>
      <c r="M674" s="33"/>
      <c r="N674" s="33"/>
      <c r="O674" s="33"/>
      <c r="P674" s="33"/>
      <c r="Q674" s="33"/>
      <c r="R674" s="36">
        <v>416.82</v>
      </c>
      <c r="S674" s="36" t="s">
        <v>404</v>
      </c>
      <c r="T674" s="36" t="s">
        <v>404</v>
      </c>
      <c r="U674" s="36" t="s">
        <v>404</v>
      </c>
      <c r="V674" s="36">
        <v>19</v>
      </c>
      <c r="W674" s="36">
        <v>0</v>
      </c>
      <c r="X674" s="36">
        <v>1</v>
      </c>
      <c r="Y674" s="36">
        <v>246453</v>
      </c>
      <c r="Z674" s="37">
        <v>44777.875</v>
      </c>
      <c r="AA674" s="36" t="s">
        <v>387</v>
      </c>
      <c r="AB674" s="36">
        <v>0</v>
      </c>
      <c r="AC674" s="37"/>
      <c r="AD674" s="37">
        <v>44777.875</v>
      </c>
      <c r="AE674" s="37">
        <v>42864.875</v>
      </c>
      <c r="AF674" s="37">
        <v>44770.875</v>
      </c>
      <c r="AG674" s="37">
        <v>44770.875</v>
      </c>
      <c r="AH674" s="37">
        <v>43677.875</v>
      </c>
      <c r="AI674" s="36"/>
      <c r="AJ674" s="36">
        <v>0</v>
      </c>
      <c r="AK674" s="36">
        <v>0</v>
      </c>
      <c r="AL674" s="36">
        <v>0</v>
      </c>
      <c r="AM674" s="36">
        <v>0</v>
      </c>
      <c r="AN674" s="36">
        <v>0</v>
      </c>
      <c r="AO674" s="36">
        <v>0</v>
      </c>
      <c r="AP674" s="36" t="s">
        <v>389</v>
      </c>
      <c r="AQ674" s="36">
        <v>35</v>
      </c>
      <c r="AR674" s="36" t="s">
        <v>400</v>
      </c>
      <c r="AS674" s="36">
        <v>49621</v>
      </c>
      <c r="AT674" s="36">
        <v>496.21</v>
      </c>
      <c r="AU674" s="36" t="s">
        <v>480</v>
      </c>
      <c r="AV674" s="43" t="s">
        <v>1079</v>
      </c>
      <c r="AW674" t="str">
        <f t="shared" si="30"/>
        <v>1189449000765814170LUWX HXNRXQUX DX XLVX WXTX416.82SIMSIMSIM190124645344777.875FNEL044777.87542864.87544770.87544770.87543677.875000000AMIL35NEXT MUNICIPAL SÃO PAULO49621496.21SUSPENSÃORepasse</v>
      </c>
      <c r="AX674">
        <f t="shared" si="32"/>
        <v>0</v>
      </c>
      <c r="AY674">
        <v>8</v>
      </c>
      <c r="AZ674">
        <v>1</v>
      </c>
      <c r="BA674">
        <f t="shared" si="31"/>
        <v>0</v>
      </c>
    </row>
    <row r="675" spans="1:53">
      <c r="A675" s="33"/>
      <c r="B675" s="33"/>
      <c r="C675" s="33"/>
      <c r="D675" s="33"/>
      <c r="E675" s="33"/>
      <c r="F675" s="34">
        <v>1189449000</v>
      </c>
      <c r="G675" s="33"/>
      <c r="H675" s="33"/>
      <c r="I675" s="33"/>
      <c r="J675" s="34">
        <v>76581419</v>
      </c>
      <c r="K675" s="29">
        <v>0</v>
      </c>
      <c r="L675" s="34" t="s">
        <v>618</v>
      </c>
      <c r="M675" s="33"/>
      <c r="N675" s="33"/>
      <c r="O675" s="33"/>
      <c r="P675" s="33"/>
      <c r="Q675" s="33"/>
      <c r="R675" s="34">
        <v>416.82</v>
      </c>
      <c r="S675" s="34" t="s">
        <v>404</v>
      </c>
      <c r="T675" s="34" t="s">
        <v>404</v>
      </c>
      <c r="U675" s="34" t="s">
        <v>404</v>
      </c>
      <c r="V675" s="34">
        <v>19</v>
      </c>
      <c r="W675" s="34">
        <v>0</v>
      </c>
      <c r="X675" s="34">
        <v>1</v>
      </c>
      <c r="Y675" s="34">
        <v>246454</v>
      </c>
      <c r="Z675" s="35">
        <v>44777.875</v>
      </c>
      <c r="AA675" s="34" t="s">
        <v>387</v>
      </c>
      <c r="AB675" s="34">
        <v>0</v>
      </c>
      <c r="AC675" s="35"/>
      <c r="AD675" s="35">
        <v>44777.875</v>
      </c>
      <c r="AE675" s="35">
        <v>42125.875</v>
      </c>
      <c r="AF675" s="35">
        <v>43677.875</v>
      </c>
      <c r="AG675" s="35"/>
      <c r="AH675" s="35">
        <v>43677.875</v>
      </c>
      <c r="AI675" s="34"/>
      <c r="AJ675" s="34">
        <v>0</v>
      </c>
      <c r="AK675" s="34">
        <v>0</v>
      </c>
      <c r="AL675" s="34">
        <v>0</v>
      </c>
      <c r="AM675" s="34">
        <v>0</v>
      </c>
      <c r="AN675" s="34">
        <v>0</v>
      </c>
      <c r="AO675" s="34">
        <v>0</v>
      </c>
      <c r="AP675" s="34" t="s">
        <v>389</v>
      </c>
      <c r="AQ675" s="34">
        <v>35</v>
      </c>
      <c r="AR675" s="34" t="s">
        <v>601</v>
      </c>
      <c r="AS675" s="34">
        <v>49621</v>
      </c>
      <c r="AT675" s="34">
        <v>496.21</v>
      </c>
      <c r="AU675" s="34" t="s">
        <v>408</v>
      </c>
      <c r="AV675" s="43" t="s">
        <v>1079</v>
      </c>
      <c r="AW675" t="str">
        <f t="shared" si="30"/>
        <v>1189449000765814190MXGUXL PXRXXRX DX XLVX416.82SIMSIMSIM190124645444777.875FNEL044777.87542125.87543677.87543677.875000000AMIL35NEXT ABC 2049621496.21ATIVORepasse</v>
      </c>
      <c r="AX675">
        <f t="shared" si="32"/>
        <v>0</v>
      </c>
      <c r="AY675">
        <v>8</v>
      </c>
      <c r="AZ675">
        <v>1</v>
      </c>
      <c r="BA675">
        <f t="shared" si="31"/>
        <v>0</v>
      </c>
    </row>
    <row r="676" spans="1:53">
      <c r="A676" s="33"/>
      <c r="B676" s="33"/>
      <c r="C676" s="33"/>
      <c r="D676" s="33"/>
      <c r="E676" s="33"/>
      <c r="F676" s="36">
        <v>1189455000</v>
      </c>
      <c r="G676" s="33"/>
      <c r="H676" s="33"/>
      <c r="I676" s="33"/>
      <c r="J676" s="36">
        <v>76581960</v>
      </c>
      <c r="K676" s="30">
        <v>0</v>
      </c>
      <c r="L676" s="36" t="s">
        <v>611</v>
      </c>
      <c r="M676" s="33"/>
      <c r="N676" s="33"/>
      <c r="O676" s="33"/>
      <c r="P676" s="33"/>
      <c r="Q676" s="33"/>
      <c r="R676" s="36">
        <v>2323.64</v>
      </c>
      <c r="S676" s="36" t="s">
        <v>404</v>
      </c>
      <c r="T676" s="36" t="s">
        <v>404</v>
      </c>
      <c r="U676" s="36" t="s">
        <v>404</v>
      </c>
      <c r="V676" s="36">
        <v>19</v>
      </c>
      <c r="W676" s="36">
        <v>0</v>
      </c>
      <c r="X676" s="36">
        <v>1</v>
      </c>
      <c r="Y676" s="36">
        <v>224190</v>
      </c>
      <c r="Z676" s="37">
        <v>44777.875</v>
      </c>
      <c r="AA676" s="36" t="s">
        <v>387</v>
      </c>
      <c r="AB676" s="36">
        <v>0</v>
      </c>
      <c r="AC676" s="37"/>
      <c r="AD676" s="37">
        <v>44777.875</v>
      </c>
      <c r="AE676" s="37">
        <v>31677.875</v>
      </c>
      <c r="AF676" s="37">
        <v>43677.875</v>
      </c>
      <c r="AG676" s="37"/>
      <c r="AH676" s="37">
        <v>43677.875</v>
      </c>
      <c r="AI676" s="36"/>
      <c r="AJ676" s="36">
        <v>0</v>
      </c>
      <c r="AK676" s="36">
        <v>0</v>
      </c>
      <c r="AL676" s="36">
        <v>0</v>
      </c>
      <c r="AM676" s="36">
        <v>0</v>
      </c>
      <c r="AN676" s="36">
        <v>0</v>
      </c>
      <c r="AO676" s="36">
        <v>0</v>
      </c>
      <c r="AP676" s="36" t="s">
        <v>389</v>
      </c>
      <c r="AQ676" s="36">
        <v>35</v>
      </c>
      <c r="AR676" s="36" t="s">
        <v>398</v>
      </c>
      <c r="AS676" s="36">
        <v>276623</v>
      </c>
      <c r="AT676" s="36">
        <v>2766.23</v>
      </c>
      <c r="AU676" s="36" t="s">
        <v>408</v>
      </c>
      <c r="AV676" s="43" t="s">
        <v>1079</v>
      </c>
      <c r="AW676" t="str">
        <f t="shared" si="30"/>
        <v>1189455000765819600LUWX FXRRXXRX DX XBRXU2323.64SIMSIMSIM190122419044777.875FNEL044777.87531677.87543677.87543677.875000000AMIL35AMIL 500 QP NACIONAL2766232766.23ATIVORepasse</v>
      </c>
      <c r="AX676">
        <f t="shared" si="32"/>
        <v>0</v>
      </c>
      <c r="AY676">
        <v>8</v>
      </c>
      <c r="AZ676">
        <v>1</v>
      </c>
      <c r="BA676">
        <f t="shared" si="31"/>
        <v>0</v>
      </c>
    </row>
    <row r="677" spans="1:53">
      <c r="A677" s="33"/>
      <c r="B677" s="33"/>
      <c r="C677" s="33"/>
      <c r="D677" s="33"/>
      <c r="E677" s="33"/>
      <c r="F677" s="34">
        <v>1189455000</v>
      </c>
      <c r="G677" s="33"/>
      <c r="H677" s="33"/>
      <c r="I677" s="33"/>
      <c r="J677" s="34">
        <v>76581961</v>
      </c>
      <c r="K677" s="29">
        <v>0</v>
      </c>
      <c r="L677" s="34" t="s">
        <v>612</v>
      </c>
      <c r="M677" s="33"/>
      <c r="N677" s="33"/>
      <c r="O677" s="33"/>
      <c r="P677" s="33"/>
      <c r="Q677" s="33"/>
      <c r="R677" s="34">
        <v>2212.9899999999998</v>
      </c>
      <c r="S677" s="34" t="s">
        <v>404</v>
      </c>
      <c r="T677" s="34" t="s">
        <v>404</v>
      </c>
      <c r="U677" s="34" t="s">
        <v>404</v>
      </c>
      <c r="V677" s="34">
        <v>19</v>
      </c>
      <c r="W677" s="34">
        <v>0</v>
      </c>
      <c r="X677" s="34">
        <v>1</v>
      </c>
      <c r="Y677" s="34">
        <v>224190</v>
      </c>
      <c r="Z677" s="35">
        <v>44777.875</v>
      </c>
      <c r="AA677" s="34" t="s">
        <v>387</v>
      </c>
      <c r="AB677" s="34">
        <v>1</v>
      </c>
      <c r="AC677" s="35"/>
      <c r="AD677" s="35">
        <v>44777.875</v>
      </c>
      <c r="AE677" s="35">
        <v>33461.875</v>
      </c>
      <c r="AF677" s="35">
        <v>43677.875</v>
      </c>
      <c r="AG677" s="35"/>
      <c r="AH677" s="35">
        <v>43677.875</v>
      </c>
      <c r="AI677" s="34"/>
      <c r="AJ677" s="34">
        <v>0</v>
      </c>
      <c r="AK677" s="34">
        <v>0</v>
      </c>
      <c r="AL677" s="34">
        <v>0</v>
      </c>
      <c r="AM677" s="34">
        <v>0</v>
      </c>
      <c r="AN677" s="34">
        <v>0</v>
      </c>
      <c r="AO677" s="34">
        <v>0</v>
      </c>
      <c r="AP677" s="34" t="s">
        <v>389</v>
      </c>
      <c r="AQ677" s="34">
        <v>35</v>
      </c>
      <c r="AR677" s="34" t="s">
        <v>398</v>
      </c>
      <c r="AS677" s="34">
        <v>263453</v>
      </c>
      <c r="AT677" s="34">
        <v>2634.53</v>
      </c>
      <c r="AU677" s="34" t="s">
        <v>408</v>
      </c>
      <c r="AV677" s="43" t="s">
        <v>1079</v>
      </c>
      <c r="AW677" t="str">
        <f t="shared" si="30"/>
        <v>1189455000765819610MXRTX XNTX MXRXNDX XBRXU2212.99SIMSIMSIM190122419044777.875FNEL144777.87533461.87543677.87543677.875000000AMIL35AMIL 500 QP NACIONAL2634532634.53ATIVORepasse</v>
      </c>
      <c r="AX677">
        <f t="shared" si="32"/>
        <v>0</v>
      </c>
      <c r="AY677">
        <v>8</v>
      </c>
      <c r="AZ677">
        <v>1</v>
      </c>
      <c r="BA677">
        <f t="shared" si="31"/>
        <v>0</v>
      </c>
    </row>
    <row r="678" spans="1:53">
      <c r="A678" s="33"/>
      <c r="B678" s="33"/>
      <c r="C678" s="33"/>
      <c r="D678" s="33"/>
      <c r="E678" s="33"/>
      <c r="F678" s="34"/>
      <c r="G678" s="33"/>
      <c r="H678" s="33"/>
      <c r="I678" s="33"/>
      <c r="J678" s="34">
        <v>76662247</v>
      </c>
      <c r="K678" s="29">
        <v>0</v>
      </c>
      <c r="L678" s="34" t="s">
        <v>992</v>
      </c>
      <c r="M678" s="33"/>
      <c r="N678" s="33"/>
      <c r="O678" s="33"/>
      <c r="P678" s="33"/>
      <c r="Q678" s="33"/>
      <c r="R678" s="34">
        <v>1703.84</v>
      </c>
      <c r="S678" s="34" t="s">
        <v>404</v>
      </c>
      <c r="T678" s="34" t="s">
        <v>404</v>
      </c>
      <c r="U678" s="34" t="s">
        <v>404</v>
      </c>
      <c r="V678" s="34">
        <v>224</v>
      </c>
      <c r="W678" s="34">
        <v>0</v>
      </c>
      <c r="X678" s="34">
        <v>1</v>
      </c>
      <c r="Y678" s="34">
        <v>246633</v>
      </c>
      <c r="Z678" s="35">
        <v>44761.875</v>
      </c>
      <c r="AA678" s="34" t="s">
        <v>535</v>
      </c>
      <c r="AB678" s="34">
        <v>0</v>
      </c>
      <c r="AC678" s="35">
        <v>44755.875</v>
      </c>
      <c r="AD678" s="35">
        <v>44761.875</v>
      </c>
      <c r="AE678" s="35">
        <v>30118.875</v>
      </c>
      <c r="AF678" s="35">
        <v>44755.875</v>
      </c>
      <c r="AG678" s="35"/>
      <c r="AH678" s="35">
        <v>43691.875</v>
      </c>
      <c r="AI678" s="34"/>
      <c r="AJ678" s="34">
        <v>0</v>
      </c>
      <c r="AK678" s="34">
        <v>0</v>
      </c>
      <c r="AL678" s="34">
        <v>0</v>
      </c>
      <c r="AM678" s="34">
        <v>0</v>
      </c>
      <c r="AN678" s="34">
        <v>0</v>
      </c>
      <c r="AO678" s="34">
        <v>0</v>
      </c>
      <c r="AP678" s="34" t="s">
        <v>389</v>
      </c>
      <c r="AQ678" s="34">
        <v>34</v>
      </c>
      <c r="AR678" s="34" t="s">
        <v>476</v>
      </c>
      <c r="AS678" s="34">
        <v>205281</v>
      </c>
      <c r="AT678" s="34">
        <v>2052.81</v>
      </c>
      <c r="AU678" s="34" t="s">
        <v>391</v>
      </c>
      <c r="AV678" s="43" t="s">
        <v>1079</v>
      </c>
      <c r="AW678" t="str">
        <f t="shared" si="30"/>
        <v>766622470XNX WXRXLXNX FXNXWX XNTXNX1703.84SIMSIMSIM2240124663344761.875CRA - BA044755.87544761.87530118.87544755.87543691.875000000AMIL34AMIL 400 QC NACIONAL2052812052.81INATIVORepasse</v>
      </c>
      <c r="AX678">
        <f t="shared" si="32"/>
        <v>0</v>
      </c>
      <c r="AY678">
        <v>7</v>
      </c>
      <c r="AZ678">
        <v>1</v>
      </c>
      <c r="BA678">
        <f t="shared" si="31"/>
        <v>0</v>
      </c>
    </row>
    <row r="679" spans="1:53">
      <c r="A679" s="33"/>
      <c r="B679" s="33"/>
      <c r="C679" s="33"/>
      <c r="D679" s="33"/>
      <c r="E679" s="33"/>
      <c r="F679" s="36"/>
      <c r="G679" s="33"/>
      <c r="H679" s="33"/>
      <c r="I679" s="33"/>
      <c r="J679" s="36">
        <v>76662247</v>
      </c>
      <c r="K679" s="30">
        <v>0</v>
      </c>
      <c r="L679" s="36" t="s">
        <v>992</v>
      </c>
      <c r="M679" s="33"/>
      <c r="N679" s="33"/>
      <c r="O679" s="33"/>
      <c r="P679" s="33"/>
      <c r="Q679" s="33"/>
      <c r="R679" s="36">
        <v>1703.84</v>
      </c>
      <c r="S679" s="36" t="s">
        <v>404</v>
      </c>
      <c r="T679" s="36" t="s">
        <v>404</v>
      </c>
      <c r="U679" s="36" t="s">
        <v>404</v>
      </c>
      <c r="V679" s="36">
        <v>224</v>
      </c>
      <c r="W679" s="36">
        <v>0</v>
      </c>
      <c r="X679" s="36">
        <v>1</v>
      </c>
      <c r="Y679" s="36">
        <v>246633</v>
      </c>
      <c r="Z679" s="37">
        <v>44761.875</v>
      </c>
      <c r="AA679" s="36" t="s">
        <v>535</v>
      </c>
      <c r="AB679" s="36">
        <v>0</v>
      </c>
      <c r="AC679" s="37">
        <v>44755.875</v>
      </c>
      <c r="AD679" s="37">
        <v>44761.875</v>
      </c>
      <c r="AE679" s="37">
        <v>30118.875</v>
      </c>
      <c r="AF679" s="37">
        <v>44755.875</v>
      </c>
      <c r="AG679" s="37"/>
      <c r="AH679" s="37">
        <v>43691.875</v>
      </c>
      <c r="AI679" s="36"/>
      <c r="AJ679" s="36">
        <v>0</v>
      </c>
      <c r="AK679" s="36">
        <v>0</v>
      </c>
      <c r="AL679" s="36">
        <v>0</v>
      </c>
      <c r="AM679" s="36">
        <v>0</v>
      </c>
      <c r="AN679" s="36">
        <v>0</v>
      </c>
      <c r="AO679" s="36">
        <v>0</v>
      </c>
      <c r="AP679" s="36" t="s">
        <v>389</v>
      </c>
      <c r="AQ679" s="36">
        <v>34</v>
      </c>
      <c r="AR679" s="36" t="s">
        <v>476</v>
      </c>
      <c r="AS679" s="36">
        <v>205281</v>
      </c>
      <c r="AT679" s="36">
        <v>2052.81</v>
      </c>
      <c r="AU679" s="36" t="s">
        <v>391</v>
      </c>
      <c r="AV679" s="43" t="s">
        <v>1079</v>
      </c>
      <c r="AW679" t="str">
        <f t="shared" si="30"/>
        <v>766622470XNX WXRXLXNX FXNXWX XNTXNX1703.84SIMSIMSIM2240124663344761.875CRA - BA044755.87544761.87530118.87544755.87543691.875000000AMIL34AMIL 400 QC NACIONAL2052812052.81INATIVORepasse</v>
      </c>
      <c r="AX679">
        <f t="shared" si="32"/>
        <v>1</v>
      </c>
      <c r="AY679">
        <v>7</v>
      </c>
      <c r="AZ679">
        <v>1</v>
      </c>
      <c r="BA679">
        <f t="shared" si="31"/>
        <v>1</v>
      </c>
    </row>
    <row r="680" spans="1:53">
      <c r="A680" s="33"/>
      <c r="B680" s="33"/>
      <c r="C680" s="33"/>
      <c r="D680" s="33"/>
      <c r="E680" s="33"/>
      <c r="F680" s="34"/>
      <c r="G680" s="33"/>
      <c r="H680" s="33"/>
      <c r="I680" s="33"/>
      <c r="J680" s="34">
        <v>76662247</v>
      </c>
      <c r="K680" s="29">
        <v>0</v>
      </c>
      <c r="L680" s="34" t="s">
        <v>992</v>
      </c>
      <c r="M680" s="33"/>
      <c r="N680" s="33"/>
      <c r="O680" s="33"/>
      <c r="P680" s="33"/>
      <c r="Q680" s="33"/>
      <c r="R680" s="34">
        <v>1703.84</v>
      </c>
      <c r="S680" s="34" t="s">
        <v>404</v>
      </c>
      <c r="T680" s="34" t="s">
        <v>404</v>
      </c>
      <c r="U680" s="34" t="s">
        <v>404</v>
      </c>
      <c r="V680" s="34">
        <v>224</v>
      </c>
      <c r="W680" s="34">
        <v>0</v>
      </c>
      <c r="X680" s="34">
        <v>1</v>
      </c>
      <c r="Y680" s="34">
        <v>246633</v>
      </c>
      <c r="Z680" s="35">
        <v>44761.875</v>
      </c>
      <c r="AA680" s="34" t="s">
        <v>535</v>
      </c>
      <c r="AB680" s="34">
        <v>0</v>
      </c>
      <c r="AC680" s="35">
        <v>44755.875</v>
      </c>
      <c r="AD680" s="35">
        <v>44761.875</v>
      </c>
      <c r="AE680" s="35">
        <v>30118.875</v>
      </c>
      <c r="AF680" s="35">
        <v>44755.875</v>
      </c>
      <c r="AG680" s="35"/>
      <c r="AH680" s="35">
        <v>43691.875</v>
      </c>
      <c r="AI680" s="34"/>
      <c r="AJ680" s="34">
        <v>0</v>
      </c>
      <c r="AK680" s="34">
        <v>0</v>
      </c>
      <c r="AL680" s="34">
        <v>0</v>
      </c>
      <c r="AM680" s="34">
        <v>0</v>
      </c>
      <c r="AN680" s="34">
        <v>0</v>
      </c>
      <c r="AO680" s="34">
        <v>0</v>
      </c>
      <c r="AP680" s="34" t="s">
        <v>389</v>
      </c>
      <c r="AQ680" s="34">
        <v>34</v>
      </c>
      <c r="AR680" s="34" t="s">
        <v>476</v>
      </c>
      <c r="AS680" s="34">
        <v>205281</v>
      </c>
      <c r="AT680" s="34">
        <v>2052.81</v>
      </c>
      <c r="AU680" s="34" t="s">
        <v>391</v>
      </c>
      <c r="AV680" s="43" t="s">
        <v>1079</v>
      </c>
      <c r="AW680" t="str">
        <f t="shared" si="30"/>
        <v>766622470XNX WXRXLXNX FXNXWX XNTXNX1703.84SIMSIMSIM2240124663344761.875CRA - BA044755.87544761.87530118.87544755.87543691.875000000AMIL34AMIL 400 QC NACIONAL2052812052.81INATIVORepasse</v>
      </c>
      <c r="AX680">
        <f t="shared" si="32"/>
        <v>1</v>
      </c>
      <c r="AY680">
        <v>7</v>
      </c>
      <c r="AZ680">
        <v>1</v>
      </c>
      <c r="BA680">
        <f t="shared" si="31"/>
        <v>1</v>
      </c>
    </row>
    <row r="681" spans="1:53">
      <c r="A681" s="33"/>
      <c r="B681" s="33"/>
      <c r="C681" s="33"/>
      <c r="D681" s="33"/>
      <c r="E681" s="33"/>
      <c r="F681" s="36"/>
      <c r="G681" s="33"/>
      <c r="H681" s="33"/>
      <c r="I681" s="33"/>
      <c r="J681" s="36">
        <v>76662248</v>
      </c>
      <c r="K681" s="30">
        <v>0</v>
      </c>
      <c r="L681" s="36" t="s">
        <v>993</v>
      </c>
      <c r="M681" s="33"/>
      <c r="N681" s="33"/>
      <c r="O681" s="33"/>
      <c r="P681" s="33"/>
      <c r="Q681" s="33"/>
      <c r="R681" s="36">
        <v>1991.46</v>
      </c>
      <c r="S681" s="36" t="s">
        <v>404</v>
      </c>
      <c r="T681" s="36" t="s">
        <v>404</v>
      </c>
      <c r="U681" s="36" t="s">
        <v>404</v>
      </c>
      <c r="V681" s="36">
        <v>278</v>
      </c>
      <c r="W681" s="36">
        <v>0</v>
      </c>
      <c r="X681" s="36">
        <v>1</v>
      </c>
      <c r="Y681" s="36">
        <v>246637</v>
      </c>
      <c r="Z681" s="37">
        <v>44761.875</v>
      </c>
      <c r="AA681" s="36" t="s">
        <v>396</v>
      </c>
      <c r="AB681" s="36">
        <v>0</v>
      </c>
      <c r="AC681" s="37">
        <v>44747.875</v>
      </c>
      <c r="AD681" s="37">
        <v>44761.875</v>
      </c>
      <c r="AE681" s="37">
        <v>26726.875</v>
      </c>
      <c r="AF681" s="37">
        <v>44747.875</v>
      </c>
      <c r="AG681" s="37"/>
      <c r="AH681" s="37">
        <v>43691.875</v>
      </c>
      <c r="AI681" s="36"/>
      <c r="AJ681" s="36">
        <v>0</v>
      </c>
      <c r="AK681" s="36">
        <v>0</v>
      </c>
      <c r="AL681" s="36">
        <v>0</v>
      </c>
      <c r="AM681" s="36">
        <v>0</v>
      </c>
      <c r="AN681" s="36">
        <v>0</v>
      </c>
      <c r="AO681" s="36">
        <v>0</v>
      </c>
      <c r="AP681" s="36" t="s">
        <v>389</v>
      </c>
      <c r="AQ681" s="36">
        <v>34</v>
      </c>
      <c r="AR681" s="36" t="s">
        <v>478</v>
      </c>
      <c r="AS681" s="36">
        <v>239937</v>
      </c>
      <c r="AT681" s="36">
        <v>2399.37</v>
      </c>
      <c r="AU681" s="36" t="s">
        <v>391</v>
      </c>
      <c r="AV681" s="43" t="s">
        <v>1079</v>
      </c>
      <c r="AW681" t="str">
        <f t="shared" si="30"/>
        <v>766622480MXGDX XNTXNX LXMX1991.46SIMSIMSIM2780124663744761.875SINDSIME -SINDICATO DOS EMPREENDEDORES INDIVIDUAIS044747.87544761.87526726.87544747.87543691.875000000AMIL34AMIL 400 QC NACIONAL COPART2399372399.37INATIVORepasse</v>
      </c>
      <c r="AX681">
        <f t="shared" si="32"/>
        <v>0</v>
      </c>
      <c r="AY681">
        <v>7</v>
      </c>
      <c r="AZ681">
        <v>1</v>
      </c>
      <c r="BA681">
        <f t="shared" si="31"/>
        <v>0</v>
      </c>
    </row>
    <row r="682" spans="1:53">
      <c r="A682" s="33"/>
      <c r="B682" s="33"/>
      <c r="C682" s="33"/>
      <c r="D682" s="33"/>
      <c r="E682" s="33"/>
      <c r="F682" s="34"/>
      <c r="G682" s="33"/>
      <c r="H682" s="33"/>
      <c r="I682" s="33"/>
      <c r="J682" s="34">
        <v>76662248</v>
      </c>
      <c r="K682" s="29">
        <v>0</v>
      </c>
      <c r="L682" s="34" t="s">
        <v>993</v>
      </c>
      <c r="M682" s="33"/>
      <c r="N682" s="33"/>
      <c r="O682" s="33"/>
      <c r="P682" s="33"/>
      <c r="Q682" s="33"/>
      <c r="R682" s="34">
        <v>1991.46</v>
      </c>
      <c r="S682" s="34" t="s">
        <v>404</v>
      </c>
      <c r="T682" s="34" t="s">
        <v>404</v>
      </c>
      <c r="U682" s="34" t="s">
        <v>404</v>
      </c>
      <c r="V682" s="34">
        <v>278</v>
      </c>
      <c r="W682" s="34">
        <v>0</v>
      </c>
      <c r="X682" s="34">
        <v>1</v>
      </c>
      <c r="Y682" s="34">
        <v>246637</v>
      </c>
      <c r="Z682" s="35">
        <v>44761.875</v>
      </c>
      <c r="AA682" s="34" t="s">
        <v>396</v>
      </c>
      <c r="AB682" s="34">
        <v>0</v>
      </c>
      <c r="AC682" s="35">
        <v>44747.875</v>
      </c>
      <c r="AD682" s="35">
        <v>44761.875</v>
      </c>
      <c r="AE682" s="35">
        <v>26726.875</v>
      </c>
      <c r="AF682" s="35">
        <v>44747.875</v>
      </c>
      <c r="AG682" s="35"/>
      <c r="AH682" s="35">
        <v>43691.875</v>
      </c>
      <c r="AI682" s="34"/>
      <c r="AJ682" s="34">
        <v>0</v>
      </c>
      <c r="AK682" s="34">
        <v>0</v>
      </c>
      <c r="AL682" s="34">
        <v>0</v>
      </c>
      <c r="AM682" s="34">
        <v>0</v>
      </c>
      <c r="AN682" s="34">
        <v>0</v>
      </c>
      <c r="AO682" s="34">
        <v>0</v>
      </c>
      <c r="AP682" s="34" t="s">
        <v>389</v>
      </c>
      <c r="AQ682" s="34">
        <v>34</v>
      </c>
      <c r="AR682" s="34" t="s">
        <v>478</v>
      </c>
      <c r="AS682" s="34">
        <v>239937</v>
      </c>
      <c r="AT682" s="34">
        <v>2399.37</v>
      </c>
      <c r="AU682" s="34" t="s">
        <v>391</v>
      </c>
      <c r="AV682" s="43" t="s">
        <v>1079</v>
      </c>
      <c r="AW682" t="str">
        <f t="shared" si="30"/>
        <v>766622480MXGDX XNTXNX LXMX1991.46SIMSIMSIM2780124663744761.875SINDSIME -SINDICATO DOS EMPREENDEDORES INDIVIDUAIS044747.87544761.87526726.87544747.87543691.875000000AMIL34AMIL 400 QC NACIONAL COPART2399372399.37INATIVORepasse</v>
      </c>
      <c r="AX682">
        <f t="shared" si="32"/>
        <v>1</v>
      </c>
      <c r="AY682">
        <v>7</v>
      </c>
      <c r="AZ682">
        <v>1</v>
      </c>
      <c r="BA682">
        <f t="shared" si="31"/>
        <v>1</v>
      </c>
    </row>
    <row r="683" spans="1:53">
      <c r="A683" s="33"/>
      <c r="B683" s="33"/>
      <c r="C683" s="33"/>
      <c r="D683" s="33"/>
      <c r="E683" s="33"/>
      <c r="F683" s="36"/>
      <c r="G683" s="33"/>
      <c r="H683" s="33"/>
      <c r="I683" s="33"/>
      <c r="J683" s="36">
        <v>76662248</v>
      </c>
      <c r="K683" s="30">
        <v>0</v>
      </c>
      <c r="L683" s="36" t="s">
        <v>993</v>
      </c>
      <c r="M683" s="33"/>
      <c r="N683" s="33"/>
      <c r="O683" s="33"/>
      <c r="P683" s="33"/>
      <c r="Q683" s="33"/>
      <c r="R683" s="36">
        <v>1991.46</v>
      </c>
      <c r="S683" s="36" t="s">
        <v>404</v>
      </c>
      <c r="T683" s="36" t="s">
        <v>404</v>
      </c>
      <c r="U683" s="36" t="s">
        <v>404</v>
      </c>
      <c r="V683" s="36">
        <v>278</v>
      </c>
      <c r="W683" s="36">
        <v>0</v>
      </c>
      <c r="X683" s="36">
        <v>1</v>
      </c>
      <c r="Y683" s="36">
        <v>246637</v>
      </c>
      <c r="Z683" s="37">
        <v>44761.875</v>
      </c>
      <c r="AA683" s="36" t="s">
        <v>396</v>
      </c>
      <c r="AB683" s="36">
        <v>0</v>
      </c>
      <c r="AC683" s="37">
        <v>44747.875</v>
      </c>
      <c r="AD683" s="37">
        <v>44761.875</v>
      </c>
      <c r="AE683" s="37">
        <v>26726.875</v>
      </c>
      <c r="AF683" s="37">
        <v>44747.875</v>
      </c>
      <c r="AG683" s="37"/>
      <c r="AH683" s="37">
        <v>43691.875</v>
      </c>
      <c r="AI683" s="36"/>
      <c r="AJ683" s="36">
        <v>0</v>
      </c>
      <c r="AK683" s="36">
        <v>0</v>
      </c>
      <c r="AL683" s="36">
        <v>0</v>
      </c>
      <c r="AM683" s="36">
        <v>0</v>
      </c>
      <c r="AN683" s="36">
        <v>0</v>
      </c>
      <c r="AO683" s="36">
        <v>0</v>
      </c>
      <c r="AP683" s="36" t="s">
        <v>389</v>
      </c>
      <c r="AQ683" s="36">
        <v>34</v>
      </c>
      <c r="AR683" s="36" t="s">
        <v>478</v>
      </c>
      <c r="AS683" s="36">
        <v>239937</v>
      </c>
      <c r="AT683" s="36">
        <v>2399.37</v>
      </c>
      <c r="AU683" s="36" t="s">
        <v>391</v>
      </c>
      <c r="AV683" s="43" t="s">
        <v>1079</v>
      </c>
      <c r="AW683" t="str">
        <f t="shared" si="30"/>
        <v>766622480MXGDX XNTXNX LXMX1991.46SIMSIMSIM2780124663744761.875SINDSIME -SINDICATO DOS EMPREENDEDORES INDIVIDUAIS044747.87544761.87526726.87544747.87543691.875000000AMIL34AMIL 400 QC NACIONAL COPART2399372399.37INATIVORepasse</v>
      </c>
      <c r="AX683">
        <f t="shared" si="32"/>
        <v>1</v>
      </c>
      <c r="AY683">
        <v>7</v>
      </c>
      <c r="AZ683">
        <v>1</v>
      </c>
      <c r="BA683">
        <f t="shared" si="31"/>
        <v>1</v>
      </c>
    </row>
    <row r="684" spans="1:53">
      <c r="A684" s="33"/>
      <c r="B684" s="33"/>
      <c r="C684" s="33"/>
      <c r="D684" s="33"/>
      <c r="E684" s="33"/>
      <c r="F684" s="34"/>
      <c r="G684" s="33"/>
      <c r="H684" s="33"/>
      <c r="I684" s="33"/>
      <c r="J684" s="34">
        <v>76662258</v>
      </c>
      <c r="K684" s="29">
        <v>0</v>
      </c>
      <c r="L684" s="34" t="s">
        <v>997</v>
      </c>
      <c r="M684" s="33"/>
      <c r="N684" s="33"/>
      <c r="O684" s="33"/>
      <c r="P684" s="33"/>
      <c r="Q684" s="33"/>
      <c r="R684" s="34">
        <v>1703.84</v>
      </c>
      <c r="S684" s="34" t="s">
        <v>404</v>
      </c>
      <c r="T684" s="34" t="s">
        <v>404</v>
      </c>
      <c r="U684" s="34" t="s">
        <v>404</v>
      </c>
      <c r="V684" s="34">
        <v>234</v>
      </c>
      <c r="W684" s="34">
        <v>0</v>
      </c>
      <c r="X684" s="34">
        <v>1</v>
      </c>
      <c r="Y684" s="34">
        <v>246954</v>
      </c>
      <c r="Z684" s="35">
        <v>44761.875</v>
      </c>
      <c r="AA684" s="34" t="s">
        <v>766</v>
      </c>
      <c r="AB684" s="34">
        <v>0</v>
      </c>
      <c r="AC684" s="35"/>
      <c r="AD684" s="35">
        <v>44761.875</v>
      </c>
      <c r="AE684" s="35">
        <v>30453.875</v>
      </c>
      <c r="AF684" s="35">
        <v>43691.875</v>
      </c>
      <c r="AG684" s="35"/>
      <c r="AH684" s="35">
        <v>43691.875</v>
      </c>
      <c r="AI684" s="34"/>
      <c r="AJ684" s="34">
        <v>0</v>
      </c>
      <c r="AK684" s="34">
        <v>0</v>
      </c>
      <c r="AL684" s="34">
        <v>0</v>
      </c>
      <c r="AM684" s="34">
        <v>0</v>
      </c>
      <c r="AN684" s="34">
        <v>0</v>
      </c>
      <c r="AO684" s="34">
        <v>0</v>
      </c>
      <c r="AP684" s="34" t="s">
        <v>389</v>
      </c>
      <c r="AQ684" s="34">
        <v>34</v>
      </c>
      <c r="AR684" s="34" t="s">
        <v>476</v>
      </c>
      <c r="AS684" s="34">
        <v>205281</v>
      </c>
      <c r="AT684" s="34">
        <v>2052.81</v>
      </c>
      <c r="AU684" s="34" t="s">
        <v>408</v>
      </c>
      <c r="AV684" s="43" t="s">
        <v>1079</v>
      </c>
      <c r="AW684" t="str">
        <f t="shared" si="30"/>
        <v>766622580LUWXXNX XNTX XLVX1703.84SIMSIMSIM2340124695444761.875SINDIFARMA - BA044761.87530453.87543691.87543691.875000000AMIL34AMIL 400 QC NACIONAL2052812052.81ATIVORepasse</v>
      </c>
      <c r="AX684">
        <f t="shared" si="32"/>
        <v>0</v>
      </c>
      <c r="AY684">
        <v>7</v>
      </c>
      <c r="AZ684">
        <v>1</v>
      </c>
      <c r="BA684">
        <f t="shared" si="31"/>
        <v>0</v>
      </c>
    </row>
    <row r="685" spans="1:53">
      <c r="A685" s="33"/>
      <c r="B685" s="33"/>
      <c r="C685" s="33"/>
      <c r="D685" s="33"/>
      <c r="E685" s="33"/>
      <c r="F685" s="36"/>
      <c r="G685" s="33"/>
      <c r="H685" s="33"/>
      <c r="I685" s="33"/>
      <c r="J685" s="36">
        <v>76662258</v>
      </c>
      <c r="K685" s="30">
        <v>0</v>
      </c>
      <c r="L685" s="36" t="s">
        <v>997</v>
      </c>
      <c r="M685" s="33"/>
      <c r="N685" s="33"/>
      <c r="O685" s="33"/>
      <c r="P685" s="33"/>
      <c r="Q685" s="33"/>
      <c r="R685" s="36">
        <v>1703.84</v>
      </c>
      <c r="S685" s="36" t="s">
        <v>404</v>
      </c>
      <c r="T685" s="36" t="s">
        <v>404</v>
      </c>
      <c r="U685" s="36" t="s">
        <v>404</v>
      </c>
      <c r="V685" s="36">
        <v>234</v>
      </c>
      <c r="W685" s="36">
        <v>0</v>
      </c>
      <c r="X685" s="36">
        <v>1</v>
      </c>
      <c r="Y685" s="36">
        <v>246954</v>
      </c>
      <c r="Z685" s="37">
        <v>44761.875</v>
      </c>
      <c r="AA685" s="36" t="s">
        <v>766</v>
      </c>
      <c r="AB685" s="36">
        <v>0</v>
      </c>
      <c r="AC685" s="37"/>
      <c r="AD685" s="37">
        <v>44761.875</v>
      </c>
      <c r="AE685" s="37">
        <v>30453.875</v>
      </c>
      <c r="AF685" s="37">
        <v>43691.875</v>
      </c>
      <c r="AG685" s="37"/>
      <c r="AH685" s="37">
        <v>43691.875</v>
      </c>
      <c r="AI685" s="36"/>
      <c r="AJ685" s="36">
        <v>0</v>
      </c>
      <c r="AK685" s="36">
        <v>0</v>
      </c>
      <c r="AL685" s="36">
        <v>0</v>
      </c>
      <c r="AM685" s="36">
        <v>0</v>
      </c>
      <c r="AN685" s="36">
        <v>0</v>
      </c>
      <c r="AO685" s="36">
        <v>0</v>
      </c>
      <c r="AP685" s="36" t="s">
        <v>389</v>
      </c>
      <c r="AQ685" s="36">
        <v>34</v>
      </c>
      <c r="AR685" s="36" t="s">
        <v>476</v>
      </c>
      <c r="AS685" s="36">
        <v>205281</v>
      </c>
      <c r="AT685" s="36">
        <v>2052.81</v>
      </c>
      <c r="AU685" s="36" t="s">
        <v>408</v>
      </c>
      <c r="AV685" s="43" t="s">
        <v>1079</v>
      </c>
      <c r="AW685" t="str">
        <f t="shared" si="30"/>
        <v>766622580LUWXXNX XNTX XLVX1703.84SIMSIMSIM2340124695444761.875SINDIFARMA - BA044761.87530453.87543691.87543691.875000000AMIL34AMIL 400 QC NACIONAL2052812052.81ATIVORepasse</v>
      </c>
      <c r="AX685">
        <f t="shared" si="32"/>
        <v>1</v>
      </c>
      <c r="AY685">
        <v>7</v>
      </c>
      <c r="AZ685">
        <v>1</v>
      </c>
      <c r="BA685">
        <f t="shared" si="31"/>
        <v>1</v>
      </c>
    </row>
    <row r="686" spans="1:53">
      <c r="A686" s="33"/>
      <c r="B686" s="33"/>
      <c r="C686" s="33"/>
      <c r="D686" s="33"/>
      <c r="E686" s="33"/>
      <c r="F686" s="34"/>
      <c r="G686" s="33"/>
      <c r="H686" s="33"/>
      <c r="I686" s="33"/>
      <c r="J686" s="34">
        <v>76662258</v>
      </c>
      <c r="K686" s="29">
        <v>0</v>
      </c>
      <c r="L686" s="34" t="s">
        <v>997</v>
      </c>
      <c r="M686" s="33"/>
      <c r="N686" s="33"/>
      <c r="O686" s="33"/>
      <c r="P686" s="33"/>
      <c r="Q686" s="33"/>
      <c r="R686" s="34">
        <v>1703.84</v>
      </c>
      <c r="S686" s="34" t="s">
        <v>404</v>
      </c>
      <c r="T686" s="34" t="s">
        <v>404</v>
      </c>
      <c r="U686" s="34" t="s">
        <v>404</v>
      </c>
      <c r="V686" s="34">
        <v>234</v>
      </c>
      <c r="W686" s="34">
        <v>0</v>
      </c>
      <c r="X686" s="34">
        <v>1</v>
      </c>
      <c r="Y686" s="34">
        <v>246954</v>
      </c>
      <c r="Z686" s="35">
        <v>44761.875</v>
      </c>
      <c r="AA686" s="34" t="s">
        <v>766</v>
      </c>
      <c r="AB686" s="34">
        <v>0</v>
      </c>
      <c r="AC686" s="35"/>
      <c r="AD686" s="35">
        <v>44761.875</v>
      </c>
      <c r="AE686" s="35">
        <v>30453.875</v>
      </c>
      <c r="AF686" s="35">
        <v>43691.875</v>
      </c>
      <c r="AG686" s="35"/>
      <c r="AH686" s="35">
        <v>43691.875</v>
      </c>
      <c r="AI686" s="34"/>
      <c r="AJ686" s="34">
        <v>0</v>
      </c>
      <c r="AK686" s="34">
        <v>0</v>
      </c>
      <c r="AL686" s="34">
        <v>0</v>
      </c>
      <c r="AM686" s="34">
        <v>0</v>
      </c>
      <c r="AN686" s="34">
        <v>0</v>
      </c>
      <c r="AO686" s="34">
        <v>0</v>
      </c>
      <c r="AP686" s="34" t="s">
        <v>389</v>
      </c>
      <c r="AQ686" s="34">
        <v>34</v>
      </c>
      <c r="AR686" s="34" t="s">
        <v>476</v>
      </c>
      <c r="AS686" s="34">
        <v>205281</v>
      </c>
      <c r="AT686" s="34">
        <v>2052.81</v>
      </c>
      <c r="AU686" s="34" t="s">
        <v>408</v>
      </c>
      <c r="AV686" s="43" t="s">
        <v>1079</v>
      </c>
      <c r="AW686" t="str">
        <f t="shared" si="30"/>
        <v>766622580LUWXXNX XNTX XLVX1703.84SIMSIMSIM2340124695444761.875SINDIFARMA - BA044761.87530453.87543691.87543691.875000000AMIL34AMIL 400 QC NACIONAL2052812052.81ATIVORepasse</v>
      </c>
      <c r="AX686">
        <f t="shared" si="32"/>
        <v>1</v>
      </c>
      <c r="AY686">
        <v>7</v>
      </c>
      <c r="AZ686">
        <v>1</v>
      </c>
      <c r="BA686">
        <f t="shared" si="31"/>
        <v>1</v>
      </c>
    </row>
    <row r="687" spans="1:53">
      <c r="A687" s="33"/>
      <c r="B687" s="33"/>
      <c r="C687" s="33"/>
      <c r="D687" s="33"/>
      <c r="E687" s="33"/>
      <c r="F687" s="36"/>
      <c r="G687" s="33"/>
      <c r="H687" s="33"/>
      <c r="I687" s="33"/>
      <c r="J687" s="36">
        <v>76662260</v>
      </c>
      <c r="K687" s="30">
        <v>0</v>
      </c>
      <c r="L687" s="36" t="s">
        <v>998</v>
      </c>
      <c r="M687" s="33"/>
      <c r="N687" s="33"/>
      <c r="O687" s="33"/>
      <c r="P687" s="33"/>
      <c r="Q687" s="33"/>
      <c r="R687" s="36">
        <v>1287.56</v>
      </c>
      <c r="S687" s="36" t="s">
        <v>404</v>
      </c>
      <c r="T687" s="36" t="s">
        <v>404</v>
      </c>
      <c r="U687" s="36" t="s">
        <v>404</v>
      </c>
      <c r="V687" s="36">
        <v>19</v>
      </c>
      <c r="W687" s="36">
        <v>0</v>
      </c>
      <c r="X687" s="36">
        <v>1</v>
      </c>
      <c r="Y687" s="36">
        <v>246982</v>
      </c>
      <c r="Z687" s="37">
        <v>44761.875</v>
      </c>
      <c r="AA687" s="36" t="s">
        <v>387</v>
      </c>
      <c r="AB687" s="36">
        <v>0</v>
      </c>
      <c r="AC687" s="37"/>
      <c r="AD687" s="37">
        <v>44761.875</v>
      </c>
      <c r="AE687" s="37">
        <v>38684.916666666664</v>
      </c>
      <c r="AF687" s="37">
        <v>43691.875</v>
      </c>
      <c r="AG687" s="37"/>
      <c r="AH687" s="37">
        <v>43691.875</v>
      </c>
      <c r="AI687" s="36"/>
      <c r="AJ687" s="36">
        <v>0</v>
      </c>
      <c r="AK687" s="36">
        <v>0</v>
      </c>
      <c r="AL687" s="36">
        <v>0</v>
      </c>
      <c r="AM687" s="36">
        <v>0</v>
      </c>
      <c r="AN687" s="36">
        <v>0</v>
      </c>
      <c r="AO687" s="36">
        <v>0</v>
      </c>
      <c r="AP687" s="36" t="s">
        <v>389</v>
      </c>
      <c r="AQ687" s="36">
        <v>34</v>
      </c>
      <c r="AR687" s="36" t="s">
        <v>398</v>
      </c>
      <c r="AS687" s="36">
        <v>153282</v>
      </c>
      <c r="AT687" s="36">
        <v>1532.82</v>
      </c>
      <c r="AU687" s="36" t="s">
        <v>408</v>
      </c>
      <c r="AV687" s="43" t="s">
        <v>1079</v>
      </c>
      <c r="AW687" t="str">
        <f t="shared" si="30"/>
        <v>766622600BXRBXRX LUXZX FXRRXXRX DX MXRXNDX1287.56SIMSIMSIM190124698244761.875FNEL044761.87538684.916666666743691.87543691.875000000AMIL34AMIL 500 QP NACIONAL1532821532.82ATIVORepasse</v>
      </c>
      <c r="AX687">
        <f t="shared" si="32"/>
        <v>0</v>
      </c>
      <c r="AY687">
        <v>7</v>
      </c>
      <c r="AZ687">
        <v>1</v>
      </c>
      <c r="BA687">
        <f t="shared" si="31"/>
        <v>0</v>
      </c>
    </row>
    <row r="688" spans="1:53">
      <c r="A688" s="33"/>
      <c r="B688" s="33"/>
      <c r="C688" s="33"/>
      <c r="D688" s="33"/>
      <c r="E688" s="33"/>
      <c r="F688" s="34"/>
      <c r="G688" s="33"/>
      <c r="H688" s="33"/>
      <c r="I688" s="33"/>
      <c r="J688" s="34">
        <v>76662260</v>
      </c>
      <c r="K688" s="29">
        <v>0</v>
      </c>
      <c r="L688" s="34" t="s">
        <v>998</v>
      </c>
      <c r="M688" s="33"/>
      <c r="N688" s="33"/>
      <c r="O688" s="33"/>
      <c r="P688" s="33"/>
      <c r="Q688" s="33"/>
      <c r="R688" s="34">
        <v>1287.56</v>
      </c>
      <c r="S688" s="34" t="s">
        <v>404</v>
      </c>
      <c r="T688" s="34" t="s">
        <v>404</v>
      </c>
      <c r="U688" s="34" t="s">
        <v>404</v>
      </c>
      <c r="V688" s="34">
        <v>19</v>
      </c>
      <c r="W688" s="34">
        <v>0</v>
      </c>
      <c r="X688" s="34">
        <v>1</v>
      </c>
      <c r="Y688" s="34">
        <v>246982</v>
      </c>
      <c r="Z688" s="35">
        <v>44761.875</v>
      </c>
      <c r="AA688" s="34" t="s">
        <v>387</v>
      </c>
      <c r="AB688" s="34">
        <v>0</v>
      </c>
      <c r="AC688" s="35"/>
      <c r="AD688" s="35">
        <v>44761.875</v>
      </c>
      <c r="AE688" s="35">
        <v>38684.916666666664</v>
      </c>
      <c r="AF688" s="35">
        <v>43691.875</v>
      </c>
      <c r="AG688" s="35"/>
      <c r="AH688" s="35">
        <v>43691.875</v>
      </c>
      <c r="AI688" s="34"/>
      <c r="AJ688" s="34">
        <v>0</v>
      </c>
      <c r="AK688" s="34">
        <v>0</v>
      </c>
      <c r="AL688" s="34">
        <v>0</v>
      </c>
      <c r="AM688" s="34">
        <v>0</v>
      </c>
      <c r="AN688" s="34">
        <v>0</v>
      </c>
      <c r="AO688" s="34">
        <v>0</v>
      </c>
      <c r="AP688" s="34" t="s">
        <v>389</v>
      </c>
      <c r="AQ688" s="34">
        <v>34</v>
      </c>
      <c r="AR688" s="34" t="s">
        <v>398</v>
      </c>
      <c r="AS688" s="34">
        <v>153282</v>
      </c>
      <c r="AT688" s="34">
        <v>1532.82</v>
      </c>
      <c r="AU688" s="34" t="s">
        <v>408</v>
      </c>
      <c r="AV688" s="43" t="s">
        <v>1079</v>
      </c>
      <c r="AW688" t="str">
        <f t="shared" si="30"/>
        <v>766622600BXRBXRX LUXZX FXRRXXRX DX MXRXNDX1287.56SIMSIMSIM190124698244761.875FNEL044761.87538684.916666666743691.87543691.875000000AMIL34AMIL 500 QP NACIONAL1532821532.82ATIVORepasse</v>
      </c>
      <c r="AX688">
        <f t="shared" si="32"/>
        <v>1</v>
      </c>
      <c r="AY688">
        <v>7</v>
      </c>
      <c r="AZ688">
        <v>1</v>
      </c>
      <c r="BA688">
        <f t="shared" si="31"/>
        <v>1</v>
      </c>
    </row>
    <row r="689" spans="1:53">
      <c r="A689" s="33"/>
      <c r="B689" s="33"/>
      <c r="C689" s="33"/>
      <c r="D689" s="33"/>
      <c r="E689" s="33"/>
      <c r="F689" s="36"/>
      <c r="G689" s="33"/>
      <c r="H689" s="33"/>
      <c r="I689" s="33"/>
      <c r="J689" s="36">
        <v>76662260</v>
      </c>
      <c r="K689" s="30">
        <v>0</v>
      </c>
      <c r="L689" s="36" t="s">
        <v>998</v>
      </c>
      <c r="M689" s="33"/>
      <c r="N689" s="33"/>
      <c r="O689" s="33"/>
      <c r="P689" s="33"/>
      <c r="Q689" s="33"/>
      <c r="R689" s="36">
        <v>1287.56</v>
      </c>
      <c r="S689" s="36" t="s">
        <v>404</v>
      </c>
      <c r="T689" s="36" t="s">
        <v>404</v>
      </c>
      <c r="U689" s="36" t="s">
        <v>404</v>
      </c>
      <c r="V689" s="36">
        <v>19</v>
      </c>
      <c r="W689" s="36">
        <v>0</v>
      </c>
      <c r="X689" s="36">
        <v>1</v>
      </c>
      <c r="Y689" s="36">
        <v>246982</v>
      </c>
      <c r="Z689" s="37">
        <v>44761.875</v>
      </c>
      <c r="AA689" s="36" t="s">
        <v>387</v>
      </c>
      <c r="AB689" s="36">
        <v>0</v>
      </c>
      <c r="AC689" s="37"/>
      <c r="AD689" s="37">
        <v>44761.875</v>
      </c>
      <c r="AE689" s="37">
        <v>38684.916666666664</v>
      </c>
      <c r="AF689" s="37">
        <v>43691.875</v>
      </c>
      <c r="AG689" s="37"/>
      <c r="AH689" s="37">
        <v>43691.875</v>
      </c>
      <c r="AI689" s="36"/>
      <c r="AJ689" s="36">
        <v>0</v>
      </c>
      <c r="AK689" s="36">
        <v>0</v>
      </c>
      <c r="AL689" s="36">
        <v>0</v>
      </c>
      <c r="AM689" s="36">
        <v>0</v>
      </c>
      <c r="AN689" s="36">
        <v>0</v>
      </c>
      <c r="AO689" s="36">
        <v>0</v>
      </c>
      <c r="AP689" s="36" t="s">
        <v>389</v>
      </c>
      <c r="AQ689" s="36">
        <v>34</v>
      </c>
      <c r="AR689" s="36" t="s">
        <v>398</v>
      </c>
      <c r="AS689" s="36">
        <v>153282</v>
      </c>
      <c r="AT689" s="36">
        <v>1532.82</v>
      </c>
      <c r="AU689" s="36" t="s">
        <v>408</v>
      </c>
      <c r="AV689" s="43" t="s">
        <v>1079</v>
      </c>
      <c r="AW689" t="str">
        <f t="shared" si="30"/>
        <v>766622600BXRBXRX LUXZX FXRRXXRX DX MXRXNDX1287.56SIMSIMSIM190124698244761.875FNEL044761.87538684.916666666743691.87543691.875000000AMIL34AMIL 500 QP NACIONAL1532821532.82ATIVORepasse</v>
      </c>
      <c r="AX689">
        <f t="shared" si="32"/>
        <v>1</v>
      </c>
      <c r="AY689">
        <v>7</v>
      </c>
      <c r="AZ689">
        <v>1</v>
      </c>
      <c r="BA689">
        <f t="shared" si="31"/>
        <v>1</v>
      </c>
    </row>
    <row r="690" spans="1:53">
      <c r="A690" s="33"/>
      <c r="B690" s="33"/>
      <c r="C690" s="33"/>
      <c r="D690" s="33"/>
      <c r="E690" s="33"/>
      <c r="F690" s="34"/>
      <c r="G690" s="33"/>
      <c r="H690" s="33"/>
      <c r="I690" s="33"/>
      <c r="J690" s="34">
        <v>76662261</v>
      </c>
      <c r="K690" s="29">
        <v>0</v>
      </c>
      <c r="L690" s="34" t="s">
        <v>999</v>
      </c>
      <c r="M690" s="33"/>
      <c r="N690" s="33"/>
      <c r="O690" s="33"/>
      <c r="P690" s="33"/>
      <c r="Q690" s="33"/>
      <c r="R690" s="34">
        <v>2323.64</v>
      </c>
      <c r="S690" s="34" t="s">
        <v>404</v>
      </c>
      <c r="T690" s="34" t="s">
        <v>404</v>
      </c>
      <c r="U690" s="34" t="s">
        <v>404</v>
      </c>
      <c r="V690" s="34">
        <v>19</v>
      </c>
      <c r="W690" s="34">
        <v>0</v>
      </c>
      <c r="X690" s="34">
        <v>1</v>
      </c>
      <c r="Y690" s="34">
        <v>246983</v>
      </c>
      <c r="Z690" s="35">
        <v>44761.875</v>
      </c>
      <c r="AA690" s="34" t="s">
        <v>387</v>
      </c>
      <c r="AB690" s="34">
        <v>0</v>
      </c>
      <c r="AC690" s="35"/>
      <c r="AD690" s="35">
        <v>44761.875</v>
      </c>
      <c r="AE690" s="35">
        <v>30635.916666666668</v>
      </c>
      <c r="AF690" s="35">
        <v>44725.875</v>
      </c>
      <c r="AG690" s="35">
        <v>44725.875</v>
      </c>
      <c r="AH690" s="35">
        <v>43691.875</v>
      </c>
      <c r="AI690" s="34"/>
      <c r="AJ690" s="34">
        <v>0</v>
      </c>
      <c r="AK690" s="34">
        <v>0</v>
      </c>
      <c r="AL690" s="34">
        <v>0</v>
      </c>
      <c r="AM690" s="34">
        <v>0</v>
      </c>
      <c r="AN690" s="34">
        <v>0</v>
      </c>
      <c r="AO690" s="34">
        <v>0</v>
      </c>
      <c r="AP690" s="34" t="s">
        <v>389</v>
      </c>
      <c r="AQ690" s="34">
        <v>34</v>
      </c>
      <c r="AR690" s="34" t="s">
        <v>398</v>
      </c>
      <c r="AS690" s="34">
        <v>276623</v>
      </c>
      <c r="AT690" s="34">
        <v>2766.23</v>
      </c>
      <c r="AU690" s="34" t="s">
        <v>408</v>
      </c>
      <c r="AV690" s="43" t="s">
        <v>1079</v>
      </c>
      <c r="AW690" t="str">
        <f t="shared" si="30"/>
        <v>766622610GLXXDXN LXXNDRX FRXGX DX HXRX2323.64SIMSIMSIM190124698344761.875FNEL044761.87530635.916666666744725.87544725.87543691.875000000AMIL34AMIL 500 QP NACIONAL2766232766.23ATIVORepasse</v>
      </c>
      <c r="AX690">
        <f t="shared" si="32"/>
        <v>0</v>
      </c>
      <c r="AY690">
        <v>7</v>
      </c>
      <c r="AZ690">
        <v>1</v>
      </c>
      <c r="BA690">
        <f t="shared" si="31"/>
        <v>0</v>
      </c>
    </row>
    <row r="691" spans="1:53">
      <c r="A691" s="33"/>
      <c r="B691" s="33"/>
      <c r="C691" s="33"/>
      <c r="D691" s="33"/>
      <c r="E691" s="33"/>
      <c r="F691" s="36"/>
      <c r="G691" s="33"/>
      <c r="H691" s="33"/>
      <c r="I691" s="33"/>
      <c r="J691" s="36">
        <v>76662261</v>
      </c>
      <c r="K691" s="30">
        <v>0</v>
      </c>
      <c r="L691" s="36" t="s">
        <v>999</v>
      </c>
      <c r="M691" s="33"/>
      <c r="N691" s="33"/>
      <c r="O691" s="33"/>
      <c r="P691" s="33"/>
      <c r="Q691" s="33"/>
      <c r="R691" s="36">
        <v>2323.64</v>
      </c>
      <c r="S691" s="36" t="s">
        <v>404</v>
      </c>
      <c r="T691" s="36" t="s">
        <v>404</v>
      </c>
      <c r="U691" s="36" t="s">
        <v>404</v>
      </c>
      <c r="V691" s="36">
        <v>19</v>
      </c>
      <c r="W691" s="36">
        <v>0</v>
      </c>
      <c r="X691" s="36">
        <v>1</v>
      </c>
      <c r="Y691" s="36">
        <v>246983</v>
      </c>
      <c r="Z691" s="37">
        <v>44761.875</v>
      </c>
      <c r="AA691" s="36" t="s">
        <v>387</v>
      </c>
      <c r="AB691" s="36">
        <v>0</v>
      </c>
      <c r="AC691" s="37"/>
      <c r="AD691" s="37">
        <v>44761.875</v>
      </c>
      <c r="AE691" s="37">
        <v>30635.916666666668</v>
      </c>
      <c r="AF691" s="37">
        <v>44725.875</v>
      </c>
      <c r="AG691" s="37">
        <v>44725.875</v>
      </c>
      <c r="AH691" s="37">
        <v>43691.875</v>
      </c>
      <c r="AI691" s="36"/>
      <c r="AJ691" s="36">
        <v>0</v>
      </c>
      <c r="AK691" s="36">
        <v>0</v>
      </c>
      <c r="AL691" s="36">
        <v>0</v>
      </c>
      <c r="AM691" s="36">
        <v>0</v>
      </c>
      <c r="AN691" s="36">
        <v>0</v>
      </c>
      <c r="AO691" s="36">
        <v>0</v>
      </c>
      <c r="AP691" s="36" t="s">
        <v>389</v>
      </c>
      <c r="AQ691" s="36">
        <v>34</v>
      </c>
      <c r="AR691" s="36" t="s">
        <v>398</v>
      </c>
      <c r="AS691" s="36">
        <v>276623</v>
      </c>
      <c r="AT691" s="36">
        <v>2766.23</v>
      </c>
      <c r="AU691" s="36" t="s">
        <v>408</v>
      </c>
      <c r="AV691" s="43" t="s">
        <v>1079</v>
      </c>
      <c r="AW691" t="str">
        <f t="shared" si="30"/>
        <v>766622610GLXXDXN LXXNDRX FRXGX DX HXRX2323.64SIMSIMSIM190124698344761.875FNEL044761.87530635.916666666744725.87544725.87543691.875000000AMIL34AMIL 500 QP NACIONAL2766232766.23ATIVORepasse</v>
      </c>
      <c r="AX691">
        <f t="shared" si="32"/>
        <v>1</v>
      </c>
      <c r="AY691">
        <v>7</v>
      </c>
      <c r="AZ691">
        <v>1</v>
      </c>
      <c r="BA691">
        <f t="shared" si="31"/>
        <v>1</v>
      </c>
    </row>
    <row r="692" spans="1:53">
      <c r="A692" s="33"/>
      <c r="B692" s="33"/>
      <c r="C692" s="33"/>
      <c r="D692" s="33"/>
      <c r="E692" s="33"/>
      <c r="F692" s="34"/>
      <c r="G692" s="33"/>
      <c r="H692" s="33"/>
      <c r="I692" s="33"/>
      <c r="J692" s="34">
        <v>76662261</v>
      </c>
      <c r="K692" s="29">
        <v>0</v>
      </c>
      <c r="L692" s="34" t="s">
        <v>999</v>
      </c>
      <c r="M692" s="33"/>
      <c r="N692" s="33"/>
      <c r="O692" s="33"/>
      <c r="P692" s="33"/>
      <c r="Q692" s="33"/>
      <c r="R692" s="34">
        <v>2323.64</v>
      </c>
      <c r="S692" s="34" t="s">
        <v>404</v>
      </c>
      <c r="T692" s="34" t="s">
        <v>404</v>
      </c>
      <c r="U692" s="34" t="s">
        <v>404</v>
      </c>
      <c r="V692" s="34">
        <v>19</v>
      </c>
      <c r="W692" s="34">
        <v>0</v>
      </c>
      <c r="X692" s="34">
        <v>1</v>
      </c>
      <c r="Y692" s="34">
        <v>246983</v>
      </c>
      <c r="Z692" s="35">
        <v>44761.875</v>
      </c>
      <c r="AA692" s="34" t="s">
        <v>387</v>
      </c>
      <c r="AB692" s="34">
        <v>0</v>
      </c>
      <c r="AC692" s="35"/>
      <c r="AD692" s="35">
        <v>44761.875</v>
      </c>
      <c r="AE692" s="35">
        <v>30635.916666666668</v>
      </c>
      <c r="AF692" s="35">
        <v>44725.875</v>
      </c>
      <c r="AG692" s="35">
        <v>44725.875</v>
      </c>
      <c r="AH692" s="35">
        <v>43691.875</v>
      </c>
      <c r="AI692" s="34"/>
      <c r="AJ692" s="34">
        <v>0</v>
      </c>
      <c r="AK692" s="34">
        <v>0</v>
      </c>
      <c r="AL692" s="34">
        <v>0</v>
      </c>
      <c r="AM692" s="34">
        <v>0</v>
      </c>
      <c r="AN692" s="34">
        <v>0</v>
      </c>
      <c r="AO692" s="34">
        <v>0</v>
      </c>
      <c r="AP692" s="34" t="s">
        <v>389</v>
      </c>
      <c r="AQ692" s="34">
        <v>34</v>
      </c>
      <c r="AR692" s="34" t="s">
        <v>398</v>
      </c>
      <c r="AS692" s="34">
        <v>276623</v>
      </c>
      <c r="AT692" s="34">
        <v>2766.23</v>
      </c>
      <c r="AU692" s="34" t="s">
        <v>408</v>
      </c>
      <c r="AV692" s="43" t="s">
        <v>1079</v>
      </c>
      <c r="AW692" t="str">
        <f t="shared" si="30"/>
        <v>766622610GLXXDXN LXXNDRX FRXGX DX HXRX2323.64SIMSIMSIM190124698344761.875FNEL044761.87530635.916666666744725.87544725.87543691.875000000AMIL34AMIL 500 QP NACIONAL2766232766.23ATIVORepasse</v>
      </c>
      <c r="AX692">
        <f t="shared" si="32"/>
        <v>1</v>
      </c>
      <c r="AY692">
        <v>7</v>
      </c>
      <c r="AZ692">
        <v>1</v>
      </c>
      <c r="BA692">
        <f t="shared" si="31"/>
        <v>1</v>
      </c>
    </row>
    <row r="693" spans="1:53">
      <c r="A693" s="33"/>
      <c r="B693" s="33"/>
      <c r="C693" s="33"/>
      <c r="D693" s="33"/>
      <c r="E693" s="33"/>
      <c r="F693" s="34"/>
      <c r="G693" s="33"/>
      <c r="H693" s="33"/>
      <c r="I693" s="33"/>
      <c r="J693" s="34">
        <v>76662264</v>
      </c>
      <c r="K693" s="29">
        <v>0</v>
      </c>
      <c r="L693" s="34" t="s">
        <v>1001</v>
      </c>
      <c r="M693" s="33"/>
      <c r="N693" s="33"/>
      <c r="O693" s="33"/>
      <c r="P693" s="33"/>
      <c r="Q693" s="33"/>
      <c r="R693" s="34">
        <v>1038.1099999999999</v>
      </c>
      <c r="S693" s="34" t="s">
        <v>404</v>
      </c>
      <c r="T693" s="34" t="s">
        <v>404</v>
      </c>
      <c r="U693" s="34" t="s">
        <v>404</v>
      </c>
      <c r="V693" s="34">
        <v>19</v>
      </c>
      <c r="W693" s="34">
        <v>0</v>
      </c>
      <c r="X693" s="34">
        <v>1</v>
      </c>
      <c r="Y693" s="34">
        <v>247024</v>
      </c>
      <c r="Z693" s="35">
        <v>44761.875</v>
      </c>
      <c r="AA693" s="34" t="s">
        <v>387</v>
      </c>
      <c r="AB693" s="34">
        <v>0</v>
      </c>
      <c r="AC693" s="35"/>
      <c r="AD693" s="35">
        <v>44761.875</v>
      </c>
      <c r="AE693" s="35">
        <v>38516.875</v>
      </c>
      <c r="AF693" s="35">
        <v>44182.875</v>
      </c>
      <c r="AG693" s="35">
        <v>44025.875</v>
      </c>
      <c r="AH693" s="35">
        <v>43691.875</v>
      </c>
      <c r="AI693" s="34"/>
      <c r="AJ693" s="34">
        <v>0</v>
      </c>
      <c r="AK693" s="34">
        <v>0</v>
      </c>
      <c r="AL693" s="34">
        <v>0</v>
      </c>
      <c r="AM693" s="34">
        <v>0</v>
      </c>
      <c r="AN693" s="34">
        <v>0</v>
      </c>
      <c r="AO693" s="34">
        <v>0</v>
      </c>
      <c r="AP693" s="34" t="s">
        <v>389</v>
      </c>
      <c r="AQ693" s="34">
        <v>34</v>
      </c>
      <c r="AR693" s="34" t="s">
        <v>476</v>
      </c>
      <c r="AS693" s="34">
        <v>123586</v>
      </c>
      <c r="AT693" s="34">
        <v>1235.8599999999999</v>
      </c>
      <c r="AU693" s="34" t="s">
        <v>408</v>
      </c>
      <c r="AV693" s="43" t="s">
        <v>1079</v>
      </c>
      <c r="AW693" t="str">
        <f t="shared" si="30"/>
        <v>766622640XXBXLLX VXLXWX RXX X XLVX1038.11SIMSIMSIM190124702444761.875FNEL044761.87538516.87544182.87544025.87543691.875000000AMIL34AMIL 400 QC NACIONAL1235861235.86ATIVORepasse</v>
      </c>
      <c r="AX693">
        <f t="shared" si="32"/>
        <v>0</v>
      </c>
      <c r="AY693">
        <v>7</v>
      </c>
      <c r="AZ693">
        <v>1</v>
      </c>
      <c r="BA693">
        <f t="shared" si="31"/>
        <v>0</v>
      </c>
    </row>
    <row r="694" spans="1:53">
      <c r="A694" s="33"/>
      <c r="B694" s="33"/>
      <c r="C694" s="33"/>
      <c r="D694" s="33"/>
      <c r="E694" s="33"/>
      <c r="F694" s="36"/>
      <c r="G694" s="33"/>
      <c r="H694" s="33"/>
      <c r="I694" s="33"/>
      <c r="J694" s="36">
        <v>76662264</v>
      </c>
      <c r="K694" s="30">
        <v>0</v>
      </c>
      <c r="L694" s="36" t="s">
        <v>1001</v>
      </c>
      <c r="M694" s="33"/>
      <c r="N694" s="33"/>
      <c r="O694" s="33"/>
      <c r="P694" s="33"/>
      <c r="Q694" s="33"/>
      <c r="R694" s="36">
        <v>1038.1099999999999</v>
      </c>
      <c r="S694" s="36" t="s">
        <v>404</v>
      </c>
      <c r="T694" s="36" t="s">
        <v>404</v>
      </c>
      <c r="U694" s="36" t="s">
        <v>404</v>
      </c>
      <c r="V694" s="36">
        <v>19</v>
      </c>
      <c r="W694" s="36">
        <v>0</v>
      </c>
      <c r="X694" s="36">
        <v>1</v>
      </c>
      <c r="Y694" s="36">
        <v>247024</v>
      </c>
      <c r="Z694" s="37">
        <v>44761.875</v>
      </c>
      <c r="AA694" s="36" t="s">
        <v>387</v>
      </c>
      <c r="AB694" s="36">
        <v>0</v>
      </c>
      <c r="AC694" s="37"/>
      <c r="AD694" s="37">
        <v>44761.875</v>
      </c>
      <c r="AE694" s="37">
        <v>38516.875</v>
      </c>
      <c r="AF694" s="37">
        <v>44182.875</v>
      </c>
      <c r="AG694" s="37">
        <v>44025.875</v>
      </c>
      <c r="AH694" s="37">
        <v>43691.875</v>
      </c>
      <c r="AI694" s="36"/>
      <c r="AJ694" s="36">
        <v>0</v>
      </c>
      <c r="AK694" s="36">
        <v>0</v>
      </c>
      <c r="AL694" s="36">
        <v>0</v>
      </c>
      <c r="AM694" s="36">
        <v>0</v>
      </c>
      <c r="AN694" s="36">
        <v>0</v>
      </c>
      <c r="AO694" s="36">
        <v>0</v>
      </c>
      <c r="AP694" s="36" t="s">
        <v>389</v>
      </c>
      <c r="AQ694" s="36">
        <v>34</v>
      </c>
      <c r="AR694" s="36" t="s">
        <v>476</v>
      </c>
      <c r="AS694" s="36">
        <v>123586</v>
      </c>
      <c r="AT694" s="36">
        <v>1235.8599999999999</v>
      </c>
      <c r="AU694" s="36" t="s">
        <v>408</v>
      </c>
      <c r="AV694" s="43" t="s">
        <v>1079</v>
      </c>
      <c r="AW694" t="str">
        <f t="shared" si="30"/>
        <v>766622640XXBXLLX VXLXWX RXX X XLVX1038.11SIMSIMSIM190124702444761.875FNEL044761.87538516.87544182.87544025.87543691.875000000AMIL34AMIL 400 QC NACIONAL1235861235.86ATIVORepasse</v>
      </c>
      <c r="AX694">
        <f t="shared" si="32"/>
        <v>1</v>
      </c>
      <c r="AY694">
        <v>7</v>
      </c>
      <c r="AZ694">
        <v>1</v>
      </c>
      <c r="BA694">
        <f t="shared" si="31"/>
        <v>1</v>
      </c>
    </row>
    <row r="695" spans="1:53">
      <c r="A695" s="33"/>
      <c r="B695" s="33"/>
      <c r="C695" s="33"/>
      <c r="D695" s="33"/>
      <c r="E695" s="33"/>
      <c r="F695" s="34"/>
      <c r="G695" s="33"/>
      <c r="H695" s="33"/>
      <c r="I695" s="33"/>
      <c r="J695" s="34">
        <v>76662264</v>
      </c>
      <c r="K695" s="29">
        <v>0</v>
      </c>
      <c r="L695" s="34" t="s">
        <v>1001</v>
      </c>
      <c r="M695" s="33"/>
      <c r="N695" s="33"/>
      <c r="O695" s="33"/>
      <c r="P695" s="33"/>
      <c r="Q695" s="33"/>
      <c r="R695" s="34">
        <v>1038.1099999999999</v>
      </c>
      <c r="S695" s="34" t="s">
        <v>404</v>
      </c>
      <c r="T695" s="34" t="s">
        <v>404</v>
      </c>
      <c r="U695" s="34" t="s">
        <v>404</v>
      </c>
      <c r="V695" s="34">
        <v>19</v>
      </c>
      <c r="W695" s="34">
        <v>0</v>
      </c>
      <c r="X695" s="34">
        <v>1</v>
      </c>
      <c r="Y695" s="34">
        <v>247024</v>
      </c>
      <c r="Z695" s="35">
        <v>44761.875</v>
      </c>
      <c r="AA695" s="34" t="s">
        <v>387</v>
      </c>
      <c r="AB695" s="34">
        <v>0</v>
      </c>
      <c r="AC695" s="35"/>
      <c r="AD695" s="35">
        <v>44761.875</v>
      </c>
      <c r="AE695" s="35">
        <v>38516.875</v>
      </c>
      <c r="AF695" s="35">
        <v>44182.875</v>
      </c>
      <c r="AG695" s="35">
        <v>44025.875</v>
      </c>
      <c r="AH695" s="35">
        <v>43691.875</v>
      </c>
      <c r="AI695" s="34"/>
      <c r="AJ695" s="34">
        <v>0</v>
      </c>
      <c r="AK695" s="34">
        <v>0</v>
      </c>
      <c r="AL695" s="34">
        <v>0</v>
      </c>
      <c r="AM695" s="34">
        <v>0</v>
      </c>
      <c r="AN695" s="34">
        <v>0</v>
      </c>
      <c r="AO695" s="34">
        <v>0</v>
      </c>
      <c r="AP695" s="34" t="s">
        <v>389</v>
      </c>
      <c r="AQ695" s="34">
        <v>34</v>
      </c>
      <c r="AR695" s="34" t="s">
        <v>476</v>
      </c>
      <c r="AS695" s="34">
        <v>123586</v>
      </c>
      <c r="AT695" s="34">
        <v>1235.8599999999999</v>
      </c>
      <c r="AU695" s="34" t="s">
        <v>408</v>
      </c>
      <c r="AV695" s="43" t="s">
        <v>1079</v>
      </c>
      <c r="AW695" t="str">
        <f t="shared" si="30"/>
        <v>766622640XXBXLLX VXLXWX RXX X XLVX1038.11SIMSIMSIM190124702444761.875FNEL044761.87538516.87544182.87544025.87543691.875000000AMIL34AMIL 400 QC NACIONAL1235861235.86ATIVORepasse</v>
      </c>
      <c r="AX695">
        <f t="shared" si="32"/>
        <v>1</v>
      </c>
      <c r="AY695">
        <v>7</v>
      </c>
      <c r="AZ695">
        <v>1</v>
      </c>
      <c r="BA695">
        <f t="shared" si="31"/>
        <v>1</v>
      </c>
    </row>
    <row r="696" spans="1:53">
      <c r="A696" s="33"/>
      <c r="B696" s="33"/>
      <c r="C696" s="33"/>
      <c r="D696" s="33"/>
      <c r="E696" s="33"/>
      <c r="F696" s="36"/>
      <c r="G696" s="33"/>
      <c r="H696" s="33"/>
      <c r="I696" s="33"/>
      <c r="J696" s="36">
        <v>76662269</v>
      </c>
      <c r="K696" s="30">
        <v>0</v>
      </c>
      <c r="L696" s="36" t="s">
        <v>1002</v>
      </c>
      <c r="M696" s="33"/>
      <c r="N696" s="33"/>
      <c r="O696" s="33"/>
      <c r="P696" s="33"/>
      <c r="Q696" s="33"/>
      <c r="R696" s="36">
        <v>2343.0700000000002</v>
      </c>
      <c r="S696" s="36" t="s">
        <v>404</v>
      </c>
      <c r="T696" s="36" t="s">
        <v>404</v>
      </c>
      <c r="U696" s="36" t="s">
        <v>404</v>
      </c>
      <c r="V696" s="36">
        <v>57</v>
      </c>
      <c r="W696" s="36">
        <v>0</v>
      </c>
      <c r="X696" s="36">
        <v>1</v>
      </c>
      <c r="Y696" s="36">
        <v>247154</v>
      </c>
      <c r="Z696" s="37">
        <v>44761.875</v>
      </c>
      <c r="AA696" s="36" t="s">
        <v>392</v>
      </c>
      <c r="AB696" s="36">
        <v>0</v>
      </c>
      <c r="AC696" s="37">
        <v>44755.875</v>
      </c>
      <c r="AD696" s="37">
        <v>44761.875</v>
      </c>
      <c r="AE696" s="37">
        <v>29992.916666666668</v>
      </c>
      <c r="AF696" s="37">
        <v>44755.875</v>
      </c>
      <c r="AG696" s="37"/>
      <c r="AH696" s="37">
        <v>43691.875</v>
      </c>
      <c r="AI696" s="36"/>
      <c r="AJ696" s="36">
        <v>0</v>
      </c>
      <c r="AK696" s="36">
        <v>0</v>
      </c>
      <c r="AL696" s="36">
        <v>0</v>
      </c>
      <c r="AM696" s="36">
        <v>0</v>
      </c>
      <c r="AN696" s="36">
        <v>0</v>
      </c>
      <c r="AO696" s="36">
        <v>0</v>
      </c>
      <c r="AP696" s="36" t="s">
        <v>389</v>
      </c>
      <c r="AQ696" s="36">
        <v>34</v>
      </c>
      <c r="AR696" s="36" t="s">
        <v>390</v>
      </c>
      <c r="AS696" s="36">
        <v>278937</v>
      </c>
      <c r="AT696" s="36">
        <v>2789.37</v>
      </c>
      <c r="AU696" s="36" t="s">
        <v>391</v>
      </c>
      <c r="AV696" s="43" t="s">
        <v>1079</v>
      </c>
      <c r="AW696" t="str">
        <f t="shared" si="30"/>
        <v>766622690DXNXXLX XXRX GUXMXRXX2343.07SIMSIMSIM570124715444761.875ANMEP044755.87544761.87529992.916666666744755.87543691.875000000AMIL34AMIL 400 QP NACIONAL2789372789.37INATIVORepasse</v>
      </c>
      <c r="AX696">
        <f t="shared" si="32"/>
        <v>0</v>
      </c>
      <c r="AY696">
        <v>7</v>
      </c>
      <c r="AZ696">
        <v>1</v>
      </c>
      <c r="BA696">
        <f t="shared" si="31"/>
        <v>0</v>
      </c>
    </row>
    <row r="697" spans="1:53">
      <c r="A697" s="33"/>
      <c r="B697" s="33"/>
      <c r="C697" s="33"/>
      <c r="D697" s="33"/>
      <c r="E697" s="33"/>
      <c r="F697" s="34"/>
      <c r="G697" s="33"/>
      <c r="H697" s="33"/>
      <c r="I697" s="33"/>
      <c r="J697" s="34">
        <v>76662269</v>
      </c>
      <c r="K697" s="29">
        <v>0</v>
      </c>
      <c r="L697" s="34" t="s">
        <v>1002</v>
      </c>
      <c r="M697" s="33"/>
      <c r="N697" s="33"/>
      <c r="O697" s="33"/>
      <c r="P697" s="33"/>
      <c r="Q697" s="33"/>
      <c r="R697" s="34">
        <v>2343.0700000000002</v>
      </c>
      <c r="S697" s="34" t="s">
        <v>404</v>
      </c>
      <c r="T697" s="34" t="s">
        <v>404</v>
      </c>
      <c r="U697" s="34" t="s">
        <v>404</v>
      </c>
      <c r="V697" s="34">
        <v>57</v>
      </c>
      <c r="W697" s="34">
        <v>0</v>
      </c>
      <c r="X697" s="34">
        <v>1</v>
      </c>
      <c r="Y697" s="34">
        <v>247154</v>
      </c>
      <c r="Z697" s="35">
        <v>44761.875</v>
      </c>
      <c r="AA697" s="34" t="s">
        <v>392</v>
      </c>
      <c r="AB697" s="34">
        <v>0</v>
      </c>
      <c r="AC697" s="35">
        <v>44755.875</v>
      </c>
      <c r="AD697" s="35">
        <v>44761.875</v>
      </c>
      <c r="AE697" s="35">
        <v>29992.916666666668</v>
      </c>
      <c r="AF697" s="35">
        <v>44755.875</v>
      </c>
      <c r="AG697" s="35"/>
      <c r="AH697" s="35">
        <v>43691.875</v>
      </c>
      <c r="AI697" s="34"/>
      <c r="AJ697" s="34">
        <v>0</v>
      </c>
      <c r="AK697" s="34">
        <v>0</v>
      </c>
      <c r="AL697" s="34">
        <v>0</v>
      </c>
      <c r="AM697" s="34">
        <v>0</v>
      </c>
      <c r="AN697" s="34">
        <v>0</v>
      </c>
      <c r="AO697" s="34">
        <v>0</v>
      </c>
      <c r="AP697" s="34" t="s">
        <v>389</v>
      </c>
      <c r="AQ697" s="34">
        <v>34</v>
      </c>
      <c r="AR697" s="34" t="s">
        <v>390</v>
      </c>
      <c r="AS697" s="34">
        <v>278937</v>
      </c>
      <c r="AT697" s="34">
        <v>2789.37</v>
      </c>
      <c r="AU697" s="34" t="s">
        <v>391</v>
      </c>
      <c r="AV697" s="43" t="s">
        <v>1079</v>
      </c>
      <c r="AW697" t="str">
        <f t="shared" si="30"/>
        <v>766622690DXNXXLX XXRX GUXMXRXX2343.07SIMSIMSIM570124715444761.875ANMEP044755.87544761.87529992.916666666744755.87543691.875000000AMIL34AMIL 400 QP NACIONAL2789372789.37INATIVORepasse</v>
      </c>
      <c r="AX697">
        <f t="shared" si="32"/>
        <v>1</v>
      </c>
      <c r="AY697">
        <v>7</v>
      </c>
      <c r="AZ697">
        <v>1</v>
      </c>
      <c r="BA697">
        <f t="shared" si="31"/>
        <v>1</v>
      </c>
    </row>
    <row r="698" spans="1:53">
      <c r="A698" s="33"/>
      <c r="B698" s="33"/>
      <c r="C698" s="33"/>
      <c r="D698" s="33"/>
      <c r="E698" s="33"/>
      <c r="F698" s="36"/>
      <c r="G698" s="33"/>
      <c r="H698" s="33"/>
      <c r="I698" s="33"/>
      <c r="J698" s="36">
        <v>76662269</v>
      </c>
      <c r="K698" s="30">
        <v>0</v>
      </c>
      <c r="L698" s="36" t="s">
        <v>1002</v>
      </c>
      <c r="M698" s="33"/>
      <c r="N698" s="33"/>
      <c r="O698" s="33"/>
      <c r="P698" s="33"/>
      <c r="Q698" s="33"/>
      <c r="R698" s="36">
        <v>2343.0700000000002</v>
      </c>
      <c r="S698" s="36" t="s">
        <v>404</v>
      </c>
      <c r="T698" s="36" t="s">
        <v>404</v>
      </c>
      <c r="U698" s="36" t="s">
        <v>404</v>
      </c>
      <c r="V698" s="36">
        <v>57</v>
      </c>
      <c r="W698" s="36">
        <v>0</v>
      </c>
      <c r="X698" s="36">
        <v>1</v>
      </c>
      <c r="Y698" s="36">
        <v>247154</v>
      </c>
      <c r="Z698" s="37">
        <v>44761.875</v>
      </c>
      <c r="AA698" s="36" t="s">
        <v>392</v>
      </c>
      <c r="AB698" s="36">
        <v>0</v>
      </c>
      <c r="AC698" s="37">
        <v>44755.875</v>
      </c>
      <c r="AD698" s="37">
        <v>44761.875</v>
      </c>
      <c r="AE698" s="37">
        <v>29992.916666666668</v>
      </c>
      <c r="AF698" s="37">
        <v>44755.875</v>
      </c>
      <c r="AG698" s="37"/>
      <c r="AH698" s="37">
        <v>43691.875</v>
      </c>
      <c r="AI698" s="36"/>
      <c r="AJ698" s="36">
        <v>0</v>
      </c>
      <c r="AK698" s="36">
        <v>0</v>
      </c>
      <c r="AL698" s="36">
        <v>0</v>
      </c>
      <c r="AM698" s="36">
        <v>0</v>
      </c>
      <c r="AN698" s="36">
        <v>0</v>
      </c>
      <c r="AO698" s="36">
        <v>0</v>
      </c>
      <c r="AP698" s="36" t="s">
        <v>389</v>
      </c>
      <c r="AQ698" s="36">
        <v>34</v>
      </c>
      <c r="AR698" s="36" t="s">
        <v>390</v>
      </c>
      <c r="AS698" s="36">
        <v>278937</v>
      </c>
      <c r="AT698" s="36">
        <v>2789.37</v>
      </c>
      <c r="AU698" s="36" t="s">
        <v>391</v>
      </c>
      <c r="AV698" s="43" t="s">
        <v>1079</v>
      </c>
      <c r="AW698" t="str">
        <f t="shared" si="30"/>
        <v>766622690DXNXXLX XXRX GUXMXRXX2343.07SIMSIMSIM570124715444761.875ANMEP044755.87544761.87529992.916666666744755.87543691.875000000AMIL34AMIL 400 QP NACIONAL2789372789.37INATIVORepasse</v>
      </c>
      <c r="AX698">
        <f t="shared" si="32"/>
        <v>1</v>
      </c>
      <c r="AY698">
        <v>7</v>
      </c>
      <c r="AZ698">
        <v>1</v>
      </c>
      <c r="BA698">
        <f t="shared" si="31"/>
        <v>1</v>
      </c>
    </row>
    <row r="699" spans="1:53">
      <c r="A699" s="33"/>
      <c r="B699" s="33"/>
      <c r="C699" s="33"/>
      <c r="D699" s="33"/>
      <c r="E699" s="33"/>
      <c r="F699" s="34">
        <v>0</v>
      </c>
      <c r="G699" s="33"/>
      <c r="H699" s="33"/>
      <c r="I699" s="33"/>
      <c r="J699" s="34">
        <v>76663468</v>
      </c>
      <c r="K699" s="29">
        <v>0</v>
      </c>
      <c r="L699" s="34" t="s">
        <v>1005</v>
      </c>
      <c r="M699" s="33"/>
      <c r="N699" s="33"/>
      <c r="O699" s="33"/>
      <c r="P699" s="33"/>
      <c r="Q699" s="33"/>
      <c r="R699" s="34">
        <v>664.5</v>
      </c>
      <c r="S699" s="34" t="s">
        <v>404</v>
      </c>
      <c r="T699" s="34" t="s">
        <v>404</v>
      </c>
      <c r="U699" s="34" t="s">
        <v>404</v>
      </c>
      <c r="V699" s="34">
        <v>57</v>
      </c>
      <c r="W699" s="34">
        <v>0</v>
      </c>
      <c r="X699" s="34">
        <v>1</v>
      </c>
      <c r="Y699" s="34">
        <v>247550</v>
      </c>
      <c r="Z699" s="35">
        <v>44761.875</v>
      </c>
      <c r="AA699" s="34" t="s">
        <v>392</v>
      </c>
      <c r="AB699" s="34">
        <v>0</v>
      </c>
      <c r="AC699" s="35"/>
      <c r="AD699" s="35">
        <v>44761.875</v>
      </c>
      <c r="AE699" s="35">
        <v>32288.875</v>
      </c>
      <c r="AF699" s="35">
        <v>43691.875</v>
      </c>
      <c r="AG699" s="35"/>
      <c r="AH699" s="35">
        <v>43691.875</v>
      </c>
      <c r="AI699" s="34"/>
      <c r="AJ699" s="34">
        <v>0</v>
      </c>
      <c r="AK699" s="34">
        <v>0</v>
      </c>
      <c r="AL699" s="34">
        <v>0</v>
      </c>
      <c r="AM699" s="34">
        <v>0</v>
      </c>
      <c r="AN699" s="34">
        <v>0</v>
      </c>
      <c r="AO699" s="34">
        <v>0</v>
      </c>
      <c r="AP699" s="34" t="s">
        <v>389</v>
      </c>
      <c r="AQ699" s="34">
        <v>34</v>
      </c>
      <c r="AR699" s="34" t="s">
        <v>400</v>
      </c>
      <c r="AS699" s="34">
        <v>79106</v>
      </c>
      <c r="AT699" s="34">
        <v>791.06</v>
      </c>
      <c r="AU699" s="34" t="s">
        <v>408</v>
      </c>
      <c r="AV699" s="43" t="s">
        <v>1079</v>
      </c>
      <c r="AW699" t="str">
        <f t="shared" si="30"/>
        <v>0766634680LXXMXRX DX XUX LXPX664.5SIMSIMSIM570124755044761.875ANMEP044761.87532288.87543691.87543691.875000000AMIL34NEXT MUNICIPAL SÃO PAULO79106791.06ATIVORepasse</v>
      </c>
      <c r="AX699">
        <f t="shared" si="32"/>
        <v>0</v>
      </c>
      <c r="AY699">
        <v>7</v>
      </c>
      <c r="AZ699">
        <v>1</v>
      </c>
      <c r="BA699">
        <f t="shared" si="31"/>
        <v>0</v>
      </c>
    </row>
    <row r="700" spans="1:53">
      <c r="A700" s="33"/>
      <c r="B700" s="33"/>
      <c r="C700" s="33"/>
      <c r="D700" s="33"/>
      <c r="E700" s="33"/>
      <c r="F700" s="36">
        <v>0</v>
      </c>
      <c r="G700" s="33"/>
      <c r="H700" s="33"/>
      <c r="I700" s="33"/>
      <c r="J700" s="36">
        <v>76663468</v>
      </c>
      <c r="K700" s="30">
        <v>0</v>
      </c>
      <c r="L700" s="36" t="s">
        <v>1005</v>
      </c>
      <c r="M700" s="33"/>
      <c r="N700" s="33"/>
      <c r="O700" s="33"/>
      <c r="P700" s="33"/>
      <c r="Q700" s="33"/>
      <c r="R700" s="36">
        <v>664.5</v>
      </c>
      <c r="S700" s="36" t="s">
        <v>404</v>
      </c>
      <c r="T700" s="36" t="s">
        <v>404</v>
      </c>
      <c r="U700" s="36" t="s">
        <v>404</v>
      </c>
      <c r="V700" s="36">
        <v>57</v>
      </c>
      <c r="W700" s="36">
        <v>0</v>
      </c>
      <c r="X700" s="36">
        <v>1</v>
      </c>
      <c r="Y700" s="36">
        <v>247550</v>
      </c>
      <c r="Z700" s="37">
        <v>44761.875</v>
      </c>
      <c r="AA700" s="36" t="s">
        <v>392</v>
      </c>
      <c r="AB700" s="36">
        <v>0</v>
      </c>
      <c r="AC700" s="37"/>
      <c r="AD700" s="37">
        <v>44761.875</v>
      </c>
      <c r="AE700" s="37">
        <v>32288.875</v>
      </c>
      <c r="AF700" s="37">
        <v>43691.875</v>
      </c>
      <c r="AG700" s="37"/>
      <c r="AH700" s="37">
        <v>43691.875</v>
      </c>
      <c r="AI700" s="36"/>
      <c r="AJ700" s="36">
        <v>0</v>
      </c>
      <c r="AK700" s="36">
        <v>0</v>
      </c>
      <c r="AL700" s="36">
        <v>0</v>
      </c>
      <c r="AM700" s="36">
        <v>0</v>
      </c>
      <c r="AN700" s="36">
        <v>0</v>
      </c>
      <c r="AO700" s="36">
        <v>0</v>
      </c>
      <c r="AP700" s="36" t="s">
        <v>389</v>
      </c>
      <c r="AQ700" s="36">
        <v>34</v>
      </c>
      <c r="AR700" s="36" t="s">
        <v>400</v>
      </c>
      <c r="AS700" s="36">
        <v>79106</v>
      </c>
      <c r="AT700" s="36">
        <v>791.06</v>
      </c>
      <c r="AU700" s="36" t="s">
        <v>408</v>
      </c>
      <c r="AV700" s="43" t="s">
        <v>1079</v>
      </c>
      <c r="AW700" t="str">
        <f t="shared" si="30"/>
        <v>0766634680LXXMXRX DX XUX LXPX664.5SIMSIMSIM570124755044761.875ANMEP044761.87532288.87543691.87543691.875000000AMIL34NEXT MUNICIPAL SÃO PAULO79106791.06ATIVORepasse</v>
      </c>
      <c r="AX700">
        <f t="shared" si="32"/>
        <v>1</v>
      </c>
      <c r="AY700">
        <v>7</v>
      </c>
      <c r="AZ700">
        <v>1</v>
      </c>
      <c r="BA700">
        <f t="shared" si="31"/>
        <v>1</v>
      </c>
    </row>
    <row r="701" spans="1:53">
      <c r="A701" s="33"/>
      <c r="B701" s="33"/>
      <c r="C701" s="33"/>
      <c r="D701" s="33"/>
      <c r="E701" s="33"/>
      <c r="F701" s="34">
        <v>0</v>
      </c>
      <c r="G701" s="33"/>
      <c r="H701" s="33"/>
      <c r="I701" s="33"/>
      <c r="J701" s="34">
        <v>76663468</v>
      </c>
      <c r="K701" s="29">
        <v>0</v>
      </c>
      <c r="L701" s="34" t="s">
        <v>1005</v>
      </c>
      <c r="M701" s="33"/>
      <c r="N701" s="33"/>
      <c r="O701" s="33"/>
      <c r="P701" s="33"/>
      <c r="Q701" s="33"/>
      <c r="R701" s="34">
        <v>664.5</v>
      </c>
      <c r="S701" s="34" t="s">
        <v>404</v>
      </c>
      <c r="T701" s="34" t="s">
        <v>404</v>
      </c>
      <c r="U701" s="34" t="s">
        <v>404</v>
      </c>
      <c r="V701" s="34">
        <v>57</v>
      </c>
      <c r="W701" s="34">
        <v>0</v>
      </c>
      <c r="X701" s="34">
        <v>1</v>
      </c>
      <c r="Y701" s="34">
        <v>247550</v>
      </c>
      <c r="Z701" s="35">
        <v>44761.875</v>
      </c>
      <c r="AA701" s="34" t="s">
        <v>392</v>
      </c>
      <c r="AB701" s="34">
        <v>0</v>
      </c>
      <c r="AC701" s="35"/>
      <c r="AD701" s="35">
        <v>44761.875</v>
      </c>
      <c r="AE701" s="35">
        <v>32288.875</v>
      </c>
      <c r="AF701" s="35">
        <v>43691.875</v>
      </c>
      <c r="AG701" s="35"/>
      <c r="AH701" s="35">
        <v>43691.875</v>
      </c>
      <c r="AI701" s="34"/>
      <c r="AJ701" s="34">
        <v>0</v>
      </c>
      <c r="AK701" s="34">
        <v>0</v>
      </c>
      <c r="AL701" s="34">
        <v>0</v>
      </c>
      <c r="AM701" s="34">
        <v>0</v>
      </c>
      <c r="AN701" s="34">
        <v>0</v>
      </c>
      <c r="AO701" s="34">
        <v>0</v>
      </c>
      <c r="AP701" s="34" t="s">
        <v>389</v>
      </c>
      <c r="AQ701" s="34">
        <v>34</v>
      </c>
      <c r="AR701" s="34" t="s">
        <v>400</v>
      </c>
      <c r="AS701" s="34">
        <v>79106</v>
      </c>
      <c r="AT701" s="34">
        <v>791.06</v>
      </c>
      <c r="AU701" s="34" t="s">
        <v>408</v>
      </c>
      <c r="AV701" s="43" t="s">
        <v>1079</v>
      </c>
      <c r="AW701" t="str">
        <f t="shared" si="30"/>
        <v>0766634680LXXMXRX DX XUX LXPX664.5SIMSIMSIM570124755044761.875ANMEP044761.87532288.87543691.87543691.875000000AMIL34NEXT MUNICIPAL SÃO PAULO79106791.06ATIVORepasse</v>
      </c>
      <c r="AX701">
        <f t="shared" si="32"/>
        <v>1</v>
      </c>
      <c r="AY701">
        <v>7</v>
      </c>
      <c r="AZ701">
        <v>1</v>
      </c>
      <c r="BA701">
        <f t="shared" si="31"/>
        <v>1</v>
      </c>
    </row>
    <row r="702" spans="1:53">
      <c r="A702" s="31" t="s">
        <v>246</v>
      </c>
      <c r="B702" s="31" t="s">
        <v>19</v>
      </c>
      <c r="C702" s="31" t="s">
        <v>18</v>
      </c>
      <c r="D702" s="31">
        <v>43066807</v>
      </c>
      <c r="E702" s="32">
        <v>44771.875</v>
      </c>
      <c r="F702" s="27">
        <v>1198444000</v>
      </c>
      <c r="G702" s="27" t="s">
        <v>1060</v>
      </c>
      <c r="H702" s="27" t="s">
        <v>20</v>
      </c>
      <c r="I702" s="32">
        <v>43691.875</v>
      </c>
      <c r="J702" s="31">
        <v>76663612</v>
      </c>
      <c r="K702" s="27">
        <v>0</v>
      </c>
      <c r="L702" s="31" t="s">
        <v>247</v>
      </c>
      <c r="M702" s="31">
        <v>0</v>
      </c>
      <c r="N702" s="31">
        <v>0</v>
      </c>
      <c r="O702" s="31" t="s">
        <v>201</v>
      </c>
      <c r="P702" s="31" t="s">
        <v>77</v>
      </c>
      <c r="Q702" s="31" t="s">
        <v>78</v>
      </c>
      <c r="R702" s="31">
        <v>416.82</v>
      </c>
      <c r="S702" s="33"/>
      <c r="T702" s="33"/>
      <c r="U702" s="33"/>
      <c r="V702" s="33"/>
      <c r="W702" s="33"/>
      <c r="X702" s="33"/>
      <c r="Y702" s="33"/>
      <c r="Z702" s="40">
        <v>44771.875</v>
      </c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43" t="s">
        <v>1080</v>
      </c>
      <c r="AW702" t="str">
        <f t="shared" si="30"/>
        <v>6302b525171b4e38d1b83f1f6302b4ad7d8f3341632e5b086302b525171b4e38d1b83f074306680744771.87511984440006302b4ad7d8f3341632e5b081198444000D43691.875766636120YXMIN XUZX MXWXDX00NEXT MUN SÃO PAULO QC PJCAMens. Titular Faixa Etária Implant.T416.8244771.875Mensalidade</v>
      </c>
      <c r="AX702">
        <f t="shared" si="32"/>
        <v>0</v>
      </c>
      <c r="AY702">
        <v>7</v>
      </c>
      <c r="AZ702">
        <v>1</v>
      </c>
      <c r="BA702">
        <f t="shared" si="31"/>
        <v>0</v>
      </c>
    </row>
    <row r="703" spans="1:53">
      <c r="A703" s="38" t="s">
        <v>248</v>
      </c>
      <c r="B703" s="38" t="s">
        <v>19</v>
      </c>
      <c r="C703" s="38" t="s">
        <v>18</v>
      </c>
      <c r="D703" s="38">
        <v>43066807</v>
      </c>
      <c r="E703" s="39">
        <v>44771.875</v>
      </c>
      <c r="F703" s="28">
        <v>1198444000</v>
      </c>
      <c r="G703" s="28" t="s">
        <v>1060</v>
      </c>
      <c r="H703" s="28" t="s">
        <v>20</v>
      </c>
      <c r="I703" s="39">
        <v>43691.875</v>
      </c>
      <c r="J703" s="38">
        <v>76663637</v>
      </c>
      <c r="K703" s="28">
        <v>0</v>
      </c>
      <c r="L703" s="38" t="s">
        <v>249</v>
      </c>
      <c r="M703" s="38">
        <v>0</v>
      </c>
      <c r="N703" s="38">
        <v>0</v>
      </c>
      <c r="O703" s="38" t="s">
        <v>216</v>
      </c>
      <c r="P703" s="38" t="s">
        <v>77</v>
      </c>
      <c r="Q703" s="38" t="s">
        <v>78</v>
      </c>
      <c r="R703" s="38">
        <v>416.82</v>
      </c>
      <c r="S703" s="33"/>
      <c r="T703" s="33"/>
      <c r="U703" s="33"/>
      <c r="V703" s="33"/>
      <c r="W703" s="33"/>
      <c r="X703" s="33"/>
      <c r="Y703" s="33"/>
      <c r="Z703" s="40">
        <v>44771.875</v>
      </c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43" t="s">
        <v>1080</v>
      </c>
      <c r="AW703" t="str">
        <f t="shared" si="30"/>
        <v>6302b525171b4e38d1b83f206302b4ad7d8f3341632e5b086302b525171b4e38d1b83f074306680744771.87511984440006302b4ad7d8f3341632e5b081198444000D43691.875766636370IXBXLLX XRXUJX DX ILVX00NEXT - 10Mens. Titular Faixa Etária Implant.T416.8244771.875Mensalidade</v>
      </c>
      <c r="AX703">
        <f t="shared" si="32"/>
        <v>0</v>
      </c>
      <c r="AY703">
        <v>7</v>
      </c>
      <c r="AZ703">
        <v>1</v>
      </c>
      <c r="BA703">
        <f t="shared" si="31"/>
        <v>0</v>
      </c>
    </row>
    <row r="704" spans="1:53">
      <c r="A704" s="33"/>
      <c r="B704" s="33"/>
      <c r="C704" s="33"/>
      <c r="D704" s="33"/>
      <c r="E704" s="33"/>
      <c r="F704" s="36"/>
      <c r="G704" s="33"/>
      <c r="H704" s="33"/>
      <c r="I704" s="33"/>
      <c r="J704" s="36">
        <v>76663892</v>
      </c>
      <c r="K704" s="30">
        <v>0</v>
      </c>
      <c r="L704" s="36" t="s">
        <v>1000</v>
      </c>
      <c r="M704" s="33"/>
      <c r="N704" s="33"/>
      <c r="O704" s="33"/>
      <c r="P704" s="33"/>
      <c r="Q704" s="33"/>
      <c r="R704" s="36">
        <v>2343.0700000000002</v>
      </c>
      <c r="S704" s="36" t="s">
        <v>404</v>
      </c>
      <c r="T704" s="36" t="s">
        <v>404</v>
      </c>
      <c r="U704" s="36" t="s">
        <v>404</v>
      </c>
      <c r="V704" s="36">
        <v>19</v>
      </c>
      <c r="W704" s="36">
        <v>0</v>
      </c>
      <c r="X704" s="36">
        <v>1</v>
      </c>
      <c r="Y704" s="36">
        <v>246997</v>
      </c>
      <c r="Z704" s="37">
        <v>44761.875</v>
      </c>
      <c r="AA704" s="36" t="s">
        <v>387</v>
      </c>
      <c r="AB704" s="36">
        <v>0</v>
      </c>
      <c r="AC704" s="37"/>
      <c r="AD704" s="37">
        <v>44761.875</v>
      </c>
      <c r="AE704" s="37">
        <v>29329.875</v>
      </c>
      <c r="AF704" s="37">
        <v>43691.875</v>
      </c>
      <c r="AG704" s="37"/>
      <c r="AH704" s="37">
        <v>43691.875</v>
      </c>
      <c r="AI704" s="36"/>
      <c r="AJ704" s="36">
        <v>0</v>
      </c>
      <c r="AK704" s="36">
        <v>0</v>
      </c>
      <c r="AL704" s="36">
        <v>0</v>
      </c>
      <c r="AM704" s="36">
        <v>0</v>
      </c>
      <c r="AN704" s="36">
        <v>0</v>
      </c>
      <c r="AO704" s="36">
        <v>0</v>
      </c>
      <c r="AP704" s="36" t="s">
        <v>389</v>
      </c>
      <c r="AQ704" s="36">
        <v>34</v>
      </c>
      <c r="AR704" s="36" t="s">
        <v>390</v>
      </c>
      <c r="AS704" s="36">
        <v>278937</v>
      </c>
      <c r="AT704" s="36">
        <v>2789.37</v>
      </c>
      <c r="AU704" s="36" t="s">
        <v>408</v>
      </c>
      <c r="AV704" s="43" t="s">
        <v>1079</v>
      </c>
      <c r="AW704" t="str">
        <f t="shared" si="30"/>
        <v>766638920WXNTXX XUX BXTX2343.07SIMSIMSIM190124699744761.875FNEL044761.87529329.87543691.87543691.875000000AMIL34AMIL 400 QP NACIONAL2789372789.37ATIVORepasse</v>
      </c>
      <c r="AX704">
        <f t="shared" si="32"/>
        <v>0</v>
      </c>
      <c r="AY704">
        <v>7</v>
      </c>
      <c r="AZ704">
        <v>1</v>
      </c>
      <c r="BA704">
        <f t="shared" si="31"/>
        <v>0</v>
      </c>
    </row>
    <row r="705" spans="1:53">
      <c r="A705" s="33"/>
      <c r="B705" s="33"/>
      <c r="C705" s="33"/>
      <c r="D705" s="33"/>
      <c r="E705" s="33"/>
      <c r="F705" s="34"/>
      <c r="G705" s="33"/>
      <c r="H705" s="33"/>
      <c r="I705" s="33"/>
      <c r="J705" s="34">
        <v>76663892</v>
      </c>
      <c r="K705" s="29">
        <v>0</v>
      </c>
      <c r="L705" s="34" t="s">
        <v>1000</v>
      </c>
      <c r="M705" s="33"/>
      <c r="N705" s="33"/>
      <c r="O705" s="33"/>
      <c r="P705" s="33"/>
      <c r="Q705" s="33"/>
      <c r="R705" s="34">
        <v>2343.0700000000002</v>
      </c>
      <c r="S705" s="34" t="s">
        <v>404</v>
      </c>
      <c r="T705" s="34" t="s">
        <v>404</v>
      </c>
      <c r="U705" s="34" t="s">
        <v>404</v>
      </c>
      <c r="V705" s="34">
        <v>19</v>
      </c>
      <c r="W705" s="34">
        <v>0</v>
      </c>
      <c r="X705" s="34">
        <v>1</v>
      </c>
      <c r="Y705" s="34">
        <v>246997</v>
      </c>
      <c r="Z705" s="35">
        <v>44761.875</v>
      </c>
      <c r="AA705" s="34" t="s">
        <v>387</v>
      </c>
      <c r="AB705" s="34">
        <v>0</v>
      </c>
      <c r="AC705" s="35"/>
      <c r="AD705" s="35">
        <v>44761.875</v>
      </c>
      <c r="AE705" s="35">
        <v>29329.875</v>
      </c>
      <c r="AF705" s="35">
        <v>43691.875</v>
      </c>
      <c r="AG705" s="35"/>
      <c r="AH705" s="35">
        <v>43691.875</v>
      </c>
      <c r="AI705" s="34"/>
      <c r="AJ705" s="34">
        <v>0</v>
      </c>
      <c r="AK705" s="34">
        <v>0</v>
      </c>
      <c r="AL705" s="34">
        <v>0</v>
      </c>
      <c r="AM705" s="34">
        <v>0</v>
      </c>
      <c r="AN705" s="34">
        <v>0</v>
      </c>
      <c r="AO705" s="34">
        <v>0</v>
      </c>
      <c r="AP705" s="34" t="s">
        <v>389</v>
      </c>
      <c r="AQ705" s="34">
        <v>34</v>
      </c>
      <c r="AR705" s="34" t="s">
        <v>390</v>
      </c>
      <c r="AS705" s="34">
        <v>278937</v>
      </c>
      <c r="AT705" s="34">
        <v>2789.37</v>
      </c>
      <c r="AU705" s="34" t="s">
        <v>408</v>
      </c>
      <c r="AV705" s="43" t="s">
        <v>1079</v>
      </c>
      <c r="AW705" t="str">
        <f t="shared" si="30"/>
        <v>766638920WXNTXX XUX BXTX2343.07SIMSIMSIM190124699744761.875FNEL044761.87529329.87543691.87543691.875000000AMIL34AMIL 400 QP NACIONAL2789372789.37ATIVORepasse</v>
      </c>
      <c r="AX705">
        <f t="shared" si="32"/>
        <v>1</v>
      </c>
      <c r="AY705">
        <v>7</v>
      </c>
      <c r="AZ705">
        <v>1</v>
      </c>
      <c r="BA705">
        <f t="shared" si="31"/>
        <v>1</v>
      </c>
    </row>
    <row r="706" spans="1:53">
      <c r="A706" s="33"/>
      <c r="B706" s="33"/>
      <c r="C706" s="33"/>
      <c r="D706" s="33"/>
      <c r="E706" s="33"/>
      <c r="F706" s="36"/>
      <c r="G706" s="33"/>
      <c r="H706" s="33"/>
      <c r="I706" s="33"/>
      <c r="J706" s="36">
        <v>76663892</v>
      </c>
      <c r="K706" s="30">
        <v>0</v>
      </c>
      <c r="L706" s="36" t="s">
        <v>1000</v>
      </c>
      <c r="M706" s="33"/>
      <c r="N706" s="33"/>
      <c r="O706" s="33"/>
      <c r="P706" s="33"/>
      <c r="Q706" s="33"/>
      <c r="R706" s="36">
        <v>2343.0700000000002</v>
      </c>
      <c r="S706" s="36" t="s">
        <v>404</v>
      </c>
      <c r="T706" s="36" t="s">
        <v>404</v>
      </c>
      <c r="U706" s="36" t="s">
        <v>404</v>
      </c>
      <c r="V706" s="36">
        <v>19</v>
      </c>
      <c r="W706" s="36">
        <v>0</v>
      </c>
      <c r="X706" s="36">
        <v>1</v>
      </c>
      <c r="Y706" s="36">
        <v>246997</v>
      </c>
      <c r="Z706" s="37">
        <v>44761.875</v>
      </c>
      <c r="AA706" s="36" t="s">
        <v>387</v>
      </c>
      <c r="AB706" s="36">
        <v>0</v>
      </c>
      <c r="AC706" s="37"/>
      <c r="AD706" s="37">
        <v>44761.875</v>
      </c>
      <c r="AE706" s="37">
        <v>29329.875</v>
      </c>
      <c r="AF706" s="37">
        <v>43691.875</v>
      </c>
      <c r="AG706" s="37"/>
      <c r="AH706" s="37">
        <v>43691.875</v>
      </c>
      <c r="AI706" s="36"/>
      <c r="AJ706" s="36">
        <v>0</v>
      </c>
      <c r="AK706" s="36">
        <v>0</v>
      </c>
      <c r="AL706" s="36">
        <v>0</v>
      </c>
      <c r="AM706" s="36">
        <v>0</v>
      </c>
      <c r="AN706" s="36">
        <v>0</v>
      </c>
      <c r="AO706" s="36">
        <v>0</v>
      </c>
      <c r="AP706" s="36" t="s">
        <v>389</v>
      </c>
      <c r="AQ706" s="36">
        <v>34</v>
      </c>
      <c r="AR706" s="36" t="s">
        <v>390</v>
      </c>
      <c r="AS706" s="36">
        <v>278937</v>
      </c>
      <c r="AT706" s="36">
        <v>2789.37</v>
      </c>
      <c r="AU706" s="36" t="s">
        <v>408</v>
      </c>
      <c r="AV706" s="43" t="s">
        <v>1079</v>
      </c>
      <c r="AW706" t="str">
        <f t="shared" si="30"/>
        <v>766638920WXNTXX XUX BXTX2343.07SIMSIMSIM190124699744761.875FNEL044761.87529329.87543691.87543691.875000000AMIL34AMIL 400 QP NACIONAL2789372789.37ATIVORepasse</v>
      </c>
      <c r="AX706">
        <f t="shared" si="32"/>
        <v>1</v>
      </c>
      <c r="AY706">
        <v>7</v>
      </c>
      <c r="AZ706">
        <v>1</v>
      </c>
      <c r="BA706">
        <f t="shared" si="31"/>
        <v>1</v>
      </c>
    </row>
    <row r="707" spans="1:53">
      <c r="A707" s="33"/>
      <c r="B707" s="33"/>
      <c r="C707" s="33"/>
      <c r="D707" s="33"/>
      <c r="E707" s="33"/>
      <c r="F707" s="36"/>
      <c r="G707" s="33"/>
      <c r="H707" s="33"/>
      <c r="I707" s="33"/>
      <c r="J707" s="36">
        <v>76663915</v>
      </c>
      <c r="K707" s="30">
        <v>0</v>
      </c>
      <c r="L707" s="36" t="s">
        <v>995</v>
      </c>
      <c r="M707" s="33"/>
      <c r="N707" s="33"/>
      <c r="O707" s="33"/>
      <c r="P707" s="33"/>
      <c r="Q707" s="33"/>
      <c r="R707" s="36">
        <v>1038.1099999999999</v>
      </c>
      <c r="S707" s="36" t="s">
        <v>404</v>
      </c>
      <c r="T707" s="36" t="s">
        <v>404</v>
      </c>
      <c r="U707" s="36" t="s">
        <v>404</v>
      </c>
      <c r="V707" s="36">
        <v>19</v>
      </c>
      <c r="W707" s="36">
        <v>0</v>
      </c>
      <c r="X707" s="36">
        <v>1</v>
      </c>
      <c r="Y707" s="36">
        <v>246872</v>
      </c>
      <c r="Z707" s="37">
        <v>44761.875</v>
      </c>
      <c r="AA707" s="36" t="s">
        <v>387</v>
      </c>
      <c r="AB707" s="36">
        <v>0</v>
      </c>
      <c r="AC707" s="37"/>
      <c r="AD707" s="37">
        <v>44761.875</v>
      </c>
      <c r="AE707" s="37">
        <v>42009.916666666664</v>
      </c>
      <c r="AF707" s="37">
        <v>43691.875</v>
      </c>
      <c r="AG707" s="37"/>
      <c r="AH707" s="37">
        <v>43691.875</v>
      </c>
      <c r="AI707" s="36"/>
      <c r="AJ707" s="36">
        <v>0</v>
      </c>
      <c r="AK707" s="36">
        <v>0</v>
      </c>
      <c r="AL707" s="36">
        <v>0</v>
      </c>
      <c r="AM707" s="36">
        <v>0</v>
      </c>
      <c r="AN707" s="36">
        <v>0</v>
      </c>
      <c r="AO707" s="36">
        <v>0</v>
      </c>
      <c r="AP707" s="36" t="s">
        <v>389</v>
      </c>
      <c r="AQ707" s="36">
        <v>34</v>
      </c>
      <c r="AR707" s="36" t="s">
        <v>476</v>
      </c>
      <c r="AS707" s="36">
        <v>123586</v>
      </c>
      <c r="AT707" s="36">
        <v>1235.8599999999999</v>
      </c>
      <c r="AU707" s="36" t="s">
        <v>408</v>
      </c>
      <c r="AV707" s="43" t="s">
        <v>1079</v>
      </c>
      <c r="AW707" t="str">
        <f t="shared" ref="AW707:AW770" si="33">CONCATENATE(A707,B707,C707,D707,E707,F707,G707,H707,I707,J707,K707,L707,M707,N707,O707,P707,Q707,R707,S707,T707,U707,V707,W707,X707,Y707,Z707,AA707,AB707,AC707,AD707,AE707,AF707,AG707,AH707,AI707,AJ707,AK707,AL707,AM707,AN707,AO707,AP707,AQ707,AR707,AS707,AT707,AU707,AV707)</f>
        <v>766639150JXXX MXGUXL WXRDXX XUZX1038.11SIMSIMSIM190124687244761.875FNEL044761.87542009.916666666743691.87543691.875000000AMIL34AMIL 400 QC NACIONAL1235861235.86ATIVORepasse</v>
      </c>
      <c r="AX707">
        <f t="shared" si="32"/>
        <v>0</v>
      </c>
      <c r="AY707">
        <v>7</v>
      </c>
      <c r="AZ707">
        <v>1</v>
      </c>
      <c r="BA707">
        <f t="shared" ref="BA707:BA770" si="34">IF(J707=J706,1,0)</f>
        <v>0</v>
      </c>
    </row>
    <row r="708" spans="1:53">
      <c r="A708" s="33"/>
      <c r="B708" s="33"/>
      <c r="C708" s="33"/>
      <c r="D708" s="33"/>
      <c r="E708" s="33"/>
      <c r="F708" s="34"/>
      <c r="G708" s="33"/>
      <c r="H708" s="33"/>
      <c r="I708" s="33"/>
      <c r="J708" s="34">
        <v>76663915</v>
      </c>
      <c r="K708" s="29">
        <v>0</v>
      </c>
      <c r="L708" s="34" t="s">
        <v>995</v>
      </c>
      <c r="M708" s="33"/>
      <c r="N708" s="33"/>
      <c r="O708" s="33"/>
      <c r="P708" s="33"/>
      <c r="Q708" s="33"/>
      <c r="R708" s="34">
        <v>1038.1099999999999</v>
      </c>
      <c r="S708" s="34" t="s">
        <v>404</v>
      </c>
      <c r="T708" s="34" t="s">
        <v>404</v>
      </c>
      <c r="U708" s="34" t="s">
        <v>404</v>
      </c>
      <c r="V708" s="34">
        <v>19</v>
      </c>
      <c r="W708" s="34">
        <v>0</v>
      </c>
      <c r="X708" s="34">
        <v>1</v>
      </c>
      <c r="Y708" s="34">
        <v>246872</v>
      </c>
      <c r="Z708" s="35">
        <v>44761.875</v>
      </c>
      <c r="AA708" s="34" t="s">
        <v>387</v>
      </c>
      <c r="AB708" s="34">
        <v>0</v>
      </c>
      <c r="AC708" s="35"/>
      <c r="AD708" s="35">
        <v>44761.875</v>
      </c>
      <c r="AE708" s="35">
        <v>42009.916666666664</v>
      </c>
      <c r="AF708" s="35">
        <v>43691.875</v>
      </c>
      <c r="AG708" s="35"/>
      <c r="AH708" s="35">
        <v>43691.875</v>
      </c>
      <c r="AI708" s="34"/>
      <c r="AJ708" s="34">
        <v>0</v>
      </c>
      <c r="AK708" s="34">
        <v>0</v>
      </c>
      <c r="AL708" s="34">
        <v>0</v>
      </c>
      <c r="AM708" s="34">
        <v>0</v>
      </c>
      <c r="AN708" s="34">
        <v>0</v>
      </c>
      <c r="AO708" s="34">
        <v>0</v>
      </c>
      <c r="AP708" s="34" t="s">
        <v>389</v>
      </c>
      <c r="AQ708" s="34">
        <v>34</v>
      </c>
      <c r="AR708" s="34" t="s">
        <v>476</v>
      </c>
      <c r="AS708" s="34">
        <v>123586</v>
      </c>
      <c r="AT708" s="34">
        <v>1235.8599999999999</v>
      </c>
      <c r="AU708" s="34" t="s">
        <v>408</v>
      </c>
      <c r="AV708" s="43" t="s">
        <v>1079</v>
      </c>
      <c r="AW708" t="str">
        <f t="shared" si="33"/>
        <v>766639150JXXX MXGUXL WXRDXX XUZX1038.11SIMSIMSIM190124687244761.875FNEL044761.87542009.916666666743691.87543691.875000000AMIL34AMIL 400 QC NACIONAL1235861235.86ATIVORepasse</v>
      </c>
      <c r="AX708">
        <f t="shared" ref="AX708:AX771" si="35">IF(AW708=AW707,1,0)</f>
        <v>1</v>
      </c>
      <c r="AY708">
        <v>7</v>
      </c>
      <c r="AZ708">
        <v>1</v>
      </c>
      <c r="BA708">
        <f t="shared" si="34"/>
        <v>1</v>
      </c>
    </row>
    <row r="709" spans="1:53">
      <c r="A709" s="33"/>
      <c r="B709" s="33"/>
      <c r="C709" s="33"/>
      <c r="D709" s="33"/>
      <c r="E709" s="33"/>
      <c r="F709" s="36"/>
      <c r="G709" s="33"/>
      <c r="H709" s="33"/>
      <c r="I709" s="33"/>
      <c r="J709" s="36">
        <v>76663915</v>
      </c>
      <c r="K709" s="30">
        <v>0</v>
      </c>
      <c r="L709" s="36" t="s">
        <v>995</v>
      </c>
      <c r="M709" s="33"/>
      <c r="N709" s="33"/>
      <c r="O709" s="33"/>
      <c r="P709" s="33"/>
      <c r="Q709" s="33"/>
      <c r="R709" s="36">
        <v>1038.1099999999999</v>
      </c>
      <c r="S709" s="36" t="s">
        <v>404</v>
      </c>
      <c r="T709" s="36" t="s">
        <v>404</v>
      </c>
      <c r="U709" s="36" t="s">
        <v>404</v>
      </c>
      <c r="V709" s="36">
        <v>19</v>
      </c>
      <c r="W709" s="36">
        <v>0</v>
      </c>
      <c r="X709" s="36">
        <v>1</v>
      </c>
      <c r="Y709" s="36">
        <v>246872</v>
      </c>
      <c r="Z709" s="37">
        <v>44761.875</v>
      </c>
      <c r="AA709" s="36" t="s">
        <v>387</v>
      </c>
      <c r="AB709" s="36">
        <v>0</v>
      </c>
      <c r="AC709" s="37"/>
      <c r="AD709" s="37">
        <v>44761.875</v>
      </c>
      <c r="AE709" s="37">
        <v>42009.916666666664</v>
      </c>
      <c r="AF709" s="37">
        <v>43691.875</v>
      </c>
      <c r="AG709" s="37"/>
      <c r="AH709" s="37">
        <v>43691.875</v>
      </c>
      <c r="AI709" s="36"/>
      <c r="AJ709" s="36">
        <v>0</v>
      </c>
      <c r="AK709" s="36">
        <v>0</v>
      </c>
      <c r="AL709" s="36">
        <v>0</v>
      </c>
      <c r="AM709" s="36">
        <v>0</v>
      </c>
      <c r="AN709" s="36">
        <v>0</v>
      </c>
      <c r="AO709" s="36">
        <v>0</v>
      </c>
      <c r="AP709" s="36" t="s">
        <v>389</v>
      </c>
      <c r="AQ709" s="36">
        <v>34</v>
      </c>
      <c r="AR709" s="36" t="s">
        <v>476</v>
      </c>
      <c r="AS709" s="36">
        <v>123586</v>
      </c>
      <c r="AT709" s="36">
        <v>1235.8599999999999</v>
      </c>
      <c r="AU709" s="36" t="s">
        <v>408</v>
      </c>
      <c r="AV709" s="43" t="s">
        <v>1079</v>
      </c>
      <c r="AW709" t="str">
        <f t="shared" si="33"/>
        <v>766639150JXXX MXGUXL WXRDXX XUZX1038.11SIMSIMSIM190124687244761.875FNEL044761.87542009.916666666743691.87543691.875000000AMIL34AMIL 400 QC NACIONAL1235861235.86ATIVORepasse</v>
      </c>
      <c r="AX709">
        <f t="shared" si="35"/>
        <v>1</v>
      </c>
      <c r="AY709">
        <v>7</v>
      </c>
      <c r="AZ709">
        <v>1</v>
      </c>
      <c r="BA709">
        <f t="shared" si="34"/>
        <v>1</v>
      </c>
    </row>
    <row r="710" spans="1:53">
      <c r="A710" s="33"/>
      <c r="B710" s="33"/>
      <c r="C710" s="33"/>
      <c r="D710" s="33"/>
      <c r="E710" s="33"/>
      <c r="F710" s="34"/>
      <c r="G710" s="33"/>
      <c r="H710" s="33"/>
      <c r="I710" s="33"/>
      <c r="J710" s="34">
        <v>76663944</v>
      </c>
      <c r="K710" s="29">
        <v>0</v>
      </c>
      <c r="L710" s="34" t="s">
        <v>996</v>
      </c>
      <c r="M710" s="33"/>
      <c r="N710" s="33"/>
      <c r="O710" s="33"/>
      <c r="P710" s="33"/>
      <c r="Q710" s="33"/>
      <c r="R710" s="34">
        <v>738.6</v>
      </c>
      <c r="S710" s="34" t="s">
        <v>404</v>
      </c>
      <c r="T710" s="34" t="s">
        <v>404</v>
      </c>
      <c r="U710" s="34" t="s">
        <v>386</v>
      </c>
      <c r="V710" s="34">
        <v>19</v>
      </c>
      <c r="W710" s="34">
        <v>0</v>
      </c>
      <c r="X710" s="34">
        <v>1</v>
      </c>
      <c r="Y710" s="34">
        <v>246879</v>
      </c>
      <c r="Z710" s="35">
        <v>44761.875</v>
      </c>
      <c r="AA710" s="34" t="s">
        <v>387</v>
      </c>
      <c r="AB710" s="34">
        <v>0</v>
      </c>
      <c r="AC710" s="35">
        <v>44712.875</v>
      </c>
      <c r="AD710" s="35">
        <v>44761.875</v>
      </c>
      <c r="AE710" s="35">
        <v>42427.875</v>
      </c>
      <c r="AF710" s="35">
        <v>44725.875</v>
      </c>
      <c r="AG710" s="35">
        <v>44725.875</v>
      </c>
      <c r="AH710" s="35">
        <v>43691.875</v>
      </c>
      <c r="AI710" s="34"/>
      <c r="AJ710" s="34">
        <v>0</v>
      </c>
      <c r="AK710" s="34">
        <v>0</v>
      </c>
      <c r="AL710" s="34">
        <v>0</v>
      </c>
      <c r="AM710" s="34">
        <v>0</v>
      </c>
      <c r="AN710" s="34">
        <v>0</v>
      </c>
      <c r="AO710" s="34">
        <v>0</v>
      </c>
      <c r="AP710" s="34" t="s">
        <v>389</v>
      </c>
      <c r="AQ710" s="34">
        <v>34</v>
      </c>
      <c r="AR710" s="34" t="s">
        <v>390</v>
      </c>
      <c r="AS710" s="34">
        <v>87928</v>
      </c>
      <c r="AT710" s="34">
        <v>879.28</v>
      </c>
      <c r="AU710" s="34" t="s">
        <v>391</v>
      </c>
      <c r="AV710" s="43" t="s">
        <v>1079</v>
      </c>
      <c r="AW710" t="str">
        <f t="shared" si="33"/>
        <v>766639440BXRNXRDX WXXLHX NXWXMXNTX FRXNWX738.6SIMSIMNÃO190124687944761.875FNEL044712.87544761.87542427.87544725.87544725.87543691.875000000AMIL34AMIL 400 QP NACIONAL87928879.28INATIVORepasse</v>
      </c>
      <c r="AX710">
        <f t="shared" si="35"/>
        <v>0</v>
      </c>
      <c r="AY710">
        <v>7</v>
      </c>
      <c r="AZ710">
        <v>1</v>
      </c>
      <c r="BA710">
        <f t="shared" si="34"/>
        <v>0</v>
      </c>
    </row>
    <row r="711" spans="1:53">
      <c r="A711" s="33"/>
      <c r="B711" s="33"/>
      <c r="C711" s="33"/>
      <c r="D711" s="33"/>
      <c r="E711" s="33"/>
      <c r="F711" s="36"/>
      <c r="G711" s="33"/>
      <c r="H711" s="33"/>
      <c r="I711" s="33"/>
      <c r="J711" s="36">
        <v>76663944</v>
      </c>
      <c r="K711" s="30">
        <v>0</v>
      </c>
      <c r="L711" s="36" t="s">
        <v>996</v>
      </c>
      <c r="M711" s="33"/>
      <c r="N711" s="33"/>
      <c r="O711" s="33"/>
      <c r="P711" s="33"/>
      <c r="Q711" s="33"/>
      <c r="R711" s="36">
        <v>738.6</v>
      </c>
      <c r="S711" s="36" t="s">
        <v>404</v>
      </c>
      <c r="T711" s="36" t="s">
        <v>404</v>
      </c>
      <c r="U711" s="36" t="s">
        <v>386</v>
      </c>
      <c r="V711" s="36">
        <v>19</v>
      </c>
      <c r="W711" s="36">
        <v>0</v>
      </c>
      <c r="X711" s="36">
        <v>1</v>
      </c>
      <c r="Y711" s="36">
        <v>246879</v>
      </c>
      <c r="Z711" s="37">
        <v>44761.875</v>
      </c>
      <c r="AA711" s="36" t="s">
        <v>387</v>
      </c>
      <c r="AB711" s="36">
        <v>0</v>
      </c>
      <c r="AC711" s="37">
        <v>44712.875</v>
      </c>
      <c r="AD711" s="37">
        <v>44761.875</v>
      </c>
      <c r="AE711" s="37">
        <v>42427.875</v>
      </c>
      <c r="AF711" s="37">
        <v>44725.875</v>
      </c>
      <c r="AG711" s="37">
        <v>44725.875</v>
      </c>
      <c r="AH711" s="37">
        <v>43691.875</v>
      </c>
      <c r="AI711" s="36"/>
      <c r="AJ711" s="36">
        <v>0</v>
      </c>
      <c r="AK711" s="36">
        <v>0</v>
      </c>
      <c r="AL711" s="36">
        <v>0</v>
      </c>
      <c r="AM711" s="36">
        <v>0</v>
      </c>
      <c r="AN711" s="36">
        <v>0</v>
      </c>
      <c r="AO711" s="36">
        <v>0</v>
      </c>
      <c r="AP711" s="36" t="s">
        <v>389</v>
      </c>
      <c r="AQ711" s="36">
        <v>34</v>
      </c>
      <c r="AR711" s="36" t="s">
        <v>390</v>
      </c>
      <c r="AS711" s="36">
        <v>87928</v>
      </c>
      <c r="AT711" s="36">
        <v>879.28</v>
      </c>
      <c r="AU711" s="36" t="s">
        <v>391</v>
      </c>
      <c r="AV711" s="43" t="s">
        <v>1079</v>
      </c>
      <c r="AW711" t="str">
        <f t="shared" si="33"/>
        <v>766639440BXRNXRDX WXXLHX NXWXMXNTX FRXNWX738.6SIMSIMNÃO190124687944761.875FNEL044712.87544761.87542427.87544725.87544725.87543691.875000000AMIL34AMIL 400 QP NACIONAL87928879.28INATIVORepasse</v>
      </c>
      <c r="AX711">
        <f t="shared" si="35"/>
        <v>1</v>
      </c>
      <c r="AY711">
        <v>7</v>
      </c>
      <c r="AZ711">
        <v>1</v>
      </c>
      <c r="BA711">
        <f t="shared" si="34"/>
        <v>1</v>
      </c>
    </row>
    <row r="712" spans="1:53">
      <c r="A712" s="33"/>
      <c r="B712" s="33"/>
      <c r="C712" s="33"/>
      <c r="D712" s="33"/>
      <c r="E712" s="33"/>
      <c r="F712" s="34"/>
      <c r="G712" s="33"/>
      <c r="H712" s="33"/>
      <c r="I712" s="33"/>
      <c r="J712" s="34">
        <v>76663944</v>
      </c>
      <c r="K712" s="29">
        <v>0</v>
      </c>
      <c r="L712" s="34" t="s">
        <v>996</v>
      </c>
      <c r="M712" s="33"/>
      <c r="N712" s="33"/>
      <c r="O712" s="33"/>
      <c r="P712" s="33"/>
      <c r="Q712" s="33"/>
      <c r="R712" s="34">
        <v>738.6</v>
      </c>
      <c r="S712" s="34" t="s">
        <v>404</v>
      </c>
      <c r="T712" s="34" t="s">
        <v>404</v>
      </c>
      <c r="U712" s="34" t="s">
        <v>386</v>
      </c>
      <c r="V712" s="34">
        <v>19</v>
      </c>
      <c r="W712" s="34">
        <v>0</v>
      </c>
      <c r="X712" s="34">
        <v>1</v>
      </c>
      <c r="Y712" s="34">
        <v>246879</v>
      </c>
      <c r="Z712" s="35">
        <v>44761.875</v>
      </c>
      <c r="AA712" s="34" t="s">
        <v>387</v>
      </c>
      <c r="AB712" s="34">
        <v>0</v>
      </c>
      <c r="AC712" s="35">
        <v>44712.875</v>
      </c>
      <c r="AD712" s="35">
        <v>44761.875</v>
      </c>
      <c r="AE712" s="35">
        <v>42427.875</v>
      </c>
      <c r="AF712" s="35">
        <v>44725.875</v>
      </c>
      <c r="AG712" s="35">
        <v>44725.875</v>
      </c>
      <c r="AH712" s="35">
        <v>43691.875</v>
      </c>
      <c r="AI712" s="34"/>
      <c r="AJ712" s="34">
        <v>0</v>
      </c>
      <c r="AK712" s="34">
        <v>0</v>
      </c>
      <c r="AL712" s="34">
        <v>0</v>
      </c>
      <c r="AM712" s="34">
        <v>0</v>
      </c>
      <c r="AN712" s="34">
        <v>0</v>
      </c>
      <c r="AO712" s="34">
        <v>0</v>
      </c>
      <c r="AP712" s="34" t="s">
        <v>389</v>
      </c>
      <c r="AQ712" s="34">
        <v>34</v>
      </c>
      <c r="AR712" s="34" t="s">
        <v>390</v>
      </c>
      <c r="AS712" s="34">
        <v>87928</v>
      </c>
      <c r="AT712" s="34">
        <v>879.28</v>
      </c>
      <c r="AU712" s="34" t="s">
        <v>391</v>
      </c>
      <c r="AV712" s="43" t="s">
        <v>1079</v>
      </c>
      <c r="AW712" t="str">
        <f t="shared" si="33"/>
        <v>766639440BXRNXRDX WXXLHX NXWXMXNTX FRXNWX738.6SIMSIMNÃO190124687944761.875FNEL044712.87544761.87542427.87544725.87544725.87543691.875000000AMIL34AMIL 400 QP NACIONAL87928879.28INATIVORepasse</v>
      </c>
      <c r="AX712">
        <f t="shared" si="35"/>
        <v>1</v>
      </c>
      <c r="AY712">
        <v>7</v>
      </c>
      <c r="AZ712">
        <v>1</v>
      </c>
      <c r="BA712">
        <f t="shared" si="34"/>
        <v>1</v>
      </c>
    </row>
    <row r="713" spans="1:53">
      <c r="A713" s="33"/>
      <c r="B713" s="33"/>
      <c r="C713" s="33"/>
      <c r="D713" s="33"/>
      <c r="E713" s="33"/>
      <c r="F713" s="34"/>
      <c r="G713" s="33"/>
      <c r="H713" s="33"/>
      <c r="I713" s="33"/>
      <c r="J713" s="34">
        <v>76664219</v>
      </c>
      <c r="K713" s="29">
        <v>0</v>
      </c>
      <c r="L713" s="34" t="s">
        <v>1003</v>
      </c>
      <c r="M713" s="33"/>
      <c r="N713" s="33"/>
      <c r="O713" s="33"/>
      <c r="P713" s="33"/>
      <c r="Q713" s="33"/>
      <c r="R713" s="34">
        <v>2028.6</v>
      </c>
      <c r="S713" s="34" t="s">
        <v>404</v>
      </c>
      <c r="T713" s="34" t="s">
        <v>404</v>
      </c>
      <c r="U713" s="34" t="s">
        <v>404</v>
      </c>
      <c r="V713" s="34">
        <v>57</v>
      </c>
      <c r="W713" s="34">
        <v>0</v>
      </c>
      <c r="X713" s="34">
        <v>1</v>
      </c>
      <c r="Y713" s="34">
        <v>247280</v>
      </c>
      <c r="Z713" s="35">
        <v>44761.875</v>
      </c>
      <c r="AA713" s="34" t="s">
        <v>392</v>
      </c>
      <c r="AB713" s="34">
        <v>0</v>
      </c>
      <c r="AC713" s="35"/>
      <c r="AD713" s="35">
        <v>44761.875</v>
      </c>
      <c r="AE713" s="35">
        <v>33006.875</v>
      </c>
      <c r="AF713" s="35">
        <v>43691.875</v>
      </c>
      <c r="AG713" s="35"/>
      <c r="AH713" s="35">
        <v>43691.875</v>
      </c>
      <c r="AI713" s="34"/>
      <c r="AJ713" s="34">
        <v>0</v>
      </c>
      <c r="AK713" s="34">
        <v>0</v>
      </c>
      <c r="AL713" s="34">
        <v>0</v>
      </c>
      <c r="AM713" s="34">
        <v>0</v>
      </c>
      <c r="AN713" s="34">
        <v>0</v>
      </c>
      <c r="AO713" s="34">
        <v>0</v>
      </c>
      <c r="AP713" s="34" t="s">
        <v>389</v>
      </c>
      <c r="AQ713" s="34">
        <v>34</v>
      </c>
      <c r="AR713" s="34" t="s">
        <v>390</v>
      </c>
      <c r="AS713" s="34">
        <v>241499</v>
      </c>
      <c r="AT713" s="34">
        <v>2414.9899999999998</v>
      </c>
      <c r="AU713" s="34" t="s">
        <v>408</v>
      </c>
      <c r="AV713" s="43" t="s">
        <v>1079</v>
      </c>
      <c r="AW713" t="str">
        <f t="shared" si="33"/>
        <v>766642190PXDRX TXXGX FXRRXXRX TRXGX2028.6SIMSIMSIM570124728044761.875ANMEP044761.87533006.87543691.87543691.875000000AMIL34AMIL 400 QP NACIONAL2414992414.99ATIVORepasse</v>
      </c>
      <c r="AX713">
        <f t="shared" si="35"/>
        <v>0</v>
      </c>
      <c r="AY713">
        <v>7</v>
      </c>
      <c r="AZ713">
        <v>1</v>
      </c>
      <c r="BA713">
        <f t="shared" si="34"/>
        <v>0</v>
      </c>
    </row>
    <row r="714" spans="1:53">
      <c r="A714" s="33"/>
      <c r="B714" s="33"/>
      <c r="C714" s="33"/>
      <c r="D714" s="33"/>
      <c r="E714" s="33"/>
      <c r="F714" s="36"/>
      <c r="G714" s="33"/>
      <c r="H714" s="33"/>
      <c r="I714" s="33"/>
      <c r="J714" s="36">
        <v>76664219</v>
      </c>
      <c r="K714" s="30">
        <v>0</v>
      </c>
      <c r="L714" s="36" t="s">
        <v>1003</v>
      </c>
      <c r="M714" s="33"/>
      <c r="N714" s="33"/>
      <c r="O714" s="33"/>
      <c r="P714" s="33"/>
      <c r="Q714" s="33"/>
      <c r="R714" s="36">
        <v>2028.6</v>
      </c>
      <c r="S714" s="36" t="s">
        <v>404</v>
      </c>
      <c r="T714" s="36" t="s">
        <v>404</v>
      </c>
      <c r="U714" s="36" t="s">
        <v>404</v>
      </c>
      <c r="V714" s="36">
        <v>57</v>
      </c>
      <c r="W714" s="36">
        <v>0</v>
      </c>
      <c r="X714" s="36">
        <v>1</v>
      </c>
      <c r="Y714" s="36">
        <v>247280</v>
      </c>
      <c r="Z714" s="37">
        <v>44761.875</v>
      </c>
      <c r="AA714" s="36" t="s">
        <v>392</v>
      </c>
      <c r="AB714" s="36">
        <v>0</v>
      </c>
      <c r="AC714" s="37"/>
      <c r="AD714" s="37">
        <v>44761.875</v>
      </c>
      <c r="AE714" s="37">
        <v>33006.875</v>
      </c>
      <c r="AF714" s="37">
        <v>43691.875</v>
      </c>
      <c r="AG714" s="37"/>
      <c r="AH714" s="37">
        <v>43691.875</v>
      </c>
      <c r="AI714" s="36"/>
      <c r="AJ714" s="36">
        <v>0</v>
      </c>
      <c r="AK714" s="36">
        <v>0</v>
      </c>
      <c r="AL714" s="36">
        <v>0</v>
      </c>
      <c r="AM714" s="36">
        <v>0</v>
      </c>
      <c r="AN714" s="36">
        <v>0</v>
      </c>
      <c r="AO714" s="36">
        <v>0</v>
      </c>
      <c r="AP714" s="36" t="s">
        <v>389</v>
      </c>
      <c r="AQ714" s="36">
        <v>34</v>
      </c>
      <c r="AR714" s="36" t="s">
        <v>390</v>
      </c>
      <c r="AS714" s="36">
        <v>241499</v>
      </c>
      <c r="AT714" s="36">
        <v>2414.9899999999998</v>
      </c>
      <c r="AU714" s="36" t="s">
        <v>408</v>
      </c>
      <c r="AV714" s="43" t="s">
        <v>1079</v>
      </c>
      <c r="AW714" t="str">
        <f t="shared" si="33"/>
        <v>766642190PXDRX TXXGX FXRRXXRX TRXGX2028.6SIMSIMSIM570124728044761.875ANMEP044761.87533006.87543691.87543691.875000000AMIL34AMIL 400 QP NACIONAL2414992414.99ATIVORepasse</v>
      </c>
      <c r="AX714">
        <f t="shared" si="35"/>
        <v>1</v>
      </c>
      <c r="AY714">
        <v>7</v>
      </c>
      <c r="AZ714">
        <v>1</v>
      </c>
      <c r="BA714">
        <f t="shared" si="34"/>
        <v>1</v>
      </c>
    </row>
    <row r="715" spans="1:53">
      <c r="A715" s="33"/>
      <c r="B715" s="33"/>
      <c r="C715" s="33"/>
      <c r="D715" s="33"/>
      <c r="E715" s="33"/>
      <c r="F715" s="34"/>
      <c r="G715" s="33"/>
      <c r="H715" s="33"/>
      <c r="I715" s="33"/>
      <c r="J715" s="34">
        <v>76664219</v>
      </c>
      <c r="K715" s="29">
        <v>0</v>
      </c>
      <c r="L715" s="34" t="s">
        <v>1003</v>
      </c>
      <c r="M715" s="33"/>
      <c r="N715" s="33"/>
      <c r="O715" s="33"/>
      <c r="P715" s="33"/>
      <c r="Q715" s="33"/>
      <c r="R715" s="34">
        <v>2028.6</v>
      </c>
      <c r="S715" s="34" t="s">
        <v>404</v>
      </c>
      <c r="T715" s="34" t="s">
        <v>404</v>
      </c>
      <c r="U715" s="34" t="s">
        <v>404</v>
      </c>
      <c r="V715" s="34">
        <v>57</v>
      </c>
      <c r="W715" s="34">
        <v>0</v>
      </c>
      <c r="X715" s="34">
        <v>1</v>
      </c>
      <c r="Y715" s="34">
        <v>247280</v>
      </c>
      <c r="Z715" s="35">
        <v>44761.875</v>
      </c>
      <c r="AA715" s="34" t="s">
        <v>392</v>
      </c>
      <c r="AB715" s="34">
        <v>0</v>
      </c>
      <c r="AC715" s="35"/>
      <c r="AD715" s="35">
        <v>44761.875</v>
      </c>
      <c r="AE715" s="35">
        <v>33006.875</v>
      </c>
      <c r="AF715" s="35">
        <v>43691.875</v>
      </c>
      <c r="AG715" s="35"/>
      <c r="AH715" s="35">
        <v>43691.875</v>
      </c>
      <c r="AI715" s="34"/>
      <c r="AJ715" s="34">
        <v>0</v>
      </c>
      <c r="AK715" s="34">
        <v>0</v>
      </c>
      <c r="AL715" s="34">
        <v>0</v>
      </c>
      <c r="AM715" s="34">
        <v>0</v>
      </c>
      <c r="AN715" s="34">
        <v>0</v>
      </c>
      <c r="AO715" s="34">
        <v>0</v>
      </c>
      <c r="AP715" s="34" t="s">
        <v>389</v>
      </c>
      <c r="AQ715" s="34">
        <v>34</v>
      </c>
      <c r="AR715" s="34" t="s">
        <v>390</v>
      </c>
      <c r="AS715" s="34">
        <v>241499</v>
      </c>
      <c r="AT715" s="34">
        <v>2414.9899999999998</v>
      </c>
      <c r="AU715" s="34" t="s">
        <v>408</v>
      </c>
      <c r="AV715" s="43" t="s">
        <v>1079</v>
      </c>
      <c r="AW715" t="str">
        <f t="shared" si="33"/>
        <v>766642190PXDRX TXXGX FXRRXXRX TRXGX2028.6SIMSIMSIM570124728044761.875ANMEP044761.87533006.87543691.87543691.875000000AMIL34AMIL 400 QP NACIONAL2414992414.99ATIVORepasse</v>
      </c>
      <c r="AX715">
        <f t="shared" si="35"/>
        <v>1</v>
      </c>
      <c r="AY715">
        <v>7</v>
      </c>
      <c r="AZ715">
        <v>1</v>
      </c>
      <c r="BA715">
        <f t="shared" si="34"/>
        <v>1</v>
      </c>
    </row>
    <row r="716" spans="1:53">
      <c r="A716" s="33"/>
      <c r="B716" s="33"/>
      <c r="C716" s="33"/>
      <c r="D716" s="33"/>
      <c r="E716" s="33"/>
      <c r="F716" s="36"/>
      <c r="G716" s="33"/>
      <c r="H716" s="33"/>
      <c r="I716" s="33"/>
      <c r="J716" s="36">
        <v>76664230</v>
      </c>
      <c r="K716" s="30">
        <v>0</v>
      </c>
      <c r="L716" s="36" t="s">
        <v>1004</v>
      </c>
      <c r="M716" s="33"/>
      <c r="N716" s="33"/>
      <c r="O716" s="33"/>
      <c r="P716" s="33"/>
      <c r="Q716" s="33"/>
      <c r="R716" s="36">
        <v>1287.56</v>
      </c>
      <c r="S716" s="36" t="s">
        <v>404</v>
      </c>
      <c r="T716" s="36" t="s">
        <v>404</v>
      </c>
      <c r="U716" s="36" t="s">
        <v>404</v>
      </c>
      <c r="V716" s="36">
        <v>19</v>
      </c>
      <c r="W716" s="36">
        <v>0</v>
      </c>
      <c r="X716" s="36">
        <v>1</v>
      </c>
      <c r="Y716" s="36">
        <v>247544</v>
      </c>
      <c r="Z716" s="37">
        <v>44761.875</v>
      </c>
      <c r="AA716" s="36" t="s">
        <v>387</v>
      </c>
      <c r="AB716" s="36">
        <v>0</v>
      </c>
      <c r="AC716" s="37"/>
      <c r="AD716" s="37">
        <v>44761.875</v>
      </c>
      <c r="AE716" s="37">
        <v>42640.875</v>
      </c>
      <c r="AF716" s="37">
        <v>43691.875</v>
      </c>
      <c r="AG716" s="37"/>
      <c r="AH716" s="37">
        <v>43691.875</v>
      </c>
      <c r="AI716" s="36"/>
      <c r="AJ716" s="36">
        <v>0</v>
      </c>
      <c r="AK716" s="36">
        <v>0</v>
      </c>
      <c r="AL716" s="36">
        <v>0</v>
      </c>
      <c r="AM716" s="36">
        <v>0</v>
      </c>
      <c r="AN716" s="36">
        <v>0</v>
      </c>
      <c r="AO716" s="36">
        <v>0</v>
      </c>
      <c r="AP716" s="36" t="s">
        <v>389</v>
      </c>
      <c r="AQ716" s="36">
        <v>34</v>
      </c>
      <c r="AR716" s="36" t="s">
        <v>398</v>
      </c>
      <c r="AS716" s="36">
        <v>153282</v>
      </c>
      <c r="AT716" s="36">
        <v>1532.82</v>
      </c>
      <c r="AU716" s="36" t="s">
        <v>408</v>
      </c>
      <c r="AV716" s="43" t="s">
        <v>1079</v>
      </c>
      <c r="AW716" t="str">
        <f t="shared" si="33"/>
        <v>766642300XRTHUR DXLFXTX MXRXNHX1287.56SIMSIMSIM190124754444761.875FNEL044761.87542640.87543691.87543691.875000000AMIL34AMIL 500 QP NACIONAL1532821532.82ATIVORepasse</v>
      </c>
      <c r="AX716">
        <f t="shared" si="35"/>
        <v>0</v>
      </c>
      <c r="AY716">
        <v>7</v>
      </c>
      <c r="AZ716">
        <v>1</v>
      </c>
      <c r="BA716">
        <f t="shared" si="34"/>
        <v>0</v>
      </c>
    </row>
    <row r="717" spans="1:53">
      <c r="A717" s="33"/>
      <c r="B717" s="33"/>
      <c r="C717" s="33"/>
      <c r="D717" s="33"/>
      <c r="E717" s="33"/>
      <c r="F717" s="34"/>
      <c r="G717" s="33"/>
      <c r="H717" s="33"/>
      <c r="I717" s="33"/>
      <c r="J717" s="34">
        <v>76664230</v>
      </c>
      <c r="K717" s="29">
        <v>0</v>
      </c>
      <c r="L717" s="34" t="s">
        <v>1004</v>
      </c>
      <c r="M717" s="33"/>
      <c r="N717" s="33"/>
      <c r="O717" s="33"/>
      <c r="P717" s="33"/>
      <c r="Q717" s="33"/>
      <c r="R717" s="34">
        <v>1287.56</v>
      </c>
      <c r="S717" s="34" t="s">
        <v>404</v>
      </c>
      <c r="T717" s="34" t="s">
        <v>404</v>
      </c>
      <c r="U717" s="34" t="s">
        <v>404</v>
      </c>
      <c r="V717" s="34">
        <v>19</v>
      </c>
      <c r="W717" s="34">
        <v>0</v>
      </c>
      <c r="X717" s="34">
        <v>1</v>
      </c>
      <c r="Y717" s="34">
        <v>247544</v>
      </c>
      <c r="Z717" s="35">
        <v>44761.875</v>
      </c>
      <c r="AA717" s="34" t="s">
        <v>387</v>
      </c>
      <c r="AB717" s="34">
        <v>0</v>
      </c>
      <c r="AC717" s="35"/>
      <c r="AD717" s="35">
        <v>44761.875</v>
      </c>
      <c r="AE717" s="35">
        <v>42640.875</v>
      </c>
      <c r="AF717" s="35">
        <v>43691.875</v>
      </c>
      <c r="AG717" s="35"/>
      <c r="AH717" s="35">
        <v>43691.875</v>
      </c>
      <c r="AI717" s="34"/>
      <c r="AJ717" s="34">
        <v>0</v>
      </c>
      <c r="AK717" s="34">
        <v>0</v>
      </c>
      <c r="AL717" s="34">
        <v>0</v>
      </c>
      <c r="AM717" s="34">
        <v>0</v>
      </c>
      <c r="AN717" s="34">
        <v>0</v>
      </c>
      <c r="AO717" s="34">
        <v>0</v>
      </c>
      <c r="AP717" s="34" t="s">
        <v>389</v>
      </c>
      <c r="AQ717" s="34">
        <v>34</v>
      </c>
      <c r="AR717" s="34" t="s">
        <v>398</v>
      </c>
      <c r="AS717" s="34">
        <v>153282</v>
      </c>
      <c r="AT717" s="34">
        <v>1532.82</v>
      </c>
      <c r="AU717" s="34" t="s">
        <v>408</v>
      </c>
      <c r="AV717" s="43" t="s">
        <v>1079</v>
      </c>
      <c r="AW717" t="str">
        <f t="shared" si="33"/>
        <v>766642300XRTHUR DXLFXTX MXRXNHX1287.56SIMSIMSIM190124754444761.875FNEL044761.87542640.87543691.87543691.875000000AMIL34AMIL 500 QP NACIONAL1532821532.82ATIVORepasse</v>
      </c>
      <c r="AX717">
        <f t="shared" si="35"/>
        <v>1</v>
      </c>
      <c r="AY717">
        <v>7</v>
      </c>
      <c r="AZ717">
        <v>1</v>
      </c>
      <c r="BA717">
        <f t="shared" si="34"/>
        <v>1</v>
      </c>
    </row>
    <row r="718" spans="1:53">
      <c r="A718" s="33"/>
      <c r="B718" s="33"/>
      <c r="C718" s="33"/>
      <c r="D718" s="33"/>
      <c r="E718" s="33"/>
      <c r="F718" s="36"/>
      <c r="G718" s="33"/>
      <c r="H718" s="33"/>
      <c r="I718" s="33"/>
      <c r="J718" s="36">
        <v>76664230</v>
      </c>
      <c r="K718" s="30">
        <v>0</v>
      </c>
      <c r="L718" s="36" t="s">
        <v>1004</v>
      </c>
      <c r="M718" s="33"/>
      <c r="N718" s="33"/>
      <c r="O718" s="33"/>
      <c r="P718" s="33"/>
      <c r="Q718" s="33"/>
      <c r="R718" s="36">
        <v>1287.56</v>
      </c>
      <c r="S718" s="36" t="s">
        <v>404</v>
      </c>
      <c r="T718" s="36" t="s">
        <v>404</v>
      </c>
      <c r="U718" s="36" t="s">
        <v>404</v>
      </c>
      <c r="V718" s="36">
        <v>19</v>
      </c>
      <c r="W718" s="36">
        <v>0</v>
      </c>
      <c r="X718" s="36">
        <v>1</v>
      </c>
      <c r="Y718" s="36">
        <v>247544</v>
      </c>
      <c r="Z718" s="37">
        <v>44761.875</v>
      </c>
      <c r="AA718" s="36" t="s">
        <v>387</v>
      </c>
      <c r="AB718" s="36">
        <v>0</v>
      </c>
      <c r="AC718" s="37"/>
      <c r="AD718" s="37">
        <v>44761.875</v>
      </c>
      <c r="AE718" s="37">
        <v>42640.875</v>
      </c>
      <c r="AF718" s="37">
        <v>43691.875</v>
      </c>
      <c r="AG718" s="37"/>
      <c r="AH718" s="37">
        <v>43691.875</v>
      </c>
      <c r="AI718" s="36"/>
      <c r="AJ718" s="36">
        <v>0</v>
      </c>
      <c r="AK718" s="36">
        <v>0</v>
      </c>
      <c r="AL718" s="36">
        <v>0</v>
      </c>
      <c r="AM718" s="36">
        <v>0</v>
      </c>
      <c r="AN718" s="36">
        <v>0</v>
      </c>
      <c r="AO718" s="36">
        <v>0</v>
      </c>
      <c r="AP718" s="36" t="s">
        <v>389</v>
      </c>
      <c r="AQ718" s="36">
        <v>34</v>
      </c>
      <c r="AR718" s="36" t="s">
        <v>398</v>
      </c>
      <c r="AS718" s="36">
        <v>153282</v>
      </c>
      <c r="AT718" s="36">
        <v>1532.82</v>
      </c>
      <c r="AU718" s="36" t="s">
        <v>408</v>
      </c>
      <c r="AV718" s="43" t="s">
        <v>1079</v>
      </c>
      <c r="AW718" t="str">
        <f t="shared" si="33"/>
        <v>766642300XRTHUR DXLFXTX MXRXNHX1287.56SIMSIMSIM190124754444761.875FNEL044761.87542640.87543691.87543691.875000000AMIL34AMIL 500 QP NACIONAL1532821532.82ATIVORepasse</v>
      </c>
      <c r="AX718">
        <f t="shared" si="35"/>
        <v>1</v>
      </c>
      <c r="AY718">
        <v>7</v>
      </c>
      <c r="AZ718">
        <v>1</v>
      </c>
      <c r="BA718">
        <f t="shared" si="34"/>
        <v>1</v>
      </c>
    </row>
    <row r="719" spans="1:53">
      <c r="A719" s="33"/>
      <c r="B719" s="33"/>
      <c r="C719" s="33"/>
      <c r="D719" s="33"/>
      <c r="E719" s="33"/>
      <c r="F719" s="34">
        <v>1201881000</v>
      </c>
      <c r="G719" s="33"/>
      <c r="H719" s="33"/>
      <c r="I719" s="33"/>
      <c r="J719" s="34">
        <v>81073135</v>
      </c>
      <c r="K719" s="29">
        <v>0</v>
      </c>
      <c r="L719" s="34" t="s">
        <v>930</v>
      </c>
      <c r="M719" s="33"/>
      <c r="N719" s="33"/>
      <c r="O719" s="33"/>
      <c r="P719" s="33"/>
      <c r="Q719" s="33"/>
      <c r="R719" s="34">
        <v>805.73</v>
      </c>
      <c r="S719" s="34" t="s">
        <v>404</v>
      </c>
      <c r="T719" s="34" t="s">
        <v>386</v>
      </c>
      <c r="U719" s="34" t="s">
        <v>386</v>
      </c>
      <c r="V719" s="34">
        <v>57</v>
      </c>
      <c r="W719" s="34">
        <v>0</v>
      </c>
      <c r="X719" s="34">
        <v>1</v>
      </c>
      <c r="Y719" s="34">
        <v>187926</v>
      </c>
      <c r="Z719" s="35">
        <v>44761.875</v>
      </c>
      <c r="AA719" s="34" t="s">
        <v>392</v>
      </c>
      <c r="AB719" s="34">
        <v>1</v>
      </c>
      <c r="AC719" s="35">
        <v>44682.875</v>
      </c>
      <c r="AD719" s="35">
        <v>44761.875</v>
      </c>
      <c r="AE719" s="35">
        <v>44229.875</v>
      </c>
      <c r="AF719" s="35">
        <v>44682.875</v>
      </c>
      <c r="AG719" s="35"/>
      <c r="AH719" s="35">
        <v>44248.875</v>
      </c>
      <c r="AI719" s="34"/>
      <c r="AJ719" s="34">
        <v>0</v>
      </c>
      <c r="AK719" s="34">
        <v>0</v>
      </c>
      <c r="AL719" s="34">
        <v>0</v>
      </c>
      <c r="AM719" s="34">
        <v>0</v>
      </c>
      <c r="AN719" s="34">
        <v>0</v>
      </c>
      <c r="AO719" s="34">
        <v>0</v>
      </c>
      <c r="AP719" s="34" t="s">
        <v>389</v>
      </c>
      <c r="AQ719" s="34">
        <v>40</v>
      </c>
      <c r="AR719" s="34" t="s">
        <v>398</v>
      </c>
      <c r="AS719" s="34">
        <v>95921</v>
      </c>
      <c r="AT719" s="34">
        <v>959.21</v>
      </c>
      <c r="AU719" s="34" t="s">
        <v>391</v>
      </c>
      <c r="AV719" s="43" t="s">
        <v>1079</v>
      </c>
      <c r="AW719" t="str">
        <f t="shared" si="33"/>
        <v>1201881000810731350GXXVXNNX BXTX NUNX WXRDXZX805.73SIMNÃONÃO570118792644761.875ANMEP144682.87544761.87544229.87544682.87544248.875000000AMIL40AMIL 500 QP NACIONAL95921959.21INATIVORepasse</v>
      </c>
      <c r="AX719">
        <f t="shared" si="35"/>
        <v>0</v>
      </c>
      <c r="AY719">
        <v>7</v>
      </c>
      <c r="AZ719">
        <v>1</v>
      </c>
      <c r="BA719">
        <f t="shared" si="34"/>
        <v>0</v>
      </c>
    </row>
    <row r="720" spans="1:53">
      <c r="A720" s="33"/>
      <c r="B720" s="33"/>
      <c r="C720" s="33"/>
      <c r="D720" s="33"/>
      <c r="E720" s="33"/>
      <c r="F720" s="34">
        <v>1201881000</v>
      </c>
      <c r="G720" s="33"/>
      <c r="H720" s="33"/>
      <c r="I720" s="33"/>
      <c r="J720" s="34">
        <v>81073135</v>
      </c>
      <c r="K720" s="29">
        <v>0</v>
      </c>
      <c r="L720" s="34" t="s">
        <v>930</v>
      </c>
      <c r="M720" s="33"/>
      <c r="N720" s="33"/>
      <c r="O720" s="33"/>
      <c r="P720" s="33"/>
      <c r="Q720" s="33"/>
      <c r="R720" s="34">
        <v>805.73</v>
      </c>
      <c r="S720" s="34" t="s">
        <v>404</v>
      </c>
      <c r="T720" s="34" t="s">
        <v>386</v>
      </c>
      <c r="U720" s="34" t="s">
        <v>386</v>
      </c>
      <c r="V720" s="34">
        <v>57</v>
      </c>
      <c r="W720" s="34">
        <v>0</v>
      </c>
      <c r="X720" s="34">
        <v>1</v>
      </c>
      <c r="Y720" s="34">
        <v>187926</v>
      </c>
      <c r="Z720" s="35">
        <v>44761.875</v>
      </c>
      <c r="AA720" s="34" t="s">
        <v>392</v>
      </c>
      <c r="AB720" s="34">
        <v>1</v>
      </c>
      <c r="AC720" s="35">
        <v>44682.875</v>
      </c>
      <c r="AD720" s="35">
        <v>44761.875</v>
      </c>
      <c r="AE720" s="35">
        <v>44229.875</v>
      </c>
      <c r="AF720" s="35">
        <v>44682.875</v>
      </c>
      <c r="AG720" s="35"/>
      <c r="AH720" s="35">
        <v>44248.875</v>
      </c>
      <c r="AI720" s="34"/>
      <c r="AJ720" s="34">
        <v>0</v>
      </c>
      <c r="AK720" s="34">
        <v>0</v>
      </c>
      <c r="AL720" s="34">
        <v>0</v>
      </c>
      <c r="AM720" s="34">
        <v>0</v>
      </c>
      <c r="AN720" s="34">
        <v>0</v>
      </c>
      <c r="AO720" s="34">
        <v>0</v>
      </c>
      <c r="AP720" s="34" t="s">
        <v>389</v>
      </c>
      <c r="AQ720" s="34">
        <v>40</v>
      </c>
      <c r="AR720" s="34" t="s">
        <v>398</v>
      </c>
      <c r="AS720" s="34">
        <v>95921</v>
      </c>
      <c r="AT720" s="34">
        <v>959.21</v>
      </c>
      <c r="AU720" s="34" t="s">
        <v>391</v>
      </c>
      <c r="AV720" s="43" t="s">
        <v>1079</v>
      </c>
      <c r="AW720" t="str">
        <f t="shared" si="33"/>
        <v>1201881000810731350GXXVXNNX BXTX NUNX WXRDXZX805.73SIMNÃONÃO570118792644761.875ANMEP144682.87544761.87544229.87544682.87544248.875000000AMIL40AMIL 500 QP NACIONAL95921959.21INATIVORepasse</v>
      </c>
      <c r="AX720">
        <f t="shared" si="35"/>
        <v>1</v>
      </c>
      <c r="AY720">
        <v>7</v>
      </c>
      <c r="AZ720">
        <v>1</v>
      </c>
      <c r="BA720">
        <f t="shared" si="34"/>
        <v>1</v>
      </c>
    </row>
    <row r="721" spans="1:53">
      <c r="A721" s="33"/>
      <c r="B721" s="33"/>
      <c r="C721" s="33"/>
      <c r="D721" s="33"/>
      <c r="E721" s="33"/>
      <c r="F721" s="34">
        <v>1201881000</v>
      </c>
      <c r="G721" s="33"/>
      <c r="H721" s="33"/>
      <c r="I721" s="33"/>
      <c r="J721" s="34">
        <v>81073135</v>
      </c>
      <c r="K721" s="29">
        <v>0</v>
      </c>
      <c r="L721" s="34" t="s">
        <v>930</v>
      </c>
      <c r="M721" s="33"/>
      <c r="N721" s="33"/>
      <c r="O721" s="33"/>
      <c r="P721" s="33"/>
      <c r="Q721" s="33"/>
      <c r="R721" s="34">
        <v>805.73</v>
      </c>
      <c r="S721" s="34" t="s">
        <v>404</v>
      </c>
      <c r="T721" s="34" t="s">
        <v>386</v>
      </c>
      <c r="U721" s="34" t="s">
        <v>386</v>
      </c>
      <c r="V721" s="34">
        <v>57</v>
      </c>
      <c r="W721" s="34">
        <v>0</v>
      </c>
      <c r="X721" s="34">
        <v>1</v>
      </c>
      <c r="Y721" s="34">
        <v>187926</v>
      </c>
      <c r="Z721" s="35">
        <v>44761.875</v>
      </c>
      <c r="AA721" s="34" t="s">
        <v>392</v>
      </c>
      <c r="AB721" s="34">
        <v>1</v>
      </c>
      <c r="AC721" s="35">
        <v>44682.875</v>
      </c>
      <c r="AD721" s="35">
        <v>44761.875</v>
      </c>
      <c r="AE721" s="35">
        <v>44229.875</v>
      </c>
      <c r="AF721" s="35">
        <v>44682.875</v>
      </c>
      <c r="AG721" s="35"/>
      <c r="AH721" s="35">
        <v>44248.875</v>
      </c>
      <c r="AI721" s="34"/>
      <c r="AJ721" s="34">
        <v>0</v>
      </c>
      <c r="AK721" s="34">
        <v>0</v>
      </c>
      <c r="AL721" s="34">
        <v>0</v>
      </c>
      <c r="AM721" s="34">
        <v>0</v>
      </c>
      <c r="AN721" s="34">
        <v>0</v>
      </c>
      <c r="AO721" s="34">
        <v>0</v>
      </c>
      <c r="AP721" s="34" t="s">
        <v>389</v>
      </c>
      <c r="AQ721" s="34">
        <v>40</v>
      </c>
      <c r="AR721" s="34" t="s">
        <v>398</v>
      </c>
      <c r="AS721" s="34">
        <v>95921</v>
      </c>
      <c r="AT721" s="34">
        <v>959.21</v>
      </c>
      <c r="AU721" s="34" t="s">
        <v>391</v>
      </c>
      <c r="AV721" s="43" t="s">
        <v>1079</v>
      </c>
      <c r="AW721" t="str">
        <f t="shared" si="33"/>
        <v>1201881000810731350GXXVXNNX BXTX NUNX WXRDXZX805.73SIMNÃONÃO570118792644761.875ANMEP144682.87544761.87544229.87544682.87544248.875000000AMIL40AMIL 500 QP NACIONAL95921959.21INATIVORepasse</v>
      </c>
      <c r="AX721">
        <f t="shared" si="35"/>
        <v>1</v>
      </c>
      <c r="AY721">
        <v>7</v>
      </c>
      <c r="AZ721">
        <v>1</v>
      </c>
      <c r="BA721">
        <f t="shared" si="34"/>
        <v>1</v>
      </c>
    </row>
    <row r="722" spans="1:53">
      <c r="A722" s="33"/>
      <c r="B722" s="33"/>
      <c r="C722" s="33"/>
      <c r="D722" s="33"/>
      <c r="E722" s="33"/>
      <c r="F722" s="36"/>
      <c r="G722" s="33"/>
      <c r="H722" s="33"/>
      <c r="I722" s="33"/>
      <c r="J722" s="36">
        <v>81330194</v>
      </c>
      <c r="K722" s="30">
        <v>0</v>
      </c>
      <c r="L722" s="36" t="s">
        <v>642</v>
      </c>
      <c r="M722" s="33"/>
      <c r="N722" s="33"/>
      <c r="O722" s="33"/>
      <c r="P722" s="33"/>
      <c r="Q722" s="33"/>
      <c r="R722" s="36">
        <v>1666.31</v>
      </c>
      <c r="S722" s="36" t="s">
        <v>404</v>
      </c>
      <c r="T722" s="36" t="s">
        <v>404</v>
      </c>
      <c r="U722" s="36" t="s">
        <v>386</v>
      </c>
      <c r="V722" s="36">
        <v>733</v>
      </c>
      <c r="W722" s="36">
        <v>485421207</v>
      </c>
      <c r="X722" s="36">
        <v>1</v>
      </c>
      <c r="Y722" s="36">
        <v>336602</v>
      </c>
      <c r="Z722" s="37">
        <v>44777.875</v>
      </c>
      <c r="AA722" s="36" t="s">
        <v>619</v>
      </c>
      <c r="AB722" s="36">
        <v>0</v>
      </c>
      <c r="AC722" s="37"/>
      <c r="AD722" s="37">
        <v>44777.875</v>
      </c>
      <c r="AE722" s="37">
        <v>28587.875</v>
      </c>
      <c r="AF722" s="37">
        <v>44745.875</v>
      </c>
      <c r="AG722" s="37">
        <v>44741.875</v>
      </c>
      <c r="AH722" s="37">
        <v>44286.875</v>
      </c>
      <c r="AI722" s="36"/>
      <c r="AJ722" s="36">
        <v>0</v>
      </c>
      <c r="AK722" s="36">
        <v>0</v>
      </c>
      <c r="AL722" s="36">
        <v>0</v>
      </c>
      <c r="AM722" s="36">
        <v>0</v>
      </c>
      <c r="AN722" s="36">
        <v>0</v>
      </c>
      <c r="AO722" s="36">
        <v>0</v>
      </c>
      <c r="AP722" s="36" t="s">
        <v>389</v>
      </c>
      <c r="AQ722" s="36">
        <v>15</v>
      </c>
      <c r="AR722" s="36" t="s">
        <v>625</v>
      </c>
      <c r="AS722" s="36">
        <v>216404</v>
      </c>
      <c r="AT722" s="36">
        <v>2164.04</v>
      </c>
      <c r="AU722" s="36" t="s">
        <v>408</v>
      </c>
      <c r="AV722" s="43" t="s">
        <v>1079</v>
      </c>
      <c r="AW722" t="str">
        <f t="shared" si="33"/>
        <v>813301940LUXNX MXLXM GXZZX1666.31SIMSIMNÃO733485421207133660244777.875ASSETJ - ASSOCIACAO DOS SERVIDORES DO TRIBUNAL DE044777.87528587.87544745.87544741.87544286.875000000AMIL15AMIL S750 R2 QP S/COPART2164042164.04ATIVORepasse</v>
      </c>
      <c r="AX722">
        <f t="shared" si="35"/>
        <v>0</v>
      </c>
      <c r="AY722">
        <v>8</v>
      </c>
      <c r="AZ722">
        <v>1</v>
      </c>
      <c r="BA722">
        <f t="shared" si="34"/>
        <v>0</v>
      </c>
    </row>
    <row r="723" spans="1:53">
      <c r="A723" s="33"/>
      <c r="B723" s="33"/>
      <c r="C723" s="33"/>
      <c r="D723" s="33"/>
      <c r="E723" s="33"/>
      <c r="F723" s="36"/>
      <c r="G723" s="33"/>
      <c r="H723" s="33"/>
      <c r="I723" s="33"/>
      <c r="J723" s="36">
        <v>81330196</v>
      </c>
      <c r="K723" s="30">
        <v>0</v>
      </c>
      <c r="L723" s="36" t="s">
        <v>644</v>
      </c>
      <c r="M723" s="33"/>
      <c r="N723" s="33"/>
      <c r="O723" s="33"/>
      <c r="P723" s="33"/>
      <c r="Q723" s="33"/>
      <c r="R723" s="36">
        <v>4009.54</v>
      </c>
      <c r="S723" s="36" t="s">
        <v>404</v>
      </c>
      <c r="T723" s="36" t="s">
        <v>404</v>
      </c>
      <c r="U723" s="36" t="s">
        <v>386</v>
      </c>
      <c r="V723" s="36">
        <v>733</v>
      </c>
      <c r="W723" s="36">
        <v>485421207</v>
      </c>
      <c r="X723" s="36">
        <v>1</v>
      </c>
      <c r="Y723" s="36">
        <v>336603</v>
      </c>
      <c r="Z723" s="37">
        <v>44777.875</v>
      </c>
      <c r="AA723" s="36" t="s">
        <v>619</v>
      </c>
      <c r="AB723" s="36">
        <v>0</v>
      </c>
      <c r="AC723" s="37"/>
      <c r="AD723" s="37">
        <v>44777.875</v>
      </c>
      <c r="AE723" s="37">
        <v>17604.875</v>
      </c>
      <c r="AF723" s="37">
        <v>44745.875</v>
      </c>
      <c r="AG723" s="37">
        <v>44741.875</v>
      </c>
      <c r="AH723" s="37">
        <v>44286.875</v>
      </c>
      <c r="AI723" s="36"/>
      <c r="AJ723" s="36">
        <v>0</v>
      </c>
      <c r="AK723" s="36">
        <v>0</v>
      </c>
      <c r="AL723" s="36">
        <v>0</v>
      </c>
      <c r="AM723" s="36">
        <v>0</v>
      </c>
      <c r="AN723" s="36">
        <v>0</v>
      </c>
      <c r="AO723" s="36">
        <v>0</v>
      </c>
      <c r="AP723" s="36" t="s">
        <v>389</v>
      </c>
      <c r="AQ723" s="36">
        <v>15</v>
      </c>
      <c r="AR723" s="36" t="s">
        <v>625</v>
      </c>
      <c r="AS723" s="36">
        <v>520719</v>
      </c>
      <c r="AT723" s="36">
        <v>5207.1899999999996</v>
      </c>
      <c r="AU723" s="36" t="s">
        <v>408</v>
      </c>
      <c r="AV723" s="43" t="s">
        <v>1079</v>
      </c>
      <c r="AW723" t="str">
        <f t="shared" si="33"/>
        <v>813301960XZXMXR MXTTX MXLXM GXZZX4009.54SIMSIMNÃO733485421207133660344777.875ASSETJ - ASSOCIACAO DOS SERVIDORES DO TRIBUNAL DE044777.87517604.87544745.87544741.87544286.875000000AMIL15AMIL S750 R2 QP S/COPART5207195207.19ATIVORepasse</v>
      </c>
      <c r="AX723">
        <f t="shared" si="35"/>
        <v>0</v>
      </c>
      <c r="AY723">
        <v>8</v>
      </c>
      <c r="AZ723">
        <v>1</v>
      </c>
      <c r="BA723">
        <f t="shared" si="34"/>
        <v>0</v>
      </c>
    </row>
    <row r="724" spans="1:53">
      <c r="A724" s="33"/>
      <c r="B724" s="33"/>
      <c r="C724" s="33"/>
      <c r="D724" s="33"/>
      <c r="E724" s="33"/>
      <c r="F724" s="34"/>
      <c r="G724" s="33"/>
      <c r="H724" s="33"/>
      <c r="I724" s="33"/>
      <c r="J724" s="34">
        <v>81346252</v>
      </c>
      <c r="K724" s="29">
        <v>0</v>
      </c>
      <c r="L724" s="34" t="s">
        <v>631</v>
      </c>
      <c r="M724" s="33"/>
      <c r="N724" s="33"/>
      <c r="O724" s="33"/>
      <c r="P724" s="33"/>
      <c r="Q724" s="33"/>
      <c r="R724" s="34">
        <v>1333.04</v>
      </c>
      <c r="S724" s="34" t="s">
        <v>404</v>
      </c>
      <c r="T724" s="34" t="s">
        <v>404</v>
      </c>
      <c r="U724" s="34" t="s">
        <v>386</v>
      </c>
      <c r="V724" s="34">
        <v>733</v>
      </c>
      <c r="W724" s="34">
        <v>485421207</v>
      </c>
      <c r="X724" s="34">
        <v>1</v>
      </c>
      <c r="Y724" s="34">
        <v>336527</v>
      </c>
      <c r="Z724" s="35">
        <v>44777.875</v>
      </c>
      <c r="AA724" s="34" t="s">
        <v>619</v>
      </c>
      <c r="AB724" s="34">
        <v>0</v>
      </c>
      <c r="AC724" s="35"/>
      <c r="AD724" s="35">
        <v>44777.875</v>
      </c>
      <c r="AE724" s="35">
        <v>29982.916666666668</v>
      </c>
      <c r="AF724" s="35">
        <v>44745.875</v>
      </c>
      <c r="AG724" s="35">
        <v>44741.875</v>
      </c>
      <c r="AH724" s="35">
        <v>44286.875</v>
      </c>
      <c r="AI724" s="34"/>
      <c r="AJ724" s="34">
        <v>0</v>
      </c>
      <c r="AK724" s="34">
        <v>0</v>
      </c>
      <c r="AL724" s="34">
        <v>0</v>
      </c>
      <c r="AM724" s="34">
        <v>0</v>
      </c>
      <c r="AN724" s="34">
        <v>0</v>
      </c>
      <c r="AO724" s="34">
        <v>0</v>
      </c>
      <c r="AP724" s="34" t="s">
        <v>389</v>
      </c>
      <c r="AQ724" s="34">
        <v>15</v>
      </c>
      <c r="AR724" s="34" t="s">
        <v>625</v>
      </c>
      <c r="AS724" s="34">
        <v>173121</v>
      </c>
      <c r="AT724" s="34">
        <v>1731.21</v>
      </c>
      <c r="AU724" s="34" t="s">
        <v>408</v>
      </c>
      <c r="AV724" s="43" t="s">
        <v>1079</v>
      </c>
      <c r="AW724" t="str">
        <f t="shared" si="33"/>
        <v>813462520JULXXNX WRXTXNX DX XUZX XLVXXRX1333.04SIMSIMNÃO733485421207133652744777.875ASSETJ - ASSOCIACAO DOS SERVIDORES DO TRIBUNAL DE044777.87529982.916666666744745.87544741.87544286.875000000AMIL15AMIL S750 R2 QP S/COPART1731211731.21ATIVORepasse</v>
      </c>
      <c r="AX724">
        <f t="shared" si="35"/>
        <v>0</v>
      </c>
      <c r="AY724">
        <v>8</v>
      </c>
      <c r="AZ724">
        <v>1</v>
      </c>
      <c r="BA724">
        <f t="shared" si="34"/>
        <v>0</v>
      </c>
    </row>
    <row r="725" spans="1:53">
      <c r="A725" s="33"/>
      <c r="B725" s="33"/>
      <c r="C725" s="33"/>
      <c r="D725" s="33"/>
      <c r="E725" s="33"/>
      <c r="F725" s="36"/>
      <c r="G725" s="33"/>
      <c r="H725" s="33"/>
      <c r="I725" s="33"/>
      <c r="J725" s="36">
        <v>81346460</v>
      </c>
      <c r="K725" s="30">
        <v>0</v>
      </c>
      <c r="L725" s="36" t="s">
        <v>620</v>
      </c>
      <c r="M725" s="33"/>
      <c r="N725" s="33"/>
      <c r="O725" s="33"/>
      <c r="P725" s="33"/>
      <c r="Q725" s="33"/>
      <c r="R725" s="36">
        <v>474.65</v>
      </c>
      <c r="S725" s="36" t="s">
        <v>404</v>
      </c>
      <c r="T725" s="36" t="s">
        <v>404</v>
      </c>
      <c r="U725" s="36" t="s">
        <v>386</v>
      </c>
      <c r="V725" s="36">
        <v>733</v>
      </c>
      <c r="W725" s="36">
        <v>485433201</v>
      </c>
      <c r="X725" s="36">
        <v>1</v>
      </c>
      <c r="Y725" s="36">
        <v>332975</v>
      </c>
      <c r="Z725" s="37">
        <v>44777.875</v>
      </c>
      <c r="AA725" s="36" t="s">
        <v>619</v>
      </c>
      <c r="AB725" s="36">
        <v>0</v>
      </c>
      <c r="AC725" s="37"/>
      <c r="AD725" s="37">
        <v>44777.875</v>
      </c>
      <c r="AE725" s="37">
        <v>35589.875</v>
      </c>
      <c r="AF725" s="37">
        <v>44745.875</v>
      </c>
      <c r="AG725" s="37">
        <v>44741.875</v>
      </c>
      <c r="AH725" s="37">
        <v>44286.875</v>
      </c>
      <c r="AI725" s="36"/>
      <c r="AJ725" s="36">
        <v>0</v>
      </c>
      <c r="AK725" s="36">
        <v>0</v>
      </c>
      <c r="AL725" s="36">
        <v>0</v>
      </c>
      <c r="AM725" s="36">
        <v>0</v>
      </c>
      <c r="AN725" s="36">
        <v>0</v>
      </c>
      <c r="AO725" s="36">
        <v>0</v>
      </c>
      <c r="AP725" s="36" t="s">
        <v>389</v>
      </c>
      <c r="AQ725" s="36">
        <v>15</v>
      </c>
      <c r="AR725" s="36" t="s">
        <v>403</v>
      </c>
      <c r="AS725" s="36">
        <v>61642</v>
      </c>
      <c r="AT725" s="36">
        <v>616.41999999999996</v>
      </c>
      <c r="AU725" s="36" t="s">
        <v>408</v>
      </c>
      <c r="AV725" s="43" t="s">
        <v>1079</v>
      </c>
      <c r="AW725" t="str">
        <f t="shared" si="33"/>
        <v>813464600XLXWX FLXUXNX FXVXRXTTX474.65SIMSIMNÃO733485433201133297544777.875ASSETJ - ASSOCIACAO DOS SERVIDORES DO TRIBUNAL DE044777.87535589.87544745.87544741.87544286.875000000AMIL15AMIL FACIL S80 QC S/COPART61642616.42ATIVORepasse</v>
      </c>
      <c r="AX725">
        <f t="shared" si="35"/>
        <v>0</v>
      </c>
      <c r="AY725">
        <v>8</v>
      </c>
      <c r="AZ725">
        <v>1</v>
      </c>
      <c r="BA725">
        <f t="shared" si="34"/>
        <v>0</v>
      </c>
    </row>
    <row r="726" spans="1:53">
      <c r="A726" s="33"/>
      <c r="B726" s="33"/>
      <c r="C726" s="33"/>
      <c r="D726" s="33"/>
      <c r="E726" s="33"/>
      <c r="F726" s="36"/>
      <c r="G726" s="33"/>
      <c r="H726" s="33"/>
      <c r="I726" s="33"/>
      <c r="J726" s="36">
        <v>81346462</v>
      </c>
      <c r="K726" s="30">
        <v>0</v>
      </c>
      <c r="L726" s="36" t="s">
        <v>623</v>
      </c>
      <c r="M726" s="33"/>
      <c r="N726" s="33"/>
      <c r="O726" s="33"/>
      <c r="P726" s="33"/>
      <c r="Q726" s="33"/>
      <c r="R726" s="36">
        <v>1978.72</v>
      </c>
      <c r="S726" s="36" t="s">
        <v>404</v>
      </c>
      <c r="T726" s="36" t="s">
        <v>404</v>
      </c>
      <c r="U726" s="36" t="s">
        <v>386</v>
      </c>
      <c r="V726" s="36">
        <v>733</v>
      </c>
      <c r="W726" s="36">
        <v>485433201</v>
      </c>
      <c r="X726" s="36">
        <v>1</v>
      </c>
      <c r="Y726" s="36">
        <v>333486</v>
      </c>
      <c r="Z726" s="37">
        <v>44777.875</v>
      </c>
      <c r="AA726" s="36" t="s">
        <v>619</v>
      </c>
      <c r="AB726" s="36">
        <v>0</v>
      </c>
      <c r="AC726" s="37"/>
      <c r="AD726" s="37">
        <v>44777.875</v>
      </c>
      <c r="AE726" s="37">
        <v>16395.916666666668</v>
      </c>
      <c r="AF726" s="37">
        <v>44745.875</v>
      </c>
      <c r="AG726" s="37">
        <v>44741.875</v>
      </c>
      <c r="AH726" s="37">
        <v>44286.875</v>
      </c>
      <c r="AI726" s="36"/>
      <c r="AJ726" s="36">
        <v>0</v>
      </c>
      <c r="AK726" s="36">
        <v>0</v>
      </c>
      <c r="AL726" s="36">
        <v>0</v>
      </c>
      <c r="AM726" s="36">
        <v>0</v>
      </c>
      <c r="AN726" s="36">
        <v>0</v>
      </c>
      <c r="AO726" s="36">
        <v>0</v>
      </c>
      <c r="AP726" s="36" t="s">
        <v>389</v>
      </c>
      <c r="AQ726" s="36">
        <v>15</v>
      </c>
      <c r="AR726" s="36" t="s">
        <v>403</v>
      </c>
      <c r="AS726" s="36">
        <v>256976</v>
      </c>
      <c r="AT726" s="36">
        <v>2569.7600000000002</v>
      </c>
      <c r="AU726" s="36" t="s">
        <v>408</v>
      </c>
      <c r="AV726" s="43" t="s">
        <v>1079</v>
      </c>
      <c r="AW726" t="str">
        <f t="shared" si="33"/>
        <v>813464620XRX WHRXPXM1978.72SIMSIMNÃO733485433201133348644777.875ASSETJ - ASSOCIACAO DOS SERVIDORES DO TRIBUNAL DE044777.87516395.916666666744745.87544741.87544286.875000000AMIL15AMIL FACIL S80 QC S/COPART2569762569.76ATIVORepasse</v>
      </c>
      <c r="AX726">
        <f t="shared" si="35"/>
        <v>0</v>
      </c>
      <c r="AY726">
        <v>8</v>
      </c>
      <c r="AZ726">
        <v>1</v>
      </c>
      <c r="BA726">
        <f t="shared" si="34"/>
        <v>0</v>
      </c>
    </row>
    <row r="727" spans="1:53">
      <c r="A727" s="33"/>
      <c r="B727" s="33"/>
      <c r="C727" s="33"/>
      <c r="D727" s="33"/>
      <c r="E727" s="33"/>
      <c r="F727" s="34"/>
      <c r="G727" s="33"/>
      <c r="H727" s="33"/>
      <c r="I727" s="33"/>
      <c r="J727" s="34">
        <v>81346463</v>
      </c>
      <c r="K727" s="29">
        <v>0</v>
      </c>
      <c r="L727" s="34" t="s">
        <v>621</v>
      </c>
      <c r="M727" s="33"/>
      <c r="N727" s="33"/>
      <c r="O727" s="33"/>
      <c r="P727" s="33"/>
      <c r="Q727" s="33"/>
      <c r="R727" s="34">
        <v>2137.0100000000002</v>
      </c>
      <c r="S727" s="34" t="s">
        <v>404</v>
      </c>
      <c r="T727" s="34" t="s">
        <v>404</v>
      </c>
      <c r="U727" s="34" t="s">
        <v>386</v>
      </c>
      <c r="V727" s="34">
        <v>733</v>
      </c>
      <c r="W727" s="34">
        <v>485431204</v>
      </c>
      <c r="X727" s="34">
        <v>1</v>
      </c>
      <c r="Y727" s="34">
        <v>333032</v>
      </c>
      <c r="Z727" s="35">
        <v>44777.875</v>
      </c>
      <c r="AA727" s="34" t="s">
        <v>619</v>
      </c>
      <c r="AB727" s="34">
        <v>0</v>
      </c>
      <c r="AC727" s="35"/>
      <c r="AD727" s="35">
        <v>44777.875</v>
      </c>
      <c r="AE727" s="35">
        <v>12811.916666666666</v>
      </c>
      <c r="AF727" s="35">
        <v>44745.875</v>
      </c>
      <c r="AG727" s="35">
        <v>44741.875</v>
      </c>
      <c r="AH727" s="35">
        <v>44286.875</v>
      </c>
      <c r="AI727" s="34"/>
      <c r="AJ727" s="34">
        <v>0</v>
      </c>
      <c r="AK727" s="34">
        <v>0</v>
      </c>
      <c r="AL727" s="34">
        <v>0</v>
      </c>
      <c r="AM727" s="34">
        <v>0</v>
      </c>
      <c r="AN727" s="34">
        <v>0</v>
      </c>
      <c r="AO727" s="34">
        <v>0</v>
      </c>
      <c r="AP727" s="34" t="s">
        <v>389</v>
      </c>
      <c r="AQ727" s="34">
        <v>15</v>
      </c>
      <c r="AR727" s="34" t="s">
        <v>622</v>
      </c>
      <c r="AS727" s="34">
        <v>277535</v>
      </c>
      <c r="AT727" s="34">
        <v>2775.35</v>
      </c>
      <c r="AU727" s="34" t="s">
        <v>408</v>
      </c>
      <c r="AV727" s="43" t="s">
        <v>1079</v>
      </c>
      <c r="AW727" t="str">
        <f t="shared" si="33"/>
        <v>813464630THXLDX RXWWX VXXXRX2137.01SIMSIMNÃO733485431204133303244777.875ASSETJ - ASSOCIACAO DOS SERVIDORES DO TRIBUNAL DE044777.87512811.916666666744745.87544741.87544286.875000000AMIL15AMIL FACIL S80 QP S/COPART2775352775.35ATIVORepasse</v>
      </c>
      <c r="AX727">
        <f t="shared" si="35"/>
        <v>0</v>
      </c>
      <c r="AY727">
        <v>8</v>
      </c>
      <c r="AZ727">
        <v>1</v>
      </c>
      <c r="BA727">
        <f t="shared" si="34"/>
        <v>0</v>
      </c>
    </row>
    <row r="728" spans="1:53">
      <c r="A728" s="33"/>
      <c r="B728" s="33"/>
      <c r="C728" s="33"/>
      <c r="D728" s="33"/>
      <c r="E728" s="33"/>
      <c r="F728" s="34"/>
      <c r="G728" s="33"/>
      <c r="H728" s="33"/>
      <c r="I728" s="33"/>
      <c r="J728" s="34">
        <v>81346468</v>
      </c>
      <c r="K728" s="29">
        <v>0</v>
      </c>
      <c r="L728" s="34" t="s">
        <v>627</v>
      </c>
      <c r="M728" s="33"/>
      <c r="N728" s="33"/>
      <c r="O728" s="33"/>
      <c r="P728" s="33"/>
      <c r="Q728" s="33"/>
      <c r="R728" s="34">
        <v>474.65</v>
      </c>
      <c r="S728" s="34" t="s">
        <v>404</v>
      </c>
      <c r="T728" s="34" t="s">
        <v>404</v>
      </c>
      <c r="U728" s="34" t="s">
        <v>386</v>
      </c>
      <c r="V728" s="34">
        <v>733</v>
      </c>
      <c r="W728" s="34">
        <v>485433201</v>
      </c>
      <c r="X728" s="34">
        <v>1</v>
      </c>
      <c r="Y728" s="34">
        <v>334824</v>
      </c>
      <c r="Z728" s="35">
        <v>44777.875</v>
      </c>
      <c r="AA728" s="34" t="s">
        <v>619</v>
      </c>
      <c r="AB728" s="34">
        <v>0</v>
      </c>
      <c r="AC728" s="35"/>
      <c r="AD728" s="35">
        <v>44777.875</v>
      </c>
      <c r="AE728" s="35">
        <v>35736.875</v>
      </c>
      <c r="AF728" s="35">
        <v>44745.875</v>
      </c>
      <c r="AG728" s="35">
        <v>44741.875</v>
      </c>
      <c r="AH728" s="35">
        <v>44286.875</v>
      </c>
      <c r="AI728" s="34"/>
      <c r="AJ728" s="34">
        <v>0</v>
      </c>
      <c r="AK728" s="34">
        <v>0</v>
      </c>
      <c r="AL728" s="34">
        <v>0</v>
      </c>
      <c r="AM728" s="34">
        <v>0</v>
      </c>
      <c r="AN728" s="34">
        <v>0</v>
      </c>
      <c r="AO728" s="34">
        <v>0</v>
      </c>
      <c r="AP728" s="34" t="s">
        <v>389</v>
      </c>
      <c r="AQ728" s="34">
        <v>15</v>
      </c>
      <c r="AR728" s="34" t="s">
        <v>403</v>
      </c>
      <c r="AS728" s="34">
        <v>61642</v>
      </c>
      <c r="AT728" s="34">
        <v>616.41999999999996</v>
      </c>
      <c r="AU728" s="34" t="s">
        <v>408</v>
      </c>
      <c r="AV728" s="43" t="s">
        <v>1079</v>
      </c>
      <c r="AW728" t="str">
        <f t="shared" si="33"/>
        <v>813464680DXNNVXR WXLLX WXRLXNX LXMX474.65SIMSIMNÃO733485433201133482444777.875ASSETJ - ASSOCIACAO DOS SERVIDORES DO TRIBUNAL DE044777.87535736.87544745.87544741.87544286.875000000AMIL15AMIL FACIL S80 QC S/COPART61642616.42ATIVORepasse</v>
      </c>
      <c r="AX728">
        <f t="shared" si="35"/>
        <v>0</v>
      </c>
      <c r="AY728">
        <v>8</v>
      </c>
      <c r="AZ728">
        <v>1</v>
      </c>
      <c r="BA728">
        <f t="shared" si="34"/>
        <v>0</v>
      </c>
    </row>
    <row r="729" spans="1:53">
      <c r="A729" s="33"/>
      <c r="B729" s="33"/>
      <c r="C729" s="33"/>
      <c r="D729" s="33"/>
      <c r="E729" s="33"/>
      <c r="F729" s="34"/>
      <c r="G729" s="33"/>
      <c r="H729" s="33"/>
      <c r="I729" s="33"/>
      <c r="J729" s="34">
        <v>81346474</v>
      </c>
      <c r="K729" s="29">
        <v>0</v>
      </c>
      <c r="L729" s="34" t="s">
        <v>624</v>
      </c>
      <c r="M729" s="33"/>
      <c r="N729" s="33"/>
      <c r="O729" s="33"/>
      <c r="P729" s="33"/>
      <c r="Q729" s="33"/>
      <c r="R729" s="34">
        <v>1666.31</v>
      </c>
      <c r="S729" s="34" t="s">
        <v>404</v>
      </c>
      <c r="T729" s="34" t="s">
        <v>404</v>
      </c>
      <c r="U729" s="34" t="s">
        <v>386</v>
      </c>
      <c r="V729" s="34">
        <v>733</v>
      </c>
      <c r="W729" s="34">
        <v>485421207</v>
      </c>
      <c r="X729" s="34">
        <v>1</v>
      </c>
      <c r="Y729" s="34">
        <v>334284</v>
      </c>
      <c r="Z729" s="35">
        <v>44777.875</v>
      </c>
      <c r="AA729" s="34" t="s">
        <v>619</v>
      </c>
      <c r="AB729" s="34">
        <v>0</v>
      </c>
      <c r="AC729" s="35"/>
      <c r="AD729" s="35">
        <v>44777.875</v>
      </c>
      <c r="AE729" s="35">
        <v>27754.916666666668</v>
      </c>
      <c r="AF729" s="35">
        <v>44745.875</v>
      </c>
      <c r="AG729" s="35">
        <v>44741.875</v>
      </c>
      <c r="AH729" s="35">
        <v>44286.875</v>
      </c>
      <c r="AI729" s="34"/>
      <c r="AJ729" s="34">
        <v>0</v>
      </c>
      <c r="AK729" s="34">
        <v>0</v>
      </c>
      <c r="AL729" s="34">
        <v>0</v>
      </c>
      <c r="AM729" s="34">
        <v>0</v>
      </c>
      <c r="AN729" s="34">
        <v>0</v>
      </c>
      <c r="AO729" s="34">
        <v>0</v>
      </c>
      <c r="AP729" s="34" t="s">
        <v>389</v>
      </c>
      <c r="AQ729" s="34">
        <v>15</v>
      </c>
      <c r="AR729" s="34" t="s">
        <v>625</v>
      </c>
      <c r="AS729" s="34">
        <v>216404</v>
      </c>
      <c r="AT729" s="34">
        <v>2164.04</v>
      </c>
      <c r="AU729" s="34" t="s">
        <v>408</v>
      </c>
      <c r="AV729" s="43" t="s">
        <v>1079</v>
      </c>
      <c r="AW729" t="str">
        <f t="shared" si="33"/>
        <v>813464740TXXGX MXLXM GXZZX1666.31SIMSIMNÃO733485421207133428444777.875ASSETJ - ASSOCIACAO DOS SERVIDORES DO TRIBUNAL DE044777.87527754.916666666744745.87544741.87544286.875000000AMIL15AMIL S750 R2 QP S/COPART2164042164.04ATIVORepasse</v>
      </c>
      <c r="AX729">
        <f t="shared" si="35"/>
        <v>0</v>
      </c>
      <c r="AY729">
        <v>8</v>
      </c>
      <c r="AZ729">
        <v>1</v>
      </c>
      <c r="BA729">
        <f t="shared" si="34"/>
        <v>0</v>
      </c>
    </row>
    <row r="730" spans="1:53">
      <c r="A730" s="33"/>
      <c r="B730" s="33"/>
      <c r="C730" s="33"/>
      <c r="D730" s="33"/>
      <c r="E730" s="33"/>
      <c r="F730" s="36"/>
      <c r="G730" s="33"/>
      <c r="H730" s="33"/>
      <c r="I730" s="33"/>
      <c r="J730" s="36">
        <v>81346517</v>
      </c>
      <c r="K730" s="30">
        <v>0</v>
      </c>
      <c r="L730" s="36" t="s">
        <v>626</v>
      </c>
      <c r="M730" s="33"/>
      <c r="N730" s="33"/>
      <c r="O730" s="33"/>
      <c r="P730" s="33"/>
      <c r="Q730" s="33"/>
      <c r="R730" s="36">
        <v>2137.0100000000002</v>
      </c>
      <c r="S730" s="36" t="s">
        <v>404</v>
      </c>
      <c r="T730" s="36" t="s">
        <v>404</v>
      </c>
      <c r="U730" s="36" t="s">
        <v>386</v>
      </c>
      <c r="V730" s="36">
        <v>733</v>
      </c>
      <c r="W730" s="36">
        <v>485431204</v>
      </c>
      <c r="X730" s="36">
        <v>1</v>
      </c>
      <c r="Y730" s="36">
        <v>334286</v>
      </c>
      <c r="Z730" s="37">
        <v>44777.875</v>
      </c>
      <c r="AA730" s="36" t="s">
        <v>619</v>
      </c>
      <c r="AB730" s="36">
        <v>0</v>
      </c>
      <c r="AC730" s="37"/>
      <c r="AD730" s="37">
        <v>44777.875</v>
      </c>
      <c r="AE730" s="37">
        <v>18378.875</v>
      </c>
      <c r="AF730" s="37">
        <v>44745.875</v>
      </c>
      <c r="AG730" s="37">
        <v>44741.875</v>
      </c>
      <c r="AH730" s="37">
        <v>44286.875</v>
      </c>
      <c r="AI730" s="36"/>
      <c r="AJ730" s="36">
        <v>0</v>
      </c>
      <c r="AK730" s="36">
        <v>0</v>
      </c>
      <c r="AL730" s="36">
        <v>0</v>
      </c>
      <c r="AM730" s="36">
        <v>0</v>
      </c>
      <c r="AN730" s="36">
        <v>0</v>
      </c>
      <c r="AO730" s="36">
        <v>0</v>
      </c>
      <c r="AP730" s="36" t="s">
        <v>389</v>
      </c>
      <c r="AQ730" s="36">
        <v>15</v>
      </c>
      <c r="AR730" s="36" t="s">
        <v>622</v>
      </c>
      <c r="AS730" s="36">
        <v>277535</v>
      </c>
      <c r="AT730" s="36">
        <v>2775.35</v>
      </c>
      <c r="AU730" s="36" t="s">
        <v>408</v>
      </c>
      <c r="AV730" s="43" t="s">
        <v>1079</v>
      </c>
      <c r="AW730" t="str">
        <f t="shared" si="33"/>
        <v>813465170VXRX LUWXX FURTXDX GXUVXXX2137.01SIMSIMNÃO733485431204133428644777.875ASSETJ - ASSOCIACAO DOS SERVIDORES DO TRIBUNAL DE044777.87518378.87544745.87544741.87544286.875000000AMIL15AMIL FACIL S80 QP S/COPART2775352775.35ATIVORepasse</v>
      </c>
      <c r="AX730">
        <f t="shared" si="35"/>
        <v>0</v>
      </c>
      <c r="AY730">
        <v>8</v>
      </c>
      <c r="AZ730">
        <v>1</v>
      </c>
      <c r="BA730">
        <f t="shared" si="34"/>
        <v>0</v>
      </c>
    </row>
    <row r="731" spans="1:53">
      <c r="A731" s="33"/>
      <c r="B731" s="33"/>
      <c r="C731" s="33"/>
      <c r="D731" s="33"/>
      <c r="E731" s="33"/>
      <c r="F731" s="36"/>
      <c r="G731" s="33"/>
      <c r="H731" s="33"/>
      <c r="I731" s="33"/>
      <c r="J731" s="36">
        <v>81346552</v>
      </c>
      <c r="K731" s="30">
        <v>0</v>
      </c>
      <c r="L731" s="36" t="s">
        <v>628</v>
      </c>
      <c r="M731" s="33"/>
      <c r="N731" s="33"/>
      <c r="O731" s="33"/>
      <c r="P731" s="33"/>
      <c r="Q731" s="33"/>
      <c r="R731" s="36">
        <v>2137.0100000000002</v>
      </c>
      <c r="S731" s="36" t="s">
        <v>404</v>
      </c>
      <c r="T731" s="36" t="s">
        <v>404</v>
      </c>
      <c r="U731" s="36" t="s">
        <v>386</v>
      </c>
      <c r="V731" s="36">
        <v>733</v>
      </c>
      <c r="W731" s="36">
        <v>485431204</v>
      </c>
      <c r="X731" s="36">
        <v>1</v>
      </c>
      <c r="Y731" s="36">
        <v>334826</v>
      </c>
      <c r="Z731" s="37">
        <v>44777.875</v>
      </c>
      <c r="AA731" s="36" t="s">
        <v>619</v>
      </c>
      <c r="AB731" s="36">
        <v>0</v>
      </c>
      <c r="AC731" s="37"/>
      <c r="AD731" s="37">
        <v>44777.875</v>
      </c>
      <c r="AE731" s="37">
        <v>22919.875</v>
      </c>
      <c r="AF731" s="37">
        <v>44745.875</v>
      </c>
      <c r="AG731" s="37">
        <v>44741.875</v>
      </c>
      <c r="AH731" s="37">
        <v>44286.875</v>
      </c>
      <c r="AI731" s="36"/>
      <c r="AJ731" s="36">
        <v>0</v>
      </c>
      <c r="AK731" s="36">
        <v>0</v>
      </c>
      <c r="AL731" s="36">
        <v>0</v>
      </c>
      <c r="AM731" s="36">
        <v>0</v>
      </c>
      <c r="AN731" s="36">
        <v>0</v>
      </c>
      <c r="AO731" s="36">
        <v>0</v>
      </c>
      <c r="AP731" s="36" t="s">
        <v>389</v>
      </c>
      <c r="AQ731" s="36">
        <v>15</v>
      </c>
      <c r="AR731" s="36" t="s">
        <v>622</v>
      </c>
      <c r="AS731" s="36">
        <v>277535</v>
      </c>
      <c r="AT731" s="36">
        <v>2775.35</v>
      </c>
      <c r="AU731" s="36" t="s">
        <v>408</v>
      </c>
      <c r="AV731" s="43" t="s">
        <v>1079</v>
      </c>
      <c r="AW731" t="str">
        <f t="shared" si="33"/>
        <v>813465520XLVXX TXKXHX XNDX2137.01SIMSIMNÃO733485431204133482644777.875ASSETJ - ASSOCIACAO DOS SERVIDORES DO TRIBUNAL DE044777.87522919.87544745.87544741.87544286.875000000AMIL15AMIL FACIL S80 QP S/COPART2775352775.35ATIVORepasse</v>
      </c>
      <c r="AX731">
        <f t="shared" si="35"/>
        <v>0</v>
      </c>
      <c r="AY731">
        <v>8</v>
      </c>
      <c r="AZ731">
        <v>1</v>
      </c>
      <c r="BA731">
        <f t="shared" si="34"/>
        <v>0</v>
      </c>
    </row>
    <row r="732" spans="1:53">
      <c r="A732" s="33"/>
      <c r="B732" s="33"/>
      <c r="C732" s="33"/>
      <c r="D732" s="33"/>
      <c r="E732" s="33"/>
      <c r="F732" s="34"/>
      <c r="G732" s="33"/>
      <c r="H732" s="33"/>
      <c r="I732" s="33"/>
      <c r="J732" s="34">
        <v>81346554</v>
      </c>
      <c r="K732" s="29">
        <v>0</v>
      </c>
      <c r="L732" s="34" t="s">
        <v>629</v>
      </c>
      <c r="M732" s="33"/>
      <c r="N732" s="33"/>
      <c r="O732" s="33"/>
      <c r="P732" s="33"/>
      <c r="Q732" s="33"/>
      <c r="R732" s="34">
        <v>2137.0100000000002</v>
      </c>
      <c r="S732" s="34" t="s">
        <v>404</v>
      </c>
      <c r="T732" s="34" t="s">
        <v>404</v>
      </c>
      <c r="U732" s="34" t="s">
        <v>386</v>
      </c>
      <c r="V732" s="34">
        <v>733</v>
      </c>
      <c r="W732" s="34">
        <v>485431204</v>
      </c>
      <c r="X732" s="34">
        <v>1</v>
      </c>
      <c r="Y732" s="34">
        <v>336086</v>
      </c>
      <c r="Z732" s="35">
        <v>44777.875</v>
      </c>
      <c r="AA732" s="34" t="s">
        <v>619</v>
      </c>
      <c r="AB732" s="34">
        <v>0</v>
      </c>
      <c r="AC732" s="35"/>
      <c r="AD732" s="35">
        <v>44777.875</v>
      </c>
      <c r="AE732" s="35">
        <v>20823.916666666668</v>
      </c>
      <c r="AF732" s="35">
        <v>44745.875</v>
      </c>
      <c r="AG732" s="35">
        <v>44741.875</v>
      </c>
      <c r="AH732" s="35">
        <v>44286.875</v>
      </c>
      <c r="AI732" s="34"/>
      <c r="AJ732" s="34">
        <v>0</v>
      </c>
      <c r="AK732" s="34">
        <v>0</v>
      </c>
      <c r="AL732" s="34">
        <v>0</v>
      </c>
      <c r="AM732" s="34">
        <v>0</v>
      </c>
      <c r="AN732" s="34">
        <v>0</v>
      </c>
      <c r="AO732" s="34">
        <v>0</v>
      </c>
      <c r="AP732" s="34" t="s">
        <v>389</v>
      </c>
      <c r="AQ732" s="34">
        <v>15</v>
      </c>
      <c r="AR732" s="34" t="s">
        <v>622</v>
      </c>
      <c r="AS732" s="34">
        <v>277535</v>
      </c>
      <c r="AT732" s="34">
        <v>2775.35</v>
      </c>
      <c r="AU732" s="34" t="s">
        <v>408</v>
      </c>
      <c r="AV732" s="43" t="s">
        <v>1079</v>
      </c>
      <c r="AW732" t="str">
        <f t="shared" si="33"/>
        <v>813465540GXLDX RXX XNTX2137.01SIMSIMNÃO733485431204133608644777.875ASSETJ - ASSOCIACAO DOS SERVIDORES DO TRIBUNAL DE044777.87520823.916666666744745.87544741.87544286.875000000AMIL15AMIL FACIL S80 QP S/COPART2775352775.35ATIVORepasse</v>
      </c>
      <c r="AX732">
        <f t="shared" si="35"/>
        <v>0</v>
      </c>
      <c r="AY732">
        <v>8</v>
      </c>
      <c r="AZ732">
        <v>1</v>
      </c>
      <c r="BA732">
        <f t="shared" si="34"/>
        <v>0</v>
      </c>
    </row>
    <row r="733" spans="1:53">
      <c r="A733" s="33"/>
      <c r="B733" s="33"/>
      <c r="C733" s="33"/>
      <c r="D733" s="33"/>
      <c r="E733" s="33"/>
      <c r="F733" s="36"/>
      <c r="G733" s="33"/>
      <c r="H733" s="33"/>
      <c r="I733" s="33"/>
      <c r="J733" s="36">
        <v>81346557</v>
      </c>
      <c r="K733" s="30">
        <v>0</v>
      </c>
      <c r="L733" s="36" t="s">
        <v>632</v>
      </c>
      <c r="M733" s="33"/>
      <c r="N733" s="33"/>
      <c r="O733" s="33"/>
      <c r="P733" s="33"/>
      <c r="Q733" s="33"/>
      <c r="R733" s="36">
        <v>512.62</v>
      </c>
      <c r="S733" s="36" t="s">
        <v>404</v>
      </c>
      <c r="T733" s="36" t="s">
        <v>404</v>
      </c>
      <c r="U733" s="36" t="s">
        <v>386</v>
      </c>
      <c r="V733" s="36">
        <v>733</v>
      </c>
      <c r="W733" s="36">
        <v>485431204</v>
      </c>
      <c r="X733" s="36">
        <v>1</v>
      </c>
      <c r="Y733" s="36">
        <v>336528</v>
      </c>
      <c r="Z733" s="37">
        <v>44777.875</v>
      </c>
      <c r="AA733" s="36" t="s">
        <v>619</v>
      </c>
      <c r="AB733" s="36">
        <v>0</v>
      </c>
      <c r="AC733" s="37"/>
      <c r="AD733" s="37">
        <v>44777.875</v>
      </c>
      <c r="AE733" s="37">
        <v>34683.916666666664</v>
      </c>
      <c r="AF733" s="37">
        <v>44745.875</v>
      </c>
      <c r="AG733" s="37">
        <v>44741.875</v>
      </c>
      <c r="AH733" s="37">
        <v>44286.875</v>
      </c>
      <c r="AI733" s="36"/>
      <c r="AJ733" s="36">
        <v>0</v>
      </c>
      <c r="AK733" s="36">
        <v>0</v>
      </c>
      <c r="AL733" s="36">
        <v>0</v>
      </c>
      <c r="AM733" s="36">
        <v>0</v>
      </c>
      <c r="AN733" s="36">
        <v>0</v>
      </c>
      <c r="AO733" s="36">
        <v>0</v>
      </c>
      <c r="AP733" s="36" t="s">
        <v>389</v>
      </c>
      <c r="AQ733" s="36">
        <v>15</v>
      </c>
      <c r="AR733" s="36" t="s">
        <v>622</v>
      </c>
      <c r="AS733" s="36">
        <v>66574</v>
      </c>
      <c r="AT733" s="36">
        <v>665.74</v>
      </c>
      <c r="AU733" s="36" t="s">
        <v>408</v>
      </c>
      <c r="AV733" s="43" t="s">
        <v>1079</v>
      </c>
      <c r="AW733" t="str">
        <f t="shared" si="33"/>
        <v>813465570XGNX BRXNWX XQUXLX XLXX512.62SIMSIMNÃO733485431204133652844777.875ASSETJ - ASSOCIACAO DOS SERVIDORES DO TRIBUNAL DE044777.87534683.916666666744745.87544741.87544286.875000000AMIL15AMIL FACIL S80 QP S/COPART66574665.74ATIVORepasse</v>
      </c>
      <c r="AX733">
        <f t="shared" si="35"/>
        <v>0</v>
      </c>
      <c r="AY733">
        <v>8</v>
      </c>
      <c r="AZ733">
        <v>1</v>
      </c>
      <c r="BA733">
        <f t="shared" si="34"/>
        <v>0</v>
      </c>
    </row>
    <row r="734" spans="1:53">
      <c r="A734" s="33"/>
      <c r="B734" s="33"/>
      <c r="C734" s="33"/>
      <c r="D734" s="33"/>
      <c r="E734" s="33"/>
      <c r="F734" s="36"/>
      <c r="G734" s="33"/>
      <c r="H734" s="33"/>
      <c r="I734" s="33"/>
      <c r="J734" s="36">
        <v>81346573</v>
      </c>
      <c r="K734" s="30">
        <v>0</v>
      </c>
      <c r="L734" s="36" t="s">
        <v>630</v>
      </c>
      <c r="M734" s="33"/>
      <c r="N734" s="33"/>
      <c r="O734" s="33"/>
      <c r="P734" s="33"/>
      <c r="Q734" s="33"/>
      <c r="R734" s="36">
        <v>1333.04</v>
      </c>
      <c r="S734" s="36" t="s">
        <v>404</v>
      </c>
      <c r="T734" s="36" t="s">
        <v>404</v>
      </c>
      <c r="U734" s="36" t="s">
        <v>386</v>
      </c>
      <c r="V734" s="36">
        <v>733</v>
      </c>
      <c r="W734" s="36">
        <v>485421207</v>
      </c>
      <c r="X734" s="36">
        <v>1</v>
      </c>
      <c r="Y734" s="36">
        <v>336171</v>
      </c>
      <c r="Z734" s="37">
        <v>44777.875</v>
      </c>
      <c r="AA734" s="36" t="s">
        <v>619</v>
      </c>
      <c r="AB734" s="36">
        <v>0</v>
      </c>
      <c r="AC734" s="37"/>
      <c r="AD734" s="37">
        <v>44777.875</v>
      </c>
      <c r="AE734" s="37">
        <v>29333.875</v>
      </c>
      <c r="AF734" s="37">
        <v>44745.875</v>
      </c>
      <c r="AG734" s="37">
        <v>44741.875</v>
      </c>
      <c r="AH734" s="37">
        <v>44286.875</v>
      </c>
      <c r="AI734" s="36"/>
      <c r="AJ734" s="36">
        <v>0</v>
      </c>
      <c r="AK734" s="36">
        <v>0</v>
      </c>
      <c r="AL734" s="36">
        <v>0</v>
      </c>
      <c r="AM734" s="36">
        <v>0</v>
      </c>
      <c r="AN734" s="36">
        <v>0</v>
      </c>
      <c r="AO734" s="36">
        <v>0</v>
      </c>
      <c r="AP734" s="36" t="s">
        <v>389</v>
      </c>
      <c r="AQ734" s="36">
        <v>15</v>
      </c>
      <c r="AR734" s="36" t="s">
        <v>625</v>
      </c>
      <c r="AS734" s="36">
        <v>173121</v>
      </c>
      <c r="AT734" s="36">
        <v>1731.21</v>
      </c>
      <c r="AU734" s="36" t="s">
        <v>408</v>
      </c>
      <c r="AV734" s="43" t="s">
        <v>1079</v>
      </c>
      <c r="AW734" t="str">
        <f t="shared" si="33"/>
        <v>813465730DXXGX MXLXM GXZZX1333.04SIMSIMNÃO733485421207133617144777.875ASSETJ - ASSOCIACAO DOS SERVIDORES DO TRIBUNAL DE044777.87529333.87544745.87544741.87544286.875000000AMIL15AMIL S750 R2 QP S/COPART1731211731.21ATIVORepasse</v>
      </c>
      <c r="AX734">
        <f t="shared" si="35"/>
        <v>0</v>
      </c>
      <c r="AY734">
        <v>8</v>
      </c>
      <c r="AZ734">
        <v>1</v>
      </c>
      <c r="BA734">
        <f t="shared" si="34"/>
        <v>0</v>
      </c>
    </row>
    <row r="735" spans="1:53">
      <c r="A735" s="33"/>
      <c r="B735" s="33"/>
      <c r="C735" s="33"/>
      <c r="D735" s="33"/>
      <c r="E735" s="33"/>
      <c r="F735" s="34"/>
      <c r="G735" s="33"/>
      <c r="H735" s="33"/>
      <c r="I735" s="33"/>
      <c r="J735" s="34">
        <v>81346577</v>
      </c>
      <c r="K735" s="29">
        <v>0</v>
      </c>
      <c r="L735" s="34" t="s">
        <v>633</v>
      </c>
      <c r="M735" s="33"/>
      <c r="N735" s="33"/>
      <c r="O735" s="33"/>
      <c r="P735" s="33"/>
      <c r="Q735" s="33"/>
      <c r="R735" s="34">
        <v>2137.0100000000002</v>
      </c>
      <c r="S735" s="34" t="s">
        <v>404</v>
      </c>
      <c r="T735" s="34" t="s">
        <v>404</v>
      </c>
      <c r="U735" s="34" t="s">
        <v>386</v>
      </c>
      <c r="V735" s="34">
        <v>733</v>
      </c>
      <c r="W735" s="34">
        <v>485431204</v>
      </c>
      <c r="X735" s="34">
        <v>1</v>
      </c>
      <c r="Y735" s="34">
        <v>336531</v>
      </c>
      <c r="Z735" s="35">
        <v>44777.875</v>
      </c>
      <c r="AA735" s="34" t="s">
        <v>619</v>
      </c>
      <c r="AB735" s="34">
        <v>0</v>
      </c>
      <c r="AC735" s="35"/>
      <c r="AD735" s="35">
        <v>44777.875</v>
      </c>
      <c r="AE735" s="35">
        <v>11699.916666666666</v>
      </c>
      <c r="AF735" s="35">
        <v>44745.875</v>
      </c>
      <c r="AG735" s="35">
        <v>44741.875</v>
      </c>
      <c r="AH735" s="35">
        <v>44286.875</v>
      </c>
      <c r="AI735" s="34"/>
      <c r="AJ735" s="34">
        <v>0</v>
      </c>
      <c r="AK735" s="34">
        <v>0</v>
      </c>
      <c r="AL735" s="34">
        <v>0</v>
      </c>
      <c r="AM735" s="34">
        <v>0</v>
      </c>
      <c r="AN735" s="34">
        <v>0</v>
      </c>
      <c r="AO735" s="34">
        <v>0</v>
      </c>
      <c r="AP735" s="34" t="s">
        <v>389</v>
      </c>
      <c r="AQ735" s="34">
        <v>15</v>
      </c>
      <c r="AR735" s="34" t="s">
        <v>622</v>
      </c>
      <c r="AS735" s="34">
        <v>277535</v>
      </c>
      <c r="AT735" s="34">
        <v>2775.35</v>
      </c>
      <c r="AU735" s="34" t="s">
        <v>408</v>
      </c>
      <c r="AV735" s="43" t="s">
        <v>1079</v>
      </c>
      <c r="AW735" t="str">
        <f t="shared" si="33"/>
        <v>813465770WXRMXLLX MXLXNDRXNX WXRXTTX2137.01SIMSIMNÃO733485431204133653144777.875ASSETJ - ASSOCIACAO DOS SERVIDORES DO TRIBUNAL DE044777.87511699.916666666744745.87544741.87544286.875000000AMIL15AMIL FACIL S80 QP S/COPART2775352775.35ATIVORepasse</v>
      </c>
      <c r="AX735">
        <f t="shared" si="35"/>
        <v>0</v>
      </c>
      <c r="AY735">
        <v>8</v>
      </c>
      <c r="AZ735">
        <v>1</v>
      </c>
      <c r="BA735">
        <f t="shared" si="34"/>
        <v>0</v>
      </c>
    </row>
    <row r="736" spans="1:53">
      <c r="A736" s="33"/>
      <c r="B736" s="33"/>
      <c r="C736" s="33"/>
      <c r="D736" s="33"/>
      <c r="E736" s="33"/>
      <c r="F736" s="36"/>
      <c r="G736" s="33"/>
      <c r="H736" s="33"/>
      <c r="I736" s="33"/>
      <c r="J736" s="36">
        <v>81346625</v>
      </c>
      <c r="K736" s="30">
        <v>0</v>
      </c>
      <c r="L736" s="36" t="s">
        <v>634</v>
      </c>
      <c r="M736" s="33"/>
      <c r="N736" s="33"/>
      <c r="O736" s="33"/>
      <c r="P736" s="33"/>
      <c r="Q736" s="33"/>
      <c r="R736" s="36">
        <v>1978.72</v>
      </c>
      <c r="S736" s="36" t="s">
        <v>404</v>
      </c>
      <c r="T736" s="36" t="s">
        <v>404</v>
      </c>
      <c r="U736" s="36" t="s">
        <v>386</v>
      </c>
      <c r="V736" s="36">
        <v>733</v>
      </c>
      <c r="W736" s="36">
        <v>485433201</v>
      </c>
      <c r="X736" s="36">
        <v>1</v>
      </c>
      <c r="Y736" s="36">
        <v>336533</v>
      </c>
      <c r="Z736" s="37">
        <v>44777.875</v>
      </c>
      <c r="AA736" s="36" t="s">
        <v>619</v>
      </c>
      <c r="AB736" s="36">
        <v>0</v>
      </c>
      <c r="AC736" s="37"/>
      <c r="AD736" s="37">
        <v>44777.875</v>
      </c>
      <c r="AE736" s="37">
        <v>22302.916666666668</v>
      </c>
      <c r="AF736" s="37">
        <v>44745.875</v>
      </c>
      <c r="AG736" s="37">
        <v>44741.875</v>
      </c>
      <c r="AH736" s="37">
        <v>44286.875</v>
      </c>
      <c r="AI736" s="36"/>
      <c r="AJ736" s="36">
        <v>0</v>
      </c>
      <c r="AK736" s="36">
        <v>0</v>
      </c>
      <c r="AL736" s="36">
        <v>0</v>
      </c>
      <c r="AM736" s="36">
        <v>0</v>
      </c>
      <c r="AN736" s="36">
        <v>0</v>
      </c>
      <c r="AO736" s="36">
        <v>0</v>
      </c>
      <c r="AP736" s="36" t="s">
        <v>389</v>
      </c>
      <c r="AQ736" s="36">
        <v>15</v>
      </c>
      <c r="AR736" s="36" t="s">
        <v>403</v>
      </c>
      <c r="AS736" s="36">
        <v>256976</v>
      </c>
      <c r="AT736" s="36">
        <v>2569.7600000000002</v>
      </c>
      <c r="AU736" s="36" t="s">
        <v>408</v>
      </c>
      <c r="AV736" s="43" t="s">
        <v>1079</v>
      </c>
      <c r="AW736" t="str">
        <f t="shared" si="33"/>
        <v>813466250JXX DXX MXWHXDX1978.72SIMSIMNÃO733485433201133653344777.875ASSETJ - ASSOCIACAO DOS SERVIDORES DO TRIBUNAL DE044777.87522302.916666666744745.87544741.87544286.875000000AMIL15AMIL FACIL S80 QC S/COPART2569762569.76ATIVORepasse</v>
      </c>
      <c r="AX736">
        <f t="shared" si="35"/>
        <v>0</v>
      </c>
      <c r="AY736">
        <v>8</v>
      </c>
      <c r="AZ736">
        <v>1</v>
      </c>
      <c r="BA736">
        <f t="shared" si="34"/>
        <v>0</v>
      </c>
    </row>
    <row r="737" spans="1:53">
      <c r="A737" s="33"/>
      <c r="B737" s="33"/>
      <c r="C737" s="33"/>
      <c r="D737" s="33"/>
      <c r="E737" s="33"/>
      <c r="F737" s="36"/>
      <c r="G737" s="33"/>
      <c r="H737" s="33"/>
      <c r="I737" s="33"/>
      <c r="J737" s="36">
        <v>81346635</v>
      </c>
      <c r="K737" s="30">
        <v>0</v>
      </c>
      <c r="L737" s="36" t="s">
        <v>636</v>
      </c>
      <c r="M737" s="33"/>
      <c r="N737" s="33"/>
      <c r="O737" s="33"/>
      <c r="P737" s="33"/>
      <c r="Q737" s="33"/>
      <c r="R737" s="36">
        <v>2137.0100000000002</v>
      </c>
      <c r="S737" s="36" t="s">
        <v>404</v>
      </c>
      <c r="T737" s="36" t="s">
        <v>404</v>
      </c>
      <c r="U737" s="36" t="s">
        <v>386</v>
      </c>
      <c r="V737" s="36">
        <v>733</v>
      </c>
      <c r="W737" s="36">
        <v>485431204</v>
      </c>
      <c r="X737" s="36">
        <v>1</v>
      </c>
      <c r="Y737" s="36">
        <v>336543</v>
      </c>
      <c r="Z737" s="37">
        <v>44777.875</v>
      </c>
      <c r="AA737" s="36" t="s">
        <v>619</v>
      </c>
      <c r="AB737" s="36">
        <v>0</v>
      </c>
      <c r="AC737" s="37"/>
      <c r="AD737" s="37">
        <v>44777.875</v>
      </c>
      <c r="AE737" s="37">
        <v>13723.875</v>
      </c>
      <c r="AF737" s="37">
        <v>44745.875</v>
      </c>
      <c r="AG737" s="37">
        <v>44741.875</v>
      </c>
      <c r="AH737" s="37">
        <v>44286.875</v>
      </c>
      <c r="AI737" s="36"/>
      <c r="AJ737" s="36">
        <v>0</v>
      </c>
      <c r="AK737" s="36">
        <v>0</v>
      </c>
      <c r="AL737" s="36">
        <v>0</v>
      </c>
      <c r="AM737" s="36">
        <v>0</v>
      </c>
      <c r="AN737" s="36">
        <v>0</v>
      </c>
      <c r="AO737" s="36">
        <v>0</v>
      </c>
      <c r="AP737" s="36" t="s">
        <v>389</v>
      </c>
      <c r="AQ737" s="36">
        <v>15</v>
      </c>
      <c r="AR737" s="36" t="s">
        <v>622</v>
      </c>
      <c r="AS737" s="36">
        <v>277535</v>
      </c>
      <c r="AT737" s="36">
        <v>2775.35</v>
      </c>
      <c r="AU737" s="36" t="s">
        <v>408</v>
      </c>
      <c r="AV737" s="43" t="s">
        <v>1079</v>
      </c>
      <c r="AW737" t="str">
        <f t="shared" si="33"/>
        <v>813466350XNXX RXBXXRX LXVXRXRX2137.01SIMSIMNÃO733485431204133654344777.875ASSETJ - ASSOCIACAO DOS SERVIDORES DO TRIBUNAL DE044777.87513723.87544745.87544741.87544286.875000000AMIL15AMIL FACIL S80 QP S/COPART2775352775.35ATIVORepasse</v>
      </c>
      <c r="AX737">
        <f t="shared" si="35"/>
        <v>0</v>
      </c>
      <c r="AY737">
        <v>8</v>
      </c>
      <c r="AZ737">
        <v>1</v>
      </c>
      <c r="BA737">
        <f t="shared" si="34"/>
        <v>0</v>
      </c>
    </row>
    <row r="738" spans="1:53">
      <c r="A738" s="33"/>
      <c r="B738" s="33"/>
      <c r="C738" s="33"/>
      <c r="D738" s="33"/>
      <c r="E738" s="33"/>
      <c r="F738" s="34"/>
      <c r="G738" s="33"/>
      <c r="H738" s="33"/>
      <c r="I738" s="33"/>
      <c r="J738" s="34">
        <v>81346638</v>
      </c>
      <c r="K738" s="29">
        <v>0</v>
      </c>
      <c r="L738" s="34" t="s">
        <v>637</v>
      </c>
      <c r="M738" s="33"/>
      <c r="N738" s="33"/>
      <c r="O738" s="33"/>
      <c r="P738" s="33"/>
      <c r="Q738" s="33"/>
      <c r="R738" s="34">
        <v>1978.72</v>
      </c>
      <c r="S738" s="34" t="s">
        <v>404</v>
      </c>
      <c r="T738" s="34" t="s">
        <v>404</v>
      </c>
      <c r="U738" s="34" t="s">
        <v>386</v>
      </c>
      <c r="V738" s="34">
        <v>733</v>
      </c>
      <c r="W738" s="34">
        <v>485433201</v>
      </c>
      <c r="X738" s="34">
        <v>1</v>
      </c>
      <c r="Y738" s="34">
        <v>336574</v>
      </c>
      <c r="Z738" s="35">
        <v>44777.875</v>
      </c>
      <c r="AA738" s="34" t="s">
        <v>619</v>
      </c>
      <c r="AB738" s="34">
        <v>0</v>
      </c>
      <c r="AC738" s="35"/>
      <c r="AD738" s="35">
        <v>44777.875</v>
      </c>
      <c r="AE738" s="35">
        <v>17847.916666666668</v>
      </c>
      <c r="AF738" s="35">
        <v>44745.875</v>
      </c>
      <c r="AG738" s="35">
        <v>44741.875</v>
      </c>
      <c r="AH738" s="35">
        <v>44286.875</v>
      </c>
      <c r="AI738" s="34"/>
      <c r="AJ738" s="34">
        <v>0</v>
      </c>
      <c r="AK738" s="34">
        <v>0</v>
      </c>
      <c r="AL738" s="34">
        <v>0</v>
      </c>
      <c r="AM738" s="34">
        <v>0</v>
      </c>
      <c r="AN738" s="34">
        <v>0</v>
      </c>
      <c r="AO738" s="34">
        <v>0</v>
      </c>
      <c r="AP738" s="34" t="s">
        <v>389</v>
      </c>
      <c r="AQ738" s="34">
        <v>15</v>
      </c>
      <c r="AR738" s="34" t="s">
        <v>403</v>
      </c>
      <c r="AS738" s="34">
        <v>256976</v>
      </c>
      <c r="AT738" s="34">
        <v>2569.7600000000002</v>
      </c>
      <c r="AU738" s="34" t="s">
        <v>408</v>
      </c>
      <c r="AV738" s="43" t="s">
        <v>1079</v>
      </c>
      <c r="AW738" t="str">
        <f t="shared" si="33"/>
        <v>813466380WXWXRX FXRXX XLVX1978.72SIMSIMNÃO733485433201133657444777.875ASSETJ - ASSOCIACAO DOS SERVIDORES DO TRIBUNAL DE044777.87517847.916666666744745.87544741.87544286.875000000AMIL15AMIL FACIL S80 QC S/COPART2569762569.76ATIVORepasse</v>
      </c>
      <c r="AX738">
        <f t="shared" si="35"/>
        <v>0</v>
      </c>
      <c r="AY738">
        <v>8</v>
      </c>
      <c r="AZ738">
        <v>1</v>
      </c>
      <c r="BA738">
        <f t="shared" si="34"/>
        <v>0</v>
      </c>
    </row>
    <row r="739" spans="1:53">
      <c r="A739" s="33"/>
      <c r="B739" s="33"/>
      <c r="C739" s="33"/>
      <c r="D739" s="33"/>
      <c r="E739" s="33"/>
      <c r="F739" s="36"/>
      <c r="G739" s="33"/>
      <c r="H739" s="33"/>
      <c r="I739" s="33"/>
      <c r="J739" s="36">
        <v>81346646</v>
      </c>
      <c r="K739" s="30">
        <v>0</v>
      </c>
      <c r="L739" s="36" t="s">
        <v>638</v>
      </c>
      <c r="M739" s="33"/>
      <c r="N739" s="33"/>
      <c r="O739" s="33"/>
      <c r="P739" s="33"/>
      <c r="Q739" s="33"/>
      <c r="R739" s="36">
        <v>598.05999999999995</v>
      </c>
      <c r="S739" s="36" t="s">
        <v>404</v>
      </c>
      <c r="T739" s="36" t="s">
        <v>404</v>
      </c>
      <c r="U739" s="36" t="s">
        <v>386</v>
      </c>
      <c r="V739" s="36">
        <v>733</v>
      </c>
      <c r="W739" s="36">
        <v>485433201</v>
      </c>
      <c r="X739" s="36">
        <v>1</v>
      </c>
      <c r="Y739" s="36">
        <v>336575</v>
      </c>
      <c r="Z739" s="37">
        <v>44777.875</v>
      </c>
      <c r="AA739" s="36" t="s">
        <v>619</v>
      </c>
      <c r="AB739" s="36">
        <v>0</v>
      </c>
      <c r="AC739" s="37"/>
      <c r="AD739" s="37">
        <v>44777.875</v>
      </c>
      <c r="AE739" s="37">
        <v>30785.875</v>
      </c>
      <c r="AF739" s="37">
        <v>44745.875</v>
      </c>
      <c r="AG739" s="37">
        <v>44741.875</v>
      </c>
      <c r="AH739" s="37">
        <v>44286.875</v>
      </c>
      <c r="AI739" s="36"/>
      <c r="AJ739" s="36">
        <v>0</v>
      </c>
      <c r="AK739" s="36">
        <v>0</v>
      </c>
      <c r="AL739" s="36">
        <v>0</v>
      </c>
      <c r="AM739" s="36">
        <v>0</v>
      </c>
      <c r="AN739" s="36">
        <v>0</v>
      </c>
      <c r="AO739" s="36">
        <v>0</v>
      </c>
      <c r="AP739" s="36" t="s">
        <v>389</v>
      </c>
      <c r="AQ739" s="36">
        <v>15</v>
      </c>
      <c r="AR739" s="36" t="s">
        <v>403</v>
      </c>
      <c r="AS739" s="36">
        <v>7767</v>
      </c>
      <c r="AT739" s="36">
        <v>776.7</v>
      </c>
      <c r="AU739" s="36" t="s">
        <v>408</v>
      </c>
      <c r="AV739" s="43" t="s">
        <v>1079</v>
      </c>
      <c r="AW739" t="str">
        <f t="shared" si="33"/>
        <v>813466460THXX BUXNX PXNTX598.06SIMSIMNÃO733485433201133657544777.875ASSETJ - ASSOCIACAO DOS SERVIDORES DO TRIBUNAL DE044777.87530785.87544745.87544741.87544286.875000000AMIL15AMIL FACIL S80 QC S/COPART7767776.7ATIVORepasse</v>
      </c>
      <c r="AX739">
        <f t="shared" si="35"/>
        <v>0</v>
      </c>
      <c r="AY739">
        <v>8</v>
      </c>
      <c r="AZ739">
        <v>1</v>
      </c>
      <c r="BA739">
        <f t="shared" si="34"/>
        <v>0</v>
      </c>
    </row>
    <row r="740" spans="1:53">
      <c r="A740" s="33"/>
      <c r="B740" s="33"/>
      <c r="C740" s="33"/>
      <c r="D740" s="33"/>
      <c r="E740" s="33"/>
      <c r="F740" s="34"/>
      <c r="G740" s="33"/>
      <c r="H740" s="33"/>
      <c r="I740" s="33"/>
      <c r="J740" s="34">
        <v>81346647</v>
      </c>
      <c r="K740" s="29">
        <v>0</v>
      </c>
      <c r="L740" s="34" t="s">
        <v>639</v>
      </c>
      <c r="M740" s="33"/>
      <c r="N740" s="33"/>
      <c r="O740" s="33"/>
      <c r="P740" s="33"/>
      <c r="Q740" s="33"/>
      <c r="R740" s="34">
        <v>1221.1500000000001</v>
      </c>
      <c r="S740" s="34" t="s">
        <v>404</v>
      </c>
      <c r="T740" s="34" t="s">
        <v>404</v>
      </c>
      <c r="U740" s="34" t="s">
        <v>386</v>
      </c>
      <c r="V740" s="34">
        <v>733</v>
      </c>
      <c r="W740" s="34">
        <v>485431204</v>
      </c>
      <c r="X740" s="34">
        <v>1</v>
      </c>
      <c r="Y740" s="34">
        <v>336600</v>
      </c>
      <c r="Z740" s="35">
        <v>44777.875</v>
      </c>
      <c r="AA740" s="34" t="s">
        <v>619</v>
      </c>
      <c r="AB740" s="34">
        <v>0</v>
      </c>
      <c r="AC740" s="35"/>
      <c r="AD740" s="35">
        <v>44777.875</v>
      </c>
      <c r="AE740" s="35">
        <v>23795.875</v>
      </c>
      <c r="AF740" s="35">
        <v>44745.875</v>
      </c>
      <c r="AG740" s="35">
        <v>44741.875</v>
      </c>
      <c r="AH740" s="35">
        <v>44286.875</v>
      </c>
      <c r="AI740" s="34"/>
      <c r="AJ740" s="34">
        <v>0</v>
      </c>
      <c r="AK740" s="34">
        <v>0</v>
      </c>
      <c r="AL740" s="34">
        <v>0</v>
      </c>
      <c r="AM740" s="34">
        <v>0</v>
      </c>
      <c r="AN740" s="34">
        <v>0</v>
      </c>
      <c r="AO740" s="34">
        <v>0</v>
      </c>
      <c r="AP740" s="34" t="s">
        <v>389</v>
      </c>
      <c r="AQ740" s="34">
        <v>15</v>
      </c>
      <c r="AR740" s="34" t="s">
        <v>622</v>
      </c>
      <c r="AS740" s="34">
        <v>158592</v>
      </c>
      <c r="AT740" s="34">
        <v>1585.92</v>
      </c>
      <c r="AU740" s="34" t="s">
        <v>408</v>
      </c>
      <c r="AV740" s="43" t="s">
        <v>1079</v>
      </c>
      <c r="AW740" t="str">
        <f t="shared" si="33"/>
        <v>813466470RXQUXL BXRRXTX DX XRXUJX XLXVXXRX1221.15SIMSIMNÃO733485431204133660044777.875ASSETJ - ASSOCIACAO DOS SERVIDORES DO TRIBUNAL DE044777.87523795.87544745.87544741.87544286.875000000AMIL15AMIL FACIL S80 QP S/COPART1585921585.92ATIVORepasse</v>
      </c>
      <c r="AX740">
        <f t="shared" si="35"/>
        <v>0</v>
      </c>
      <c r="AY740">
        <v>8</v>
      </c>
      <c r="AZ740">
        <v>1</v>
      </c>
      <c r="BA740">
        <f t="shared" si="34"/>
        <v>0</v>
      </c>
    </row>
    <row r="741" spans="1:53">
      <c r="A741" s="33"/>
      <c r="B741" s="33"/>
      <c r="C741" s="33"/>
      <c r="D741" s="33"/>
      <c r="E741" s="33"/>
      <c r="F741" s="34"/>
      <c r="G741" s="33"/>
      <c r="H741" s="33"/>
      <c r="I741" s="33"/>
      <c r="J741" s="34">
        <v>81346651</v>
      </c>
      <c r="K741" s="29">
        <v>0</v>
      </c>
      <c r="L741" s="34" t="s">
        <v>645</v>
      </c>
      <c r="M741" s="33"/>
      <c r="N741" s="33"/>
      <c r="O741" s="33"/>
      <c r="P741" s="33"/>
      <c r="Q741" s="33"/>
      <c r="R741" s="34">
        <v>976.92</v>
      </c>
      <c r="S741" s="34" t="s">
        <v>404</v>
      </c>
      <c r="T741" s="34" t="s">
        <v>404</v>
      </c>
      <c r="U741" s="34" t="s">
        <v>386</v>
      </c>
      <c r="V741" s="34">
        <v>733</v>
      </c>
      <c r="W741" s="34">
        <v>485431204</v>
      </c>
      <c r="X741" s="34">
        <v>1</v>
      </c>
      <c r="Y741" s="34">
        <v>336604</v>
      </c>
      <c r="Z741" s="35">
        <v>44777.875</v>
      </c>
      <c r="AA741" s="34" t="s">
        <v>619</v>
      </c>
      <c r="AB741" s="34">
        <v>0</v>
      </c>
      <c r="AC741" s="35"/>
      <c r="AD741" s="35">
        <v>44777.875</v>
      </c>
      <c r="AE741" s="35">
        <v>25745.875</v>
      </c>
      <c r="AF741" s="35">
        <v>44745.875</v>
      </c>
      <c r="AG741" s="35">
        <v>44741.875</v>
      </c>
      <c r="AH741" s="35">
        <v>44286.875</v>
      </c>
      <c r="AI741" s="34"/>
      <c r="AJ741" s="34">
        <v>0</v>
      </c>
      <c r="AK741" s="34">
        <v>0</v>
      </c>
      <c r="AL741" s="34">
        <v>0</v>
      </c>
      <c r="AM741" s="34">
        <v>0</v>
      </c>
      <c r="AN741" s="34">
        <v>0</v>
      </c>
      <c r="AO741" s="34">
        <v>0</v>
      </c>
      <c r="AP741" s="34" t="s">
        <v>389</v>
      </c>
      <c r="AQ741" s="34">
        <v>15</v>
      </c>
      <c r="AR741" s="34" t="s">
        <v>622</v>
      </c>
      <c r="AS741" s="34">
        <v>126873</v>
      </c>
      <c r="AT741" s="34">
        <v>1268.73</v>
      </c>
      <c r="AU741" s="34" t="s">
        <v>408</v>
      </c>
      <c r="AV741" s="43" t="s">
        <v>1079</v>
      </c>
      <c r="AW741" t="str">
        <f t="shared" si="33"/>
        <v>813466510WXGNXR MXXXMXXNX976.92SIMSIMNÃO733485431204133660444777.875ASSETJ - ASSOCIACAO DOS SERVIDORES DO TRIBUNAL DE044777.87525745.87544745.87544741.87544286.875000000AMIL15AMIL FACIL S80 QP S/COPART1268731268.73ATIVORepasse</v>
      </c>
      <c r="AX741">
        <f t="shared" si="35"/>
        <v>0</v>
      </c>
      <c r="AY741">
        <v>8</v>
      </c>
      <c r="AZ741">
        <v>1</v>
      </c>
      <c r="BA741">
        <f t="shared" si="34"/>
        <v>0</v>
      </c>
    </row>
    <row r="742" spans="1:53">
      <c r="A742" s="33"/>
      <c r="B742" s="33"/>
      <c r="C742" s="33"/>
      <c r="D742" s="33"/>
      <c r="E742" s="33"/>
      <c r="F742" s="34"/>
      <c r="G742" s="33"/>
      <c r="H742" s="33"/>
      <c r="I742" s="33"/>
      <c r="J742" s="34">
        <v>81346668</v>
      </c>
      <c r="K742" s="29">
        <v>0</v>
      </c>
      <c r="L742" s="34" t="s">
        <v>641</v>
      </c>
      <c r="M742" s="33"/>
      <c r="N742" s="33"/>
      <c r="O742" s="33"/>
      <c r="P742" s="33"/>
      <c r="Q742" s="33"/>
      <c r="R742" s="34">
        <v>657.86</v>
      </c>
      <c r="S742" s="34" t="s">
        <v>404</v>
      </c>
      <c r="T742" s="34" t="s">
        <v>404</v>
      </c>
      <c r="U742" s="34" t="s">
        <v>386</v>
      </c>
      <c r="V742" s="34">
        <v>733</v>
      </c>
      <c r="W742" s="34">
        <v>485433201</v>
      </c>
      <c r="X742" s="34">
        <v>1</v>
      </c>
      <c r="Y742" s="34">
        <v>336601</v>
      </c>
      <c r="Z742" s="35">
        <v>44777.875</v>
      </c>
      <c r="AA742" s="34" t="s">
        <v>619</v>
      </c>
      <c r="AB742" s="34">
        <v>0</v>
      </c>
      <c r="AC742" s="35"/>
      <c r="AD742" s="35">
        <v>44777.875</v>
      </c>
      <c r="AE742" s="35">
        <v>29649.875</v>
      </c>
      <c r="AF742" s="35">
        <v>44745.875</v>
      </c>
      <c r="AG742" s="35">
        <v>44741.875</v>
      </c>
      <c r="AH742" s="35">
        <v>44286.875</v>
      </c>
      <c r="AI742" s="34"/>
      <c r="AJ742" s="34">
        <v>0</v>
      </c>
      <c r="AK742" s="34">
        <v>0</v>
      </c>
      <c r="AL742" s="34">
        <v>0</v>
      </c>
      <c r="AM742" s="34">
        <v>0</v>
      </c>
      <c r="AN742" s="34">
        <v>0</v>
      </c>
      <c r="AO742" s="34">
        <v>0</v>
      </c>
      <c r="AP742" s="34" t="s">
        <v>389</v>
      </c>
      <c r="AQ742" s="34">
        <v>15</v>
      </c>
      <c r="AR742" s="34" t="s">
        <v>403</v>
      </c>
      <c r="AS742" s="34">
        <v>85436</v>
      </c>
      <c r="AT742" s="34">
        <v>854.36</v>
      </c>
      <c r="AU742" s="34" t="s">
        <v>408</v>
      </c>
      <c r="AV742" s="43" t="s">
        <v>1079</v>
      </c>
      <c r="AW742" t="str">
        <f t="shared" si="33"/>
        <v>813466680PRXWXLX DXX PXRXXRX657.86SIMSIMNÃO733485433201133660144777.875ASSETJ - ASSOCIACAO DOS SERVIDORES DO TRIBUNAL DE044777.87529649.87544745.87544741.87544286.875000000AMIL15AMIL FACIL S80 QC S/COPART85436854.36ATIVORepasse</v>
      </c>
      <c r="AX742">
        <f t="shared" si="35"/>
        <v>0</v>
      </c>
      <c r="AY742">
        <v>8</v>
      </c>
      <c r="AZ742">
        <v>1</v>
      </c>
      <c r="BA742">
        <f t="shared" si="34"/>
        <v>0</v>
      </c>
    </row>
    <row r="743" spans="1:53">
      <c r="A743" s="33"/>
      <c r="B743" s="33"/>
      <c r="C743" s="33"/>
      <c r="D743" s="33"/>
      <c r="E743" s="33"/>
      <c r="F743" s="34"/>
      <c r="G743" s="33"/>
      <c r="H743" s="33"/>
      <c r="I743" s="33"/>
      <c r="J743" s="34">
        <v>81435576</v>
      </c>
      <c r="K743" s="29">
        <v>0</v>
      </c>
      <c r="L743" s="34" t="s">
        <v>643</v>
      </c>
      <c r="M743" s="33"/>
      <c r="N743" s="33"/>
      <c r="O743" s="33"/>
      <c r="P743" s="33"/>
      <c r="Q743" s="33"/>
      <c r="R743" s="34">
        <v>673.81</v>
      </c>
      <c r="S743" s="34" t="s">
        <v>404</v>
      </c>
      <c r="T743" s="34" t="s">
        <v>404</v>
      </c>
      <c r="U743" s="34" t="s">
        <v>386</v>
      </c>
      <c r="V743" s="34">
        <v>733</v>
      </c>
      <c r="W743" s="34">
        <v>485421207</v>
      </c>
      <c r="X743" s="34">
        <v>1</v>
      </c>
      <c r="Y743" s="34">
        <v>336602</v>
      </c>
      <c r="Z743" s="35">
        <v>44777.875</v>
      </c>
      <c r="AA743" s="34" t="s">
        <v>619</v>
      </c>
      <c r="AB743" s="34">
        <v>1</v>
      </c>
      <c r="AC743" s="35"/>
      <c r="AD743" s="35">
        <v>44777.875</v>
      </c>
      <c r="AE743" s="35">
        <v>43392.875</v>
      </c>
      <c r="AF743" s="35">
        <v>44745.875</v>
      </c>
      <c r="AG743" s="35"/>
      <c r="AH743" s="35">
        <v>44286.875</v>
      </c>
      <c r="AI743" s="34"/>
      <c r="AJ743" s="34">
        <v>0</v>
      </c>
      <c r="AK743" s="34">
        <v>0</v>
      </c>
      <c r="AL743" s="34">
        <v>0</v>
      </c>
      <c r="AM743" s="34">
        <v>0</v>
      </c>
      <c r="AN743" s="34">
        <v>0</v>
      </c>
      <c r="AO743" s="34">
        <v>0</v>
      </c>
      <c r="AP743" s="34" t="s">
        <v>389</v>
      </c>
      <c r="AQ743" s="34">
        <v>15</v>
      </c>
      <c r="AR743" s="34" t="s">
        <v>625</v>
      </c>
      <c r="AS743" s="34">
        <v>87508</v>
      </c>
      <c r="AT743" s="34">
        <v>875.08</v>
      </c>
      <c r="AU743" s="34" t="s">
        <v>408</v>
      </c>
      <c r="AV743" s="43" t="s">
        <v>1079</v>
      </c>
      <c r="AW743" t="str">
        <f t="shared" si="33"/>
        <v>814355760BXNTX GXZZX WXRNXWK DX XUZX XLVX673.81SIMSIMNÃO733485421207133660244777.875ASSETJ - ASSOCIACAO DOS SERVIDORES DO TRIBUNAL DE144777.87543392.87544745.87544286.875000000AMIL15AMIL S750 R2 QP S/COPART87508875.08ATIVORepasse</v>
      </c>
      <c r="AX743">
        <f t="shared" si="35"/>
        <v>0</v>
      </c>
      <c r="AY743">
        <v>8</v>
      </c>
      <c r="AZ743">
        <v>1</v>
      </c>
      <c r="BA743">
        <f t="shared" si="34"/>
        <v>0</v>
      </c>
    </row>
    <row r="744" spans="1:53">
      <c r="A744" s="33"/>
      <c r="B744" s="33"/>
      <c r="C744" s="33"/>
      <c r="D744" s="33"/>
      <c r="E744" s="33"/>
      <c r="F744" s="36"/>
      <c r="G744" s="33"/>
      <c r="H744" s="33"/>
      <c r="I744" s="33"/>
      <c r="J744" s="36">
        <v>81435968</v>
      </c>
      <c r="K744" s="30">
        <v>0</v>
      </c>
      <c r="L744" s="36" t="s">
        <v>640</v>
      </c>
      <c r="M744" s="33"/>
      <c r="N744" s="33"/>
      <c r="O744" s="33"/>
      <c r="P744" s="33"/>
      <c r="Q744" s="33"/>
      <c r="R744" s="36">
        <v>615.13</v>
      </c>
      <c r="S744" s="36" t="s">
        <v>404</v>
      </c>
      <c r="T744" s="36" t="s">
        <v>404</v>
      </c>
      <c r="U744" s="36" t="s">
        <v>386</v>
      </c>
      <c r="V744" s="36">
        <v>733</v>
      </c>
      <c r="W744" s="36">
        <v>485431204</v>
      </c>
      <c r="X744" s="36">
        <v>1</v>
      </c>
      <c r="Y744" s="36">
        <v>336600</v>
      </c>
      <c r="Z744" s="37">
        <v>44777.875</v>
      </c>
      <c r="AA744" s="36" t="s">
        <v>619</v>
      </c>
      <c r="AB744" s="36">
        <v>1</v>
      </c>
      <c r="AC744" s="37"/>
      <c r="AD744" s="37">
        <v>44777.875</v>
      </c>
      <c r="AE744" s="37">
        <v>33471.875</v>
      </c>
      <c r="AF744" s="37">
        <v>44745.875</v>
      </c>
      <c r="AG744" s="37"/>
      <c r="AH744" s="37">
        <v>44286.875</v>
      </c>
      <c r="AI744" s="36"/>
      <c r="AJ744" s="36">
        <v>0</v>
      </c>
      <c r="AK744" s="36">
        <v>0</v>
      </c>
      <c r="AL744" s="36">
        <v>0</v>
      </c>
      <c r="AM744" s="36">
        <v>0</v>
      </c>
      <c r="AN744" s="36">
        <v>0</v>
      </c>
      <c r="AO744" s="36">
        <v>0</v>
      </c>
      <c r="AP744" s="36" t="s">
        <v>389</v>
      </c>
      <c r="AQ744" s="36">
        <v>15</v>
      </c>
      <c r="AR744" s="36" t="s">
        <v>622</v>
      </c>
      <c r="AS744" s="36">
        <v>79888</v>
      </c>
      <c r="AT744" s="36">
        <v>798.88</v>
      </c>
      <c r="AU744" s="36" t="s">
        <v>408</v>
      </c>
      <c r="AV744" s="43" t="s">
        <v>1079</v>
      </c>
      <c r="AW744" t="str">
        <f t="shared" si="33"/>
        <v>814359680JULXXNX BXRRXTX FXRXX DX XLXVXXRX615.13SIMSIMNÃO733485431204133660044777.875ASSETJ - ASSOCIACAO DOS SERVIDORES DO TRIBUNAL DE144777.87533471.87544745.87544286.875000000AMIL15AMIL FACIL S80 QP S/COPART79888798.88ATIVORepasse</v>
      </c>
      <c r="AX744">
        <f t="shared" si="35"/>
        <v>0</v>
      </c>
      <c r="AY744">
        <v>8</v>
      </c>
      <c r="AZ744">
        <v>1</v>
      </c>
      <c r="BA744">
        <f t="shared" si="34"/>
        <v>0</v>
      </c>
    </row>
    <row r="745" spans="1:53">
      <c r="A745" s="33"/>
      <c r="B745" s="33"/>
      <c r="C745" s="33"/>
      <c r="D745" s="33"/>
      <c r="E745" s="33"/>
      <c r="F745" s="36"/>
      <c r="G745" s="33"/>
      <c r="H745" s="33"/>
      <c r="I745" s="33"/>
      <c r="J745" s="36">
        <v>81435970</v>
      </c>
      <c r="K745" s="30">
        <v>0</v>
      </c>
      <c r="L745" s="36" t="s">
        <v>646</v>
      </c>
      <c r="M745" s="33"/>
      <c r="N745" s="33"/>
      <c r="O745" s="33"/>
      <c r="P745" s="33"/>
      <c r="Q745" s="33"/>
      <c r="R745" s="36">
        <v>359.12</v>
      </c>
      <c r="S745" s="36" t="s">
        <v>404</v>
      </c>
      <c r="T745" s="36" t="s">
        <v>404</v>
      </c>
      <c r="U745" s="36" t="s">
        <v>386</v>
      </c>
      <c r="V745" s="36">
        <v>733</v>
      </c>
      <c r="W745" s="36">
        <v>485431204</v>
      </c>
      <c r="X745" s="36">
        <v>1</v>
      </c>
      <c r="Y745" s="36">
        <v>336604</v>
      </c>
      <c r="Z745" s="37">
        <v>44777.875</v>
      </c>
      <c r="AA745" s="36" t="s">
        <v>619</v>
      </c>
      <c r="AB745" s="36">
        <v>1</v>
      </c>
      <c r="AC745" s="37"/>
      <c r="AD745" s="37">
        <v>44777.875</v>
      </c>
      <c r="AE745" s="37">
        <v>43271.875</v>
      </c>
      <c r="AF745" s="37">
        <v>44745.875</v>
      </c>
      <c r="AG745" s="37"/>
      <c r="AH745" s="37">
        <v>44286.875</v>
      </c>
      <c r="AI745" s="36"/>
      <c r="AJ745" s="36">
        <v>0</v>
      </c>
      <c r="AK745" s="36">
        <v>0</v>
      </c>
      <c r="AL745" s="36">
        <v>0</v>
      </c>
      <c r="AM745" s="36">
        <v>0</v>
      </c>
      <c r="AN745" s="36">
        <v>0</v>
      </c>
      <c r="AO745" s="36">
        <v>0</v>
      </c>
      <c r="AP745" s="36" t="s">
        <v>389</v>
      </c>
      <c r="AQ745" s="36">
        <v>15</v>
      </c>
      <c r="AR745" s="36" t="s">
        <v>622</v>
      </c>
      <c r="AS745" s="36">
        <v>4664</v>
      </c>
      <c r="AT745" s="36">
        <v>466.4</v>
      </c>
      <c r="AU745" s="36" t="s">
        <v>408</v>
      </c>
      <c r="AV745" s="43" t="s">
        <v>1079</v>
      </c>
      <c r="AW745" t="str">
        <f t="shared" si="33"/>
        <v>814359700LXRXNZX XNTXNXX MXTXUX MXXXMXXNX359.12SIMSIMNÃO733485431204133660444777.875ASSETJ - ASSOCIACAO DOS SERVIDORES DO TRIBUNAL DE144777.87543271.87544745.87544286.875000000AMIL15AMIL FACIL S80 QP S/COPART4664466.4ATIVORepasse</v>
      </c>
      <c r="AX745">
        <f t="shared" si="35"/>
        <v>0</v>
      </c>
      <c r="AY745">
        <v>8</v>
      </c>
      <c r="AZ745">
        <v>1</v>
      </c>
      <c r="BA745">
        <f t="shared" si="34"/>
        <v>0</v>
      </c>
    </row>
    <row r="746" spans="1:53">
      <c r="A746" s="33"/>
      <c r="B746" s="33"/>
      <c r="C746" s="33"/>
      <c r="D746" s="33"/>
      <c r="E746" s="33"/>
      <c r="F746" s="34"/>
      <c r="G746" s="33"/>
      <c r="H746" s="33"/>
      <c r="I746" s="33"/>
      <c r="J746" s="34">
        <v>81435971</v>
      </c>
      <c r="K746" s="29">
        <v>0</v>
      </c>
      <c r="L746" s="34" t="s">
        <v>635</v>
      </c>
      <c r="M746" s="33"/>
      <c r="N746" s="33"/>
      <c r="O746" s="33"/>
      <c r="P746" s="33"/>
      <c r="Q746" s="33"/>
      <c r="R746" s="34">
        <v>389.05</v>
      </c>
      <c r="S746" s="34" t="s">
        <v>404</v>
      </c>
      <c r="T746" s="34" t="s">
        <v>404</v>
      </c>
      <c r="U746" s="34" t="s">
        <v>386</v>
      </c>
      <c r="V746" s="34">
        <v>733</v>
      </c>
      <c r="W746" s="34">
        <v>485433201</v>
      </c>
      <c r="X746" s="34">
        <v>1</v>
      </c>
      <c r="Y746" s="34">
        <v>336533</v>
      </c>
      <c r="Z746" s="35">
        <v>44777.875</v>
      </c>
      <c r="AA746" s="34" t="s">
        <v>619</v>
      </c>
      <c r="AB746" s="34">
        <v>1</v>
      </c>
      <c r="AC746" s="35"/>
      <c r="AD746" s="35">
        <v>44777.875</v>
      </c>
      <c r="AE746" s="35">
        <v>36122.916666666664</v>
      </c>
      <c r="AF746" s="35">
        <v>44745.875</v>
      </c>
      <c r="AG746" s="35"/>
      <c r="AH746" s="35">
        <v>44286.875</v>
      </c>
      <c r="AI746" s="34"/>
      <c r="AJ746" s="34">
        <v>0</v>
      </c>
      <c r="AK746" s="34">
        <v>0</v>
      </c>
      <c r="AL746" s="34">
        <v>0</v>
      </c>
      <c r="AM746" s="34">
        <v>0</v>
      </c>
      <c r="AN746" s="34">
        <v>0</v>
      </c>
      <c r="AO746" s="34">
        <v>0</v>
      </c>
      <c r="AP746" s="34" t="s">
        <v>389</v>
      </c>
      <c r="AQ746" s="34">
        <v>15</v>
      </c>
      <c r="AR746" s="34" t="s">
        <v>403</v>
      </c>
      <c r="AS746" s="34">
        <v>50526</v>
      </c>
      <c r="AT746" s="34">
        <v>505.26</v>
      </c>
      <c r="AU746" s="34" t="s">
        <v>408</v>
      </c>
      <c r="AV746" s="43" t="s">
        <v>1079</v>
      </c>
      <c r="AW746" t="str">
        <f t="shared" si="33"/>
        <v>814359710MURXLX DXX MXWHXDX389.05SIMSIMNÃO733485433201133653344777.875ASSETJ - ASSOCIACAO DOS SERVIDORES DO TRIBUNAL DE144777.87536122.916666666744745.87544286.875000000AMIL15AMIL FACIL S80 QC S/COPART50526505.26ATIVORepasse</v>
      </c>
      <c r="AX746">
        <f t="shared" si="35"/>
        <v>0</v>
      </c>
      <c r="AY746">
        <v>8</v>
      </c>
      <c r="AZ746">
        <v>1</v>
      </c>
      <c r="BA746">
        <f t="shared" si="34"/>
        <v>0</v>
      </c>
    </row>
    <row r="747" spans="1:53">
      <c r="A747" s="33"/>
      <c r="B747" s="33"/>
      <c r="C747" s="33"/>
      <c r="D747" s="33"/>
      <c r="E747" s="33"/>
      <c r="F747" s="34"/>
      <c r="G747" s="33"/>
      <c r="H747" s="33"/>
      <c r="I747" s="33"/>
      <c r="J747" s="34">
        <v>81565821</v>
      </c>
      <c r="K747" s="29">
        <v>0</v>
      </c>
      <c r="L747" s="34" t="s">
        <v>653</v>
      </c>
      <c r="M747" s="33"/>
      <c r="N747" s="33"/>
      <c r="O747" s="33"/>
      <c r="P747" s="33"/>
      <c r="Q747" s="33"/>
      <c r="R747" s="34">
        <v>2137.0100000000002</v>
      </c>
      <c r="S747" s="34" t="s">
        <v>404</v>
      </c>
      <c r="T747" s="34" t="s">
        <v>404</v>
      </c>
      <c r="U747" s="34" t="s">
        <v>386</v>
      </c>
      <c r="V747" s="34">
        <v>733</v>
      </c>
      <c r="W747" s="34">
        <v>485431204</v>
      </c>
      <c r="X747" s="34">
        <v>1</v>
      </c>
      <c r="Y747" s="34">
        <v>338958</v>
      </c>
      <c r="Z747" s="35">
        <v>44777.875</v>
      </c>
      <c r="AA747" s="34" t="s">
        <v>619</v>
      </c>
      <c r="AB747" s="34">
        <v>0</v>
      </c>
      <c r="AC747" s="35"/>
      <c r="AD747" s="35">
        <v>44777.875</v>
      </c>
      <c r="AE747" s="35">
        <v>19331.916666666668</v>
      </c>
      <c r="AF747" s="35">
        <v>44745.875</v>
      </c>
      <c r="AG747" s="35">
        <v>44741.875</v>
      </c>
      <c r="AH747" s="35">
        <v>44316.875</v>
      </c>
      <c r="AI747" s="34"/>
      <c r="AJ747" s="34">
        <v>0</v>
      </c>
      <c r="AK747" s="34">
        <v>0</v>
      </c>
      <c r="AL747" s="34">
        <v>0</v>
      </c>
      <c r="AM747" s="34">
        <v>0</v>
      </c>
      <c r="AN747" s="34">
        <v>0</v>
      </c>
      <c r="AO747" s="34">
        <v>0</v>
      </c>
      <c r="AP747" s="34" t="s">
        <v>389</v>
      </c>
      <c r="AQ747" s="34">
        <v>14</v>
      </c>
      <c r="AR747" s="34" t="s">
        <v>622</v>
      </c>
      <c r="AS747" s="34">
        <v>277535</v>
      </c>
      <c r="AT747" s="34">
        <v>2775.35</v>
      </c>
      <c r="AU747" s="34" t="s">
        <v>408</v>
      </c>
      <c r="AV747" s="43" t="s">
        <v>1079</v>
      </c>
      <c r="AW747" t="str">
        <f t="shared" si="33"/>
        <v>815658210XRX MXRXX XLLX PXXXXTX2137.01SIMSIMNÃO733485431204133895844777.875ASSETJ - ASSOCIACAO DOS SERVIDORES DO TRIBUNAL DE044777.87519331.916666666744745.87544741.87544316.875000000AMIL14AMIL FACIL S80 QP S/COPART2775352775.35ATIVORepasse</v>
      </c>
      <c r="AX747">
        <f t="shared" si="35"/>
        <v>0</v>
      </c>
      <c r="AY747">
        <v>8</v>
      </c>
      <c r="AZ747">
        <v>1</v>
      </c>
      <c r="BA747">
        <f t="shared" si="34"/>
        <v>0</v>
      </c>
    </row>
    <row r="748" spans="1:53">
      <c r="A748" s="33"/>
      <c r="B748" s="33"/>
      <c r="C748" s="33"/>
      <c r="D748" s="33"/>
      <c r="E748" s="33"/>
      <c r="F748" s="36"/>
      <c r="G748" s="33"/>
      <c r="H748" s="33"/>
      <c r="I748" s="33"/>
      <c r="J748" s="36">
        <v>81571019</v>
      </c>
      <c r="K748" s="30">
        <v>0</v>
      </c>
      <c r="L748" s="36" t="s">
        <v>654</v>
      </c>
      <c r="M748" s="33"/>
      <c r="N748" s="33"/>
      <c r="O748" s="33"/>
      <c r="P748" s="33"/>
      <c r="Q748" s="33"/>
      <c r="R748" s="36">
        <v>548.66999999999996</v>
      </c>
      <c r="S748" s="36" t="s">
        <v>404</v>
      </c>
      <c r="T748" s="36" t="s">
        <v>386</v>
      </c>
      <c r="U748" s="36" t="s">
        <v>386</v>
      </c>
      <c r="V748" s="36">
        <v>733</v>
      </c>
      <c r="W748" s="36">
        <v>485433201</v>
      </c>
      <c r="X748" s="36">
        <v>1</v>
      </c>
      <c r="Y748" s="36">
        <v>339415</v>
      </c>
      <c r="Z748" s="37">
        <v>44777.875</v>
      </c>
      <c r="AA748" s="36" t="s">
        <v>619</v>
      </c>
      <c r="AB748" s="36">
        <v>0</v>
      </c>
      <c r="AC748" s="37">
        <v>44693.875</v>
      </c>
      <c r="AD748" s="37">
        <v>44777.875</v>
      </c>
      <c r="AE748" s="37">
        <v>29706.875</v>
      </c>
      <c r="AF748" s="37">
        <v>44693.875</v>
      </c>
      <c r="AG748" s="37">
        <v>44549.875</v>
      </c>
      <c r="AH748" s="37">
        <v>44316.875</v>
      </c>
      <c r="AI748" s="36"/>
      <c r="AJ748" s="36">
        <v>0</v>
      </c>
      <c r="AK748" s="36">
        <v>0</v>
      </c>
      <c r="AL748" s="36">
        <v>0</v>
      </c>
      <c r="AM748" s="36">
        <v>0</v>
      </c>
      <c r="AN748" s="36">
        <v>0</v>
      </c>
      <c r="AO748" s="36">
        <v>0</v>
      </c>
      <c r="AP748" s="36" t="s">
        <v>389</v>
      </c>
      <c r="AQ748" s="36">
        <v>14</v>
      </c>
      <c r="AR748" s="36" t="s">
        <v>403</v>
      </c>
      <c r="AS748" s="36">
        <v>71256</v>
      </c>
      <c r="AT748" s="36">
        <v>712.56</v>
      </c>
      <c r="AU748" s="36" t="s">
        <v>391</v>
      </c>
      <c r="AV748" s="43" t="s">
        <v>1079</v>
      </c>
      <c r="AW748" t="str">
        <f t="shared" si="33"/>
        <v>815710190RXDRXGX PXNXLX MXWXDX548.67SIMNÃONÃO733485433201133941544777.875ASSETJ - ASSOCIACAO DOS SERVIDORES DO TRIBUNAL DE044693.87544777.87529706.87544693.87544549.87544316.875000000AMIL14AMIL FACIL S80 QC S/COPART71256712.56INATIVORepasse</v>
      </c>
      <c r="AX748">
        <f t="shared" si="35"/>
        <v>0</v>
      </c>
      <c r="AY748">
        <v>8</v>
      </c>
      <c r="AZ748">
        <v>1</v>
      </c>
      <c r="BA748">
        <f t="shared" si="34"/>
        <v>0</v>
      </c>
    </row>
    <row r="749" spans="1:53">
      <c r="A749" s="33"/>
      <c r="B749" s="33"/>
      <c r="C749" s="33"/>
      <c r="D749" s="33"/>
      <c r="E749" s="33"/>
      <c r="F749" s="36"/>
      <c r="G749" s="33"/>
      <c r="H749" s="33"/>
      <c r="I749" s="33"/>
      <c r="J749" s="36">
        <v>81571077</v>
      </c>
      <c r="K749" s="30">
        <v>0</v>
      </c>
      <c r="L749" s="36" t="s">
        <v>648</v>
      </c>
      <c r="M749" s="33"/>
      <c r="N749" s="33"/>
      <c r="O749" s="33"/>
      <c r="P749" s="33"/>
      <c r="Q749" s="33"/>
      <c r="R749" s="36">
        <v>598.05999999999995</v>
      </c>
      <c r="S749" s="36" t="s">
        <v>404</v>
      </c>
      <c r="T749" s="36" t="s">
        <v>404</v>
      </c>
      <c r="U749" s="36" t="s">
        <v>386</v>
      </c>
      <c r="V749" s="36">
        <v>733</v>
      </c>
      <c r="W749" s="36">
        <v>485433201</v>
      </c>
      <c r="X749" s="36">
        <v>1</v>
      </c>
      <c r="Y749" s="36">
        <v>336750</v>
      </c>
      <c r="Z749" s="37">
        <v>44777.875</v>
      </c>
      <c r="AA749" s="36" t="s">
        <v>619</v>
      </c>
      <c r="AB749" s="36">
        <v>0</v>
      </c>
      <c r="AC749" s="37"/>
      <c r="AD749" s="37">
        <v>44777.875</v>
      </c>
      <c r="AE749" s="37">
        <v>30913.875</v>
      </c>
      <c r="AF749" s="37">
        <v>44745.875</v>
      </c>
      <c r="AG749" s="37">
        <v>44741.875</v>
      </c>
      <c r="AH749" s="37">
        <v>44316.875</v>
      </c>
      <c r="AI749" s="36"/>
      <c r="AJ749" s="36">
        <v>0</v>
      </c>
      <c r="AK749" s="36">
        <v>0</v>
      </c>
      <c r="AL749" s="36">
        <v>0</v>
      </c>
      <c r="AM749" s="36">
        <v>0</v>
      </c>
      <c r="AN749" s="36">
        <v>0</v>
      </c>
      <c r="AO749" s="36">
        <v>0</v>
      </c>
      <c r="AP749" s="36" t="s">
        <v>389</v>
      </c>
      <c r="AQ749" s="36">
        <v>14</v>
      </c>
      <c r="AR749" s="36" t="s">
        <v>403</v>
      </c>
      <c r="AS749" s="36">
        <v>7767</v>
      </c>
      <c r="AT749" s="36">
        <v>776.7</v>
      </c>
      <c r="AU749" s="36" t="s">
        <v>408</v>
      </c>
      <c r="AV749" s="43" t="s">
        <v>1079</v>
      </c>
      <c r="AW749" t="str">
        <f t="shared" si="33"/>
        <v>815710770RXNXTX RXXTTX598.06SIMSIMNÃO733485433201133675044777.875ASSETJ - ASSOCIACAO DOS SERVIDORES DO TRIBUNAL DE044777.87530913.87544745.87544741.87544316.875000000AMIL14AMIL FACIL S80 QC S/COPART7767776.7ATIVORepasse</v>
      </c>
      <c r="AX749">
        <f t="shared" si="35"/>
        <v>0</v>
      </c>
      <c r="AY749">
        <v>8</v>
      </c>
      <c r="AZ749">
        <v>1</v>
      </c>
      <c r="BA749">
        <f t="shared" si="34"/>
        <v>0</v>
      </c>
    </row>
    <row r="750" spans="1:53">
      <c r="A750" s="33"/>
      <c r="B750" s="33"/>
      <c r="C750" s="33"/>
      <c r="D750" s="33"/>
      <c r="E750" s="33"/>
      <c r="F750" s="34"/>
      <c r="G750" s="33"/>
      <c r="H750" s="33"/>
      <c r="I750" s="33"/>
      <c r="J750" s="34">
        <v>81571079</v>
      </c>
      <c r="K750" s="29">
        <v>0</v>
      </c>
      <c r="L750" s="34" t="s">
        <v>649</v>
      </c>
      <c r="M750" s="33"/>
      <c r="N750" s="33"/>
      <c r="O750" s="33"/>
      <c r="P750" s="33"/>
      <c r="Q750" s="33"/>
      <c r="R750" s="34">
        <v>2137.0100000000002</v>
      </c>
      <c r="S750" s="34" t="s">
        <v>404</v>
      </c>
      <c r="T750" s="34" t="s">
        <v>404</v>
      </c>
      <c r="U750" s="34" t="s">
        <v>386</v>
      </c>
      <c r="V750" s="34">
        <v>733</v>
      </c>
      <c r="W750" s="34">
        <v>485431204</v>
      </c>
      <c r="X750" s="34">
        <v>1</v>
      </c>
      <c r="Y750" s="34">
        <v>337245</v>
      </c>
      <c r="Z750" s="35">
        <v>44777.875</v>
      </c>
      <c r="AA750" s="34" t="s">
        <v>619</v>
      </c>
      <c r="AB750" s="34">
        <v>0</v>
      </c>
      <c r="AC750" s="35"/>
      <c r="AD750" s="35">
        <v>44777.875</v>
      </c>
      <c r="AE750" s="35">
        <v>20444.916666666668</v>
      </c>
      <c r="AF750" s="35">
        <v>44745.875</v>
      </c>
      <c r="AG750" s="35">
        <v>44741.875</v>
      </c>
      <c r="AH750" s="35">
        <v>44316.875</v>
      </c>
      <c r="AI750" s="34"/>
      <c r="AJ750" s="34">
        <v>0</v>
      </c>
      <c r="AK750" s="34">
        <v>0</v>
      </c>
      <c r="AL750" s="34">
        <v>0</v>
      </c>
      <c r="AM750" s="34">
        <v>0</v>
      </c>
      <c r="AN750" s="34">
        <v>0</v>
      </c>
      <c r="AO750" s="34">
        <v>0</v>
      </c>
      <c r="AP750" s="34" t="s">
        <v>389</v>
      </c>
      <c r="AQ750" s="34">
        <v>14</v>
      </c>
      <c r="AR750" s="34" t="s">
        <v>622</v>
      </c>
      <c r="AS750" s="34">
        <v>277535</v>
      </c>
      <c r="AT750" s="34">
        <v>2775.35</v>
      </c>
      <c r="AU750" s="34" t="s">
        <v>408</v>
      </c>
      <c r="AV750" s="43" t="s">
        <v>1079</v>
      </c>
      <c r="AW750" t="str">
        <f t="shared" si="33"/>
        <v>815710790XLZX XLVX DX XUZX2137.01SIMSIMNÃO733485431204133724544777.875ASSETJ - ASSOCIACAO DOS SERVIDORES DO TRIBUNAL DE044777.87520444.916666666744745.87544741.87544316.875000000AMIL14AMIL FACIL S80 QP S/COPART2775352775.35ATIVORepasse</v>
      </c>
      <c r="AX750">
        <f t="shared" si="35"/>
        <v>0</v>
      </c>
      <c r="AY750">
        <v>8</v>
      </c>
      <c r="AZ750">
        <v>1</v>
      </c>
      <c r="BA750">
        <f t="shared" si="34"/>
        <v>0</v>
      </c>
    </row>
    <row r="751" spans="1:53">
      <c r="A751" s="33"/>
      <c r="B751" s="33"/>
      <c r="C751" s="33"/>
      <c r="D751" s="33"/>
      <c r="E751" s="33"/>
      <c r="F751" s="36"/>
      <c r="G751" s="33"/>
      <c r="H751" s="33"/>
      <c r="I751" s="33"/>
      <c r="J751" s="36">
        <v>81571085</v>
      </c>
      <c r="K751" s="30">
        <v>0</v>
      </c>
      <c r="L751" s="36" t="s">
        <v>652</v>
      </c>
      <c r="M751" s="33"/>
      <c r="N751" s="33"/>
      <c r="O751" s="33"/>
      <c r="P751" s="33"/>
      <c r="Q751" s="33"/>
      <c r="R751" s="36">
        <v>474.65</v>
      </c>
      <c r="S751" s="36" t="s">
        <v>404</v>
      </c>
      <c r="T751" s="36" t="s">
        <v>404</v>
      </c>
      <c r="U751" s="36" t="s">
        <v>386</v>
      </c>
      <c r="V751" s="36">
        <v>733</v>
      </c>
      <c r="W751" s="36">
        <v>485433201</v>
      </c>
      <c r="X751" s="36">
        <v>1</v>
      </c>
      <c r="Y751" s="36">
        <v>338956</v>
      </c>
      <c r="Z751" s="37">
        <v>44777.875</v>
      </c>
      <c r="AA751" s="36" t="s">
        <v>619</v>
      </c>
      <c r="AB751" s="36">
        <v>0</v>
      </c>
      <c r="AC751" s="37"/>
      <c r="AD751" s="37">
        <v>44777.875</v>
      </c>
      <c r="AE751" s="37">
        <v>35772.916666666664</v>
      </c>
      <c r="AF751" s="37">
        <v>44745.875</v>
      </c>
      <c r="AG751" s="37">
        <v>44741.875</v>
      </c>
      <c r="AH751" s="37">
        <v>44316.875</v>
      </c>
      <c r="AI751" s="36"/>
      <c r="AJ751" s="36">
        <v>0</v>
      </c>
      <c r="AK751" s="36">
        <v>0</v>
      </c>
      <c r="AL751" s="36">
        <v>0</v>
      </c>
      <c r="AM751" s="36">
        <v>0</v>
      </c>
      <c r="AN751" s="36">
        <v>0</v>
      </c>
      <c r="AO751" s="36">
        <v>0</v>
      </c>
      <c r="AP751" s="36" t="s">
        <v>389</v>
      </c>
      <c r="AQ751" s="36">
        <v>14</v>
      </c>
      <c r="AR751" s="36" t="s">
        <v>403</v>
      </c>
      <c r="AS751" s="36">
        <v>61642</v>
      </c>
      <c r="AT751" s="36">
        <v>616.41999999999996</v>
      </c>
      <c r="AU751" s="36" t="s">
        <v>408</v>
      </c>
      <c r="AV751" s="43" t="s">
        <v>1079</v>
      </c>
      <c r="AW751" t="str">
        <f t="shared" si="33"/>
        <v>815710850RXDRXGX DX LXMX GXMX474.65SIMSIMNÃO733485433201133895644777.875ASSETJ - ASSOCIACAO DOS SERVIDORES DO TRIBUNAL DE044777.87535772.916666666744745.87544741.87544316.875000000AMIL14AMIL FACIL S80 QC S/COPART61642616.42ATIVORepasse</v>
      </c>
      <c r="AX751">
        <f t="shared" si="35"/>
        <v>0</v>
      </c>
      <c r="AY751">
        <v>8</v>
      </c>
      <c r="AZ751">
        <v>1</v>
      </c>
      <c r="BA751">
        <f t="shared" si="34"/>
        <v>0</v>
      </c>
    </row>
    <row r="752" spans="1:53">
      <c r="A752" s="33"/>
      <c r="B752" s="33"/>
      <c r="C752" s="33"/>
      <c r="D752" s="33"/>
      <c r="E752" s="33"/>
      <c r="F752" s="36"/>
      <c r="G752" s="33"/>
      <c r="H752" s="33"/>
      <c r="I752" s="33"/>
      <c r="J752" s="36">
        <v>81571086</v>
      </c>
      <c r="K752" s="30">
        <v>0</v>
      </c>
      <c r="L752" s="36" t="s">
        <v>650</v>
      </c>
      <c r="M752" s="33"/>
      <c r="N752" s="33"/>
      <c r="O752" s="33"/>
      <c r="P752" s="33"/>
      <c r="Q752" s="33"/>
      <c r="R752" s="36">
        <v>2137.0100000000002</v>
      </c>
      <c r="S752" s="36" t="s">
        <v>404</v>
      </c>
      <c r="T752" s="36" t="s">
        <v>404</v>
      </c>
      <c r="U752" s="36" t="s">
        <v>386</v>
      </c>
      <c r="V752" s="36">
        <v>733</v>
      </c>
      <c r="W752" s="36">
        <v>485431204</v>
      </c>
      <c r="X752" s="36">
        <v>1</v>
      </c>
      <c r="Y752" s="36">
        <v>337246</v>
      </c>
      <c r="Z752" s="37">
        <v>44777.875</v>
      </c>
      <c r="AA752" s="36" t="s">
        <v>619</v>
      </c>
      <c r="AB752" s="36">
        <v>0</v>
      </c>
      <c r="AC752" s="37"/>
      <c r="AD752" s="37">
        <v>44777.875</v>
      </c>
      <c r="AE752" s="37">
        <v>10850.875</v>
      </c>
      <c r="AF752" s="37">
        <v>44745.875</v>
      </c>
      <c r="AG752" s="37">
        <v>44741.875</v>
      </c>
      <c r="AH752" s="37">
        <v>44316.875</v>
      </c>
      <c r="AI752" s="36"/>
      <c r="AJ752" s="36">
        <v>0</v>
      </c>
      <c r="AK752" s="36">
        <v>0</v>
      </c>
      <c r="AL752" s="36">
        <v>0</v>
      </c>
      <c r="AM752" s="36">
        <v>0</v>
      </c>
      <c r="AN752" s="36">
        <v>0</v>
      </c>
      <c r="AO752" s="36">
        <v>0</v>
      </c>
      <c r="AP752" s="36" t="s">
        <v>389</v>
      </c>
      <c r="AQ752" s="36">
        <v>14</v>
      </c>
      <c r="AR752" s="36" t="s">
        <v>622</v>
      </c>
      <c r="AS752" s="36">
        <v>277535</v>
      </c>
      <c r="AT752" s="36">
        <v>2775.35</v>
      </c>
      <c r="AU752" s="36" t="s">
        <v>408</v>
      </c>
      <c r="AV752" s="43" t="s">
        <v>1079</v>
      </c>
      <c r="AW752" t="str">
        <f t="shared" si="33"/>
        <v>815710860YLVXX XLMX RXNXTX WXLMX WXLMX LXMX RXMXNX HXGX2137.01SIMSIMNÃO733485431204133724644777.875ASSETJ - ASSOCIACAO DOS SERVIDORES DO TRIBUNAL DE044777.87510850.87544745.87544741.87544316.875000000AMIL14AMIL FACIL S80 QP S/COPART2775352775.35ATIVORepasse</v>
      </c>
      <c r="AX752">
        <f t="shared" si="35"/>
        <v>0</v>
      </c>
      <c r="AY752">
        <v>8</v>
      </c>
      <c r="AZ752">
        <v>1</v>
      </c>
      <c r="BA752">
        <f t="shared" si="34"/>
        <v>0</v>
      </c>
    </row>
    <row r="753" spans="1:53">
      <c r="A753" s="33"/>
      <c r="B753" s="33"/>
      <c r="C753" s="33"/>
      <c r="D753" s="33"/>
      <c r="E753" s="33"/>
      <c r="F753" s="34"/>
      <c r="G753" s="33"/>
      <c r="H753" s="33"/>
      <c r="I753" s="33"/>
      <c r="J753" s="34">
        <v>81571096</v>
      </c>
      <c r="K753" s="29">
        <v>0</v>
      </c>
      <c r="L753" s="34" t="s">
        <v>651</v>
      </c>
      <c r="M753" s="33"/>
      <c r="N753" s="33"/>
      <c r="O753" s="33"/>
      <c r="P753" s="33"/>
      <c r="Q753" s="33"/>
      <c r="R753" s="34">
        <v>1978.72</v>
      </c>
      <c r="S753" s="34" t="s">
        <v>404</v>
      </c>
      <c r="T753" s="34" t="s">
        <v>404</v>
      </c>
      <c r="U753" s="34" t="s">
        <v>386</v>
      </c>
      <c r="V753" s="34">
        <v>733</v>
      </c>
      <c r="W753" s="34">
        <v>485433201</v>
      </c>
      <c r="X753" s="34">
        <v>1</v>
      </c>
      <c r="Y753" s="34">
        <v>337621</v>
      </c>
      <c r="Z753" s="35">
        <v>44777.875</v>
      </c>
      <c r="AA753" s="34" t="s">
        <v>619</v>
      </c>
      <c r="AB753" s="34">
        <v>0</v>
      </c>
      <c r="AC753" s="35"/>
      <c r="AD753" s="35">
        <v>44777.875</v>
      </c>
      <c r="AE753" s="35">
        <v>20767.916666666668</v>
      </c>
      <c r="AF753" s="35">
        <v>44745.875</v>
      </c>
      <c r="AG753" s="35">
        <v>44741.875</v>
      </c>
      <c r="AH753" s="35">
        <v>44316.875</v>
      </c>
      <c r="AI753" s="34"/>
      <c r="AJ753" s="34">
        <v>0</v>
      </c>
      <c r="AK753" s="34">
        <v>0</v>
      </c>
      <c r="AL753" s="34">
        <v>0</v>
      </c>
      <c r="AM753" s="34">
        <v>0</v>
      </c>
      <c r="AN753" s="34">
        <v>0</v>
      </c>
      <c r="AO753" s="34">
        <v>0</v>
      </c>
      <c r="AP753" s="34" t="s">
        <v>389</v>
      </c>
      <c r="AQ753" s="34">
        <v>14</v>
      </c>
      <c r="AR753" s="34" t="s">
        <v>403</v>
      </c>
      <c r="AS753" s="34">
        <v>256976</v>
      </c>
      <c r="AT753" s="34">
        <v>2569.7600000000002</v>
      </c>
      <c r="AU753" s="34" t="s">
        <v>408</v>
      </c>
      <c r="AV753" s="43" t="s">
        <v>1079</v>
      </c>
      <c r="AW753" t="str">
        <f t="shared" si="33"/>
        <v>815710960RXXLY FXRNXNDX BXLDXNX1978.72SIMSIMNÃO733485433201133762144777.875ASSETJ - ASSOCIACAO DOS SERVIDORES DO TRIBUNAL DE044777.87520767.916666666744745.87544741.87544316.875000000AMIL14AMIL FACIL S80 QC S/COPART2569762569.76ATIVORepasse</v>
      </c>
      <c r="AX753">
        <f t="shared" si="35"/>
        <v>0</v>
      </c>
      <c r="AY753">
        <v>8</v>
      </c>
      <c r="AZ753">
        <v>1</v>
      </c>
      <c r="BA753">
        <f t="shared" si="34"/>
        <v>0</v>
      </c>
    </row>
    <row r="754" spans="1:53">
      <c r="A754" s="33"/>
      <c r="B754" s="33"/>
      <c r="C754" s="33"/>
      <c r="D754" s="33"/>
      <c r="E754" s="33"/>
      <c r="F754" s="36"/>
      <c r="G754" s="33"/>
      <c r="H754" s="33"/>
      <c r="I754" s="33"/>
      <c r="J754" s="36">
        <v>81571097</v>
      </c>
      <c r="K754" s="30">
        <v>0</v>
      </c>
      <c r="L754" s="36" t="s">
        <v>656</v>
      </c>
      <c r="M754" s="33"/>
      <c r="N754" s="33"/>
      <c r="O754" s="33"/>
      <c r="P754" s="33"/>
      <c r="Q754" s="33"/>
      <c r="R754" s="36">
        <v>2137.0100000000002</v>
      </c>
      <c r="S754" s="36" t="s">
        <v>404</v>
      </c>
      <c r="T754" s="36" t="s">
        <v>404</v>
      </c>
      <c r="U754" s="36" t="s">
        <v>386</v>
      </c>
      <c r="V754" s="36">
        <v>733</v>
      </c>
      <c r="W754" s="36">
        <v>485431204</v>
      </c>
      <c r="X754" s="36">
        <v>1</v>
      </c>
      <c r="Y754" s="36">
        <v>339515</v>
      </c>
      <c r="Z754" s="37">
        <v>44777.875</v>
      </c>
      <c r="AA754" s="36" t="s">
        <v>619</v>
      </c>
      <c r="AB754" s="36">
        <v>0</v>
      </c>
      <c r="AC754" s="37"/>
      <c r="AD754" s="37">
        <v>44777.875</v>
      </c>
      <c r="AE754" s="37">
        <v>17969.875</v>
      </c>
      <c r="AF754" s="37">
        <v>44745.875</v>
      </c>
      <c r="AG754" s="37">
        <v>44741.875</v>
      </c>
      <c r="AH754" s="37">
        <v>44316.875</v>
      </c>
      <c r="AI754" s="36"/>
      <c r="AJ754" s="36">
        <v>0</v>
      </c>
      <c r="AK754" s="36">
        <v>0</v>
      </c>
      <c r="AL754" s="36">
        <v>0</v>
      </c>
      <c r="AM754" s="36">
        <v>0</v>
      </c>
      <c r="AN754" s="36">
        <v>0</v>
      </c>
      <c r="AO754" s="36">
        <v>0</v>
      </c>
      <c r="AP754" s="36" t="s">
        <v>389</v>
      </c>
      <c r="AQ754" s="36">
        <v>14</v>
      </c>
      <c r="AR754" s="36" t="s">
        <v>622</v>
      </c>
      <c r="AS754" s="36">
        <v>277535</v>
      </c>
      <c r="AT754" s="36">
        <v>2775.35</v>
      </c>
      <c r="AU754" s="36" t="s">
        <v>408</v>
      </c>
      <c r="AV754" s="43" t="s">
        <v>1079</v>
      </c>
      <c r="AW754" t="str">
        <f t="shared" si="33"/>
        <v>815710970LUWXLX BXLX BXRBXX2137.01SIMSIMNÃO733485431204133951544777.875ASSETJ - ASSOCIACAO DOS SERVIDORES DO TRIBUNAL DE044777.87517969.87544745.87544741.87544316.875000000AMIL14AMIL FACIL S80 QP S/COPART2775352775.35ATIVORepasse</v>
      </c>
      <c r="AX754">
        <f t="shared" si="35"/>
        <v>0</v>
      </c>
      <c r="AY754">
        <v>8</v>
      </c>
      <c r="AZ754">
        <v>1</v>
      </c>
      <c r="BA754">
        <f t="shared" si="34"/>
        <v>0</v>
      </c>
    </row>
    <row r="755" spans="1:53">
      <c r="A755" s="33"/>
      <c r="B755" s="33"/>
      <c r="C755" s="33"/>
      <c r="D755" s="33"/>
      <c r="E755" s="33"/>
      <c r="F755" s="34"/>
      <c r="G755" s="33"/>
      <c r="H755" s="33"/>
      <c r="I755" s="33"/>
      <c r="J755" s="34">
        <v>81571098</v>
      </c>
      <c r="K755" s="29">
        <v>0</v>
      </c>
      <c r="L755" s="34" t="s">
        <v>662</v>
      </c>
      <c r="M755" s="33"/>
      <c r="N755" s="33"/>
      <c r="O755" s="33"/>
      <c r="P755" s="33"/>
      <c r="Q755" s="33"/>
      <c r="R755" s="34">
        <v>2137.0100000000002</v>
      </c>
      <c r="S755" s="34" t="s">
        <v>404</v>
      </c>
      <c r="T755" s="34" t="s">
        <v>404</v>
      </c>
      <c r="U755" s="34" t="s">
        <v>386</v>
      </c>
      <c r="V755" s="34">
        <v>733</v>
      </c>
      <c r="W755" s="34">
        <v>485431204</v>
      </c>
      <c r="X755" s="34">
        <v>1</v>
      </c>
      <c r="Y755" s="34">
        <v>340510</v>
      </c>
      <c r="Z755" s="35">
        <v>44777.875</v>
      </c>
      <c r="AA755" s="34" t="s">
        <v>619</v>
      </c>
      <c r="AB755" s="34">
        <v>0</v>
      </c>
      <c r="AC755" s="35"/>
      <c r="AD755" s="35">
        <v>44777.875</v>
      </c>
      <c r="AE755" s="35">
        <v>17549.916666666668</v>
      </c>
      <c r="AF755" s="35">
        <v>44745.875</v>
      </c>
      <c r="AG755" s="35">
        <v>44741.875</v>
      </c>
      <c r="AH755" s="35">
        <v>44316.875</v>
      </c>
      <c r="AI755" s="34"/>
      <c r="AJ755" s="34">
        <v>0</v>
      </c>
      <c r="AK755" s="34">
        <v>0</v>
      </c>
      <c r="AL755" s="34">
        <v>0</v>
      </c>
      <c r="AM755" s="34">
        <v>0</v>
      </c>
      <c r="AN755" s="34">
        <v>0</v>
      </c>
      <c r="AO755" s="34">
        <v>0</v>
      </c>
      <c r="AP755" s="34" t="s">
        <v>389</v>
      </c>
      <c r="AQ755" s="34">
        <v>14</v>
      </c>
      <c r="AR755" s="34" t="s">
        <v>622</v>
      </c>
      <c r="AS755" s="34">
        <v>277535</v>
      </c>
      <c r="AT755" s="34">
        <v>2775.35</v>
      </c>
      <c r="AU755" s="34" t="s">
        <v>408</v>
      </c>
      <c r="AV755" s="43" t="s">
        <v>1079</v>
      </c>
      <c r="AW755" t="str">
        <f t="shared" si="33"/>
        <v>815710980MXRXX XLXWX FXNXWX DX XLBUQUXRQUX WXVXLWXNTX2137.01SIMSIMNÃO733485431204134051044777.875ASSETJ - ASSOCIACAO DOS SERVIDORES DO TRIBUNAL DE044777.87517549.916666666744745.87544741.87544316.875000000AMIL14AMIL FACIL S80 QP S/COPART2775352775.35ATIVORepasse</v>
      </c>
      <c r="AX755">
        <f t="shared" si="35"/>
        <v>0</v>
      </c>
      <c r="AY755">
        <v>8</v>
      </c>
      <c r="AZ755">
        <v>1</v>
      </c>
      <c r="BA755">
        <f t="shared" si="34"/>
        <v>0</v>
      </c>
    </row>
    <row r="756" spans="1:53">
      <c r="A756" s="33"/>
      <c r="B756" s="33"/>
      <c r="C756" s="33"/>
      <c r="D756" s="33"/>
      <c r="E756" s="33"/>
      <c r="F756" s="34"/>
      <c r="G756" s="33"/>
      <c r="H756" s="33"/>
      <c r="I756" s="33"/>
      <c r="J756" s="34">
        <v>81581791</v>
      </c>
      <c r="K756" s="29">
        <v>0</v>
      </c>
      <c r="L756" s="34" t="s">
        <v>647</v>
      </c>
      <c r="M756" s="33"/>
      <c r="N756" s="33"/>
      <c r="O756" s="33"/>
      <c r="P756" s="33"/>
      <c r="Q756" s="33"/>
      <c r="R756" s="34">
        <v>2137.0100000000002</v>
      </c>
      <c r="S756" s="34" t="s">
        <v>404</v>
      </c>
      <c r="T756" s="34" t="s">
        <v>404</v>
      </c>
      <c r="U756" s="34" t="s">
        <v>386</v>
      </c>
      <c r="V756" s="34">
        <v>733</v>
      </c>
      <c r="W756" s="34">
        <v>485431204</v>
      </c>
      <c r="X756" s="34">
        <v>1</v>
      </c>
      <c r="Y756" s="34">
        <v>336710</v>
      </c>
      <c r="Z756" s="35">
        <v>44777.875</v>
      </c>
      <c r="AA756" s="34" t="s">
        <v>619</v>
      </c>
      <c r="AB756" s="34">
        <v>0</v>
      </c>
      <c r="AC756" s="35"/>
      <c r="AD756" s="35">
        <v>44777.875</v>
      </c>
      <c r="AE756" s="35">
        <v>18370.875</v>
      </c>
      <c r="AF756" s="35">
        <v>44745.875</v>
      </c>
      <c r="AG756" s="35">
        <v>44741.875</v>
      </c>
      <c r="AH756" s="35">
        <v>44316.875</v>
      </c>
      <c r="AI756" s="34"/>
      <c r="AJ756" s="34">
        <v>0</v>
      </c>
      <c r="AK756" s="34">
        <v>0</v>
      </c>
      <c r="AL756" s="34">
        <v>0</v>
      </c>
      <c r="AM756" s="34">
        <v>0</v>
      </c>
      <c r="AN756" s="34">
        <v>0</v>
      </c>
      <c r="AO756" s="34">
        <v>0</v>
      </c>
      <c r="AP756" s="34" t="s">
        <v>389</v>
      </c>
      <c r="AQ756" s="34">
        <v>14</v>
      </c>
      <c r="AR756" s="34" t="s">
        <v>622</v>
      </c>
      <c r="AS756" s="34">
        <v>277535</v>
      </c>
      <c r="AT756" s="34">
        <v>2775.35</v>
      </c>
      <c r="AU756" s="34" t="s">
        <v>408</v>
      </c>
      <c r="AV756" s="43" t="s">
        <v>1079</v>
      </c>
      <c r="AW756" t="str">
        <f t="shared" si="33"/>
        <v>815817910JXXX FXRNXNDX DX XUZX2137.01SIMSIMNÃO733485431204133671044777.875ASSETJ - ASSOCIACAO DOS SERVIDORES DO TRIBUNAL DE044777.87518370.87544745.87544741.87544316.875000000AMIL14AMIL FACIL S80 QP S/COPART2775352775.35ATIVORepasse</v>
      </c>
      <c r="AX756">
        <f t="shared" si="35"/>
        <v>0</v>
      </c>
      <c r="AY756">
        <v>8</v>
      </c>
      <c r="AZ756">
        <v>1</v>
      </c>
      <c r="BA756">
        <f t="shared" si="34"/>
        <v>0</v>
      </c>
    </row>
    <row r="757" spans="1:53">
      <c r="A757" s="33"/>
      <c r="B757" s="33"/>
      <c r="C757" s="33"/>
      <c r="D757" s="33"/>
      <c r="E757" s="33"/>
      <c r="F757" s="36"/>
      <c r="G757" s="33"/>
      <c r="H757" s="33"/>
      <c r="I757" s="33"/>
      <c r="J757" s="36">
        <v>81581792</v>
      </c>
      <c r="K757" s="30">
        <v>0</v>
      </c>
      <c r="L757" s="36" t="s">
        <v>658</v>
      </c>
      <c r="M757" s="33"/>
      <c r="N757" s="33"/>
      <c r="O757" s="33"/>
      <c r="P757" s="33"/>
      <c r="Q757" s="33"/>
      <c r="R757" s="36">
        <v>2137.0100000000002</v>
      </c>
      <c r="S757" s="36" t="s">
        <v>404</v>
      </c>
      <c r="T757" s="36" t="s">
        <v>404</v>
      </c>
      <c r="U757" s="36" t="s">
        <v>386</v>
      </c>
      <c r="V757" s="36">
        <v>733</v>
      </c>
      <c r="W757" s="36">
        <v>485431204</v>
      </c>
      <c r="X757" s="36">
        <v>1</v>
      </c>
      <c r="Y757" s="36">
        <v>340122</v>
      </c>
      <c r="Z757" s="37">
        <v>44777.875</v>
      </c>
      <c r="AA757" s="36" t="s">
        <v>619</v>
      </c>
      <c r="AB757" s="36">
        <v>0</v>
      </c>
      <c r="AC757" s="37"/>
      <c r="AD757" s="37">
        <v>44777.875</v>
      </c>
      <c r="AE757" s="37">
        <v>15689.916666666666</v>
      </c>
      <c r="AF757" s="37">
        <v>44745.875</v>
      </c>
      <c r="AG757" s="37">
        <v>44741.875</v>
      </c>
      <c r="AH757" s="37">
        <v>44316.875</v>
      </c>
      <c r="AI757" s="36"/>
      <c r="AJ757" s="36">
        <v>0</v>
      </c>
      <c r="AK757" s="36">
        <v>0</v>
      </c>
      <c r="AL757" s="36">
        <v>0</v>
      </c>
      <c r="AM757" s="36">
        <v>0</v>
      </c>
      <c r="AN757" s="36">
        <v>0</v>
      </c>
      <c r="AO757" s="36">
        <v>0</v>
      </c>
      <c r="AP757" s="36" t="s">
        <v>389</v>
      </c>
      <c r="AQ757" s="36">
        <v>14</v>
      </c>
      <c r="AR757" s="36" t="s">
        <v>622</v>
      </c>
      <c r="AS757" s="36">
        <v>277535</v>
      </c>
      <c r="AT757" s="36">
        <v>2775.35</v>
      </c>
      <c r="AU757" s="36" t="s">
        <v>408</v>
      </c>
      <c r="AV757" s="43" t="s">
        <v>1079</v>
      </c>
      <c r="AW757" t="str">
        <f t="shared" si="33"/>
        <v>815817920XNX BXLX BXRBXX2137.01SIMSIMNÃO733485431204134012244777.875ASSETJ - ASSOCIACAO DOS SERVIDORES DO TRIBUNAL DE044777.87515689.916666666744745.87544741.87544316.875000000AMIL14AMIL FACIL S80 QP S/COPART2775352775.35ATIVORepasse</v>
      </c>
      <c r="AX757">
        <f t="shared" si="35"/>
        <v>0</v>
      </c>
      <c r="AY757">
        <v>8</v>
      </c>
      <c r="AZ757">
        <v>1</v>
      </c>
      <c r="BA757">
        <f t="shared" si="34"/>
        <v>0</v>
      </c>
    </row>
    <row r="758" spans="1:53">
      <c r="A758" s="33"/>
      <c r="B758" s="33"/>
      <c r="C758" s="33"/>
      <c r="D758" s="33"/>
      <c r="E758" s="33"/>
      <c r="F758" s="34"/>
      <c r="G758" s="33"/>
      <c r="H758" s="33"/>
      <c r="I758" s="33"/>
      <c r="J758" s="34">
        <v>81581794</v>
      </c>
      <c r="K758" s="29">
        <v>0</v>
      </c>
      <c r="L758" s="34" t="s">
        <v>657</v>
      </c>
      <c r="M758" s="33"/>
      <c r="N758" s="33"/>
      <c r="O758" s="33"/>
      <c r="P758" s="33"/>
      <c r="Q758" s="33"/>
      <c r="R758" s="34">
        <v>2137.0100000000002</v>
      </c>
      <c r="S758" s="34" t="s">
        <v>404</v>
      </c>
      <c r="T758" s="34" t="s">
        <v>404</v>
      </c>
      <c r="U758" s="34" t="s">
        <v>386</v>
      </c>
      <c r="V758" s="34">
        <v>733</v>
      </c>
      <c r="W758" s="34">
        <v>485431204</v>
      </c>
      <c r="X758" s="34">
        <v>1</v>
      </c>
      <c r="Y758" s="34">
        <v>339768</v>
      </c>
      <c r="Z758" s="35">
        <v>44777.875</v>
      </c>
      <c r="AA758" s="34" t="s">
        <v>619</v>
      </c>
      <c r="AB758" s="34">
        <v>0</v>
      </c>
      <c r="AC758" s="35"/>
      <c r="AD758" s="35">
        <v>44777.875</v>
      </c>
      <c r="AE758" s="35">
        <v>18662.916666666668</v>
      </c>
      <c r="AF758" s="35">
        <v>44745.875</v>
      </c>
      <c r="AG758" s="35">
        <v>44741.875</v>
      </c>
      <c r="AH758" s="35">
        <v>44316.875</v>
      </c>
      <c r="AI758" s="34"/>
      <c r="AJ758" s="34">
        <v>0</v>
      </c>
      <c r="AK758" s="34">
        <v>0</v>
      </c>
      <c r="AL758" s="34">
        <v>0</v>
      </c>
      <c r="AM758" s="34">
        <v>0</v>
      </c>
      <c r="AN758" s="34">
        <v>0</v>
      </c>
      <c r="AO758" s="34">
        <v>0</v>
      </c>
      <c r="AP758" s="34" t="s">
        <v>389</v>
      </c>
      <c r="AQ758" s="34">
        <v>14</v>
      </c>
      <c r="AR758" s="34" t="s">
        <v>622</v>
      </c>
      <c r="AS758" s="34">
        <v>277535</v>
      </c>
      <c r="AT758" s="34">
        <v>2775.35</v>
      </c>
      <c r="AU758" s="34" t="s">
        <v>408</v>
      </c>
      <c r="AV758" s="43" t="s">
        <v>1079</v>
      </c>
      <c r="AW758" t="str">
        <f t="shared" si="33"/>
        <v>815817940WXLXX MXRXX XXLXNX2137.01SIMSIMNÃO733485431204133976844777.875ASSETJ - ASSOCIACAO DOS SERVIDORES DO TRIBUNAL DE044777.87518662.916666666744745.87544741.87544316.875000000AMIL14AMIL FACIL S80 QP S/COPART2775352775.35ATIVORepasse</v>
      </c>
      <c r="AX758">
        <f t="shared" si="35"/>
        <v>0</v>
      </c>
      <c r="AY758">
        <v>8</v>
      </c>
      <c r="AZ758">
        <v>1</v>
      </c>
      <c r="BA758">
        <f t="shared" si="34"/>
        <v>0</v>
      </c>
    </row>
    <row r="759" spans="1:53">
      <c r="A759" s="33"/>
      <c r="B759" s="33"/>
      <c r="C759" s="33"/>
      <c r="D759" s="33"/>
      <c r="E759" s="33"/>
      <c r="F759" s="34"/>
      <c r="G759" s="33"/>
      <c r="H759" s="33"/>
      <c r="I759" s="33"/>
      <c r="J759" s="34">
        <v>81582215</v>
      </c>
      <c r="K759" s="29">
        <v>0</v>
      </c>
      <c r="L759" s="34" t="s">
        <v>659</v>
      </c>
      <c r="M759" s="33"/>
      <c r="N759" s="33"/>
      <c r="O759" s="33"/>
      <c r="P759" s="33"/>
      <c r="Q759" s="33"/>
      <c r="R759" s="34">
        <v>2137.0100000000002</v>
      </c>
      <c r="S759" s="34" t="s">
        <v>404</v>
      </c>
      <c r="T759" s="34" t="s">
        <v>404</v>
      </c>
      <c r="U759" s="34" t="s">
        <v>386</v>
      </c>
      <c r="V759" s="34">
        <v>733</v>
      </c>
      <c r="W759" s="34">
        <v>485431204</v>
      </c>
      <c r="X759" s="34">
        <v>1</v>
      </c>
      <c r="Y759" s="34">
        <v>340169</v>
      </c>
      <c r="Z759" s="35">
        <v>44777.875</v>
      </c>
      <c r="AA759" s="34" t="s">
        <v>619</v>
      </c>
      <c r="AB759" s="34">
        <v>0</v>
      </c>
      <c r="AC759" s="35"/>
      <c r="AD759" s="35">
        <v>44777.875</v>
      </c>
      <c r="AE759" s="35">
        <v>8275.875</v>
      </c>
      <c r="AF759" s="35">
        <v>44745.875</v>
      </c>
      <c r="AG759" s="35">
        <v>44741.875</v>
      </c>
      <c r="AH759" s="35">
        <v>44316.875</v>
      </c>
      <c r="AI759" s="34"/>
      <c r="AJ759" s="34">
        <v>0</v>
      </c>
      <c r="AK759" s="34">
        <v>0</v>
      </c>
      <c r="AL759" s="34">
        <v>0</v>
      </c>
      <c r="AM759" s="34">
        <v>0</v>
      </c>
      <c r="AN759" s="34">
        <v>0</v>
      </c>
      <c r="AO759" s="34">
        <v>0</v>
      </c>
      <c r="AP759" s="34" t="s">
        <v>389</v>
      </c>
      <c r="AQ759" s="34">
        <v>14</v>
      </c>
      <c r="AR759" s="34" t="s">
        <v>622</v>
      </c>
      <c r="AS759" s="34">
        <v>277535</v>
      </c>
      <c r="AT759" s="34">
        <v>2775.35</v>
      </c>
      <c r="AU759" s="34" t="s">
        <v>408</v>
      </c>
      <c r="AV759" s="43" t="s">
        <v>1079</v>
      </c>
      <c r="AW759" t="str">
        <f t="shared" si="33"/>
        <v>815822150XRXWY BXRBXX PXRX2137.01SIMSIMNÃO733485431204134016944777.875ASSETJ - ASSOCIACAO DOS SERVIDORES DO TRIBUNAL DE044777.8758275.87544745.87544741.87544316.875000000AMIL14AMIL FACIL S80 QP S/COPART2775352775.35ATIVORepasse</v>
      </c>
      <c r="AX759">
        <f t="shared" si="35"/>
        <v>0</v>
      </c>
      <c r="AY759">
        <v>8</v>
      </c>
      <c r="AZ759">
        <v>1</v>
      </c>
      <c r="BA759">
        <f t="shared" si="34"/>
        <v>0</v>
      </c>
    </row>
    <row r="760" spans="1:53">
      <c r="A760" s="33"/>
      <c r="B760" s="33"/>
      <c r="C760" s="33"/>
      <c r="D760" s="33"/>
      <c r="E760" s="33"/>
      <c r="F760" s="36"/>
      <c r="G760" s="33"/>
      <c r="H760" s="33"/>
      <c r="I760" s="33"/>
      <c r="J760" s="36">
        <v>81640493</v>
      </c>
      <c r="K760" s="30">
        <v>0</v>
      </c>
      <c r="L760" s="36" t="s">
        <v>660</v>
      </c>
      <c r="M760" s="33"/>
      <c r="N760" s="33"/>
      <c r="O760" s="33"/>
      <c r="P760" s="33"/>
      <c r="Q760" s="33"/>
      <c r="R760" s="36">
        <v>2460.61</v>
      </c>
      <c r="S760" s="36" t="s">
        <v>404</v>
      </c>
      <c r="T760" s="36" t="s">
        <v>404</v>
      </c>
      <c r="U760" s="36" t="s">
        <v>386</v>
      </c>
      <c r="V760" s="36">
        <v>733</v>
      </c>
      <c r="W760" s="36">
        <v>485429202</v>
      </c>
      <c r="X760" s="36">
        <v>1</v>
      </c>
      <c r="Y760" s="36">
        <v>340509</v>
      </c>
      <c r="Z760" s="37">
        <v>44777.875</v>
      </c>
      <c r="AA760" s="36" t="s">
        <v>619</v>
      </c>
      <c r="AB760" s="36">
        <v>0</v>
      </c>
      <c r="AC760" s="37"/>
      <c r="AD760" s="37">
        <v>44777.875</v>
      </c>
      <c r="AE760" s="37">
        <v>12152.875</v>
      </c>
      <c r="AF760" s="37">
        <v>44745.875</v>
      </c>
      <c r="AG760" s="37">
        <v>44741.875</v>
      </c>
      <c r="AH760" s="37">
        <v>44316.875</v>
      </c>
      <c r="AI760" s="36"/>
      <c r="AJ760" s="36">
        <v>0</v>
      </c>
      <c r="AK760" s="36">
        <v>0</v>
      </c>
      <c r="AL760" s="36">
        <v>0</v>
      </c>
      <c r="AM760" s="36">
        <v>0</v>
      </c>
      <c r="AN760" s="36">
        <v>0</v>
      </c>
      <c r="AO760" s="36">
        <v>0</v>
      </c>
      <c r="AP760" s="36" t="s">
        <v>389</v>
      </c>
      <c r="AQ760" s="36">
        <v>14</v>
      </c>
      <c r="AR760" s="36" t="s">
        <v>661</v>
      </c>
      <c r="AS760" s="36">
        <v>319561</v>
      </c>
      <c r="AT760" s="36">
        <v>3195.61</v>
      </c>
      <c r="AU760" s="36" t="s">
        <v>408</v>
      </c>
      <c r="AV760" s="43" t="s">
        <v>1079</v>
      </c>
      <c r="AW760" t="str">
        <f t="shared" si="33"/>
        <v>816404930RXGXNX MXXRXLLX DX XNTX2460.61SIMSIMNÃO733485429202134050944777.875ASSETJ - ASSOCIACAO DOS SERVIDORES DO TRIBUNAL DE044777.87512152.87544745.87544741.87544316.875000000AMIL14AMIL S380 QC S/COPART3195613195.61ATIVORepasse</v>
      </c>
      <c r="AX760">
        <f t="shared" si="35"/>
        <v>0</v>
      </c>
      <c r="AY760">
        <v>8</v>
      </c>
      <c r="AZ760">
        <v>1</v>
      </c>
      <c r="BA760">
        <f t="shared" si="34"/>
        <v>0</v>
      </c>
    </row>
    <row r="761" spans="1:53">
      <c r="A761" s="33"/>
      <c r="B761" s="33"/>
      <c r="C761" s="33"/>
      <c r="D761" s="33"/>
      <c r="E761" s="33"/>
      <c r="F761" s="34"/>
      <c r="G761" s="33"/>
      <c r="H761" s="33"/>
      <c r="I761" s="33"/>
      <c r="J761" s="34">
        <v>81720793</v>
      </c>
      <c r="K761" s="29">
        <v>0</v>
      </c>
      <c r="L761" s="34" t="s">
        <v>655</v>
      </c>
      <c r="M761" s="33"/>
      <c r="N761" s="33"/>
      <c r="O761" s="33"/>
      <c r="P761" s="33"/>
      <c r="Q761" s="33"/>
      <c r="R761" s="34">
        <v>277.33999999999997</v>
      </c>
      <c r="S761" s="34" t="s">
        <v>404</v>
      </c>
      <c r="T761" s="34" t="s">
        <v>386</v>
      </c>
      <c r="U761" s="34" t="s">
        <v>386</v>
      </c>
      <c r="V761" s="34">
        <v>733</v>
      </c>
      <c r="W761" s="34">
        <v>485433201</v>
      </c>
      <c r="X761" s="34">
        <v>1</v>
      </c>
      <c r="Y761" s="34">
        <v>339415</v>
      </c>
      <c r="Z761" s="35">
        <v>44777.875</v>
      </c>
      <c r="AA761" s="34" t="s">
        <v>619</v>
      </c>
      <c r="AB761" s="34">
        <v>1</v>
      </c>
      <c r="AC761" s="35">
        <v>44693.875</v>
      </c>
      <c r="AD761" s="35">
        <v>44777.875</v>
      </c>
      <c r="AE761" s="35">
        <v>41063.875</v>
      </c>
      <c r="AF761" s="35">
        <v>44693.875</v>
      </c>
      <c r="AG761" s="35"/>
      <c r="AH761" s="35">
        <v>44316.875</v>
      </c>
      <c r="AI761" s="34"/>
      <c r="AJ761" s="34">
        <v>0</v>
      </c>
      <c r="AK761" s="34">
        <v>0</v>
      </c>
      <c r="AL761" s="34">
        <v>0</v>
      </c>
      <c r="AM761" s="34">
        <v>0</v>
      </c>
      <c r="AN761" s="34">
        <v>0</v>
      </c>
      <c r="AO761" s="34">
        <v>0</v>
      </c>
      <c r="AP761" s="34" t="s">
        <v>389</v>
      </c>
      <c r="AQ761" s="34">
        <v>14</v>
      </c>
      <c r="AR761" s="34" t="s">
        <v>403</v>
      </c>
      <c r="AS761" s="34">
        <v>36018</v>
      </c>
      <c r="AT761" s="34">
        <v>360.18</v>
      </c>
      <c r="AU761" s="34" t="s">
        <v>391</v>
      </c>
      <c r="AV761" s="43" t="s">
        <v>1079</v>
      </c>
      <c r="AW761" t="str">
        <f t="shared" si="33"/>
        <v>817207930BXRNXRDX LXPX PXNXLX MXWXDX277.34SIMNÃONÃO733485433201133941544777.875ASSETJ - ASSOCIACAO DOS SERVIDORES DO TRIBUNAL DE144693.87544777.87541063.87544693.87544316.875000000AMIL14AMIL FACIL S80 QC S/COPART36018360.18INATIVORepasse</v>
      </c>
      <c r="AX761">
        <f t="shared" si="35"/>
        <v>0</v>
      </c>
      <c r="AY761">
        <v>8</v>
      </c>
      <c r="AZ761">
        <v>1</v>
      </c>
      <c r="BA761">
        <f t="shared" si="34"/>
        <v>0</v>
      </c>
    </row>
    <row r="762" spans="1:53">
      <c r="A762" s="33"/>
      <c r="B762" s="33"/>
      <c r="C762" s="33"/>
      <c r="D762" s="33"/>
      <c r="E762" s="33"/>
      <c r="F762" s="36">
        <v>1201881000</v>
      </c>
      <c r="G762" s="33"/>
      <c r="H762" s="33"/>
      <c r="I762" s="33"/>
      <c r="J762" s="36">
        <v>82069302</v>
      </c>
      <c r="K762" s="30">
        <v>0</v>
      </c>
      <c r="L762" s="36" t="s">
        <v>491</v>
      </c>
      <c r="M762" s="33"/>
      <c r="N762" s="33"/>
      <c r="O762" s="33"/>
      <c r="P762" s="33"/>
      <c r="Q762" s="33"/>
      <c r="R762" s="36">
        <v>416.82</v>
      </c>
      <c r="S762" s="36" t="s">
        <v>404</v>
      </c>
      <c r="T762" s="36" t="s">
        <v>404</v>
      </c>
      <c r="U762" s="36" t="s">
        <v>404</v>
      </c>
      <c r="V762" s="36">
        <v>57</v>
      </c>
      <c r="W762" s="36">
        <v>0</v>
      </c>
      <c r="X762" s="36">
        <v>1</v>
      </c>
      <c r="Y762" s="36">
        <v>162605</v>
      </c>
      <c r="Z762" s="37">
        <v>44777.875</v>
      </c>
      <c r="AA762" s="36" t="s">
        <v>392</v>
      </c>
      <c r="AB762" s="36">
        <v>1</v>
      </c>
      <c r="AC762" s="37"/>
      <c r="AD762" s="37">
        <v>44777.875</v>
      </c>
      <c r="AE762" s="37">
        <v>44378.875</v>
      </c>
      <c r="AF762" s="37">
        <v>44389.875</v>
      </c>
      <c r="AG762" s="37"/>
      <c r="AH762" s="37">
        <v>44389.875</v>
      </c>
      <c r="AI762" s="36"/>
      <c r="AJ762" s="36">
        <v>0</v>
      </c>
      <c r="AK762" s="36">
        <v>0</v>
      </c>
      <c r="AL762" s="36">
        <v>0</v>
      </c>
      <c r="AM762" s="36">
        <v>0</v>
      </c>
      <c r="AN762" s="36">
        <v>0</v>
      </c>
      <c r="AO762" s="36">
        <v>0</v>
      </c>
      <c r="AP762" s="36" t="s">
        <v>389</v>
      </c>
      <c r="AQ762" s="36">
        <v>46</v>
      </c>
      <c r="AR762" s="36" t="s">
        <v>400</v>
      </c>
      <c r="AS762" s="36">
        <v>49621</v>
      </c>
      <c r="AT762" s="36">
        <v>496.21</v>
      </c>
      <c r="AU762" s="36" t="s">
        <v>408</v>
      </c>
      <c r="AV762" s="43" t="s">
        <v>1079</v>
      </c>
      <c r="AW762" t="str">
        <f t="shared" si="33"/>
        <v>1201881000820693020LUNX MXWXDX DX RXBXLX416.82SIMSIMSIM570116260544777.875ANMEP144777.87544378.87544389.87544389.875000000AMIL46NEXT MUNICIPAL SÃO PAULO49621496.21ATIVORepasse</v>
      </c>
      <c r="AX762">
        <f t="shared" si="35"/>
        <v>0</v>
      </c>
      <c r="AY762">
        <v>8</v>
      </c>
      <c r="AZ762">
        <v>1</v>
      </c>
      <c r="BA762">
        <f t="shared" si="34"/>
        <v>0</v>
      </c>
    </row>
    <row r="763" spans="1:53">
      <c r="A763" s="33"/>
      <c r="B763" s="33"/>
      <c r="C763" s="33"/>
      <c r="D763" s="33"/>
      <c r="E763" s="33"/>
      <c r="F763" s="34"/>
      <c r="G763" s="33"/>
      <c r="H763" s="33"/>
      <c r="I763" s="33"/>
      <c r="J763" s="34">
        <v>82449322</v>
      </c>
      <c r="K763" s="29">
        <v>0</v>
      </c>
      <c r="L763" s="34" t="s">
        <v>1012</v>
      </c>
      <c r="M763" s="33"/>
      <c r="N763" s="33"/>
      <c r="O763" s="33"/>
      <c r="P763" s="33"/>
      <c r="Q763" s="33"/>
      <c r="R763" s="34">
        <v>206.59</v>
      </c>
      <c r="S763" s="34" t="s">
        <v>386</v>
      </c>
      <c r="T763" s="34" t="s">
        <v>386</v>
      </c>
      <c r="U763" s="34" t="s">
        <v>386</v>
      </c>
      <c r="V763" s="34">
        <v>810</v>
      </c>
      <c r="W763" s="34">
        <v>485442200</v>
      </c>
      <c r="X763" s="34">
        <v>1</v>
      </c>
      <c r="Y763" s="34">
        <v>358330</v>
      </c>
      <c r="Z763" s="35">
        <v>44761.875</v>
      </c>
      <c r="AA763" s="34" t="s">
        <v>401</v>
      </c>
      <c r="AB763" s="34">
        <v>0</v>
      </c>
      <c r="AC763" s="35">
        <v>44693.875</v>
      </c>
      <c r="AD763" s="35">
        <v>44761.875</v>
      </c>
      <c r="AE763" s="35">
        <v>32797.875</v>
      </c>
      <c r="AF763" s="35">
        <v>44693.875</v>
      </c>
      <c r="AG763" s="35">
        <v>44664.875</v>
      </c>
      <c r="AH763" s="35">
        <v>44453.875</v>
      </c>
      <c r="AI763" s="34"/>
      <c r="AJ763" s="34">
        <v>0</v>
      </c>
      <c r="AK763" s="34">
        <v>0</v>
      </c>
      <c r="AL763" s="34">
        <v>0</v>
      </c>
      <c r="AM763" s="34">
        <v>0</v>
      </c>
      <c r="AN763" s="34">
        <v>0</v>
      </c>
      <c r="AO763" s="34">
        <v>0</v>
      </c>
      <c r="AP763" s="34" t="s">
        <v>389</v>
      </c>
      <c r="AQ763" s="34"/>
      <c r="AR763" s="34" t="s">
        <v>664</v>
      </c>
      <c r="AS763" s="34">
        <v>23964</v>
      </c>
      <c r="AT763" s="34">
        <v>239.64</v>
      </c>
      <c r="AU763" s="34" t="s">
        <v>391</v>
      </c>
      <c r="AV763" s="43" t="s">
        <v>1079</v>
      </c>
      <c r="AW763" t="str">
        <f t="shared" si="33"/>
        <v>824493220XMXNDX XPXRXWXDX XUZX BXZXRRX206.59NÃONÃONÃO810485442200135833044761.875ASPROLI - ENTIDADE FECHADA044693.87544761.87532797.87544693.87544664.87544453.875000000AMILAMIL FACIL S60 QC SP S/COPART23964239.64INATIVORepasse</v>
      </c>
      <c r="AX763">
        <f t="shared" si="35"/>
        <v>0</v>
      </c>
      <c r="AY763">
        <v>7</v>
      </c>
      <c r="AZ763">
        <v>1</v>
      </c>
      <c r="BA763">
        <f t="shared" si="34"/>
        <v>0</v>
      </c>
    </row>
    <row r="764" spans="1:53">
      <c r="A764" s="33"/>
      <c r="B764" s="33"/>
      <c r="C764" s="33"/>
      <c r="D764" s="33"/>
      <c r="E764" s="33"/>
      <c r="F764" s="36"/>
      <c r="G764" s="33"/>
      <c r="H764" s="33"/>
      <c r="I764" s="33"/>
      <c r="J764" s="36">
        <v>82449322</v>
      </c>
      <c r="K764" s="30">
        <v>0</v>
      </c>
      <c r="L764" s="36" t="s">
        <v>1012</v>
      </c>
      <c r="M764" s="33"/>
      <c r="N764" s="33"/>
      <c r="O764" s="33"/>
      <c r="P764" s="33"/>
      <c r="Q764" s="33"/>
      <c r="R764" s="36">
        <v>206.59</v>
      </c>
      <c r="S764" s="36" t="s">
        <v>386</v>
      </c>
      <c r="T764" s="36" t="s">
        <v>386</v>
      </c>
      <c r="U764" s="36" t="s">
        <v>386</v>
      </c>
      <c r="V764" s="36">
        <v>810</v>
      </c>
      <c r="W764" s="36">
        <v>485442200</v>
      </c>
      <c r="X764" s="36">
        <v>1</v>
      </c>
      <c r="Y764" s="36">
        <v>358330</v>
      </c>
      <c r="Z764" s="37">
        <v>44761.875</v>
      </c>
      <c r="AA764" s="36" t="s">
        <v>401</v>
      </c>
      <c r="AB764" s="36">
        <v>0</v>
      </c>
      <c r="AC764" s="37">
        <v>44693.875</v>
      </c>
      <c r="AD764" s="37">
        <v>44761.875</v>
      </c>
      <c r="AE764" s="37">
        <v>32797.875</v>
      </c>
      <c r="AF764" s="37">
        <v>44693.875</v>
      </c>
      <c r="AG764" s="37">
        <v>44664.875</v>
      </c>
      <c r="AH764" s="37">
        <v>44453.875</v>
      </c>
      <c r="AI764" s="36"/>
      <c r="AJ764" s="36">
        <v>0</v>
      </c>
      <c r="AK764" s="36">
        <v>0</v>
      </c>
      <c r="AL764" s="36">
        <v>0</v>
      </c>
      <c r="AM764" s="36">
        <v>0</v>
      </c>
      <c r="AN764" s="36">
        <v>0</v>
      </c>
      <c r="AO764" s="36">
        <v>0</v>
      </c>
      <c r="AP764" s="36" t="s">
        <v>389</v>
      </c>
      <c r="AQ764" s="36"/>
      <c r="AR764" s="36" t="s">
        <v>664</v>
      </c>
      <c r="AS764" s="36">
        <v>23964</v>
      </c>
      <c r="AT764" s="36">
        <v>239.64</v>
      </c>
      <c r="AU764" s="36" t="s">
        <v>391</v>
      </c>
      <c r="AV764" s="43" t="s">
        <v>1079</v>
      </c>
      <c r="AW764" t="str">
        <f t="shared" si="33"/>
        <v>824493220XMXNDX XPXRXWXDX XUZX BXZXRRX206.59NÃONÃONÃO810485442200135833044761.875ASPROLI - ENTIDADE FECHADA044693.87544761.87532797.87544693.87544664.87544453.875000000AMILAMIL FACIL S60 QC SP S/COPART23964239.64INATIVORepasse</v>
      </c>
      <c r="AX764">
        <f t="shared" si="35"/>
        <v>1</v>
      </c>
      <c r="AY764">
        <v>7</v>
      </c>
      <c r="AZ764">
        <v>1</v>
      </c>
      <c r="BA764">
        <f t="shared" si="34"/>
        <v>1</v>
      </c>
    </row>
    <row r="765" spans="1:53">
      <c r="A765" s="33"/>
      <c r="B765" s="33"/>
      <c r="C765" s="33"/>
      <c r="D765" s="33"/>
      <c r="E765" s="33"/>
      <c r="F765" s="34"/>
      <c r="G765" s="33"/>
      <c r="H765" s="33"/>
      <c r="I765" s="33"/>
      <c r="J765" s="34">
        <v>82449322</v>
      </c>
      <c r="K765" s="29">
        <v>0</v>
      </c>
      <c r="L765" s="34" t="s">
        <v>1012</v>
      </c>
      <c r="M765" s="33"/>
      <c r="N765" s="33"/>
      <c r="O765" s="33"/>
      <c r="P765" s="33"/>
      <c r="Q765" s="33"/>
      <c r="R765" s="34">
        <v>206.59</v>
      </c>
      <c r="S765" s="34" t="s">
        <v>386</v>
      </c>
      <c r="T765" s="34" t="s">
        <v>386</v>
      </c>
      <c r="U765" s="34" t="s">
        <v>386</v>
      </c>
      <c r="V765" s="34">
        <v>810</v>
      </c>
      <c r="W765" s="34">
        <v>485442200</v>
      </c>
      <c r="X765" s="34">
        <v>1</v>
      </c>
      <c r="Y765" s="34">
        <v>358330</v>
      </c>
      <c r="Z765" s="35">
        <v>44761.875</v>
      </c>
      <c r="AA765" s="34" t="s">
        <v>401</v>
      </c>
      <c r="AB765" s="34">
        <v>0</v>
      </c>
      <c r="AC765" s="35">
        <v>44693.875</v>
      </c>
      <c r="AD765" s="35">
        <v>44761.875</v>
      </c>
      <c r="AE765" s="35">
        <v>32797.875</v>
      </c>
      <c r="AF765" s="35">
        <v>44693.875</v>
      </c>
      <c r="AG765" s="35">
        <v>44664.875</v>
      </c>
      <c r="AH765" s="35">
        <v>44453.875</v>
      </c>
      <c r="AI765" s="34"/>
      <c r="AJ765" s="34">
        <v>0</v>
      </c>
      <c r="AK765" s="34">
        <v>0</v>
      </c>
      <c r="AL765" s="34">
        <v>0</v>
      </c>
      <c r="AM765" s="34">
        <v>0</v>
      </c>
      <c r="AN765" s="34">
        <v>0</v>
      </c>
      <c r="AO765" s="34">
        <v>0</v>
      </c>
      <c r="AP765" s="34" t="s">
        <v>389</v>
      </c>
      <c r="AQ765" s="34"/>
      <c r="AR765" s="34" t="s">
        <v>664</v>
      </c>
      <c r="AS765" s="34">
        <v>23964</v>
      </c>
      <c r="AT765" s="34">
        <v>239.64</v>
      </c>
      <c r="AU765" s="34" t="s">
        <v>391</v>
      </c>
      <c r="AV765" s="43" t="s">
        <v>1079</v>
      </c>
      <c r="AW765" t="str">
        <f t="shared" si="33"/>
        <v>824493220XMXNDX XPXRXWXDX XUZX BXZXRRX206.59NÃONÃONÃO810485442200135833044761.875ASPROLI - ENTIDADE FECHADA044693.87544761.87532797.87544693.87544664.87544453.875000000AMILAMIL FACIL S60 QC SP S/COPART23964239.64INATIVORepasse</v>
      </c>
      <c r="AX765">
        <f t="shared" si="35"/>
        <v>1</v>
      </c>
      <c r="AY765">
        <v>7</v>
      </c>
      <c r="AZ765">
        <v>1</v>
      </c>
      <c r="BA765">
        <f t="shared" si="34"/>
        <v>1</v>
      </c>
    </row>
    <row r="766" spans="1:53">
      <c r="A766" s="33"/>
      <c r="B766" s="33"/>
      <c r="C766" s="33"/>
      <c r="D766" s="33"/>
      <c r="E766" s="33"/>
      <c r="F766" s="34"/>
      <c r="G766" s="33"/>
      <c r="H766" s="33"/>
      <c r="I766" s="33"/>
      <c r="J766" s="34">
        <v>82476023</v>
      </c>
      <c r="K766" s="29">
        <v>0</v>
      </c>
      <c r="L766" s="34" t="s">
        <v>1007</v>
      </c>
      <c r="M766" s="33"/>
      <c r="N766" s="33"/>
      <c r="O766" s="33"/>
      <c r="P766" s="33"/>
      <c r="Q766" s="33"/>
      <c r="R766" s="34">
        <v>661.84</v>
      </c>
      <c r="S766" s="34" t="s">
        <v>404</v>
      </c>
      <c r="T766" s="34" t="s">
        <v>404</v>
      </c>
      <c r="U766" s="34" t="s">
        <v>404</v>
      </c>
      <c r="V766" s="34">
        <v>810</v>
      </c>
      <c r="W766" s="34">
        <v>485428204</v>
      </c>
      <c r="X766" s="34">
        <v>1</v>
      </c>
      <c r="Y766" s="34">
        <v>358049</v>
      </c>
      <c r="Z766" s="35">
        <v>44761.875</v>
      </c>
      <c r="AA766" s="34" t="s">
        <v>401</v>
      </c>
      <c r="AB766" s="34">
        <v>0</v>
      </c>
      <c r="AC766" s="35"/>
      <c r="AD766" s="35">
        <v>44761.875</v>
      </c>
      <c r="AE766" s="35">
        <v>27211.875</v>
      </c>
      <c r="AF766" s="35">
        <v>44756.875</v>
      </c>
      <c r="AG766" s="35">
        <v>44755.875</v>
      </c>
      <c r="AH766" s="35">
        <v>44453.875</v>
      </c>
      <c r="AI766" s="34"/>
      <c r="AJ766" s="34">
        <v>0</v>
      </c>
      <c r="AK766" s="34">
        <v>0</v>
      </c>
      <c r="AL766" s="34">
        <v>0</v>
      </c>
      <c r="AM766" s="34">
        <v>0</v>
      </c>
      <c r="AN766" s="34">
        <v>0</v>
      </c>
      <c r="AO766" s="34">
        <v>0</v>
      </c>
      <c r="AP766" s="34" t="s">
        <v>389</v>
      </c>
      <c r="AQ766" s="34">
        <v>9</v>
      </c>
      <c r="AR766" s="34" t="s">
        <v>1008</v>
      </c>
      <c r="AS766" s="34">
        <v>7677</v>
      </c>
      <c r="AT766" s="34">
        <v>767.7</v>
      </c>
      <c r="AU766" s="34" t="s">
        <v>408</v>
      </c>
      <c r="AV766" s="43" t="s">
        <v>1079</v>
      </c>
      <c r="AW766" t="str">
        <f t="shared" si="33"/>
        <v>824760230MXRXX XVXNXTX NXBRX661.84SIMSIMSIM810485428204135804944761.875ASPROLI - ENTIDADE FECHADA044761.87527211.87544756.87544755.87544453.875000000AMIL9AMIL S380 QC C/COPART7677767.7ATIVORepasse</v>
      </c>
      <c r="AX766">
        <f t="shared" si="35"/>
        <v>0</v>
      </c>
      <c r="AY766">
        <v>7</v>
      </c>
      <c r="AZ766">
        <v>1</v>
      </c>
      <c r="BA766">
        <f t="shared" si="34"/>
        <v>0</v>
      </c>
    </row>
    <row r="767" spans="1:53">
      <c r="A767" s="33"/>
      <c r="B767" s="33"/>
      <c r="C767" s="33"/>
      <c r="D767" s="33"/>
      <c r="E767" s="33"/>
      <c r="F767" s="36"/>
      <c r="G767" s="33"/>
      <c r="H767" s="33"/>
      <c r="I767" s="33"/>
      <c r="J767" s="36">
        <v>82476023</v>
      </c>
      <c r="K767" s="30">
        <v>0</v>
      </c>
      <c r="L767" s="36" t="s">
        <v>1007</v>
      </c>
      <c r="M767" s="33"/>
      <c r="N767" s="33"/>
      <c r="O767" s="33"/>
      <c r="P767" s="33"/>
      <c r="Q767" s="33"/>
      <c r="R767" s="36">
        <v>661.84</v>
      </c>
      <c r="S767" s="36" t="s">
        <v>404</v>
      </c>
      <c r="T767" s="36" t="s">
        <v>404</v>
      </c>
      <c r="U767" s="36" t="s">
        <v>404</v>
      </c>
      <c r="V767" s="36">
        <v>810</v>
      </c>
      <c r="W767" s="36">
        <v>485428204</v>
      </c>
      <c r="X767" s="36">
        <v>1</v>
      </c>
      <c r="Y767" s="36">
        <v>358049</v>
      </c>
      <c r="Z767" s="37">
        <v>44761.875</v>
      </c>
      <c r="AA767" s="36" t="s">
        <v>401</v>
      </c>
      <c r="AB767" s="36">
        <v>0</v>
      </c>
      <c r="AC767" s="37"/>
      <c r="AD767" s="37">
        <v>44761.875</v>
      </c>
      <c r="AE767" s="37">
        <v>27211.875</v>
      </c>
      <c r="AF767" s="37">
        <v>44756.875</v>
      </c>
      <c r="AG767" s="37">
        <v>44755.875</v>
      </c>
      <c r="AH767" s="37">
        <v>44453.875</v>
      </c>
      <c r="AI767" s="36"/>
      <c r="AJ767" s="36">
        <v>0</v>
      </c>
      <c r="AK767" s="36">
        <v>0</v>
      </c>
      <c r="AL767" s="36">
        <v>0</v>
      </c>
      <c r="AM767" s="36">
        <v>0</v>
      </c>
      <c r="AN767" s="36">
        <v>0</v>
      </c>
      <c r="AO767" s="36">
        <v>0</v>
      </c>
      <c r="AP767" s="36" t="s">
        <v>389</v>
      </c>
      <c r="AQ767" s="36">
        <v>9</v>
      </c>
      <c r="AR767" s="36" t="s">
        <v>1008</v>
      </c>
      <c r="AS767" s="36">
        <v>7677</v>
      </c>
      <c r="AT767" s="36">
        <v>767.7</v>
      </c>
      <c r="AU767" s="36" t="s">
        <v>408</v>
      </c>
      <c r="AV767" s="43" t="s">
        <v>1079</v>
      </c>
      <c r="AW767" t="str">
        <f t="shared" si="33"/>
        <v>824760230MXRXX XVXNXTX NXBRX661.84SIMSIMSIM810485428204135804944761.875ASPROLI - ENTIDADE FECHADA044761.87527211.87544756.87544755.87544453.875000000AMIL9AMIL S380 QC C/COPART7677767.7ATIVORepasse</v>
      </c>
      <c r="AX767">
        <f t="shared" si="35"/>
        <v>1</v>
      </c>
      <c r="AY767">
        <v>7</v>
      </c>
      <c r="AZ767">
        <v>1</v>
      </c>
      <c r="BA767">
        <f t="shared" si="34"/>
        <v>1</v>
      </c>
    </row>
    <row r="768" spans="1:53">
      <c r="A768" s="33"/>
      <c r="B768" s="33"/>
      <c r="C768" s="33"/>
      <c r="D768" s="33"/>
      <c r="E768" s="33"/>
      <c r="F768" s="34"/>
      <c r="G768" s="33"/>
      <c r="H768" s="33"/>
      <c r="I768" s="33"/>
      <c r="J768" s="34">
        <v>82476023</v>
      </c>
      <c r="K768" s="29">
        <v>0</v>
      </c>
      <c r="L768" s="34" t="s">
        <v>1007</v>
      </c>
      <c r="M768" s="33"/>
      <c r="N768" s="33"/>
      <c r="O768" s="33"/>
      <c r="P768" s="33"/>
      <c r="Q768" s="33"/>
      <c r="R768" s="34">
        <v>661.84</v>
      </c>
      <c r="S768" s="34" t="s">
        <v>404</v>
      </c>
      <c r="T768" s="34" t="s">
        <v>404</v>
      </c>
      <c r="U768" s="34" t="s">
        <v>404</v>
      </c>
      <c r="V768" s="34">
        <v>810</v>
      </c>
      <c r="W768" s="34">
        <v>485428204</v>
      </c>
      <c r="X768" s="34">
        <v>1</v>
      </c>
      <c r="Y768" s="34">
        <v>358049</v>
      </c>
      <c r="Z768" s="35">
        <v>44761.875</v>
      </c>
      <c r="AA768" s="34" t="s">
        <v>401</v>
      </c>
      <c r="AB768" s="34">
        <v>0</v>
      </c>
      <c r="AC768" s="35"/>
      <c r="AD768" s="35">
        <v>44761.875</v>
      </c>
      <c r="AE768" s="35">
        <v>27211.875</v>
      </c>
      <c r="AF768" s="35">
        <v>44756.875</v>
      </c>
      <c r="AG768" s="35">
        <v>44755.875</v>
      </c>
      <c r="AH768" s="35">
        <v>44453.875</v>
      </c>
      <c r="AI768" s="34"/>
      <c r="AJ768" s="34">
        <v>0</v>
      </c>
      <c r="AK768" s="34">
        <v>0</v>
      </c>
      <c r="AL768" s="34">
        <v>0</v>
      </c>
      <c r="AM768" s="34">
        <v>0</v>
      </c>
      <c r="AN768" s="34">
        <v>0</v>
      </c>
      <c r="AO768" s="34">
        <v>0</v>
      </c>
      <c r="AP768" s="34" t="s">
        <v>389</v>
      </c>
      <c r="AQ768" s="34">
        <v>9</v>
      </c>
      <c r="AR768" s="34" t="s">
        <v>1008</v>
      </c>
      <c r="AS768" s="34">
        <v>7677</v>
      </c>
      <c r="AT768" s="34">
        <v>767.7</v>
      </c>
      <c r="AU768" s="34" t="s">
        <v>408</v>
      </c>
      <c r="AV768" s="43" t="s">
        <v>1079</v>
      </c>
      <c r="AW768" t="str">
        <f t="shared" si="33"/>
        <v>824760230MXRXX XVXNXTX NXBRX661.84SIMSIMSIM810485428204135804944761.875ASPROLI - ENTIDADE FECHADA044761.87527211.87544756.87544755.87544453.875000000AMIL9AMIL S380 QC C/COPART7677767.7ATIVORepasse</v>
      </c>
      <c r="AX768">
        <f t="shared" si="35"/>
        <v>1</v>
      </c>
      <c r="AY768">
        <v>7</v>
      </c>
      <c r="AZ768">
        <v>1</v>
      </c>
      <c r="BA768">
        <f t="shared" si="34"/>
        <v>1</v>
      </c>
    </row>
    <row r="769" spans="1:53">
      <c r="A769" s="33"/>
      <c r="B769" s="33"/>
      <c r="C769" s="33"/>
      <c r="D769" s="33"/>
      <c r="E769" s="33"/>
      <c r="F769" s="34"/>
      <c r="G769" s="33"/>
      <c r="H769" s="33"/>
      <c r="I769" s="33"/>
      <c r="J769" s="34">
        <v>82476030</v>
      </c>
      <c r="K769" s="29">
        <v>0</v>
      </c>
      <c r="L769" s="34" t="s">
        <v>1014</v>
      </c>
      <c r="M769" s="33"/>
      <c r="N769" s="33"/>
      <c r="O769" s="33"/>
      <c r="P769" s="33"/>
      <c r="Q769" s="33"/>
      <c r="R769" s="34">
        <v>529.87</v>
      </c>
      <c r="S769" s="34" t="s">
        <v>404</v>
      </c>
      <c r="T769" s="34" t="s">
        <v>404</v>
      </c>
      <c r="U769" s="34" t="s">
        <v>404</v>
      </c>
      <c r="V769" s="34">
        <v>810</v>
      </c>
      <c r="W769" s="34">
        <v>485421207</v>
      </c>
      <c r="X769" s="34">
        <v>1</v>
      </c>
      <c r="Y769" s="34">
        <v>358914</v>
      </c>
      <c r="Z769" s="35">
        <v>44761.875</v>
      </c>
      <c r="AA769" s="34" t="s">
        <v>401</v>
      </c>
      <c r="AB769" s="34">
        <v>0</v>
      </c>
      <c r="AC769" s="35"/>
      <c r="AD769" s="35">
        <v>44761.875</v>
      </c>
      <c r="AE769" s="35">
        <v>37487.875</v>
      </c>
      <c r="AF769" s="35">
        <v>44455.875</v>
      </c>
      <c r="AG769" s="35"/>
      <c r="AH769" s="35">
        <v>44453.875</v>
      </c>
      <c r="AI769" s="34"/>
      <c r="AJ769" s="34">
        <v>0</v>
      </c>
      <c r="AK769" s="34">
        <v>0</v>
      </c>
      <c r="AL769" s="34">
        <v>0</v>
      </c>
      <c r="AM769" s="34">
        <v>0</v>
      </c>
      <c r="AN769" s="34">
        <v>0</v>
      </c>
      <c r="AO769" s="34">
        <v>0</v>
      </c>
      <c r="AP769" s="34" t="s">
        <v>389</v>
      </c>
      <c r="AQ769" s="34">
        <v>9</v>
      </c>
      <c r="AR769" s="34" t="s">
        <v>625</v>
      </c>
      <c r="AS769" s="34">
        <v>61466</v>
      </c>
      <c r="AT769" s="34">
        <v>614.66</v>
      </c>
      <c r="AU769" s="34" t="s">
        <v>408</v>
      </c>
      <c r="AV769" s="43" t="s">
        <v>1079</v>
      </c>
      <c r="AW769" t="str">
        <f t="shared" si="33"/>
        <v>824760300BRUNNX DX PXZ PXRX529.87SIMSIMSIM810485421207135891444761.875ASPROLI - ENTIDADE FECHADA044761.87537487.87544455.87544453.875000000AMIL9AMIL S750 R2 QP S/COPART61466614.66ATIVORepasse</v>
      </c>
      <c r="AX769">
        <f t="shared" si="35"/>
        <v>0</v>
      </c>
      <c r="AY769">
        <v>7</v>
      </c>
      <c r="AZ769">
        <v>1</v>
      </c>
      <c r="BA769">
        <f t="shared" si="34"/>
        <v>0</v>
      </c>
    </row>
    <row r="770" spans="1:53">
      <c r="A770" s="33"/>
      <c r="B770" s="33"/>
      <c r="C770" s="33"/>
      <c r="D770" s="33"/>
      <c r="E770" s="33"/>
      <c r="F770" s="36"/>
      <c r="G770" s="33"/>
      <c r="H770" s="33"/>
      <c r="I770" s="33"/>
      <c r="J770" s="36">
        <v>82476030</v>
      </c>
      <c r="K770" s="30">
        <v>0</v>
      </c>
      <c r="L770" s="36" t="s">
        <v>1014</v>
      </c>
      <c r="M770" s="33"/>
      <c r="N770" s="33"/>
      <c r="O770" s="33"/>
      <c r="P770" s="33"/>
      <c r="Q770" s="33"/>
      <c r="R770" s="36">
        <v>529.87</v>
      </c>
      <c r="S770" s="36" t="s">
        <v>404</v>
      </c>
      <c r="T770" s="36" t="s">
        <v>404</v>
      </c>
      <c r="U770" s="36" t="s">
        <v>404</v>
      </c>
      <c r="V770" s="36">
        <v>810</v>
      </c>
      <c r="W770" s="36">
        <v>485421207</v>
      </c>
      <c r="X770" s="36">
        <v>1</v>
      </c>
      <c r="Y770" s="36">
        <v>358914</v>
      </c>
      <c r="Z770" s="37">
        <v>44761.875</v>
      </c>
      <c r="AA770" s="36" t="s">
        <v>401</v>
      </c>
      <c r="AB770" s="36">
        <v>0</v>
      </c>
      <c r="AC770" s="37"/>
      <c r="AD770" s="37">
        <v>44761.875</v>
      </c>
      <c r="AE770" s="37">
        <v>37487.875</v>
      </c>
      <c r="AF770" s="37">
        <v>44455.875</v>
      </c>
      <c r="AG770" s="37"/>
      <c r="AH770" s="37">
        <v>44453.875</v>
      </c>
      <c r="AI770" s="36"/>
      <c r="AJ770" s="36">
        <v>0</v>
      </c>
      <c r="AK770" s="36">
        <v>0</v>
      </c>
      <c r="AL770" s="36">
        <v>0</v>
      </c>
      <c r="AM770" s="36">
        <v>0</v>
      </c>
      <c r="AN770" s="36">
        <v>0</v>
      </c>
      <c r="AO770" s="36">
        <v>0</v>
      </c>
      <c r="AP770" s="36" t="s">
        <v>389</v>
      </c>
      <c r="AQ770" s="36">
        <v>9</v>
      </c>
      <c r="AR770" s="36" t="s">
        <v>625</v>
      </c>
      <c r="AS770" s="36">
        <v>61466</v>
      </c>
      <c r="AT770" s="36">
        <v>614.66</v>
      </c>
      <c r="AU770" s="36" t="s">
        <v>408</v>
      </c>
      <c r="AV770" s="43" t="s">
        <v>1079</v>
      </c>
      <c r="AW770" t="str">
        <f t="shared" si="33"/>
        <v>824760300BRUNNX DX PXZ PXRX529.87SIMSIMSIM810485421207135891444761.875ASPROLI - ENTIDADE FECHADA044761.87537487.87544455.87544453.875000000AMIL9AMIL S750 R2 QP S/COPART61466614.66ATIVORepasse</v>
      </c>
      <c r="AX770">
        <f t="shared" si="35"/>
        <v>1</v>
      </c>
      <c r="AY770">
        <v>7</v>
      </c>
      <c r="AZ770">
        <v>1</v>
      </c>
      <c r="BA770">
        <f t="shared" si="34"/>
        <v>1</v>
      </c>
    </row>
    <row r="771" spans="1:53">
      <c r="A771" s="33"/>
      <c r="B771" s="33"/>
      <c r="C771" s="33"/>
      <c r="D771" s="33"/>
      <c r="E771" s="33"/>
      <c r="F771" s="34"/>
      <c r="G771" s="33"/>
      <c r="H771" s="33"/>
      <c r="I771" s="33"/>
      <c r="J771" s="34">
        <v>82476030</v>
      </c>
      <c r="K771" s="29">
        <v>0</v>
      </c>
      <c r="L771" s="34" t="s">
        <v>1014</v>
      </c>
      <c r="M771" s="33"/>
      <c r="N771" s="33"/>
      <c r="O771" s="33"/>
      <c r="P771" s="33"/>
      <c r="Q771" s="33"/>
      <c r="R771" s="34">
        <v>529.87</v>
      </c>
      <c r="S771" s="34" t="s">
        <v>404</v>
      </c>
      <c r="T771" s="34" t="s">
        <v>404</v>
      </c>
      <c r="U771" s="34" t="s">
        <v>404</v>
      </c>
      <c r="V771" s="34">
        <v>810</v>
      </c>
      <c r="W771" s="34">
        <v>485421207</v>
      </c>
      <c r="X771" s="34">
        <v>1</v>
      </c>
      <c r="Y771" s="34">
        <v>358914</v>
      </c>
      <c r="Z771" s="35">
        <v>44761.875</v>
      </c>
      <c r="AA771" s="34" t="s">
        <v>401</v>
      </c>
      <c r="AB771" s="34">
        <v>0</v>
      </c>
      <c r="AC771" s="35"/>
      <c r="AD771" s="35">
        <v>44761.875</v>
      </c>
      <c r="AE771" s="35">
        <v>37487.875</v>
      </c>
      <c r="AF771" s="35">
        <v>44455.875</v>
      </c>
      <c r="AG771" s="35"/>
      <c r="AH771" s="35">
        <v>44453.875</v>
      </c>
      <c r="AI771" s="34"/>
      <c r="AJ771" s="34">
        <v>0</v>
      </c>
      <c r="AK771" s="34">
        <v>0</v>
      </c>
      <c r="AL771" s="34">
        <v>0</v>
      </c>
      <c r="AM771" s="34">
        <v>0</v>
      </c>
      <c r="AN771" s="34">
        <v>0</v>
      </c>
      <c r="AO771" s="34">
        <v>0</v>
      </c>
      <c r="AP771" s="34" t="s">
        <v>389</v>
      </c>
      <c r="AQ771" s="34">
        <v>9</v>
      </c>
      <c r="AR771" s="34" t="s">
        <v>625</v>
      </c>
      <c r="AS771" s="34">
        <v>61466</v>
      </c>
      <c r="AT771" s="34">
        <v>614.66</v>
      </c>
      <c r="AU771" s="34" t="s">
        <v>408</v>
      </c>
      <c r="AV771" s="43" t="s">
        <v>1079</v>
      </c>
      <c r="AW771" t="str">
        <f t="shared" ref="AW771:AW834" si="36">CONCATENATE(A771,B771,C771,D771,E771,F771,G771,H771,I771,J771,K771,L771,M771,N771,O771,P771,Q771,R771,S771,T771,U771,V771,W771,X771,Y771,Z771,AA771,AB771,AC771,AD771,AE771,AF771,AG771,AH771,AI771,AJ771,AK771,AL771,AM771,AN771,AO771,AP771,AQ771,AR771,AS771,AT771,AU771,AV771)</f>
        <v>824760300BRUNNX DX PXZ PXRX529.87SIMSIMSIM810485421207135891444761.875ASPROLI - ENTIDADE FECHADA044761.87537487.87544455.87544453.875000000AMIL9AMIL S750 R2 QP S/COPART61466614.66ATIVORepasse</v>
      </c>
      <c r="AX771">
        <f t="shared" si="35"/>
        <v>1</v>
      </c>
      <c r="AY771">
        <v>7</v>
      </c>
      <c r="AZ771">
        <v>1</v>
      </c>
      <c r="BA771">
        <f t="shared" ref="BA771:BA834" si="37">IF(J771=J770,1,0)</f>
        <v>1</v>
      </c>
    </row>
    <row r="772" spans="1:53">
      <c r="A772" s="33"/>
      <c r="B772" s="33"/>
      <c r="C772" s="33"/>
      <c r="D772" s="33"/>
      <c r="E772" s="33"/>
      <c r="F772" s="36"/>
      <c r="G772" s="33"/>
      <c r="H772" s="33"/>
      <c r="I772" s="33"/>
      <c r="J772" s="36">
        <v>82476039</v>
      </c>
      <c r="K772" s="30">
        <v>0</v>
      </c>
      <c r="L772" s="36" t="s">
        <v>1013</v>
      </c>
      <c r="M772" s="33"/>
      <c r="N772" s="33"/>
      <c r="O772" s="33"/>
      <c r="P772" s="33"/>
      <c r="Q772" s="33"/>
      <c r="R772" s="36">
        <v>524.66999999999996</v>
      </c>
      <c r="S772" s="36" t="s">
        <v>404</v>
      </c>
      <c r="T772" s="36" t="s">
        <v>404</v>
      </c>
      <c r="U772" s="36" t="s">
        <v>404</v>
      </c>
      <c r="V772" s="36">
        <v>810</v>
      </c>
      <c r="W772" s="36">
        <v>485421207</v>
      </c>
      <c r="X772" s="36">
        <v>1</v>
      </c>
      <c r="Y772" s="36">
        <v>358332</v>
      </c>
      <c r="Z772" s="37">
        <v>44761.875</v>
      </c>
      <c r="AA772" s="36" t="s">
        <v>401</v>
      </c>
      <c r="AB772" s="36">
        <v>0</v>
      </c>
      <c r="AC772" s="37"/>
      <c r="AD772" s="37">
        <v>44761.875</v>
      </c>
      <c r="AE772" s="37">
        <v>36448.875</v>
      </c>
      <c r="AF772" s="37">
        <v>44455.875</v>
      </c>
      <c r="AG772" s="37"/>
      <c r="AH772" s="37">
        <v>44453.875</v>
      </c>
      <c r="AI772" s="36"/>
      <c r="AJ772" s="36">
        <v>0</v>
      </c>
      <c r="AK772" s="36">
        <v>0</v>
      </c>
      <c r="AL772" s="36">
        <v>0</v>
      </c>
      <c r="AM772" s="36">
        <v>0</v>
      </c>
      <c r="AN772" s="36">
        <v>0</v>
      </c>
      <c r="AO772" s="36">
        <v>0</v>
      </c>
      <c r="AP772" s="36" t="s">
        <v>389</v>
      </c>
      <c r="AQ772" s="36">
        <v>9</v>
      </c>
      <c r="AR772" s="36" t="s">
        <v>670</v>
      </c>
      <c r="AS772" s="36">
        <v>6086</v>
      </c>
      <c r="AT772" s="36">
        <v>608.6</v>
      </c>
      <c r="AU772" s="36" t="s">
        <v>408</v>
      </c>
      <c r="AV772" s="43" t="s">
        <v>1079</v>
      </c>
      <c r="AW772" t="str">
        <f t="shared" si="36"/>
        <v>824760390MXRXX WLXRX XLMXXDX DX MXNXZX524.67SIMSIMSIM810485421207135833244761.875ASPROLI - ENTIDADE FECHADA044761.87536448.87544455.87544453.875000000AMIL9AMIL S750 R1 QP S/COPART6086608.6ATIVORepasse</v>
      </c>
      <c r="AX772">
        <f t="shared" ref="AX772:AX835" si="38">IF(AW772=AW771,1,0)</f>
        <v>0</v>
      </c>
      <c r="AY772">
        <v>7</v>
      </c>
      <c r="AZ772">
        <v>1</v>
      </c>
      <c r="BA772">
        <f t="shared" si="37"/>
        <v>0</v>
      </c>
    </row>
    <row r="773" spans="1:53">
      <c r="A773" s="33"/>
      <c r="B773" s="33"/>
      <c r="C773" s="33"/>
      <c r="D773" s="33"/>
      <c r="E773" s="33"/>
      <c r="F773" s="34"/>
      <c r="G773" s="33"/>
      <c r="H773" s="33"/>
      <c r="I773" s="33"/>
      <c r="J773" s="34">
        <v>82476039</v>
      </c>
      <c r="K773" s="29">
        <v>0</v>
      </c>
      <c r="L773" s="34" t="s">
        <v>1013</v>
      </c>
      <c r="M773" s="33"/>
      <c r="N773" s="33"/>
      <c r="O773" s="33"/>
      <c r="P773" s="33"/>
      <c r="Q773" s="33"/>
      <c r="R773" s="34">
        <v>524.66999999999996</v>
      </c>
      <c r="S773" s="34" t="s">
        <v>404</v>
      </c>
      <c r="T773" s="34" t="s">
        <v>404</v>
      </c>
      <c r="U773" s="34" t="s">
        <v>404</v>
      </c>
      <c r="V773" s="34">
        <v>810</v>
      </c>
      <c r="W773" s="34">
        <v>485421207</v>
      </c>
      <c r="X773" s="34">
        <v>1</v>
      </c>
      <c r="Y773" s="34">
        <v>358332</v>
      </c>
      <c r="Z773" s="35">
        <v>44761.875</v>
      </c>
      <c r="AA773" s="34" t="s">
        <v>401</v>
      </c>
      <c r="AB773" s="34">
        <v>0</v>
      </c>
      <c r="AC773" s="35"/>
      <c r="AD773" s="35">
        <v>44761.875</v>
      </c>
      <c r="AE773" s="35">
        <v>36448.875</v>
      </c>
      <c r="AF773" s="35">
        <v>44455.875</v>
      </c>
      <c r="AG773" s="35"/>
      <c r="AH773" s="35">
        <v>44453.875</v>
      </c>
      <c r="AI773" s="34"/>
      <c r="AJ773" s="34">
        <v>0</v>
      </c>
      <c r="AK773" s="34">
        <v>0</v>
      </c>
      <c r="AL773" s="34">
        <v>0</v>
      </c>
      <c r="AM773" s="34">
        <v>0</v>
      </c>
      <c r="AN773" s="34">
        <v>0</v>
      </c>
      <c r="AO773" s="34">
        <v>0</v>
      </c>
      <c r="AP773" s="34" t="s">
        <v>389</v>
      </c>
      <c r="AQ773" s="34">
        <v>9</v>
      </c>
      <c r="AR773" s="34" t="s">
        <v>670</v>
      </c>
      <c r="AS773" s="34">
        <v>6086</v>
      </c>
      <c r="AT773" s="34">
        <v>608.6</v>
      </c>
      <c r="AU773" s="34" t="s">
        <v>408</v>
      </c>
      <c r="AV773" s="43" t="s">
        <v>1079</v>
      </c>
      <c r="AW773" t="str">
        <f t="shared" si="36"/>
        <v>824760390MXRXX WLXRX XLMXXDX DX MXNXZX524.67SIMSIMSIM810485421207135833244761.875ASPROLI - ENTIDADE FECHADA044761.87536448.87544455.87544453.875000000AMIL9AMIL S750 R1 QP S/COPART6086608.6ATIVORepasse</v>
      </c>
      <c r="AX773">
        <f t="shared" si="38"/>
        <v>1</v>
      </c>
      <c r="AY773">
        <v>7</v>
      </c>
      <c r="AZ773">
        <v>1</v>
      </c>
      <c r="BA773">
        <f t="shared" si="37"/>
        <v>1</v>
      </c>
    </row>
    <row r="774" spans="1:53">
      <c r="A774" s="33"/>
      <c r="B774" s="33"/>
      <c r="C774" s="33"/>
      <c r="D774" s="33"/>
      <c r="E774" s="33"/>
      <c r="F774" s="36"/>
      <c r="G774" s="33"/>
      <c r="H774" s="33"/>
      <c r="I774" s="33"/>
      <c r="J774" s="36">
        <v>82476039</v>
      </c>
      <c r="K774" s="30">
        <v>0</v>
      </c>
      <c r="L774" s="36" t="s">
        <v>1013</v>
      </c>
      <c r="M774" s="33"/>
      <c r="N774" s="33"/>
      <c r="O774" s="33"/>
      <c r="P774" s="33"/>
      <c r="Q774" s="33"/>
      <c r="R774" s="36">
        <v>524.66999999999996</v>
      </c>
      <c r="S774" s="36" t="s">
        <v>404</v>
      </c>
      <c r="T774" s="36" t="s">
        <v>404</v>
      </c>
      <c r="U774" s="36" t="s">
        <v>404</v>
      </c>
      <c r="V774" s="36">
        <v>810</v>
      </c>
      <c r="W774" s="36">
        <v>485421207</v>
      </c>
      <c r="X774" s="36">
        <v>1</v>
      </c>
      <c r="Y774" s="36">
        <v>358332</v>
      </c>
      <c r="Z774" s="37">
        <v>44761.875</v>
      </c>
      <c r="AA774" s="36" t="s">
        <v>401</v>
      </c>
      <c r="AB774" s="36">
        <v>0</v>
      </c>
      <c r="AC774" s="37"/>
      <c r="AD774" s="37">
        <v>44761.875</v>
      </c>
      <c r="AE774" s="37">
        <v>36448.875</v>
      </c>
      <c r="AF774" s="37">
        <v>44455.875</v>
      </c>
      <c r="AG774" s="37"/>
      <c r="AH774" s="37">
        <v>44453.875</v>
      </c>
      <c r="AI774" s="36"/>
      <c r="AJ774" s="36">
        <v>0</v>
      </c>
      <c r="AK774" s="36">
        <v>0</v>
      </c>
      <c r="AL774" s="36">
        <v>0</v>
      </c>
      <c r="AM774" s="36">
        <v>0</v>
      </c>
      <c r="AN774" s="36">
        <v>0</v>
      </c>
      <c r="AO774" s="36">
        <v>0</v>
      </c>
      <c r="AP774" s="36" t="s">
        <v>389</v>
      </c>
      <c r="AQ774" s="36">
        <v>9</v>
      </c>
      <c r="AR774" s="36" t="s">
        <v>670</v>
      </c>
      <c r="AS774" s="36">
        <v>6086</v>
      </c>
      <c r="AT774" s="36">
        <v>608.6</v>
      </c>
      <c r="AU774" s="36" t="s">
        <v>408</v>
      </c>
      <c r="AV774" s="43" t="s">
        <v>1079</v>
      </c>
      <c r="AW774" t="str">
        <f t="shared" si="36"/>
        <v>824760390MXRXX WLXRX XLMXXDX DX MXNXZX524.67SIMSIMSIM810485421207135833244761.875ASPROLI - ENTIDADE FECHADA044761.87536448.87544455.87544453.875000000AMIL9AMIL S750 R1 QP S/COPART6086608.6ATIVORepasse</v>
      </c>
      <c r="AX774">
        <f t="shared" si="38"/>
        <v>1</v>
      </c>
      <c r="AY774">
        <v>7</v>
      </c>
      <c r="AZ774">
        <v>1</v>
      </c>
      <c r="BA774">
        <f t="shared" si="37"/>
        <v>1</v>
      </c>
    </row>
    <row r="775" spans="1:53">
      <c r="A775" s="33"/>
      <c r="B775" s="33"/>
      <c r="C775" s="33"/>
      <c r="D775" s="33"/>
      <c r="E775" s="33"/>
      <c r="F775" s="36"/>
      <c r="G775" s="33"/>
      <c r="H775" s="33"/>
      <c r="I775" s="33"/>
      <c r="J775" s="36">
        <v>82480924</v>
      </c>
      <c r="K775" s="30">
        <v>0</v>
      </c>
      <c r="L775" s="36" t="s">
        <v>1015</v>
      </c>
      <c r="M775" s="33"/>
      <c r="N775" s="33"/>
      <c r="O775" s="33"/>
      <c r="P775" s="33"/>
      <c r="Q775" s="33"/>
      <c r="R775" s="36">
        <v>373.26</v>
      </c>
      <c r="S775" s="36" t="s">
        <v>404</v>
      </c>
      <c r="T775" s="36" t="s">
        <v>404</v>
      </c>
      <c r="U775" s="36" t="s">
        <v>404</v>
      </c>
      <c r="V775" s="36">
        <v>810</v>
      </c>
      <c r="W775" s="36">
        <v>485431204</v>
      </c>
      <c r="X775" s="36">
        <v>1</v>
      </c>
      <c r="Y775" s="36">
        <v>358917</v>
      </c>
      <c r="Z775" s="37">
        <v>44761.875</v>
      </c>
      <c r="AA775" s="36" t="s">
        <v>401</v>
      </c>
      <c r="AB775" s="36">
        <v>0</v>
      </c>
      <c r="AC775" s="37"/>
      <c r="AD775" s="37">
        <v>44761.875</v>
      </c>
      <c r="AE775" s="37">
        <v>35751.916666666664</v>
      </c>
      <c r="AF775" s="37">
        <v>44455.875</v>
      </c>
      <c r="AG775" s="37"/>
      <c r="AH775" s="37">
        <v>44453.875</v>
      </c>
      <c r="AI775" s="36"/>
      <c r="AJ775" s="36">
        <v>0</v>
      </c>
      <c r="AK775" s="36">
        <v>0</v>
      </c>
      <c r="AL775" s="36">
        <v>0</v>
      </c>
      <c r="AM775" s="36">
        <v>0</v>
      </c>
      <c r="AN775" s="36">
        <v>0</v>
      </c>
      <c r="AO775" s="36">
        <v>0</v>
      </c>
      <c r="AP775" s="36" t="s">
        <v>389</v>
      </c>
      <c r="AQ775" s="36">
        <v>9</v>
      </c>
      <c r="AR775" s="36" t="s">
        <v>622</v>
      </c>
      <c r="AS775" s="36">
        <v>43298</v>
      </c>
      <c r="AT775" s="36">
        <v>432.98</v>
      </c>
      <c r="AU775" s="36" t="s">
        <v>408</v>
      </c>
      <c r="AV775" s="43" t="s">
        <v>1079</v>
      </c>
      <c r="AW775" t="str">
        <f t="shared" si="36"/>
        <v>824809240WHRXTXXN FRXXTX MUNXZ373.26SIMSIMSIM810485431204135891744761.875ASPROLI - ENTIDADE FECHADA044761.87535751.916666666744455.87544453.875000000AMIL9AMIL FACIL S80 QP S/COPART43298432.98ATIVORepasse</v>
      </c>
      <c r="AX775">
        <f t="shared" si="38"/>
        <v>0</v>
      </c>
      <c r="AY775">
        <v>7</v>
      </c>
      <c r="AZ775">
        <v>1</v>
      </c>
      <c r="BA775">
        <f t="shared" si="37"/>
        <v>0</v>
      </c>
    </row>
    <row r="776" spans="1:53">
      <c r="A776" s="33"/>
      <c r="B776" s="33"/>
      <c r="C776" s="33"/>
      <c r="D776" s="33"/>
      <c r="E776" s="33"/>
      <c r="F776" s="34"/>
      <c r="G776" s="33"/>
      <c r="H776" s="33"/>
      <c r="I776" s="33"/>
      <c r="J776" s="34">
        <v>82480924</v>
      </c>
      <c r="K776" s="29">
        <v>0</v>
      </c>
      <c r="L776" s="34" t="s">
        <v>1015</v>
      </c>
      <c r="M776" s="33"/>
      <c r="N776" s="33"/>
      <c r="O776" s="33"/>
      <c r="P776" s="33"/>
      <c r="Q776" s="33"/>
      <c r="R776" s="34">
        <v>373.26</v>
      </c>
      <c r="S776" s="34" t="s">
        <v>404</v>
      </c>
      <c r="T776" s="34" t="s">
        <v>404</v>
      </c>
      <c r="U776" s="34" t="s">
        <v>404</v>
      </c>
      <c r="V776" s="34">
        <v>810</v>
      </c>
      <c r="W776" s="34">
        <v>485431204</v>
      </c>
      <c r="X776" s="34">
        <v>1</v>
      </c>
      <c r="Y776" s="34">
        <v>358917</v>
      </c>
      <c r="Z776" s="35">
        <v>44761.875</v>
      </c>
      <c r="AA776" s="34" t="s">
        <v>401</v>
      </c>
      <c r="AB776" s="34">
        <v>0</v>
      </c>
      <c r="AC776" s="35"/>
      <c r="AD776" s="35">
        <v>44761.875</v>
      </c>
      <c r="AE776" s="35">
        <v>35751.916666666664</v>
      </c>
      <c r="AF776" s="35">
        <v>44455.875</v>
      </c>
      <c r="AG776" s="35"/>
      <c r="AH776" s="35">
        <v>44453.875</v>
      </c>
      <c r="AI776" s="34"/>
      <c r="AJ776" s="34">
        <v>0</v>
      </c>
      <c r="AK776" s="34">
        <v>0</v>
      </c>
      <c r="AL776" s="34">
        <v>0</v>
      </c>
      <c r="AM776" s="34">
        <v>0</v>
      </c>
      <c r="AN776" s="34">
        <v>0</v>
      </c>
      <c r="AO776" s="34">
        <v>0</v>
      </c>
      <c r="AP776" s="34" t="s">
        <v>389</v>
      </c>
      <c r="AQ776" s="34">
        <v>9</v>
      </c>
      <c r="AR776" s="34" t="s">
        <v>622</v>
      </c>
      <c r="AS776" s="34">
        <v>43298</v>
      </c>
      <c r="AT776" s="34">
        <v>432.98</v>
      </c>
      <c r="AU776" s="34" t="s">
        <v>408</v>
      </c>
      <c r="AV776" s="43" t="s">
        <v>1079</v>
      </c>
      <c r="AW776" t="str">
        <f t="shared" si="36"/>
        <v>824809240WHRXTXXN FRXXTX MUNXZ373.26SIMSIMSIM810485431204135891744761.875ASPROLI - ENTIDADE FECHADA044761.87535751.916666666744455.87544453.875000000AMIL9AMIL FACIL S80 QP S/COPART43298432.98ATIVORepasse</v>
      </c>
      <c r="AX776">
        <f t="shared" si="38"/>
        <v>1</v>
      </c>
      <c r="AY776">
        <v>7</v>
      </c>
      <c r="AZ776">
        <v>1</v>
      </c>
      <c r="BA776">
        <f t="shared" si="37"/>
        <v>1</v>
      </c>
    </row>
    <row r="777" spans="1:53">
      <c r="A777" s="33"/>
      <c r="B777" s="33"/>
      <c r="C777" s="33"/>
      <c r="D777" s="33"/>
      <c r="E777" s="33"/>
      <c r="F777" s="36"/>
      <c r="G777" s="33"/>
      <c r="H777" s="33"/>
      <c r="I777" s="33"/>
      <c r="J777" s="36">
        <v>82480924</v>
      </c>
      <c r="K777" s="30">
        <v>0</v>
      </c>
      <c r="L777" s="36" t="s">
        <v>1015</v>
      </c>
      <c r="M777" s="33"/>
      <c r="N777" s="33"/>
      <c r="O777" s="33"/>
      <c r="P777" s="33"/>
      <c r="Q777" s="33"/>
      <c r="R777" s="36">
        <v>373.26</v>
      </c>
      <c r="S777" s="36" t="s">
        <v>404</v>
      </c>
      <c r="T777" s="36" t="s">
        <v>404</v>
      </c>
      <c r="U777" s="36" t="s">
        <v>404</v>
      </c>
      <c r="V777" s="36">
        <v>810</v>
      </c>
      <c r="W777" s="36">
        <v>485431204</v>
      </c>
      <c r="X777" s="36">
        <v>1</v>
      </c>
      <c r="Y777" s="36">
        <v>358917</v>
      </c>
      <c r="Z777" s="37">
        <v>44761.875</v>
      </c>
      <c r="AA777" s="36" t="s">
        <v>401</v>
      </c>
      <c r="AB777" s="36">
        <v>0</v>
      </c>
      <c r="AC777" s="37"/>
      <c r="AD777" s="37">
        <v>44761.875</v>
      </c>
      <c r="AE777" s="37">
        <v>35751.916666666664</v>
      </c>
      <c r="AF777" s="37">
        <v>44455.875</v>
      </c>
      <c r="AG777" s="37"/>
      <c r="AH777" s="37">
        <v>44453.875</v>
      </c>
      <c r="AI777" s="36"/>
      <c r="AJ777" s="36">
        <v>0</v>
      </c>
      <c r="AK777" s="36">
        <v>0</v>
      </c>
      <c r="AL777" s="36">
        <v>0</v>
      </c>
      <c r="AM777" s="36">
        <v>0</v>
      </c>
      <c r="AN777" s="36">
        <v>0</v>
      </c>
      <c r="AO777" s="36">
        <v>0</v>
      </c>
      <c r="AP777" s="36" t="s">
        <v>389</v>
      </c>
      <c r="AQ777" s="36">
        <v>9</v>
      </c>
      <c r="AR777" s="36" t="s">
        <v>622</v>
      </c>
      <c r="AS777" s="36">
        <v>43298</v>
      </c>
      <c r="AT777" s="36">
        <v>432.98</v>
      </c>
      <c r="AU777" s="36" t="s">
        <v>408</v>
      </c>
      <c r="AV777" s="43" t="s">
        <v>1079</v>
      </c>
      <c r="AW777" t="str">
        <f t="shared" si="36"/>
        <v>824809240WHRXTXXN FRXXTX MUNXZ373.26SIMSIMSIM810485431204135891744761.875ASPROLI - ENTIDADE FECHADA044761.87535751.916666666744455.87544453.875000000AMIL9AMIL FACIL S80 QP S/COPART43298432.98ATIVORepasse</v>
      </c>
      <c r="AX777">
        <f t="shared" si="38"/>
        <v>1</v>
      </c>
      <c r="AY777">
        <v>7</v>
      </c>
      <c r="AZ777">
        <v>1</v>
      </c>
      <c r="BA777">
        <f t="shared" si="37"/>
        <v>1</v>
      </c>
    </row>
    <row r="778" spans="1:53">
      <c r="A778" s="33"/>
      <c r="B778" s="33"/>
      <c r="C778" s="33"/>
      <c r="D778" s="33"/>
      <c r="E778" s="33"/>
      <c r="F778" s="36"/>
      <c r="G778" s="33"/>
      <c r="H778" s="33"/>
      <c r="I778" s="33"/>
      <c r="J778" s="36">
        <v>82494538</v>
      </c>
      <c r="K778" s="30">
        <v>0</v>
      </c>
      <c r="L778" s="36" t="s">
        <v>1011</v>
      </c>
      <c r="M778" s="33"/>
      <c r="N778" s="33"/>
      <c r="O778" s="33"/>
      <c r="P778" s="33"/>
      <c r="Q778" s="33"/>
      <c r="R778" s="36">
        <v>272.18</v>
      </c>
      <c r="S778" s="36" t="s">
        <v>404</v>
      </c>
      <c r="T778" s="36" t="s">
        <v>404</v>
      </c>
      <c r="U778" s="36" t="s">
        <v>404</v>
      </c>
      <c r="V778" s="36">
        <v>810</v>
      </c>
      <c r="W778" s="36">
        <v>0</v>
      </c>
      <c r="X778" s="36">
        <v>1</v>
      </c>
      <c r="Y778" s="36">
        <v>358328</v>
      </c>
      <c r="Z778" s="37">
        <v>44761.875</v>
      </c>
      <c r="AA778" s="36" t="s">
        <v>401</v>
      </c>
      <c r="AB778" s="36">
        <v>0</v>
      </c>
      <c r="AC778" s="37"/>
      <c r="AD778" s="37">
        <v>44761.875</v>
      </c>
      <c r="AE778" s="37">
        <v>31316.875</v>
      </c>
      <c r="AF778" s="37">
        <v>44455.875</v>
      </c>
      <c r="AG778" s="37"/>
      <c r="AH778" s="37">
        <v>44453.875</v>
      </c>
      <c r="AI778" s="36"/>
      <c r="AJ778" s="36">
        <v>0</v>
      </c>
      <c r="AK778" s="36">
        <v>0</v>
      </c>
      <c r="AL778" s="36">
        <v>0</v>
      </c>
      <c r="AM778" s="36">
        <v>0</v>
      </c>
      <c r="AN778" s="36">
        <v>0</v>
      </c>
      <c r="AO778" s="36">
        <v>0</v>
      </c>
      <c r="AP778" s="36" t="s">
        <v>389</v>
      </c>
      <c r="AQ778" s="36">
        <v>9</v>
      </c>
      <c r="AR778" s="36" t="s">
        <v>666</v>
      </c>
      <c r="AS778" s="36">
        <v>31573</v>
      </c>
      <c r="AT778" s="36">
        <v>315.73</v>
      </c>
      <c r="AU778" s="36" t="s">
        <v>408</v>
      </c>
      <c r="AV778" s="43" t="s">
        <v>1079</v>
      </c>
      <c r="AW778" t="str">
        <f t="shared" si="36"/>
        <v>824945380JXXX PXULX FXNXWX WXRDXX272.18SIMSIMSIM8100135832844761.875ASPROLI - ENTIDADE FECHADA044761.87531316.87544455.87544453.875000000AMIL9AMIL FACIL S60 RJ QC S/COPART31573315.73ATIVORepasse</v>
      </c>
      <c r="AX778">
        <f t="shared" si="38"/>
        <v>0</v>
      </c>
      <c r="AY778">
        <v>7</v>
      </c>
      <c r="AZ778">
        <v>1</v>
      </c>
      <c r="BA778">
        <f t="shared" si="37"/>
        <v>0</v>
      </c>
    </row>
    <row r="779" spans="1:53">
      <c r="A779" s="33"/>
      <c r="B779" s="33"/>
      <c r="C779" s="33"/>
      <c r="D779" s="33"/>
      <c r="E779" s="33"/>
      <c r="F779" s="34"/>
      <c r="G779" s="33"/>
      <c r="H779" s="33"/>
      <c r="I779" s="33"/>
      <c r="J779" s="34">
        <v>82494538</v>
      </c>
      <c r="K779" s="29">
        <v>0</v>
      </c>
      <c r="L779" s="34" t="s">
        <v>1011</v>
      </c>
      <c r="M779" s="33"/>
      <c r="N779" s="33"/>
      <c r="O779" s="33"/>
      <c r="P779" s="33"/>
      <c r="Q779" s="33"/>
      <c r="R779" s="34">
        <v>272.18</v>
      </c>
      <c r="S779" s="34" t="s">
        <v>404</v>
      </c>
      <c r="T779" s="34" t="s">
        <v>404</v>
      </c>
      <c r="U779" s="34" t="s">
        <v>404</v>
      </c>
      <c r="V779" s="34">
        <v>810</v>
      </c>
      <c r="W779" s="34">
        <v>0</v>
      </c>
      <c r="X779" s="34">
        <v>1</v>
      </c>
      <c r="Y779" s="34">
        <v>358328</v>
      </c>
      <c r="Z779" s="35">
        <v>44761.875</v>
      </c>
      <c r="AA779" s="34" t="s">
        <v>401</v>
      </c>
      <c r="AB779" s="34">
        <v>0</v>
      </c>
      <c r="AC779" s="35"/>
      <c r="AD779" s="35">
        <v>44761.875</v>
      </c>
      <c r="AE779" s="35">
        <v>31316.875</v>
      </c>
      <c r="AF779" s="35">
        <v>44455.875</v>
      </c>
      <c r="AG779" s="35"/>
      <c r="AH779" s="35">
        <v>44453.875</v>
      </c>
      <c r="AI779" s="34"/>
      <c r="AJ779" s="34">
        <v>0</v>
      </c>
      <c r="AK779" s="34">
        <v>0</v>
      </c>
      <c r="AL779" s="34">
        <v>0</v>
      </c>
      <c r="AM779" s="34">
        <v>0</v>
      </c>
      <c r="AN779" s="34">
        <v>0</v>
      </c>
      <c r="AO779" s="34">
        <v>0</v>
      </c>
      <c r="AP779" s="34" t="s">
        <v>389</v>
      </c>
      <c r="AQ779" s="34">
        <v>9</v>
      </c>
      <c r="AR779" s="34" t="s">
        <v>666</v>
      </c>
      <c r="AS779" s="34">
        <v>31573</v>
      </c>
      <c r="AT779" s="34">
        <v>315.73</v>
      </c>
      <c r="AU779" s="34" t="s">
        <v>408</v>
      </c>
      <c r="AV779" s="43" t="s">
        <v>1079</v>
      </c>
      <c r="AW779" t="str">
        <f t="shared" si="36"/>
        <v>824945380JXXX PXULX FXNXWX WXRDXX272.18SIMSIMSIM8100135832844761.875ASPROLI - ENTIDADE FECHADA044761.87531316.87544455.87544453.875000000AMIL9AMIL FACIL S60 RJ QC S/COPART31573315.73ATIVORepasse</v>
      </c>
      <c r="AX779">
        <f t="shared" si="38"/>
        <v>1</v>
      </c>
      <c r="AY779">
        <v>7</v>
      </c>
      <c r="AZ779">
        <v>1</v>
      </c>
      <c r="BA779">
        <f t="shared" si="37"/>
        <v>1</v>
      </c>
    </row>
    <row r="780" spans="1:53">
      <c r="A780" s="33"/>
      <c r="B780" s="33"/>
      <c r="C780" s="33"/>
      <c r="D780" s="33"/>
      <c r="E780" s="33"/>
      <c r="F780" s="36"/>
      <c r="G780" s="33"/>
      <c r="H780" s="33"/>
      <c r="I780" s="33"/>
      <c r="J780" s="36">
        <v>82494538</v>
      </c>
      <c r="K780" s="30">
        <v>0</v>
      </c>
      <c r="L780" s="36" t="s">
        <v>1011</v>
      </c>
      <c r="M780" s="33"/>
      <c r="N780" s="33"/>
      <c r="O780" s="33"/>
      <c r="P780" s="33"/>
      <c r="Q780" s="33"/>
      <c r="R780" s="36">
        <v>272.18</v>
      </c>
      <c r="S780" s="36" t="s">
        <v>404</v>
      </c>
      <c r="T780" s="36" t="s">
        <v>404</v>
      </c>
      <c r="U780" s="36" t="s">
        <v>404</v>
      </c>
      <c r="V780" s="36">
        <v>810</v>
      </c>
      <c r="W780" s="36">
        <v>0</v>
      </c>
      <c r="X780" s="36">
        <v>1</v>
      </c>
      <c r="Y780" s="36">
        <v>358328</v>
      </c>
      <c r="Z780" s="37">
        <v>44761.875</v>
      </c>
      <c r="AA780" s="36" t="s">
        <v>401</v>
      </c>
      <c r="AB780" s="36">
        <v>0</v>
      </c>
      <c r="AC780" s="37"/>
      <c r="AD780" s="37">
        <v>44761.875</v>
      </c>
      <c r="AE780" s="37">
        <v>31316.875</v>
      </c>
      <c r="AF780" s="37">
        <v>44455.875</v>
      </c>
      <c r="AG780" s="37"/>
      <c r="AH780" s="37">
        <v>44453.875</v>
      </c>
      <c r="AI780" s="36"/>
      <c r="AJ780" s="36">
        <v>0</v>
      </c>
      <c r="AK780" s="36">
        <v>0</v>
      </c>
      <c r="AL780" s="36">
        <v>0</v>
      </c>
      <c r="AM780" s="36">
        <v>0</v>
      </c>
      <c r="AN780" s="36">
        <v>0</v>
      </c>
      <c r="AO780" s="36">
        <v>0</v>
      </c>
      <c r="AP780" s="36" t="s">
        <v>389</v>
      </c>
      <c r="AQ780" s="36">
        <v>9</v>
      </c>
      <c r="AR780" s="36" t="s">
        <v>666</v>
      </c>
      <c r="AS780" s="36">
        <v>31573</v>
      </c>
      <c r="AT780" s="36">
        <v>315.73</v>
      </c>
      <c r="AU780" s="36" t="s">
        <v>408</v>
      </c>
      <c r="AV780" s="43" t="s">
        <v>1079</v>
      </c>
      <c r="AW780" t="str">
        <f t="shared" si="36"/>
        <v>824945380JXXX PXULX FXNXWX WXRDXX272.18SIMSIMSIM8100135832844761.875ASPROLI - ENTIDADE FECHADA044761.87531316.87544455.87544453.875000000AMIL9AMIL FACIL S60 RJ QC S/COPART31573315.73ATIVORepasse</v>
      </c>
      <c r="AX780">
        <f t="shared" si="38"/>
        <v>1</v>
      </c>
      <c r="AY780">
        <v>7</v>
      </c>
      <c r="AZ780">
        <v>1</v>
      </c>
      <c r="BA780">
        <f t="shared" si="37"/>
        <v>1</v>
      </c>
    </row>
    <row r="781" spans="1:53">
      <c r="A781" s="33"/>
      <c r="B781" s="33"/>
      <c r="C781" s="33"/>
      <c r="D781" s="33"/>
      <c r="E781" s="33"/>
      <c r="F781" s="36"/>
      <c r="G781" s="33"/>
      <c r="H781" s="33"/>
      <c r="I781" s="33"/>
      <c r="J781" s="36">
        <v>82494546</v>
      </c>
      <c r="K781" s="30">
        <v>0</v>
      </c>
      <c r="L781" s="36" t="s">
        <v>1006</v>
      </c>
      <c r="M781" s="33"/>
      <c r="N781" s="33"/>
      <c r="O781" s="33"/>
      <c r="P781" s="33"/>
      <c r="Q781" s="33"/>
      <c r="R781" s="36">
        <v>272.18</v>
      </c>
      <c r="S781" s="36" t="s">
        <v>404</v>
      </c>
      <c r="T781" s="36" t="s">
        <v>404</v>
      </c>
      <c r="U781" s="36" t="s">
        <v>404</v>
      </c>
      <c r="V781" s="36">
        <v>810</v>
      </c>
      <c r="W781" s="36">
        <v>0</v>
      </c>
      <c r="X781" s="36">
        <v>1</v>
      </c>
      <c r="Y781" s="36">
        <v>356999</v>
      </c>
      <c r="Z781" s="37">
        <v>44761.875</v>
      </c>
      <c r="AA781" s="36" t="s">
        <v>401</v>
      </c>
      <c r="AB781" s="36">
        <v>0</v>
      </c>
      <c r="AC781" s="37"/>
      <c r="AD781" s="37">
        <v>44761.875</v>
      </c>
      <c r="AE781" s="37">
        <v>31150.875</v>
      </c>
      <c r="AF781" s="37">
        <v>44748.875</v>
      </c>
      <c r="AG781" s="37">
        <v>44725.875</v>
      </c>
      <c r="AH781" s="37">
        <v>44453.875</v>
      </c>
      <c r="AI781" s="36"/>
      <c r="AJ781" s="36">
        <v>0</v>
      </c>
      <c r="AK781" s="36">
        <v>0</v>
      </c>
      <c r="AL781" s="36">
        <v>0</v>
      </c>
      <c r="AM781" s="36">
        <v>0</v>
      </c>
      <c r="AN781" s="36">
        <v>0</v>
      </c>
      <c r="AO781" s="36">
        <v>0</v>
      </c>
      <c r="AP781" s="36" t="s">
        <v>389</v>
      </c>
      <c r="AQ781" s="36">
        <v>9</v>
      </c>
      <c r="AR781" s="36" t="s">
        <v>666</v>
      </c>
      <c r="AS781" s="36">
        <v>31573</v>
      </c>
      <c r="AT781" s="36">
        <v>315.73</v>
      </c>
      <c r="AU781" s="36" t="s">
        <v>408</v>
      </c>
      <c r="AV781" s="43" t="s">
        <v>1079</v>
      </c>
      <c r="AW781" t="str">
        <f t="shared" si="36"/>
        <v>824945460DXBXRX MXWHXDX GXNWXLVX272.18SIMSIMSIM8100135699944761.875ASPROLI - ENTIDADE FECHADA044761.87531150.87544748.87544725.87544453.875000000AMIL9AMIL FACIL S60 RJ QC S/COPART31573315.73ATIVORepasse</v>
      </c>
      <c r="AX781">
        <f t="shared" si="38"/>
        <v>0</v>
      </c>
      <c r="AY781">
        <v>7</v>
      </c>
      <c r="AZ781">
        <v>1</v>
      </c>
      <c r="BA781">
        <f t="shared" si="37"/>
        <v>0</v>
      </c>
    </row>
    <row r="782" spans="1:53">
      <c r="A782" s="33"/>
      <c r="B782" s="33"/>
      <c r="C782" s="33"/>
      <c r="D782" s="33"/>
      <c r="E782" s="33"/>
      <c r="F782" s="34"/>
      <c r="G782" s="33"/>
      <c r="H782" s="33"/>
      <c r="I782" s="33"/>
      <c r="J782" s="34">
        <v>82494546</v>
      </c>
      <c r="K782" s="29">
        <v>0</v>
      </c>
      <c r="L782" s="34" t="s">
        <v>1006</v>
      </c>
      <c r="M782" s="33"/>
      <c r="N782" s="33"/>
      <c r="O782" s="33"/>
      <c r="P782" s="33"/>
      <c r="Q782" s="33"/>
      <c r="R782" s="34">
        <v>272.18</v>
      </c>
      <c r="S782" s="34" t="s">
        <v>404</v>
      </c>
      <c r="T782" s="34" t="s">
        <v>404</v>
      </c>
      <c r="U782" s="34" t="s">
        <v>404</v>
      </c>
      <c r="V782" s="34">
        <v>810</v>
      </c>
      <c r="W782" s="34">
        <v>0</v>
      </c>
      <c r="X782" s="34">
        <v>1</v>
      </c>
      <c r="Y782" s="34">
        <v>356999</v>
      </c>
      <c r="Z782" s="35">
        <v>44761.875</v>
      </c>
      <c r="AA782" s="34" t="s">
        <v>401</v>
      </c>
      <c r="AB782" s="34">
        <v>0</v>
      </c>
      <c r="AC782" s="35"/>
      <c r="AD782" s="35">
        <v>44761.875</v>
      </c>
      <c r="AE782" s="35">
        <v>31150.875</v>
      </c>
      <c r="AF782" s="35">
        <v>44748.875</v>
      </c>
      <c r="AG782" s="35">
        <v>44725.875</v>
      </c>
      <c r="AH782" s="35">
        <v>44453.875</v>
      </c>
      <c r="AI782" s="34"/>
      <c r="AJ782" s="34">
        <v>0</v>
      </c>
      <c r="AK782" s="34">
        <v>0</v>
      </c>
      <c r="AL782" s="34">
        <v>0</v>
      </c>
      <c r="AM782" s="34">
        <v>0</v>
      </c>
      <c r="AN782" s="34">
        <v>0</v>
      </c>
      <c r="AO782" s="34">
        <v>0</v>
      </c>
      <c r="AP782" s="34" t="s">
        <v>389</v>
      </c>
      <c r="AQ782" s="34">
        <v>9</v>
      </c>
      <c r="AR782" s="34" t="s">
        <v>666</v>
      </c>
      <c r="AS782" s="34">
        <v>31573</v>
      </c>
      <c r="AT782" s="34">
        <v>315.73</v>
      </c>
      <c r="AU782" s="34" t="s">
        <v>408</v>
      </c>
      <c r="AV782" s="43" t="s">
        <v>1079</v>
      </c>
      <c r="AW782" t="str">
        <f t="shared" si="36"/>
        <v>824945460DXBXRX MXWHXDX GXNWXLVX272.18SIMSIMSIM8100135699944761.875ASPROLI - ENTIDADE FECHADA044761.87531150.87544748.87544725.87544453.875000000AMIL9AMIL FACIL S60 RJ QC S/COPART31573315.73ATIVORepasse</v>
      </c>
      <c r="AX782">
        <f t="shared" si="38"/>
        <v>1</v>
      </c>
      <c r="AY782">
        <v>7</v>
      </c>
      <c r="AZ782">
        <v>1</v>
      </c>
      <c r="BA782">
        <f t="shared" si="37"/>
        <v>1</v>
      </c>
    </row>
    <row r="783" spans="1:53">
      <c r="A783" s="33"/>
      <c r="B783" s="33"/>
      <c r="C783" s="33"/>
      <c r="D783" s="33"/>
      <c r="E783" s="33"/>
      <c r="F783" s="36"/>
      <c r="G783" s="33"/>
      <c r="H783" s="33"/>
      <c r="I783" s="33"/>
      <c r="J783" s="36">
        <v>82494546</v>
      </c>
      <c r="K783" s="30">
        <v>0</v>
      </c>
      <c r="L783" s="36" t="s">
        <v>1006</v>
      </c>
      <c r="M783" s="33"/>
      <c r="N783" s="33"/>
      <c r="O783" s="33"/>
      <c r="P783" s="33"/>
      <c r="Q783" s="33"/>
      <c r="R783" s="36">
        <v>272.18</v>
      </c>
      <c r="S783" s="36" t="s">
        <v>404</v>
      </c>
      <c r="T783" s="36" t="s">
        <v>404</v>
      </c>
      <c r="U783" s="36" t="s">
        <v>404</v>
      </c>
      <c r="V783" s="36">
        <v>810</v>
      </c>
      <c r="W783" s="36">
        <v>0</v>
      </c>
      <c r="X783" s="36">
        <v>1</v>
      </c>
      <c r="Y783" s="36">
        <v>356999</v>
      </c>
      <c r="Z783" s="37">
        <v>44761.875</v>
      </c>
      <c r="AA783" s="36" t="s">
        <v>401</v>
      </c>
      <c r="AB783" s="36">
        <v>0</v>
      </c>
      <c r="AC783" s="37"/>
      <c r="AD783" s="37">
        <v>44761.875</v>
      </c>
      <c r="AE783" s="37">
        <v>31150.875</v>
      </c>
      <c r="AF783" s="37">
        <v>44748.875</v>
      </c>
      <c r="AG783" s="37">
        <v>44725.875</v>
      </c>
      <c r="AH783" s="37">
        <v>44453.875</v>
      </c>
      <c r="AI783" s="36"/>
      <c r="AJ783" s="36">
        <v>0</v>
      </c>
      <c r="AK783" s="36">
        <v>0</v>
      </c>
      <c r="AL783" s="36">
        <v>0</v>
      </c>
      <c r="AM783" s="36">
        <v>0</v>
      </c>
      <c r="AN783" s="36">
        <v>0</v>
      </c>
      <c r="AO783" s="36">
        <v>0</v>
      </c>
      <c r="AP783" s="36" t="s">
        <v>389</v>
      </c>
      <c r="AQ783" s="36">
        <v>9</v>
      </c>
      <c r="AR783" s="36" t="s">
        <v>666</v>
      </c>
      <c r="AS783" s="36">
        <v>31573</v>
      </c>
      <c r="AT783" s="36">
        <v>315.73</v>
      </c>
      <c r="AU783" s="36" t="s">
        <v>408</v>
      </c>
      <c r="AV783" s="43" t="s">
        <v>1079</v>
      </c>
      <c r="AW783" t="str">
        <f t="shared" si="36"/>
        <v>824945460DXBXRX MXWHXDX GXNWXLVX272.18SIMSIMSIM8100135699944761.875ASPROLI - ENTIDADE FECHADA044761.87531150.87544748.87544725.87544453.875000000AMIL9AMIL FACIL S60 RJ QC S/COPART31573315.73ATIVORepasse</v>
      </c>
      <c r="AX783">
        <f t="shared" si="38"/>
        <v>1</v>
      </c>
      <c r="AY783">
        <v>7</v>
      </c>
      <c r="AZ783">
        <v>1</v>
      </c>
      <c r="BA783">
        <f t="shared" si="37"/>
        <v>1</v>
      </c>
    </row>
    <row r="784" spans="1:53">
      <c r="A784" s="33"/>
      <c r="B784" s="33"/>
      <c r="C784" s="33"/>
      <c r="D784" s="33"/>
      <c r="E784" s="33"/>
      <c r="F784" s="36"/>
      <c r="G784" s="33"/>
      <c r="H784" s="33"/>
      <c r="I784" s="33"/>
      <c r="J784" s="36">
        <v>82494583</v>
      </c>
      <c r="K784" s="30">
        <v>0</v>
      </c>
      <c r="L784" s="36" t="s">
        <v>1009</v>
      </c>
      <c r="M784" s="33"/>
      <c r="N784" s="33"/>
      <c r="O784" s="33"/>
      <c r="P784" s="33"/>
      <c r="Q784" s="33"/>
      <c r="R784" s="36">
        <v>272.18</v>
      </c>
      <c r="S784" s="36" t="s">
        <v>404</v>
      </c>
      <c r="T784" s="36" t="s">
        <v>404</v>
      </c>
      <c r="U784" s="36" t="s">
        <v>404</v>
      </c>
      <c r="V784" s="36">
        <v>810</v>
      </c>
      <c r="W784" s="36">
        <v>0</v>
      </c>
      <c r="X784" s="36">
        <v>1</v>
      </c>
      <c r="Y784" s="36">
        <v>358051</v>
      </c>
      <c r="Z784" s="37">
        <v>44761.875</v>
      </c>
      <c r="AA784" s="36" t="s">
        <v>401</v>
      </c>
      <c r="AB784" s="36">
        <v>0</v>
      </c>
      <c r="AC784" s="37"/>
      <c r="AD784" s="37">
        <v>44761.875</v>
      </c>
      <c r="AE784" s="37">
        <v>33770.875</v>
      </c>
      <c r="AF784" s="37">
        <v>44455.875</v>
      </c>
      <c r="AG784" s="37"/>
      <c r="AH784" s="37">
        <v>44453.875</v>
      </c>
      <c r="AI784" s="36"/>
      <c r="AJ784" s="36">
        <v>0</v>
      </c>
      <c r="AK784" s="36">
        <v>0</v>
      </c>
      <c r="AL784" s="36">
        <v>0</v>
      </c>
      <c r="AM784" s="36">
        <v>0</v>
      </c>
      <c r="AN784" s="36">
        <v>0</v>
      </c>
      <c r="AO784" s="36">
        <v>0</v>
      </c>
      <c r="AP784" s="36" t="s">
        <v>389</v>
      </c>
      <c r="AQ784" s="36">
        <v>9</v>
      </c>
      <c r="AR784" s="36" t="s">
        <v>666</v>
      </c>
      <c r="AS784" s="36">
        <v>31573</v>
      </c>
      <c r="AT784" s="36">
        <v>315.73</v>
      </c>
      <c r="AU784" s="36" t="s">
        <v>408</v>
      </c>
      <c r="AV784" s="43" t="s">
        <v>1079</v>
      </c>
      <c r="AW784" t="str">
        <f t="shared" si="36"/>
        <v>824945830TXX FXRRXXRX DX XNTX272.18SIMSIMSIM8100135805144761.875ASPROLI - ENTIDADE FECHADA044761.87533770.87544455.87544453.875000000AMIL9AMIL FACIL S60 RJ QC S/COPART31573315.73ATIVORepasse</v>
      </c>
      <c r="AX784">
        <f t="shared" si="38"/>
        <v>0</v>
      </c>
      <c r="AY784">
        <v>7</v>
      </c>
      <c r="AZ784">
        <v>1</v>
      </c>
      <c r="BA784">
        <f t="shared" si="37"/>
        <v>0</v>
      </c>
    </row>
    <row r="785" spans="1:53">
      <c r="A785" s="33"/>
      <c r="B785" s="33"/>
      <c r="C785" s="33"/>
      <c r="D785" s="33"/>
      <c r="E785" s="33"/>
      <c r="F785" s="34"/>
      <c r="G785" s="33"/>
      <c r="H785" s="33"/>
      <c r="I785" s="33"/>
      <c r="J785" s="34">
        <v>82494583</v>
      </c>
      <c r="K785" s="29">
        <v>0</v>
      </c>
      <c r="L785" s="34" t="s">
        <v>1009</v>
      </c>
      <c r="M785" s="33"/>
      <c r="N785" s="33"/>
      <c r="O785" s="33"/>
      <c r="P785" s="33"/>
      <c r="Q785" s="33"/>
      <c r="R785" s="34">
        <v>272.18</v>
      </c>
      <c r="S785" s="34" t="s">
        <v>404</v>
      </c>
      <c r="T785" s="34" t="s">
        <v>404</v>
      </c>
      <c r="U785" s="34" t="s">
        <v>404</v>
      </c>
      <c r="V785" s="34">
        <v>810</v>
      </c>
      <c r="W785" s="34">
        <v>0</v>
      </c>
      <c r="X785" s="34">
        <v>1</v>
      </c>
      <c r="Y785" s="34">
        <v>358051</v>
      </c>
      <c r="Z785" s="35">
        <v>44761.875</v>
      </c>
      <c r="AA785" s="34" t="s">
        <v>401</v>
      </c>
      <c r="AB785" s="34">
        <v>0</v>
      </c>
      <c r="AC785" s="35"/>
      <c r="AD785" s="35">
        <v>44761.875</v>
      </c>
      <c r="AE785" s="35">
        <v>33770.875</v>
      </c>
      <c r="AF785" s="35">
        <v>44455.875</v>
      </c>
      <c r="AG785" s="35"/>
      <c r="AH785" s="35">
        <v>44453.875</v>
      </c>
      <c r="AI785" s="34"/>
      <c r="AJ785" s="34">
        <v>0</v>
      </c>
      <c r="AK785" s="34">
        <v>0</v>
      </c>
      <c r="AL785" s="34">
        <v>0</v>
      </c>
      <c r="AM785" s="34">
        <v>0</v>
      </c>
      <c r="AN785" s="34">
        <v>0</v>
      </c>
      <c r="AO785" s="34">
        <v>0</v>
      </c>
      <c r="AP785" s="34" t="s">
        <v>389</v>
      </c>
      <c r="AQ785" s="34">
        <v>9</v>
      </c>
      <c r="AR785" s="34" t="s">
        <v>666</v>
      </c>
      <c r="AS785" s="34">
        <v>31573</v>
      </c>
      <c r="AT785" s="34">
        <v>315.73</v>
      </c>
      <c r="AU785" s="34" t="s">
        <v>408</v>
      </c>
      <c r="AV785" s="43" t="s">
        <v>1079</v>
      </c>
      <c r="AW785" t="str">
        <f t="shared" si="36"/>
        <v>824945830TXX FXRRXXRX DX XNTX272.18SIMSIMSIM8100135805144761.875ASPROLI - ENTIDADE FECHADA044761.87533770.87544455.87544453.875000000AMIL9AMIL FACIL S60 RJ QC S/COPART31573315.73ATIVORepasse</v>
      </c>
      <c r="AX785">
        <f t="shared" si="38"/>
        <v>1</v>
      </c>
      <c r="AY785">
        <v>7</v>
      </c>
      <c r="AZ785">
        <v>1</v>
      </c>
      <c r="BA785">
        <f t="shared" si="37"/>
        <v>1</v>
      </c>
    </row>
    <row r="786" spans="1:53">
      <c r="A786" s="33"/>
      <c r="B786" s="33"/>
      <c r="C786" s="33"/>
      <c r="D786" s="33"/>
      <c r="E786" s="33"/>
      <c r="F786" s="36"/>
      <c r="G786" s="33"/>
      <c r="H786" s="33"/>
      <c r="I786" s="33"/>
      <c r="J786" s="36">
        <v>82494583</v>
      </c>
      <c r="K786" s="30">
        <v>0</v>
      </c>
      <c r="L786" s="36" t="s">
        <v>1009</v>
      </c>
      <c r="M786" s="33"/>
      <c r="N786" s="33"/>
      <c r="O786" s="33"/>
      <c r="P786" s="33"/>
      <c r="Q786" s="33"/>
      <c r="R786" s="36">
        <v>272.18</v>
      </c>
      <c r="S786" s="36" t="s">
        <v>404</v>
      </c>
      <c r="T786" s="36" t="s">
        <v>404</v>
      </c>
      <c r="U786" s="36" t="s">
        <v>404</v>
      </c>
      <c r="V786" s="36">
        <v>810</v>
      </c>
      <c r="W786" s="36">
        <v>0</v>
      </c>
      <c r="X786" s="36">
        <v>1</v>
      </c>
      <c r="Y786" s="36">
        <v>358051</v>
      </c>
      <c r="Z786" s="37">
        <v>44761.875</v>
      </c>
      <c r="AA786" s="36" t="s">
        <v>401</v>
      </c>
      <c r="AB786" s="36">
        <v>0</v>
      </c>
      <c r="AC786" s="37"/>
      <c r="AD786" s="37">
        <v>44761.875</v>
      </c>
      <c r="AE786" s="37">
        <v>33770.875</v>
      </c>
      <c r="AF786" s="37">
        <v>44455.875</v>
      </c>
      <c r="AG786" s="37"/>
      <c r="AH786" s="37">
        <v>44453.875</v>
      </c>
      <c r="AI786" s="36"/>
      <c r="AJ786" s="36">
        <v>0</v>
      </c>
      <c r="AK786" s="36">
        <v>0</v>
      </c>
      <c r="AL786" s="36">
        <v>0</v>
      </c>
      <c r="AM786" s="36">
        <v>0</v>
      </c>
      <c r="AN786" s="36">
        <v>0</v>
      </c>
      <c r="AO786" s="36">
        <v>0</v>
      </c>
      <c r="AP786" s="36" t="s">
        <v>389</v>
      </c>
      <c r="AQ786" s="36">
        <v>9</v>
      </c>
      <c r="AR786" s="36" t="s">
        <v>666</v>
      </c>
      <c r="AS786" s="36">
        <v>31573</v>
      </c>
      <c r="AT786" s="36">
        <v>315.73</v>
      </c>
      <c r="AU786" s="36" t="s">
        <v>408</v>
      </c>
      <c r="AV786" s="43" t="s">
        <v>1079</v>
      </c>
      <c r="AW786" t="str">
        <f t="shared" si="36"/>
        <v>824945830TXX FXRRXXRX DX XNTX272.18SIMSIMSIM8100135805144761.875ASPROLI - ENTIDADE FECHADA044761.87533770.87544455.87544453.875000000AMIL9AMIL FACIL S60 RJ QC S/COPART31573315.73ATIVORepasse</v>
      </c>
      <c r="AX786">
        <f t="shared" si="38"/>
        <v>1</v>
      </c>
      <c r="AY786">
        <v>7</v>
      </c>
      <c r="AZ786">
        <v>1</v>
      </c>
      <c r="BA786">
        <f t="shared" si="37"/>
        <v>1</v>
      </c>
    </row>
    <row r="787" spans="1:53">
      <c r="A787" s="33"/>
      <c r="B787" s="33"/>
      <c r="C787" s="33"/>
      <c r="D787" s="33"/>
      <c r="E787" s="33"/>
      <c r="F787" s="34"/>
      <c r="G787" s="33"/>
      <c r="H787" s="33"/>
      <c r="I787" s="33"/>
      <c r="J787" s="34">
        <v>82494584</v>
      </c>
      <c r="K787" s="29">
        <v>0</v>
      </c>
      <c r="L787" s="34" t="s">
        <v>1010</v>
      </c>
      <c r="M787" s="33"/>
      <c r="N787" s="33"/>
      <c r="O787" s="33"/>
      <c r="P787" s="33"/>
      <c r="Q787" s="33"/>
      <c r="R787" s="34">
        <v>170.75</v>
      </c>
      <c r="S787" s="34" t="s">
        <v>404</v>
      </c>
      <c r="T787" s="34" t="s">
        <v>404</v>
      </c>
      <c r="U787" s="34" t="s">
        <v>404</v>
      </c>
      <c r="V787" s="34">
        <v>810</v>
      </c>
      <c r="W787" s="34">
        <v>0</v>
      </c>
      <c r="X787" s="34">
        <v>1</v>
      </c>
      <c r="Y787" s="34">
        <v>358051</v>
      </c>
      <c r="Z787" s="35">
        <v>44761.875</v>
      </c>
      <c r="AA787" s="34" t="s">
        <v>401</v>
      </c>
      <c r="AB787" s="34">
        <v>1</v>
      </c>
      <c r="AC787" s="35"/>
      <c r="AD787" s="35">
        <v>44761.875</v>
      </c>
      <c r="AE787" s="35">
        <v>43201.875</v>
      </c>
      <c r="AF787" s="35">
        <v>44455.875</v>
      </c>
      <c r="AG787" s="35"/>
      <c r="AH787" s="35">
        <v>44453.875</v>
      </c>
      <c r="AI787" s="34"/>
      <c r="AJ787" s="34">
        <v>0</v>
      </c>
      <c r="AK787" s="34">
        <v>0</v>
      </c>
      <c r="AL787" s="34">
        <v>0</v>
      </c>
      <c r="AM787" s="34">
        <v>0</v>
      </c>
      <c r="AN787" s="34">
        <v>0</v>
      </c>
      <c r="AO787" s="34">
        <v>0</v>
      </c>
      <c r="AP787" s="34" t="s">
        <v>389</v>
      </c>
      <c r="AQ787" s="34">
        <v>9</v>
      </c>
      <c r="AR787" s="34" t="s">
        <v>666</v>
      </c>
      <c r="AS787" s="34">
        <v>19806</v>
      </c>
      <c r="AT787" s="34">
        <v>198.06</v>
      </c>
      <c r="AU787" s="34" t="s">
        <v>408</v>
      </c>
      <c r="AV787" s="43" t="s">
        <v>1079</v>
      </c>
      <c r="AW787" t="str">
        <f t="shared" si="36"/>
        <v>824945840XPHYX VXTXRXX DX XNTX GXRWXX170.75SIMSIMSIM8100135805144761.875ASPROLI - ENTIDADE FECHADA144761.87543201.87544455.87544453.875000000AMIL9AMIL FACIL S60 RJ QC S/COPART19806198.06ATIVORepasse</v>
      </c>
      <c r="AX787">
        <f t="shared" si="38"/>
        <v>0</v>
      </c>
      <c r="AY787">
        <v>7</v>
      </c>
      <c r="AZ787">
        <v>1</v>
      </c>
      <c r="BA787">
        <f t="shared" si="37"/>
        <v>0</v>
      </c>
    </row>
    <row r="788" spans="1:53">
      <c r="A788" s="33"/>
      <c r="B788" s="33"/>
      <c r="C788" s="33"/>
      <c r="D788" s="33"/>
      <c r="E788" s="33"/>
      <c r="F788" s="36"/>
      <c r="G788" s="33"/>
      <c r="H788" s="33"/>
      <c r="I788" s="33"/>
      <c r="J788" s="36">
        <v>82494584</v>
      </c>
      <c r="K788" s="30">
        <v>0</v>
      </c>
      <c r="L788" s="36" t="s">
        <v>1010</v>
      </c>
      <c r="M788" s="33"/>
      <c r="N788" s="33"/>
      <c r="O788" s="33"/>
      <c r="P788" s="33"/>
      <c r="Q788" s="33"/>
      <c r="R788" s="36">
        <v>170.75</v>
      </c>
      <c r="S788" s="36" t="s">
        <v>404</v>
      </c>
      <c r="T788" s="36" t="s">
        <v>404</v>
      </c>
      <c r="U788" s="36" t="s">
        <v>404</v>
      </c>
      <c r="V788" s="36">
        <v>810</v>
      </c>
      <c r="W788" s="36">
        <v>0</v>
      </c>
      <c r="X788" s="36">
        <v>1</v>
      </c>
      <c r="Y788" s="36">
        <v>358051</v>
      </c>
      <c r="Z788" s="37">
        <v>44761.875</v>
      </c>
      <c r="AA788" s="36" t="s">
        <v>401</v>
      </c>
      <c r="AB788" s="36">
        <v>1</v>
      </c>
      <c r="AC788" s="37"/>
      <c r="AD788" s="37">
        <v>44761.875</v>
      </c>
      <c r="AE788" s="37">
        <v>43201.875</v>
      </c>
      <c r="AF788" s="37">
        <v>44455.875</v>
      </c>
      <c r="AG788" s="37"/>
      <c r="AH788" s="37">
        <v>44453.875</v>
      </c>
      <c r="AI788" s="36"/>
      <c r="AJ788" s="36">
        <v>0</v>
      </c>
      <c r="AK788" s="36">
        <v>0</v>
      </c>
      <c r="AL788" s="36">
        <v>0</v>
      </c>
      <c r="AM788" s="36">
        <v>0</v>
      </c>
      <c r="AN788" s="36">
        <v>0</v>
      </c>
      <c r="AO788" s="36">
        <v>0</v>
      </c>
      <c r="AP788" s="36" t="s">
        <v>389</v>
      </c>
      <c r="AQ788" s="36">
        <v>9</v>
      </c>
      <c r="AR788" s="36" t="s">
        <v>666</v>
      </c>
      <c r="AS788" s="36">
        <v>19806</v>
      </c>
      <c r="AT788" s="36">
        <v>198.06</v>
      </c>
      <c r="AU788" s="36" t="s">
        <v>408</v>
      </c>
      <c r="AV788" s="43" t="s">
        <v>1079</v>
      </c>
      <c r="AW788" t="str">
        <f t="shared" si="36"/>
        <v>824945840XPHYX VXTXRXX DX XNTX GXRWXX170.75SIMSIMSIM8100135805144761.875ASPROLI - ENTIDADE FECHADA144761.87543201.87544455.87544453.875000000AMIL9AMIL FACIL S60 RJ QC S/COPART19806198.06ATIVORepasse</v>
      </c>
      <c r="AX788">
        <f t="shared" si="38"/>
        <v>1</v>
      </c>
      <c r="AY788">
        <v>7</v>
      </c>
      <c r="AZ788">
        <v>1</v>
      </c>
      <c r="BA788">
        <f t="shared" si="37"/>
        <v>1</v>
      </c>
    </row>
    <row r="789" spans="1:53">
      <c r="A789" s="33"/>
      <c r="B789" s="33"/>
      <c r="C789" s="33"/>
      <c r="D789" s="33"/>
      <c r="E789" s="33"/>
      <c r="F789" s="34"/>
      <c r="G789" s="33"/>
      <c r="H789" s="33"/>
      <c r="I789" s="33"/>
      <c r="J789" s="34">
        <v>82494584</v>
      </c>
      <c r="K789" s="29">
        <v>0</v>
      </c>
      <c r="L789" s="34" t="s">
        <v>1010</v>
      </c>
      <c r="M789" s="33"/>
      <c r="N789" s="33"/>
      <c r="O789" s="33"/>
      <c r="P789" s="33"/>
      <c r="Q789" s="33"/>
      <c r="R789" s="34">
        <v>170.75</v>
      </c>
      <c r="S789" s="34" t="s">
        <v>404</v>
      </c>
      <c r="T789" s="34" t="s">
        <v>404</v>
      </c>
      <c r="U789" s="34" t="s">
        <v>404</v>
      </c>
      <c r="V789" s="34">
        <v>810</v>
      </c>
      <c r="W789" s="34">
        <v>0</v>
      </c>
      <c r="X789" s="34">
        <v>1</v>
      </c>
      <c r="Y789" s="34">
        <v>358051</v>
      </c>
      <c r="Z789" s="35">
        <v>44761.875</v>
      </c>
      <c r="AA789" s="34" t="s">
        <v>401</v>
      </c>
      <c r="AB789" s="34">
        <v>1</v>
      </c>
      <c r="AC789" s="35"/>
      <c r="AD789" s="35">
        <v>44761.875</v>
      </c>
      <c r="AE789" s="35">
        <v>43201.875</v>
      </c>
      <c r="AF789" s="35">
        <v>44455.875</v>
      </c>
      <c r="AG789" s="35"/>
      <c r="AH789" s="35">
        <v>44453.875</v>
      </c>
      <c r="AI789" s="34"/>
      <c r="AJ789" s="34">
        <v>0</v>
      </c>
      <c r="AK789" s="34">
        <v>0</v>
      </c>
      <c r="AL789" s="34">
        <v>0</v>
      </c>
      <c r="AM789" s="34">
        <v>0</v>
      </c>
      <c r="AN789" s="34">
        <v>0</v>
      </c>
      <c r="AO789" s="34">
        <v>0</v>
      </c>
      <c r="AP789" s="34" t="s">
        <v>389</v>
      </c>
      <c r="AQ789" s="34">
        <v>9</v>
      </c>
      <c r="AR789" s="34" t="s">
        <v>666</v>
      </c>
      <c r="AS789" s="34">
        <v>19806</v>
      </c>
      <c r="AT789" s="34">
        <v>198.06</v>
      </c>
      <c r="AU789" s="34" t="s">
        <v>408</v>
      </c>
      <c r="AV789" s="43" t="s">
        <v>1079</v>
      </c>
      <c r="AW789" t="str">
        <f t="shared" si="36"/>
        <v>824945840XPHYX VXTXRXX DX XNTX GXRWXX170.75SIMSIMSIM8100135805144761.875ASPROLI - ENTIDADE FECHADA144761.87543201.87544455.87544453.875000000AMIL9AMIL FACIL S60 RJ QC S/COPART19806198.06ATIVORepasse</v>
      </c>
      <c r="AX789">
        <f t="shared" si="38"/>
        <v>1</v>
      </c>
      <c r="AY789">
        <v>7</v>
      </c>
      <c r="AZ789">
        <v>1</v>
      </c>
      <c r="BA789">
        <f t="shared" si="37"/>
        <v>1</v>
      </c>
    </row>
    <row r="790" spans="1:53">
      <c r="A790" s="33"/>
      <c r="B790" s="33"/>
      <c r="C790" s="33"/>
      <c r="D790" s="33"/>
      <c r="E790" s="33"/>
      <c r="F790" s="34"/>
      <c r="G790" s="33"/>
      <c r="H790" s="33"/>
      <c r="I790" s="33"/>
      <c r="J790" s="34">
        <v>82494592</v>
      </c>
      <c r="K790" s="29">
        <v>0</v>
      </c>
      <c r="L790" s="34" t="s">
        <v>1016</v>
      </c>
      <c r="M790" s="33"/>
      <c r="N790" s="33"/>
      <c r="O790" s="33"/>
      <c r="P790" s="33"/>
      <c r="Q790" s="33"/>
      <c r="R790" s="34">
        <v>418.12</v>
      </c>
      <c r="S790" s="34" t="s">
        <v>404</v>
      </c>
      <c r="T790" s="34" t="s">
        <v>386</v>
      </c>
      <c r="U790" s="34" t="s">
        <v>386</v>
      </c>
      <c r="V790" s="34">
        <v>810</v>
      </c>
      <c r="W790" s="34">
        <v>0</v>
      </c>
      <c r="X790" s="34">
        <v>1</v>
      </c>
      <c r="Y790" s="34">
        <v>358918</v>
      </c>
      <c r="Z790" s="35">
        <v>44761.875</v>
      </c>
      <c r="AA790" s="34" t="s">
        <v>401</v>
      </c>
      <c r="AB790" s="34">
        <v>0</v>
      </c>
      <c r="AC790" s="35">
        <v>44675.875</v>
      </c>
      <c r="AD790" s="35">
        <v>44761.875</v>
      </c>
      <c r="AE790" s="35">
        <v>26060.875</v>
      </c>
      <c r="AF790" s="35">
        <v>44675.875</v>
      </c>
      <c r="AG790" s="35"/>
      <c r="AH790" s="35">
        <v>44453.875</v>
      </c>
      <c r="AI790" s="34"/>
      <c r="AJ790" s="34">
        <v>0</v>
      </c>
      <c r="AK790" s="34">
        <v>0</v>
      </c>
      <c r="AL790" s="34">
        <v>0</v>
      </c>
      <c r="AM790" s="34">
        <v>0</v>
      </c>
      <c r="AN790" s="34">
        <v>0</v>
      </c>
      <c r="AO790" s="34">
        <v>0</v>
      </c>
      <c r="AP790" s="34" t="s">
        <v>389</v>
      </c>
      <c r="AQ790" s="34">
        <v>9</v>
      </c>
      <c r="AR790" s="34" t="s">
        <v>666</v>
      </c>
      <c r="AS790" s="34">
        <v>48502</v>
      </c>
      <c r="AT790" s="34">
        <v>485.02</v>
      </c>
      <c r="AU790" s="34" t="s">
        <v>391</v>
      </c>
      <c r="AV790" s="43" t="s">
        <v>1079</v>
      </c>
      <c r="AW790" t="str">
        <f t="shared" si="36"/>
        <v>824945920XNTXNXX WLXXX XLX LXNHXRX418.12SIMNÃONÃO8100135891844761.875ASPROLI - ENTIDADE FECHADA044675.87544761.87526060.87544675.87544453.875000000AMIL9AMIL FACIL S60 RJ QC S/COPART48502485.02INATIVORepasse</v>
      </c>
      <c r="AX790">
        <f t="shared" si="38"/>
        <v>0</v>
      </c>
      <c r="AY790">
        <v>7</v>
      </c>
      <c r="AZ790">
        <v>1</v>
      </c>
      <c r="BA790">
        <f t="shared" si="37"/>
        <v>0</v>
      </c>
    </row>
    <row r="791" spans="1:53">
      <c r="A791" s="33"/>
      <c r="B791" s="33"/>
      <c r="C791" s="33"/>
      <c r="D791" s="33"/>
      <c r="E791" s="33"/>
      <c r="F791" s="36"/>
      <c r="G791" s="33"/>
      <c r="H791" s="33"/>
      <c r="I791" s="33"/>
      <c r="J791" s="36">
        <v>82494592</v>
      </c>
      <c r="K791" s="30">
        <v>0</v>
      </c>
      <c r="L791" s="36" t="s">
        <v>1016</v>
      </c>
      <c r="M791" s="33"/>
      <c r="N791" s="33"/>
      <c r="O791" s="33"/>
      <c r="P791" s="33"/>
      <c r="Q791" s="33"/>
      <c r="R791" s="36">
        <v>418.12</v>
      </c>
      <c r="S791" s="36" t="s">
        <v>404</v>
      </c>
      <c r="T791" s="36" t="s">
        <v>386</v>
      </c>
      <c r="U791" s="36" t="s">
        <v>386</v>
      </c>
      <c r="V791" s="36">
        <v>810</v>
      </c>
      <c r="W791" s="36">
        <v>0</v>
      </c>
      <c r="X791" s="36">
        <v>1</v>
      </c>
      <c r="Y791" s="36">
        <v>358918</v>
      </c>
      <c r="Z791" s="37">
        <v>44761.875</v>
      </c>
      <c r="AA791" s="36" t="s">
        <v>401</v>
      </c>
      <c r="AB791" s="36">
        <v>0</v>
      </c>
      <c r="AC791" s="37">
        <v>44675.875</v>
      </c>
      <c r="AD791" s="37">
        <v>44761.875</v>
      </c>
      <c r="AE791" s="37">
        <v>26060.875</v>
      </c>
      <c r="AF791" s="37">
        <v>44675.875</v>
      </c>
      <c r="AG791" s="37"/>
      <c r="AH791" s="37">
        <v>44453.875</v>
      </c>
      <c r="AI791" s="36"/>
      <c r="AJ791" s="36">
        <v>0</v>
      </c>
      <c r="AK791" s="36">
        <v>0</v>
      </c>
      <c r="AL791" s="36">
        <v>0</v>
      </c>
      <c r="AM791" s="36">
        <v>0</v>
      </c>
      <c r="AN791" s="36">
        <v>0</v>
      </c>
      <c r="AO791" s="36">
        <v>0</v>
      </c>
      <c r="AP791" s="36" t="s">
        <v>389</v>
      </c>
      <c r="AQ791" s="36">
        <v>9</v>
      </c>
      <c r="AR791" s="36" t="s">
        <v>666</v>
      </c>
      <c r="AS791" s="36">
        <v>48502</v>
      </c>
      <c r="AT791" s="36">
        <v>485.02</v>
      </c>
      <c r="AU791" s="36" t="s">
        <v>391</v>
      </c>
      <c r="AV791" s="43" t="s">
        <v>1079</v>
      </c>
      <c r="AW791" t="str">
        <f t="shared" si="36"/>
        <v>824945920XNTXNXX WLXXX XLX LXNHXRX418.12SIMNÃONÃO8100135891844761.875ASPROLI - ENTIDADE FECHADA044675.87544761.87526060.87544675.87544453.875000000AMIL9AMIL FACIL S60 RJ QC S/COPART48502485.02INATIVORepasse</v>
      </c>
      <c r="AX791">
        <f t="shared" si="38"/>
        <v>1</v>
      </c>
      <c r="AY791">
        <v>7</v>
      </c>
      <c r="AZ791">
        <v>1</v>
      </c>
      <c r="BA791">
        <f t="shared" si="37"/>
        <v>1</v>
      </c>
    </row>
    <row r="792" spans="1:53">
      <c r="A792" s="33"/>
      <c r="B792" s="33"/>
      <c r="C792" s="33"/>
      <c r="D792" s="33"/>
      <c r="E792" s="33"/>
      <c r="F792" s="34"/>
      <c r="G792" s="33"/>
      <c r="H792" s="33"/>
      <c r="I792" s="33"/>
      <c r="J792" s="34">
        <v>82494592</v>
      </c>
      <c r="K792" s="29">
        <v>0</v>
      </c>
      <c r="L792" s="34" t="s">
        <v>1016</v>
      </c>
      <c r="M792" s="33"/>
      <c r="N792" s="33"/>
      <c r="O792" s="33"/>
      <c r="P792" s="33"/>
      <c r="Q792" s="33"/>
      <c r="R792" s="34">
        <v>418.12</v>
      </c>
      <c r="S792" s="34" t="s">
        <v>404</v>
      </c>
      <c r="T792" s="34" t="s">
        <v>386</v>
      </c>
      <c r="U792" s="34" t="s">
        <v>386</v>
      </c>
      <c r="V792" s="34">
        <v>810</v>
      </c>
      <c r="W792" s="34">
        <v>0</v>
      </c>
      <c r="X792" s="34">
        <v>1</v>
      </c>
      <c r="Y792" s="34">
        <v>358918</v>
      </c>
      <c r="Z792" s="35">
        <v>44761.875</v>
      </c>
      <c r="AA792" s="34" t="s">
        <v>401</v>
      </c>
      <c r="AB792" s="34">
        <v>0</v>
      </c>
      <c r="AC792" s="35">
        <v>44675.875</v>
      </c>
      <c r="AD792" s="35">
        <v>44761.875</v>
      </c>
      <c r="AE792" s="35">
        <v>26060.875</v>
      </c>
      <c r="AF792" s="35">
        <v>44675.875</v>
      </c>
      <c r="AG792" s="35"/>
      <c r="AH792" s="35">
        <v>44453.875</v>
      </c>
      <c r="AI792" s="34"/>
      <c r="AJ792" s="34">
        <v>0</v>
      </c>
      <c r="AK792" s="34">
        <v>0</v>
      </c>
      <c r="AL792" s="34">
        <v>0</v>
      </c>
      <c r="AM792" s="34">
        <v>0</v>
      </c>
      <c r="AN792" s="34">
        <v>0</v>
      </c>
      <c r="AO792" s="34">
        <v>0</v>
      </c>
      <c r="AP792" s="34" t="s">
        <v>389</v>
      </c>
      <c r="AQ792" s="34">
        <v>9</v>
      </c>
      <c r="AR792" s="34" t="s">
        <v>666</v>
      </c>
      <c r="AS792" s="34">
        <v>48502</v>
      </c>
      <c r="AT792" s="34">
        <v>485.02</v>
      </c>
      <c r="AU792" s="34" t="s">
        <v>391</v>
      </c>
      <c r="AV792" s="43" t="s">
        <v>1079</v>
      </c>
      <c r="AW792" t="str">
        <f t="shared" si="36"/>
        <v>824945920XNTXNXX WLXXX XLX LXNHXRX418.12SIMNÃONÃO8100135891844761.875ASPROLI - ENTIDADE FECHADA044675.87544761.87526060.87544675.87544453.875000000AMIL9AMIL FACIL S60 RJ QC S/COPART48502485.02INATIVORepasse</v>
      </c>
      <c r="AX792">
        <f t="shared" si="38"/>
        <v>1</v>
      </c>
      <c r="AY792">
        <v>7</v>
      </c>
      <c r="AZ792">
        <v>1</v>
      </c>
      <c r="BA792">
        <f t="shared" si="37"/>
        <v>1</v>
      </c>
    </row>
    <row r="793" spans="1:53">
      <c r="A793" s="33"/>
      <c r="B793" s="33"/>
      <c r="C793" s="33"/>
      <c r="D793" s="33"/>
      <c r="E793" s="33"/>
      <c r="F793" s="36"/>
      <c r="G793" s="33"/>
      <c r="H793" s="33"/>
      <c r="I793" s="33"/>
      <c r="J793" s="36">
        <v>82494593</v>
      </c>
      <c r="K793" s="30">
        <v>0</v>
      </c>
      <c r="L793" s="36" t="s">
        <v>1017</v>
      </c>
      <c r="M793" s="33"/>
      <c r="N793" s="33"/>
      <c r="O793" s="33"/>
      <c r="P793" s="33"/>
      <c r="Q793" s="33"/>
      <c r="R793" s="36">
        <v>227.01</v>
      </c>
      <c r="S793" s="36" t="s">
        <v>404</v>
      </c>
      <c r="T793" s="36" t="s">
        <v>386</v>
      </c>
      <c r="U793" s="36" t="s">
        <v>386</v>
      </c>
      <c r="V793" s="36">
        <v>810</v>
      </c>
      <c r="W793" s="36">
        <v>0</v>
      </c>
      <c r="X793" s="36">
        <v>1</v>
      </c>
      <c r="Y793" s="36">
        <v>358918</v>
      </c>
      <c r="Z793" s="37">
        <v>44761.875</v>
      </c>
      <c r="AA793" s="36" t="s">
        <v>401</v>
      </c>
      <c r="AB793" s="36">
        <v>1</v>
      </c>
      <c r="AC793" s="37">
        <v>44675.875</v>
      </c>
      <c r="AD793" s="37">
        <v>44761.875</v>
      </c>
      <c r="AE793" s="37">
        <v>34350.916666666664</v>
      </c>
      <c r="AF793" s="37">
        <v>44675.875</v>
      </c>
      <c r="AG793" s="37"/>
      <c r="AH793" s="37">
        <v>44453.875</v>
      </c>
      <c r="AI793" s="36"/>
      <c r="AJ793" s="36">
        <v>0</v>
      </c>
      <c r="AK793" s="36">
        <v>0</v>
      </c>
      <c r="AL793" s="36">
        <v>0</v>
      </c>
      <c r="AM793" s="36">
        <v>0</v>
      </c>
      <c r="AN793" s="36">
        <v>0</v>
      </c>
      <c r="AO793" s="36">
        <v>0</v>
      </c>
      <c r="AP793" s="36" t="s">
        <v>389</v>
      </c>
      <c r="AQ793" s="36">
        <v>9</v>
      </c>
      <c r="AR793" s="36" t="s">
        <v>666</v>
      </c>
      <c r="AS793" s="36">
        <v>26333</v>
      </c>
      <c r="AT793" s="36">
        <v>263.33</v>
      </c>
      <c r="AU793" s="36" t="s">
        <v>391</v>
      </c>
      <c r="AV793" s="43" t="s">
        <v>1079</v>
      </c>
      <c r="AW793" t="str">
        <f t="shared" si="36"/>
        <v>824945930NXYDXL XLX LXNHXRX PXULXNX227.01SIMNÃONÃO8100135891844761.875ASPROLI - ENTIDADE FECHADA144675.87544761.87534350.916666666744675.87544453.875000000AMIL9AMIL FACIL S60 RJ QC S/COPART26333263.33INATIVORepasse</v>
      </c>
      <c r="AX793">
        <f t="shared" si="38"/>
        <v>0</v>
      </c>
      <c r="AY793">
        <v>7</v>
      </c>
      <c r="AZ793">
        <v>1</v>
      </c>
      <c r="BA793">
        <f t="shared" si="37"/>
        <v>0</v>
      </c>
    </row>
    <row r="794" spans="1:53">
      <c r="A794" s="33"/>
      <c r="B794" s="33"/>
      <c r="C794" s="33"/>
      <c r="D794" s="33"/>
      <c r="E794" s="33"/>
      <c r="F794" s="34"/>
      <c r="G794" s="33"/>
      <c r="H794" s="33"/>
      <c r="I794" s="33"/>
      <c r="J794" s="34">
        <v>82494593</v>
      </c>
      <c r="K794" s="29">
        <v>0</v>
      </c>
      <c r="L794" s="34" t="s">
        <v>1017</v>
      </c>
      <c r="M794" s="33"/>
      <c r="N794" s="33"/>
      <c r="O794" s="33"/>
      <c r="P794" s="33"/>
      <c r="Q794" s="33"/>
      <c r="R794" s="34">
        <v>227.01</v>
      </c>
      <c r="S794" s="34" t="s">
        <v>404</v>
      </c>
      <c r="T794" s="34" t="s">
        <v>386</v>
      </c>
      <c r="U794" s="34" t="s">
        <v>386</v>
      </c>
      <c r="V794" s="34">
        <v>810</v>
      </c>
      <c r="W794" s="34">
        <v>0</v>
      </c>
      <c r="X794" s="34">
        <v>1</v>
      </c>
      <c r="Y794" s="34">
        <v>358918</v>
      </c>
      <c r="Z794" s="35">
        <v>44761.875</v>
      </c>
      <c r="AA794" s="34" t="s">
        <v>401</v>
      </c>
      <c r="AB794" s="34">
        <v>1</v>
      </c>
      <c r="AC794" s="35">
        <v>44675.875</v>
      </c>
      <c r="AD794" s="35">
        <v>44761.875</v>
      </c>
      <c r="AE794" s="35">
        <v>34350.916666666664</v>
      </c>
      <c r="AF794" s="35">
        <v>44675.875</v>
      </c>
      <c r="AG794" s="35"/>
      <c r="AH794" s="35">
        <v>44453.875</v>
      </c>
      <c r="AI794" s="34"/>
      <c r="AJ794" s="34">
        <v>0</v>
      </c>
      <c r="AK794" s="34">
        <v>0</v>
      </c>
      <c r="AL794" s="34">
        <v>0</v>
      </c>
      <c r="AM794" s="34">
        <v>0</v>
      </c>
      <c r="AN794" s="34">
        <v>0</v>
      </c>
      <c r="AO794" s="34">
        <v>0</v>
      </c>
      <c r="AP794" s="34" t="s">
        <v>389</v>
      </c>
      <c r="AQ794" s="34">
        <v>9</v>
      </c>
      <c r="AR794" s="34" t="s">
        <v>666</v>
      </c>
      <c r="AS794" s="34">
        <v>26333</v>
      </c>
      <c r="AT794" s="34">
        <v>263.33</v>
      </c>
      <c r="AU794" s="34" t="s">
        <v>391</v>
      </c>
      <c r="AV794" s="43" t="s">
        <v>1079</v>
      </c>
      <c r="AW794" t="str">
        <f t="shared" si="36"/>
        <v>824945930NXYDXL XLX LXNHXRX PXULXNX227.01SIMNÃONÃO8100135891844761.875ASPROLI - ENTIDADE FECHADA144675.87544761.87534350.916666666744675.87544453.875000000AMIL9AMIL FACIL S60 RJ QC S/COPART26333263.33INATIVORepasse</v>
      </c>
      <c r="AX794">
        <f t="shared" si="38"/>
        <v>1</v>
      </c>
      <c r="AY794">
        <v>7</v>
      </c>
      <c r="AZ794">
        <v>1</v>
      </c>
      <c r="BA794">
        <f t="shared" si="37"/>
        <v>1</v>
      </c>
    </row>
    <row r="795" spans="1:53">
      <c r="A795" s="33"/>
      <c r="B795" s="33"/>
      <c r="C795" s="33"/>
      <c r="D795" s="33"/>
      <c r="E795" s="33"/>
      <c r="F795" s="36"/>
      <c r="G795" s="33"/>
      <c r="H795" s="33"/>
      <c r="I795" s="33"/>
      <c r="J795" s="36">
        <v>82494593</v>
      </c>
      <c r="K795" s="30">
        <v>0</v>
      </c>
      <c r="L795" s="36" t="s">
        <v>1017</v>
      </c>
      <c r="M795" s="33"/>
      <c r="N795" s="33"/>
      <c r="O795" s="33"/>
      <c r="P795" s="33"/>
      <c r="Q795" s="33"/>
      <c r="R795" s="36">
        <v>227.01</v>
      </c>
      <c r="S795" s="36" t="s">
        <v>404</v>
      </c>
      <c r="T795" s="36" t="s">
        <v>386</v>
      </c>
      <c r="U795" s="36" t="s">
        <v>386</v>
      </c>
      <c r="V795" s="36">
        <v>810</v>
      </c>
      <c r="W795" s="36">
        <v>0</v>
      </c>
      <c r="X795" s="36">
        <v>1</v>
      </c>
      <c r="Y795" s="36">
        <v>358918</v>
      </c>
      <c r="Z795" s="37">
        <v>44761.875</v>
      </c>
      <c r="AA795" s="36" t="s">
        <v>401</v>
      </c>
      <c r="AB795" s="36">
        <v>1</v>
      </c>
      <c r="AC795" s="37">
        <v>44675.875</v>
      </c>
      <c r="AD795" s="37">
        <v>44761.875</v>
      </c>
      <c r="AE795" s="37">
        <v>34350.916666666664</v>
      </c>
      <c r="AF795" s="37">
        <v>44675.875</v>
      </c>
      <c r="AG795" s="37"/>
      <c r="AH795" s="37">
        <v>44453.875</v>
      </c>
      <c r="AI795" s="36"/>
      <c r="AJ795" s="36">
        <v>0</v>
      </c>
      <c r="AK795" s="36">
        <v>0</v>
      </c>
      <c r="AL795" s="36">
        <v>0</v>
      </c>
      <c r="AM795" s="36">
        <v>0</v>
      </c>
      <c r="AN795" s="36">
        <v>0</v>
      </c>
      <c r="AO795" s="36">
        <v>0</v>
      </c>
      <c r="AP795" s="36" t="s">
        <v>389</v>
      </c>
      <c r="AQ795" s="36">
        <v>9</v>
      </c>
      <c r="AR795" s="36" t="s">
        <v>666</v>
      </c>
      <c r="AS795" s="36">
        <v>26333</v>
      </c>
      <c r="AT795" s="36">
        <v>263.33</v>
      </c>
      <c r="AU795" s="36" t="s">
        <v>391</v>
      </c>
      <c r="AV795" s="43" t="s">
        <v>1079</v>
      </c>
      <c r="AW795" t="str">
        <f t="shared" si="36"/>
        <v>824945930NXYDXL XLX LXNHXRX PXULXNX227.01SIMNÃONÃO8100135891844761.875ASPROLI - ENTIDADE FECHADA144675.87544761.87534350.916666666744675.87544453.875000000AMIL9AMIL FACIL S60 RJ QC S/COPART26333263.33INATIVORepasse</v>
      </c>
      <c r="AX795">
        <f t="shared" si="38"/>
        <v>1</v>
      </c>
      <c r="AY795">
        <v>7</v>
      </c>
      <c r="AZ795">
        <v>1</v>
      </c>
      <c r="BA795">
        <f t="shared" si="37"/>
        <v>1</v>
      </c>
    </row>
    <row r="796" spans="1:53">
      <c r="A796" s="33"/>
      <c r="B796" s="33"/>
      <c r="C796" s="33"/>
      <c r="D796" s="33"/>
      <c r="E796" s="33"/>
      <c r="F796" s="36"/>
      <c r="G796" s="33"/>
      <c r="H796" s="33"/>
      <c r="I796" s="33"/>
      <c r="J796" s="36">
        <v>82590007</v>
      </c>
      <c r="K796" s="30">
        <v>0</v>
      </c>
      <c r="L796" s="36" t="s">
        <v>671</v>
      </c>
      <c r="M796" s="33"/>
      <c r="N796" s="33"/>
      <c r="O796" s="33"/>
      <c r="P796" s="33"/>
      <c r="Q796" s="33"/>
      <c r="R796" s="36">
        <v>304.04000000000002</v>
      </c>
      <c r="S796" s="36" t="s">
        <v>404</v>
      </c>
      <c r="T796" s="36" t="s">
        <v>404</v>
      </c>
      <c r="U796" s="36" t="s">
        <v>404</v>
      </c>
      <c r="V796" s="36">
        <v>810</v>
      </c>
      <c r="W796" s="36">
        <v>0</v>
      </c>
      <c r="X796" s="36">
        <v>1</v>
      </c>
      <c r="Y796" s="36">
        <v>361832</v>
      </c>
      <c r="Z796" s="37">
        <v>44777.875</v>
      </c>
      <c r="AA796" s="36" t="s">
        <v>401</v>
      </c>
      <c r="AB796" s="36">
        <v>0</v>
      </c>
      <c r="AC796" s="37"/>
      <c r="AD796" s="37">
        <v>44777.875</v>
      </c>
      <c r="AE796" s="37">
        <v>29571.916666666668</v>
      </c>
      <c r="AF796" s="37">
        <v>44530.875</v>
      </c>
      <c r="AG796" s="37">
        <v>44529.875</v>
      </c>
      <c r="AH796" s="37">
        <v>44469.875</v>
      </c>
      <c r="AI796" s="36"/>
      <c r="AJ796" s="36">
        <v>0</v>
      </c>
      <c r="AK796" s="36">
        <v>0</v>
      </c>
      <c r="AL796" s="36">
        <v>0</v>
      </c>
      <c r="AM796" s="36">
        <v>0</v>
      </c>
      <c r="AN796" s="36">
        <v>0</v>
      </c>
      <c r="AO796" s="36">
        <v>0</v>
      </c>
      <c r="AP796" s="36" t="s">
        <v>389</v>
      </c>
      <c r="AQ796" s="36">
        <v>9</v>
      </c>
      <c r="AR796" s="36" t="s">
        <v>666</v>
      </c>
      <c r="AS796" s="36">
        <v>35269</v>
      </c>
      <c r="AT796" s="36">
        <v>352.69</v>
      </c>
      <c r="AU796" s="36" t="s">
        <v>408</v>
      </c>
      <c r="AV796" s="43" t="s">
        <v>1079</v>
      </c>
      <c r="AW796" t="str">
        <f t="shared" si="36"/>
        <v>825900070MXWHXLLX JXRGX VXXNX VXVXRXNX304.04SIMSIMSIM8100136183244777.875ASPROLI - ENTIDADE FECHADA044777.87529571.916666666744530.87544529.87544469.875000000AMIL9AMIL FACIL S60 RJ QC S/COPART35269352.69ATIVORepasse</v>
      </c>
      <c r="AX796">
        <f t="shared" si="38"/>
        <v>0</v>
      </c>
      <c r="AY796">
        <v>8</v>
      </c>
      <c r="AZ796">
        <v>1</v>
      </c>
      <c r="BA796">
        <f t="shared" si="37"/>
        <v>0</v>
      </c>
    </row>
    <row r="797" spans="1:53">
      <c r="A797" s="33"/>
      <c r="B797" s="33"/>
      <c r="C797" s="33"/>
      <c r="D797" s="33"/>
      <c r="E797" s="33"/>
      <c r="F797" s="34"/>
      <c r="G797" s="33"/>
      <c r="H797" s="33"/>
      <c r="I797" s="33"/>
      <c r="J797" s="34">
        <v>82590010</v>
      </c>
      <c r="K797" s="29">
        <v>0</v>
      </c>
      <c r="L797" s="34" t="s">
        <v>674</v>
      </c>
      <c r="M797" s="33"/>
      <c r="N797" s="33"/>
      <c r="O797" s="33"/>
      <c r="P797" s="33"/>
      <c r="Q797" s="33"/>
      <c r="R797" s="34">
        <v>419.87</v>
      </c>
      <c r="S797" s="34" t="s">
        <v>404</v>
      </c>
      <c r="T797" s="34" t="s">
        <v>404</v>
      </c>
      <c r="U797" s="34" t="s">
        <v>404</v>
      </c>
      <c r="V797" s="34">
        <v>810</v>
      </c>
      <c r="W797" s="34">
        <v>0</v>
      </c>
      <c r="X797" s="34">
        <v>1</v>
      </c>
      <c r="Y797" s="34">
        <v>362759</v>
      </c>
      <c r="Z797" s="35">
        <v>44777.875</v>
      </c>
      <c r="AA797" s="34" t="s">
        <v>401</v>
      </c>
      <c r="AB797" s="34">
        <v>0</v>
      </c>
      <c r="AC797" s="35"/>
      <c r="AD797" s="35">
        <v>44777.875</v>
      </c>
      <c r="AE797" s="35">
        <v>28359.875</v>
      </c>
      <c r="AF797" s="35">
        <v>44472.875</v>
      </c>
      <c r="AG797" s="35"/>
      <c r="AH797" s="35">
        <v>44469.875</v>
      </c>
      <c r="AI797" s="34"/>
      <c r="AJ797" s="34">
        <v>0</v>
      </c>
      <c r="AK797" s="34">
        <v>0</v>
      </c>
      <c r="AL797" s="34">
        <v>0</v>
      </c>
      <c r="AM797" s="34">
        <v>0</v>
      </c>
      <c r="AN797" s="34">
        <v>0</v>
      </c>
      <c r="AO797" s="34">
        <v>0</v>
      </c>
      <c r="AP797" s="34" t="s">
        <v>389</v>
      </c>
      <c r="AQ797" s="34">
        <v>9</v>
      </c>
      <c r="AR797" s="34" t="s">
        <v>666</v>
      </c>
      <c r="AS797" s="34">
        <v>48705</v>
      </c>
      <c r="AT797" s="34">
        <v>487.05</v>
      </c>
      <c r="AU797" s="34" t="s">
        <v>408</v>
      </c>
      <c r="AV797" s="43" t="s">
        <v>1079</v>
      </c>
      <c r="AW797" t="str">
        <f t="shared" si="36"/>
        <v>825900100XLXXNDRX FRXXTXG MXLX RXDRXGUX419.87SIMSIMSIM8100136275944777.875ASPROLI - ENTIDADE FECHADA044777.87528359.87544472.87544469.875000000AMIL9AMIL FACIL S60 RJ QC S/COPART48705487.05ATIVORepasse</v>
      </c>
      <c r="AX797">
        <f t="shared" si="38"/>
        <v>0</v>
      </c>
      <c r="AY797">
        <v>8</v>
      </c>
      <c r="AZ797">
        <v>1</v>
      </c>
      <c r="BA797">
        <f t="shared" si="37"/>
        <v>0</v>
      </c>
    </row>
    <row r="798" spans="1:53">
      <c r="A798" s="33"/>
      <c r="B798" s="33"/>
      <c r="C798" s="33"/>
      <c r="D798" s="33"/>
      <c r="E798" s="33"/>
      <c r="F798" s="36"/>
      <c r="G798" s="33"/>
      <c r="H798" s="33"/>
      <c r="I798" s="33"/>
      <c r="J798" s="36">
        <v>82610189</v>
      </c>
      <c r="K798" s="30">
        <v>0</v>
      </c>
      <c r="L798" s="36" t="s">
        <v>663</v>
      </c>
      <c r="M798" s="33"/>
      <c r="N798" s="33"/>
      <c r="O798" s="33"/>
      <c r="P798" s="33"/>
      <c r="Q798" s="33"/>
      <c r="R798" s="36">
        <v>276.68</v>
      </c>
      <c r="S798" s="36" t="s">
        <v>404</v>
      </c>
      <c r="T798" s="36" t="s">
        <v>404</v>
      </c>
      <c r="U798" s="36" t="s">
        <v>404</v>
      </c>
      <c r="V798" s="36">
        <v>810</v>
      </c>
      <c r="W798" s="36">
        <v>485442200</v>
      </c>
      <c r="X798" s="36">
        <v>1</v>
      </c>
      <c r="Y798" s="36">
        <v>358334</v>
      </c>
      <c r="Z798" s="37">
        <v>44777.875</v>
      </c>
      <c r="AA798" s="36" t="s">
        <v>401</v>
      </c>
      <c r="AB798" s="36">
        <v>0</v>
      </c>
      <c r="AC798" s="37"/>
      <c r="AD798" s="37">
        <v>44777.875</v>
      </c>
      <c r="AE798" s="37">
        <v>30048.875</v>
      </c>
      <c r="AF798" s="37">
        <v>44472.875</v>
      </c>
      <c r="AG798" s="37"/>
      <c r="AH798" s="37">
        <v>44469.875</v>
      </c>
      <c r="AI798" s="36"/>
      <c r="AJ798" s="36">
        <v>0</v>
      </c>
      <c r="AK798" s="36">
        <v>0</v>
      </c>
      <c r="AL798" s="36">
        <v>0</v>
      </c>
      <c r="AM798" s="36">
        <v>0</v>
      </c>
      <c r="AN798" s="36">
        <v>0</v>
      </c>
      <c r="AO798" s="36">
        <v>0</v>
      </c>
      <c r="AP798" s="36" t="s">
        <v>389</v>
      </c>
      <c r="AQ798" s="36">
        <v>9</v>
      </c>
      <c r="AR798" s="36" t="s">
        <v>664</v>
      </c>
      <c r="AS798" s="36">
        <v>32095</v>
      </c>
      <c r="AT798" s="36">
        <v>320.95</v>
      </c>
      <c r="AU798" s="36" t="s">
        <v>408</v>
      </c>
      <c r="AV798" s="43" t="s">
        <v>1079</v>
      </c>
      <c r="AW798" t="str">
        <f t="shared" si="36"/>
        <v>826101890DXUGLX DX XUZX276.68SIMSIMSIM810485442200135833444777.875ASPROLI - ENTIDADE FECHADA044777.87530048.87544472.87544469.875000000AMIL9AMIL FACIL S60 QC SP S/COPART32095320.95ATIVORepasse</v>
      </c>
      <c r="AX798">
        <f t="shared" si="38"/>
        <v>0</v>
      </c>
      <c r="AY798">
        <v>8</v>
      </c>
      <c r="AZ798">
        <v>1</v>
      </c>
      <c r="BA798">
        <f t="shared" si="37"/>
        <v>0</v>
      </c>
    </row>
    <row r="799" spans="1:53">
      <c r="A799" s="33"/>
      <c r="B799" s="33"/>
      <c r="C799" s="33"/>
      <c r="D799" s="33"/>
      <c r="E799" s="33"/>
      <c r="F799" s="34"/>
      <c r="G799" s="33"/>
      <c r="H799" s="33"/>
      <c r="I799" s="33"/>
      <c r="J799" s="34">
        <v>82610692</v>
      </c>
      <c r="K799" s="29">
        <v>0</v>
      </c>
      <c r="L799" s="34" t="s">
        <v>669</v>
      </c>
      <c r="M799" s="33"/>
      <c r="N799" s="33"/>
      <c r="O799" s="33"/>
      <c r="P799" s="33"/>
      <c r="Q799" s="33"/>
      <c r="R799" s="34">
        <v>2668.42</v>
      </c>
      <c r="S799" s="34" t="s">
        <v>404</v>
      </c>
      <c r="T799" s="34" t="s">
        <v>404</v>
      </c>
      <c r="U799" s="34" t="s">
        <v>404</v>
      </c>
      <c r="V799" s="34">
        <v>810</v>
      </c>
      <c r="W799" s="34">
        <v>485421207</v>
      </c>
      <c r="X799" s="34">
        <v>1</v>
      </c>
      <c r="Y799" s="34">
        <v>361185</v>
      </c>
      <c r="Z799" s="35">
        <v>44777.875</v>
      </c>
      <c r="AA799" s="34" t="s">
        <v>401</v>
      </c>
      <c r="AB799" s="34">
        <v>0</v>
      </c>
      <c r="AC799" s="35"/>
      <c r="AD799" s="35">
        <v>44777.875</v>
      </c>
      <c r="AE799" s="35">
        <v>21006.875</v>
      </c>
      <c r="AF799" s="35">
        <v>44472.875</v>
      </c>
      <c r="AG799" s="35"/>
      <c r="AH799" s="35">
        <v>44469.875</v>
      </c>
      <c r="AI799" s="34"/>
      <c r="AJ799" s="34">
        <v>0</v>
      </c>
      <c r="AK799" s="34">
        <v>0</v>
      </c>
      <c r="AL799" s="34">
        <v>0</v>
      </c>
      <c r="AM799" s="34">
        <v>0</v>
      </c>
      <c r="AN799" s="34">
        <v>0</v>
      </c>
      <c r="AO799" s="34">
        <v>0</v>
      </c>
      <c r="AP799" s="34" t="s">
        <v>389</v>
      </c>
      <c r="AQ799" s="34">
        <v>9</v>
      </c>
      <c r="AR799" s="34" t="s">
        <v>670</v>
      </c>
      <c r="AS799" s="34">
        <v>309537</v>
      </c>
      <c r="AT799" s="34">
        <v>3095.37</v>
      </c>
      <c r="AU799" s="34" t="s">
        <v>408</v>
      </c>
      <c r="AV799" s="43" t="s">
        <v>1079</v>
      </c>
      <c r="AW799" t="str">
        <f t="shared" si="36"/>
        <v>826106920MXRXX DX FXTXMX GUXRRX2668.42SIMSIMSIM810485421207136118544777.875ASPROLI - ENTIDADE FECHADA044777.87521006.87544472.87544469.875000000AMIL9AMIL S750 R1 QP S/COPART3095373095.37ATIVORepasse</v>
      </c>
      <c r="AX799">
        <f t="shared" si="38"/>
        <v>0</v>
      </c>
      <c r="AY799">
        <v>8</v>
      </c>
      <c r="AZ799">
        <v>1</v>
      </c>
      <c r="BA799">
        <f t="shared" si="37"/>
        <v>0</v>
      </c>
    </row>
    <row r="800" spans="1:53">
      <c r="A800" s="33"/>
      <c r="B800" s="33"/>
      <c r="C800" s="33"/>
      <c r="D800" s="33"/>
      <c r="E800" s="33"/>
      <c r="F800" s="34"/>
      <c r="G800" s="33"/>
      <c r="H800" s="33"/>
      <c r="I800" s="33"/>
      <c r="J800" s="34">
        <v>82610693</v>
      </c>
      <c r="K800" s="29">
        <v>0</v>
      </c>
      <c r="L800" s="34" t="s">
        <v>665</v>
      </c>
      <c r="M800" s="33"/>
      <c r="N800" s="33"/>
      <c r="O800" s="33"/>
      <c r="P800" s="33"/>
      <c r="Q800" s="33"/>
      <c r="R800" s="34">
        <v>350.18</v>
      </c>
      <c r="S800" s="34" t="s">
        <v>386</v>
      </c>
      <c r="T800" s="34" t="s">
        <v>386</v>
      </c>
      <c r="U800" s="34" t="s">
        <v>386</v>
      </c>
      <c r="V800" s="34">
        <v>810</v>
      </c>
      <c r="W800" s="34">
        <v>0</v>
      </c>
      <c r="X800" s="34">
        <v>1</v>
      </c>
      <c r="Y800" s="34">
        <v>359234</v>
      </c>
      <c r="Z800" s="35">
        <v>44777.875</v>
      </c>
      <c r="AA800" s="34" t="s">
        <v>401</v>
      </c>
      <c r="AB800" s="34">
        <v>0</v>
      </c>
      <c r="AC800" s="35">
        <v>44711.875</v>
      </c>
      <c r="AD800" s="35">
        <v>44777.875</v>
      </c>
      <c r="AE800" s="35">
        <v>27729.916666666668</v>
      </c>
      <c r="AF800" s="35">
        <v>44711.875</v>
      </c>
      <c r="AG800" s="35">
        <v>44711.875</v>
      </c>
      <c r="AH800" s="35">
        <v>44469.875</v>
      </c>
      <c r="AI800" s="34"/>
      <c r="AJ800" s="34">
        <v>0</v>
      </c>
      <c r="AK800" s="34">
        <v>0</v>
      </c>
      <c r="AL800" s="34">
        <v>0</v>
      </c>
      <c r="AM800" s="34">
        <v>0</v>
      </c>
      <c r="AN800" s="34">
        <v>0</v>
      </c>
      <c r="AO800" s="34">
        <v>0</v>
      </c>
      <c r="AP800" s="34" t="s">
        <v>389</v>
      </c>
      <c r="AQ800" s="34"/>
      <c r="AR800" s="34" t="s">
        <v>666</v>
      </c>
      <c r="AS800" s="34">
        <v>40621</v>
      </c>
      <c r="AT800" s="34">
        <v>406.21</v>
      </c>
      <c r="AU800" s="34" t="s">
        <v>391</v>
      </c>
      <c r="AV800" s="43" t="s">
        <v>1079</v>
      </c>
      <c r="AW800" t="str">
        <f t="shared" si="36"/>
        <v>826106930UXLX FXRRXXRX DX XNTX TXRRX350.18NÃONÃONÃO8100135923444777.875ASPROLI - ENTIDADE FECHADA044711.87544777.87527729.916666666744711.87544711.87544469.875000000AMILAMIL FACIL S60 RJ QC S/COPART40621406.21INATIVORepasse</v>
      </c>
      <c r="AX800">
        <f t="shared" si="38"/>
        <v>0</v>
      </c>
      <c r="AY800">
        <v>8</v>
      </c>
      <c r="AZ800">
        <v>1</v>
      </c>
      <c r="BA800">
        <f t="shared" si="37"/>
        <v>0</v>
      </c>
    </row>
    <row r="801" spans="1:53">
      <c r="A801" s="33"/>
      <c r="B801" s="33"/>
      <c r="C801" s="33"/>
      <c r="D801" s="33"/>
      <c r="E801" s="33"/>
      <c r="F801" s="36"/>
      <c r="G801" s="33"/>
      <c r="H801" s="33"/>
      <c r="I801" s="33"/>
      <c r="J801" s="36">
        <v>82610695</v>
      </c>
      <c r="K801" s="30">
        <v>0</v>
      </c>
      <c r="L801" s="36" t="s">
        <v>673</v>
      </c>
      <c r="M801" s="33"/>
      <c r="N801" s="33"/>
      <c r="O801" s="33"/>
      <c r="P801" s="33"/>
      <c r="Q801" s="33"/>
      <c r="R801" s="36">
        <v>501.33</v>
      </c>
      <c r="S801" s="36" t="s">
        <v>404</v>
      </c>
      <c r="T801" s="36" t="s">
        <v>404</v>
      </c>
      <c r="U801" s="36" t="s">
        <v>404</v>
      </c>
      <c r="V801" s="36">
        <v>810</v>
      </c>
      <c r="W801" s="36">
        <v>0</v>
      </c>
      <c r="X801" s="36">
        <v>1</v>
      </c>
      <c r="Y801" s="36">
        <v>362704</v>
      </c>
      <c r="Z801" s="37">
        <v>44777.875</v>
      </c>
      <c r="AA801" s="36" t="s">
        <v>401</v>
      </c>
      <c r="AB801" s="36">
        <v>0</v>
      </c>
      <c r="AC801" s="37"/>
      <c r="AD801" s="37">
        <v>44777.875</v>
      </c>
      <c r="AE801" s="37">
        <v>25602.916666666668</v>
      </c>
      <c r="AF801" s="37">
        <v>44745.875</v>
      </c>
      <c r="AG801" s="37">
        <v>44741.875</v>
      </c>
      <c r="AH801" s="37">
        <v>44469.875</v>
      </c>
      <c r="AI801" s="36"/>
      <c r="AJ801" s="36">
        <v>0</v>
      </c>
      <c r="AK801" s="36">
        <v>0</v>
      </c>
      <c r="AL801" s="36">
        <v>0</v>
      </c>
      <c r="AM801" s="36">
        <v>0</v>
      </c>
      <c r="AN801" s="36">
        <v>0</v>
      </c>
      <c r="AO801" s="36">
        <v>0</v>
      </c>
      <c r="AP801" s="36" t="s">
        <v>389</v>
      </c>
      <c r="AQ801" s="36">
        <v>9</v>
      </c>
      <c r="AR801" s="36" t="s">
        <v>666</v>
      </c>
      <c r="AS801" s="36">
        <v>58154</v>
      </c>
      <c r="AT801" s="36">
        <v>581.54</v>
      </c>
      <c r="AU801" s="36" t="s">
        <v>408</v>
      </c>
      <c r="AV801" s="43" t="s">
        <v>1079</v>
      </c>
      <c r="AW801" t="str">
        <f t="shared" si="36"/>
        <v>826106950LUWXXNX GXLVXX PXNHX501.33SIMSIMSIM8100136270444777.875ASPROLI - ENTIDADE FECHADA044777.87525602.916666666744745.87544741.87544469.875000000AMIL9AMIL FACIL S60 RJ QC S/COPART58154581.54ATIVORepasse</v>
      </c>
      <c r="AX801">
        <f t="shared" si="38"/>
        <v>0</v>
      </c>
      <c r="AY801">
        <v>8</v>
      </c>
      <c r="AZ801">
        <v>1</v>
      </c>
      <c r="BA801">
        <f t="shared" si="37"/>
        <v>0</v>
      </c>
    </row>
    <row r="802" spans="1:53">
      <c r="A802" s="33"/>
      <c r="B802" s="33"/>
      <c r="C802" s="33"/>
      <c r="D802" s="33"/>
      <c r="E802" s="33"/>
      <c r="F802" s="36"/>
      <c r="G802" s="33"/>
      <c r="H802" s="33"/>
      <c r="I802" s="33"/>
      <c r="J802" s="36">
        <v>82610697</v>
      </c>
      <c r="K802" s="30">
        <v>0</v>
      </c>
      <c r="L802" s="36" t="s">
        <v>667</v>
      </c>
      <c r="M802" s="33"/>
      <c r="N802" s="33"/>
      <c r="O802" s="33"/>
      <c r="P802" s="33"/>
      <c r="Q802" s="33"/>
      <c r="R802" s="36">
        <v>1706.17</v>
      </c>
      <c r="S802" s="36" t="s">
        <v>404</v>
      </c>
      <c r="T802" s="36" t="s">
        <v>404</v>
      </c>
      <c r="U802" s="36" t="s">
        <v>404</v>
      </c>
      <c r="V802" s="36">
        <v>810</v>
      </c>
      <c r="W802" s="36">
        <v>485423203</v>
      </c>
      <c r="X802" s="36">
        <v>1</v>
      </c>
      <c r="Y802" s="36">
        <v>359952</v>
      </c>
      <c r="Z802" s="37">
        <v>44777.875</v>
      </c>
      <c r="AA802" s="36" t="s">
        <v>401</v>
      </c>
      <c r="AB802" s="36">
        <v>0</v>
      </c>
      <c r="AC802" s="37"/>
      <c r="AD802" s="37">
        <v>44777.875</v>
      </c>
      <c r="AE802" s="37">
        <v>23516.875</v>
      </c>
      <c r="AF802" s="37">
        <v>44472.875</v>
      </c>
      <c r="AG802" s="37"/>
      <c r="AH802" s="37">
        <v>44469.875</v>
      </c>
      <c r="AI802" s="36"/>
      <c r="AJ802" s="36">
        <v>0</v>
      </c>
      <c r="AK802" s="36">
        <v>0</v>
      </c>
      <c r="AL802" s="36">
        <v>0</v>
      </c>
      <c r="AM802" s="36">
        <v>0</v>
      </c>
      <c r="AN802" s="36">
        <v>0</v>
      </c>
      <c r="AO802" s="36">
        <v>0</v>
      </c>
      <c r="AP802" s="36" t="s">
        <v>389</v>
      </c>
      <c r="AQ802" s="36">
        <v>9</v>
      </c>
      <c r="AR802" s="36" t="s">
        <v>668</v>
      </c>
      <c r="AS802" s="36">
        <v>197907</v>
      </c>
      <c r="AT802" s="36">
        <v>1979.07</v>
      </c>
      <c r="AU802" s="36" t="s">
        <v>408</v>
      </c>
      <c r="AV802" s="43" t="s">
        <v>1079</v>
      </c>
      <c r="AW802" t="str">
        <f t="shared" si="36"/>
        <v>826106970XNXX MXRXX MXRTXN ZULLX1706.17SIMSIMSIM810485423203135995244777.875ASPROLI - ENTIDADE FECHADA044777.87523516.87544472.87544469.875000000AMIL9AMIL S450 QP S/COPART1979071979.07ATIVORepasse</v>
      </c>
      <c r="AX802">
        <f t="shared" si="38"/>
        <v>0</v>
      </c>
      <c r="AY802">
        <v>8</v>
      </c>
      <c r="AZ802">
        <v>1</v>
      </c>
      <c r="BA802">
        <f t="shared" si="37"/>
        <v>0</v>
      </c>
    </row>
    <row r="803" spans="1:53">
      <c r="A803" s="33"/>
      <c r="B803" s="33"/>
      <c r="C803" s="33"/>
      <c r="D803" s="33"/>
      <c r="E803" s="33"/>
      <c r="F803" s="34"/>
      <c r="G803" s="33"/>
      <c r="H803" s="33"/>
      <c r="I803" s="33"/>
      <c r="J803" s="34">
        <v>82652340</v>
      </c>
      <c r="K803" s="29">
        <v>0</v>
      </c>
      <c r="L803" s="34" t="s">
        <v>672</v>
      </c>
      <c r="M803" s="33"/>
      <c r="N803" s="33"/>
      <c r="O803" s="33"/>
      <c r="P803" s="33"/>
      <c r="Q803" s="33"/>
      <c r="R803" s="34">
        <v>170.75</v>
      </c>
      <c r="S803" s="34" t="s">
        <v>404</v>
      </c>
      <c r="T803" s="34" t="s">
        <v>404</v>
      </c>
      <c r="U803" s="34" t="s">
        <v>404</v>
      </c>
      <c r="V803" s="34">
        <v>810</v>
      </c>
      <c r="W803" s="34">
        <v>0</v>
      </c>
      <c r="X803" s="34">
        <v>1</v>
      </c>
      <c r="Y803" s="34">
        <v>361832</v>
      </c>
      <c r="Z803" s="35">
        <v>44777.875</v>
      </c>
      <c r="AA803" s="34" t="s">
        <v>401</v>
      </c>
      <c r="AB803" s="34">
        <v>1</v>
      </c>
      <c r="AC803" s="35"/>
      <c r="AD803" s="35">
        <v>44777.875</v>
      </c>
      <c r="AE803" s="35">
        <v>37929.916666666664</v>
      </c>
      <c r="AF803" s="35">
        <v>44530.875</v>
      </c>
      <c r="AG803" s="35"/>
      <c r="AH803" s="35">
        <v>44469.875</v>
      </c>
      <c r="AI803" s="34"/>
      <c r="AJ803" s="34">
        <v>0</v>
      </c>
      <c r="AK803" s="34">
        <v>0</v>
      </c>
      <c r="AL803" s="34">
        <v>0</v>
      </c>
      <c r="AM803" s="34">
        <v>0</v>
      </c>
      <c r="AN803" s="34">
        <v>0</v>
      </c>
      <c r="AO803" s="34">
        <v>0</v>
      </c>
      <c r="AP803" s="34" t="s">
        <v>389</v>
      </c>
      <c r="AQ803" s="34">
        <v>9</v>
      </c>
      <c r="AR803" s="34" t="s">
        <v>666</v>
      </c>
      <c r="AS803" s="34">
        <v>19806</v>
      </c>
      <c r="AT803" s="34">
        <v>198.06</v>
      </c>
      <c r="AU803" s="34" t="s">
        <v>408</v>
      </c>
      <c r="AV803" s="43" t="s">
        <v>1079</v>
      </c>
      <c r="AW803" t="str">
        <f t="shared" si="36"/>
        <v>826523400XNDRXW LXGXN VXXNX DX WXTX170.75SIMSIMSIM8100136183244777.875ASPROLI - ENTIDADE FECHADA144777.87537929.916666666744530.87544469.875000000AMIL9AMIL FACIL S60 RJ QC S/COPART19806198.06ATIVORepasse</v>
      </c>
      <c r="AX803">
        <f t="shared" si="38"/>
        <v>0</v>
      </c>
      <c r="AY803">
        <v>8</v>
      </c>
      <c r="AZ803">
        <v>1</v>
      </c>
      <c r="BA803">
        <f t="shared" si="37"/>
        <v>0</v>
      </c>
    </row>
    <row r="804" spans="1:53">
      <c r="A804" s="33"/>
      <c r="B804" s="33"/>
      <c r="C804" s="33"/>
      <c r="D804" s="33"/>
      <c r="E804" s="33"/>
      <c r="F804" s="34"/>
      <c r="G804" s="33"/>
      <c r="H804" s="33"/>
      <c r="I804" s="33"/>
      <c r="J804" s="34">
        <v>82674191</v>
      </c>
      <c r="K804" s="29">
        <v>0</v>
      </c>
      <c r="L804" s="34" t="s">
        <v>1018</v>
      </c>
      <c r="M804" s="33"/>
      <c r="N804" s="33"/>
      <c r="O804" s="33"/>
      <c r="P804" s="33"/>
      <c r="Q804" s="33"/>
      <c r="R804" s="34">
        <v>1119.97</v>
      </c>
      <c r="S804" s="34" t="s">
        <v>404</v>
      </c>
      <c r="T804" s="34" t="s">
        <v>404</v>
      </c>
      <c r="U804" s="34" t="s">
        <v>404</v>
      </c>
      <c r="V804" s="34">
        <v>810</v>
      </c>
      <c r="W804" s="34">
        <v>485421207</v>
      </c>
      <c r="X804" s="34">
        <v>1</v>
      </c>
      <c r="Y804" s="34">
        <v>363300</v>
      </c>
      <c r="Z804" s="35">
        <v>44761.875</v>
      </c>
      <c r="AA804" s="34" t="s">
        <v>401</v>
      </c>
      <c r="AB804" s="34">
        <v>0</v>
      </c>
      <c r="AC804" s="35"/>
      <c r="AD804" s="35">
        <v>44761.875</v>
      </c>
      <c r="AE804" s="35">
        <v>28346.875</v>
      </c>
      <c r="AF804" s="35">
        <v>44482.875</v>
      </c>
      <c r="AG804" s="35"/>
      <c r="AH804" s="35">
        <v>44483.875</v>
      </c>
      <c r="AI804" s="34"/>
      <c r="AJ804" s="34">
        <v>0</v>
      </c>
      <c r="AK804" s="34">
        <v>0</v>
      </c>
      <c r="AL804" s="34">
        <v>0</v>
      </c>
      <c r="AM804" s="34">
        <v>0</v>
      </c>
      <c r="AN804" s="34">
        <v>0</v>
      </c>
      <c r="AO804" s="34">
        <v>0</v>
      </c>
      <c r="AP804" s="34" t="s">
        <v>389</v>
      </c>
      <c r="AQ804" s="34">
        <v>8</v>
      </c>
      <c r="AR804" s="34" t="s">
        <v>625</v>
      </c>
      <c r="AS804" s="34">
        <v>129916</v>
      </c>
      <c r="AT804" s="34">
        <v>1299.1600000000001</v>
      </c>
      <c r="AU804" s="34" t="s">
        <v>408</v>
      </c>
      <c r="AV804" s="43" t="s">
        <v>1079</v>
      </c>
      <c r="AW804" t="str">
        <f t="shared" si="36"/>
        <v>826741910XLXXNX DXURXDX VXZ1119.97SIMSIMSIM810485421207136330044761.875ASPROLI - ENTIDADE FECHADA044761.87528346.87544482.87544483.875000000AMIL8AMIL S750 R2 QP S/COPART1299161299.16ATIVORepasse</v>
      </c>
      <c r="AX804">
        <f t="shared" si="38"/>
        <v>0</v>
      </c>
      <c r="AY804">
        <v>7</v>
      </c>
      <c r="AZ804">
        <v>1</v>
      </c>
      <c r="BA804">
        <f t="shared" si="37"/>
        <v>0</v>
      </c>
    </row>
    <row r="805" spans="1:53">
      <c r="A805" s="33"/>
      <c r="B805" s="33"/>
      <c r="C805" s="33"/>
      <c r="D805" s="33"/>
      <c r="E805" s="33"/>
      <c r="F805" s="36"/>
      <c r="G805" s="33"/>
      <c r="H805" s="33"/>
      <c r="I805" s="33"/>
      <c r="J805" s="36">
        <v>82674191</v>
      </c>
      <c r="K805" s="30">
        <v>0</v>
      </c>
      <c r="L805" s="36" t="s">
        <v>1018</v>
      </c>
      <c r="M805" s="33"/>
      <c r="N805" s="33"/>
      <c r="O805" s="33"/>
      <c r="P805" s="33"/>
      <c r="Q805" s="33"/>
      <c r="R805" s="36">
        <v>1119.97</v>
      </c>
      <c r="S805" s="36" t="s">
        <v>404</v>
      </c>
      <c r="T805" s="36" t="s">
        <v>404</v>
      </c>
      <c r="U805" s="36" t="s">
        <v>404</v>
      </c>
      <c r="V805" s="36">
        <v>810</v>
      </c>
      <c r="W805" s="36">
        <v>485421207</v>
      </c>
      <c r="X805" s="36">
        <v>1</v>
      </c>
      <c r="Y805" s="36">
        <v>363300</v>
      </c>
      <c r="Z805" s="37">
        <v>44761.875</v>
      </c>
      <c r="AA805" s="36" t="s">
        <v>401</v>
      </c>
      <c r="AB805" s="36">
        <v>0</v>
      </c>
      <c r="AC805" s="37"/>
      <c r="AD805" s="37">
        <v>44761.875</v>
      </c>
      <c r="AE805" s="37">
        <v>28346.875</v>
      </c>
      <c r="AF805" s="37">
        <v>44482.875</v>
      </c>
      <c r="AG805" s="37"/>
      <c r="AH805" s="37">
        <v>44483.875</v>
      </c>
      <c r="AI805" s="36"/>
      <c r="AJ805" s="36">
        <v>0</v>
      </c>
      <c r="AK805" s="36">
        <v>0</v>
      </c>
      <c r="AL805" s="36">
        <v>0</v>
      </c>
      <c r="AM805" s="36">
        <v>0</v>
      </c>
      <c r="AN805" s="36">
        <v>0</v>
      </c>
      <c r="AO805" s="36">
        <v>0</v>
      </c>
      <c r="AP805" s="36" t="s">
        <v>389</v>
      </c>
      <c r="AQ805" s="36">
        <v>8</v>
      </c>
      <c r="AR805" s="36" t="s">
        <v>625</v>
      </c>
      <c r="AS805" s="36">
        <v>129916</v>
      </c>
      <c r="AT805" s="36">
        <v>1299.1600000000001</v>
      </c>
      <c r="AU805" s="36" t="s">
        <v>408</v>
      </c>
      <c r="AV805" s="43" t="s">
        <v>1079</v>
      </c>
      <c r="AW805" t="str">
        <f t="shared" si="36"/>
        <v>826741910XLXXNX DXURXDX VXZ1119.97SIMSIMSIM810485421207136330044761.875ASPROLI - ENTIDADE FECHADA044761.87528346.87544482.87544483.875000000AMIL8AMIL S750 R2 QP S/COPART1299161299.16ATIVORepasse</v>
      </c>
      <c r="AX805">
        <f t="shared" si="38"/>
        <v>1</v>
      </c>
      <c r="AY805">
        <v>7</v>
      </c>
      <c r="AZ805">
        <v>1</v>
      </c>
      <c r="BA805">
        <f t="shared" si="37"/>
        <v>1</v>
      </c>
    </row>
    <row r="806" spans="1:53">
      <c r="A806" s="33"/>
      <c r="B806" s="33"/>
      <c r="C806" s="33"/>
      <c r="D806" s="33"/>
      <c r="E806" s="33"/>
      <c r="F806" s="34"/>
      <c r="G806" s="33"/>
      <c r="H806" s="33"/>
      <c r="I806" s="33"/>
      <c r="J806" s="34">
        <v>82674191</v>
      </c>
      <c r="K806" s="29">
        <v>0</v>
      </c>
      <c r="L806" s="34" t="s">
        <v>1018</v>
      </c>
      <c r="M806" s="33"/>
      <c r="N806" s="33"/>
      <c r="O806" s="33"/>
      <c r="P806" s="33"/>
      <c r="Q806" s="33"/>
      <c r="R806" s="34">
        <v>1119.97</v>
      </c>
      <c r="S806" s="34" t="s">
        <v>404</v>
      </c>
      <c r="T806" s="34" t="s">
        <v>404</v>
      </c>
      <c r="U806" s="34" t="s">
        <v>404</v>
      </c>
      <c r="V806" s="34">
        <v>810</v>
      </c>
      <c r="W806" s="34">
        <v>485421207</v>
      </c>
      <c r="X806" s="34">
        <v>1</v>
      </c>
      <c r="Y806" s="34">
        <v>363300</v>
      </c>
      <c r="Z806" s="35">
        <v>44761.875</v>
      </c>
      <c r="AA806" s="34" t="s">
        <v>401</v>
      </c>
      <c r="AB806" s="34">
        <v>0</v>
      </c>
      <c r="AC806" s="35"/>
      <c r="AD806" s="35">
        <v>44761.875</v>
      </c>
      <c r="AE806" s="35">
        <v>28346.875</v>
      </c>
      <c r="AF806" s="35">
        <v>44482.875</v>
      </c>
      <c r="AG806" s="35"/>
      <c r="AH806" s="35">
        <v>44483.875</v>
      </c>
      <c r="AI806" s="34"/>
      <c r="AJ806" s="34">
        <v>0</v>
      </c>
      <c r="AK806" s="34">
        <v>0</v>
      </c>
      <c r="AL806" s="34">
        <v>0</v>
      </c>
      <c r="AM806" s="34">
        <v>0</v>
      </c>
      <c r="AN806" s="34">
        <v>0</v>
      </c>
      <c r="AO806" s="34">
        <v>0</v>
      </c>
      <c r="AP806" s="34" t="s">
        <v>389</v>
      </c>
      <c r="AQ806" s="34">
        <v>8</v>
      </c>
      <c r="AR806" s="34" t="s">
        <v>625</v>
      </c>
      <c r="AS806" s="34">
        <v>129916</v>
      </c>
      <c r="AT806" s="34">
        <v>1299.1600000000001</v>
      </c>
      <c r="AU806" s="34" t="s">
        <v>408</v>
      </c>
      <c r="AV806" s="43" t="s">
        <v>1079</v>
      </c>
      <c r="AW806" t="str">
        <f t="shared" si="36"/>
        <v>826741910XLXXNX DXURXDX VXZ1119.97SIMSIMSIM810485421207136330044761.875ASPROLI - ENTIDADE FECHADA044761.87528346.87544482.87544483.875000000AMIL8AMIL S750 R2 QP S/COPART1299161299.16ATIVORepasse</v>
      </c>
      <c r="AX806">
        <f t="shared" si="38"/>
        <v>1</v>
      </c>
      <c r="AY806">
        <v>7</v>
      </c>
      <c r="AZ806">
        <v>1</v>
      </c>
      <c r="BA806">
        <f t="shared" si="37"/>
        <v>1</v>
      </c>
    </row>
    <row r="807" spans="1:53">
      <c r="A807" s="33"/>
      <c r="B807" s="33"/>
      <c r="C807" s="33"/>
      <c r="D807" s="33"/>
      <c r="E807" s="33"/>
      <c r="F807" s="36"/>
      <c r="G807" s="33"/>
      <c r="H807" s="33"/>
      <c r="I807" s="33"/>
      <c r="J807" s="36">
        <v>82674192</v>
      </c>
      <c r="K807" s="30">
        <v>0</v>
      </c>
      <c r="L807" s="36" t="s">
        <v>1019</v>
      </c>
      <c r="M807" s="33"/>
      <c r="N807" s="33"/>
      <c r="O807" s="33"/>
      <c r="P807" s="33"/>
      <c r="Q807" s="33"/>
      <c r="R807" s="36">
        <v>452.88</v>
      </c>
      <c r="S807" s="36" t="s">
        <v>404</v>
      </c>
      <c r="T807" s="36" t="s">
        <v>404</v>
      </c>
      <c r="U807" s="36" t="s">
        <v>404</v>
      </c>
      <c r="V807" s="36">
        <v>810</v>
      </c>
      <c r="W807" s="36">
        <v>485421207</v>
      </c>
      <c r="X807" s="36">
        <v>1</v>
      </c>
      <c r="Y807" s="36">
        <v>363300</v>
      </c>
      <c r="Z807" s="37">
        <v>44761.875</v>
      </c>
      <c r="AA807" s="36" t="s">
        <v>401</v>
      </c>
      <c r="AB807" s="36">
        <v>1</v>
      </c>
      <c r="AC807" s="37"/>
      <c r="AD807" s="37">
        <v>44761.875</v>
      </c>
      <c r="AE807" s="37">
        <v>40497.916666666664</v>
      </c>
      <c r="AF807" s="37">
        <v>44482.875</v>
      </c>
      <c r="AG807" s="37"/>
      <c r="AH807" s="37">
        <v>44483.875</v>
      </c>
      <c r="AI807" s="36"/>
      <c r="AJ807" s="36">
        <v>0</v>
      </c>
      <c r="AK807" s="36">
        <v>0</v>
      </c>
      <c r="AL807" s="36">
        <v>0</v>
      </c>
      <c r="AM807" s="36">
        <v>0</v>
      </c>
      <c r="AN807" s="36">
        <v>0</v>
      </c>
      <c r="AO807" s="36">
        <v>0</v>
      </c>
      <c r="AP807" s="36" t="s">
        <v>389</v>
      </c>
      <c r="AQ807" s="36">
        <v>8</v>
      </c>
      <c r="AR807" s="36" t="s">
        <v>625</v>
      </c>
      <c r="AS807" s="36">
        <v>52535</v>
      </c>
      <c r="AT807" s="36">
        <v>525.35</v>
      </c>
      <c r="AU807" s="36" t="s">
        <v>408</v>
      </c>
      <c r="AV807" s="43" t="s">
        <v>1079</v>
      </c>
      <c r="AW807" t="str">
        <f t="shared" si="36"/>
        <v>826741920MXGUXL XLXXXNDRX VXZ VXTXRXNX452.88SIMSIMSIM810485421207136330044761.875ASPROLI - ENTIDADE FECHADA144761.87540497.916666666744482.87544483.875000000AMIL8AMIL S750 R2 QP S/COPART52535525.35ATIVORepasse</v>
      </c>
      <c r="AX807">
        <f t="shared" si="38"/>
        <v>0</v>
      </c>
      <c r="AY807">
        <v>7</v>
      </c>
      <c r="AZ807">
        <v>1</v>
      </c>
      <c r="BA807">
        <f t="shared" si="37"/>
        <v>0</v>
      </c>
    </row>
    <row r="808" spans="1:53">
      <c r="A808" s="33"/>
      <c r="B808" s="33"/>
      <c r="C808" s="33"/>
      <c r="D808" s="33"/>
      <c r="E808" s="33"/>
      <c r="F808" s="34"/>
      <c r="G808" s="33"/>
      <c r="H808" s="33"/>
      <c r="I808" s="33"/>
      <c r="J808" s="34">
        <v>82674192</v>
      </c>
      <c r="K808" s="29">
        <v>0</v>
      </c>
      <c r="L808" s="34" t="s">
        <v>1019</v>
      </c>
      <c r="M808" s="33"/>
      <c r="N808" s="33"/>
      <c r="O808" s="33"/>
      <c r="P808" s="33"/>
      <c r="Q808" s="33"/>
      <c r="R808" s="34">
        <v>452.88</v>
      </c>
      <c r="S808" s="34" t="s">
        <v>404</v>
      </c>
      <c r="T808" s="34" t="s">
        <v>404</v>
      </c>
      <c r="U808" s="34" t="s">
        <v>404</v>
      </c>
      <c r="V808" s="34">
        <v>810</v>
      </c>
      <c r="W808" s="34">
        <v>485421207</v>
      </c>
      <c r="X808" s="34">
        <v>1</v>
      </c>
      <c r="Y808" s="34">
        <v>363300</v>
      </c>
      <c r="Z808" s="35">
        <v>44761.875</v>
      </c>
      <c r="AA808" s="34" t="s">
        <v>401</v>
      </c>
      <c r="AB808" s="34">
        <v>1</v>
      </c>
      <c r="AC808" s="35"/>
      <c r="AD808" s="35">
        <v>44761.875</v>
      </c>
      <c r="AE808" s="35">
        <v>40497.916666666664</v>
      </c>
      <c r="AF808" s="35">
        <v>44482.875</v>
      </c>
      <c r="AG808" s="35"/>
      <c r="AH808" s="35">
        <v>44483.875</v>
      </c>
      <c r="AI808" s="34"/>
      <c r="AJ808" s="34">
        <v>0</v>
      </c>
      <c r="AK808" s="34">
        <v>0</v>
      </c>
      <c r="AL808" s="34">
        <v>0</v>
      </c>
      <c r="AM808" s="34">
        <v>0</v>
      </c>
      <c r="AN808" s="34">
        <v>0</v>
      </c>
      <c r="AO808" s="34">
        <v>0</v>
      </c>
      <c r="AP808" s="34" t="s">
        <v>389</v>
      </c>
      <c r="AQ808" s="34">
        <v>8</v>
      </c>
      <c r="AR808" s="34" t="s">
        <v>625</v>
      </c>
      <c r="AS808" s="34">
        <v>52535</v>
      </c>
      <c r="AT808" s="34">
        <v>525.35</v>
      </c>
      <c r="AU808" s="34" t="s">
        <v>408</v>
      </c>
      <c r="AV808" s="43" t="s">
        <v>1079</v>
      </c>
      <c r="AW808" t="str">
        <f t="shared" si="36"/>
        <v>826741920MXGUXL XLXXXNDRX VXZ VXTXRXNX452.88SIMSIMSIM810485421207136330044761.875ASPROLI - ENTIDADE FECHADA144761.87540497.916666666744482.87544483.875000000AMIL8AMIL S750 R2 QP S/COPART52535525.35ATIVORepasse</v>
      </c>
      <c r="AX808">
        <f t="shared" si="38"/>
        <v>1</v>
      </c>
      <c r="AY808">
        <v>7</v>
      </c>
      <c r="AZ808">
        <v>1</v>
      </c>
      <c r="BA808">
        <f t="shared" si="37"/>
        <v>1</v>
      </c>
    </row>
    <row r="809" spans="1:53">
      <c r="A809" s="33"/>
      <c r="B809" s="33"/>
      <c r="C809" s="33"/>
      <c r="D809" s="33"/>
      <c r="E809" s="33"/>
      <c r="F809" s="36"/>
      <c r="G809" s="33"/>
      <c r="H809" s="33"/>
      <c r="I809" s="33"/>
      <c r="J809" s="36">
        <v>82674192</v>
      </c>
      <c r="K809" s="30">
        <v>0</v>
      </c>
      <c r="L809" s="36" t="s">
        <v>1019</v>
      </c>
      <c r="M809" s="33"/>
      <c r="N809" s="33"/>
      <c r="O809" s="33"/>
      <c r="P809" s="33"/>
      <c r="Q809" s="33"/>
      <c r="R809" s="36">
        <v>452.88</v>
      </c>
      <c r="S809" s="36" t="s">
        <v>404</v>
      </c>
      <c r="T809" s="36" t="s">
        <v>404</v>
      </c>
      <c r="U809" s="36" t="s">
        <v>404</v>
      </c>
      <c r="V809" s="36">
        <v>810</v>
      </c>
      <c r="W809" s="36">
        <v>485421207</v>
      </c>
      <c r="X809" s="36">
        <v>1</v>
      </c>
      <c r="Y809" s="36">
        <v>363300</v>
      </c>
      <c r="Z809" s="37">
        <v>44761.875</v>
      </c>
      <c r="AA809" s="36" t="s">
        <v>401</v>
      </c>
      <c r="AB809" s="36">
        <v>1</v>
      </c>
      <c r="AC809" s="37"/>
      <c r="AD809" s="37">
        <v>44761.875</v>
      </c>
      <c r="AE809" s="37">
        <v>40497.916666666664</v>
      </c>
      <c r="AF809" s="37">
        <v>44482.875</v>
      </c>
      <c r="AG809" s="37"/>
      <c r="AH809" s="37">
        <v>44483.875</v>
      </c>
      <c r="AI809" s="36"/>
      <c r="AJ809" s="36">
        <v>0</v>
      </c>
      <c r="AK809" s="36">
        <v>0</v>
      </c>
      <c r="AL809" s="36">
        <v>0</v>
      </c>
      <c r="AM809" s="36">
        <v>0</v>
      </c>
      <c r="AN809" s="36">
        <v>0</v>
      </c>
      <c r="AO809" s="36">
        <v>0</v>
      </c>
      <c r="AP809" s="36" t="s">
        <v>389</v>
      </c>
      <c r="AQ809" s="36">
        <v>8</v>
      </c>
      <c r="AR809" s="36" t="s">
        <v>625</v>
      </c>
      <c r="AS809" s="36">
        <v>52535</v>
      </c>
      <c r="AT809" s="36">
        <v>525.35</v>
      </c>
      <c r="AU809" s="36" t="s">
        <v>408</v>
      </c>
      <c r="AV809" s="43" t="s">
        <v>1079</v>
      </c>
      <c r="AW809" t="str">
        <f t="shared" si="36"/>
        <v>826741920MXGUXL XLXXXNDRX VXZ VXTXRXNX452.88SIMSIMSIM810485421207136330044761.875ASPROLI - ENTIDADE FECHADA144761.87540497.916666666744482.87544483.875000000AMIL8AMIL S750 R2 QP S/COPART52535525.35ATIVORepasse</v>
      </c>
      <c r="AX809">
        <f t="shared" si="38"/>
        <v>1</v>
      </c>
      <c r="AY809">
        <v>7</v>
      </c>
      <c r="AZ809">
        <v>1</v>
      </c>
      <c r="BA809">
        <f t="shared" si="37"/>
        <v>1</v>
      </c>
    </row>
    <row r="810" spans="1:53">
      <c r="A810" s="33"/>
      <c r="B810" s="33"/>
      <c r="C810" s="33"/>
      <c r="D810" s="33"/>
      <c r="E810" s="33"/>
      <c r="F810" s="36"/>
      <c r="G810" s="33"/>
      <c r="H810" s="33"/>
      <c r="I810" s="33"/>
      <c r="J810" s="36">
        <v>82756834</v>
      </c>
      <c r="K810" s="30">
        <v>0</v>
      </c>
      <c r="L810" s="36" t="s">
        <v>677</v>
      </c>
      <c r="M810" s="33"/>
      <c r="N810" s="33"/>
      <c r="O810" s="33"/>
      <c r="P810" s="33"/>
      <c r="Q810" s="33"/>
      <c r="R810" s="36">
        <v>382.1</v>
      </c>
      <c r="S810" s="36" t="s">
        <v>404</v>
      </c>
      <c r="T810" s="36" t="s">
        <v>404</v>
      </c>
      <c r="U810" s="36" t="s">
        <v>404</v>
      </c>
      <c r="V810" s="36">
        <v>810</v>
      </c>
      <c r="W810" s="36">
        <v>485442200</v>
      </c>
      <c r="X810" s="36">
        <v>1</v>
      </c>
      <c r="Y810" s="36">
        <v>367257</v>
      </c>
      <c r="Z810" s="37">
        <v>44777.875</v>
      </c>
      <c r="AA810" s="36" t="s">
        <v>401</v>
      </c>
      <c r="AB810" s="36">
        <v>0</v>
      </c>
      <c r="AC810" s="37"/>
      <c r="AD810" s="37">
        <v>44777.875</v>
      </c>
      <c r="AE810" s="37">
        <v>27185.875</v>
      </c>
      <c r="AF810" s="37">
        <v>44500.875</v>
      </c>
      <c r="AG810" s="37"/>
      <c r="AH810" s="37">
        <v>44500.875</v>
      </c>
      <c r="AI810" s="36"/>
      <c r="AJ810" s="36">
        <v>0</v>
      </c>
      <c r="AK810" s="36">
        <v>0</v>
      </c>
      <c r="AL810" s="36">
        <v>0</v>
      </c>
      <c r="AM810" s="36">
        <v>0</v>
      </c>
      <c r="AN810" s="36">
        <v>0</v>
      </c>
      <c r="AO810" s="36">
        <v>0</v>
      </c>
      <c r="AP810" s="36" t="s">
        <v>389</v>
      </c>
      <c r="AQ810" s="36">
        <v>8</v>
      </c>
      <c r="AR810" s="36" t="s">
        <v>664</v>
      </c>
      <c r="AS810" s="36">
        <v>44322</v>
      </c>
      <c r="AT810" s="36">
        <v>443.22</v>
      </c>
      <c r="AU810" s="36" t="s">
        <v>408</v>
      </c>
      <c r="AV810" s="43" t="s">
        <v>1079</v>
      </c>
      <c r="AW810" t="str">
        <f t="shared" si="36"/>
        <v>827568340WLXUDXX XPXRXWXDX XNTX NXWXMXNTX382.1SIMSIMSIM810485442200136725744777.875ASPROLI - ENTIDADE FECHADA044777.87527185.87544500.87544500.875000000AMIL8AMIL FACIL S60 QC SP S/COPART44322443.22ATIVORepasse</v>
      </c>
      <c r="AX810">
        <f t="shared" si="38"/>
        <v>0</v>
      </c>
      <c r="AY810">
        <v>8</v>
      </c>
      <c r="AZ810">
        <v>1</v>
      </c>
      <c r="BA810">
        <f t="shared" si="37"/>
        <v>0</v>
      </c>
    </row>
    <row r="811" spans="1:53">
      <c r="A811" s="33"/>
      <c r="B811" s="33"/>
      <c r="C811" s="33"/>
      <c r="D811" s="33"/>
      <c r="E811" s="33"/>
      <c r="F811" s="34"/>
      <c r="G811" s="33"/>
      <c r="H811" s="33"/>
      <c r="I811" s="33"/>
      <c r="J811" s="34">
        <v>82756835</v>
      </c>
      <c r="K811" s="29">
        <v>0</v>
      </c>
      <c r="L811" s="34" t="s">
        <v>678</v>
      </c>
      <c r="M811" s="33"/>
      <c r="N811" s="33"/>
      <c r="O811" s="33"/>
      <c r="P811" s="33"/>
      <c r="Q811" s="33"/>
      <c r="R811" s="34">
        <v>247.7</v>
      </c>
      <c r="S811" s="34" t="s">
        <v>404</v>
      </c>
      <c r="T811" s="34" t="s">
        <v>404</v>
      </c>
      <c r="U811" s="34" t="s">
        <v>404</v>
      </c>
      <c r="V811" s="34">
        <v>810</v>
      </c>
      <c r="W811" s="34">
        <v>485442200</v>
      </c>
      <c r="X811" s="34">
        <v>1</v>
      </c>
      <c r="Y811" s="34">
        <v>367257</v>
      </c>
      <c r="Z811" s="35">
        <v>44777.875</v>
      </c>
      <c r="AA811" s="34" t="s">
        <v>401</v>
      </c>
      <c r="AB811" s="34">
        <v>1</v>
      </c>
      <c r="AC811" s="35"/>
      <c r="AD811" s="35">
        <v>44777.875</v>
      </c>
      <c r="AE811" s="35">
        <v>35773.916666666664</v>
      </c>
      <c r="AF811" s="35">
        <v>44500.875</v>
      </c>
      <c r="AG811" s="35"/>
      <c r="AH811" s="35">
        <v>44500.875</v>
      </c>
      <c r="AI811" s="34"/>
      <c r="AJ811" s="34">
        <v>0</v>
      </c>
      <c r="AK811" s="34">
        <v>0</v>
      </c>
      <c r="AL811" s="34">
        <v>0</v>
      </c>
      <c r="AM811" s="34">
        <v>0</v>
      </c>
      <c r="AN811" s="34">
        <v>0</v>
      </c>
      <c r="AO811" s="34">
        <v>0</v>
      </c>
      <c r="AP811" s="34" t="s">
        <v>389</v>
      </c>
      <c r="AQ811" s="34">
        <v>8</v>
      </c>
      <c r="AR811" s="34" t="s">
        <v>664</v>
      </c>
      <c r="AS811" s="34">
        <v>28733</v>
      </c>
      <c r="AT811" s="34">
        <v>287.33</v>
      </c>
      <c r="AU811" s="34" t="s">
        <v>408</v>
      </c>
      <c r="AV811" s="43" t="s">
        <v>1079</v>
      </c>
      <c r="AW811" t="str">
        <f t="shared" si="36"/>
        <v>827568350LXXNDRX XNTX NXWXMXNTX247.7SIMSIMSIM810485442200136725744777.875ASPROLI - ENTIDADE FECHADA144777.87535773.916666666744500.87544500.875000000AMIL8AMIL FACIL S60 QC SP S/COPART28733287.33ATIVORepasse</v>
      </c>
      <c r="AX811">
        <f t="shared" si="38"/>
        <v>0</v>
      </c>
      <c r="AY811">
        <v>8</v>
      </c>
      <c r="AZ811">
        <v>1</v>
      </c>
      <c r="BA811">
        <f t="shared" si="37"/>
        <v>0</v>
      </c>
    </row>
    <row r="812" spans="1:53">
      <c r="A812" s="33"/>
      <c r="B812" s="33"/>
      <c r="C812" s="33"/>
      <c r="D812" s="33"/>
      <c r="E812" s="33"/>
      <c r="F812" s="36"/>
      <c r="G812" s="33"/>
      <c r="H812" s="33"/>
      <c r="I812" s="33"/>
      <c r="J812" s="36">
        <v>82756836</v>
      </c>
      <c r="K812" s="30">
        <v>0</v>
      </c>
      <c r="L812" s="36" t="s">
        <v>679</v>
      </c>
      <c r="M812" s="33"/>
      <c r="N812" s="33"/>
      <c r="O812" s="33"/>
      <c r="P812" s="33"/>
      <c r="Q812" s="33"/>
      <c r="R812" s="36">
        <v>656.06</v>
      </c>
      <c r="S812" s="36" t="s">
        <v>404</v>
      </c>
      <c r="T812" s="36" t="s">
        <v>404</v>
      </c>
      <c r="U812" s="36" t="s">
        <v>404</v>
      </c>
      <c r="V812" s="36">
        <v>810</v>
      </c>
      <c r="W812" s="36">
        <v>485442200</v>
      </c>
      <c r="X812" s="36">
        <v>1</v>
      </c>
      <c r="Y812" s="36">
        <v>367257</v>
      </c>
      <c r="Z812" s="37">
        <v>44777.875</v>
      </c>
      <c r="AA812" s="36" t="s">
        <v>401</v>
      </c>
      <c r="AB812" s="36">
        <v>2</v>
      </c>
      <c r="AC812" s="37"/>
      <c r="AD812" s="37">
        <v>44777.875</v>
      </c>
      <c r="AE812" s="37">
        <v>23673.875</v>
      </c>
      <c r="AF812" s="37">
        <v>44500.875</v>
      </c>
      <c r="AG812" s="37"/>
      <c r="AH812" s="37">
        <v>44500.875</v>
      </c>
      <c r="AI812" s="36"/>
      <c r="AJ812" s="36">
        <v>0</v>
      </c>
      <c r="AK812" s="36">
        <v>0</v>
      </c>
      <c r="AL812" s="36">
        <v>0</v>
      </c>
      <c r="AM812" s="36">
        <v>0</v>
      </c>
      <c r="AN812" s="36">
        <v>0</v>
      </c>
      <c r="AO812" s="36">
        <v>0</v>
      </c>
      <c r="AP812" s="36" t="s">
        <v>389</v>
      </c>
      <c r="AQ812" s="36">
        <v>8</v>
      </c>
      <c r="AR812" s="36" t="s">
        <v>664</v>
      </c>
      <c r="AS812" s="36">
        <v>76101</v>
      </c>
      <c r="AT812" s="36">
        <v>761.01</v>
      </c>
      <c r="AU812" s="36" t="s">
        <v>408</v>
      </c>
      <c r="AV812" s="43" t="s">
        <v>1079</v>
      </c>
      <c r="AW812" t="str">
        <f t="shared" si="36"/>
        <v>827568360RXXMUNDX NXNXTX DX NXWXMXNTX656.06SIMSIMSIM810485442200136725744777.875ASPROLI - ENTIDADE FECHADA244777.87523673.87544500.87544500.875000000AMIL8AMIL FACIL S60 QC SP S/COPART76101761.01ATIVORepasse</v>
      </c>
      <c r="AX812">
        <f t="shared" si="38"/>
        <v>0</v>
      </c>
      <c r="AY812">
        <v>8</v>
      </c>
      <c r="AZ812">
        <v>1</v>
      </c>
      <c r="BA812">
        <f t="shared" si="37"/>
        <v>0</v>
      </c>
    </row>
    <row r="813" spans="1:53">
      <c r="A813" s="33"/>
      <c r="B813" s="33"/>
      <c r="C813" s="33"/>
      <c r="D813" s="33"/>
      <c r="E813" s="33"/>
      <c r="F813" s="34"/>
      <c r="G813" s="33"/>
      <c r="H813" s="33"/>
      <c r="I813" s="33"/>
      <c r="J813" s="34">
        <v>82756838</v>
      </c>
      <c r="K813" s="29">
        <v>0</v>
      </c>
      <c r="L813" s="34" t="s">
        <v>680</v>
      </c>
      <c r="M813" s="33"/>
      <c r="N813" s="33"/>
      <c r="O813" s="33"/>
      <c r="P813" s="33"/>
      <c r="Q813" s="33"/>
      <c r="R813" s="34">
        <v>247.7</v>
      </c>
      <c r="S813" s="34" t="s">
        <v>404</v>
      </c>
      <c r="T813" s="34" t="s">
        <v>404</v>
      </c>
      <c r="U813" s="34" t="s">
        <v>404</v>
      </c>
      <c r="V813" s="34">
        <v>810</v>
      </c>
      <c r="W813" s="34">
        <v>485442200</v>
      </c>
      <c r="X813" s="34">
        <v>1</v>
      </c>
      <c r="Y813" s="34">
        <v>367275</v>
      </c>
      <c r="Z813" s="35">
        <v>44777.875</v>
      </c>
      <c r="AA813" s="34" t="s">
        <v>401</v>
      </c>
      <c r="AB813" s="34">
        <v>0</v>
      </c>
      <c r="AC813" s="35"/>
      <c r="AD813" s="35">
        <v>44777.875</v>
      </c>
      <c r="AE813" s="35">
        <v>32657.875</v>
      </c>
      <c r="AF813" s="35">
        <v>44500.875</v>
      </c>
      <c r="AG813" s="35"/>
      <c r="AH813" s="35">
        <v>44500.875</v>
      </c>
      <c r="AI813" s="34"/>
      <c r="AJ813" s="34">
        <v>0</v>
      </c>
      <c r="AK813" s="34">
        <v>0</v>
      </c>
      <c r="AL813" s="34">
        <v>0</v>
      </c>
      <c r="AM813" s="34">
        <v>0</v>
      </c>
      <c r="AN813" s="34">
        <v>0</v>
      </c>
      <c r="AO813" s="34">
        <v>0</v>
      </c>
      <c r="AP813" s="34" t="s">
        <v>389</v>
      </c>
      <c r="AQ813" s="34">
        <v>8</v>
      </c>
      <c r="AR813" s="34" t="s">
        <v>664</v>
      </c>
      <c r="AS813" s="34">
        <v>28733</v>
      </c>
      <c r="AT813" s="34">
        <v>287.33</v>
      </c>
      <c r="AU813" s="34" t="s">
        <v>408</v>
      </c>
      <c r="AV813" s="43" t="s">
        <v>1079</v>
      </c>
      <c r="AW813" t="str">
        <f t="shared" si="36"/>
        <v>827568380DXMXRY DXYX XVXLXNX247.7SIMSIMSIM810485442200136727544777.875ASPROLI - ENTIDADE FECHADA044777.87532657.87544500.87544500.875000000AMIL8AMIL FACIL S60 QC SP S/COPART28733287.33ATIVORepasse</v>
      </c>
      <c r="AX813">
        <f t="shared" si="38"/>
        <v>0</v>
      </c>
      <c r="AY813">
        <v>8</v>
      </c>
      <c r="AZ813">
        <v>1</v>
      </c>
      <c r="BA813">
        <f t="shared" si="37"/>
        <v>0</v>
      </c>
    </row>
    <row r="814" spans="1:53">
      <c r="A814" s="33"/>
      <c r="B814" s="33"/>
      <c r="C814" s="33"/>
      <c r="D814" s="33"/>
      <c r="E814" s="33"/>
      <c r="F814" s="36"/>
      <c r="G814" s="33"/>
      <c r="H814" s="33"/>
      <c r="I814" s="33"/>
      <c r="J814" s="36">
        <v>82756843</v>
      </c>
      <c r="K814" s="30">
        <v>0</v>
      </c>
      <c r="L814" s="36" t="s">
        <v>675</v>
      </c>
      <c r="M814" s="33"/>
      <c r="N814" s="33"/>
      <c r="O814" s="33"/>
      <c r="P814" s="33"/>
      <c r="Q814" s="33"/>
      <c r="R814" s="36">
        <v>272.18</v>
      </c>
      <c r="S814" s="36" t="s">
        <v>404</v>
      </c>
      <c r="T814" s="36" t="s">
        <v>404</v>
      </c>
      <c r="U814" s="36" t="s">
        <v>404</v>
      </c>
      <c r="V814" s="36">
        <v>810</v>
      </c>
      <c r="W814" s="36">
        <v>0</v>
      </c>
      <c r="X814" s="36">
        <v>1</v>
      </c>
      <c r="Y814" s="36">
        <v>364740</v>
      </c>
      <c r="Z814" s="37">
        <v>44777.875</v>
      </c>
      <c r="AA814" s="36" t="s">
        <v>401</v>
      </c>
      <c r="AB814" s="36">
        <v>0</v>
      </c>
      <c r="AC814" s="37"/>
      <c r="AD814" s="37">
        <v>44777.875</v>
      </c>
      <c r="AE814" s="37">
        <v>32463.916666666668</v>
      </c>
      <c r="AF814" s="37">
        <v>44742.875</v>
      </c>
      <c r="AG814" s="37">
        <v>44741.875</v>
      </c>
      <c r="AH814" s="37">
        <v>44500.875</v>
      </c>
      <c r="AI814" s="36"/>
      <c r="AJ814" s="36">
        <v>0</v>
      </c>
      <c r="AK814" s="36">
        <v>0</v>
      </c>
      <c r="AL814" s="36">
        <v>0</v>
      </c>
      <c r="AM814" s="36">
        <v>0</v>
      </c>
      <c r="AN814" s="36">
        <v>0</v>
      </c>
      <c r="AO814" s="36">
        <v>0</v>
      </c>
      <c r="AP814" s="36" t="s">
        <v>389</v>
      </c>
      <c r="AQ814" s="36">
        <v>8</v>
      </c>
      <c r="AR814" s="36" t="s">
        <v>666</v>
      </c>
      <c r="AS814" s="36">
        <v>31573</v>
      </c>
      <c r="AT814" s="36">
        <v>315.73</v>
      </c>
      <c r="AU814" s="36" t="s">
        <v>408</v>
      </c>
      <c r="AV814" s="43" t="s">
        <v>1079</v>
      </c>
      <c r="AW814" t="str">
        <f t="shared" si="36"/>
        <v>827568430KXRXNX MXWHXDX BUZXLX GXRWXX272.18SIMSIMSIM8100136474044777.875ASPROLI - ENTIDADE FECHADA044777.87532463.916666666744742.87544741.87544500.875000000AMIL8AMIL FACIL S60 RJ QC S/COPART31573315.73ATIVORepasse</v>
      </c>
      <c r="AX814">
        <f t="shared" si="38"/>
        <v>0</v>
      </c>
      <c r="AY814">
        <v>8</v>
      </c>
      <c r="AZ814">
        <v>1</v>
      </c>
      <c r="BA814">
        <f t="shared" si="37"/>
        <v>0</v>
      </c>
    </row>
    <row r="815" spans="1:53">
      <c r="A815" s="33"/>
      <c r="B815" s="33"/>
      <c r="C815" s="33"/>
      <c r="D815" s="33"/>
      <c r="E815" s="33"/>
      <c r="F815" s="34"/>
      <c r="G815" s="33"/>
      <c r="H815" s="33"/>
      <c r="I815" s="33"/>
      <c r="J815" s="34">
        <v>82762739</v>
      </c>
      <c r="K815" s="29">
        <v>0</v>
      </c>
      <c r="L815" s="34" t="s">
        <v>676</v>
      </c>
      <c r="M815" s="33"/>
      <c r="N815" s="33"/>
      <c r="O815" s="33"/>
      <c r="P815" s="33"/>
      <c r="Q815" s="33"/>
      <c r="R815" s="34">
        <v>752.65</v>
      </c>
      <c r="S815" s="34" t="s">
        <v>386</v>
      </c>
      <c r="T815" s="34" t="s">
        <v>386</v>
      </c>
      <c r="U815" s="34" t="s">
        <v>386</v>
      </c>
      <c r="V815" s="34">
        <v>810</v>
      </c>
      <c r="W815" s="34">
        <v>485423203</v>
      </c>
      <c r="X815" s="34">
        <v>1</v>
      </c>
      <c r="Y815" s="34">
        <v>366190</v>
      </c>
      <c r="Z815" s="35">
        <v>44777.875</v>
      </c>
      <c r="AA815" s="34" t="s">
        <v>401</v>
      </c>
      <c r="AB815" s="34">
        <v>0</v>
      </c>
      <c r="AC815" s="35">
        <v>44711.875</v>
      </c>
      <c r="AD815" s="35">
        <v>44777.875</v>
      </c>
      <c r="AE815" s="35">
        <v>31363.916666666668</v>
      </c>
      <c r="AF815" s="35">
        <v>44711.875</v>
      </c>
      <c r="AG815" s="35">
        <v>44679.875</v>
      </c>
      <c r="AH815" s="35">
        <v>44500.875</v>
      </c>
      <c r="AI815" s="34"/>
      <c r="AJ815" s="34">
        <v>0</v>
      </c>
      <c r="AK815" s="34">
        <v>0</v>
      </c>
      <c r="AL815" s="34">
        <v>0</v>
      </c>
      <c r="AM815" s="34">
        <v>0</v>
      </c>
      <c r="AN815" s="34">
        <v>0</v>
      </c>
      <c r="AO815" s="34">
        <v>0</v>
      </c>
      <c r="AP815" s="34" t="s">
        <v>389</v>
      </c>
      <c r="AQ815" s="34"/>
      <c r="AR815" s="34" t="s">
        <v>668</v>
      </c>
      <c r="AS815" s="34">
        <v>87305</v>
      </c>
      <c r="AT815" s="34">
        <v>873.05</v>
      </c>
      <c r="AU815" s="34" t="s">
        <v>391</v>
      </c>
      <c r="AV815" s="43" t="s">
        <v>1079</v>
      </c>
      <c r="AW815" t="str">
        <f t="shared" si="36"/>
        <v>827627390KXXLXNX XLVX DX XLVX752.65NÃONÃONÃO810485423203136619044777.875ASPROLI - ENTIDADE FECHADA044711.87544777.87531363.916666666744711.87544679.87544500.875000000AMILAMIL S450 QP S/COPART87305873.05INATIVORepasse</v>
      </c>
      <c r="AX815">
        <f t="shared" si="38"/>
        <v>0</v>
      </c>
      <c r="AY815">
        <v>8</v>
      </c>
      <c r="AZ815">
        <v>1</v>
      </c>
      <c r="BA815">
        <f t="shared" si="37"/>
        <v>0</v>
      </c>
    </row>
    <row r="816" spans="1:53">
      <c r="A816" s="33"/>
      <c r="B816" s="33"/>
      <c r="C816" s="33"/>
      <c r="D816" s="33"/>
      <c r="E816" s="33"/>
      <c r="F816" s="36"/>
      <c r="G816" s="33"/>
      <c r="H816" s="33"/>
      <c r="I816" s="33"/>
      <c r="J816" s="36">
        <v>82957169</v>
      </c>
      <c r="K816" s="30">
        <v>0</v>
      </c>
      <c r="L816" s="36" t="s">
        <v>681</v>
      </c>
      <c r="M816" s="33"/>
      <c r="N816" s="33"/>
      <c r="O816" s="33"/>
      <c r="P816" s="33"/>
      <c r="Q816" s="33"/>
      <c r="R816" s="36">
        <v>628.54999999999995</v>
      </c>
      <c r="S816" s="36" t="s">
        <v>404</v>
      </c>
      <c r="T816" s="36" t="s">
        <v>404</v>
      </c>
      <c r="U816" s="36" t="s">
        <v>404</v>
      </c>
      <c r="V816" s="36">
        <v>810</v>
      </c>
      <c r="W816" s="36">
        <v>485427206</v>
      </c>
      <c r="X816" s="36">
        <v>1</v>
      </c>
      <c r="Y816" s="36">
        <v>369566</v>
      </c>
      <c r="Z816" s="37">
        <v>44777.875</v>
      </c>
      <c r="AA816" s="36" t="s">
        <v>401</v>
      </c>
      <c r="AB816" s="36">
        <v>0</v>
      </c>
      <c r="AC816" s="37"/>
      <c r="AD816" s="37">
        <v>44777.875</v>
      </c>
      <c r="AE816" s="37">
        <v>30877.875</v>
      </c>
      <c r="AF816" s="37">
        <v>44529.875</v>
      </c>
      <c r="AG816" s="37"/>
      <c r="AH816" s="37">
        <v>44530.875</v>
      </c>
      <c r="AI816" s="36"/>
      <c r="AJ816" s="36">
        <v>0</v>
      </c>
      <c r="AK816" s="36">
        <v>0</v>
      </c>
      <c r="AL816" s="36">
        <v>0</v>
      </c>
      <c r="AM816" s="36">
        <v>0</v>
      </c>
      <c r="AN816" s="36">
        <v>0</v>
      </c>
      <c r="AO816" s="36">
        <v>0</v>
      </c>
      <c r="AP816" s="36" t="s">
        <v>389</v>
      </c>
      <c r="AQ816" s="36">
        <v>7</v>
      </c>
      <c r="AR816" s="36" t="s">
        <v>682</v>
      </c>
      <c r="AS816" s="36">
        <v>72911</v>
      </c>
      <c r="AT816" s="36">
        <v>729.11</v>
      </c>
      <c r="AU816" s="36" t="s">
        <v>408</v>
      </c>
      <c r="AV816" s="43" t="s">
        <v>1079</v>
      </c>
      <c r="AW816" t="str">
        <f t="shared" si="36"/>
        <v>829571690JXXLXN XMXRXM PXNHXXRX628.55SIMSIMSIM810485427206136956644777.875ASPROLI - ENTIDADE FECHADA044777.87530877.87544529.87544530.875000000AMIL7AMIL S380 QP S/COPART72911729.11ATIVORepasse</v>
      </c>
      <c r="AX816">
        <f t="shared" si="38"/>
        <v>0</v>
      </c>
      <c r="AY816">
        <v>8</v>
      </c>
      <c r="AZ816">
        <v>1</v>
      </c>
      <c r="BA816">
        <f t="shared" si="37"/>
        <v>0</v>
      </c>
    </row>
    <row r="817" spans="1:53">
      <c r="A817" s="33"/>
      <c r="B817" s="33"/>
      <c r="C817" s="33"/>
      <c r="D817" s="33"/>
      <c r="E817" s="33"/>
      <c r="F817" s="34"/>
      <c r="G817" s="33"/>
      <c r="H817" s="33"/>
      <c r="I817" s="33"/>
      <c r="J817" s="34">
        <v>82957229</v>
      </c>
      <c r="K817" s="29">
        <v>0</v>
      </c>
      <c r="L817" s="34" t="s">
        <v>683</v>
      </c>
      <c r="M817" s="33"/>
      <c r="N817" s="33"/>
      <c r="O817" s="33"/>
      <c r="P817" s="33"/>
      <c r="Q817" s="33"/>
      <c r="R817" s="34">
        <v>272.18</v>
      </c>
      <c r="S817" s="34" t="s">
        <v>404</v>
      </c>
      <c r="T817" s="34" t="s">
        <v>404</v>
      </c>
      <c r="U817" s="34" t="s">
        <v>404</v>
      </c>
      <c r="V817" s="34">
        <v>810</v>
      </c>
      <c r="W817" s="34">
        <v>0</v>
      </c>
      <c r="X817" s="34">
        <v>1</v>
      </c>
      <c r="Y817" s="34">
        <v>370606</v>
      </c>
      <c r="Z817" s="35">
        <v>44777.875</v>
      </c>
      <c r="AA817" s="34" t="s">
        <v>401</v>
      </c>
      <c r="AB817" s="34">
        <v>0</v>
      </c>
      <c r="AC817" s="35"/>
      <c r="AD817" s="35">
        <v>44777.875</v>
      </c>
      <c r="AE817" s="35">
        <v>33039.875</v>
      </c>
      <c r="AF817" s="35">
        <v>44529.875</v>
      </c>
      <c r="AG817" s="35"/>
      <c r="AH817" s="35">
        <v>44530.875</v>
      </c>
      <c r="AI817" s="34"/>
      <c r="AJ817" s="34">
        <v>0</v>
      </c>
      <c r="AK817" s="34">
        <v>0</v>
      </c>
      <c r="AL817" s="34">
        <v>0</v>
      </c>
      <c r="AM817" s="34">
        <v>0</v>
      </c>
      <c r="AN817" s="34">
        <v>0</v>
      </c>
      <c r="AO817" s="34">
        <v>0</v>
      </c>
      <c r="AP817" s="34" t="s">
        <v>389</v>
      </c>
      <c r="AQ817" s="34">
        <v>7</v>
      </c>
      <c r="AR817" s="34" t="s">
        <v>666</v>
      </c>
      <c r="AS817" s="34">
        <v>31573</v>
      </c>
      <c r="AT817" s="34">
        <v>315.73</v>
      </c>
      <c r="AU817" s="34" t="s">
        <v>408</v>
      </c>
      <c r="AV817" s="43" t="s">
        <v>1079</v>
      </c>
      <c r="AW817" t="str">
        <f t="shared" si="36"/>
        <v>829572290PXLXXNX GXRWXX DX XLXVXXRX272.18SIMSIMSIM8100137060644777.875ASPROLI - ENTIDADE FECHADA044777.87533039.87544529.87544530.875000000AMIL7AMIL FACIL S60 RJ QC S/COPART31573315.73ATIVORepasse</v>
      </c>
      <c r="AX817">
        <f t="shared" si="38"/>
        <v>0</v>
      </c>
      <c r="AY817">
        <v>8</v>
      </c>
      <c r="AZ817">
        <v>1</v>
      </c>
      <c r="BA817">
        <f t="shared" si="37"/>
        <v>0</v>
      </c>
    </row>
    <row r="818" spans="1:53">
      <c r="A818" s="33"/>
      <c r="B818" s="33"/>
      <c r="C818" s="33"/>
      <c r="D818" s="33"/>
      <c r="E818" s="33"/>
      <c r="F818" s="34"/>
      <c r="G818" s="33"/>
      <c r="H818" s="33"/>
      <c r="I818" s="33"/>
      <c r="J818" s="34">
        <v>82957462</v>
      </c>
      <c r="K818" s="29">
        <v>0</v>
      </c>
      <c r="L818" s="34" t="s">
        <v>690</v>
      </c>
      <c r="M818" s="33"/>
      <c r="N818" s="33"/>
      <c r="O818" s="33"/>
      <c r="P818" s="33"/>
      <c r="Q818" s="33"/>
      <c r="R818" s="34">
        <v>1022.24</v>
      </c>
      <c r="S818" s="34" t="s">
        <v>404</v>
      </c>
      <c r="T818" s="34" t="s">
        <v>404</v>
      </c>
      <c r="U818" s="34" t="s">
        <v>404</v>
      </c>
      <c r="V818" s="34">
        <v>810</v>
      </c>
      <c r="W818" s="34">
        <v>0</v>
      </c>
      <c r="X818" s="34">
        <v>1</v>
      </c>
      <c r="Y818" s="34">
        <v>372902</v>
      </c>
      <c r="Z818" s="35">
        <v>44777.875</v>
      </c>
      <c r="AA818" s="34" t="s">
        <v>401</v>
      </c>
      <c r="AB818" s="34">
        <v>0</v>
      </c>
      <c r="AC818" s="35"/>
      <c r="AD818" s="35">
        <v>44777.875</v>
      </c>
      <c r="AE818" s="35">
        <v>21208.916666666668</v>
      </c>
      <c r="AF818" s="35">
        <v>44529.875</v>
      </c>
      <c r="AG818" s="35"/>
      <c r="AH818" s="35">
        <v>44530.875</v>
      </c>
      <c r="AI818" s="34"/>
      <c r="AJ818" s="34">
        <v>0</v>
      </c>
      <c r="AK818" s="34">
        <v>0</v>
      </c>
      <c r="AL818" s="34">
        <v>0</v>
      </c>
      <c r="AM818" s="34">
        <v>0</v>
      </c>
      <c r="AN818" s="34">
        <v>0</v>
      </c>
      <c r="AO818" s="34">
        <v>0</v>
      </c>
      <c r="AP818" s="34" t="s">
        <v>389</v>
      </c>
      <c r="AQ818" s="34">
        <v>7</v>
      </c>
      <c r="AR818" s="34" t="s">
        <v>666</v>
      </c>
      <c r="AS818" s="34">
        <v>118581</v>
      </c>
      <c r="AT818" s="34">
        <v>1185.81</v>
      </c>
      <c r="AU818" s="34" t="s">
        <v>408</v>
      </c>
      <c r="AV818" s="43" t="s">
        <v>1079</v>
      </c>
      <c r="AW818" t="str">
        <f t="shared" si="36"/>
        <v>829574620MXRXX MXDXLXNX DX FRXNWX PXX1022.24SIMSIMSIM8100137290244777.875ASPROLI - ENTIDADE FECHADA044777.87521208.916666666744529.87544530.875000000AMIL7AMIL FACIL S60 RJ QC S/COPART1185811185.81ATIVORepasse</v>
      </c>
      <c r="AX818">
        <f t="shared" si="38"/>
        <v>0</v>
      </c>
      <c r="AY818">
        <v>8</v>
      </c>
      <c r="AZ818">
        <v>1</v>
      </c>
      <c r="BA818">
        <f t="shared" si="37"/>
        <v>0</v>
      </c>
    </row>
    <row r="819" spans="1:53">
      <c r="A819" s="33"/>
      <c r="B819" s="33"/>
      <c r="C819" s="33"/>
      <c r="D819" s="33"/>
      <c r="E819" s="33"/>
      <c r="F819" s="34"/>
      <c r="G819" s="33"/>
      <c r="H819" s="33"/>
      <c r="I819" s="33"/>
      <c r="J819" s="34">
        <v>82957493</v>
      </c>
      <c r="K819" s="29">
        <v>0</v>
      </c>
      <c r="L819" s="34" t="s">
        <v>685</v>
      </c>
      <c r="M819" s="33"/>
      <c r="N819" s="33"/>
      <c r="O819" s="33"/>
      <c r="P819" s="33"/>
      <c r="Q819" s="33"/>
      <c r="R819" s="34">
        <v>419.87</v>
      </c>
      <c r="S819" s="34" t="s">
        <v>404</v>
      </c>
      <c r="T819" s="34" t="s">
        <v>404</v>
      </c>
      <c r="U819" s="34" t="s">
        <v>404</v>
      </c>
      <c r="V819" s="34">
        <v>810</v>
      </c>
      <c r="W819" s="34">
        <v>0</v>
      </c>
      <c r="X819" s="34">
        <v>1</v>
      </c>
      <c r="Y819" s="34">
        <v>370849</v>
      </c>
      <c r="Z819" s="35">
        <v>44777.875</v>
      </c>
      <c r="AA819" s="34" t="s">
        <v>401</v>
      </c>
      <c r="AB819" s="34">
        <v>0</v>
      </c>
      <c r="AC819" s="35"/>
      <c r="AD819" s="35">
        <v>44777.875</v>
      </c>
      <c r="AE819" s="35">
        <v>27773.916666666668</v>
      </c>
      <c r="AF819" s="35">
        <v>44529.875</v>
      </c>
      <c r="AG819" s="35"/>
      <c r="AH819" s="35">
        <v>44530.875</v>
      </c>
      <c r="AI819" s="34"/>
      <c r="AJ819" s="34">
        <v>0</v>
      </c>
      <c r="AK819" s="34">
        <v>0</v>
      </c>
      <c r="AL819" s="34">
        <v>0</v>
      </c>
      <c r="AM819" s="34">
        <v>0</v>
      </c>
      <c r="AN819" s="34">
        <v>0</v>
      </c>
      <c r="AO819" s="34">
        <v>0</v>
      </c>
      <c r="AP819" s="34" t="s">
        <v>389</v>
      </c>
      <c r="AQ819" s="34">
        <v>7</v>
      </c>
      <c r="AR819" s="34" t="s">
        <v>666</v>
      </c>
      <c r="AS819" s="34">
        <v>48705</v>
      </c>
      <c r="AT819" s="34">
        <v>487.05</v>
      </c>
      <c r="AU819" s="34" t="s">
        <v>408</v>
      </c>
      <c r="AV819" s="43" t="s">
        <v>1079</v>
      </c>
      <c r="AW819" t="str">
        <f t="shared" si="36"/>
        <v>829574930XLXXXNDRX MXNDX RXDRXGUX419.87SIMSIMSIM8100137084944777.875ASPROLI - ENTIDADE FECHADA044777.87527773.916666666744529.87544530.875000000AMIL7AMIL FACIL S60 RJ QC S/COPART48705487.05ATIVORepasse</v>
      </c>
      <c r="AX819">
        <f t="shared" si="38"/>
        <v>0</v>
      </c>
      <c r="AY819">
        <v>8</v>
      </c>
      <c r="AZ819">
        <v>1</v>
      </c>
      <c r="BA819">
        <f t="shared" si="37"/>
        <v>0</v>
      </c>
    </row>
    <row r="820" spans="1:53">
      <c r="A820" s="33"/>
      <c r="B820" s="33"/>
      <c r="C820" s="33"/>
      <c r="D820" s="33"/>
      <c r="E820" s="33"/>
      <c r="F820" s="36"/>
      <c r="G820" s="33"/>
      <c r="H820" s="33"/>
      <c r="I820" s="33"/>
      <c r="J820" s="36">
        <v>82957494</v>
      </c>
      <c r="K820" s="30">
        <v>0</v>
      </c>
      <c r="L820" s="36" t="s">
        <v>686</v>
      </c>
      <c r="M820" s="33"/>
      <c r="N820" s="33"/>
      <c r="O820" s="33"/>
      <c r="P820" s="33"/>
      <c r="Q820" s="33"/>
      <c r="R820" s="36">
        <v>419.87</v>
      </c>
      <c r="S820" s="36" t="s">
        <v>404</v>
      </c>
      <c r="T820" s="36" t="s">
        <v>404</v>
      </c>
      <c r="U820" s="36" t="s">
        <v>404</v>
      </c>
      <c r="V820" s="36">
        <v>810</v>
      </c>
      <c r="W820" s="36">
        <v>0</v>
      </c>
      <c r="X820" s="36">
        <v>1</v>
      </c>
      <c r="Y820" s="36">
        <v>370849</v>
      </c>
      <c r="Z820" s="37">
        <v>44777.875</v>
      </c>
      <c r="AA820" s="36" t="s">
        <v>401</v>
      </c>
      <c r="AB820" s="36">
        <v>1</v>
      </c>
      <c r="AC820" s="37"/>
      <c r="AD820" s="37">
        <v>44777.875</v>
      </c>
      <c r="AE820" s="37">
        <v>28287.875</v>
      </c>
      <c r="AF820" s="37">
        <v>44529.875</v>
      </c>
      <c r="AG820" s="37"/>
      <c r="AH820" s="37">
        <v>44530.875</v>
      </c>
      <c r="AI820" s="36"/>
      <c r="AJ820" s="36">
        <v>0</v>
      </c>
      <c r="AK820" s="36">
        <v>0</v>
      </c>
      <c r="AL820" s="36">
        <v>0</v>
      </c>
      <c r="AM820" s="36">
        <v>0</v>
      </c>
      <c r="AN820" s="36">
        <v>0</v>
      </c>
      <c r="AO820" s="36">
        <v>0</v>
      </c>
      <c r="AP820" s="36" t="s">
        <v>389</v>
      </c>
      <c r="AQ820" s="36">
        <v>7</v>
      </c>
      <c r="AR820" s="36" t="s">
        <v>666</v>
      </c>
      <c r="AS820" s="36">
        <v>48705</v>
      </c>
      <c r="AT820" s="36">
        <v>487.05</v>
      </c>
      <c r="AU820" s="36" t="s">
        <v>408</v>
      </c>
      <c r="AV820" s="43" t="s">
        <v>1079</v>
      </c>
      <c r="AW820" t="str">
        <f t="shared" si="36"/>
        <v>829574940WLXUDXX RXMX DX XLMXXDX419.87SIMSIMSIM8100137084944777.875ASPROLI - ENTIDADE FECHADA144777.87528287.87544529.87544530.875000000AMIL7AMIL FACIL S60 RJ QC S/COPART48705487.05ATIVORepasse</v>
      </c>
      <c r="AX820">
        <f t="shared" si="38"/>
        <v>0</v>
      </c>
      <c r="AY820">
        <v>8</v>
      </c>
      <c r="AZ820">
        <v>1</v>
      </c>
      <c r="BA820">
        <f t="shared" si="37"/>
        <v>0</v>
      </c>
    </row>
    <row r="821" spans="1:53">
      <c r="A821" s="33"/>
      <c r="B821" s="33"/>
      <c r="C821" s="33"/>
      <c r="D821" s="33"/>
      <c r="E821" s="33"/>
      <c r="F821" s="34"/>
      <c r="G821" s="33"/>
      <c r="H821" s="33"/>
      <c r="I821" s="33"/>
      <c r="J821" s="34">
        <v>82957528</v>
      </c>
      <c r="K821" s="29">
        <v>0</v>
      </c>
      <c r="L821" s="34" t="s">
        <v>687</v>
      </c>
      <c r="M821" s="33"/>
      <c r="N821" s="33"/>
      <c r="O821" s="33"/>
      <c r="P821" s="33"/>
      <c r="Q821" s="33"/>
      <c r="R821" s="34">
        <v>708.3</v>
      </c>
      <c r="S821" s="34" t="s">
        <v>404</v>
      </c>
      <c r="T821" s="34" t="s">
        <v>404</v>
      </c>
      <c r="U821" s="34" t="s">
        <v>404</v>
      </c>
      <c r="V821" s="34">
        <v>810</v>
      </c>
      <c r="W821" s="34">
        <v>485429202</v>
      </c>
      <c r="X821" s="34">
        <v>1</v>
      </c>
      <c r="Y821" s="34">
        <v>371337</v>
      </c>
      <c r="Z821" s="35">
        <v>44777.875</v>
      </c>
      <c r="AA821" s="34" t="s">
        <v>401</v>
      </c>
      <c r="AB821" s="34">
        <v>0</v>
      </c>
      <c r="AC821" s="35"/>
      <c r="AD821" s="35">
        <v>44777.875</v>
      </c>
      <c r="AE821" s="35">
        <v>33056.875</v>
      </c>
      <c r="AF821" s="35">
        <v>44529.875</v>
      </c>
      <c r="AG821" s="35"/>
      <c r="AH821" s="35">
        <v>44530.875</v>
      </c>
      <c r="AI821" s="34"/>
      <c r="AJ821" s="34">
        <v>0</v>
      </c>
      <c r="AK821" s="34">
        <v>0</v>
      </c>
      <c r="AL821" s="34">
        <v>0</v>
      </c>
      <c r="AM821" s="34">
        <v>0</v>
      </c>
      <c r="AN821" s="34">
        <v>0</v>
      </c>
      <c r="AO821" s="34">
        <v>0</v>
      </c>
      <c r="AP821" s="34" t="s">
        <v>389</v>
      </c>
      <c r="AQ821" s="34">
        <v>7</v>
      </c>
      <c r="AR821" s="34" t="s">
        <v>661</v>
      </c>
      <c r="AS821" s="34">
        <v>82159</v>
      </c>
      <c r="AT821" s="34">
        <v>821.59</v>
      </c>
      <c r="AU821" s="34" t="s">
        <v>408</v>
      </c>
      <c r="AV821" s="43" t="s">
        <v>1079</v>
      </c>
      <c r="AW821" t="str">
        <f t="shared" si="36"/>
        <v>829575280XLXNX MXXX NXDXR708.3SIMSIMSIM810485429202137133744777.875ASPROLI - ENTIDADE FECHADA044777.87533056.87544529.87544530.875000000AMIL7AMIL S380 QC S/COPART82159821.59ATIVORepasse</v>
      </c>
      <c r="AX821">
        <f t="shared" si="38"/>
        <v>0</v>
      </c>
      <c r="AY821">
        <v>8</v>
      </c>
      <c r="AZ821">
        <v>1</v>
      </c>
      <c r="BA821">
        <f t="shared" si="37"/>
        <v>0</v>
      </c>
    </row>
    <row r="822" spans="1:53">
      <c r="A822" s="33"/>
      <c r="B822" s="33"/>
      <c r="C822" s="33"/>
      <c r="D822" s="33"/>
      <c r="E822" s="33"/>
      <c r="F822" s="36"/>
      <c r="G822" s="33"/>
      <c r="H822" s="33"/>
      <c r="I822" s="33"/>
      <c r="J822" s="36">
        <v>82957565</v>
      </c>
      <c r="K822" s="30">
        <v>0</v>
      </c>
      <c r="L822" s="36" t="s">
        <v>688</v>
      </c>
      <c r="M822" s="33"/>
      <c r="N822" s="33"/>
      <c r="O822" s="33"/>
      <c r="P822" s="33"/>
      <c r="Q822" s="33"/>
      <c r="R822" s="36">
        <v>645.22</v>
      </c>
      <c r="S822" s="36" t="s">
        <v>404</v>
      </c>
      <c r="T822" s="36" t="s">
        <v>404</v>
      </c>
      <c r="U822" s="36" t="s">
        <v>404</v>
      </c>
      <c r="V822" s="36">
        <v>810</v>
      </c>
      <c r="W822" s="36">
        <v>485425200</v>
      </c>
      <c r="X822" s="36">
        <v>1</v>
      </c>
      <c r="Y822" s="36">
        <v>372800</v>
      </c>
      <c r="Z822" s="37">
        <v>44777.875</v>
      </c>
      <c r="AA822" s="36" t="s">
        <v>401</v>
      </c>
      <c r="AB822" s="36">
        <v>0</v>
      </c>
      <c r="AC822" s="37"/>
      <c r="AD822" s="37">
        <v>44777.875</v>
      </c>
      <c r="AE822" s="37">
        <v>34547.875</v>
      </c>
      <c r="AF822" s="37">
        <v>44529.875</v>
      </c>
      <c r="AG822" s="37"/>
      <c r="AH822" s="37">
        <v>44530.875</v>
      </c>
      <c r="AI822" s="36"/>
      <c r="AJ822" s="36">
        <v>0</v>
      </c>
      <c r="AK822" s="36">
        <v>0</v>
      </c>
      <c r="AL822" s="36">
        <v>0</v>
      </c>
      <c r="AM822" s="36">
        <v>0</v>
      </c>
      <c r="AN822" s="36">
        <v>0</v>
      </c>
      <c r="AO822" s="36">
        <v>0</v>
      </c>
      <c r="AP822" s="36" t="s">
        <v>389</v>
      </c>
      <c r="AQ822" s="36">
        <v>7</v>
      </c>
      <c r="AR822" s="36" t="s">
        <v>689</v>
      </c>
      <c r="AS822" s="36">
        <v>74843</v>
      </c>
      <c r="AT822" s="36">
        <v>748.43</v>
      </c>
      <c r="AU822" s="36" t="s">
        <v>408</v>
      </c>
      <c r="AV822" s="43" t="s">
        <v>1079</v>
      </c>
      <c r="AW822" t="str">
        <f t="shared" si="36"/>
        <v>829575650KXRXMX XRXF MXHMUD645.22SIMSIMSIM810485425200137280044777.875ASPROLI - ENTIDADE FECHADA044777.87534547.87544529.87544530.875000000AMIL7AMIL S450 QC S/COPART74843748.43ATIVORepasse</v>
      </c>
      <c r="AX822">
        <f t="shared" si="38"/>
        <v>0</v>
      </c>
      <c r="AY822">
        <v>8</v>
      </c>
      <c r="AZ822">
        <v>1</v>
      </c>
      <c r="BA822">
        <f t="shared" si="37"/>
        <v>0</v>
      </c>
    </row>
    <row r="823" spans="1:53">
      <c r="A823" s="33"/>
      <c r="B823" s="33"/>
      <c r="C823" s="33"/>
      <c r="D823" s="33"/>
      <c r="E823" s="33"/>
      <c r="F823" s="36"/>
      <c r="G823" s="33"/>
      <c r="H823" s="33"/>
      <c r="I823" s="33"/>
      <c r="J823" s="36">
        <v>82957580</v>
      </c>
      <c r="K823" s="30">
        <v>0</v>
      </c>
      <c r="L823" s="36" t="s">
        <v>684</v>
      </c>
      <c r="M823" s="33"/>
      <c r="N823" s="33"/>
      <c r="O823" s="33"/>
      <c r="P823" s="33"/>
      <c r="Q823" s="33"/>
      <c r="R823" s="36">
        <v>1814.91</v>
      </c>
      <c r="S823" s="36" t="s">
        <v>404</v>
      </c>
      <c r="T823" s="36" t="s">
        <v>404</v>
      </c>
      <c r="U823" s="36" t="s">
        <v>404</v>
      </c>
      <c r="V823" s="36">
        <v>810</v>
      </c>
      <c r="W823" s="36">
        <v>485421207</v>
      </c>
      <c r="X823" s="36">
        <v>1</v>
      </c>
      <c r="Y823" s="36">
        <v>370765</v>
      </c>
      <c r="Z823" s="37">
        <v>44777.875</v>
      </c>
      <c r="AA823" s="36" t="s">
        <v>401</v>
      </c>
      <c r="AB823" s="36">
        <v>0</v>
      </c>
      <c r="AC823" s="37"/>
      <c r="AD823" s="37">
        <v>44777.875</v>
      </c>
      <c r="AE823" s="37">
        <v>26497.875</v>
      </c>
      <c r="AF823" s="37">
        <v>44529.875</v>
      </c>
      <c r="AG823" s="37"/>
      <c r="AH823" s="37">
        <v>44530.875</v>
      </c>
      <c r="AI823" s="36"/>
      <c r="AJ823" s="36">
        <v>0</v>
      </c>
      <c r="AK823" s="36">
        <v>0</v>
      </c>
      <c r="AL823" s="36">
        <v>0</v>
      </c>
      <c r="AM823" s="36">
        <v>0</v>
      </c>
      <c r="AN823" s="36">
        <v>0</v>
      </c>
      <c r="AO823" s="36">
        <v>0</v>
      </c>
      <c r="AP823" s="36" t="s">
        <v>389</v>
      </c>
      <c r="AQ823" s="36">
        <v>7</v>
      </c>
      <c r="AR823" s="36" t="s">
        <v>670</v>
      </c>
      <c r="AS823" s="36">
        <v>210522</v>
      </c>
      <c r="AT823" s="36">
        <v>2105.2199999999998</v>
      </c>
      <c r="AU823" s="36" t="s">
        <v>408</v>
      </c>
      <c r="AV823" s="43" t="s">
        <v>1079</v>
      </c>
      <c r="AW823" t="str">
        <f t="shared" si="36"/>
        <v>829575800LXURDX XPXRXWXDX DX XNTX1814.91SIMSIMSIM810485421207137076544777.875ASPROLI - ENTIDADE FECHADA044777.87526497.87544529.87544530.875000000AMIL7AMIL S750 R1 QP S/COPART2105222105.22ATIVORepasse</v>
      </c>
      <c r="AX823">
        <f t="shared" si="38"/>
        <v>0</v>
      </c>
      <c r="AY823">
        <v>8</v>
      </c>
      <c r="AZ823">
        <v>1</v>
      </c>
      <c r="BA823">
        <f t="shared" si="37"/>
        <v>0</v>
      </c>
    </row>
    <row r="824" spans="1:53">
      <c r="A824" s="33"/>
      <c r="B824" s="33"/>
      <c r="C824" s="33"/>
      <c r="D824" s="33"/>
      <c r="E824" s="33"/>
      <c r="F824" s="36"/>
      <c r="G824" s="33"/>
      <c r="H824" s="33"/>
      <c r="I824" s="33"/>
      <c r="J824" s="36">
        <v>82958104</v>
      </c>
      <c r="K824" s="30">
        <v>0</v>
      </c>
      <c r="L824" s="36" t="s">
        <v>691</v>
      </c>
      <c r="M824" s="33"/>
      <c r="N824" s="33"/>
      <c r="O824" s="33"/>
      <c r="P824" s="33"/>
      <c r="Q824" s="33"/>
      <c r="R824" s="36">
        <v>276.68</v>
      </c>
      <c r="S824" s="36" t="s">
        <v>404</v>
      </c>
      <c r="T824" s="36" t="s">
        <v>404</v>
      </c>
      <c r="U824" s="36" t="s">
        <v>404</v>
      </c>
      <c r="V824" s="36">
        <v>810</v>
      </c>
      <c r="W824" s="36">
        <v>485442200</v>
      </c>
      <c r="X824" s="36">
        <v>1</v>
      </c>
      <c r="Y824" s="36">
        <v>372904</v>
      </c>
      <c r="Z824" s="37">
        <v>44777.875</v>
      </c>
      <c r="AA824" s="36" t="s">
        <v>401</v>
      </c>
      <c r="AB824" s="36">
        <v>0</v>
      </c>
      <c r="AC824" s="37"/>
      <c r="AD824" s="37">
        <v>44777.875</v>
      </c>
      <c r="AE824" s="37">
        <v>29468.875</v>
      </c>
      <c r="AF824" s="37">
        <v>44770.875</v>
      </c>
      <c r="AG824" s="37">
        <v>44770.875</v>
      </c>
      <c r="AH824" s="37">
        <v>44530.875</v>
      </c>
      <c r="AI824" s="36"/>
      <c r="AJ824" s="36">
        <v>0</v>
      </c>
      <c r="AK824" s="36">
        <v>0</v>
      </c>
      <c r="AL824" s="36">
        <v>0</v>
      </c>
      <c r="AM824" s="36">
        <v>0</v>
      </c>
      <c r="AN824" s="36">
        <v>0</v>
      </c>
      <c r="AO824" s="36">
        <v>0</v>
      </c>
      <c r="AP824" s="36" t="s">
        <v>389</v>
      </c>
      <c r="AQ824" s="36">
        <v>7</v>
      </c>
      <c r="AR824" s="36" t="s">
        <v>664</v>
      </c>
      <c r="AS824" s="36">
        <v>32095</v>
      </c>
      <c r="AT824" s="36">
        <v>320.95</v>
      </c>
      <c r="AU824" s="36" t="s">
        <v>480</v>
      </c>
      <c r="AV824" s="43" t="s">
        <v>1079</v>
      </c>
      <c r="AW824" t="str">
        <f t="shared" si="36"/>
        <v>829581040FRXNWXWX NXDJX DX NXWXMXNTX NUNX276.68SIMSIMSIM810485442200137290444777.875ASPROLI - ENTIDADE FECHADA044777.87529468.87544770.87544770.87544530.875000000AMIL7AMIL FACIL S60 QC SP S/COPART32095320.95SUSPENSÃORepasse</v>
      </c>
      <c r="AX824">
        <f t="shared" si="38"/>
        <v>0</v>
      </c>
      <c r="AY824">
        <v>8</v>
      </c>
      <c r="AZ824">
        <v>1</v>
      </c>
      <c r="BA824">
        <f t="shared" si="37"/>
        <v>0</v>
      </c>
    </row>
    <row r="825" spans="1:53">
      <c r="A825" s="33"/>
      <c r="B825" s="33"/>
      <c r="C825" s="33"/>
      <c r="D825" s="33"/>
      <c r="E825" s="33"/>
      <c r="F825" s="34"/>
      <c r="G825" s="33"/>
      <c r="H825" s="33"/>
      <c r="I825" s="33"/>
      <c r="J825" s="34">
        <v>82958105</v>
      </c>
      <c r="K825" s="29">
        <v>0</v>
      </c>
      <c r="L825" s="34" t="s">
        <v>694</v>
      </c>
      <c r="M825" s="33"/>
      <c r="N825" s="33"/>
      <c r="O825" s="33"/>
      <c r="P825" s="33"/>
      <c r="Q825" s="33"/>
      <c r="R825" s="34">
        <v>155.38</v>
      </c>
      <c r="S825" s="34" t="s">
        <v>404</v>
      </c>
      <c r="T825" s="34" t="s">
        <v>404</v>
      </c>
      <c r="U825" s="34" t="s">
        <v>404</v>
      </c>
      <c r="V825" s="34">
        <v>810</v>
      </c>
      <c r="W825" s="34">
        <v>485442200</v>
      </c>
      <c r="X825" s="34">
        <v>1</v>
      </c>
      <c r="Y825" s="34">
        <v>372904</v>
      </c>
      <c r="Z825" s="35">
        <v>44777.875</v>
      </c>
      <c r="AA825" s="34" t="s">
        <v>401</v>
      </c>
      <c r="AB825" s="34">
        <v>3</v>
      </c>
      <c r="AC825" s="35"/>
      <c r="AD825" s="35">
        <v>44777.875</v>
      </c>
      <c r="AE825" s="35">
        <v>44400.875</v>
      </c>
      <c r="AF825" s="35">
        <v>44770.875</v>
      </c>
      <c r="AG825" s="35"/>
      <c r="AH825" s="35">
        <v>44530.875</v>
      </c>
      <c r="AI825" s="34"/>
      <c r="AJ825" s="34">
        <v>0</v>
      </c>
      <c r="AK825" s="34">
        <v>0</v>
      </c>
      <c r="AL825" s="34">
        <v>0</v>
      </c>
      <c r="AM825" s="34">
        <v>0</v>
      </c>
      <c r="AN825" s="34">
        <v>0</v>
      </c>
      <c r="AO825" s="34">
        <v>0</v>
      </c>
      <c r="AP825" s="34" t="s">
        <v>389</v>
      </c>
      <c r="AQ825" s="34">
        <v>7</v>
      </c>
      <c r="AR825" s="34" t="s">
        <v>664</v>
      </c>
      <c r="AS825" s="34">
        <v>18023</v>
      </c>
      <c r="AT825" s="34">
        <v>180.23</v>
      </c>
      <c r="AU825" s="34" t="s">
        <v>480</v>
      </c>
      <c r="AV825" s="43" t="s">
        <v>1079</v>
      </c>
      <c r="AW825" t="str">
        <f t="shared" si="36"/>
        <v>829581050XYLX DX NXWXMXNTX NUNX155.38SIMSIMSIM810485442200137290444777.875ASPROLI - ENTIDADE FECHADA344777.87544400.87544770.87544530.875000000AMIL7AMIL FACIL S60 QC SP S/COPART18023180.23SUSPENSÃORepasse</v>
      </c>
      <c r="AX825">
        <f t="shared" si="38"/>
        <v>0</v>
      </c>
      <c r="AY825">
        <v>8</v>
      </c>
      <c r="AZ825">
        <v>1</v>
      </c>
      <c r="BA825">
        <f t="shared" si="37"/>
        <v>0</v>
      </c>
    </row>
    <row r="826" spans="1:53">
      <c r="A826" s="33"/>
      <c r="B826" s="33"/>
      <c r="C826" s="33"/>
      <c r="D826" s="33"/>
      <c r="E826" s="33"/>
      <c r="F826" s="34"/>
      <c r="G826" s="33"/>
      <c r="H826" s="33"/>
      <c r="I826" s="33"/>
      <c r="J826" s="34">
        <v>82958106</v>
      </c>
      <c r="K826" s="29">
        <v>0</v>
      </c>
      <c r="L826" s="34" t="s">
        <v>692</v>
      </c>
      <c r="M826" s="33"/>
      <c r="N826" s="33"/>
      <c r="O826" s="33"/>
      <c r="P826" s="33"/>
      <c r="Q826" s="33"/>
      <c r="R826" s="34">
        <v>276.68</v>
      </c>
      <c r="S826" s="34" t="s">
        <v>404</v>
      </c>
      <c r="T826" s="34" t="s">
        <v>404</v>
      </c>
      <c r="U826" s="34" t="s">
        <v>404</v>
      </c>
      <c r="V826" s="34">
        <v>810</v>
      </c>
      <c r="W826" s="34">
        <v>485442200</v>
      </c>
      <c r="X826" s="34">
        <v>1</v>
      </c>
      <c r="Y826" s="34">
        <v>372904</v>
      </c>
      <c r="Z826" s="35">
        <v>44777.875</v>
      </c>
      <c r="AA826" s="34" t="s">
        <v>401</v>
      </c>
      <c r="AB826" s="34">
        <v>1</v>
      </c>
      <c r="AC826" s="35"/>
      <c r="AD826" s="35">
        <v>44777.875</v>
      </c>
      <c r="AE826" s="35">
        <v>29859.875</v>
      </c>
      <c r="AF826" s="35">
        <v>44770.875</v>
      </c>
      <c r="AG826" s="35"/>
      <c r="AH826" s="35">
        <v>44530.875</v>
      </c>
      <c r="AI826" s="34"/>
      <c r="AJ826" s="34">
        <v>0</v>
      </c>
      <c r="AK826" s="34">
        <v>0</v>
      </c>
      <c r="AL826" s="34">
        <v>0</v>
      </c>
      <c r="AM826" s="34">
        <v>0</v>
      </c>
      <c r="AN826" s="34">
        <v>0</v>
      </c>
      <c r="AO826" s="34">
        <v>0</v>
      </c>
      <c r="AP826" s="34" t="s">
        <v>389</v>
      </c>
      <c r="AQ826" s="34">
        <v>7</v>
      </c>
      <c r="AR826" s="34" t="s">
        <v>664</v>
      </c>
      <c r="AS826" s="34">
        <v>32095</v>
      </c>
      <c r="AT826" s="34">
        <v>320.95</v>
      </c>
      <c r="AU826" s="34" t="s">
        <v>480</v>
      </c>
      <c r="AV826" s="43" t="s">
        <v>1079</v>
      </c>
      <c r="AW826" t="str">
        <f t="shared" si="36"/>
        <v>829581060MXRWX RXBXRTX NUNX276.68SIMSIMSIM810485442200137290444777.875ASPROLI - ENTIDADE FECHADA144777.87529859.87544770.87544530.875000000AMIL7AMIL FACIL S60 QC SP S/COPART32095320.95SUSPENSÃORepasse</v>
      </c>
      <c r="AX826">
        <f t="shared" si="38"/>
        <v>0</v>
      </c>
      <c r="AY826">
        <v>8</v>
      </c>
      <c r="AZ826">
        <v>1</v>
      </c>
      <c r="BA826">
        <f t="shared" si="37"/>
        <v>0</v>
      </c>
    </row>
    <row r="827" spans="1:53">
      <c r="A827" s="33"/>
      <c r="B827" s="33"/>
      <c r="C827" s="33"/>
      <c r="D827" s="33"/>
      <c r="E827" s="33"/>
      <c r="F827" s="36"/>
      <c r="G827" s="33"/>
      <c r="H827" s="33"/>
      <c r="I827" s="33"/>
      <c r="J827" s="36">
        <v>82958107</v>
      </c>
      <c r="K827" s="30">
        <v>0</v>
      </c>
      <c r="L827" s="36" t="s">
        <v>693</v>
      </c>
      <c r="M827" s="33"/>
      <c r="N827" s="33"/>
      <c r="O827" s="33"/>
      <c r="P827" s="33"/>
      <c r="Q827" s="33"/>
      <c r="R827" s="36">
        <v>155.38</v>
      </c>
      <c r="S827" s="36" t="s">
        <v>404</v>
      </c>
      <c r="T827" s="36" t="s">
        <v>404</v>
      </c>
      <c r="U827" s="36" t="s">
        <v>404</v>
      </c>
      <c r="V827" s="36">
        <v>810</v>
      </c>
      <c r="W827" s="36">
        <v>485442200</v>
      </c>
      <c r="X827" s="36">
        <v>1</v>
      </c>
      <c r="Y827" s="36">
        <v>372904</v>
      </c>
      <c r="Z827" s="37">
        <v>44777.875</v>
      </c>
      <c r="AA827" s="36" t="s">
        <v>401</v>
      </c>
      <c r="AB827" s="36">
        <v>2</v>
      </c>
      <c r="AC827" s="37"/>
      <c r="AD827" s="37">
        <v>44777.875</v>
      </c>
      <c r="AE827" s="37">
        <v>40853.916666666664</v>
      </c>
      <c r="AF827" s="37">
        <v>44770.875</v>
      </c>
      <c r="AG827" s="37"/>
      <c r="AH827" s="37">
        <v>44530.875</v>
      </c>
      <c r="AI827" s="36"/>
      <c r="AJ827" s="36">
        <v>0</v>
      </c>
      <c r="AK827" s="36">
        <v>0</v>
      </c>
      <c r="AL827" s="36">
        <v>0</v>
      </c>
      <c r="AM827" s="36">
        <v>0</v>
      </c>
      <c r="AN827" s="36">
        <v>0</v>
      </c>
      <c r="AO827" s="36">
        <v>0</v>
      </c>
      <c r="AP827" s="36" t="s">
        <v>389</v>
      </c>
      <c r="AQ827" s="36">
        <v>7</v>
      </c>
      <c r="AR827" s="36" t="s">
        <v>664</v>
      </c>
      <c r="AS827" s="36">
        <v>18023</v>
      </c>
      <c r="AT827" s="36">
        <v>180.23</v>
      </c>
      <c r="AU827" s="36" t="s">
        <v>480</v>
      </c>
      <c r="AV827" s="43" t="s">
        <v>1079</v>
      </c>
      <c r="AW827" t="str">
        <f t="shared" si="36"/>
        <v>829581070BRXNDX DX NXWXMXNTX NUNX155.38SIMSIMSIM810485442200137290444777.875ASPROLI - ENTIDADE FECHADA244777.87540853.916666666744770.87544530.875000000AMIL7AMIL FACIL S60 QC SP S/COPART18023180.23SUSPENSÃORepasse</v>
      </c>
      <c r="AX827">
        <f t="shared" si="38"/>
        <v>0</v>
      </c>
      <c r="AY827">
        <v>8</v>
      </c>
      <c r="AZ827">
        <v>1</v>
      </c>
      <c r="BA827">
        <f t="shared" si="37"/>
        <v>0</v>
      </c>
    </row>
    <row r="828" spans="1:53">
      <c r="A828" s="33"/>
      <c r="B828" s="33"/>
      <c r="C828" s="33"/>
      <c r="D828" s="33"/>
      <c r="E828" s="33"/>
      <c r="F828" s="34"/>
      <c r="G828" s="33"/>
      <c r="H828" s="33"/>
      <c r="I828" s="33"/>
      <c r="J828" s="34">
        <v>83141167</v>
      </c>
      <c r="K828" s="29">
        <v>0</v>
      </c>
      <c r="L828" s="34" t="s">
        <v>696</v>
      </c>
      <c r="M828" s="33"/>
      <c r="N828" s="33"/>
      <c r="O828" s="33"/>
      <c r="P828" s="33"/>
      <c r="Q828" s="33"/>
      <c r="R828" s="34">
        <v>498.86</v>
      </c>
      <c r="S828" s="34" t="s">
        <v>404</v>
      </c>
      <c r="T828" s="34" t="s">
        <v>404</v>
      </c>
      <c r="U828" s="34" t="s">
        <v>404</v>
      </c>
      <c r="V828" s="34">
        <v>810</v>
      </c>
      <c r="W828" s="34">
        <v>485427206</v>
      </c>
      <c r="X828" s="34">
        <v>1</v>
      </c>
      <c r="Y828" s="34">
        <v>374211</v>
      </c>
      <c r="Z828" s="35">
        <v>44777.875</v>
      </c>
      <c r="AA828" s="34" t="s">
        <v>401</v>
      </c>
      <c r="AB828" s="34">
        <v>0</v>
      </c>
      <c r="AC828" s="35">
        <v>44745.875</v>
      </c>
      <c r="AD828" s="35">
        <v>44777.875</v>
      </c>
      <c r="AE828" s="35">
        <v>35571.875</v>
      </c>
      <c r="AF828" s="35">
        <v>44745.875</v>
      </c>
      <c r="AG828" s="35"/>
      <c r="AH828" s="35">
        <v>44561.875</v>
      </c>
      <c r="AI828" s="34"/>
      <c r="AJ828" s="34">
        <v>0</v>
      </c>
      <c r="AK828" s="34">
        <v>0</v>
      </c>
      <c r="AL828" s="34">
        <v>0</v>
      </c>
      <c r="AM828" s="34">
        <v>0</v>
      </c>
      <c r="AN828" s="34">
        <v>0</v>
      </c>
      <c r="AO828" s="34">
        <v>0</v>
      </c>
      <c r="AP828" s="34" t="s">
        <v>389</v>
      </c>
      <c r="AQ828" s="34">
        <v>6</v>
      </c>
      <c r="AR828" s="34" t="s">
        <v>682</v>
      </c>
      <c r="AS828" s="34">
        <v>57867</v>
      </c>
      <c r="AT828" s="34">
        <v>578.66999999999996</v>
      </c>
      <c r="AU828" s="34" t="s">
        <v>391</v>
      </c>
      <c r="AV828" s="43" t="s">
        <v>1079</v>
      </c>
      <c r="AW828" t="str">
        <f t="shared" si="36"/>
        <v>831411670DXBXRX RXGXNX BXRBXZX DX XLVX498.86SIMSIMSIM810485427206137421144777.875ASPROLI - ENTIDADE FECHADA044745.87544777.87535571.87544745.87544561.875000000AMIL6AMIL S380 QP S/COPART57867578.67INATIVORepasse</v>
      </c>
      <c r="AX828">
        <f t="shared" si="38"/>
        <v>0</v>
      </c>
      <c r="AY828">
        <v>8</v>
      </c>
      <c r="AZ828">
        <v>1</v>
      </c>
      <c r="BA828">
        <f t="shared" si="37"/>
        <v>0</v>
      </c>
    </row>
    <row r="829" spans="1:53">
      <c r="A829" s="33"/>
      <c r="B829" s="33"/>
      <c r="C829" s="33"/>
      <c r="D829" s="33"/>
      <c r="E829" s="33"/>
      <c r="F829" s="36"/>
      <c r="G829" s="33"/>
      <c r="H829" s="33"/>
      <c r="I829" s="33"/>
      <c r="J829" s="36">
        <v>83141168</v>
      </c>
      <c r="K829" s="30">
        <v>0</v>
      </c>
      <c r="L829" s="36" t="s">
        <v>695</v>
      </c>
      <c r="M829" s="33"/>
      <c r="N829" s="33"/>
      <c r="O829" s="33"/>
      <c r="P829" s="33"/>
      <c r="Q829" s="33"/>
      <c r="R829" s="36">
        <v>501.33</v>
      </c>
      <c r="S829" s="36" t="s">
        <v>404</v>
      </c>
      <c r="T829" s="36" t="s">
        <v>404</v>
      </c>
      <c r="U829" s="36" t="s">
        <v>404</v>
      </c>
      <c r="V829" s="36">
        <v>810</v>
      </c>
      <c r="W829" s="36">
        <v>0</v>
      </c>
      <c r="X829" s="36">
        <v>1</v>
      </c>
      <c r="Y829" s="36">
        <v>373669</v>
      </c>
      <c r="Z829" s="37">
        <v>44777.875</v>
      </c>
      <c r="AA829" s="36" t="s">
        <v>401</v>
      </c>
      <c r="AB829" s="36">
        <v>0</v>
      </c>
      <c r="AC829" s="37"/>
      <c r="AD829" s="37">
        <v>44777.875</v>
      </c>
      <c r="AE829" s="37">
        <v>26493.875</v>
      </c>
      <c r="AF829" s="37">
        <v>44559.875</v>
      </c>
      <c r="AG829" s="37"/>
      <c r="AH829" s="37">
        <v>44561.875</v>
      </c>
      <c r="AI829" s="36"/>
      <c r="AJ829" s="36">
        <v>0</v>
      </c>
      <c r="AK829" s="36">
        <v>0</v>
      </c>
      <c r="AL829" s="36">
        <v>0</v>
      </c>
      <c r="AM829" s="36">
        <v>0</v>
      </c>
      <c r="AN829" s="36">
        <v>0</v>
      </c>
      <c r="AO829" s="36">
        <v>0</v>
      </c>
      <c r="AP829" s="36" t="s">
        <v>389</v>
      </c>
      <c r="AQ829" s="36">
        <v>6</v>
      </c>
      <c r="AR829" s="36" t="s">
        <v>666</v>
      </c>
      <c r="AS829" s="36">
        <v>58154</v>
      </c>
      <c r="AT829" s="36">
        <v>581.54</v>
      </c>
      <c r="AU829" s="36" t="s">
        <v>408</v>
      </c>
      <c r="AV829" s="43" t="s">
        <v>1079</v>
      </c>
      <c r="AW829" t="str">
        <f t="shared" si="36"/>
        <v>831411680XNDRX HXLXNX FRXNWX PXRXDX501.33SIMSIMSIM8100137366944777.875ASPROLI - ENTIDADE FECHADA044777.87526493.87544559.87544561.875000000AMIL6AMIL FACIL S60 RJ QC S/COPART58154581.54ATIVORepasse</v>
      </c>
      <c r="AX829">
        <f t="shared" si="38"/>
        <v>0</v>
      </c>
      <c r="AY829">
        <v>8</v>
      </c>
      <c r="AZ829">
        <v>1</v>
      </c>
      <c r="BA829">
        <f t="shared" si="37"/>
        <v>0</v>
      </c>
    </row>
    <row r="830" spans="1:53">
      <c r="A830" s="33"/>
      <c r="B830" s="33"/>
      <c r="C830" s="33"/>
      <c r="D830" s="33"/>
      <c r="E830" s="33"/>
      <c r="F830" s="34"/>
      <c r="G830" s="33"/>
      <c r="H830" s="33"/>
      <c r="I830" s="33"/>
      <c r="J830" s="34">
        <v>83141180</v>
      </c>
      <c r="K830" s="29">
        <v>0</v>
      </c>
      <c r="L830" s="34" t="s">
        <v>698</v>
      </c>
      <c r="M830" s="33"/>
      <c r="N830" s="33"/>
      <c r="O830" s="33"/>
      <c r="P830" s="33"/>
      <c r="Q830" s="33"/>
      <c r="R830" s="34">
        <v>272.18</v>
      </c>
      <c r="S830" s="34" t="s">
        <v>404</v>
      </c>
      <c r="T830" s="34" t="s">
        <v>404</v>
      </c>
      <c r="U830" s="34" t="s">
        <v>404</v>
      </c>
      <c r="V830" s="34">
        <v>810</v>
      </c>
      <c r="W830" s="34">
        <v>0</v>
      </c>
      <c r="X830" s="34">
        <v>1</v>
      </c>
      <c r="Y830" s="34">
        <v>377067</v>
      </c>
      <c r="Z830" s="35">
        <v>44777.875</v>
      </c>
      <c r="AA830" s="34" t="s">
        <v>401</v>
      </c>
      <c r="AB830" s="34">
        <v>0</v>
      </c>
      <c r="AC830" s="35"/>
      <c r="AD830" s="35">
        <v>44777.875</v>
      </c>
      <c r="AE830" s="35">
        <v>32259.875</v>
      </c>
      <c r="AF830" s="35">
        <v>44559.875</v>
      </c>
      <c r="AG830" s="35"/>
      <c r="AH830" s="35">
        <v>44561.875</v>
      </c>
      <c r="AI830" s="34"/>
      <c r="AJ830" s="34">
        <v>0</v>
      </c>
      <c r="AK830" s="34">
        <v>0</v>
      </c>
      <c r="AL830" s="34">
        <v>0</v>
      </c>
      <c r="AM830" s="34">
        <v>0</v>
      </c>
      <c r="AN830" s="34">
        <v>0</v>
      </c>
      <c r="AO830" s="34">
        <v>0</v>
      </c>
      <c r="AP830" s="34" t="s">
        <v>389</v>
      </c>
      <c r="AQ830" s="34">
        <v>6</v>
      </c>
      <c r="AR830" s="34" t="s">
        <v>666</v>
      </c>
      <c r="AS830" s="34">
        <v>31573</v>
      </c>
      <c r="AT830" s="34">
        <v>315.73</v>
      </c>
      <c r="AU830" s="34" t="s">
        <v>408</v>
      </c>
      <c r="AV830" s="43" t="s">
        <v>1079</v>
      </c>
      <c r="AW830" t="str">
        <f t="shared" si="36"/>
        <v>831411800VXVXXNX BRXGX DX XLVX272.18SIMSIMSIM8100137706744777.875ASPROLI - ENTIDADE FECHADA044777.87532259.87544559.87544561.875000000AMIL6AMIL FACIL S60 RJ QC S/COPART31573315.73ATIVORepasse</v>
      </c>
      <c r="AX830">
        <f t="shared" si="38"/>
        <v>0</v>
      </c>
      <c r="AY830">
        <v>8</v>
      </c>
      <c r="AZ830">
        <v>1</v>
      </c>
      <c r="BA830">
        <f t="shared" si="37"/>
        <v>0</v>
      </c>
    </row>
    <row r="831" spans="1:53">
      <c r="A831" s="33"/>
      <c r="B831" s="33"/>
      <c r="C831" s="33"/>
      <c r="D831" s="33"/>
      <c r="E831" s="33"/>
      <c r="F831" s="36"/>
      <c r="G831" s="33"/>
      <c r="H831" s="33"/>
      <c r="I831" s="33"/>
      <c r="J831" s="36">
        <v>83141181</v>
      </c>
      <c r="K831" s="30">
        <v>0</v>
      </c>
      <c r="L831" s="36" t="s">
        <v>699</v>
      </c>
      <c r="M831" s="33"/>
      <c r="N831" s="33"/>
      <c r="O831" s="33"/>
      <c r="P831" s="33"/>
      <c r="Q831" s="33"/>
      <c r="R831" s="36">
        <v>272.18</v>
      </c>
      <c r="S831" s="36" t="s">
        <v>404</v>
      </c>
      <c r="T831" s="36" t="s">
        <v>404</v>
      </c>
      <c r="U831" s="36" t="s">
        <v>404</v>
      </c>
      <c r="V831" s="36">
        <v>810</v>
      </c>
      <c r="W831" s="36">
        <v>0</v>
      </c>
      <c r="X831" s="36">
        <v>1</v>
      </c>
      <c r="Y831" s="36">
        <v>377858</v>
      </c>
      <c r="Z831" s="37">
        <v>44777.875</v>
      </c>
      <c r="AA831" s="36" t="s">
        <v>401</v>
      </c>
      <c r="AB831" s="36">
        <v>0</v>
      </c>
      <c r="AC831" s="37"/>
      <c r="AD831" s="37">
        <v>44777.875</v>
      </c>
      <c r="AE831" s="37">
        <v>35735.875</v>
      </c>
      <c r="AF831" s="37">
        <v>44559.875</v>
      </c>
      <c r="AG831" s="37"/>
      <c r="AH831" s="37">
        <v>44561.875</v>
      </c>
      <c r="AI831" s="36"/>
      <c r="AJ831" s="36">
        <v>0</v>
      </c>
      <c r="AK831" s="36">
        <v>0</v>
      </c>
      <c r="AL831" s="36">
        <v>0</v>
      </c>
      <c r="AM831" s="36">
        <v>0</v>
      </c>
      <c r="AN831" s="36">
        <v>0</v>
      </c>
      <c r="AO831" s="36">
        <v>0</v>
      </c>
      <c r="AP831" s="36" t="s">
        <v>389</v>
      </c>
      <c r="AQ831" s="36">
        <v>6</v>
      </c>
      <c r="AR831" s="36" t="s">
        <v>666</v>
      </c>
      <c r="AS831" s="36">
        <v>31573</v>
      </c>
      <c r="AT831" s="36">
        <v>315.73</v>
      </c>
      <c r="AU831" s="36" t="s">
        <v>408</v>
      </c>
      <c r="AV831" s="43" t="s">
        <v>1079</v>
      </c>
      <c r="AW831" t="str">
        <f t="shared" si="36"/>
        <v>831411810WXRXLXNX FXXTX NXVX272.18SIMSIMSIM8100137785844777.875ASPROLI - ENTIDADE FECHADA044777.87535735.87544559.87544561.875000000AMIL6AMIL FACIL S60 RJ QC S/COPART31573315.73ATIVORepasse</v>
      </c>
      <c r="AX831">
        <f t="shared" si="38"/>
        <v>0</v>
      </c>
      <c r="AY831">
        <v>8</v>
      </c>
      <c r="AZ831">
        <v>1</v>
      </c>
      <c r="BA831">
        <f t="shared" si="37"/>
        <v>0</v>
      </c>
    </row>
    <row r="832" spans="1:53">
      <c r="A832" s="33"/>
      <c r="B832" s="33"/>
      <c r="C832" s="33"/>
      <c r="D832" s="33"/>
      <c r="E832" s="33"/>
      <c r="F832" s="34"/>
      <c r="G832" s="33"/>
      <c r="H832" s="33"/>
      <c r="I832" s="33"/>
      <c r="J832" s="34">
        <v>83141182</v>
      </c>
      <c r="K832" s="29">
        <v>0</v>
      </c>
      <c r="L832" s="34" t="s">
        <v>700</v>
      </c>
      <c r="M832" s="33"/>
      <c r="N832" s="33"/>
      <c r="O832" s="33"/>
      <c r="P832" s="33"/>
      <c r="Q832" s="33"/>
      <c r="R832" s="34">
        <v>170.75</v>
      </c>
      <c r="S832" s="34" t="s">
        <v>404</v>
      </c>
      <c r="T832" s="34" t="s">
        <v>404</v>
      </c>
      <c r="U832" s="34" t="s">
        <v>404</v>
      </c>
      <c r="V832" s="34">
        <v>810</v>
      </c>
      <c r="W832" s="34">
        <v>0</v>
      </c>
      <c r="X832" s="34">
        <v>1</v>
      </c>
      <c r="Y832" s="34">
        <v>377858</v>
      </c>
      <c r="Z832" s="35">
        <v>44777.875</v>
      </c>
      <c r="AA832" s="34" t="s">
        <v>401</v>
      </c>
      <c r="AB832" s="34">
        <v>1</v>
      </c>
      <c r="AC832" s="35"/>
      <c r="AD832" s="35">
        <v>44777.875</v>
      </c>
      <c r="AE832" s="35">
        <v>44487.875</v>
      </c>
      <c r="AF832" s="35">
        <v>44559.875</v>
      </c>
      <c r="AG832" s="35"/>
      <c r="AH832" s="35">
        <v>44561.875</v>
      </c>
      <c r="AI832" s="34"/>
      <c r="AJ832" s="34">
        <v>0</v>
      </c>
      <c r="AK832" s="34">
        <v>0</v>
      </c>
      <c r="AL832" s="34">
        <v>0</v>
      </c>
      <c r="AM832" s="34">
        <v>0</v>
      </c>
      <c r="AN832" s="34">
        <v>0</v>
      </c>
      <c r="AO832" s="34">
        <v>0</v>
      </c>
      <c r="AP832" s="34" t="s">
        <v>389</v>
      </c>
      <c r="AQ832" s="34">
        <v>6</v>
      </c>
      <c r="AR832" s="34" t="s">
        <v>666</v>
      </c>
      <c r="AS832" s="34">
        <v>19806</v>
      </c>
      <c r="AT832" s="34">
        <v>198.06</v>
      </c>
      <c r="AU832" s="34" t="s">
        <v>408</v>
      </c>
      <c r="AV832" s="43" t="s">
        <v>1079</v>
      </c>
      <c r="AW832" t="str">
        <f t="shared" si="36"/>
        <v>831411820HXXTXR FXXTX DX WXTX170.75SIMSIMSIM8100137785844777.875ASPROLI - ENTIDADE FECHADA144777.87544487.87544559.87544561.875000000AMIL6AMIL FACIL S60 RJ QC S/COPART19806198.06ATIVORepasse</v>
      </c>
      <c r="AX832">
        <f t="shared" si="38"/>
        <v>0</v>
      </c>
      <c r="AY832">
        <v>8</v>
      </c>
      <c r="AZ832">
        <v>1</v>
      </c>
      <c r="BA832">
        <f t="shared" si="37"/>
        <v>0</v>
      </c>
    </row>
    <row r="833" spans="1:53">
      <c r="A833" s="33"/>
      <c r="B833" s="33"/>
      <c r="C833" s="33"/>
      <c r="D833" s="33"/>
      <c r="E833" s="33"/>
      <c r="F833" s="34"/>
      <c r="G833" s="33"/>
      <c r="H833" s="33"/>
      <c r="I833" s="33"/>
      <c r="J833" s="34">
        <v>83141183</v>
      </c>
      <c r="K833" s="29">
        <v>0</v>
      </c>
      <c r="L833" s="34" t="s">
        <v>702</v>
      </c>
      <c r="M833" s="33"/>
      <c r="N833" s="33"/>
      <c r="O833" s="33"/>
      <c r="P833" s="33"/>
      <c r="Q833" s="33"/>
      <c r="R833" s="34">
        <v>568.1</v>
      </c>
      <c r="S833" s="34" t="s">
        <v>404</v>
      </c>
      <c r="T833" s="34" t="s">
        <v>404</v>
      </c>
      <c r="U833" s="34" t="s">
        <v>404</v>
      </c>
      <c r="V833" s="34">
        <v>810</v>
      </c>
      <c r="W833" s="34">
        <v>485423203</v>
      </c>
      <c r="X833" s="34">
        <v>1</v>
      </c>
      <c r="Y833" s="34">
        <v>377883</v>
      </c>
      <c r="Z833" s="35">
        <v>44777.875</v>
      </c>
      <c r="AA833" s="34" t="s">
        <v>401</v>
      </c>
      <c r="AB833" s="34">
        <v>0</v>
      </c>
      <c r="AC833" s="35"/>
      <c r="AD833" s="35">
        <v>44777.875</v>
      </c>
      <c r="AE833" s="35">
        <v>35268.875</v>
      </c>
      <c r="AF833" s="35">
        <v>44559.875</v>
      </c>
      <c r="AG833" s="35"/>
      <c r="AH833" s="35">
        <v>44561.875</v>
      </c>
      <c r="AI833" s="34"/>
      <c r="AJ833" s="34">
        <v>0</v>
      </c>
      <c r="AK833" s="34">
        <v>0</v>
      </c>
      <c r="AL833" s="34">
        <v>0</v>
      </c>
      <c r="AM833" s="34">
        <v>0</v>
      </c>
      <c r="AN833" s="34">
        <v>0</v>
      </c>
      <c r="AO833" s="34">
        <v>0</v>
      </c>
      <c r="AP833" s="34" t="s">
        <v>389</v>
      </c>
      <c r="AQ833" s="34">
        <v>6</v>
      </c>
      <c r="AR833" s="34" t="s">
        <v>668</v>
      </c>
      <c r="AS833" s="34">
        <v>65899</v>
      </c>
      <c r="AT833" s="34">
        <v>658.99</v>
      </c>
      <c r="AU833" s="34" t="s">
        <v>408</v>
      </c>
      <c r="AV833" s="43" t="s">
        <v>1079</v>
      </c>
      <c r="AW833" t="str">
        <f t="shared" si="36"/>
        <v>831411830JXXX PXDRX BXRRX DX XRXUJX568.1SIMSIMSIM810485423203137788344777.875ASPROLI - ENTIDADE FECHADA044777.87535268.87544559.87544561.875000000AMIL6AMIL S450 QP S/COPART65899658.99ATIVORepasse</v>
      </c>
      <c r="AX833">
        <f t="shared" si="38"/>
        <v>0</v>
      </c>
      <c r="AY833">
        <v>8</v>
      </c>
      <c r="AZ833">
        <v>1</v>
      </c>
      <c r="BA833">
        <f t="shared" si="37"/>
        <v>0</v>
      </c>
    </row>
    <row r="834" spans="1:53">
      <c r="A834" s="33"/>
      <c r="B834" s="33"/>
      <c r="C834" s="33"/>
      <c r="D834" s="33"/>
      <c r="E834" s="33"/>
      <c r="F834" s="36"/>
      <c r="G834" s="33"/>
      <c r="H834" s="33"/>
      <c r="I834" s="33"/>
      <c r="J834" s="36">
        <v>83141184</v>
      </c>
      <c r="K834" s="30">
        <v>0</v>
      </c>
      <c r="L834" s="36" t="s">
        <v>701</v>
      </c>
      <c r="M834" s="33"/>
      <c r="N834" s="33"/>
      <c r="O834" s="33"/>
      <c r="P834" s="33"/>
      <c r="Q834" s="33"/>
      <c r="R834" s="36">
        <v>304.04000000000002</v>
      </c>
      <c r="S834" s="36" t="s">
        <v>404</v>
      </c>
      <c r="T834" s="36" t="s">
        <v>404</v>
      </c>
      <c r="U834" s="36" t="s">
        <v>404</v>
      </c>
      <c r="V834" s="36">
        <v>810</v>
      </c>
      <c r="W834" s="36">
        <v>0</v>
      </c>
      <c r="X834" s="36">
        <v>1</v>
      </c>
      <c r="Y834" s="36">
        <v>377875</v>
      </c>
      <c r="Z834" s="37">
        <v>44777.875</v>
      </c>
      <c r="AA834" s="36" t="s">
        <v>401</v>
      </c>
      <c r="AB834" s="36">
        <v>0</v>
      </c>
      <c r="AC834" s="37"/>
      <c r="AD834" s="37">
        <v>44777.875</v>
      </c>
      <c r="AE834" s="37">
        <v>29840.875</v>
      </c>
      <c r="AF834" s="37">
        <v>44559.875</v>
      </c>
      <c r="AG834" s="37"/>
      <c r="AH834" s="37">
        <v>44561.875</v>
      </c>
      <c r="AI834" s="36"/>
      <c r="AJ834" s="36">
        <v>0</v>
      </c>
      <c r="AK834" s="36">
        <v>0</v>
      </c>
      <c r="AL834" s="36">
        <v>0</v>
      </c>
      <c r="AM834" s="36">
        <v>0</v>
      </c>
      <c r="AN834" s="36">
        <v>0</v>
      </c>
      <c r="AO834" s="36">
        <v>0</v>
      </c>
      <c r="AP834" s="36" t="s">
        <v>389</v>
      </c>
      <c r="AQ834" s="36">
        <v>6</v>
      </c>
      <c r="AR834" s="36" t="s">
        <v>666</v>
      </c>
      <c r="AS834" s="36">
        <v>35269</v>
      </c>
      <c r="AT834" s="36">
        <v>352.69</v>
      </c>
      <c r="AU834" s="36" t="s">
        <v>408</v>
      </c>
      <c r="AV834" s="43" t="s">
        <v>1079</v>
      </c>
      <c r="AW834" t="str">
        <f t="shared" si="36"/>
        <v>831411840JULXX XUGUTX XRRXNTXNX DX WXTX304.04SIMSIMSIM8100137787544777.875ASPROLI - ENTIDADE FECHADA044777.87529840.87544559.87544561.875000000AMIL6AMIL FACIL S60 RJ QC S/COPART35269352.69ATIVORepasse</v>
      </c>
      <c r="AX834">
        <f t="shared" si="38"/>
        <v>0</v>
      </c>
      <c r="AY834">
        <v>8</v>
      </c>
      <c r="AZ834">
        <v>1</v>
      </c>
      <c r="BA834">
        <f t="shared" si="37"/>
        <v>0</v>
      </c>
    </row>
    <row r="835" spans="1:53">
      <c r="A835" s="33"/>
      <c r="B835" s="33"/>
      <c r="C835" s="33"/>
      <c r="D835" s="33"/>
      <c r="E835" s="33"/>
      <c r="F835" s="36"/>
      <c r="G835" s="33"/>
      <c r="H835" s="33"/>
      <c r="I835" s="33"/>
      <c r="J835" s="36">
        <v>83141185</v>
      </c>
      <c r="K835" s="30">
        <v>0</v>
      </c>
      <c r="L835" s="36" t="s">
        <v>703</v>
      </c>
      <c r="M835" s="33"/>
      <c r="N835" s="33"/>
      <c r="O835" s="33"/>
      <c r="P835" s="33"/>
      <c r="Q835" s="33"/>
      <c r="R835" s="36">
        <v>1022.24</v>
      </c>
      <c r="S835" s="36" t="s">
        <v>404</v>
      </c>
      <c r="T835" s="36" t="s">
        <v>404</v>
      </c>
      <c r="U835" s="36" t="s">
        <v>404</v>
      </c>
      <c r="V835" s="36">
        <v>810</v>
      </c>
      <c r="W835" s="36">
        <v>0</v>
      </c>
      <c r="X835" s="36">
        <v>1</v>
      </c>
      <c r="Y835" s="36">
        <v>377901</v>
      </c>
      <c r="Z835" s="37">
        <v>44777.875</v>
      </c>
      <c r="AA835" s="36" t="s">
        <v>401</v>
      </c>
      <c r="AB835" s="36">
        <v>0</v>
      </c>
      <c r="AC835" s="37"/>
      <c r="AD835" s="37">
        <v>44777.875</v>
      </c>
      <c r="AE835" s="37">
        <v>22846.875</v>
      </c>
      <c r="AF835" s="37">
        <v>44770.875</v>
      </c>
      <c r="AG835" s="37">
        <v>44770.875</v>
      </c>
      <c r="AH835" s="37">
        <v>44561.875</v>
      </c>
      <c r="AI835" s="36"/>
      <c r="AJ835" s="36">
        <v>0</v>
      </c>
      <c r="AK835" s="36">
        <v>0</v>
      </c>
      <c r="AL835" s="36">
        <v>0</v>
      </c>
      <c r="AM835" s="36">
        <v>0</v>
      </c>
      <c r="AN835" s="36">
        <v>0</v>
      </c>
      <c r="AO835" s="36">
        <v>0</v>
      </c>
      <c r="AP835" s="36" t="s">
        <v>389</v>
      </c>
      <c r="AQ835" s="36">
        <v>6</v>
      </c>
      <c r="AR835" s="36" t="s">
        <v>666</v>
      </c>
      <c r="AS835" s="36">
        <v>118581</v>
      </c>
      <c r="AT835" s="36">
        <v>1185.81</v>
      </c>
      <c r="AU835" s="36" t="s">
        <v>480</v>
      </c>
      <c r="AV835" s="43" t="s">
        <v>1079</v>
      </c>
      <c r="AW835" t="str">
        <f t="shared" ref="AW835:AW898" si="39">CONCATENATE(A835,B835,C835,D835,E835,F835,G835,H835,I835,J835,K835,L835,M835,N835,O835,P835,Q835,R835,S835,T835,U835,V835,W835,X835,Y835,Z835,AA835,AB835,AC835,AD835,AE835,AF835,AG835,AH835,AI835,AJ835,AK835,AL835,AM835,AN835,AO835,AP835,AQ835,AR835,AS835,AT835,AU835,AV835)</f>
        <v>831411850YLVXX FXRNXNDX DX XNTX BXLX1022.24SIMSIMSIM8100137790144777.875ASPROLI - ENTIDADE FECHADA044777.87522846.87544770.87544770.87544561.875000000AMIL6AMIL FACIL S60 RJ QC S/COPART1185811185.81SUSPENSÃORepasse</v>
      </c>
      <c r="AX835">
        <f t="shared" si="38"/>
        <v>0</v>
      </c>
      <c r="AY835">
        <v>8</v>
      </c>
      <c r="AZ835">
        <v>1</v>
      </c>
      <c r="BA835">
        <f t="shared" ref="BA835:BA898" si="40">IF(J835=J834,1,0)</f>
        <v>0</v>
      </c>
    </row>
    <row r="836" spans="1:53">
      <c r="A836" s="33"/>
      <c r="B836" s="33"/>
      <c r="C836" s="33"/>
      <c r="D836" s="33"/>
      <c r="E836" s="33"/>
      <c r="F836" s="34"/>
      <c r="G836" s="33"/>
      <c r="H836" s="33"/>
      <c r="I836" s="33"/>
      <c r="J836" s="34">
        <v>83141787</v>
      </c>
      <c r="K836" s="29">
        <v>0</v>
      </c>
      <c r="L836" s="34" t="s">
        <v>704</v>
      </c>
      <c r="M836" s="33"/>
      <c r="N836" s="33"/>
      <c r="O836" s="33"/>
      <c r="P836" s="33"/>
      <c r="Q836" s="33"/>
      <c r="R836" s="34">
        <v>272.18</v>
      </c>
      <c r="S836" s="34" t="s">
        <v>404</v>
      </c>
      <c r="T836" s="34" t="s">
        <v>404</v>
      </c>
      <c r="U836" s="34" t="s">
        <v>404</v>
      </c>
      <c r="V836" s="34">
        <v>810</v>
      </c>
      <c r="W836" s="34">
        <v>0</v>
      </c>
      <c r="X836" s="34">
        <v>1</v>
      </c>
      <c r="Y836" s="34">
        <v>377982</v>
      </c>
      <c r="Z836" s="35">
        <v>44777.875</v>
      </c>
      <c r="AA836" s="34" t="s">
        <v>401</v>
      </c>
      <c r="AB836" s="34">
        <v>0</v>
      </c>
      <c r="AC836" s="35"/>
      <c r="AD836" s="35">
        <v>44777.875</v>
      </c>
      <c r="AE836" s="35">
        <v>31521.875</v>
      </c>
      <c r="AF836" s="35">
        <v>44557.875</v>
      </c>
      <c r="AG836" s="35"/>
      <c r="AH836" s="35">
        <v>44561.875</v>
      </c>
      <c r="AI836" s="34"/>
      <c r="AJ836" s="34">
        <v>0</v>
      </c>
      <c r="AK836" s="34">
        <v>0</v>
      </c>
      <c r="AL836" s="34">
        <v>0</v>
      </c>
      <c r="AM836" s="34">
        <v>0</v>
      </c>
      <c r="AN836" s="34">
        <v>0</v>
      </c>
      <c r="AO836" s="34">
        <v>0</v>
      </c>
      <c r="AP836" s="34" t="s">
        <v>389</v>
      </c>
      <c r="AQ836" s="34">
        <v>6</v>
      </c>
      <c r="AR836" s="34" t="s">
        <v>666</v>
      </c>
      <c r="AS836" s="34">
        <v>31573</v>
      </c>
      <c r="AT836" s="34">
        <v>315.73</v>
      </c>
      <c r="AU836" s="34" t="s">
        <v>408</v>
      </c>
      <c r="AV836" s="43" t="s">
        <v>1079</v>
      </c>
      <c r="AW836" t="str">
        <f t="shared" si="39"/>
        <v>831417870PXTRXWXX DX XNTX XLVX272.18SIMSIMSIM8100137798244777.875ASPROLI - ENTIDADE FECHADA044777.87531521.87544557.87544561.875000000AMIL6AMIL FACIL S60 RJ QC S/COPART31573315.73ATIVORepasse</v>
      </c>
      <c r="AX836">
        <f t="shared" ref="AX836:AX899" si="41">IF(AW836=AW835,1,0)</f>
        <v>0</v>
      </c>
      <c r="AY836">
        <v>8</v>
      </c>
      <c r="AZ836">
        <v>1</v>
      </c>
      <c r="BA836">
        <f t="shared" si="40"/>
        <v>0</v>
      </c>
    </row>
    <row r="837" spans="1:53">
      <c r="A837" s="33"/>
      <c r="B837" s="33"/>
      <c r="C837" s="33"/>
      <c r="D837" s="33"/>
      <c r="E837" s="33"/>
      <c r="F837" s="36"/>
      <c r="G837" s="33"/>
      <c r="H837" s="33"/>
      <c r="I837" s="33"/>
      <c r="J837" s="36">
        <v>83141788</v>
      </c>
      <c r="K837" s="30">
        <v>0</v>
      </c>
      <c r="L837" s="36" t="s">
        <v>705</v>
      </c>
      <c r="M837" s="33"/>
      <c r="N837" s="33"/>
      <c r="O837" s="33"/>
      <c r="P837" s="33"/>
      <c r="Q837" s="33"/>
      <c r="R837" s="36">
        <v>227.01</v>
      </c>
      <c r="S837" s="36" t="s">
        <v>404</v>
      </c>
      <c r="T837" s="36" t="s">
        <v>386</v>
      </c>
      <c r="U837" s="36" t="s">
        <v>386</v>
      </c>
      <c r="V837" s="36">
        <v>810</v>
      </c>
      <c r="W837" s="36">
        <v>0</v>
      </c>
      <c r="X837" s="36">
        <v>1</v>
      </c>
      <c r="Y837" s="36">
        <v>377995</v>
      </c>
      <c r="Z837" s="37">
        <v>44777.875</v>
      </c>
      <c r="AA837" s="36" t="s">
        <v>401</v>
      </c>
      <c r="AB837" s="36">
        <v>0</v>
      </c>
      <c r="AC837" s="37">
        <v>44741.875</v>
      </c>
      <c r="AD837" s="37">
        <v>44777.875</v>
      </c>
      <c r="AE837" s="37">
        <v>32561.875</v>
      </c>
      <c r="AF837" s="37">
        <v>44741.875</v>
      </c>
      <c r="AG837" s="37">
        <v>44711.875</v>
      </c>
      <c r="AH837" s="37">
        <v>44561.875</v>
      </c>
      <c r="AI837" s="36"/>
      <c r="AJ837" s="36">
        <v>0</v>
      </c>
      <c r="AK837" s="36">
        <v>0</v>
      </c>
      <c r="AL837" s="36">
        <v>0</v>
      </c>
      <c r="AM837" s="36">
        <v>0</v>
      </c>
      <c r="AN837" s="36">
        <v>0</v>
      </c>
      <c r="AO837" s="36">
        <v>0</v>
      </c>
      <c r="AP837" s="36" t="s">
        <v>389</v>
      </c>
      <c r="AQ837" s="36">
        <v>6</v>
      </c>
      <c r="AR837" s="36" t="s">
        <v>666</v>
      </c>
      <c r="AS837" s="36">
        <v>26333</v>
      </c>
      <c r="AT837" s="36">
        <v>263.33</v>
      </c>
      <c r="AU837" s="36" t="s">
        <v>391</v>
      </c>
      <c r="AV837" s="43" t="s">
        <v>1079</v>
      </c>
      <c r="AW837" t="str">
        <f t="shared" si="39"/>
        <v>831417880MXRWU VXNXWXU BXNDXM MXWXDX227.01SIMNÃONÃO8100137799544777.875ASPROLI - ENTIDADE FECHADA044741.87544777.87532561.87544741.87544711.87544561.875000000AMIL6AMIL FACIL S60 RJ QC S/COPART26333263.33INATIVORepasse</v>
      </c>
      <c r="AX837">
        <f t="shared" si="41"/>
        <v>0</v>
      </c>
      <c r="AY837">
        <v>8</v>
      </c>
      <c r="AZ837">
        <v>1</v>
      </c>
      <c r="BA837">
        <f t="shared" si="40"/>
        <v>0</v>
      </c>
    </row>
    <row r="838" spans="1:53">
      <c r="A838" s="33"/>
      <c r="B838" s="33"/>
      <c r="C838" s="33"/>
      <c r="D838" s="33"/>
      <c r="E838" s="33"/>
      <c r="F838" s="36"/>
      <c r="G838" s="33"/>
      <c r="H838" s="33"/>
      <c r="I838" s="33"/>
      <c r="J838" s="36">
        <v>83147478</v>
      </c>
      <c r="K838" s="30">
        <v>0</v>
      </c>
      <c r="L838" s="36" t="s">
        <v>697</v>
      </c>
      <c r="M838" s="33"/>
      <c r="N838" s="33"/>
      <c r="O838" s="33"/>
      <c r="P838" s="33"/>
      <c r="Q838" s="33"/>
      <c r="R838" s="36">
        <v>1219.19</v>
      </c>
      <c r="S838" s="36" t="s">
        <v>404</v>
      </c>
      <c r="T838" s="36" t="s">
        <v>404</v>
      </c>
      <c r="U838" s="36" t="s">
        <v>404</v>
      </c>
      <c r="V838" s="36">
        <v>810</v>
      </c>
      <c r="W838" s="36">
        <v>485425200</v>
      </c>
      <c r="X838" s="36">
        <v>1</v>
      </c>
      <c r="Y838" s="36">
        <v>376672</v>
      </c>
      <c r="Z838" s="37">
        <v>44777.875</v>
      </c>
      <c r="AA838" s="36" t="s">
        <v>401</v>
      </c>
      <c r="AB838" s="36">
        <v>0</v>
      </c>
      <c r="AC838" s="37"/>
      <c r="AD838" s="37">
        <v>44777.875</v>
      </c>
      <c r="AE838" s="37">
        <v>24425.916666666668</v>
      </c>
      <c r="AF838" s="37">
        <v>44559.875</v>
      </c>
      <c r="AG838" s="37"/>
      <c r="AH838" s="37">
        <v>44561.875</v>
      </c>
      <c r="AI838" s="36"/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6">
        <v>0</v>
      </c>
      <c r="AP838" s="36" t="s">
        <v>389</v>
      </c>
      <c r="AQ838" s="36">
        <v>6</v>
      </c>
      <c r="AR838" s="36" t="s">
        <v>689</v>
      </c>
      <c r="AS838" s="36">
        <v>141427</v>
      </c>
      <c r="AT838" s="36">
        <v>1414.27</v>
      </c>
      <c r="AU838" s="36" t="s">
        <v>408</v>
      </c>
      <c r="AV838" s="43" t="s">
        <v>1079</v>
      </c>
      <c r="AW838" t="str">
        <f t="shared" si="39"/>
        <v>831474780WXRLX WRXTXNX MXNTXXRX TXTX MXURX1219.19SIMSIMSIM810485425200137667244777.875ASPROLI - ENTIDADE FECHADA044777.87524425.916666666744559.87544561.875000000AMIL6AMIL S450 QC S/COPART1414271414.27ATIVORepasse</v>
      </c>
      <c r="AX838">
        <f t="shared" si="41"/>
        <v>0</v>
      </c>
      <c r="AY838">
        <v>8</v>
      </c>
      <c r="AZ838">
        <v>1</v>
      </c>
      <c r="BA838">
        <f t="shared" si="40"/>
        <v>0</v>
      </c>
    </row>
    <row r="839" spans="1:53">
      <c r="A839" s="33"/>
      <c r="B839" s="33"/>
      <c r="C839" s="33"/>
      <c r="D839" s="33"/>
      <c r="E839" s="33"/>
      <c r="F839" s="36">
        <v>1201881000</v>
      </c>
      <c r="G839" s="33"/>
      <c r="H839" s="33"/>
      <c r="I839" s="33"/>
      <c r="J839" s="36">
        <v>83260647</v>
      </c>
      <c r="K839" s="30">
        <v>0</v>
      </c>
      <c r="L839" s="36" t="s">
        <v>828</v>
      </c>
      <c r="M839" s="33"/>
      <c r="N839" s="33"/>
      <c r="O839" s="33"/>
      <c r="P839" s="33"/>
      <c r="Q839" s="33"/>
      <c r="R839" s="36">
        <v>649.63</v>
      </c>
      <c r="S839" s="36" t="s">
        <v>386</v>
      </c>
      <c r="T839" s="36" t="s">
        <v>386</v>
      </c>
      <c r="U839" s="36" t="s">
        <v>386</v>
      </c>
      <c r="V839" s="36">
        <v>57</v>
      </c>
      <c r="W839" s="36">
        <v>0</v>
      </c>
      <c r="X839" s="36">
        <v>1</v>
      </c>
      <c r="Y839" s="36">
        <v>160957</v>
      </c>
      <c r="Z839" s="37">
        <v>44761.875</v>
      </c>
      <c r="AA839" s="36" t="s">
        <v>392</v>
      </c>
      <c r="AB839" s="36">
        <v>1</v>
      </c>
      <c r="AC839" s="37">
        <v>44657.875</v>
      </c>
      <c r="AD839" s="37">
        <v>44761.875</v>
      </c>
      <c r="AE839" s="37">
        <v>44551.875</v>
      </c>
      <c r="AF839" s="37">
        <v>44657.875</v>
      </c>
      <c r="AG839" s="37"/>
      <c r="AH839" s="37">
        <v>44578.875</v>
      </c>
      <c r="AI839" s="36"/>
      <c r="AJ839" s="36">
        <v>0</v>
      </c>
      <c r="AK839" s="36">
        <v>0</v>
      </c>
      <c r="AL839" s="36">
        <v>0</v>
      </c>
      <c r="AM839" s="36">
        <v>0</v>
      </c>
      <c r="AN839" s="36">
        <v>0</v>
      </c>
      <c r="AO839" s="36">
        <v>0</v>
      </c>
      <c r="AP839" s="36" t="s">
        <v>389</v>
      </c>
      <c r="AQ839" s="36"/>
      <c r="AR839" s="36" t="s">
        <v>476</v>
      </c>
      <c r="AS839" s="36">
        <v>77338</v>
      </c>
      <c r="AT839" s="36">
        <v>773.38</v>
      </c>
      <c r="AU839" s="36" t="s">
        <v>391</v>
      </c>
      <c r="AV839" s="43" t="s">
        <v>1079</v>
      </c>
      <c r="AW839" t="str">
        <f t="shared" si="39"/>
        <v>1201881000832606470WXWXLXX GXMX DX XNTXNX MXWHXDX649.63NÃONÃONÃO570116095744761.875ANMEP144657.87544761.87544551.87544657.87544578.875000000AMILAMIL 400 QC NACIONAL77338773.38INATIVORepasse</v>
      </c>
      <c r="AX839">
        <f t="shared" si="41"/>
        <v>0</v>
      </c>
      <c r="AY839">
        <v>7</v>
      </c>
      <c r="AZ839">
        <v>1</v>
      </c>
      <c r="BA839">
        <f t="shared" si="40"/>
        <v>0</v>
      </c>
    </row>
    <row r="840" spans="1:53">
      <c r="A840" s="33"/>
      <c r="B840" s="33"/>
      <c r="C840" s="33"/>
      <c r="D840" s="33"/>
      <c r="E840" s="33"/>
      <c r="F840" s="34">
        <v>1201881000</v>
      </c>
      <c r="G840" s="33"/>
      <c r="H840" s="33"/>
      <c r="I840" s="33"/>
      <c r="J840" s="34">
        <v>83260647</v>
      </c>
      <c r="K840" s="29">
        <v>0</v>
      </c>
      <c r="L840" s="34" t="s">
        <v>828</v>
      </c>
      <c r="M840" s="33"/>
      <c r="N840" s="33"/>
      <c r="O840" s="33"/>
      <c r="P840" s="33"/>
      <c r="Q840" s="33"/>
      <c r="R840" s="34">
        <v>649.63</v>
      </c>
      <c r="S840" s="34" t="s">
        <v>386</v>
      </c>
      <c r="T840" s="34" t="s">
        <v>386</v>
      </c>
      <c r="U840" s="34" t="s">
        <v>386</v>
      </c>
      <c r="V840" s="34">
        <v>57</v>
      </c>
      <c r="W840" s="34">
        <v>0</v>
      </c>
      <c r="X840" s="34">
        <v>1</v>
      </c>
      <c r="Y840" s="34">
        <v>160957</v>
      </c>
      <c r="Z840" s="35">
        <v>44761.875</v>
      </c>
      <c r="AA840" s="34" t="s">
        <v>392</v>
      </c>
      <c r="AB840" s="34">
        <v>1</v>
      </c>
      <c r="AC840" s="35">
        <v>44657.875</v>
      </c>
      <c r="AD840" s="35">
        <v>44761.875</v>
      </c>
      <c r="AE840" s="35">
        <v>44551.875</v>
      </c>
      <c r="AF840" s="35">
        <v>44657.875</v>
      </c>
      <c r="AG840" s="35"/>
      <c r="AH840" s="35">
        <v>44578.875</v>
      </c>
      <c r="AI840" s="34"/>
      <c r="AJ840" s="34">
        <v>0</v>
      </c>
      <c r="AK840" s="34">
        <v>0</v>
      </c>
      <c r="AL840" s="34">
        <v>0</v>
      </c>
      <c r="AM840" s="34">
        <v>0</v>
      </c>
      <c r="AN840" s="34">
        <v>0</v>
      </c>
      <c r="AO840" s="34">
        <v>0</v>
      </c>
      <c r="AP840" s="34" t="s">
        <v>389</v>
      </c>
      <c r="AQ840" s="34"/>
      <c r="AR840" s="34" t="s">
        <v>476</v>
      </c>
      <c r="AS840" s="34">
        <v>77338</v>
      </c>
      <c r="AT840" s="34">
        <v>773.38</v>
      </c>
      <c r="AU840" s="34" t="s">
        <v>391</v>
      </c>
      <c r="AV840" s="43" t="s">
        <v>1079</v>
      </c>
      <c r="AW840" t="str">
        <f t="shared" si="39"/>
        <v>1201881000832606470WXWXLXX GXMX DX XNTXNX MXWHXDX649.63NÃONÃONÃO570116095744761.875ANMEP144657.87544761.87544551.87544657.87544578.875000000AMILAMIL 400 QC NACIONAL77338773.38INATIVORepasse</v>
      </c>
      <c r="AX840">
        <f t="shared" si="41"/>
        <v>1</v>
      </c>
      <c r="AY840">
        <v>7</v>
      </c>
      <c r="AZ840">
        <v>1</v>
      </c>
      <c r="BA840">
        <f t="shared" si="40"/>
        <v>1</v>
      </c>
    </row>
    <row r="841" spans="1:53">
      <c r="A841" s="33"/>
      <c r="B841" s="33"/>
      <c r="C841" s="33"/>
      <c r="D841" s="33"/>
      <c r="E841" s="33"/>
      <c r="F841" s="36">
        <v>1201881000</v>
      </c>
      <c r="G841" s="33"/>
      <c r="H841" s="33"/>
      <c r="I841" s="33"/>
      <c r="J841" s="36">
        <v>83260647</v>
      </c>
      <c r="K841" s="30">
        <v>0</v>
      </c>
      <c r="L841" s="36" t="s">
        <v>828</v>
      </c>
      <c r="M841" s="33"/>
      <c r="N841" s="33"/>
      <c r="O841" s="33"/>
      <c r="P841" s="33"/>
      <c r="Q841" s="33"/>
      <c r="R841" s="36">
        <v>649.63</v>
      </c>
      <c r="S841" s="36" t="s">
        <v>386</v>
      </c>
      <c r="T841" s="36" t="s">
        <v>386</v>
      </c>
      <c r="U841" s="36" t="s">
        <v>386</v>
      </c>
      <c r="V841" s="36">
        <v>57</v>
      </c>
      <c r="W841" s="36">
        <v>0</v>
      </c>
      <c r="X841" s="36">
        <v>1</v>
      </c>
      <c r="Y841" s="36">
        <v>160957</v>
      </c>
      <c r="Z841" s="37">
        <v>44761.875</v>
      </c>
      <c r="AA841" s="36" t="s">
        <v>392</v>
      </c>
      <c r="AB841" s="36">
        <v>1</v>
      </c>
      <c r="AC841" s="37">
        <v>44657.875</v>
      </c>
      <c r="AD841" s="37">
        <v>44761.875</v>
      </c>
      <c r="AE841" s="37">
        <v>44551.875</v>
      </c>
      <c r="AF841" s="37">
        <v>44657.875</v>
      </c>
      <c r="AG841" s="37"/>
      <c r="AH841" s="37">
        <v>44578.875</v>
      </c>
      <c r="AI841" s="36"/>
      <c r="AJ841" s="36">
        <v>0</v>
      </c>
      <c r="AK841" s="36">
        <v>0</v>
      </c>
      <c r="AL841" s="36">
        <v>0</v>
      </c>
      <c r="AM841" s="36">
        <v>0</v>
      </c>
      <c r="AN841" s="36">
        <v>0</v>
      </c>
      <c r="AO841" s="36">
        <v>0</v>
      </c>
      <c r="AP841" s="36" t="s">
        <v>389</v>
      </c>
      <c r="AQ841" s="36"/>
      <c r="AR841" s="36" t="s">
        <v>476</v>
      </c>
      <c r="AS841" s="36">
        <v>77338</v>
      </c>
      <c r="AT841" s="36">
        <v>773.38</v>
      </c>
      <c r="AU841" s="36" t="s">
        <v>391</v>
      </c>
      <c r="AV841" s="43" t="s">
        <v>1079</v>
      </c>
      <c r="AW841" t="str">
        <f t="shared" si="39"/>
        <v>1201881000832606470WXWXLXX GXMX DX XNTXNX MXWHXDX649.63NÃONÃONÃO570116095744761.875ANMEP144657.87544761.87544551.87544657.87544578.875000000AMILAMIL 400 QC NACIONAL77338773.38INATIVORepasse</v>
      </c>
      <c r="AX841">
        <f t="shared" si="41"/>
        <v>1</v>
      </c>
      <c r="AY841">
        <v>7</v>
      </c>
      <c r="AZ841">
        <v>1</v>
      </c>
      <c r="BA841">
        <f t="shared" si="40"/>
        <v>1</v>
      </c>
    </row>
    <row r="842" spans="1:53">
      <c r="A842" s="33"/>
      <c r="B842" s="33"/>
      <c r="C842" s="33"/>
      <c r="D842" s="33"/>
      <c r="E842" s="33"/>
      <c r="F842" s="36">
        <v>1191014000</v>
      </c>
      <c r="G842" s="33"/>
      <c r="H842" s="33"/>
      <c r="I842" s="33"/>
      <c r="J842" s="36">
        <v>83260677</v>
      </c>
      <c r="K842" s="30">
        <v>0</v>
      </c>
      <c r="L842" s="36" t="s">
        <v>538</v>
      </c>
      <c r="M842" s="33"/>
      <c r="N842" s="33"/>
      <c r="O842" s="33"/>
      <c r="P842" s="33"/>
      <c r="Q842" s="33"/>
      <c r="R842" s="36">
        <v>738.6</v>
      </c>
      <c r="S842" s="36" t="s">
        <v>404</v>
      </c>
      <c r="T842" s="36" t="s">
        <v>404</v>
      </c>
      <c r="U842" s="36" t="s">
        <v>386</v>
      </c>
      <c r="V842" s="36">
        <v>19</v>
      </c>
      <c r="W842" s="36">
        <v>0</v>
      </c>
      <c r="X842" s="36">
        <v>1</v>
      </c>
      <c r="Y842" s="36">
        <v>170132</v>
      </c>
      <c r="Z842" s="37">
        <v>44777.875</v>
      </c>
      <c r="AA842" s="36" t="s">
        <v>387</v>
      </c>
      <c r="AB842" s="36">
        <v>1</v>
      </c>
      <c r="AC842" s="37">
        <v>44712.875</v>
      </c>
      <c r="AD842" s="37">
        <v>44777.875</v>
      </c>
      <c r="AE842" s="37">
        <v>44548.875</v>
      </c>
      <c r="AF842" s="37">
        <v>44741.875</v>
      </c>
      <c r="AG842" s="37"/>
      <c r="AH842" s="37">
        <v>44578.875</v>
      </c>
      <c r="AI842" s="36"/>
      <c r="AJ842" s="36">
        <v>0</v>
      </c>
      <c r="AK842" s="36">
        <v>0</v>
      </c>
      <c r="AL842" s="36">
        <v>0</v>
      </c>
      <c r="AM842" s="36">
        <v>0</v>
      </c>
      <c r="AN842" s="36">
        <v>0</v>
      </c>
      <c r="AO842" s="36">
        <v>0</v>
      </c>
      <c r="AP842" s="36" t="s">
        <v>389</v>
      </c>
      <c r="AQ842" s="36">
        <v>44</v>
      </c>
      <c r="AR842" s="36" t="s">
        <v>390</v>
      </c>
      <c r="AS842" s="36">
        <v>87928</v>
      </c>
      <c r="AT842" s="36">
        <v>879.28</v>
      </c>
      <c r="AU842" s="36" t="s">
        <v>391</v>
      </c>
      <c r="AV842" s="43" t="s">
        <v>1079</v>
      </c>
      <c r="AW842" t="str">
        <f t="shared" si="39"/>
        <v>1191014000832606770NXXH XLXVXXRX WXMBXX XNTX X738.6SIMSIMNÃO190117013244777.875FNEL144712.87544777.87544548.87544741.87544578.875000000AMIL44AMIL 400 QP NACIONAL87928879.28INATIVORepasse</v>
      </c>
      <c r="AX842">
        <f t="shared" si="41"/>
        <v>0</v>
      </c>
      <c r="AY842">
        <v>8</v>
      </c>
      <c r="AZ842">
        <v>1</v>
      </c>
      <c r="BA842">
        <f t="shared" si="40"/>
        <v>0</v>
      </c>
    </row>
    <row r="843" spans="1:53">
      <c r="A843" s="33"/>
      <c r="B843" s="33"/>
      <c r="C843" s="33"/>
      <c r="D843" s="33"/>
      <c r="E843" s="33"/>
      <c r="F843" s="34"/>
      <c r="G843" s="33"/>
      <c r="H843" s="33"/>
      <c r="I843" s="33"/>
      <c r="J843" s="34">
        <v>83323442</v>
      </c>
      <c r="K843" s="29">
        <v>0</v>
      </c>
      <c r="L843" s="34" t="s">
        <v>713</v>
      </c>
      <c r="M843" s="33"/>
      <c r="N843" s="33"/>
      <c r="O843" s="33"/>
      <c r="P843" s="33"/>
      <c r="Q843" s="33"/>
      <c r="R843" s="34">
        <v>1082.6600000000001</v>
      </c>
      <c r="S843" s="34" t="s">
        <v>404</v>
      </c>
      <c r="T843" s="34" t="s">
        <v>404</v>
      </c>
      <c r="U843" s="34" t="s">
        <v>404</v>
      </c>
      <c r="V843" s="34">
        <v>810</v>
      </c>
      <c r="W843" s="34">
        <v>485423203</v>
      </c>
      <c r="X843" s="34">
        <v>1</v>
      </c>
      <c r="Y843" s="34">
        <v>380284</v>
      </c>
      <c r="Z843" s="35">
        <v>44777.875</v>
      </c>
      <c r="AA843" s="34" t="s">
        <v>401</v>
      </c>
      <c r="AB843" s="34">
        <v>0</v>
      </c>
      <c r="AC843" s="35"/>
      <c r="AD843" s="35">
        <v>44777.875</v>
      </c>
      <c r="AE843" s="35">
        <v>25589.916666666668</v>
      </c>
      <c r="AF843" s="35">
        <v>44592.875</v>
      </c>
      <c r="AG843" s="35"/>
      <c r="AH843" s="35">
        <v>44592.875</v>
      </c>
      <c r="AI843" s="34"/>
      <c r="AJ843" s="34">
        <v>0</v>
      </c>
      <c r="AK843" s="34">
        <v>0</v>
      </c>
      <c r="AL843" s="34">
        <v>0</v>
      </c>
      <c r="AM843" s="34">
        <v>0</v>
      </c>
      <c r="AN843" s="34">
        <v>0</v>
      </c>
      <c r="AO843" s="34">
        <v>0</v>
      </c>
      <c r="AP843" s="34" t="s">
        <v>389</v>
      </c>
      <c r="AQ843" s="34">
        <v>5</v>
      </c>
      <c r="AR843" s="34" t="s">
        <v>668</v>
      </c>
      <c r="AS843" s="34">
        <v>125589</v>
      </c>
      <c r="AT843" s="34">
        <v>1255.8900000000001</v>
      </c>
      <c r="AU843" s="34" t="s">
        <v>408</v>
      </c>
      <c r="AV843" s="43" t="s">
        <v>1079</v>
      </c>
      <c r="AW843" t="str">
        <f t="shared" si="39"/>
        <v>833234420WXLXX MXRTX PXRXXRX MXRQUX1082.66SIMSIMSIM810485423203138028444777.875ASPROLI - ENTIDADE FECHADA044777.87525589.916666666744592.87544592.875000000AMIL5AMIL S450 QP S/COPART1255891255.89ATIVORepasse</v>
      </c>
      <c r="AX843">
        <f t="shared" si="41"/>
        <v>0</v>
      </c>
      <c r="AY843">
        <v>8</v>
      </c>
      <c r="AZ843">
        <v>1</v>
      </c>
      <c r="BA843">
        <f t="shared" si="40"/>
        <v>0</v>
      </c>
    </row>
    <row r="844" spans="1:53">
      <c r="A844" s="33"/>
      <c r="B844" s="33"/>
      <c r="C844" s="33"/>
      <c r="D844" s="33"/>
      <c r="E844" s="33"/>
      <c r="F844" s="34"/>
      <c r="G844" s="33"/>
      <c r="H844" s="33"/>
      <c r="I844" s="33"/>
      <c r="J844" s="34">
        <v>83327069</v>
      </c>
      <c r="K844" s="29">
        <v>0</v>
      </c>
      <c r="L844" s="34" t="s">
        <v>706</v>
      </c>
      <c r="M844" s="33"/>
      <c r="N844" s="33"/>
      <c r="O844" s="33"/>
      <c r="P844" s="33"/>
      <c r="Q844" s="33"/>
      <c r="R844" s="34">
        <v>544.53</v>
      </c>
      <c r="S844" s="34" t="s">
        <v>386</v>
      </c>
      <c r="T844" s="34" t="s">
        <v>386</v>
      </c>
      <c r="U844" s="34" t="s">
        <v>386</v>
      </c>
      <c r="V844" s="34">
        <v>810</v>
      </c>
      <c r="W844" s="34">
        <v>485420209</v>
      </c>
      <c r="X844" s="34">
        <v>1</v>
      </c>
      <c r="Y844" s="34">
        <v>380280</v>
      </c>
      <c r="Z844" s="35">
        <v>44777.875</v>
      </c>
      <c r="AA844" s="34" t="s">
        <v>401</v>
      </c>
      <c r="AB844" s="34">
        <v>0</v>
      </c>
      <c r="AC844" s="35">
        <v>44711.875</v>
      </c>
      <c r="AD844" s="35">
        <v>44777.875</v>
      </c>
      <c r="AE844" s="35">
        <v>32693.875</v>
      </c>
      <c r="AF844" s="35">
        <v>44711.875</v>
      </c>
      <c r="AG844" s="35">
        <v>44711.875</v>
      </c>
      <c r="AH844" s="35">
        <v>44592.875</v>
      </c>
      <c r="AI844" s="34"/>
      <c r="AJ844" s="34">
        <v>0</v>
      </c>
      <c r="AK844" s="34">
        <v>0</v>
      </c>
      <c r="AL844" s="34">
        <v>0</v>
      </c>
      <c r="AM844" s="34">
        <v>0</v>
      </c>
      <c r="AN844" s="34">
        <v>0</v>
      </c>
      <c r="AO844" s="34">
        <v>0</v>
      </c>
      <c r="AP844" s="34" t="s">
        <v>389</v>
      </c>
      <c r="AQ844" s="34"/>
      <c r="AR844" s="34" t="s">
        <v>707</v>
      </c>
      <c r="AS844" s="34">
        <v>63163</v>
      </c>
      <c r="AT844" s="34">
        <v>631.63</v>
      </c>
      <c r="AU844" s="34" t="s">
        <v>391</v>
      </c>
      <c r="AV844" s="43" t="s">
        <v>1079</v>
      </c>
      <c r="AW844" t="str">
        <f t="shared" si="39"/>
        <v>833270690WXXXNX RXBXXRX DX XLVX544.53NÃONÃONÃO810485420209138028044777.875ASPROLI - ENTIDADE FECHADA044711.87544777.87532693.87544711.87544711.87544592.875000000AMILAMIL S750 R1 QP C/COPART63163631.63INATIVORepasse</v>
      </c>
      <c r="AX844">
        <f t="shared" si="41"/>
        <v>0</v>
      </c>
      <c r="AY844">
        <v>8</v>
      </c>
      <c r="AZ844">
        <v>1</v>
      </c>
      <c r="BA844">
        <f t="shared" si="40"/>
        <v>0</v>
      </c>
    </row>
    <row r="845" spans="1:53">
      <c r="A845" s="33"/>
      <c r="B845" s="33"/>
      <c r="C845" s="33"/>
      <c r="D845" s="33"/>
      <c r="E845" s="33"/>
      <c r="F845" s="34"/>
      <c r="G845" s="33"/>
      <c r="H845" s="33"/>
      <c r="I845" s="33"/>
      <c r="J845" s="34">
        <v>83327070</v>
      </c>
      <c r="K845" s="29">
        <v>0</v>
      </c>
      <c r="L845" s="34" t="s">
        <v>709</v>
      </c>
      <c r="M845" s="33"/>
      <c r="N845" s="33"/>
      <c r="O845" s="33"/>
      <c r="P845" s="33"/>
      <c r="Q845" s="33"/>
      <c r="R845" s="34">
        <v>317.89999999999998</v>
      </c>
      <c r="S845" s="34" t="s">
        <v>386</v>
      </c>
      <c r="T845" s="34" t="s">
        <v>386</v>
      </c>
      <c r="U845" s="34" t="s">
        <v>386</v>
      </c>
      <c r="V845" s="34">
        <v>810</v>
      </c>
      <c r="W845" s="34">
        <v>485420209</v>
      </c>
      <c r="X845" s="34">
        <v>1</v>
      </c>
      <c r="Y845" s="34">
        <v>380280</v>
      </c>
      <c r="Z845" s="35">
        <v>44777.875</v>
      </c>
      <c r="AA845" s="34" t="s">
        <v>401</v>
      </c>
      <c r="AB845" s="34">
        <v>2</v>
      </c>
      <c r="AC845" s="35">
        <v>44711.875</v>
      </c>
      <c r="AD845" s="35">
        <v>44777.875</v>
      </c>
      <c r="AE845" s="35">
        <v>38679.916666666664</v>
      </c>
      <c r="AF845" s="35">
        <v>44711.875</v>
      </c>
      <c r="AG845" s="35"/>
      <c r="AH845" s="35">
        <v>44592.875</v>
      </c>
      <c r="AI845" s="34"/>
      <c r="AJ845" s="34">
        <v>0</v>
      </c>
      <c r="AK845" s="34">
        <v>0</v>
      </c>
      <c r="AL845" s="34">
        <v>0</v>
      </c>
      <c r="AM845" s="34">
        <v>0</v>
      </c>
      <c r="AN845" s="34">
        <v>0</v>
      </c>
      <c r="AO845" s="34">
        <v>0</v>
      </c>
      <c r="AP845" s="34" t="s">
        <v>389</v>
      </c>
      <c r="AQ845" s="34"/>
      <c r="AR845" s="34" t="s">
        <v>707</v>
      </c>
      <c r="AS845" s="34">
        <v>36875</v>
      </c>
      <c r="AT845" s="34">
        <v>368.75</v>
      </c>
      <c r="AU845" s="34" t="s">
        <v>391</v>
      </c>
      <c r="AV845" s="43" t="s">
        <v>1079</v>
      </c>
      <c r="AW845" t="str">
        <f t="shared" si="39"/>
        <v>833270700WRXTXXN PXBLX DX XLVX XUZX317.9NÃONÃONÃO810485420209138028044777.875ASPROLI - ENTIDADE FECHADA244711.87544777.87538679.916666666744711.87544592.875000000AMILAMIL S750 R1 QP C/COPART36875368.75INATIVORepasse</v>
      </c>
      <c r="AX845">
        <f t="shared" si="41"/>
        <v>0</v>
      </c>
      <c r="AY845">
        <v>8</v>
      </c>
      <c r="AZ845">
        <v>1</v>
      </c>
      <c r="BA845">
        <f t="shared" si="40"/>
        <v>0</v>
      </c>
    </row>
    <row r="846" spans="1:53">
      <c r="A846" s="33"/>
      <c r="B846" s="33"/>
      <c r="C846" s="33"/>
      <c r="D846" s="33"/>
      <c r="E846" s="33"/>
      <c r="F846" s="34"/>
      <c r="G846" s="33"/>
      <c r="H846" s="33"/>
      <c r="I846" s="33"/>
      <c r="J846" s="34">
        <v>83327071</v>
      </c>
      <c r="K846" s="29">
        <v>0</v>
      </c>
      <c r="L846" s="34" t="s">
        <v>711</v>
      </c>
      <c r="M846" s="33"/>
      <c r="N846" s="33"/>
      <c r="O846" s="33"/>
      <c r="P846" s="33"/>
      <c r="Q846" s="33"/>
      <c r="R846" s="34">
        <v>317.89999999999998</v>
      </c>
      <c r="S846" s="34" t="s">
        <v>386</v>
      </c>
      <c r="T846" s="34" t="s">
        <v>386</v>
      </c>
      <c r="U846" s="34" t="s">
        <v>386</v>
      </c>
      <c r="V846" s="34">
        <v>810</v>
      </c>
      <c r="W846" s="34">
        <v>485420209</v>
      </c>
      <c r="X846" s="34">
        <v>1</v>
      </c>
      <c r="Y846" s="34">
        <v>380280</v>
      </c>
      <c r="Z846" s="35">
        <v>44777.875</v>
      </c>
      <c r="AA846" s="34" t="s">
        <v>401</v>
      </c>
      <c r="AB846" s="34">
        <v>4</v>
      </c>
      <c r="AC846" s="35">
        <v>44711.875</v>
      </c>
      <c r="AD846" s="35">
        <v>44777.875</v>
      </c>
      <c r="AE846" s="35">
        <v>43688.875</v>
      </c>
      <c r="AF846" s="35">
        <v>44711.875</v>
      </c>
      <c r="AG846" s="35"/>
      <c r="AH846" s="35">
        <v>44592.875</v>
      </c>
      <c r="AI846" s="34"/>
      <c r="AJ846" s="34">
        <v>0</v>
      </c>
      <c r="AK846" s="34">
        <v>0</v>
      </c>
      <c r="AL846" s="34">
        <v>0</v>
      </c>
      <c r="AM846" s="34">
        <v>0</v>
      </c>
      <c r="AN846" s="34">
        <v>0</v>
      </c>
      <c r="AO846" s="34">
        <v>0</v>
      </c>
      <c r="AP846" s="34" t="s">
        <v>389</v>
      </c>
      <c r="AQ846" s="34"/>
      <c r="AR846" s="34" t="s">
        <v>707</v>
      </c>
      <c r="AS846" s="34">
        <v>36875</v>
      </c>
      <c r="AT846" s="34">
        <v>368.75</v>
      </c>
      <c r="AU846" s="34" t="s">
        <v>391</v>
      </c>
      <c r="AV846" s="43" t="s">
        <v>1079</v>
      </c>
      <c r="AW846" t="str">
        <f t="shared" si="39"/>
        <v>833270710HYXGX XNGXLX DX XLVX QUXXRXZ317.9NÃONÃONÃO810485420209138028044777.875ASPROLI - ENTIDADE FECHADA444711.87544777.87543688.87544711.87544592.875000000AMILAMIL S750 R1 QP C/COPART36875368.75INATIVORepasse</v>
      </c>
      <c r="AX846">
        <f t="shared" si="41"/>
        <v>0</v>
      </c>
      <c r="AY846">
        <v>8</v>
      </c>
      <c r="AZ846">
        <v>1</v>
      </c>
      <c r="BA846">
        <f t="shared" si="40"/>
        <v>0</v>
      </c>
    </row>
    <row r="847" spans="1:53">
      <c r="A847" s="33"/>
      <c r="B847" s="33"/>
      <c r="C847" s="33"/>
      <c r="D847" s="33"/>
      <c r="E847" s="33"/>
      <c r="F847" s="36"/>
      <c r="G847" s="33"/>
      <c r="H847" s="33"/>
      <c r="I847" s="33"/>
      <c r="J847" s="36">
        <v>83327072</v>
      </c>
      <c r="K847" s="30">
        <v>0</v>
      </c>
      <c r="L847" s="36" t="s">
        <v>712</v>
      </c>
      <c r="M847" s="33"/>
      <c r="N847" s="33"/>
      <c r="O847" s="33"/>
      <c r="P847" s="33"/>
      <c r="Q847" s="33"/>
      <c r="R847" s="36">
        <v>317.89999999999998</v>
      </c>
      <c r="S847" s="36" t="s">
        <v>386</v>
      </c>
      <c r="T847" s="36" t="s">
        <v>386</v>
      </c>
      <c r="U847" s="36" t="s">
        <v>386</v>
      </c>
      <c r="V847" s="36">
        <v>810</v>
      </c>
      <c r="W847" s="36">
        <v>485420209</v>
      </c>
      <c r="X847" s="36">
        <v>1</v>
      </c>
      <c r="Y847" s="36">
        <v>380280</v>
      </c>
      <c r="Z847" s="37">
        <v>44777.875</v>
      </c>
      <c r="AA847" s="36" t="s">
        <v>401</v>
      </c>
      <c r="AB847" s="36">
        <v>5</v>
      </c>
      <c r="AC847" s="37">
        <v>44711.875</v>
      </c>
      <c r="AD847" s="37">
        <v>44777.875</v>
      </c>
      <c r="AE847" s="37">
        <v>44204.875</v>
      </c>
      <c r="AF847" s="37">
        <v>44711.875</v>
      </c>
      <c r="AG847" s="37"/>
      <c r="AH847" s="37">
        <v>44592.875</v>
      </c>
      <c r="AI847" s="36"/>
      <c r="AJ847" s="36">
        <v>0</v>
      </c>
      <c r="AK847" s="36">
        <v>0</v>
      </c>
      <c r="AL847" s="36">
        <v>0</v>
      </c>
      <c r="AM847" s="36">
        <v>0</v>
      </c>
      <c r="AN847" s="36">
        <v>0</v>
      </c>
      <c r="AO847" s="36">
        <v>0</v>
      </c>
      <c r="AP847" s="36" t="s">
        <v>389</v>
      </c>
      <c r="AQ847" s="36"/>
      <c r="AR847" s="36" t="s">
        <v>707</v>
      </c>
      <c r="AS847" s="36">
        <v>36875</v>
      </c>
      <c r="AT847" s="36">
        <v>368.75</v>
      </c>
      <c r="AU847" s="36" t="s">
        <v>391</v>
      </c>
      <c r="AV847" s="43" t="s">
        <v>1079</v>
      </c>
      <c r="AW847" t="str">
        <f t="shared" si="39"/>
        <v>833270720GXBRXXL XNGXLX DX XLVX QUXXRXZ317.9NÃONÃONÃO810485420209138028044777.875ASPROLI - ENTIDADE FECHADA544711.87544777.87544204.87544711.87544592.875000000AMILAMIL S750 R1 QP C/COPART36875368.75INATIVORepasse</v>
      </c>
      <c r="AX847">
        <f t="shared" si="41"/>
        <v>0</v>
      </c>
      <c r="AY847">
        <v>8</v>
      </c>
      <c r="AZ847">
        <v>1</v>
      </c>
      <c r="BA847">
        <f t="shared" si="40"/>
        <v>0</v>
      </c>
    </row>
    <row r="848" spans="1:53">
      <c r="A848" s="33"/>
      <c r="B848" s="33"/>
      <c r="C848" s="33"/>
      <c r="D848" s="33"/>
      <c r="E848" s="33"/>
      <c r="F848" s="36"/>
      <c r="G848" s="33"/>
      <c r="H848" s="33"/>
      <c r="I848" s="33"/>
      <c r="J848" s="36">
        <v>83327073</v>
      </c>
      <c r="K848" s="30">
        <v>0</v>
      </c>
      <c r="L848" s="36" t="s">
        <v>708</v>
      </c>
      <c r="M848" s="33"/>
      <c r="N848" s="33"/>
      <c r="O848" s="33"/>
      <c r="P848" s="33"/>
      <c r="Q848" s="33"/>
      <c r="R848" s="36">
        <v>317.89999999999998</v>
      </c>
      <c r="S848" s="36" t="s">
        <v>386</v>
      </c>
      <c r="T848" s="36" t="s">
        <v>386</v>
      </c>
      <c r="U848" s="36" t="s">
        <v>386</v>
      </c>
      <c r="V848" s="36">
        <v>810</v>
      </c>
      <c r="W848" s="36">
        <v>485420209</v>
      </c>
      <c r="X848" s="36">
        <v>1</v>
      </c>
      <c r="Y848" s="36">
        <v>380280</v>
      </c>
      <c r="Z848" s="37">
        <v>44777.875</v>
      </c>
      <c r="AA848" s="36" t="s">
        <v>401</v>
      </c>
      <c r="AB848" s="36">
        <v>1</v>
      </c>
      <c r="AC848" s="37">
        <v>44711.875</v>
      </c>
      <c r="AD848" s="37">
        <v>44777.875</v>
      </c>
      <c r="AE848" s="37">
        <v>39296.875</v>
      </c>
      <c r="AF848" s="37">
        <v>44711.875</v>
      </c>
      <c r="AG848" s="37"/>
      <c r="AH848" s="37">
        <v>44592.875</v>
      </c>
      <c r="AI848" s="36"/>
      <c r="AJ848" s="36">
        <v>0</v>
      </c>
      <c r="AK848" s="36">
        <v>0</v>
      </c>
      <c r="AL848" s="36">
        <v>0</v>
      </c>
      <c r="AM848" s="36">
        <v>0</v>
      </c>
      <c r="AN848" s="36">
        <v>0</v>
      </c>
      <c r="AO848" s="36">
        <v>0</v>
      </c>
      <c r="AP848" s="36" t="s">
        <v>389</v>
      </c>
      <c r="AQ848" s="36"/>
      <c r="AR848" s="36" t="s">
        <v>707</v>
      </c>
      <c r="AS848" s="36">
        <v>36875</v>
      </c>
      <c r="AT848" s="36">
        <v>368.75</v>
      </c>
      <c r="AU848" s="36" t="s">
        <v>391</v>
      </c>
      <c r="AV848" s="43" t="s">
        <v>1079</v>
      </c>
      <c r="AW848" t="str">
        <f t="shared" si="39"/>
        <v>833270730WXUXN DX XLVX XUZX317.9NÃONÃONÃO810485420209138028044777.875ASPROLI - ENTIDADE FECHADA144711.87544777.87539296.87544711.87544592.875000000AMILAMIL S750 R1 QP C/COPART36875368.75INATIVORepasse</v>
      </c>
      <c r="AX848">
        <f t="shared" si="41"/>
        <v>0</v>
      </c>
      <c r="AY848">
        <v>8</v>
      </c>
      <c r="AZ848">
        <v>1</v>
      </c>
      <c r="BA848">
        <f t="shared" si="40"/>
        <v>0</v>
      </c>
    </row>
    <row r="849" spans="1:53">
      <c r="A849" s="33"/>
      <c r="B849" s="33"/>
      <c r="C849" s="33"/>
      <c r="D849" s="33"/>
      <c r="E849" s="33"/>
      <c r="F849" s="36"/>
      <c r="G849" s="33"/>
      <c r="H849" s="33"/>
      <c r="I849" s="33"/>
      <c r="J849" s="36">
        <v>83327074</v>
      </c>
      <c r="K849" s="30">
        <v>0</v>
      </c>
      <c r="L849" s="36" t="s">
        <v>710</v>
      </c>
      <c r="M849" s="33"/>
      <c r="N849" s="33"/>
      <c r="O849" s="33"/>
      <c r="P849" s="33"/>
      <c r="Q849" s="33"/>
      <c r="R849" s="36">
        <v>317.89999999999998</v>
      </c>
      <c r="S849" s="36" t="s">
        <v>386</v>
      </c>
      <c r="T849" s="36" t="s">
        <v>386</v>
      </c>
      <c r="U849" s="36" t="s">
        <v>386</v>
      </c>
      <c r="V849" s="36">
        <v>810</v>
      </c>
      <c r="W849" s="36">
        <v>485420209</v>
      </c>
      <c r="X849" s="36">
        <v>1</v>
      </c>
      <c r="Y849" s="36">
        <v>380280</v>
      </c>
      <c r="Z849" s="37">
        <v>44777.875</v>
      </c>
      <c r="AA849" s="36" t="s">
        <v>401</v>
      </c>
      <c r="AB849" s="36">
        <v>3</v>
      </c>
      <c r="AC849" s="37">
        <v>44711.875</v>
      </c>
      <c r="AD849" s="37">
        <v>44777.875</v>
      </c>
      <c r="AE849" s="37">
        <v>40732.875</v>
      </c>
      <c r="AF849" s="37">
        <v>44711.875</v>
      </c>
      <c r="AG849" s="37"/>
      <c r="AH849" s="37">
        <v>44592.875</v>
      </c>
      <c r="AI849" s="36"/>
      <c r="AJ849" s="36">
        <v>0</v>
      </c>
      <c r="AK849" s="36">
        <v>0</v>
      </c>
      <c r="AL849" s="36">
        <v>0</v>
      </c>
      <c r="AM849" s="36">
        <v>0</v>
      </c>
      <c r="AN849" s="36">
        <v>0</v>
      </c>
      <c r="AO849" s="36">
        <v>0</v>
      </c>
      <c r="AP849" s="36" t="s">
        <v>389</v>
      </c>
      <c r="AQ849" s="36"/>
      <c r="AR849" s="36" t="s">
        <v>707</v>
      </c>
      <c r="AS849" s="36">
        <v>36875</v>
      </c>
      <c r="AT849" s="36">
        <v>368.75</v>
      </c>
      <c r="AU849" s="36" t="s">
        <v>391</v>
      </c>
      <c r="AV849" s="43" t="s">
        <v>1079</v>
      </c>
      <c r="AW849" t="str">
        <f t="shared" si="39"/>
        <v>833270740KXYLXXNX WRXTXNX DX XLVX DX WXRVXLHX317.9NÃONÃONÃO810485420209138028044777.875ASPROLI - ENTIDADE FECHADA344711.87544777.87540732.87544711.87544592.875000000AMILAMIL S750 R1 QP C/COPART36875368.75INATIVORepasse</v>
      </c>
      <c r="AX849">
        <f t="shared" si="41"/>
        <v>0</v>
      </c>
      <c r="AY849">
        <v>8</v>
      </c>
      <c r="AZ849">
        <v>1</v>
      </c>
      <c r="BA849">
        <f t="shared" si="40"/>
        <v>0</v>
      </c>
    </row>
    <row r="850" spans="1:53">
      <c r="A850" s="33"/>
      <c r="B850" s="33"/>
      <c r="C850" s="33"/>
      <c r="D850" s="33"/>
      <c r="E850" s="33"/>
      <c r="F850" s="36"/>
      <c r="G850" s="33"/>
      <c r="H850" s="33"/>
      <c r="I850" s="33"/>
      <c r="J850" s="36">
        <v>83327077</v>
      </c>
      <c r="K850" s="30">
        <v>0</v>
      </c>
      <c r="L850" s="36" t="s">
        <v>719</v>
      </c>
      <c r="M850" s="33"/>
      <c r="N850" s="33"/>
      <c r="O850" s="33"/>
      <c r="P850" s="33"/>
      <c r="Q850" s="33"/>
      <c r="R850" s="36">
        <v>646.45000000000005</v>
      </c>
      <c r="S850" s="36" t="s">
        <v>404</v>
      </c>
      <c r="T850" s="36" t="s">
        <v>404</v>
      </c>
      <c r="U850" s="36" t="s">
        <v>404</v>
      </c>
      <c r="V850" s="36">
        <v>810</v>
      </c>
      <c r="W850" s="36">
        <v>485421207</v>
      </c>
      <c r="X850" s="36">
        <v>1</v>
      </c>
      <c r="Y850" s="36">
        <v>382950</v>
      </c>
      <c r="Z850" s="37">
        <v>44777.875</v>
      </c>
      <c r="AA850" s="36" t="s">
        <v>401</v>
      </c>
      <c r="AB850" s="36">
        <v>0</v>
      </c>
      <c r="AC850" s="37"/>
      <c r="AD850" s="37">
        <v>44777.875</v>
      </c>
      <c r="AE850" s="37">
        <v>34819.875</v>
      </c>
      <c r="AF850" s="37">
        <v>44770.875</v>
      </c>
      <c r="AG850" s="37">
        <v>44770.875</v>
      </c>
      <c r="AH850" s="37">
        <v>44592.875</v>
      </c>
      <c r="AI850" s="36"/>
      <c r="AJ850" s="36">
        <v>0</v>
      </c>
      <c r="AK850" s="36">
        <v>0</v>
      </c>
      <c r="AL850" s="36">
        <v>0</v>
      </c>
      <c r="AM850" s="36">
        <v>0</v>
      </c>
      <c r="AN850" s="36">
        <v>0</v>
      </c>
      <c r="AO850" s="36">
        <v>0</v>
      </c>
      <c r="AP850" s="36" t="s">
        <v>389</v>
      </c>
      <c r="AQ850" s="36">
        <v>5</v>
      </c>
      <c r="AR850" s="36" t="s">
        <v>625</v>
      </c>
      <c r="AS850" s="36">
        <v>74988</v>
      </c>
      <c r="AT850" s="36">
        <v>749.88</v>
      </c>
      <c r="AU850" s="36" t="s">
        <v>480</v>
      </c>
      <c r="AV850" s="43" t="s">
        <v>1079</v>
      </c>
      <c r="AW850" t="str">
        <f t="shared" si="39"/>
        <v>833270770MXRXXNX MXNTXXRX RUX646.45SIMSIMSIM810485421207138295044777.875ASPROLI - ENTIDADE FECHADA044777.87534819.87544770.87544770.87544592.875000000AMIL5AMIL S750 R2 QP S/COPART74988749.88SUSPENSÃORepasse</v>
      </c>
      <c r="AX850">
        <f t="shared" si="41"/>
        <v>0</v>
      </c>
      <c r="AY850">
        <v>8</v>
      </c>
      <c r="AZ850">
        <v>1</v>
      </c>
      <c r="BA850">
        <f t="shared" si="40"/>
        <v>0</v>
      </c>
    </row>
    <row r="851" spans="1:53">
      <c r="A851" s="33"/>
      <c r="B851" s="33"/>
      <c r="C851" s="33"/>
      <c r="D851" s="33"/>
      <c r="E851" s="33"/>
      <c r="F851" s="34"/>
      <c r="G851" s="33"/>
      <c r="H851" s="33"/>
      <c r="I851" s="33"/>
      <c r="J851" s="34">
        <v>83327078</v>
      </c>
      <c r="K851" s="29">
        <v>0</v>
      </c>
      <c r="L851" s="34" t="s">
        <v>718</v>
      </c>
      <c r="M851" s="33"/>
      <c r="N851" s="33"/>
      <c r="O851" s="33"/>
      <c r="P851" s="33"/>
      <c r="Q851" s="33"/>
      <c r="R851" s="34">
        <v>715.81</v>
      </c>
      <c r="S851" s="34" t="s">
        <v>404</v>
      </c>
      <c r="T851" s="34" t="s">
        <v>404</v>
      </c>
      <c r="U851" s="34" t="s">
        <v>404</v>
      </c>
      <c r="V851" s="34">
        <v>810</v>
      </c>
      <c r="W851" s="34">
        <v>485423203</v>
      </c>
      <c r="X851" s="34">
        <v>1</v>
      </c>
      <c r="Y851" s="34">
        <v>381976</v>
      </c>
      <c r="Z851" s="35">
        <v>44777.875</v>
      </c>
      <c r="AA851" s="34" t="s">
        <v>401</v>
      </c>
      <c r="AB851" s="34">
        <v>0</v>
      </c>
      <c r="AC851" s="35"/>
      <c r="AD851" s="35">
        <v>44777.875</v>
      </c>
      <c r="AE851" s="35">
        <v>32018.875</v>
      </c>
      <c r="AF851" s="35">
        <v>44592.875</v>
      </c>
      <c r="AG851" s="35"/>
      <c r="AH851" s="35">
        <v>44592.875</v>
      </c>
      <c r="AI851" s="34"/>
      <c r="AJ851" s="34">
        <v>0</v>
      </c>
      <c r="AK851" s="34">
        <v>0</v>
      </c>
      <c r="AL851" s="34">
        <v>0</v>
      </c>
      <c r="AM851" s="34">
        <v>0</v>
      </c>
      <c r="AN851" s="34">
        <v>0</v>
      </c>
      <c r="AO851" s="34">
        <v>0</v>
      </c>
      <c r="AP851" s="34" t="s">
        <v>389</v>
      </c>
      <c r="AQ851" s="34">
        <v>5</v>
      </c>
      <c r="AR851" s="34" t="s">
        <v>668</v>
      </c>
      <c r="AS851" s="34">
        <v>83034</v>
      </c>
      <c r="AT851" s="34">
        <v>830.34</v>
      </c>
      <c r="AU851" s="34" t="s">
        <v>408</v>
      </c>
      <c r="AV851" s="43" t="s">
        <v>1079</v>
      </c>
      <c r="AW851" t="str">
        <f t="shared" si="39"/>
        <v>833270780XNTXNXX VXNDXRLXY FXRRXZ DX XUX715.81SIMSIMSIM810485423203138197644777.875ASPROLI - ENTIDADE FECHADA044777.87532018.87544592.87544592.875000000AMIL5AMIL S450 QP S/COPART83034830.34ATIVORepasse</v>
      </c>
      <c r="AX851">
        <f t="shared" si="41"/>
        <v>0</v>
      </c>
      <c r="AY851">
        <v>8</v>
      </c>
      <c r="AZ851">
        <v>1</v>
      </c>
      <c r="BA851">
        <f t="shared" si="40"/>
        <v>0</v>
      </c>
    </row>
    <row r="852" spans="1:53">
      <c r="A852" s="33"/>
      <c r="B852" s="33"/>
      <c r="C852" s="33"/>
      <c r="D852" s="33"/>
      <c r="E852" s="33"/>
      <c r="F852" s="36"/>
      <c r="G852" s="33"/>
      <c r="H852" s="33"/>
      <c r="I852" s="33"/>
      <c r="J852" s="36">
        <v>83327079</v>
      </c>
      <c r="K852" s="30">
        <v>0</v>
      </c>
      <c r="L852" s="36" t="s">
        <v>714</v>
      </c>
      <c r="M852" s="33"/>
      <c r="N852" s="33"/>
      <c r="O852" s="33"/>
      <c r="P852" s="33"/>
      <c r="Q852" s="33"/>
      <c r="R852" s="36">
        <v>544.53</v>
      </c>
      <c r="S852" s="36" t="s">
        <v>386</v>
      </c>
      <c r="T852" s="36" t="s">
        <v>386</v>
      </c>
      <c r="U852" s="36" t="s">
        <v>386</v>
      </c>
      <c r="V852" s="36">
        <v>810</v>
      </c>
      <c r="W852" s="36">
        <v>485420209</v>
      </c>
      <c r="X852" s="36">
        <v>1</v>
      </c>
      <c r="Y852" s="36">
        <v>380598</v>
      </c>
      <c r="Z852" s="37">
        <v>44777.875</v>
      </c>
      <c r="AA852" s="36" t="s">
        <v>401</v>
      </c>
      <c r="AB852" s="36">
        <v>0</v>
      </c>
      <c r="AC852" s="37">
        <v>44711.875</v>
      </c>
      <c r="AD852" s="37">
        <v>44777.875</v>
      </c>
      <c r="AE852" s="37">
        <v>32979.875</v>
      </c>
      <c r="AF852" s="37">
        <v>44711.875</v>
      </c>
      <c r="AG852" s="37">
        <v>44711.875</v>
      </c>
      <c r="AH852" s="37">
        <v>44592.875</v>
      </c>
      <c r="AI852" s="36"/>
      <c r="AJ852" s="36">
        <v>0</v>
      </c>
      <c r="AK852" s="36">
        <v>0</v>
      </c>
      <c r="AL852" s="36">
        <v>0</v>
      </c>
      <c r="AM852" s="36">
        <v>0</v>
      </c>
      <c r="AN852" s="36">
        <v>0</v>
      </c>
      <c r="AO852" s="36">
        <v>0</v>
      </c>
      <c r="AP852" s="36" t="s">
        <v>389</v>
      </c>
      <c r="AQ852" s="36"/>
      <c r="AR852" s="36" t="s">
        <v>707</v>
      </c>
      <c r="AS852" s="36">
        <v>63163</v>
      </c>
      <c r="AT852" s="36">
        <v>631.63</v>
      </c>
      <c r="AU852" s="36" t="s">
        <v>391</v>
      </c>
      <c r="AV852" s="43" t="s">
        <v>1079</v>
      </c>
      <c r="AW852" t="str">
        <f t="shared" si="39"/>
        <v>833270790XZXBXLX PXRXXRX LXX544.53NÃONÃONÃO810485420209138059844777.875ASPROLI - ENTIDADE FECHADA044711.87544777.87532979.87544711.87544711.87544592.875000000AMILAMIL S750 R1 QP C/COPART63163631.63INATIVORepasse</v>
      </c>
      <c r="AX852">
        <f t="shared" si="41"/>
        <v>0</v>
      </c>
      <c r="AY852">
        <v>8</v>
      </c>
      <c r="AZ852">
        <v>1</v>
      </c>
      <c r="BA852">
        <f t="shared" si="40"/>
        <v>0</v>
      </c>
    </row>
    <row r="853" spans="1:53">
      <c r="A853" s="33"/>
      <c r="B853" s="33"/>
      <c r="C853" s="33"/>
      <c r="D853" s="33"/>
      <c r="E853" s="33"/>
      <c r="F853" s="34"/>
      <c r="G853" s="33"/>
      <c r="H853" s="33"/>
      <c r="I853" s="33"/>
      <c r="J853" s="34">
        <v>83327080</v>
      </c>
      <c r="K853" s="29">
        <v>0</v>
      </c>
      <c r="L853" s="34" t="s">
        <v>716</v>
      </c>
      <c r="M853" s="33"/>
      <c r="N853" s="33"/>
      <c r="O853" s="33"/>
      <c r="P853" s="33"/>
      <c r="Q853" s="33"/>
      <c r="R853" s="34">
        <v>317.89999999999998</v>
      </c>
      <c r="S853" s="34" t="s">
        <v>386</v>
      </c>
      <c r="T853" s="34" t="s">
        <v>386</v>
      </c>
      <c r="U853" s="34" t="s">
        <v>386</v>
      </c>
      <c r="V853" s="34">
        <v>810</v>
      </c>
      <c r="W853" s="34">
        <v>485420209</v>
      </c>
      <c r="X853" s="34">
        <v>1</v>
      </c>
      <c r="Y853" s="34">
        <v>380598</v>
      </c>
      <c r="Z853" s="35">
        <v>44777.875</v>
      </c>
      <c r="AA853" s="34" t="s">
        <v>401</v>
      </c>
      <c r="AB853" s="34">
        <v>3</v>
      </c>
      <c r="AC853" s="35">
        <v>44711.875</v>
      </c>
      <c r="AD853" s="35">
        <v>44777.875</v>
      </c>
      <c r="AE853" s="35">
        <v>44172.875</v>
      </c>
      <c r="AF853" s="35">
        <v>44711.875</v>
      </c>
      <c r="AG853" s="35"/>
      <c r="AH853" s="35">
        <v>44592.875</v>
      </c>
      <c r="AI853" s="34"/>
      <c r="AJ853" s="34">
        <v>0</v>
      </c>
      <c r="AK853" s="34">
        <v>0</v>
      </c>
      <c r="AL853" s="34">
        <v>0</v>
      </c>
      <c r="AM853" s="34">
        <v>0</v>
      </c>
      <c r="AN853" s="34">
        <v>0</v>
      </c>
      <c r="AO853" s="34">
        <v>0</v>
      </c>
      <c r="AP853" s="34" t="s">
        <v>389</v>
      </c>
      <c r="AQ853" s="34"/>
      <c r="AR853" s="34" t="s">
        <v>707</v>
      </c>
      <c r="AS853" s="34">
        <v>36875</v>
      </c>
      <c r="AT853" s="34">
        <v>368.75</v>
      </c>
      <c r="AU853" s="34" t="s">
        <v>391</v>
      </c>
      <c r="AV853" s="43" t="s">
        <v>1079</v>
      </c>
      <c r="AW853" t="str">
        <f t="shared" si="39"/>
        <v>833270800XNTXNXLX MXLLX LXX317.9NÃONÃONÃO810485420209138059844777.875ASPROLI - ENTIDADE FECHADA344711.87544777.87544172.87544711.87544592.875000000AMILAMIL S750 R1 QP C/COPART36875368.75INATIVORepasse</v>
      </c>
      <c r="AX853">
        <f t="shared" si="41"/>
        <v>0</v>
      </c>
      <c r="AY853">
        <v>8</v>
      </c>
      <c r="AZ853">
        <v>1</v>
      </c>
      <c r="BA853">
        <f t="shared" si="40"/>
        <v>0</v>
      </c>
    </row>
    <row r="854" spans="1:53">
      <c r="A854" s="33"/>
      <c r="B854" s="33"/>
      <c r="C854" s="33"/>
      <c r="D854" s="33"/>
      <c r="E854" s="33"/>
      <c r="F854" s="34"/>
      <c r="G854" s="33"/>
      <c r="H854" s="33"/>
      <c r="I854" s="33"/>
      <c r="J854" s="34">
        <v>83327081</v>
      </c>
      <c r="K854" s="29">
        <v>0</v>
      </c>
      <c r="L854" s="34" t="s">
        <v>715</v>
      </c>
      <c r="M854" s="33"/>
      <c r="N854" s="33"/>
      <c r="O854" s="33"/>
      <c r="P854" s="33"/>
      <c r="Q854" s="33"/>
      <c r="R854" s="34">
        <v>317.89999999999998</v>
      </c>
      <c r="S854" s="34" t="s">
        <v>386</v>
      </c>
      <c r="T854" s="34" t="s">
        <v>386</v>
      </c>
      <c r="U854" s="34" t="s">
        <v>386</v>
      </c>
      <c r="V854" s="34">
        <v>810</v>
      </c>
      <c r="W854" s="34">
        <v>485420209</v>
      </c>
      <c r="X854" s="34">
        <v>1</v>
      </c>
      <c r="Y854" s="34">
        <v>380598</v>
      </c>
      <c r="Z854" s="35">
        <v>44777.875</v>
      </c>
      <c r="AA854" s="34" t="s">
        <v>401</v>
      </c>
      <c r="AB854" s="34">
        <v>1</v>
      </c>
      <c r="AC854" s="35">
        <v>44711.875</v>
      </c>
      <c r="AD854" s="35">
        <v>44777.875</v>
      </c>
      <c r="AE854" s="35">
        <v>39186.875</v>
      </c>
      <c r="AF854" s="35">
        <v>44711.875</v>
      </c>
      <c r="AG854" s="35"/>
      <c r="AH854" s="35">
        <v>44592.875</v>
      </c>
      <c r="AI854" s="34"/>
      <c r="AJ854" s="34">
        <v>0</v>
      </c>
      <c r="AK854" s="34">
        <v>0</v>
      </c>
      <c r="AL854" s="34">
        <v>0</v>
      </c>
      <c r="AM854" s="34">
        <v>0</v>
      </c>
      <c r="AN854" s="34">
        <v>0</v>
      </c>
      <c r="AO854" s="34">
        <v>0</v>
      </c>
      <c r="AP854" s="34" t="s">
        <v>389</v>
      </c>
      <c r="AQ854" s="34"/>
      <c r="AR854" s="34" t="s">
        <v>707</v>
      </c>
      <c r="AS854" s="34">
        <v>36875</v>
      </c>
      <c r="AT854" s="34">
        <v>368.75</v>
      </c>
      <c r="AU854" s="34" t="s">
        <v>391</v>
      </c>
      <c r="AV854" s="43" t="s">
        <v>1079</v>
      </c>
      <c r="AW854" t="str">
        <f t="shared" si="39"/>
        <v>833270810WXUX PXRXXRX PRXXXDX317.9NÃONÃONÃO810485420209138059844777.875ASPROLI - ENTIDADE FECHADA144711.87544777.87539186.87544711.87544592.875000000AMILAMIL S750 R1 QP C/COPART36875368.75INATIVORepasse</v>
      </c>
      <c r="AX854">
        <f t="shared" si="41"/>
        <v>0</v>
      </c>
      <c r="AY854">
        <v>8</v>
      </c>
      <c r="AZ854">
        <v>1</v>
      </c>
      <c r="BA854">
        <f t="shared" si="40"/>
        <v>0</v>
      </c>
    </row>
    <row r="855" spans="1:53">
      <c r="A855" s="33"/>
      <c r="B855" s="33"/>
      <c r="C855" s="33"/>
      <c r="D855" s="33"/>
      <c r="E855" s="33"/>
      <c r="F855" s="36"/>
      <c r="G855" s="33"/>
      <c r="H855" s="33"/>
      <c r="I855" s="33"/>
      <c r="J855" s="36">
        <v>83327082</v>
      </c>
      <c r="K855" s="30">
        <v>0</v>
      </c>
      <c r="L855" s="36" t="s">
        <v>715</v>
      </c>
      <c r="M855" s="33"/>
      <c r="N855" s="33"/>
      <c r="O855" s="33"/>
      <c r="P855" s="33"/>
      <c r="Q855" s="33"/>
      <c r="R855" s="36">
        <v>317.89999999999998</v>
      </c>
      <c r="S855" s="36" t="s">
        <v>386</v>
      </c>
      <c r="T855" s="36" t="s">
        <v>386</v>
      </c>
      <c r="U855" s="36" t="s">
        <v>386</v>
      </c>
      <c r="V855" s="36">
        <v>810</v>
      </c>
      <c r="W855" s="36">
        <v>485420209</v>
      </c>
      <c r="X855" s="36">
        <v>1</v>
      </c>
      <c r="Y855" s="36">
        <v>380598</v>
      </c>
      <c r="Z855" s="37">
        <v>44777.875</v>
      </c>
      <c r="AA855" s="36" t="s">
        <v>401</v>
      </c>
      <c r="AB855" s="36">
        <v>2</v>
      </c>
      <c r="AC855" s="37">
        <v>44711.875</v>
      </c>
      <c r="AD855" s="37">
        <v>44777.875</v>
      </c>
      <c r="AE855" s="37">
        <v>40230.875</v>
      </c>
      <c r="AF855" s="37">
        <v>44711.875</v>
      </c>
      <c r="AG855" s="37"/>
      <c r="AH855" s="37">
        <v>44592.875</v>
      </c>
      <c r="AI855" s="36"/>
      <c r="AJ855" s="36">
        <v>0</v>
      </c>
      <c r="AK855" s="36">
        <v>0</v>
      </c>
      <c r="AL855" s="36">
        <v>0</v>
      </c>
      <c r="AM855" s="36">
        <v>0</v>
      </c>
      <c r="AN855" s="36">
        <v>0</v>
      </c>
      <c r="AO855" s="36">
        <v>0</v>
      </c>
      <c r="AP855" s="36" t="s">
        <v>389</v>
      </c>
      <c r="AQ855" s="36"/>
      <c r="AR855" s="36" t="s">
        <v>707</v>
      </c>
      <c r="AS855" s="36">
        <v>36875</v>
      </c>
      <c r="AT855" s="36">
        <v>368.75</v>
      </c>
      <c r="AU855" s="36" t="s">
        <v>391</v>
      </c>
      <c r="AV855" s="43" t="s">
        <v>1079</v>
      </c>
      <c r="AW855" t="str">
        <f t="shared" si="39"/>
        <v>833270820WXUX PXRXXRX PRXXXDX317.9NÃONÃONÃO810485420209138059844777.875ASPROLI - ENTIDADE FECHADA244711.87544777.87540230.87544711.87544592.875000000AMILAMIL S750 R1 QP C/COPART36875368.75INATIVORepasse</v>
      </c>
      <c r="AX855">
        <f t="shared" si="41"/>
        <v>0</v>
      </c>
      <c r="AY855">
        <v>8</v>
      </c>
      <c r="AZ855">
        <v>1</v>
      </c>
      <c r="BA855">
        <f t="shared" si="40"/>
        <v>0</v>
      </c>
    </row>
    <row r="856" spans="1:53">
      <c r="A856" s="33"/>
      <c r="B856" s="33"/>
      <c r="C856" s="33"/>
      <c r="D856" s="33"/>
      <c r="E856" s="33"/>
      <c r="F856" s="36"/>
      <c r="G856" s="33"/>
      <c r="H856" s="33"/>
      <c r="I856" s="33"/>
      <c r="J856" s="36">
        <v>83327083</v>
      </c>
      <c r="K856" s="30">
        <v>0</v>
      </c>
      <c r="L856" s="36" t="s">
        <v>402</v>
      </c>
      <c r="M856" s="33"/>
      <c r="N856" s="33"/>
      <c r="O856" s="33"/>
      <c r="P856" s="33"/>
      <c r="Q856" s="33"/>
      <c r="R856" s="36">
        <v>363.19</v>
      </c>
      <c r="S856" s="36" t="s">
        <v>386</v>
      </c>
      <c r="T856" s="36" t="s">
        <v>386</v>
      </c>
      <c r="U856" s="36" t="s">
        <v>386</v>
      </c>
      <c r="V856" s="36">
        <v>810</v>
      </c>
      <c r="W856" s="36">
        <v>485433201</v>
      </c>
      <c r="X856" s="36">
        <v>1</v>
      </c>
      <c r="Y856" s="36">
        <v>383759</v>
      </c>
      <c r="Z856" s="37">
        <v>44777.875</v>
      </c>
      <c r="AA856" s="36" t="s">
        <v>401</v>
      </c>
      <c r="AB856" s="36">
        <v>0</v>
      </c>
      <c r="AC856" s="37">
        <v>44662.875</v>
      </c>
      <c r="AD856" s="37">
        <v>44777.875</v>
      </c>
      <c r="AE856" s="37">
        <v>30774.875</v>
      </c>
      <c r="AF856" s="37">
        <v>44662.875</v>
      </c>
      <c r="AG856" s="37"/>
      <c r="AH856" s="37">
        <v>44592.875</v>
      </c>
      <c r="AI856" s="36"/>
      <c r="AJ856" s="36">
        <v>0</v>
      </c>
      <c r="AK856" s="36">
        <v>0</v>
      </c>
      <c r="AL856" s="36">
        <v>0</v>
      </c>
      <c r="AM856" s="36">
        <v>0</v>
      </c>
      <c r="AN856" s="36">
        <v>0</v>
      </c>
      <c r="AO856" s="36">
        <v>0</v>
      </c>
      <c r="AP856" s="36" t="s">
        <v>389</v>
      </c>
      <c r="AQ856" s="36"/>
      <c r="AR856" s="36" t="s">
        <v>403</v>
      </c>
      <c r="AS856" s="36">
        <v>4213</v>
      </c>
      <c r="AT856" s="36">
        <v>421.3</v>
      </c>
      <c r="AU856" s="36" t="s">
        <v>391</v>
      </c>
      <c r="AV856" s="43" t="s">
        <v>1079</v>
      </c>
      <c r="AW856" t="str">
        <f t="shared" si="39"/>
        <v>833270830NXWX DXXXNX WXXMBRX363.19NÃONÃONÃO810485433201138375944777.875ASPROLI - ENTIDADE FECHADA044662.87544777.87530774.87544662.87544592.875000000AMILAMIL FACIL S80 QC S/COPART4213421.3INATIVORepasse</v>
      </c>
      <c r="AX856">
        <f t="shared" si="41"/>
        <v>0</v>
      </c>
      <c r="AY856">
        <v>8</v>
      </c>
      <c r="AZ856">
        <v>1</v>
      </c>
      <c r="BA856">
        <f t="shared" si="40"/>
        <v>0</v>
      </c>
    </row>
    <row r="857" spans="1:53">
      <c r="A857" s="33"/>
      <c r="B857" s="33"/>
      <c r="C857" s="33"/>
      <c r="D857" s="33"/>
      <c r="E857" s="33"/>
      <c r="F857" s="36"/>
      <c r="G857" s="33"/>
      <c r="H857" s="33"/>
      <c r="I857" s="33"/>
      <c r="J857" s="36">
        <v>83327084</v>
      </c>
      <c r="K857" s="30">
        <v>0</v>
      </c>
      <c r="L857" s="36" t="s">
        <v>717</v>
      </c>
      <c r="M857" s="33"/>
      <c r="N857" s="33"/>
      <c r="O857" s="33"/>
      <c r="P857" s="33"/>
      <c r="Q857" s="33"/>
      <c r="R857" s="36">
        <v>276.68</v>
      </c>
      <c r="S857" s="36" t="s">
        <v>404</v>
      </c>
      <c r="T857" s="36" t="s">
        <v>404</v>
      </c>
      <c r="U857" s="36" t="s">
        <v>404</v>
      </c>
      <c r="V857" s="36">
        <v>810</v>
      </c>
      <c r="W857" s="36">
        <v>485442200</v>
      </c>
      <c r="X857" s="36">
        <v>1</v>
      </c>
      <c r="Y857" s="36">
        <v>381879</v>
      </c>
      <c r="Z857" s="37">
        <v>44777.875</v>
      </c>
      <c r="AA857" s="36" t="s">
        <v>401</v>
      </c>
      <c r="AB857" s="36">
        <v>0</v>
      </c>
      <c r="AC857" s="37"/>
      <c r="AD857" s="37">
        <v>44777.875</v>
      </c>
      <c r="AE857" s="37">
        <v>28888.916666666668</v>
      </c>
      <c r="AF857" s="37">
        <v>44592.875</v>
      </c>
      <c r="AG857" s="37"/>
      <c r="AH857" s="37">
        <v>44592.875</v>
      </c>
      <c r="AI857" s="36"/>
      <c r="AJ857" s="36">
        <v>0</v>
      </c>
      <c r="AK857" s="36">
        <v>0</v>
      </c>
      <c r="AL857" s="36">
        <v>0</v>
      </c>
      <c r="AM857" s="36">
        <v>0</v>
      </c>
      <c r="AN857" s="36">
        <v>0</v>
      </c>
      <c r="AO857" s="36">
        <v>0</v>
      </c>
      <c r="AP857" s="36" t="s">
        <v>389</v>
      </c>
      <c r="AQ857" s="36">
        <v>5</v>
      </c>
      <c r="AR857" s="36" t="s">
        <v>664</v>
      </c>
      <c r="AS857" s="36">
        <v>32095</v>
      </c>
      <c r="AT857" s="36">
        <v>320.95</v>
      </c>
      <c r="AU857" s="36" t="s">
        <v>408</v>
      </c>
      <c r="AV857" s="43" t="s">
        <v>1079</v>
      </c>
      <c r="AW857" t="str">
        <f t="shared" si="39"/>
        <v>833270840HUMBXRTX RXWHXRD UWHXX DX BRXTTX276.68SIMSIMSIM810485442200138187944777.875ASPROLI - ENTIDADE FECHADA044777.87528888.916666666744592.87544592.875000000AMIL5AMIL FACIL S60 QC SP S/COPART32095320.95ATIVORepasse</v>
      </c>
      <c r="AX857">
        <f t="shared" si="41"/>
        <v>0</v>
      </c>
      <c r="AY857">
        <v>8</v>
      </c>
      <c r="AZ857">
        <v>1</v>
      </c>
      <c r="BA857">
        <f t="shared" si="40"/>
        <v>0</v>
      </c>
    </row>
    <row r="858" spans="1:53">
      <c r="A858" s="33"/>
      <c r="B858" s="33"/>
      <c r="C858" s="33"/>
      <c r="D858" s="33"/>
      <c r="E858" s="33"/>
      <c r="F858" s="34"/>
      <c r="G858" s="33"/>
      <c r="H858" s="33"/>
      <c r="I858" s="33"/>
      <c r="J858" s="34">
        <v>83490363</v>
      </c>
      <c r="K858" s="29">
        <v>0</v>
      </c>
      <c r="L858" s="34" t="s">
        <v>720</v>
      </c>
      <c r="M858" s="33"/>
      <c r="N858" s="33"/>
      <c r="O858" s="33"/>
      <c r="P858" s="33"/>
      <c r="Q858" s="33"/>
      <c r="R858" s="34">
        <v>227.01</v>
      </c>
      <c r="S858" s="34" t="s">
        <v>404</v>
      </c>
      <c r="T858" s="34" t="s">
        <v>386</v>
      </c>
      <c r="U858" s="34" t="s">
        <v>386</v>
      </c>
      <c r="V858" s="34">
        <v>810</v>
      </c>
      <c r="W858" s="34">
        <v>0</v>
      </c>
      <c r="X858" s="34">
        <v>1</v>
      </c>
      <c r="Y858" s="34">
        <v>392206</v>
      </c>
      <c r="Z858" s="35">
        <v>44777.875</v>
      </c>
      <c r="AA858" s="34" t="s">
        <v>401</v>
      </c>
      <c r="AB858" s="34">
        <v>0</v>
      </c>
      <c r="AC858" s="35">
        <v>44741.875</v>
      </c>
      <c r="AD858" s="35">
        <v>44777.875</v>
      </c>
      <c r="AE858" s="35">
        <v>34839.875</v>
      </c>
      <c r="AF858" s="35">
        <v>44741.875</v>
      </c>
      <c r="AG858" s="35">
        <v>44711.875</v>
      </c>
      <c r="AH858" s="35">
        <v>44620.875</v>
      </c>
      <c r="AI858" s="34"/>
      <c r="AJ858" s="34">
        <v>0</v>
      </c>
      <c r="AK858" s="34">
        <v>0</v>
      </c>
      <c r="AL858" s="34">
        <v>0</v>
      </c>
      <c r="AM858" s="34">
        <v>0</v>
      </c>
      <c r="AN858" s="34">
        <v>0</v>
      </c>
      <c r="AO858" s="34">
        <v>0</v>
      </c>
      <c r="AP858" s="34" t="s">
        <v>389</v>
      </c>
      <c r="AQ858" s="34">
        <v>4</v>
      </c>
      <c r="AR858" s="34" t="s">
        <v>666</v>
      </c>
      <c r="AS858" s="34">
        <v>26333</v>
      </c>
      <c r="AT858" s="34">
        <v>263.33</v>
      </c>
      <c r="AU858" s="34" t="s">
        <v>391</v>
      </c>
      <c r="AV858" s="43" t="s">
        <v>1079</v>
      </c>
      <c r="AW858" t="str">
        <f t="shared" si="39"/>
        <v>834903630NXYXRX JXXWX WXXTXNX227.01SIMNÃONÃO8100139220644777.875ASPROLI - ENTIDADE FECHADA044741.87544777.87534839.87544741.87544711.87544620.875000000AMIL4AMIL FACIL S60 RJ QC S/COPART26333263.33INATIVORepasse</v>
      </c>
      <c r="AX858">
        <f t="shared" si="41"/>
        <v>0</v>
      </c>
      <c r="AY858">
        <v>8</v>
      </c>
      <c r="AZ858">
        <v>1</v>
      </c>
      <c r="BA858">
        <f t="shared" si="40"/>
        <v>0</v>
      </c>
    </row>
    <row r="859" spans="1:53">
      <c r="A859" s="33"/>
      <c r="B859" s="33"/>
      <c r="C859" s="33"/>
      <c r="D859" s="33"/>
      <c r="E859" s="33"/>
      <c r="F859" s="34"/>
      <c r="G859" s="33"/>
      <c r="H859" s="33"/>
      <c r="I859" s="33"/>
      <c r="J859" s="34">
        <v>83490364</v>
      </c>
      <c r="K859" s="29">
        <v>0</v>
      </c>
      <c r="L859" s="34" t="s">
        <v>723</v>
      </c>
      <c r="M859" s="33"/>
      <c r="N859" s="33"/>
      <c r="O859" s="33"/>
      <c r="P859" s="33"/>
      <c r="Q859" s="33"/>
      <c r="R859" s="34">
        <v>272.18</v>
      </c>
      <c r="S859" s="34" t="s">
        <v>404</v>
      </c>
      <c r="T859" s="34" t="s">
        <v>404</v>
      </c>
      <c r="U859" s="34" t="s">
        <v>404</v>
      </c>
      <c r="V859" s="34">
        <v>810</v>
      </c>
      <c r="W859" s="34">
        <v>0</v>
      </c>
      <c r="X859" s="34">
        <v>1</v>
      </c>
      <c r="Y859" s="34">
        <v>392214</v>
      </c>
      <c r="Z859" s="35">
        <v>44777.875</v>
      </c>
      <c r="AA859" s="34" t="s">
        <v>401</v>
      </c>
      <c r="AB859" s="34">
        <v>0</v>
      </c>
      <c r="AC859" s="35">
        <v>44755.875</v>
      </c>
      <c r="AD859" s="35">
        <v>44777.875</v>
      </c>
      <c r="AE859" s="35">
        <v>35784.916666666664</v>
      </c>
      <c r="AF859" s="35">
        <v>44755.875</v>
      </c>
      <c r="AG859" s="35"/>
      <c r="AH859" s="35">
        <v>44620.875</v>
      </c>
      <c r="AI859" s="34"/>
      <c r="AJ859" s="34">
        <v>0</v>
      </c>
      <c r="AK859" s="34">
        <v>0</v>
      </c>
      <c r="AL859" s="34">
        <v>0</v>
      </c>
      <c r="AM859" s="34">
        <v>0</v>
      </c>
      <c r="AN859" s="34">
        <v>0</v>
      </c>
      <c r="AO859" s="34">
        <v>0</v>
      </c>
      <c r="AP859" s="34" t="s">
        <v>389</v>
      </c>
      <c r="AQ859" s="34">
        <v>4</v>
      </c>
      <c r="AR859" s="34" t="s">
        <v>666</v>
      </c>
      <c r="AS859" s="34">
        <v>31573</v>
      </c>
      <c r="AT859" s="34">
        <v>315.73</v>
      </c>
      <c r="AU859" s="34" t="s">
        <v>391</v>
      </c>
      <c r="AV859" s="43" t="s">
        <v>1079</v>
      </c>
      <c r="AW859" t="str">
        <f t="shared" si="39"/>
        <v>834903640GXBRXXLLX PXRXXRX DX JXU272.18SIMSIMSIM8100139221444777.875ASPROLI - ENTIDADE FECHADA044755.87544777.87535784.916666666744755.87544620.875000000AMIL4AMIL FACIL S60 RJ QC S/COPART31573315.73INATIVORepasse</v>
      </c>
      <c r="AX859">
        <f t="shared" si="41"/>
        <v>0</v>
      </c>
      <c r="AY859">
        <v>8</v>
      </c>
      <c r="AZ859">
        <v>1</v>
      </c>
      <c r="BA859">
        <f t="shared" si="40"/>
        <v>0</v>
      </c>
    </row>
    <row r="860" spans="1:53">
      <c r="A860" s="33"/>
      <c r="B860" s="33"/>
      <c r="C860" s="33"/>
      <c r="D860" s="33"/>
      <c r="E860" s="33"/>
      <c r="F860" s="36"/>
      <c r="G860" s="33"/>
      <c r="H860" s="33"/>
      <c r="I860" s="33"/>
      <c r="J860" s="36">
        <v>83490365</v>
      </c>
      <c r="K860" s="30">
        <v>0</v>
      </c>
      <c r="L860" s="36" t="s">
        <v>724</v>
      </c>
      <c r="M860" s="33"/>
      <c r="N860" s="33"/>
      <c r="O860" s="33"/>
      <c r="P860" s="33"/>
      <c r="Q860" s="33"/>
      <c r="R860" s="36">
        <v>170.75</v>
      </c>
      <c r="S860" s="36" t="s">
        <v>404</v>
      </c>
      <c r="T860" s="36" t="s">
        <v>404</v>
      </c>
      <c r="U860" s="36" t="s">
        <v>404</v>
      </c>
      <c r="V860" s="36">
        <v>810</v>
      </c>
      <c r="W860" s="36">
        <v>0</v>
      </c>
      <c r="X860" s="36">
        <v>1</v>
      </c>
      <c r="Y860" s="36">
        <v>392214</v>
      </c>
      <c r="Z860" s="37">
        <v>44777.875</v>
      </c>
      <c r="AA860" s="36" t="s">
        <v>401</v>
      </c>
      <c r="AB860" s="36">
        <v>1</v>
      </c>
      <c r="AC860" s="37">
        <v>44755.875</v>
      </c>
      <c r="AD860" s="37">
        <v>44777.875</v>
      </c>
      <c r="AE860" s="37">
        <v>44565.875</v>
      </c>
      <c r="AF860" s="37">
        <v>44755.875</v>
      </c>
      <c r="AG860" s="37"/>
      <c r="AH860" s="37">
        <v>44620.875</v>
      </c>
      <c r="AI860" s="36"/>
      <c r="AJ860" s="36">
        <v>0</v>
      </c>
      <c r="AK860" s="36">
        <v>0</v>
      </c>
      <c r="AL860" s="36">
        <v>0</v>
      </c>
      <c r="AM860" s="36">
        <v>0</v>
      </c>
      <c r="AN860" s="36">
        <v>0</v>
      </c>
      <c r="AO860" s="36">
        <v>0</v>
      </c>
      <c r="AP860" s="36" t="s">
        <v>389</v>
      </c>
      <c r="AQ860" s="36">
        <v>4</v>
      </c>
      <c r="AR860" s="36" t="s">
        <v>666</v>
      </c>
      <c r="AS860" s="36">
        <v>19806</v>
      </c>
      <c r="AT860" s="36">
        <v>198.06</v>
      </c>
      <c r="AU860" s="36" t="s">
        <v>391</v>
      </c>
      <c r="AV860" s="43" t="s">
        <v>1079</v>
      </c>
      <c r="AW860" t="str">
        <f t="shared" si="39"/>
        <v>834903650LXURX XNGXLX PXRXXRX DX JXU170.75SIMSIMSIM8100139221444777.875ASPROLI - ENTIDADE FECHADA144755.87544777.87544565.87544755.87544620.875000000AMIL4AMIL FACIL S60 RJ QC S/COPART19806198.06INATIVORepasse</v>
      </c>
      <c r="AX860">
        <f t="shared" si="41"/>
        <v>0</v>
      </c>
      <c r="AY860">
        <v>8</v>
      </c>
      <c r="AZ860">
        <v>1</v>
      </c>
      <c r="BA860">
        <f t="shared" si="40"/>
        <v>0</v>
      </c>
    </row>
    <row r="861" spans="1:53">
      <c r="A861" s="33"/>
      <c r="B861" s="33"/>
      <c r="C861" s="33"/>
      <c r="D861" s="33"/>
      <c r="E861" s="33"/>
      <c r="F861" s="36"/>
      <c r="G861" s="33"/>
      <c r="H861" s="33"/>
      <c r="I861" s="33"/>
      <c r="J861" s="36">
        <v>83490366</v>
      </c>
      <c r="K861" s="30">
        <v>0</v>
      </c>
      <c r="L861" s="36" t="s">
        <v>721</v>
      </c>
      <c r="M861" s="33"/>
      <c r="N861" s="33"/>
      <c r="O861" s="33"/>
      <c r="P861" s="33"/>
      <c r="Q861" s="33"/>
      <c r="R861" s="36">
        <v>701.71</v>
      </c>
      <c r="S861" s="36" t="s">
        <v>404</v>
      </c>
      <c r="T861" s="36" t="s">
        <v>404</v>
      </c>
      <c r="U861" s="36" t="s">
        <v>404</v>
      </c>
      <c r="V861" s="36">
        <v>810</v>
      </c>
      <c r="W861" s="36">
        <v>485426208</v>
      </c>
      <c r="X861" s="36">
        <v>1</v>
      </c>
      <c r="Y861" s="36">
        <v>392211</v>
      </c>
      <c r="Z861" s="37">
        <v>44777.875</v>
      </c>
      <c r="AA861" s="36" t="s">
        <v>401</v>
      </c>
      <c r="AB861" s="36">
        <v>0</v>
      </c>
      <c r="AC861" s="37"/>
      <c r="AD861" s="37">
        <v>44777.875</v>
      </c>
      <c r="AE861" s="37">
        <v>32159.916666666668</v>
      </c>
      <c r="AF861" s="37">
        <v>44621.875</v>
      </c>
      <c r="AG861" s="37"/>
      <c r="AH861" s="37">
        <v>44620.875</v>
      </c>
      <c r="AI861" s="36"/>
      <c r="AJ861" s="36">
        <v>0</v>
      </c>
      <c r="AK861" s="36">
        <v>0</v>
      </c>
      <c r="AL861" s="36">
        <v>0</v>
      </c>
      <c r="AM861" s="36">
        <v>0</v>
      </c>
      <c r="AN861" s="36">
        <v>0</v>
      </c>
      <c r="AO861" s="36">
        <v>0</v>
      </c>
      <c r="AP861" s="36" t="s">
        <v>389</v>
      </c>
      <c r="AQ861" s="36">
        <v>4</v>
      </c>
      <c r="AR861" s="36" t="s">
        <v>722</v>
      </c>
      <c r="AS861" s="36">
        <v>81397</v>
      </c>
      <c r="AT861" s="36">
        <v>813.97</v>
      </c>
      <c r="AU861" s="36" t="s">
        <v>408</v>
      </c>
      <c r="AV861" s="43" t="s">
        <v>1079</v>
      </c>
      <c r="AW861" t="str">
        <f t="shared" si="39"/>
        <v>834903660WXNWXXWXX DX MXRXX DX XUX RXDRXGUX701.71SIMSIMSIM810485426208139221144777.875ASPROLI - ENTIDADE FECHADA044777.87532159.916666666744621.87544620.875000000AMIL4AMIL S380 QP C/COPART81397813.97ATIVORepasse</v>
      </c>
      <c r="AX861">
        <f t="shared" si="41"/>
        <v>0</v>
      </c>
      <c r="AY861">
        <v>8</v>
      </c>
      <c r="AZ861">
        <v>1</v>
      </c>
      <c r="BA861">
        <f t="shared" si="40"/>
        <v>0</v>
      </c>
    </row>
    <row r="862" spans="1:53">
      <c r="A862" s="33"/>
      <c r="B862" s="33"/>
      <c r="C862" s="33"/>
      <c r="D862" s="33"/>
      <c r="E862" s="33"/>
      <c r="F862" s="36">
        <v>1201881000</v>
      </c>
      <c r="G862" s="33"/>
      <c r="H862" s="33"/>
      <c r="I862" s="33"/>
      <c r="J862" s="36">
        <v>83570144</v>
      </c>
      <c r="K862" s="30">
        <v>0</v>
      </c>
      <c r="L862" s="36" t="s">
        <v>931</v>
      </c>
      <c r="M862" s="33"/>
      <c r="N862" s="33"/>
      <c r="O862" s="33"/>
      <c r="P862" s="33"/>
      <c r="Q862" s="33"/>
      <c r="R862" s="36">
        <v>805.73</v>
      </c>
      <c r="S862" s="36" t="s">
        <v>404</v>
      </c>
      <c r="T862" s="36" t="s">
        <v>386</v>
      </c>
      <c r="U862" s="36" t="s">
        <v>386</v>
      </c>
      <c r="V862" s="36">
        <v>57</v>
      </c>
      <c r="W862" s="36">
        <v>0</v>
      </c>
      <c r="X862" s="36">
        <v>1</v>
      </c>
      <c r="Y862" s="36">
        <v>187926</v>
      </c>
      <c r="Z862" s="37">
        <v>44761.875</v>
      </c>
      <c r="AA862" s="36" t="s">
        <v>392</v>
      </c>
      <c r="AB862" s="36">
        <v>2</v>
      </c>
      <c r="AC862" s="37">
        <v>44682.875</v>
      </c>
      <c r="AD862" s="37">
        <v>44761.875</v>
      </c>
      <c r="AE862" s="37">
        <v>44602.875</v>
      </c>
      <c r="AF862" s="37">
        <v>44682.875</v>
      </c>
      <c r="AG862" s="37"/>
      <c r="AH862" s="37">
        <v>44630.875</v>
      </c>
      <c r="AI862" s="36"/>
      <c r="AJ862" s="36">
        <v>0</v>
      </c>
      <c r="AK862" s="36">
        <v>0</v>
      </c>
      <c r="AL862" s="36">
        <v>0</v>
      </c>
      <c r="AM862" s="36">
        <v>0</v>
      </c>
      <c r="AN862" s="36">
        <v>0</v>
      </c>
      <c r="AO862" s="36">
        <v>0</v>
      </c>
      <c r="AP862" s="36" t="s">
        <v>389</v>
      </c>
      <c r="AQ862" s="36">
        <v>40</v>
      </c>
      <c r="AR862" s="36" t="s">
        <v>398</v>
      </c>
      <c r="AS862" s="36">
        <v>95921</v>
      </c>
      <c r="AT862" s="36">
        <v>959.21</v>
      </c>
      <c r="AU862" s="36" t="s">
        <v>391</v>
      </c>
      <c r="AV862" s="43" t="s">
        <v>1079</v>
      </c>
      <c r="AW862" t="str">
        <f t="shared" si="39"/>
        <v>1201881000835701440BRXNX BXTX NUNX WXRDXZX805.73SIMNÃONÃO570118792644761.875ANMEP244682.87544761.87544602.87544682.87544630.875000000AMIL40AMIL 500 QP NACIONAL95921959.21INATIVORepasse</v>
      </c>
      <c r="AX862">
        <f t="shared" si="41"/>
        <v>0</v>
      </c>
      <c r="AY862">
        <v>7</v>
      </c>
      <c r="AZ862">
        <v>1</v>
      </c>
      <c r="BA862">
        <f t="shared" si="40"/>
        <v>0</v>
      </c>
    </row>
    <row r="863" spans="1:53">
      <c r="A863" s="33"/>
      <c r="B863" s="33"/>
      <c r="C863" s="33"/>
      <c r="D863" s="33"/>
      <c r="E863" s="33"/>
      <c r="F863" s="36">
        <v>1201881000</v>
      </c>
      <c r="G863" s="33"/>
      <c r="H863" s="33"/>
      <c r="I863" s="33"/>
      <c r="J863" s="36">
        <v>83570144</v>
      </c>
      <c r="K863" s="30">
        <v>0</v>
      </c>
      <c r="L863" s="36" t="s">
        <v>931</v>
      </c>
      <c r="M863" s="33"/>
      <c r="N863" s="33"/>
      <c r="O863" s="33"/>
      <c r="P863" s="33"/>
      <c r="Q863" s="33"/>
      <c r="R863" s="36">
        <v>805.73</v>
      </c>
      <c r="S863" s="36" t="s">
        <v>404</v>
      </c>
      <c r="T863" s="36" t="s">
        <v>386</v>
      </c>
      <c r="U863" s="36" t="s">
        <v>386</v>
      </c>
      <c r="V863" s="36">
        <v>57</v>
      </c>
      <c r="W863" s="36">
        <v>0</v>
      </c>
      <c r="X863" s="36">
        <v>1</v>
      </c>
      <c r="Y863" s="36">
        <v>187926</v>
      </c>
      <c r="Z863" s="37">
        <v>44761.875</v>
      </c>
      <c r="AA863" s="36" t="s">
        <v>392</v>
      </c>
      <c r="AB863" s="36">
        <v>2</v>
      </c>
      <c r="AC863" s="37">
        <v>44682.875</v>
      </c>
      <c r="AD863" s="37">
        <v>44761.875</v>
      </c>
      <c r="AE863" s="37">
        <v>44602.875</v>
      </c>
      <c r="AF863" s="37">
        <v>44682.875</v>
      </c>
      <c r="AG863" s="37"/>
      <c r="AH863" s="37">
        <v>44630.875</v>
      </c>
      <c r="AI863" s="36"/>
      <c r="AJ863" s="36">
        <v>0</v>
      </c>
      <c r="AK863" s="36">
        <v>0</v>
      </c>
      <c r="AL863" s="36">
        <v>0</v>
      </c>
      <c r="AM863" s="36">
        <v>0</v>
      </c>
      <c r="AN863" s="36">
        <v>0</v>
      </c>
      <c r="AO863" s="36">
        <v>0</v>
      </c>
      <c r="AP863" s="36" t="s">
        <v>389</v>
      </c>
      <c r="AQ863" s="36">
        <v>40</v>
      </c>
      <c r="AR863" s="36" t="s">
        <v>398</v>
      </c>
      <c r="AS863" s="36">
        <v>95921</v>
      </c>
      <c r="AT863" s="36">
        <v>959.21</v>
      </c>
      <c r="AU863" s="36" t="s">
        <v>391</v>
      </c>
      <c r="AV863" s="43" t="s">
        <v>1079</v>
      </c>
      <c r="AW863" t="str">
        <f t="shared" si="39"/>
        <v>1201881000835701440BRXNX BXTX NUNX WXRDXZX805.73SIMNÃONÃO570118792644761.875ANMEP244682.87544761.87544602.87544682.87544630.875000000AMIL40AMIL 500 QP NACIONAL95921959.21INATIVORepasse</v>
      </c>
      <c r="AX863">
        <f t="shared" si="41"/>
        <v>1</v>
      </c>
      <c r="AY863">
        <v>7</v>
      </c>
      <c r="AZ863">
        <v>1</v>
      </c>
      <c r="BA863">
        <f t="shared" si="40"/>
        <v>1</v>
      </c>
    </row>
    <row r="864" spans="1:53">
      <c r="A864" s="33"/>
      <c r="B864" s="33"/>
      <c r="C864" s="33"/>
      <c r="D864" s="33"/>
      <c r="E864" s="33"/>
      <c r="F864" s="36">
        <v>1201881000</v>
      </c>
      <c r="G864" s="33"/>
      <c r="H864" s="33"/>
      <c r="I864" s="33"/>
      <c r="J864" s="36">
        <v>83570144</v>
      </c>
      <c r="K864" s="30">
        <v>0</v>
      </c>
      <c r="L864" s="36" t="s">
        <v>931</v>
      </c>
      <c r="M864" s="33"/>
      <c r="N864" s="33"/>
      <c r="O864" s="33"/>
      <c r="P864" s="33"/>
      <c r="Q864" s="33"/>
      <c r="R864" s="36">
        <v>805.73</v>
      </c>
      <c r="S864" s="36" t="s">
        <v>404</v>
      </c>
      <c r="T864" s="36" t="s">
        <v>386</v>
      </c>
      <c r="U864" s="36" t="s">
        <v>386</v>
      </c>
      <c r="V864" s="36">
        <v>57</v>
      </c>
      <c r="W864" s="36">
        <v>0</v>
      </c>
      <c r="X864" s="36">
        <v>1</v>
      </c>
      <c r="Y864" s="36">
        <v>187926</v>
      </c>
      <c r="Z864" s="37">
        <v>44761.875</v>
      </c>
      <c r="AA864" s="36" t="s">
        <v>392</v>
      </c>
      <c r="AB864" s="36">
        <v>2</v>
      </c>
      <c r="AC864" s="37">
        <v>44682.875</v>
      </c>
      <c r="AD864" s="37">
        <v>44761.875</v>
      </c>
      <c r="AE864" s="37">
        <v>44602.875</v>
      </c>
      <c r="AF864" s="37">
        <v>44682.875</v>
      </c>
      <c r="AG864" s="37"/>
      <c r="AH864" s="37">
        <v>44630.875</v>
      </c>
      <c r="AI864" s="36"/>
      <c r="AJ864" s="36">
        <v>0</v>
      </c>
      <c r="AK864" s="36">
        <v>0</v>
      </c>
      <c r="AL864" s="36">
        <v>0</v>
      </c>
      <c r="AM864" s="36">
        <v>0</v>
      </c>
      <c r="AN864" s="36">
        <v>0</v>
      </c>
      <c r="AO864" s="36">
        <v>0</v>
      </c>
      <c r="AP864" s="36" t="s">
        <v>389</v>
      </c>
      <c r="AQ864" s="36">
        <v>40</v>
      </c>
      <c r="AR864" s="36" t="s">
        <v>398</v>
      </c>
      <c r="AS864" s="36">
        <v>95921</v>
      </c>
      <c r="AT864" s="36">
        <v>959.21</v>
      </c>
      <c r="AU864" s="36" t="s">
        <v>391</v>
      </c>
      <c r="AV864" s="43" t="s">
        <v>1079</v>
      </c>
      <c r="AW864" t="str">
        <f t="shared" si="39"/>
        <v>1201881000835701440BRXNX BXTX NUNX WXRDXZX805.73SIMNÃONÃO570118792644761.875ANMEP244682.87544761.87544602.87544682.87544630.875000000AMIL40AMIL 500 QP NACIONAL95921959.21INATIVORepasse</v>
      </c>
      <c r="AX864">
        <f t="shared" si="41"/>
        <v>1</v>
      </c>
      <c r="AY864">
        <v>7</v>
      </c>
      <c r="AZ864">
        <v>1</v>
      </c>
      <c r="BA864">
        <f t="shared" si="40"/>
        <v>1</v>
      </c>
    </row>
    <row r="865" spans="1:53">
      <c r="A865" s="33"/>
      <c r="B865" s="33"/>
      <c r="C865" s="33"/>
      <c r="D865" s="33"/>
      <c r="E865" s="33"/>
      <c r="F865" s="34"/>
      <c r="G865" s="33"/>
      <c r="H865" s="33"/>
      <c r="I865" s="33"/>
      <c r="J865" s="34">
        <v>83649089</v>
      </c>
      <c r="K865" s="29">
        <v>0</v>
      </c>
      <c r="L865" s="34" t="s">
        <v>725</v>
      </c>
      <c r="M865" s="33"/>
      <c r="N865" s="33"/>
      <c r="O865" s="33"/>
      <c r="P865" s="33"/>
      <c r="Q865" s="33"/>
      <c r="R865" s="34">
        <v>1082.6600000000001</v>
      </c>
      <c r="S865" s="34" t="s">
        <v>404</v>
      </c>
      <c r="T865" s="34" t="s">
        <v>404</v>
      </c>
      <c r="U865" s="34" t="s">
        <v>404</v>
      </c>
      <c r="V865" s="34">
        <v>810</v>
      </c>
      <c r="W865" s="34">
        <v>485423203</v>
      </c>
      <c r="X865" s="34">
        <v>1</v>
      </c>
      <c r="Y865" s="34">
        <v>397993</v>
      </c>
      <c r="Z865" s="35">
        <v>44777.875</v>
      </c>
      <c r="AA865" s="34" t="s">
        <v>401</v>
      </c>
      <c r="AB865" s="34">
        <v>0</v>
      </c>
      <c r="AC865" s="35"/>
      <c r="AD865" s="35">
        <v>44777.875</v>
      </c>
      <c r="AE865" s="35">
        <v>26718.875</v>
      </c>
      <c r="AF865" s="35">
        <v>44651.875</v>
      </c>
      <c r="AG865" s="35"/>
      <c r="AH865" s="35">
        <v>44651.875</v>
      </c>
      <c r="AI865" s="34"/>
      <c r="AJ865" s="34">
        <v>0</v>
      </c>
      <c r="AK865" s="34">
        <v>0</v>
      </c>
      <c r="AL865" s="34">
        <v>0</v>
      </c>
      <c r="AM865" s="34">
        <v>0</v>
      </c>
      <c r="AN865" s="34">
        <v>0</v>
      </c>
      <c r="AO865" s="34">
        <v>0</v>
      </c>
      <c r="AP865" s="34" t="s">
        <v>389</v>
      </c>
      <c r="AQ865" s="34">
        <v>3</v>
      </c>
      <c r="AR865" s="34" t="s">
        <v>668</v>
      </c>
      <c r="AS865" s="34">
        <v>125589</v>
      </c>
      <c r="AT865" s="34">
        <v>1255.8900000000001</v>
      </c>
      <c r="AU865" s="34" t="s">
        <v>408</v>
      </c>
      <c r="AV865" s="43" t="s">
        <v>1079</v>
      </c>
      <c r="AW865" t="str">
        <f t="shared" si="39"/>
        <v>836490890XLXX XNDRX PXLUZX TXXXXXRX1082.66SIMSIMSIM810485423203139799344777.875ASPROLI - ENTIDADE FECHADA044777.87526718.87544651.87544651.875000000AMIL3AMIL S450 QP S/COPART1255891255.89ATIVORepasse</v>
      </c>
      <c r="AX865">
        <f t="shared" si="41"/>
        <v>0</v>
      </c>
      <c r="AY865">
        <v>8</v>
      </c>
      <c r="AZ865">
        <v>1</v>
      </c>
      <c r="BA865">
        <f t="shared" si="40"/>
        <v>0</v>
      </c>
    </row>
    <row r="866" spans="1:53">
      <c r="A866" s="33"/>
      <c r="B866" s="33"/>
      <c r="C866" s="33"/>
      <c r="D866" s="33"/>
      <c r="E866" s="33"/>
      <c r="F866" s="36"/>
      <c r="G866" s="33"/>
      <c r="H866" s="33"/>
      <c r="I866" s="33"/>
      <c r="J866" s="36">
        <v>83649090</v>
      </c>
      <c r="K866" s="30">
        <v>0</v>
      </c>
      <c r="L866" s="36" t="s">
        <v>726</v>
      </c>
      <c r="M866" s="33"/>
      <c r="N866" s="33"/>
      <c r="O866" s="33"/>
      <c r="P866" s="33"/>
      <c r="Q866" s="33"/>
      <c r="R866" s="36">
        <v>272.18</v>
      </c>
      <c r="S866" s="36" t="s">
        <v>404</v>
      </c>
      <c r="T866" s="36" t="s">
        <v>404</v>
      </c>
      <c r="U866" s="36" t="s">
        <v>404</v>
      </c>
      <c r="V866" s="36">
        <v>810</v>
      </c>
      <c r="W866" s="36">
        <v>0</v>
      </c>
      <c r="X866" s="36">
        <v>1</v>
      </c>
      <c r="Y866" s="36">
        <v>397994</v>
      </c>
      <c r="Z866" s="37">
        <v>44777.875</v>
      </c>
      <c r="AA866" s="36" t="s">
        <v>401</v>
      </c>
      <c r="AB866" s="36">
        <v>0</v>
      </c>
      <c r="AC866" s="37"/>
      <c r="AD866" s="37">
        <v>44777.875</v>
      </c>
      <c r="AE866" s="37">
        <v>33859.875</v>
      </c>
      <c r="AF866" s="37">
        <v>44651.875</v>
      </c>
      <c r="AG866" s="37"/>
      <c r="AH866" s="37">
        <v>44651.875</v>
      </c>
      <c r="AI866" s="36"/>
      <c r="AJ866" s="36">
        <v>0</v>
      </c>
      <c r="AK866" s="36">
        <v>0</v>
      </c>
      <c r="AL866" s="36">
        <v>0</v>
      </c>
      <c r="AM866" s="36">
        <v>0</v>
      </c>
      <c r="AN866" s="36">
        <v>0</v>
      </c>
      <c r="AO866" s="36">
        <v>0</v>
      </c>
      <c r="AP866" s="36" t="s">
        <v>389</v>
      </c>
      <c r="AQ866" s="36">
        <v>3</v>
      </c>
      <c r="AR866" s="36" t="s">
        <v>666</v>
      </c>
      <c r="AS866" s="36">
        <v>31573</v>
      </c>
      <c r="AT866" s="36">
        <v>315.73</v>
      </c>
      <c r="AU866" s="36" t="s">
        <v>408</v>
      </c>
      <c r="AV866" s="43" t="s">
        <v>1079</v>
      </c>
      <c r="AW866" t="str">
        <f t="shared" si="39"/>
        <v>836490900PXTRXWXX MXRXX WURTY DX XLXVXXRX272.18SIMSIMSIM8100139799444777.875ASPROLI - ENTIDADE FECHADA044777.87533859.87544651.87544651.875000000AMIL3AMIL FACIL S60 RJ QC S/COPART31573315.73ATIVORepasse</v>
      </c>
      <c r="AX866">
        <f t="shared" si="41"/>
        <v>0</v>
      </c>
      <c r="AY866">
        <v>8</v>
      </c>
      <c r="AZ866">
        <v>1</v>
      </c>
      <c r="BA866">
        <f t="shared" si="40"/>
        <v>0</v>
      </c>
    </row>
    <row r="867" spans="1:53">
      <c r="A867" s="33"/>
      <c r="B867" s="33"/>
      <c r="C867" s="33"/>
      <c r="D867" s="33"/>
      <c r="E867" s="33"/>
      <c r="F867" s="34"/>
      <c r="G867" s="33"/>
      <c r="H867" s="33"/>
      <c r="I867" s="33"/>
      <c r="J867" s="34">
        <v>83792066</v>
      </c>
      <c r="K867" s="29">
        <v>0</v>
      </c>
      <c r="L867" s="34" t="s">
        <v>727</v>
      </c>
      <c r="M867" s="33"/>
      <c r="N867" s="33"/>
      <c r="O867" s="33"/>
      <c r="P867" s="33"/>
      <c r="Q867" s="33"/>
      <c r="R867" s="34">
        <v>644.87</v>
      </c>
      <c r="S867" s="34" t="s">
        <v>404</v>
      </c>
      <c r="T867" s="34" t="s">
        <v>404</v>
      </c>
      <c r="U867" s="34" t="s">
        <v>404</v>
      </c>
      <c r="V867" s="34">
        <v>810</v>
      </c>
      <c r="W867" s="34">
        <v>485425200</v>
      </c>
      <c r="X867" s="34">
        <v>1</v>
      </c>
      <c r="Y867" s="34">
        <v>400650</v>
      </c>
      <c r="Z867" s="35">
        <v>44777.875</v>
      </c>
      <c r="AA867" s="34" t="s">
        <v>401</v>
      </c>
      <c r="AB867" s="34">
        <v>0</v>
      </c>
      <c r="AC867" s="35"/>
      <c r="AD867" s="35">
        <v>44777.875</v>
      </c>
      <c r="AE867" s="35">
        <v>31931.875</v>
      </c>
      <c r="AF867" s="35">
        <v>44679.875</v>
      </c>
      <c r="AG867" s="35"/>
      <c r="AH867" s="35">
        <v>44681.875</v>
      </c>
      <c r="AI867" s="34"/>
      <c r="AJ867" s="34">
        <v>0</v>
      </c>
      <c r="AK867" s="34">
        <v>0</v>
      </c>
      <c r="AL867" s="34">
        <v>0</v>
      </c>
      <c r="AM867" s="34">
        <v>0</v>
      </c>
      <c r="AN867" s="34">
        <v>0</v>
      </c>
      <c r="AO867" s="34">
        <v>0</v>
      </c>
      <c r="AP867" s="34" t="s">
        <v>389</v>
      </c>
      <c r="AQ867" s="34">
        <v>2</v>
      </c>
      <c r="AR867" s="34" t="s">
        <v>689</v>
      </c>
      <c r="AS867" s="34">
        <v>74804</v>
      </c>
      <c r="AT867" s="34">
        <v>748.04</v>
      </c>
      <c r="AU867" s="34" t="s">
        <v>408</v>
      </c>
      <c r="AV867" s="43" t="s">
        <v>1079</v>
      </c>
      <c r="AW867" t="str">
        <f t="shared" si="39"/>
        <v>837920660DXNXXLLX XLVX MXRTXN DX FRXXTX644.87SIMSIMSIM810485425200140065044777.875ASPROLI - ENTIDADE FECHADA044777.87531931.87544679.87544681.875000000AMIL2AMIL S450 QC S/COPART74804748.04ATIVORepasse</v>
      </c>
      <c r="AX867">
        <f t="shared" si="41"/>
        <v>0</v>
      </c>
      <c r="AY867">
        <v>8</v>
      </c>
      <c r="AZ867">
        <v>1</v>
      </c>
      <c r="BA867">
        <f t="shared" si="40"/>
        <v>0</v>
      </c>
    </row>
    <row r="868" spans="1:53">
      <c r="A868" s="33"/>
      <c r="B868" s="33"/>
      <c r="C868" s="33"/>
      <c r="D868" s="33"/>
      <c r="E868" s="33"/>
      <c r="F868" s="36"/>
      <c r="G868" s="33"/>
      <c r="H868" s="33"/>
      <c r="I868" s="33"/>
      <c r="J868" s="36">
        <v>83792067</v>
      </c>
      <c r="K868" s="30">
        <v>0</v>
      </c>
      <c r="L868" s="36" t="s">
        <v>728</v>
      </c>
      <c r="M868" s="33"/>
      <c r="N868" s="33"/>
      <c r="O868" s="33"/>
      <c r="P868" s="33"/>
      <c r="Q868" s="33"/>
      <c r="R868" s="36">
        <v>806.51</v>
      </c>
      <c r="S868" s="36" t="s">
        <v>404</v>
      </c>
      <c r="T868" s="36" t="s">
        <v>404</v>
      </c>
      <c r="U868" s="36" t="s">
        <v>404</v>
      </c>
      <c r="V868" s="36">
        <v>810</v>
      </c>
      <c r="W868" s="36">
        <v>485421207</v>
      </c>
      <c r="X868" s="36">
        <v>1</v>
      </c>
      <c r="Y868" s="36">
        <v>403654</v>
      </c>
      <c r="Z868" s="37">
        <v>44777.875</v>
      </c>
      <c r="AA868" s="36" t="s">
        <v>401</v>
      </c>
      <c r="AB868" s="36">
        <v>0</v>
      </c>
      <c r="AC868" s="37">
        <v>44770.875</v>
      </c>
      <c r="AD868" s="37">
        <v>44777.875</v>
      </c>
      <c r="AE868" s="37">
        <v>31525.875</v>
      </c>
      <c r="AF868" s="37">
        <v>44770.875</v>
      </c>
      <c r="AG868" s="37"/>
      <c r="AH868" s="37">
        <v>44681.875</v>
      </c>
      <c r="AI868" s="36"/>
      <c r="AJ868" s="36">
        <v>0</v>
      </c>
      <c r="AK868" s="36">
        <v>0</v>
      </c>
      <c r="AL868" s="36">
        <v>0</v>
      </c>
      <c r="AM868" s="36">
        <v>0</v>
      </c>
      <c r="AN868" s="36">
        <v>0</v>
      </c>
      <c r="AO868" s="36">
        <v>0</v>
      </c>
      <c r="AP868" s="36" t="s">
        <v>389</v>
      </c>
      <c r="AQ868" s="36">
        <v>2</v>
      </c>
      <c r="AR868" s="36" t="s">
        <v>670</v>
      </c>
      <c r="AS868" s="36">
        <v>93556</v>
      </c>
      <c r="AT868" s="36">
        <v>935.56</v>
      </c>
      <c r="AU868" s="36" t="s">
        <v>391</v>
      </c>
      <c r="AV868" s="43" t="s">
        <v>1079</v>
      </c>
      <c r="AW868" t="str">
        <f t="shared" si="39"/>
        <v>837920670WXRLX NUNX DX XLXVXXRX NXWXLXXT806.51SIMSIMSIM810485421207140365444777.875ASPROLI - ENTIDADE FECHADA044770.87544777.87531525.87544770.87544681.875000000AMIL2AMIL S750 R1 QP S/COPART93556935.56INATIVORepasse</v>
      </c>
      <c r="AX868">
        <f t="shared" si="41"/>
        <v>0</v>
      </c>
      <c r="AY868">
        <v>8</v>
      </c>
      <c r="AZ868">
        <v>1</v>
      </c>
      <c r="BA868">
        <f t="shared" si="40"/>
        <v>0</v>
      </c>
    </row>
    <row r="869" spans="1:53">
      <c r="A869" s="33"/>
      <c r="B869" s="33"/>
      <c r="C869" s="33"/>
      <c r="D869" s="33"/>
      <c r="E869" s="33"/>
      <c r="F869" s="34"/>
      <c r="G869" s="33"/>
      <c r="H869" s="33"/>
      <c r="I869" s="33"/>
      <c r="J869" s="34">
        <v>83962567</v>
      </c>
      <c r="K869" s="29">
        <v>0</v>
      </c>
      <c r="L869" s="34" t="s">
        <v>733</v>
      </c>
      <c r="M869" s="33"/>
      <c r="N869" s="33"/>
      <c r="O869" s="33"/>
      <c r="P869" s="33"/>
      <c r="Q869" s="33"/>
      <c r="R869" s="34">
        <v>806.51</v>
      </c>
      <c r="S869" s="34" t="s">
        <v>404</v>
      </c>
      <c r="T869" s="34" t="s">
        <v>404</v>
      </c>
      <c r="U869" s="34" t="s">
        <v>404</v>
      </c>
      <c r="V869" s="34">
        <v>810</v>
      </c>
      <c r="W869" s="34">
        <v>485421207</v>
      </c>
      <c r="X869" s="34">
        <v>1</v>
      </c>
      <c r="Y869" s="34">
        <v>407305</v>
      </c>
      <c r="Z869" s="35">
        <v>44777.875</v>
      </c>
      <c r="AA869" s="34" t="s">
        <v>401</v>
      </c>
      <c r="AB869" s="34">
        <v>0</v>
      </c>
      <c r="AC869" s="35"/>
      <c r="AD869" s="35">
        <v>44777.875</v>
      </c>
      <c r="AE869" s="35">
        <v>31930.875</v>
      </c>
      <c r="AF869" s="35">
        <v>44710.875</v>
      </c>
      <c r="AG869" s="35"/>
      <c r="AH869" s="35">
        <v>44712.875</v>
      </c>
      <c r="AI869" s="34"/>
      <c r="AJ869" s="34">
        <v>0</v>
      </c>
      <c r="AK869" s="34">
        <v>0</v>
      </c>
      <c r="AL869" s="34">
        <v>0</v>
      </c>
      <c r="AM869" s="34">
        <v>0</v>
      </c>
      <c r="AN869" s="34">
        <v>0</v>
      </c>
      <c r="AO869" s="34">
        <v>0</v>
      </c>
      <c r="AP869" s="34" t="s">
        <v>389</v>
      </c>
      <c r="AQ869" s="34">
        <v>1</v>
      </c>
      <c r="AR869" s="34" t="s">
        <v>670</v>
      </c>
      <c r="AS869" s="34">
        <v>93556</v>
      </c>
      <c r="AT869" s="34">
        <v>935.56</v>
      </c>
      <c r="AU869" s="34" t="s">
        <v>408</v>
      </c>
      <c r="AV869" s="43" t="s">
        <v>1079</v>
      </c>
      <c r="AW869" t="str">
        <f t="shared" si="39"/>
        <v>839625670WXLDXMXR TXVXRX MXWHXDX NXTX806.51SIMSIMSIM810485421207140730544777.875ASPROLI - ENTIDADE FECHADA044777.87531930.87544710.87544712.875000000AMIL1AMIL S750 R1 QP S/COPART93556935.56ATIVORepasse</v>
      </c>
      <c r="AX869">
        <f t="shared" si="41"/>
        <v>0</v>
      </c>
      <c r="AY869">
        <v>8</v>
      </c>
      <c r="AZ869">
        <v>1</v>
      </c>
      <c r="BA869">
        <f t="shared" si="40"/>
        <v>0</v>
      </c>
    </row>
    <row r="870" spans="1:53">
      <c r="A870" s="33"/>
      <c r="B870" s="33"/>
      <c r="C870" s="33"/>
      <c r="D870" s="33"/>
      <c r="E870" s="33"/>
      <c r="F870" s="34"/>
      <c r="G870" s="33"/>
      <c r="H870" s="33"/>
      <c r="I870" s="33"/>
      <c r="J870" s="34">
        <v>83967045</v>
      </c>
      <c r="K870" s="29">
        <v>0</v>
      </c>
      <c r="L870" s="34" t="s">
        <v>729</v>
      </c>
      <c r="M870" s="33"/>
      <c r="N870" s="33"/>
      <c r="O870" s="33"/>
      <c r="P870" s="33"/>
      <c r="Q870" s="33"/>
      <c r="R870" s="34">
        <v>419.87</v>
      </c>
      <c r="S870" s="34" t="s">
        <v>404</v>
      </c>
      <c r="T870" s="34" t="s">
        <v>404</v>
      </c>
      <c r="U870" s="34" t="s">
        <v>404</v>
      </c>
      <c r="V870" s="34">
        <v>810</v>
      </c>
      <c r="W870" s="34">
        <v>0</v>
      </c>
      <c r="X870" s="34">
        <v>1</v>
      </c>
      <c r="Y870" s="34">
        <v>405951</v>
      </c>
      <c r="Z870" s="35">
        <v>44777.875</v>
      </c>
      <c r="AA870" s="34" t="s">
        <v>401</v>
      </c>
      <c r="AB870" s="34">
        <v>0</v>
      </c>
      <c r="AC870" s="35"/>
      <c r="AD870" s="35">
        <v>44777.875</v>
      </c>
      <c r="AE870" s="35">
        <v>27934.875</v>
      </c>
      <c r="AF870" s="35">
        <v>44710.875</v>
      </c>
      <c r="AG870" s="35"/>
      <c r="AH870" s="35">
        <v>44712.875</v>
      </c>
      <c r="AI870" s="34"/>
      <c r="AJ870" s="34">
        <v>0</v>
      </c>
      <c r="AK870" s="34">
        <v>0</v>
      </c>
      <c r="AL870" s="34">
        <v>0</v>
      </c>
      <c r="AM870" s="34">
        <v>0</v>
      </c>
      <c r="AN870" s="34">
        <v>0</v>
      </c>
      <c r="AO870" s="34">
        <v>0</v>
      </c>
      <c r="AP870" s="34" t="s">
        <v>389</v>
      </c>
      <c r="AQ870" s="34">
        <v>1</v>
      </c>
      <c r="AR870" s="34" t="s">
        <v>666</v>
      </c>
      <c r="AS870" s="34">
        <v>48705</v>
      </c>
      <c r="AT870" s="34">
        <v>487.05</v>
      </c>
      <c r="AU870" s="34" t="s">
        <v>408</v>
      </c>
      <c r="AV870" s="43" t="s">
        <v>1079</v>
      </c>
      <c r="AW870" t="str">
        <f t="shared" si="39"/>
        <v>839670450XLXXNDRX DX XLVX RXDRXGUX419.87SIMSIMSIM8100140595144777.875ASPROLI - ENTIDADE FECHADA044777.87527934.87544710.87544712.875000000AMIL1AMIL FACIL S60 RJ QC S/COPART48705487.05ATIVORepasse</v>
      </c>
      <c r="AX870">
        <f t="shared" si="41"/>
        <v>0</v>
      </c>
      <c r="AY870">
        <v>8</v>
      </c>
      <c r="AZ870">
        <v>1</v>
      </c>
      <c r="BA870">
        <f t="shared" si="40"/>
        <v>0</v>
      </c>
    </row>
    <row r="871" spans="1:53">
      <c r="A871" s="33"/>
      <c r="B871" s="33"/>
      <c r="C871" s="33"/>
      <c r="D871" s="33"/>
      <c r="E871" s="33"/>
      <c r="F871" s="36"/>
      <c r="G871" s="33"/>
      <c r="H871" s="33"/>
      <c r="I871" s="33"/>
      <c r="J871" s="36">
        <v>83967046</v>
      </c>
      <c r="K871" s="30">
        <v>0</v>
      </c>
      <c r="L871" s="36" t="s">
        <v>732</v>
      </c>
      <c r="M871" s="33"/>
      <c r="N871" s="33"/>
      <c r="O871" s="33"/>
      <c r="P871" s="33"/>
      <c r="Q871" s="33"/>
      <c r="R871" s="36">
        <v>170.75</v>
      </c>
      <c r="S871" s="36" t="s">
        <v>404</v>
      </c>
      <c r="T871" s="36" t="s">
        <v>404</v>
      </c>
      <c r="U871" s="36" t="s">
        <v>404</v>
      </c>
      <c r="V871" s="36">
        <v>810</v>
      </c>
      <c r="W871" s="36">
        <v>0</v>
      </c>
      <c r="X871" s="36">
        <v>1</v>
      </c>
      <c r="Y871" s="36">
        <v>405951</v>
      </c>
      <c r="Z871" s="37">
        <v>44777.875</v>
      </c>
      <c r="AA871" s="36" t="s">
        <v>401</v>
      </c>
      <c r="AB871" s="36">
        <v>3</v>
      </c>
      <c r="AC871" s="37"/>
      <c r="AD871" s="37">
        <v>44777.875</v>
      </c>
      <c r="AE871" s="37">
        <v>41959.916666666664</v>
      </c>
      <c r="AF871" s="37">
        <v>44710.875</v>
      </c>
      <c r="AG871" s="37"/>
      <c r="AH871" s="37">
        <v>44712.875</v>
      </c>
      <c r="AI871" s="36"/>
      <c r="AJ871" s="36">
        <v>0</v>
      </c>
      <c r="AK871" s="36">
        <v>0</v>
      </c>
      <c r="AL871" s="36">
        <v>0</v>
      </c>
      <c r="AM871" s="36">
        <v>0</v>
      </c>
      <c r="AN871" s="36">
        <v>0</v>
      </c>
      <c r="AO871" s="36">
        <v>0</v>
      </c>
      <c r="AP871" s="36" t="s">
        <v>389</v>
      </c>
      <c r="AQ871" s="36">
        <v>1</v>
      </c>
      <c r="AR871" s="36" t="s">
        <v>666</v>
      </c>
      <c r="AS871" s="36">
        <v>19806</v>
      </c>
      <c r="AT871" s="36">
        <v>198.06</v>
      </c>
      <c r="AU871" s="36" t="s">
        <v>408</v>
      </c>
      <c r="AV871" s="43" t="s">
        <v>1079</v>
      </c>
      <c r="AW871" t="str">
        <f t="shared" si="39"/>
        <v>839670460DXVX DX XLVX RXDRXGUX170.75SIMSIMSIM8100140595144777.875ASPROLI - ENTIDADE FECHADA344777.87541959.916666666744710.87544712.875000000AMIL1AMIL FACIL S60 RJ QC S/COPART19806198.06ATIVORepasse</v>
      </c>
      <c r="AX871">
        <f t="shared" si="41"/>
        <v>0</v>
      </c>
      <c r="AY871">
        <v>8</v>
      </c>
      <c r="AZ871">
        <v>1</v>
      </c>
      <c r="BA871">
        <f t="shared" si="40"/>
        <v>0</v>
      </c>
    </row>
    <row r="872" spans="1:53">
      <c r="A872" s="33"/>
      <c r="B872" s="33"/>
      <c r="C872" s="33"/>
      <c r="D872" s="33"/>
      <c r="E872" s="33"/>
      <c r="F872" s="36"/>
      <c r="G872" s="33"/>
      <c r="H872" s="33"/>
      <c r="I872" s="33"/>
      <c r="J872" s="36">
        <v>83967047</v>
      </c>
      <c r="K872" s="30">
        <v>0</v>
      </c>
      <c r="L872" s="36" t="s">
        <v>730</v>
      </c>
      <c r="M872" s="33"/>
      <c r="N872" s="33"/>
      <c r="O872" s="33"/>
      <c r="P872" s="33"/>
      <c r="Q872" s="33"/>
      <c r="R872" s="36">
        <v>419.87</v>
      </c>
      <c r="S872" s="36" t="s">
        <v>404</v>
      </c>
      <c r="T872" s="36" t="s">
        <v>404</v>
      </c>
      <c r="U872" s="36" t="s">
        <v>404</v>
      </c>
      <c r="V872" s="36">
        <v>810</v>
      </c>
      <c r="W872" s="36">
        <v>0</v>
      </c>
      <c r="X872" s="36">
        <v>1</v>
      </c>
      <c r="Y872" s="36">
        <v>405951</v>
      </c>
      <c r="Z872" s="37">
        <v>44777.875</v>
      </c>
      <c r="AA872" s="36" t="s">
        <v>401</v>
      </c>
      <c r="AB872" s="36">
        <v>1</v>
      </c>
      <c r="AC872" s="37"/>
      <c r="AD872" s="37">
        <v>44777.875</v>
      </c>
      <c r="AE872" s="37">
        <v>27095.875</v>
      </c>
      <c r="AF872" s="37">
        <v>44710.875</v>
      </c>
      <c r="AG872" s="37"/>
      <c r="AH872" s="37">
        <v>44712.875</v>
      </c>
      <c r="AI872" s="36"/>
      <c r="AJ872" s="36">
        <v>0</v>
      </c>
      <c r="AK872" s="36">
        <v>0</v>
      </c>
      <c r="AL872" s="36">
        <v>0</v>
      </c>
      <c r="AM872" s="36">
        <v>0</v>
      </c>
      <c r="AN872" s="36">
        <v>0</v>
      </c>
      <c r="AO872" s="36">
        <v>0</v>
      </c>
      <c r="AP872" s="36" t="s">
        <v>389</v>
      </c>
      <c r="AQ872" s="36">
        <v>1</v>
      </c>
      <c r="AR872" s="36" t="s">
        <v>666</v>
      </c>
      <c r="AS872" s="36">
        <v>48705</v>
      </c>
      <c r="AT872" s="36">
        <v>487.05</v>
      </c>
      <c r="AU872" s="36" t="s">
        <v>408</v>
      </c>
      <c r="AV872" s="43" t="s">
        <v>1079</v>
      </c>
      <c r="AW872" t="str">
        <f t="shared" si="39"/>
        <v>839670470WXRLX FXNXWX RXDRXGUX419.87SIMSIMSIM8100140595144777.875ASPROLI - ENTIDADE FECHADA144777.87527095.87544710.87544712.875000000AMIL1AMIL FACIL S60 RJ QC S/COPART48705487.05ATIVORepasse</v>
      </c>
      <c r="AX872">
        <f t="shared" si="41"/>
        <v>0</v>
      </c>
      <c r="AY872">
        <v>8</v>
      </c>
      <c r="AZ872">
        <v>1</v>
      </c>
      <c r="BA872">
        <f t="shared" si="40"/>
        <v>0</v>
      </c>
    </row>
    <row r="873" spans="1:53">
      <c r="A873" s="33"/>
      <c r="B873" s="33"/>
      <c r="C873" s="33"/>
      <c r="D873" s="33"/>
      <c r="E873" s="33"/>
      <c r="F873" s="34"/>
      <c r="G873" s="33"/>
      <c r="H873" s="33"/>
      <c r="I873" s="33"/>
      <c r="J873" s="34">
        <v>83967048</v>
      </c>
      <c r="K873" s="29">
        <v>0</v>
      </c>
      <c r="L873" s="34" t="s">
        <v>731</v>
      </c>
      <c r="M873" s="33"/>
      <c r="N873" s="33"/>
      <c r="O873" s="33"/>
      <c r="P873" s="33"/>
      <c r="Q873" s="33"/>
      <c r="R873" s="34">
        <v>170.75</v>
      </c>
      <c r="S873" s="34" t="s">
        <v>404</v>
      </c>
      <c r="T873" s="34" t="s">
        <v>404</v>
      </c>
      <c r="U873" s="34" t="s">
        <v>404</v>
      </c>
      <c r="V873" s="34">
        <v>810</v>
      </c>
      <c r="W873" s="34">
        <v>0</v>
      </c>
      <c r="X873" s="34">
        <v>1</v>
      </c>
      <c r="Y873" s="34">
        <v>405951</v>
      </c>
      <c r="Z873" s="35">
        <v>44777.875</v>
      </c>
      <c r="AA873" s="34" t="s">
        <v>401</v>
      </c>
      <c r="AB873" s="34">
        <v>2</v>
      </c>
      <c r="AC873" s="35"/>
      <c r="AD873" s="35">
        <v>44777.875</v>
      </c>
      <c r="AE873" s="35">
        <v>38678.916666666664</v>
      </c>
      <c r="AF873" s="35">
        <v>44710.875</v>
      </c>
      <c r="AG873" s="35"/>
      <c r="AH873" s="35">
        <v>44712.875</v>
      </c>
      <c r="AI873" s="34"/>
      <c r="AJ873" s="34">
        <v>0</v>
      </c>
      <c r="AK873" s="34">
        <v>0</v>
      </c>
      <c r="AL873" s="34">
        <v>0</v>
      </c>
      <c r="AM873" s="34">
        <v>0</v>
      </c>
      <c r="AN873" s="34">
        <v>0</v>
      </c>
      <c r="AO873" s="34">
        <v>0</v>
      </c>
      <c r="AP873" s="34" t="s">
        <v>389</v>
      </c>
      <c r="AQ873" s="34">
        <v>1</v>
      </c>
      <c r="AR873" s="34" t="s">
        <v>666</v>
      </c>
      <c r="AS873" s="34">
        <v>19806</v>
      </c>
      <c r="AT873" s="34">
        <v>198.06</v>
      </c>
      <c r="AU873" s="34" t="s">
        <v>408</v>
      </c>
      <c r="AV873" s="43" t="s">
        <v>1079</v>
      </c>
      <c r="AW873" t="str">
        <f t="shared" si="39"/>
        <v>839670480PXDRX DX XLVX RXDRXGUX170.75SIMSIMSIM8100140595144777.875ASPROLI - ENTIDADE FECHADA244777.87538678.916666666744710.87544712.875000000AMIL1AMIL FACIL S60 RJ QC S/COPART19806198.06ATIVORepasse</v>
      </c>
      <c r="AX873">
        <f t="shared" si="41"/>
        <v>0</v>
      </c>
      <c r="AY873">
        <v>8</v>
      </c>
      <c r="AZ873">
        <v>1</v>
      </c>
      <c r="BA873">
        <f t="shared" si="40"/>
        <v>0</v>
      </c>
    </row>
    <row r="874" spans="1:53">
      <c r="A874" s="33"/>
      <c r="B874" s="33"/>
      <c r="C874" s="33"/>
      <c r="D874" s="33"/>
      <c r="E874" s="33"/>
      <c r="F874" s="36">
        <v>938494000</v>
      </c>
      <c r="G874" s="33"/>
      <c r="H874" s="33"/>
      <c r="I874" s="33"/>
      <c r="J874" s="36">
        <v>91320496</v>
      </c>
      <c r="K874" s="30">
        <v>0</v>
      </c>
      <c r="L874" s="36" t="s">
        <v>410</v>
      </c>
      <c r="M874" s="33"/>
      <c r="N874" s="33"/>
      <c r="O874" s="33"/>
      <c r="P874" s="33"/>
      <c r="Q874" s="33"/>
      <c r="R874" s="36">
        <v>1842.32</v>
      </c>
      <c r="S874" s="36" t="s">
        <v>404</v>
      </c>
      <c r="T874" s="36" t="s">
        <v>404</v>
      </c>
      <c r="U874" s="36" t="s">
        <v>404</v>
      </c>
      <c r="V874" s="36">
        <v>111</v>
      </c>
      <c r="W874" s="36">
        <v>26613645</v>
      </c>
      <c r="X874" s="36">
        <v>1</v>
      </c>
      <c r="Y874" s="36">
        <v>61945</v>
      </c>
      <c r="Z874" s="37">
        <v>44777.875</v>
      </c>
      <c r="AA874" s="36" t="s">
        <v>409</v>
      </c>
      <c r="AB874" s="36">
        <v>0</v>
      </c>
      <c r="AC874" s="37"/>
      <c r="AD874" s="37">
        <v>44777.875</v>
      </c>
      <c r="AE874" s="37">
        <v>33252.916666666664</v>
      </c>
      <c r="AF874" s="37">
        <v>41410.875</v>
      </c>
      <c r="AG874" s="37"/>
      <c r="AH874" s="37">
        <v>41425.875</v>
      </c>
      <c r="AI874" s="36"/>
      <c r="AJ874" s="36">
        <v>0</v>
      </c>
      <c r="AK874" s="36">
        <v>0</v>
      </c>
      <c r="AL874" s="36">
        <v>0</v>
      </c>
      <c r="AM874" s="36">
        <v>0</v>
      </c>
      <c r="AN874" s="36">
        <v>0</v>
      </c>
      <c r="AO874" s="36">
        <v>0</v>
      </c>
      <c r="AP874" s="36" t="s">
        <v>389</v>
      </c>
      <c r="AQ874" s="36">
        <v>109</v>
      </c>
      <c r="AR874" s="36" t="s">
        <v>411</v>
      </c>
      <c r="AS874" s="36">
        <v>2070</v>
      </c>
      <c r="AT874" s="36">
        <v>2070</v>
      </c>
      <c r="AU874" s="36" t="s">
        <v>408</v>
      </c>
      <c r="AV874" s="43" t="s">
        <v>1079</v>
      </c>
      <c r="AW874" t="str">
        <f t="shared" si="39"/>
        <v>938494000913204960GXBRXXLX TRXNDXDX WXRRXX LXPX1842.32SIMSIMSIM1112661364516194544777.875GP1 - ASESF - ASSOCIACAO DOS ESTUDANTES DE FORTALE044777.87533252.916666666741410.87541425.875000000AMIL109GP1 - BLUE 300 RM FO QP PJCA20702070ATIVORepasse</v>
      </c>
      <c r="AX874">
        <f t="shared" si="41"/>
        <v>0</v>
      </c>
      <c r="AY874">
        <v>8</v>
      </c>
      <c r="AZ874">
        <v>1</v>
      </c>
      <c r="BA874">
        <f t="shared" si="40"/>
        <v>0</v>
      </c>
    </row>
    <row r="875" spans="1:53">
      <c r="A875" s="33"/>
      <c r="B875" s="33"/>
      <c r="C875" s="33"/>
      <c r="D875" s="33"/>
      <c r="E875" s="33"/>
      <c r="F875" s="34">
        <v>938494000</v>
      </c>
      <c r="G875" s="33"/>
      <c r="H875" s="33"/>
      <c r="I875" s="33"/>
      <c r="J875" s="34">
        <v>91320534</v>
      </c>
      <c r="K875" s="29">
        <v>0</v>
      </c>
      <c r="L875" s="34" t="s">
        <v>412</v>
      </c>
      <c r="M875" s="33"/>
      <c r="N875" s="33"/>
      <c r="O875" s="33"/>
      <c r="P875" s="33"/>
      <c r="Q875" s="33"/>
      <c r="R875" s="34">
        <v>2093.81</v>
      </c>
      <c r="S875" s="34" t="s">
        <v>404</v>
      </c>
      <c r="T875" s="34" t="s">
        <v>404</v>
      </c>
      <c r="U875" s="34" t="s">
        <v>404</v>
      </c>
      <c r="V875" s="34">
        <v>111</v>
      </c>
      <c r="W875" s="34">
        <v>26613623</v>
      </c>
      <c r="X875" s="34">
        <v>1</v>
      </c>
      <c r="Y875" s="34">
        <v>61962</v>
      </c>
      <c r="Z875" s="35">
        <v>44777.875</v>
      </c>
      <c r="AA875" s="34" t="s">
        <v>409</v>
      </c>
      <c r="AB875" s="34">
        <v>0</v>
      </c>
      <c r="AC875" s="35">
        <v>44768.875</v>
      </c>
      <c r="AD875" s="35">
        <v>44777.875</v>
      </c>
      <c r="AE875" s="35">
        <v>28222.875</v>
      </c>
      <c r="AF875" s="35">
        <v>44768.875</v>
      </c>
      <c r="AG875" s="35"/>
      <c r="AH875" s="35">
        <v>41425.875</v>
      </c>
      <c r="AI875" s="34"/>
      <c r="AJ875" s="34">
        <v>0</v>
      </c>
      <c r="AK875" s="34">
        <v>0</v>
      </c>
      <c r="AL875" s="34">
        <v>0</v>
      </c>
      <c r="AM875" s="34">
        <v>0</v>
      </c>
      <c r="AN875" s="34">
        <v>0</v>
      </c>
      <c r="AO875" s="34">
        <v>0</v>
      </c>
      <c r="AP875" s="34" t="s">
        <v>389</v>
      </c>
      <c r="AQ875" s="34">
        <v>109</v>
      </c>
      <c r="AR875" s="34" t="s">
        <v>413</v>
      </c>
      <c r="AS875" s="34">
        <v>235259</v>
      </c>
      <c r="AT875" s="34">
        <v>2352.59</v>
      </c>
      <c r="AU875" s="34" t="s">
        <v>391</v>
      </c>
      <c r="AV875" s="43" t="s">
        <v>1079</v>
      </c>
      <c r="AW875" t="str">
        <f t="shared" si="39"/>
        <v>938494000913205340LUWXLXX XNTX NXBRX2093.81SIMSIMSIM1112661362316196244777.875GP1 - ASESF - ASSOCIACAO DOS ESTUDANTES DE FORTALE044768.87544777.87528222.87544768.87541425.875000000AMIL109GP1 - BLUE 200 RM FO QC PJCA2352592352.59INATIVORepasse</v>
      </c>
      <c r="AX875">
        <f t="shared" si="41"/>
        <v>0</v>
      </c>
      <c r="AY875">
        <v>8</v>
      </c>
      <c r="AZ875">
        <v>1</v>
      </c>
      <c r="BA875">
        <f t="shared" si="40"/>
        <v>0</v>
      </c>
    </row>
    <row r="876" spans="1:53">
      <c r="A876" s="38" t="s">
        <v>91</v>
      </c>
      <c r="B876" s="38" t="s">
        <v>16</v>
      </c>
      <c r="C876" s="38" t="s">
        <v>15</v>
      </c>
      <c r="D876" s="38">
        <v>43389083</v>
      </c>
      <c r="E876" s="39">
        <v>44792.875</v>
      </c>
      <c r="F876" s="28">
        <v>722764000</v>
      </c>
      <c r="G876" s="28" t="s">
        <v>1065</v>
      </c>
      <c r="H876" s="28" t="s">
        <v>17</v>
      </c>
      <c r="I876" s="39">
        <v>39435.916666666664</v>
      </c>
      <c r="J876" s="38">
        <v>131064185</v>
      </c>
      <c r="K876" s="28">
        <v>0</v>
      </c>
      <c r="L876" s="38" t="s">
        <v>92</v>
      </c>
      <c r="M876" s="38">
        <v>0</v>
      </c>
      <c r="N876" s="38">
        <v>0</v>
      </c>
      <c r="O876" s="38" t="s">
        <v>89</v>
      </c>
      <c r="P876" s="38" t="s">
        <v>77</v>
      </c>
      <c r="Q876" s="38" t="s">
        <v>78</v>
      </c>
      <c r="R876" s="38">
        <v>1738.03</v>
      </c>
      <c r="S876" s="33"/>
      <c r="T876" s="33"/>
      <c r="U876" s="33"/>
      <c r="V876" s="33"/>
      <c r="W876" s="33"/>
      <c r="X876" s="33"/>
      <c r="Y876" s="33"/>
      <c r="Z876" s="40">
        <v>44792.875</v>
      </c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43" t="s">
        <v>1080</v>
      </c>
      <c r="AW876" t="str">
        <f t="shared" si="39"/>
        <v>6301123f1fe6e2596566dd9b630111a2b336dc5f51bee3b56301123e1fe6e2596566dd9a4338908344792.875722764000630111a2b336dc5f51bee3b5722764000C39435.91666666671310641850TXLX BXTITX DX XNTX00MEDICUS QC 122 PARTICIP. - RNMens. Titular Faixa Etária Implant.T1738.0344792.875Mensalidade</v>
      </c>
      <c r="AX876">
        <f t="shared" si="41"/>
        <v>0</v>
      </c>
      <c r="AY876">
        <v>8</v>
      </c>
      <c r="AZ876">
        <v>1</v>
      </c>
      <c r="BA876">
        <f t="shared" si="40"/>
        <v>0</v>
      </c>
    </row>
    <row r="877" spans="1:53">
      <c r="A877" s="31" t="s">
        <v>93</v>
      </c>
      <c r="B877" s="31" t="s">
        <v>16</v>
      </c>
      <c r="C877" s="31" t="s">
        <v>15</v>
      </c>
      <c r="D877" s="31">
        <v>43389083</v>
      </c>
      <c r="E877" s="32">
        <v>44792.875</v>
      </c>
      <c r="F877" s="27">
        <v>722764000</v>
      </c>
      <c r="G877" s="27" t="s">
        <v>1065</v>
      </c>
      <c r="H877" s="27" t="s">
        <v>17</v>
      </c>
      <c r="I877" s="32">
        <v>39435.916666666664</v>
      </c>
      <c r="J877" s="31">
        <v>131064185</v>
      </c>
      <c r="K877" s="27">
        <v>0</v>
      </c>
      <c r="L877" s="31" t="s">
        <v>92</v>
      </c>
      <c r="M877" s="31">
        <v>0</v>
      </c>
      <c r="N877" s="31">
        <v>0</v>
      </c>
      <c r="O877" s="31" t="s">
        <v>89</v>
      </c>
      <c r="P877" s="31" t="s">
        <v>90</v>
      </c>
      <c r="Q877" s="31" t="s">
        <v>78</v>
      </c>
      <c r="R877" s="31">
        <v>0</v>
      </c>
      <c r="S877" s="33"/>
      <c r="T877" s="33"/>
      <c r="U877" s="33"/>
      <c r="V877" s="33"/>
      <c r="W877" s="33"/>
      <c r="X877" s="33"/>
      <c r="Y877" s="33"/>
      <c r="Z877" s="40">
        <v>44792.875</v>
      </c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43" t="s">
        <v>1080</v>
      </c>
      <c r="AW877" t="str">
        <f t="shared" si="39"/>
        <v>6301123f1fe6e2596566dd9c630111a2b336dc5f51bee3b56301123e1fe6e2596566dd9a4338908344792.875722764000630111a2b336dc5f51bee3b5722764000C39435.91666666671310641850TXLX BXTITX DX XNTX00MEDICUS QC 122 PARTICIP. - RNCo-participaçãoT044792.875Mensalidade</v>
      </c>
      <c r="AX877">
        <f t="shared" si="41"/>
        <v>0</v>
      </c>
      <c r="AY877">
        <v>8</v>
      </c>
      <c r="AZ877">
        <v>1</v>
      </c>
      <c r="BA877">
        <f t="shared" si="40"/>
        <v>1</v>
      </c>
    </row>
    <row r="878" spans="1:53">
      <c r="A878" s="38" t="s">
        <v>94</v>
      </c>
      <c r="B878" s="38" t="s">
        <v>16</v>
      </c>
      <c r="C878" s="38" t="s">
        <v>15</v>
      </c>
      <c r="D878" s="38">
        <v>43389083</v>
      </c>
      <c r="E878" s="39">
        <v>44792.875</v>
      </c>
      <c r="F878" s="28">
        <v>722764000</v>
      </c>
      <c r="G878" s="28" t="s">
        <v>1065</v>
      </c>
      <c r="H878" s="28" t="s">
        <v>17</v>
      </c>
      <c r="I878" s="39">
        <v>39435.916666666664</v>
      </c>
      <c r="J878" s="38">
        <v>131064525</v>
      </c>
      <c r="K878" s="28">
        <v>0</v>
      </c>
      <c r="L878" s="38" t="s">
        <v>95</v>
      </c>
      <c r="M878" s="38">
        <v>0</v>
      </c>
      <c r="N878" s="38">
        <v>0</v>
      </c>
      <c r="O878" s="38" t="s">
        <v>96</v>
      </c>
      <c r="P878" s="38" t="s">
        <v>77</v>
      </c>
      <c r="Q878" s="38" t="s">
        <v>78</v>
      </c>
      <c r="R878" s="38">
        <v>1838.5</v>
      </c>
      <c r="S878" s="33"/>
      <c r="T878" s="33"/>
      <c r="U878" s="33"/>
      <c r="V878" s="33"/>
      <c r="W878" s="33"/>
      <c r="X878" s="33"/>
      <c r="Y878" s="33"/>
      <c r="Z878" s="40">
        <v>44792.875</v>
      </c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43" t="s">
        <v>1080</v>
      </c>
      <c r="AW878" t="str">
        <f t="shared" si="39"/>
        <v>6301123f1fe6e2596566dd9d630111a2b336dc5f51bee3b56301123e1fe6e2596566dd9a4338908344792.875722764000630111a2b336dc5f51bee3b5722764000C39435.91666666671310645250XNIX MXRIX DX XUZX00MEDICUS QC - RNMens. Titular Faixa Etária Implant.T1838.544792.875Mensalidade</v>
      </c>
      <c r="AX878">
        <f t="shared" si="41"/>
        <v>0</v>
      </c>
      <c r="AY878">
        <v>8</v>
      </c>
      <c r="AZ878">
        <v>1</v>
      </c>
      <c r="BA878">
        <f t="shared" si="40"/>
        <v>0</v>
      </c>
    </row>
    <row r="879" spans="1:53">
      <c r="A879" s="31" t="s">
        <v>97</v>
      </c>
      <c r="B879" s="31" t="s">
        <v>16</v>
      </c>
      <c r="C879" s="31" t="s">
        <v>15</v>
      </c>
      <c r="D879" s="31">
        <v>43389083</v>
      </c>
      <c r="E879" s="32">
        <v>44792.875</v>
      </c>
      <c r="F879" s="27">
        <v>722764000</v>
      </c>
      <c r="G879" s="27" t="s">
        <v>1065</v>
      </c>
      <c r="H879" s="27" t="s">
        <v>17</v>
      </c>
      <c r="I879" s="32">
        <v>41582.916666666664</v>
      </c>
      <c r="J879" s="31">
        <v>131064614</v>
      </c>
      <c r="K879" s="27">
        <v>0</v>
      </c>
      <c r="L879" s="31" t="s">
        <v>98</v>
      </c>
      <c r="M879" s="31">
        <v>0</v>
      </c>
      <c r="N879" s="31">
        <v>0</v>
      </c>
      <c r="O879" s="31" t="s">
        <v>89</v>
      </c>
      <c r="P879" s="31" t="s">
        <v>99</v>
      </c>
      <c r="Q879" s="31" t="s">
        <v>78</v>
      </c>
      <c r="R879" s="31">
        <v>-1009.18</v>
      </c>
      <c r="S879" s="33"/>
      <c r="T879" s="33"/>
      <c r="U879" s="33"/>
      <c r="V879" s="33"/>
      <c r="W879" s="33"/>
      <c r="X879" s="33"/>
      <c r="Y879" s="33"/>
      <c r="Z879" s="40">
        <v>44792.875</v>
      </c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43" t="s">
        <v>1080</v>
      </c>
      <c r="AW879" t="str">
        <f t="shared" si="39"/>
        <v>6301123f1fe6e2596566dd9e630111a2b336dc5f51bee3b56301123e1fe6e2596566dd9a4338908344792.875722764000630111a2b336dc5f51bee3b5722764000C41582.91666666671310646140XDILXUZX MXRWIX RXDRIGUX DX XRXUJX00MEDICUS QC 122 PARTICIP. - RNDevolução Exclusão RetroativaT-1009.1844792.875Mensalidade</v>
      </c>
      <c r="AX879">
        <f t="shared" si="41"/>
        <v>0</v>
      </c>
      <c r="AY879">
        <v>8</v>
      </c>
      <c r="AZ879">
        <v>1</v>
      </c>
      <c r="BA879">
        <f t="shared" si="40"/>
        <v>0</v>
      </c>
    </row>
    <row r="880" spans="1:53">
      <c r="A880" s="38" t="s">
        <v>100</v>
      </c>
      <c r="B880" s="38" t="s">
        <v>16</v>
      </c>
      <c r="C880" s="38" t="s">
        <v>15</v>
      </c>
      <c r="D880" s="38">
        <v>43389083</v>
      </c>
      <c r="E880" s="39">
        <v>44792.875</v>
      </c>
      <c r="F880" s="28">
        <v>722764000</v>
      </c>
      <c r="G880" s="28" t="s">
        <v>1065</v>
      </c>
      <c r="H880" s="28" t="s">
        <v>17</v>
      </c>
      <c r="I880" s="39">
        <v>39435.916666666664</v>
      </c>
      <c r="J880" s="38">
        <v>131065017</v>
      </c>
      <c r="K880" s="28">
        <v>0</v>
      </c>
      <c r="L880" s="38" t="s">
        <v>101</v>
      </c>
      <c r="M880" s="38">
        <v>0</v>
      </c>
      <c r="N880" s="38">
        <v>0</v>
      </c>
      <c r="O880" s="38" t="s">
        <v>96</v>
      </c>
      <c r="P880" s="38" t="s">
        <v>77</v>
      </c>
      <c r="Q880" s="38" t="s">
        <v>78</v>
      </c>
      <c r="R880" s="38">
        <v>1975.32</v>
      </c>
      <c r="S880" s="33"/>
      <c r="T880" s="33"/>
      <c r="U880" s="33"/>
      <c r="V880" s="33"/>
      <c r="W880" s="33"/>
      <c r="X880" s="33"/>
      <c r="Y880" s="33"/>
      <c r="Z880" s="40">
        <v>44792.875</v>
      </c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43" t="s">
        <v>1080</v>
      </c>
      <c r="AW880" t="str">
        <f t="shared" si="39"/>
        <v>6301123f1fe6e2596566dd9f630111a2b336dc5f51bee3b56301123e1fe6e2596566dd9a4338908344792.875722764000630111a2b336dc5f51bee3b5722764000C39435.91666666671310650170VXNIX VXLXRIX RXWHX00MEDICUS QC - RNMens. Titular Faixa Etária Implant.T1975.3244792.875Mensalidade</v>
      </c>
      <c r="AX880">
        <f t="shared" si="41"/>
        <v>0</v>
      </c>
      <c r="AY880">
        <v>8</v>
      </c>
      <c r="AZ880">
        <v>1</v>
      </c>
      <c r="BA880">
        <f t="shared" si="40"/>
        <v>0</v>
      </c>
    </row>
    <row r="881" spans="1:53">
      <c r="A881" s="31" t="s">
        <v>102</v>
      </c>
      <c r="B881" s="31" t="s">
        <v>16</v>
      </c>
      <c r="C881" s="31" t="s">
        <v>15</v>
      </c>
      <c r="D881" s="31">
        <v>43389083</v>
      </c>
      <c r="E881" s="32">
        <v>44792.875</v>
      </c>
      <c r="F881" s="27">
        <v>722764000</v>
      </c>
      <c r="G881" s="27" t="s">
        <v>1065</v>
      </c>
      <c r="H881" s="27" t="s">
        <v>17</v>
      </c>
      <c r="I881" s="32">
        <v>39435.916666666664</v>
      </c>
      <c r="J881" s="31">
        <v>131065050</v>
      </c>
      <c r="K881" s="27">
        <v>0</v>
      </c>
      <c r="L881" s="31" t="s">
        <v>103</v>
      </c>
      <c r="M881" s="31">
        <v>0</v>
      </c>
      <c r="N881" s="31">
        <v>0</v>
      </c>
      <c r="O881" s="31" t="s">
        <v>96</v>
      </c>
      <c r="P881" s="31" t="s">
        <v>99</v>
      </c>
      <c r="Q881" s="31" t="s">
        <v>78</v>
      </c>
      <c r="R881" s="31">
        <v>-442.19</v>
      </c>
      <c r="S881" s="33"/>
      <c r="T881" s="33"/>
      <c r="U881" s="33"/>
      <c r="V881" s="33"/>
      <c r="W881" s="33"/>
      <c r="X881" s="33"/>
      <c r="Y881" s="33"/>
      <c r="Z881" s="40">
        <v>44792.875</v>
      </c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43" t="s">
        <v>1080</v>
      </c>
      <c r="AW881" t="str">
        <f t="shared" si="39"/>
        <v>6301123f1fe6e2596566dda0630111a2b336dc5f51bee3b56301123e1fe6e2596566dd9a4338908344792.875722764000630111a2b336dc5f51bee3b5722764000C39435.91666666671310650500JXX NILXN DX XLIVXIRX FILHX00MEDICUS QC - RNDevolução Exclusão RetroativaT-442.1944792.875Mensalidade</v>
      </c>
      <c r="AX881">
        <f t="shared" si="41"/>
        <v>0</v>
      </c>
      <c r="AY881">
        <v>8</v>
      </c>
      <c r="AZ881">
        <v>1</v>
      </c>
      <c r="BA881">
        <f t="shared" si="40"/>
        <v>0</v>
      </c>
    </row>
    <row r="882" spans="1:53">
      <c r="A882" s="31" t="s">
        <v>106</v>
      </c>
      <c r="B882" s="31" t="s">
        <v>16</v>
      </c>
      <c r="C882" s="31" t="s">
        <v>15</v>
      </c>
      <c r="D882" s="31">
        <v>43389083</v>
      </c>
      <c r="E882" s="32">
        <v>44792.875</v>
      </c>
      <c r="F882" s="27">
        <v>722764000</v>
      </c>
      <c r="G882" s="27" t="s">
        <v>1065</v>
      </c>
      <c r="H882" s="27" t="s">
        <v>17</v>
      </c>
      <c r="I882" s="32">
        <v>39435.916666666664</v>
      </c>
      <c r="J882" s="31">
        <v>131065181</v>
      </c>
      <c r="K882" s="27">
        <v>0</v>
      </c>
      <c r="L882" s="31" t="s">
        <v>107</v>
      </c>
      <c r="M882" s="31">
        <v>0</v>
      </c>
      <c r="N882" s="31">
        <v>0</v>
      </c>
      <c r="O882" s="31" t="s">
        <v>96</v>
      </c>
      <c r="P882" s="31" t="s">
        <v>77</v>
      </c>
      <c r="Q882" s="31" t="s">
        <v>78</v>
      </c>
      <c r="R882" s="31">
        <v>2567.79</v>
      </c>
      <c r="S882" s="33"/>
      <c r="T882" s="33"/>
      <c r="U882" s="33"/>
      <c r="V882" s="33"/>
      <c r="W882" s="33"/>
      <c r="X882" s="33"/>
      <c r="Y882" s="33"/>
      <c r="Z882" s="40">
        <v>44792.875</v>
      </c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43" t="s">
        <v>1080</v>
      </c>
      <c r="AW882" t="str">
        <f t="shared" si="39"/>
        <v>6301123f1fe6e2596566dda2630111a2b336dc5f51bee3b56301123e1fe6e2596566dd9a4338908344792.875722764000630111a2b336dc5f51bee3b5722764000C39435.91666666671310651810LUWIX GXLDINX DX WXTX XLIVXIRX00MEDICUS QC - RNMens. Titular Faixa Etária Implant.T2567.7944792.875Mensalidade</v>
      </c>
      <c r="AX882">
        <f t="shared" si="41"/>
        <v>0</v>
      </c>
      <c r="AY882">
        <v>8</v>
      </c>
      <c r="AZ882">
        <v>1</v>
      </c>
      <c r="BA882">
        <f t="shared" si="40"/>
        <v>0</v>
      </c>
    </row>
    <row r="883" spans="1:53">
      <c r="A883" s="38" t="s">
        <v>108</v>
      </c>
      <c r="B883" s="38" t="s">
        <v>16</v>
      </c>
      <c r="C883" s="38" t="s">
        <v>15</v>
      </c>
      <c r="D883" s="38">
        <v>43389083</v>
      </c>
      <c r="E883" s="39">
        <v>44792.875</v>
      </c>
      <c r="F883" s="28">
        <v>722764000</v>
      </c>
      <c r="G883" s="28" t="s">
        <v>1065</v>
      </c>
      <c r="H883" s="28" t="s">
        <v>17</v>
      </c>
      <c r="I883" s="39">
        <v>39435.916666666664</v>
      </c>
      <c r="J883" s="38">
        <v>131065190</v>
      </c>
      <c r="K883" s="28">
        <v>0</v>
      </c>
      <c r="L883" s="38" t="s">
        <v>109</v>
      </c>
      <c r="M883" s="38">
        <v>0</v>
      </c>
      <c r="N883" s="38">
        <v>0</v>
      </c>
      <c r="O883" s="38" t="s">
        <v>96</v>
      </c>
      <c r="P883" s="38" t="s">
        <v>110</v>
      </c>
      <c r="Q883" s="38" t="s">
        <v>20</v>
      </c>
      <c r="R883" s="38">
        <v>2567.79</v>
      </c>
      <c r="S883" s="33"/>
      <c r="T883" s="33"/>
      <c r="U883" s="33"/>
      <c r="V883" s="33"/>
      <c r="W883" s="33"/>
      <c r="X883" s="33"/>
      <c r="Y883" s="33"/>
      <c r="Z883" s="40">
        <v>44792.875</v>
      </c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43" t="s">
        <v>1080</v>
      </c>
      <c r="AW883" t="str">
        <f t="shared" si="39"/>
        <v>6301123f1fe6e2596566dda3630111a2b336dc5f51bee3b56301123e1fe6e2596566dd9a4338908344792.875722764000630111a2b336dc5f51bee3b5722764000C39435.91666666671310651900LUIZ FXLIX DX XLIVXIRX00MEDICUS QC - RNMens. Depend. Faixa Etária Implant.D2567.7944792.875Mensalidade</v>
      </c>
      <c r="AX883">
        <f t="shared" si="41"/>
        <v>0</v>
      </c>
      <c r="AY883">
        <v>8</v>
      </c>
      <c r="AZ883">
        <v>1</v>
      </c>
      <c r="BA883">
        <f t="shared" si="40"/>
        <v>0</v>
      </c>
    </row>
    <row r="884" spans="1:53">
      <c r="A884" s="31" t="s">
        <v>111</v>
      </c>
      <c r="B884" s="31" t="s">
        <v>16</v>
      </c>
      <c r="C884" s="31" t="s">
        <v>15</v>
      </c>
      <c r="D884" s="31">
        <v>43389083</v>
      </c>
      <c r="E884" s="32">
        <v>44792.875</v>
      </c>
      <c r="F884" s="27">
        <v>722764000</v>
      </c>
      <c r="G884" s="27" t="s">
        <v>1065</v>
      </c>
      <c r="H884" s="27" t="s">
        <v>17</v>
      </c>
      <c r="I884" s="32">
        <v>39435.916666666664</v>
      </c>
      <c r="J884" s="31">
        <v>131065840</v>
      </c>
      <c r="K884" s="27">
        <v>0</v>
      </c>
      <c r="L884" s="31" t="s">
        <v>112</v>
      </c>
      <c r="M884" s="31">
        <v>0</v>
      </c>
      <c r="N884" s="31">
        <v>0</v>
      </c>
      <c r="O884" s="31" t="s">
        <v>96</v>
      </c>
      <c r="P884" s="31" t="s">
        <v>77</v>
      </c>
      <c r="Q884" s="31" t="s">
        <v>78</v>
      </c>
      <c r="R884" s="31">
        <v>3122.81</v>
      </c>
      <c r="S884" s="33"/>
      <c r="T884" s="33"/>
      <c r="U884" s="33"/>
      <c r="V884" s="33"/>
      <c r="W884" s="33"/>
      <c r="X884" s="33"/>
      <c r="Y884" s="33"/>
      <c r="Z884" s="40">
        <v>44792.875</v>
      </c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43" t="s">
        <v>1080</v>
      </c>
      <c r="AW884" t="str">
        <f t="shared" si="39"/>
        <v>6301123f1fe6e2596566dda4630111a2b336dc5f51bee3b56301123e1fe6e2596566dd9a4338908344792.875722764000630111a2b336dc5f51bee3b5722764000C39435.91666666671310658400MXRIX LUWINXTX XLVX WXRTX00MEDICUS QC - RNMens. Titular Faixa Etária Implant.T3122.8144792.875Mensalidade</v>
      </c>
      <c r="AX884">
        <f t="shared" si="41"/>
        <v>0</v>
      </c>
      <c r="AY884">
        <v>8</v>
      </c>
      <c r="AZ884">
        <v>1</v>
      </c>
      <c r="BA884">
        <f t="shared" si="40"/>
        <v>0</v>
      </c>
    </row>
    <row r="885" spans="1:53">
      <c r="A885" s="38" t="s">
        <v>113</v>
      </c>
      <c r="B885" s="38" t="s">
        <v>16</v>
      </c>
      <c r="C885" s="38" t="s">
        <v>15</v>
      </c>
      <c r="D885" s="38">
        <v>43389083</v>
      </c>
      <c r="E885" s="39">
        <v>44792.875</v>
      </c>
      <c r="F885" s="28">
        <v>722764000</v>
      </c>
      <c r="G885" s="28" t="s">
        <v>1065</v>
      </c>
      <c r="H885" s="28" t="s">
        <v>17</v>
      </c>
      <c r="I885" s="39">
        <v>39435.916666666664</v>
      </c>
      <c r="J885" s="38">
        <v>131065858</v>
      </c>
      <c r="K885" s="28">
        <v>0</v>
      </c>
      <c r="L885" s="38" t="s">
        <v>114</v>
      </c>
      <c r="M885" s="38">
        <v>0</v>
      </c>
      <c r="N885" s="38">
        <v>0</v>
      </c>
      <c r="O885" s="38" t="s">
        <v>96</v>
      </c>
      <c r="P885" s="38" t="s">
        <v>99</v>
      </c>
      <c r="Q885" s="38" t="s">
        <v>20</v>
      </c>
      <c r="R885" s="38">
        <v>-1784.16</v>
      </c>
      <c r="S885" s="33"/>
      <c r="T885" s="33"/>
      <c r="U885" s="33"/>
      <c r="V885" s="33"/>
      <c r="W885" s="33"/>
      <c r="X885" s="33"/>
      <c r="Y885" s="33"/>
      <c r="Z885" s="40">
        <v>44792.875</v>
      </c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43" t="s">
        <v>1080</v>
      </c>
      <c r="AW885" t="str">
        <f t="shared" si="39"/>
        <v>6301123f1fe6e2596566dda5630111a2b336dc5f51bee3b56301123e1fe6e2596566dd9a4338908344792.875722764000630111a2b336dc5f51bee3b5722764000C39435.91666666671310658580ITHXMXR DXNTX WXRTXZ NXTX00MEDICUS QC - RNDevolução Exclusão RetroativaD-1784.1644792.875Mensalidade</v>
      </c>
      <c r="AX885">
        <f t="shared" si="41"/>
        <v>0</v>
      </c>
      <c r="AY885">
        <v>8</v>
      </c>
      <c r="AZ885">
        <v>1</v>
      </c>
      <c r="BA885">
        <f t="shared" si="40"/>
        <v>0</v>
      </c>
    </row>
    <row r="886" spans="1:53">
      <c r="A886" s="31" t="s">
        <v>115</v>
      </c>
      <c r="B886" s="31" t="s">
        <v>16</v>
      </c>
      <c r="C886" s="31" t="s">
        <v>15</v>
      </c>
      <c r="D886" s="31">
        <v>43389083</v>
      </c>
      <c r="E886" s="32">
        <v>44792.875</v>
      </c>
      <c r="F886" s="27">
        <v>722764000</v>
      </c>
      <c r="G886" s="27" t="s">
        <v>1065</v>
      </c>
      <c r="H886" s="27" t="s">
        <v>17</v>
      </c>
      <c r="I886" s="32">
        <v>39435.916666666664</v>
      </c>
      <c r="J886" s="31">
        <v>131065947</v>
      </c>
      <c r="K886" s="27">
        <v>0</v>
      </c>
      <c r="L886" s="31" t="s">
        <v>116</v>
      </c>
      <c r="M886" s="31">
        <v>0</v>
      </c>
      <c r="N886" s="31">
        <v>0</v>
      </c>
      <c r="O886" s="31" t="s">
        <v>96</v>
      </c>
      <c r="P886" s="31" t="s">
        <v>77</v>
      </c>
      <c r="Q886" s="31" t="s">
        <v>78</v>
      </c>
      <c r="R886" s="31">
        <v>806.35</v>
      </c>
      <c r="S886" s="33"/>
      <c r="T886" s="33"/>
      <c r="U886" s="33"/>
      <c r="V886" s="33"/>
      <c r="W886" s="33"/>
      <c r="X886" s="33"/>
      <c r="Y886" s="33"/>
      <c r="Z886" s="40">
        <v>44792.875</v>
      </c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43" t="s">
        <v>1080</v>
      </c>
      <c r="AW886" t="str">
        <f t="shared" si="39"/>
        <v>6301123f1fe6e2596566dda6630111a2b336dc5f51bee3b56301123e1fe6e2596566dd9a4338908344792.875722764000630111a2b336dc5f51bee3b5722764000C39435.91666666671310659470BXNXLLY WXXR DX WUNHX XLVX00MEDICUS QC - RNMens. Titular Faixa Etária Implant.T806.3544792.875Mensalidade</v>
      </c>
      <c r="AX886">
        <f t="shared" si="41"/>
        <v>0</v>
      </c>
      <c r="AY886">
        <v>8</v>
      </c>
      <c r="AZ886">
        <v>1</v>
      </c>
      <c r="BA886">
        <f t="shared" si="40"/>
        <v>0</v>
      </c>
    </row>
    <row r="887" spans="1:53">
      <c r="A887" s="38" t="s">
        <v>117</v>
      </c>
      <c r="B887" s="38" t="s">
        <v>16</v>
      </c>
      <c r="C887" s="38" t="s">
        <v>15</v>
      </c>
      <c r="D887" s="38">
        <v>43389083</v>
      </c>
      <c r="E887" s="39">
        <v>44792.875</v>
      </c>
      <c r="F887" s="28">
        <v>722764000</v>
      </c>
      <c r="G887" s="28" t="s">
        <v>1065</v>
      </c>
      <c r="H887" s="28" t="s">
        <v>17</v>
      </c>
      <c r="I887" s="39">
        <v>39435.916666666664</v>
      </c>
      <c r="J887" s="38">
        <v>131066081</v>
      </c>
      <c r="K887" s="28">
        <v>0</v>
      </c>
      <c r="L887" s="38" t="s">
        <v>118</v>
      </c>
      <c r="M887" s="38">
        <v>0</v>
      </c>
      <c r="N887" s="38">
        <v>0</v>
      </c>
      <c r="O887" s="38" t="s">
        <v>96</v>
      </c>
      <c r="P887" s="38" t="s">
        <v>77</v>
      </c>
      <c r="Q887" s="38" t="s">
        <v>78</v>
      </c>
      <c r="R887" s="38">
        <v>1975.32</v>
      </c>
      <c r="S887" s="33"/>
      <c r="T887" s="33"/>
      <c r="U887" s="33"/>
      <c r="V887" s="33"/>
      <c r="W887" s="33"/>
      <c r="X887" s="33"/>
      <c r="Y887" s="33"/>
      <c r="Z887" s="40">
        <v>44792.875</v>
      </c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43" t="s">
        <v>1080</v>
      </c>
      <c r="AW887" t="str">
        <f t="shared" si="39"/>
        <v>6301123f1fe6e2596566dda7630111a2b336dc5f51bee3b56301123e1fe6e2596566dd9a4338908344792.875722764000630111a2b336dc5f51bee3b5722764000C39435.91666666671310660810MXRIX RXXMXRY MXLX FXITXX00MEDICUS QC - RNMens. Titular Faixa Etária Implant.T1975.3244792.875Mensalidade</v>
      </c>
      <c r="AX887">
        <f t="shared" si="41"/>
        <v>0</v>
      </c>
      <c r="AY887">
        <v>8</v>
      </c>
      <c r="AZ887">
        <v>1</v>
      </c>
      <c r="BA887">
        <f t="shared" si="40"/>
        <v>0</v>
      </c>
    </row>
    <row r="888" spans="1:53">
      <c r="A888" s="31" t="s">
        <v>119</v>
      </c>
      <c r="B888" s="31" t="s">
        <v>16</v>
      </c>
      <c r="C888" s="31" t="s">
        <v>15</v>
      </c>
      <c r="D888" s="31">
        <v>43389083</v>
      </c>
      <c r="E888" s="32">
        <v>44792.875</v>
      </c>
      <c r="F888" s="27">
        <v>722764000</v>
      </c>
      <c r="G888" s="27" t="s">
        <v>1065</v>
      </c>
      <c r="H888" s="27" t="s">
        <v>17</v>
      </c>
      <c r="I888" s="32">
        <v>42185.875</v>
      </c>
      <c r="J888" s="31">
        <v>131066633</v>
      </c>
      <c r="K888" s="27">
        <v>0</v>
      </c>
      <c r="L888" s="31" t="s">
        <v>120</v>
      </c>
      <c r="M888" s="31">
        <v>0</v>
      </c>
      <c r="N888" s="31">
        <v>0</v>
      </c>
      <c r="O888" s="31" t="s">
        <v>96</v>
      </c>
      <c r="P888" s="31" t="s">
        <v>77</v>
      </c>
      <c r="Q888" s="31" t="s">
        <v>78</v>
      </c>
      <c r="R888" s="31">
        <v>2567.9499999999998</v>
      </c>
      <c r="S888" s="33"/>
      <c r="T888" s="33"/>
      <c r="U888" s="33"/>
      <c r="V888" s="33"/>
      <c r="W888" s="33"/>
      <c r="X888" s="33"/>
      <c r="Y888" s="33"/>
      <c r="Z888" s="40">
        <v>44792.875</v>
      </c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43" t="s">
        <v>1080</v>
      </c>
      <c r="AW888" t="str">
        <f t="shared" si="39"/>
        <v>6301123f1fe6e2596566dda8630111a2b336dc5f51bee3b56301123e1fe6e2596566dd9a4338908344792.875722764000630111a2b336dc5f51bee3b5722764000C42185.8751310666330MXRTX RXWHX WXRQUXIRX WXTX00MEDICUS QC - RNMens. Titular Faixa Etária Implant.T2567.9544792.875Mensalidade</v>
      </c>
      <c r="AX888">
        <f t="shared" si="41"/>
        <v>0</v>
      </c>
      <c r="AY888">
        <v>8</v>
      </c>
      <c r="AZ888">
        <v>1</v>
      </c>
      <c r="BA888">
        <f t="shared" si="40"/>
        <v>0</v>
      </c>
    </row>
    <row r="889" spans="1:53">
      <c r="A889" s="38" t="s">
        <v>121</v>
      </c>
      <c r="B889" s="38" t="s">
        <v>16</v>
      </c>
      <c r="C889" s="38" t="s">
        <v>15</v>
      </c>
      <c r="D889" s="38">
        <v>43389083</v>
      </c>
      <c r="E889" s="39">
        <v>44792.875</v>
      </c>
      <c r="F889" s="28">
        <v>722764000</v>
      </c>
      <c r="G889" s="28" t="s">
        <v>1065</v>
      </c>
      <c r="H889" s="28" t="s">
        <v>17</v>
      </c>
      <c r="I889" s="39">
        <v>42185.875</v>
      </c>
      <c r="J889" s="38">
        <v>131066641</v>
      </c>
      <c r="K889" s="28">
        <v>0</v>
      </c>
      <c r="L889" s="38" t="s">
        <v>122</v>
      </c>
      <c r="M889" s="38">
        <v>0</v>
      </c>
      <c r="N889" s="38">
        <v>0</v>
      </c>
      <c r="O889" s="38" t="s">
        <v>96</v>
      </c>
      <c r="P889" s="38" t="s">
        <v>110</v>
      </c>
      <c r="Q889" s="38" t="s">
        <v>20</v>
      </c>
      <c r="R889" s="38">
        <v>806.35</v>
      </c>
      <c r="S889" s="33"/>
      <c r="T889" s="33"/>
      <c r="U889" s="33"/>
      <c r="V889" s="33"/>
      <c r="W889" s="33"/>
      <c r="X889" s="33"/>
      <c r="Y889" s="33"/>
      <c r="Z889" s="40">
        <v>44792.875</v>
      </c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43" t="s">
        <v>1080</v>
      </c>
      <c r="AW889" t="str">
        <f t="shared" si="39"/>
        <v>6301123f1fe6e2596566dda9630111a2b336dc5f51bee3b56301123e1fe6e2596566dd9a4338908344792.875722764000630111a2b336dc5f51bee3b5722764000C42185.8751310666410JXX IVXNI WXRQUXIRX WXTX JUNIXR00MEDICUS QC - RNMens. Depend. Faixa Etária Implant.D806.3544792.875Mensalidade</v>
      </c>
      <c r="AX889">
        <f t="shared" si="41"/>
        <v>0</v>
      </c>
      <c r="AY889">
        <v>8</v>
      </c>
      <c r="AZ889">
        <v>1</v>
      </c>
      <c r="BA889">
        <f t="shared" si="40"/>
        <v>0</v>
      </c>
    </row>
    <row r="890" spans="1:53">
      <c r="A890" s="31" t="s">
        <v>123</v>
      </c>
      <c r="B890" s="31" t="s">
        <v>16</v>
      </c>
      <c r="C890" s="31" t="s">
        <v>15</v>
      </c>
      <c r="D890" s="31">
        <v>43389083</v>
      </c>
      <c r="E890" s="32">
        <v>44792.875</v>
      </c>
      <c r="F890" s="27">
        <v>722764000</v>
      </c>
      <c r="G890" s="27" t="s">
        <v>1065</v>
      </c>
      <c r="H890" s="27" t="s">
        <v>17</v>
      </c>
      <c r="I890" s="32">
        <v>39435.916666666664</v>
      </c>
      <c r="J890" s="31">
        <v>131066650</v>
      </c>
      <c r="K890" s="27">
        <v>0</v>
      </c>
      <c r="L890" s="31" t="s">
        <v>124</v>
      </c>
      <c r="M890" s="31">
        <v>0</v>
      </c>
      <c r="N890" s="31">
        <v>0</v>
      </c>
      <c r="O890" s="31" t="s">
        <v>96</v>
      </c>
      <c r="P890" s="31" t="s">
        <v>77</v>
      </c>
      <c r="Q890" s="31" t="s">
        <v>78</v>
      </c>
      <c r="R890" s="31">
        <v>806.35</v>
      </c>
      <c r="S890" s="33"/>
      <c r="T890" s="33"/>
      <c r="U890" s="33"/>
      <c r="V890" s="33"/>
      <c r="W890" s="33"/>
      <c r="X890" s="33"/>
      <c r="Y890" s="33"/>
      <c r="Z890" s="40">
        <v>44792.875</v>
      </c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43" t="s">
        <v>1080</v>
      </c>
      <c r="AW890" t="str">
        <f t="shared" si="39"/>
        <v>6301123f1fe6e2596566ddaa630111a2b336dc5f51bee3b56301123e1fe6e2596566dd9a4338908344792.875722764000630111a2b336dc5f51bee3b5722764000C39435.91666666671310666500XLXXNXRDX RXIMUNDX ILVX DX XGUIXR00MEDICUS QC - RNMens. Titular Faixa Etária Implant.T806.3544792.875Mensalidade</v>
      </c>
      <c r="AX890">
        <f t="shared" si="41"/>
        <v>0</v>
      </c>
      <c r="AY890">
        <v>8</v>
      </c>
      <c r="AZ890">
        <v>1</v>
      </c>
      <c r="BA890">
        <f t="shared" si="40"/>
        <v>0</v>
      </c>
    </row>
    <row r="891" spans="1:53">
      <c r="A891" s="38" t="s">
        <v>125</v>
      </c>
      <c r="B891" s="38" t="s">
        <v>16</v>
      </c>
      <c r="C891" s="38" t="s">
        <v>15</v>
      </c>
      <c r="D891" s="38">
        <v>43389083</v>
      </c>
      <c r="E891" s="39">
        <v>44792.875</v>
      </c>
      <c r="F891" s="28">
        <v>722764000</v>
      </c>
      <c r="G891" s="28" t="s">
        <v>1065</v>
      </c>
      <c r="H891" s="28" t="s">
        <v>17</v>
      </c>
      <c r="I891" s="39">
        <v>39435.916666666664</v>
      </c>
      <c r="J891" s="38">
        <v>131066749</v>
      </c>
      <c r="K891" s="28">
        <v>0</v>
      </c>
      <c r="L891" s="38" t="s">
        <v>126</v>
      </c>
      <c r="M891" s="38">
        <v>0</v>
      </c>
      <c r="N891" s="38">
        <v>0</v>
      </c>
      <c r="O891" s="38" t="s">
        <v>96</v>
      </c>
      <c r="P891" s="38" t="s">
        <v>77</v>
      </c>
      <c r="Q891" s="38" t="s">
        <v>78</v>
      </c>
      <c r="R891" s="38">
        <v>2515.2399999999998</v>
      </c>
      <c r="S891" s="33"/>
      <c r="T891" s="33"/>
      <c r="U891" s="33"/>
      <c r="V891" s="33"/>
      <c r="W891" s="33"/>
      <c r="X891" s="33"/>
      <c r="Y891" s="33"/>
      <c r="Z891" s="40">
        <v>44792.875</v>
      </c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43" t="s">
        <v>1080</v>
      </c>
      <c r="AW891" t="str">
        <f t="shared" si="39"/>
        <v>6301123f1fe6e2596566ddab630111a2b336dc5f51bee3b56301123e1fe6e2596566dd9a4338908344792.875722764000630111a2b336dc5f51bee3b5722764000C39435.91666666671310667490LUIZX BXTITX WXMX00MEDICUS QC - RNMens. Titular Faixa Etária Implant.T2515.2444792.875Mensalidade</v>
      </c>
      <c r="AX891">
        <f t="shared" si="41"/>
        <v>0</v>
      </c>
      <c r="AY891">
        <v>8</v>
      </c>
      <c r="AZ891">
        <v>1</v>
      </c>
      <c r="BA891">
        <f t="shared" si="40"/>
        <v>0</v>
      </c>
    </row>
    <row r="892" spans="1:53">
      <c r="A892" s="38" t="s">
        <v>129</v>
      </c>
      <c r="B892" s="38" t="s">
        <v>16</v>
      </c>
      <c r="C892" s="38" t="s">
        <v>15</v>
      </c>
      <c r="D892" s="38">
        <v>43389083</v>
      </c>
      <c r="E892" s="39">
        <v>44792.875</v>
      </c>
      <c r="F892" s="28">
        <v>722764000</v>
      </c>
      <c r="G892" s="28" t="s">
        <v>1065</v>
      </c>
      <c r="H892" s="28" t="s">
        <v>17</v>
      </c>
      <c r="I892" s="39">
        <v>39469.916666666664</v>
      </c>
      <c r="J892" s="38">
        <v>131160249</v>
      </c>
      <c r="K892" s="28">
        <v>0</v>
      </c>
      <c r="L892" s="38" t="s">
        <v>130</v>
      </c>
      <c r="M892" s="38">
        <v>0</v>
      </c>
      <c r="N892" s="38">
        <v>0</v>
      </c>
      <c r="O892" s="38" t="s">
        <v>96</v>
      </c>
      <c r="P892" s="38" t="s">
        <v>77</v>
      </c>
      <c r="Q892" s="38" t="s">
        <v>78</v>
      </c>
      <c r="R892" s="38">
        <v>806.35</v>
      </c>
      <c r="S892" s="33"/>
      <c r="T892" s="33"/>
      <c r="U892" s="33"/>
      <c r="V892" s="33"/>
      <c r="W892" s="33"/>
      <c r="X892" s="33"/>
      <c r="Y892" s="33"/>
      <c r="Z892" s="40">
        <v>44792.875</v>
      </c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43" t="s">
        <v>1080</v>
      </c>
      <c r="AW892" t="str">
        <f t="shared" si="39"/>
        <v>6301123f1fe6e2596566ddae630111a2b336dc5f51bee3b56301123e1fe6e2596566dd9a4338908344792.875722764000630111a2b336dc5f51bee3b5722764000C39469.91666666671311602490JXX GLXYDXN DX NXWIMXNTX00MEDICUS QC - RNMens. Titular Faixa Etária Implant.T806.3544792.875Mensalidade</v>
      </c>
      <c r="AX892">
        <f t="shared" si="41"/>
        <v>0</v>
      </c>
      <c r="AY892">
        <v>8</v>
      </c>
      <c r="AZ892">
        <v>1</v>
      </c>
      <c r="BA892">
        <f t="shared" si="40"/>
        <v>0</v>
      </c>
    </row>
    <row r="893" spans="1:53">
      <c r="A893" s="31" t="s">
        <v>127</v>
      </c>
      <c r="B893" s="31" t="s">
        <v>16</v>
      </c>
      <c r="C893" s="31" t="s">
        <v>15</v>
      </c>
      <c r="D893" s="31">
        <v>43389083</v>
      </c>
      <c r="E893" s="32">
        <v>44792.875</v>
      </c>
      <c r="F893" s="27">
        <v>722764000</v>
      </c>
      <c r="G893" s="27" t="s">
        <v>1065</v>
      </c>
      <c r="H893" s="27" t="s">
        <v>17</v>
      </c>
      <c r="I893" s="32">
        <v>39498.875</v>
      </c>
      <c r="J893" s="31">
        <v>131160346</v>
      </c>
      <c r="K893" s="27">
        <v>0</v>
      </c>
      <c r="L893" s="31" t="s">
        <v>128</v>
      </c>
      <c r="M893" s="31">
        <v>0</v>
      </c>
      <c r="N893" s="31">
        <v>0</v>
      </c>
      <c r="O893" s="31" t="s">
        <v>89</v>
      </c>
      <c r="P893" s="31" t="s">
        <v>90</v>
      </c>
      <c r="Q893" s="31" t="s">
        <v>20</v>
      </c>
      <c r="R893" s="31">
        <v>0</v>
      </c>
      <c r="S893" s="33"/>
      <c r="T893" s="33"/>
      <c r="U893" s="33"/>
      <c r="V893" s="33"/>
      <c r="W893" s="33"/>
      <c r="X893" s="33"/>
      <c r="Y893" s="33"/>
      <c r="Z893" s="40">
        <v>44792.875</v>
      </c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43" t="s">
        <v>1080</v>
      </c>
      <c r="AW893" t="str">
        <f t="shared" si="39"/>
        <v>6301123f1fe6e2596566ddac630111a2b336dc5f51bee3b56301123e1fe6e2596566dd9a4338908344792.875722764000630111a2b336dc5f51bee3b5722764000C39498.8751311603460XNX RUTH RXWHX MXWIXL00MEDICUS QC 122 PARTICIP. - RNCo-participaçãoD044792.875Mensalidade</v>
      </c>
      <c r="AX893">
        <f t="shared" si="41"/>
        <v>0</v>
      </c>
      <c r="AY893">
        <v>8</v>
      </c>
      <c r="AZ893">
        <v>1</v>
      </c>
      <c r="BA893">
        <f t="shared" si="40"/>
        <v>0</v>
      </c>
    </row>
    <row r="894" spans="1:53">
      <c r="A894" s="31" t="s">
        <v>87</v>
      </c>
      <c r="B894" s="31" t="s">
        <v>16</v>
      </c>
      <c r="C894" s="31" t="s">
        <v>15</v>
      </c>
      <c r="D894" s="31">
        <v>43389083</v>
      </c>
      <c r="E894" s="32">
        <v>44792.875</v>
      </c>
      <c r="F894" s="27">
        <v>722764000</v>
      </c>
      <c r="G894" s="27" t="s">
        <v>1065</v>
      </c>
      <c r="H894" s="27" t="s">
        <v>17</v>
      </c>
      <c r="I894" s="32">
        <v>39498.875</v>
      </c>
      <c r="J894" s="31">
        <v>131160354</v>
      </c>
      <c r="K894" s="27">
        <v>0</v>
      </c>
      <c r="L894" s="31" t="s">
        <v>88</v>
      </c>
      <c r="M894" s="31">
        <v>0</v>
      </c>
      <c r="N894" s="31">
        <v>0</v>
      </c>
      <c r="O894" s="31" t="s">
        <v>89</v>
      </c>
      <c r="P894" s="31" t="s">
        <v>90</v>
      </c>
      <c r="Q894" s="31" t="s">
        <v>20</v>
      </c>
      <c r="R894" s="31">
        <v>0</v>
      </c>
      <c r="S894" s="33"/>
      <c r="T894" s="33"/>
      <c r="U894" s="33"/>
      <c r="V894" s="33"/>
      <c r="W894" s="33"/>
      <c r="X894" s="33"/>
      <c r="Y894" s="33"/>
      <c r="Z894" s="40">
        <v>44792.875</v>
      </c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43" t="s">
        <v>1080</v>
      </c>
      <c r="AW894" t="str">
        <f t="shared" si="39"/>
        <v>6301123f1fe6e2596566ddad630111a2b336dc5f51bee3b56301123e1fe6e2596566dd9a4338908344792.875722764000630111a2b336dc5f51bee3b5722764000C39498.8751311603540XNX LUIZX RXWHX DX MXDXIRX00MEDICUS QC 122 PARTICIP. - RNCo-participaçãoD044792.875Mensalidade</v>
      </c>
      <c r="AX894">
        <f t="shared" si="41"/>
        <v>0</v>
      </c>
      <c r="AY894">
        <v>8</v>
      </c>
      <c r="AZ894">
        <v>1</v>
      </c>
      <c r="BA894">
        <f t="shared" si="40"/>
        <v>0</v>
      </c>
    </row>
    <row r="895" spans="1:53">
      <c r="A895" s="31" t="s">
        <v>131</v>
      </c>
      <c r="B895" s="31" t="s">
        <v>16</v>
      </c>
      <c r="C895" s="31" t="s">
        <v>15</v>
      </c>
      <c r="D895" s="31">
        <v>43389083</v>
      </c>
      <c r="E895" s="32">
        <v>44792.875</v>
      </c>
      <c r="F895" s="27">
        <v>722764000</v>
      </c>
      <c r="G895" s="27" t="s">
        <v>1065</v>
      </c>
      <c r="H895" s="27" t="s">
        <v>17</v>
      </c>
      <c r="I895" s="32">
        <v>39469.916666666664</v>
      </c>
      <c r="J895" s="31">
        <v>131160371</v>
      </c>
      <c r="K895" s="27">
        <v>0</v>
      </c>
      <c r="L895" s="31" t="s">
        <v>132</v>
      </c>
      <c r="M895" s="31">
        <v>0</v>
      </c>
      <c r="N895" s="31">
        <v>0</v>
      </c>
      <c r="O895" s="31" t="s">
        <v>96</v>
      </c>
      <c r="P895" s="31" t="s">
        <v>77</v>
      </c>
      <c r="Q895" s="31" t="s">
        <v>78</v>
      </c>
      <c r="R895" s="31">
        <v>1279.73</v>
      </c>
      <c r="S895" s="33"/>
      <c r="T895" s="33"/>
      <c r="U895" s="33"/>
      <c r="V895" s="33"/>
      <c r="W895" s="33"/>
      <c r="X895" s="33"/>
      <c r="Y895" s="33"/>
      <c r="Z895" s="40">
        <v>44792.875</v>
      </c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43" t="s">
        <v>1080</v>
      </c>
      <c r="AW895" t="str">
        <f t="shared" si="39"/>
        <v>6301123f1fe6e2596566ddaf630111a2b336dc5f51bee3b56301123e1fe6e2596566dd9a4338908344792.875722764000630111a2b336dc5f51bee3b5722764000C39469.91666666671311603710MXRWU MXWHXDX MXTXX00MEDICUS QC - RNMens. Titular Faixa Etária Implant.T1279.7344792.875Mensalidade</v>
      </c>
      <c r="AX895">
        <f t="shared" si="41"/>
        <v>0</v>
      </c>
      <c r="AY895">
        <v>8</v>
      </c>
      <c r="AZ895">
        <v>1</v>
      </c>
      <c r="BA895">
        <f t="shared" si="40"/>
        <v>0</v>
      </c>
    </row>
    <row r="896" spans="1:53">
      <c r="A896" s="38" t="s">
        <v>133</v>
      </c>
      <c r="B896" s="38" t="s">
        <v>16</v>
      </c>
      <c r="C896" s="38" t="s">
        <v>15</v>
      </c>
      <c r="D896" s="38">
        <v>43389083</v>
      </c>
      <c r="E896" s="39">
        <v>44792.875</v>
      </c>
      <c r="F896" s="28">
        <v>722764000</v>
      </c>
      <c r="G896" s="28" t="s">
        <v>1065</v>
      </c>
      <c r="H896" s="28" t="s">
        <v>17</v>
      </c>
      <c r="I896" s="39">
        <v>39498.875</v>
      </c>
      <c r="J896" s="38">
        <v>131160401</v>
      </c>
      <c r="K896" s="28">
        <v>0</v>
      </c>
      <c r="L896" s="38" t="s">
        <v>134</v>
      </c>
      <c r="M896" s="38">
        <v>0</v>
      </c>
      <c r="N896" s="38">
        <v>0</v>
      </c>
      <c r="O896" s="38" t="s">
        <v>96</v>
      </c>
      <c r="P896" s="38" t="s">
        <v>77</v>
      </c>
      <c r="Q896" s="38" t="s">
        <v>78</v>
      </c>
      <c r="R896" s="38">
        <v>1975.32</v>
      </c>
      <c r="S896" s="33"/>
      <c r="T896" s="33"/>
      <c r="U896" s="33"/>
      <c r="V896" s="33"/>
      <c r="W896" s="33"/>
      <c r="X896" s="33"/>
      <c r="Y896" s="33"/>
      <c r="Z896" s="40">
        <v>44792.875</v>
      </c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43" t="s">
        <v>1080</v>
      </c>
      <c r="AW896" t="str">
        <f t="shared" si="39"/>
        <v>6301123f1fe6e2596566ddb0630111a2b336dc5f51bee3b56301123e1fe6e2596566dd9a4338908344792.875722764000630111a2b336dc5f51bee3b5722764000C39498.8751311604010MXRIX WRITINX LXXNDRX DX PXIVX00MEDICUS QC - RNMens. Titular Faixa Etária Implant.T1975.3244792.875Mensalidade</v>
      </c>
      <c r="AX896">
        <f t="shared" si="41"/>
        <v>0</v>
      </c>
      <c r="AY896">
        <v>8</v>
      </c>
      <c r="AZ896">
        <v>1</v>
      </c>
      <c r="BA896">
        <f t="shared" si="40"/>
        <v>0</v>
      </c>
    </row>
    <row r="897" spans="1:53">
      <c r="A897" s="31" t="s">
        <v>135</v>
      </c>
      <c r="B897" s="31" t="s">
        <v>16</v>
      </c>
      <c r="C897" s="31" t="s">
        <v>15</v>
      </c>
      <c r="D897" s="31">
        <v>43389083</v>
      </c>
      <c r="E897" s="32">
        <v>44792.875</v>
      </c>
      <c r="F897" s="27">
        <v>722764000</v>
      </c>
      <c r="G897" s="27" t="s">
        <v>1065</v>
      </c>
      <c r="H897" s="27" t="s">
        <v>17</v>
      </c>
      <c r="I897" s="32">
        <v>39498.875</v>
      </c>
      <c r="J897" s="31">
        <v>131160427</v>
      </c>
      <c r="K897" s="27">
        <v>0</v>
      </c>
      <c r="L897" s="31" t="s">
        <v>136</v>
      </c>
      <c r="M897" s="31">
        <v>0</v>
      </c>
      <c r="N897" s="31">
        <v>0</v>
      </c>
      <c r="O897" s="31" t="s">
        <v>96</v>
      </c>
      <c r="P897" s="31" t="s">
        <v>110</v>
      </c>
      <c r="Q897" s="31" t="s">
        <v>20</v>
      </c>
      <c r="R897" s="31">
        <v>1975.32</v>
      </c>
      <c r="S897" s="33"/>
      <c r="T897" s="33"/>
      <c r="U897" s="33"/>
      <c r="V897" s="33"/>
      <c r="W897" s="33"/>
      <c r="X897" s="33"/>
      <c r="Y897" s="33"/>
      <c r="Z897" s="40">
        <v>44792.875</v>
      </c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43" t="s">
        <v>1080</v>
      </c>
      <c r="AW897" t="str">
        <f t="shared" si="39"/>
        <v>6301123f1fe6e2596566ddb1630111a2b336dc5f51bee3b56301123e1fe6e2596566dd9a4338908344792.875722764000630111a2b336dc5f51bee3b5722764000C39498.8751311604270FXRNXNDX LUIZ XLTINX DX PXIVX00MEDICUS QC - RNMens. Depend. Faixa Etária Implant.D1975.3244792.875Mensalidade</v>
      </c>
      <c r="AX897">
        <f t="shared" si="41"/>
        <v>0</v>
      </c>
      <c r="AY897">
        <v>8</v>
      </c>
      <c r="AZ897">
        <v>1</v>
      </c>
      <c r="BA897">
        <f t="shared" si="40"/>
        <v>0</v>
      </c>
    </row>
    <row r="898" spans="1:53">
      <c r="A898" s="38" t="s">
        <v>137</v>
      </c>
      <c r="B898" s="38" t="s">
        <v>16</v>
      </c>
      <c r="C898" s="38" t="s">
        <v>15</v>
      </c>
      <c r="D898" s="38">
        <v>43389083</v>
      </c>
      <c r="E898" s="39">
        <v>44792.875</v>
      </c>
      <c r="F898" s="28">
        <v>722764000</v>
      </c>
      <c r="G898" s="28" t="s">
        <v>1065</v>
      </c>
      <c r="H898" s="28" t="s">
        <v>17</v>
      </c>
      <c r="I898" s="39">
        <v>39498.875</v>
      </c>
      <c r="J898" s="38">
        <v>131160435</v>
      </c>
      <c r="K898" s="28">
        <v>0</v>
      </c>
      <c r="L898" s="38" t="s">
        <v>138</v>
      </c>
      <c r="M898" s="38">
        <v>0</v>
      </c>
      <c r="N898" s="38">
        <v>0</v>
      </c>
      <c r="O898" s="38" t="s">
        <v>96</v>
      </c>
      <c r="P898" s="38" t="s">
        <v>110</v>
      </c>
      <c r="Q898" s="38" t="s">
        <v>20</v>
      </c>
      <c r="R898" s="38">
        <v>806.35</v>
      </c>
      <c r="S898" s="33"/>
      <c r="T898" s="33"/>
      <c r="U898" s="33"/>
      <c r="V898" s="33"/>
      <c r="W898" s="33"/>
      <c r="X898" s="33"/>
      <c r="Y898" s="33"/>
      <c r="Z898" s="40">
        <v>44792.875</v>
      </c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43" t="s">
        <v>1080</v>
      </c>
      <c r="AW898" t="str">
        <f t="shared" si="39"/>
        <v>6301123f1fe6e2596566ddb2630111a2b336dc5f51bee3b56301123e1fe6e2596566dd9a4338908344792.875722764000630111a2b336dc5f51bee3b5722764000C39498.8751311604350NXYXRX LXXNDRX DX PXIVX00MEDICUS QC - RNMens. Depend. Faixa Etária Implant.D806.3544792.875Mensalidade</v>
      </c>
      <c r="AX898">
        <f t="shared" si="41"/>
        <v>0</v>
      </c>
      <c r="AY898">
        <v>8</v>
      </c>
      <c r="AZ898">
        <v>1</v>
      </c>
      <c r="BA898">
        <f t="shared" si="40"/>
        <v>0</v>
      </c>
    </row>
    <row r="899" spans="1:53">
      <c r="A899" s="31" t="s">
        <v>139</v>
      </c>
      <c r="B899" s="31" t="s">
        <v>16</v>
      </c>
      <c r="C899" s="31" t="s">
        <v>15</v>
      </c>
      <c r="D899" s="31">
        <v>43389083</v>
      </c>
      <c r="E899" s="32">
        <v>44792.875</v>
      </c>
      <c r="F899" s="27">
        <v>722764000</v>
      </c>
      <c r="G899" s="27" t="s">
        <v>1065</v>
      </c>
      <c r="H899" s="27" t="s">
        <v>17</v>
      </c>
      <c r="I899" s="32">
        <v>39498.875</v>
      </c>
      <c r="J899" s="31">
        <v>131160451</v>
      </c>
      <c r="K899" s="27">
        <v>0</v>
      </c>
      <c r="L899" s="31" t="s">
        <v>140</v>
      </c>
      <c r="M899" s="31">
        <v>0</v>
      </c>
      <c r="N899" s="31">
        <v>0</v>
      </c>
      <c r="O899" s="31" t="s">
        <v>96</v>
      </c>
      <c r="P899" s="31" t="s">
        <v>110</v>
      </c>
      <c r="Q899" s="31" t="s">
        <v>20</v>
      </c>
      <c r="R899" s="31">
        <v>806.35</v>
      </c>
      <c r="S899" s="33"/>
      <c r="T899" s="33"/>
      <c r="U899" s="33"/>
      <c r="V899" s="33"/>
      <c r="W899" s="33"/>
      <c r="X899" s="33"/>
      <c r="Y899" s="33"/>
      <c r="Z899" s="40">
        <v>44792.875</v>
      </c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43" t="s">
        <v>1080</v>
      </c>
      <c r="AW899" t="str">
        <f t="shared" ref="AW899:AW962" si="42">CONCATENATE(A899,B899,C899,D899,E899,F899,G899,H899,I899,J899,K899,L899,M899,N899,O899,P899,Q899,R899,S899,T899,U899,V899,W899,X899,Y899,Z899,AA899,AB899,AC899,AD899,AE899,AF899,AG899,AH899,AI899,AJ899,AK899,AL899,AM899,AN899,AO899,AP899,AQ899,AR899,AS899,AT899,AU899,AV899)</f>
        <v>6301123f1fe6e2596566ddb3630111a2b336dc5f51bee3b56301123e1fe6e2596566dd9a4338908344792.875722764000630111a2b336dc5f51bee3b5722764000C39498.8751311604510LUWX LXXNDRX DX PXIVX00MEDICUS QC - RNMens. Depend. Faixa Etária Implant.D806.3544792.875Mensalidade</v>
      </c>
      <c r="AX899">
        <f t="shared" si="41"/>
        <v>0</v>
      </c>
      <c r="AY899">
        <v>8</v>
      </c>
      <c r="AZ899">
        <v>1</v>
      </c>
      <c r="BA899">
        <f t="shared" ref="BA899:BA962" si="43">IF(J899=J898,1,0)</f>
        <v>0</v>
      </c>
    </row>
    <row r="900" spans="1:53">
      <c r="A900" s="38" t="s">
        <v>104</v>
      </c>
      <c r="B900" s="38" t="s">
        <v>16</v>
      </c>
      <c r="C900" s="38" t="s">
        <v>15</v>
      </c>
      <c r="D900" s="38">
        <v>43389083</v>
      </c>
      <c r="E900" s="39">
        <v>44792.875</v>
      </c>
      <c r="F900" s="28">
        <v>722764000</v>
      </c>
      <c r="G900" s="28" t="s">
        <v>1065</v>
      </c>
      <c r="H900" s="28" t="s">
        <v>17</v>
      </c>
      <c r="I900" s="39">
        <v>39531.875</v>
      </c>
      <c r="J900" s="38">
        <v>131172476</v>
      </c>
      <c r="K900" s="28">
        <v>0</v>
      </c>
      <c r="L900" s="38" t="s">
        <v>105</v>
      </c>
      <c r="M900" s="38">
        <v>0</v>
      </c>
      <c r="N900" s="38">
        <v>0</v>
      </c>
      <c r="O900" s="38" t="s">
        <v>96</v>
      </c>
      <c r="P900" s="38" t="s">
        <v>99</v>
      </c>
      <c r="Q900" s="38" t="s">
        <v>20</v>
      </c>
      <c r="R900" s="38">
        <v>-442.19</v>
      </c>
      <c r="S900" s="33"/>
      <c r="T900" s="33"/>
      <c r="U900" s="33"/>
      <c r="V900" s="33"/>
      <c r="W900" s="33"/>
      <c r="X900" s="33"/>
      <c r="Y900" s="33"/>
      <c r="Z900" s="40">
        <v>44792.875</v>
      </c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43" t="s">
        <v>1080</v>
      </c>
      <c r="AW900" t="str">
        <f t="shared" si="42"/>
        <v>6301123f1fe6e2596566dda1630111a2b336dc5f51bee3b56301123e1fe6e2596566dd9a4338908344792.875722764000630111a2b336dc5f51bee3b5722764000C39531.8751311724760RXFXXL JXLX LXWXRDX DX XLIVXIRX00MEDICUS QC - RNDevolução Exclusão RetroativaD-442.1944792.875Mensalidade</v>
      </c>
      <c r="AX900">
        <f t="shared" ref="AX900:AX963" si="44">IF(AW900=AW899,1,0)</f>
        <v>0</v>
      </c>
      <c r="AY900">
        <v>8</v>
      </c>
      <c r="AZ900">
        <v>1</v>
      </c>
      <c r="BA900">
        <f t="shared" si="43"/>
        <v>0</v>
      </c>
    </row>
    <row r="901" spans="1:53">
      <c r="A901" s="38" t="s">
        <v>141</v>
      </c>
      <c r="B901" s="38" t="s">
        <v>16</v>
      </c>
      <c r="C901" s="38" t="s">
        <v>15</v>
      </c>
      <c r="D901" s="38">
        <v>43389083</v>
      </c>
      <c r="E901" s="39">
        <v>44792.875</v>
      </c>
      <c r="F901" s="28">
        <v>722764000</v>
      </c>
      <c r="G901" s="28" t="s">
        <v>1065</v>
      </c>
      <c r="H901" s="28" t="s">
        <v>17</v>
      </c>
      <c r="I901" s="39">
        <v>39588.875</v>
      </c>
      <c r="J901" s="38">
        <v>131226649</v>
      </c>
      <c r="K901" s="28">
        <v>0</v>
      </c>
      <c r="L901" s="38" t="s">
        <v>142</v>
      </c>
      <c r="M901" s="38">
        <v>0</v>
      </c>
      <c r="N901" s="38">
        <v>0</v>
      </c>
      <c r="O901" s="38" t="s">
        <v>96</v>
      </c>
      <c r="P901" s="38" t="s">
        <v>77</v>
      </c>
      <c r="Q901" s="38" t="s">
        <v>78</v>
      </c>
      <c r="R901" s="38">
        <v>1975.32</v>
      </c>
      <c r="S901" s="33"/>
      <c r="T901" s="33"/>
      <c r="U901" s="33"/>
      <c r="V901" s="33"/>
      <c r="W901" s="33"/>
      <c r="X901" s="33"/>
      <c r="Y901" s="33"/>
      <c r="Z901" s="40">
        <v>44792.875</v>
      </c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43" t="s">
        <v>1080</v>
      </c>
      <c r="AW901" t="str">
        <f t="shared" si="42"/>
        <v>6301123f1fe6e2596566ddb4630111a2b336dc5f51bee3b56301123e1fe6e2596566dd9a4338908344792.875722764000630111a2b336dc5f51bee3b5722764000C39588.8751312266490GRXYWIMXR DX XLIVXIRX ILVX00MEDICUS QC - RNMens. Titular Faixa Etária Implant.T1975.3244792.875Mensalidade</v>
      </c>
      <c r="AX901">
        <f t="shared" si="44"/>
        <v>0</v>
      </c>
      <c r="AY901">
        <v>8</v>
      </c>
      <c r="AZ901">
        <v>1</v>
      </c>
      <c r="BA901">
        <f t="shared" si="43"/>
        <v>0</v>
      </c>
    </row>
    <row r="902" spans="1:53">
      <c r="A902" s="31" t="s">
        <v>143</v>
      </c>
      <c r="B902" s="31" t="s">
        <v>16</v>
      </c>
      <c r="C902" s="31" t="s">
        <v>15</v>
      </c>
      <c r="D902" s="31">
        <v>43389083</v>
      </c>
      <c r="E902" s="32">
        <v>44792.875</v>
      </c>
      <c r="F902" s="27">
        <v>722764000</v>
      </c>
      <c r="G902" s="27" t="s">
        <v>1065</v>
      </c>
      <c r="H902" s="27" t="s">
        <v>17</v>
      </c>
      <c r="I902" s="32">
        <v>39588.875</v>
      </c>
      <c r="J902" s="31">
        <v>131226746</v>
      </c>
      <c r="K902" s="27">
        <v>0</v>
      </c>
      <c r="L902" s="31" t="s">
        <v>144</v>
      </c>
      <c r="M902" s="31">
        <v>0</v>
      </c>
      <c r="N902" s="31">
        <v>0</v>
      </c>
      <c r="O902" s="31" t="s">
        <v>96</v>
      </c>
      <c r="P902" s="31" t="s">
        <v>110</v>
      </c>
      <c r="Q902" s="31" t="s">
        <v>20</v>
      </c>
      <c r="R902" s="31">
        <v>806.35</v>
      </c>
      <c r="S902" s="33"/>
      <c r="T902" s="33"/>
      <c r="U902" s="33"/>
      <c r="V902" s="33"/>
      <c r="W902" s="33"/>
      <c r="X902" s="33"/>
      <c r="Y902" s="33"/>
      <c r="Z902" s="40">
        <v>44792.875</v>
      </c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43" t="s">
        <v>1080</v>
      </c>
      <c r="AW902" t="str">
        <f t="shared" si="42"/>
        <v>6301123f1fe6e2596566ddb5630111a2b336dc5f51bee3b56301123e1fe6e2596566dd9a4338908344792.875722764000630111a2b336dc5f51bee3b5722764000C39588.8751312267460TXBXTHX MXWLXINX DX XNTX00MEDICUS QC - RNMens. Depend. Faixa Etária Implant.D806.3544792.875Mensalidade</v>
      </c>
      <c r="AX902">
        <f t="shared" si="44"/>
        <v>0</v>
      </c>
      <c r="AY902">
        <v>8</v>
      </c>
      <c r="AZ902">
        <v>1</v>
      </c>
      <c r="BA902">
        <f t="shared" si="43"/>
        <v>0</v>
      </c>
    </row>
    <row r="903" spans="1:53">
      <c r="A903" s="31" t="s">
        <v>147</v>
      </c>
      <c r="B903" s="31" t="s">
        <v>16</v>
      </c>
      <c r="C903" s="31" t="s">
        <v>15</v>
      </c>
      <c r="D903" s="31">
        <v>43389083</v>
      </c>
      <c r="E903" s="32">
        <v>44792.875</v>
      </c>
      <c r="F903" s="27">
        <v>722764000</v>
      </c>
      <c r="G903" s="27" t="s">
        <v>1065</v>
      </c>
      <c r="H903" s="27" t="s">
        <v>17</v>
      </c>
      <c r="I903" s="32">
        <v>39588.875</v>
      </c>
      <c r="J903" s="31">
        <v>131227360</v>
      </c>
      <c r="K903" s="27">
        <v>0</v>
      </c>
      <c r="L903" s="31" t="s">
        <v>148</v>
      </c>
      <c r="M903" s="31">
        <v>0</v>
      </c>
      <c r="N903" s="31">
        <v>0</v>
      </c>
      <c r="O903" s="31" t="s">
        <v>96</v>
      </c>
      <c r="P903" s="31" t="s">
        <v>77</v>
      </c>
      <c r="Q903" s="31" t="s">
        <v>78</v>
      </c>
      <c r="R903" s="31">
        <v>4837.34</v>
      </c>
      <c r="S903" s="33"/>
      <c r="T903" s="33"/>
      <c r="U903" s="33"/>
      <c r="V903" s="33"/>
      <c r="W903" s="33"/>
      <c r="X903" s="33"/>
      <c r="Y903" s="33"/>
      <c r="Z903" s="40">
        <v>44792.875</v>
      </c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43" t="s">
        <v>1080</v>
      </c>
      <c r="AW903" t="str">
        <f t="shared" si="42"/>
        <v>6301123f1fe6e2596566ddb7630111a2b336dc5f51bee3b56301123e1fe6e2596566dd9a4338908344792.875722764000630111a2b336dc5f51bee3b5722764000C39588.8751312273600MXRIX VILXNI BXXRRX DX XRXUJX00MEDICUS QC - RNMens. Titular Faixa Etária Implant.T4837.3444792.875Mensalidade</v>
      </c>
      <c r="AX903">
        <f t="shared" si="44"/>
        <v>0</v>
      </c>
      <c r="AY903">
        <v>8</v>
      </c>
      <c r="AZ903">
        <v>1</v>
      </c>
      <c r="BA903">
        <f t="shared" si="43"/>
        <v>0</v>
      </c>
    </row>
    <row r="904" spans="1:53">
      <c r="A904" s="31" t="s">
        <v>151</v>
      </c>
      <c r="B904" s="31" t="s">
        <v>16</v>
      </c>
      <c r="C904" s="31" t="s">
        <v>15</v>
      </c>
      <c r="D904" s="31">
        <v>43389083</v>
      </c>
      <c r="E904" s="32">
        <v>44792.875</v>
      </c>
      <c r="F904" s="27">
        <v>722764000</v>
      </c>
      <c r="G904" s="27" t="s">
        <v>1065</v>
      </c>
      <c r="H904" s="27" t="s">
        <v>17</v>
      </c>
      <c r="I904" s="32">
        <v>39566.875</v>
      </c>
      <c r="J904" s="31">
        <v>131236822</v>
      </c>
      <c r="K904" s="27">
        <v>0</v>
      </c>
      <c r="L904" s="31" t="s">
        <v>152</v>
      </c>
      <c r="M904" s="31">
        <v>0</v>
      </c>
      <c r="N904" s="31">
        <v>0</v>
      </c>
      <c r="O904" s="31" t="s">
        <v>96</v>
      </c>
      <c r="P904" s="31" t="s">
        <v>77</v>
      </c>
      <c r="Q904" s="31" t="s">
        <v>78</v>
      </c>
      <c r="R904" s="31">
        <v>1975.32</v>
      </c>
      <c r="S904" s="33"/>
      <c r="T904" s="33"/>
      <c r="U904" s="33"/>
      <c r="V904" s="33"/>
      <c r="W904" s="33"/>
      <c r="X904" s="33"/>
      <c r="Y904" s="33"/>
      <c r="Z904" s="40">
        <v>44792.875</v>
      </c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43" t="s">
        <v>1080</v>
      </c>
      <c r="AW904" t="str">
        <f t="shared" si="42"/>
        <v>6301123f1fe6e2596566ddb9630111a2b336dc5f51bee3b56301123e1fe6e2596566dd9a4338908344792.875722764000630111a2b336dc5f51bee3b5722764000C39566.8751312368220RXINXLVX WRITINX DX LIRX00MEDICUS QC - RNMens. Titular Faixa Etária Implant.T1975.3244792.875Mensalidade</v>
      </c>
      <c r="AX904">
        <f t="shared" si="44"/>
        <v>0</v>
      </c>
      <c r="AY904">
        <v>8</v>
      </c>
      <c r="AZ904">
        <v>1</v>
      </c>
      <c r="BA904">
        <f t="shared" si="43"/>
        <v>0</v>
      </c>
    </row>
    <row r="905" spans="1:53">
      <c r="A905" s="38" t="s">
        <v>153</v>
      </c>
      <c r="B905" s="38" t="s">
        <v>16</v>
      </c>
      <c r="C905" s="38" t="s">
        <v>15</v>
      </c>
      <c r="D905" s="38">
        <v>43389083</v>
      </c>
      <c r="E905" s="39">
        <v>44792.875</v>
      </c>
      <c r="F905" s="28">
        <v>722764000</v>
      </c>
      <c r="G905" s="28" t="s">
        <v>1065</v>
      </c>
      <c r="H905" s="28" t="s">
        <v>17</v>
      </c>
      <c r="I905" s="39">
        <v>39651.875</v>
      </c>
      <c r="J905" s="38">
        <v>131285637</v>
      </c>
      <c r="K905" s="28">
        <v>0</v>
      </c>
      <c r="L905" s="38" t="s">
        <v>154</v>
      </c>
      <c r="M905" s="38">
        <v>0</v>
      </c>
      <c r="N905" s="38">
        <v>0</v>
      </c>
      <c r="O905" s="38" t="s">
        <v>96</v>
      </c>
      <c r="P905" s="38" t="s">
        <v>77</v>
      </c>
      <c r="Q905" s="38" t="s">
        <v>78</v>
      </c>
      <c r="R905" s="38">
        <v>806.35</v>
      </c>
      <c r="S905" s="33"/>
      <c r="T905" s="33"/>
      <c r="U905" s="33"/>
      <c r="V905" s="33"/>
      <c r="W905" s="33"/>
      <c r="X905" s="33"/>
      <c r="Y905" s="33"/>
      <c r="Z905" s="40">
        <v>44792.875</v>
      </c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43" t="s">
        <v>1080</v>
      </c>
      <c r="AW905" t="str">
        <f t="shared" si="42"/>
        <v>6301123f1fe6e2596566ddba630111a2b336dc5f51bee3b56301123e1fe6e2596566dd9a4338908344792.875722764000630111a2b336dc5f51bee3b5722764000C39651.8751312856370XNX KXRINX BXRBXX DX XNTX00MEDICUS QC - RNMens. Titular Faixa Etária Implant.T806.3544792.875Mensalidade</v>
      </c>
      <c r="AX905">
        <f t="shared" si="44"/>
        <v>0</v>
      </c>
      <c r="AY905">
        <v>8</v>
      </c>
      <c r="AZ905">
        <v>1</v>
      </c>
      <c r="BA905">
        <f t="shared" si="43"/>
        <v>0</v>
      </c>
    </row>
    <row r="906" spans="1:53">
      <c r="A906" s="31" t="s">
        <v>155</v>
      </c>
      <c r="B906" s="31" t="s">
        <v>16</v>
      </c>
      <c r="C906" s="31" t="s">
        <v>15</v>
      </c>
      <c r="D906" s="31">
        <v>43389083</v>
      </c>
      <c r="E906" s="32">
        <v>44792.875</v>
      </c>
      <c r="F906" s="27">
        <v>722764000</v>
      </c>
      <c r="G906" s="27" t="s">
        <v>1065</v>
      </c>
      <c r="H906" s="27" t="s">
        <v>17</v>
      </c>
      <c r="I906" s="32">
        <v>43083.916666666664</v>
      </c>
      <c r="J906" s="31">
        <v>131311786</v>
      </c>
      <c r="K906" s="27">
        <v>0</v>
      </c>
      <c r="L906" s="31" t="s">
        <v>156</v>
      </c>
      <c r="M906" s="31">
        <v>0</v>
      </c>
      <c r="N906" s="31">
        <v>0</v>
      </c>
      <c r="O906" s="31" t="s">
        <v>89</v>
      </c>
      <c r="P906" s="31" t="s">
        <v>157</v>
      </c>
      <c r="Q906" s="31" t="s">
        <v>78</v>
      </c>
      <c r="R906" s="31">
        <v>733.99</v>
      </c>
      <c r="S906" s="33"/>
      <c r="T906" s="33"/>
      <c r="U906" s="33"/>
      <c r="V906" s="33"/>
      <c r="W906" s="33"/>
      <c r="X906" s="33"/>
      <c r="Y906" s="33"/>
      <c r="Z906" s="40">
        <v>44792.875</v>
      </c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43" t="s">
        <v>1080</v>
      </c>
      <c r="AW906" t="str">
        <f t="shared" si="42"/>
        <v>6301123f1fe6e2596566ddbb630111a2b336dc5f51bee3b56301123e1fe6e2596566dd9a4338908344792.875722764000630111a2b336dc5f51bee3b5722764000C43083.91666666671313117860IVXNXIDX DX XUZX MXRTIN00MEDICUS QC 122 PARTICIP. - RNMens. Titular Per CapitaT733.9944792.875Mensalidade</v>
      </c>
      <c r="AX906">
        <f t="shared" si="44"/>
        <v>0</v>
      </c>
      <c r="AY906">
        <v>8</v>
      </c>
      <c r="AZ906">
        <v>1</v>
      </c>
      <c r="BA906">
        <f t="shared" si="43"/>
        <v>0</v>
      </c>
    </row>
    <row r="907" spans="1:53">
      <c r="A907" s="38" t="s">
        <v>158</v>
      </c>
      <c r="B907" s="38" t="s">
        <v>16</v>
      </c>
      <c r="C907" s="38" t="s">
        <v>15</v>
      </c>
      <c r="D907" s="38">
        <v>43389083</v>
      </c>
      <c r="E907" s="39">
        <v>44792.875</v>
      </c>
      <c r="F907" s="28">
        <v>722764000</v>
      </c>
      <c r="G907" s="28" t="s">
        <v>1065</v>
      </c>
      <c r="H907" s="28" t="s">
        <v>17</v>
      </c>
      <c r="I907" s="39">
        <v>43083.916666666664</v>
      </c>
      <c r="J907" s="38">
        <v>131311786</v>
      </c>
      <c r="K907" s="28">
        <v>0</v>
      </c>
      <c r="L907" s="38" t="s">
        <v>156</v>
      </c>
      <c r="M907" s="38">
        <v>0</v>
      </c>
      <c r="N907" s="38">
        <v>0</v>
      </c>
      <c r="O907" s="38" t="s">
        <v>89</v>
      </c>
      <c r="P907" s="38" t="s">
        <v>90</v>
      </c>
      <c r="Q907" s="38" t="s">
        <v>78</v>
      </c>
      <c r="R907" s="38">
        <v>0</v>
      </c>
      <c r="S907" s="33"/>
      <c r="T907" s="33"/>
      <c r="U907" s="33"/>
      <c r="V907" s="33"/>
      <c r="W907" s="33"/>
      <c r="X907" s="33"/>
      <c r="Y907" s="33"/>
      <c r="Z907" s="40">
        <v>44792.875</v>
      </c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43" t="s">
        <v>1080</v>
      </c>
      <c r="AW907" t="str">
        <f t="shared" si="42"/>
        <v>6301123f1fe6e2596566ddbc630111a2b336dc5f51bee3b56301123e1fe6e2596566dd9a4338908344792.875722764000630111a2b336dc5f51bee3b5722764000C43083.91666666671313117860IVXNXIDX DX XUZX MXRTIN00MEDICUS QC 122 PARTICIP. - RNCo-participaçãoT044792.875Mensalidade</v>
      </c>
      <c r="AX907">
        <f t="shared" si="44"/>
        <v>0</v>
      </c>
      <c r="AY907">
        <v>8</v>
      </c>
      <c r="AZ907">
        <v>1</v>
      </c>
      <c r="BA907">
        <f t="shared" si="43"/>
        <v>1</v>
      </c>
    </row>
    <row r="908" spans="1:53">
      <c r="A908" s="31" t="s">
        <v>159</v>
      </c>
      <c r="B908" s="31" t="s">
        <v>16</v>
      </c>
      <c r="C908" s="31" t="s">
        <v>15</v>
      </c>
      <c r="D908" s="31">
        <v>43389083</v>
      </c>
      <c r="E908" s="32">
        <v>44792.875</v>
      </c>
      <c r="F908" s="27">
        <v>722764000</v>
      </c>
      <c r="G908" s="27" t="s">
        <v>1065</v>
      </c>
      <c r="H908" s="27" t="s">
        <v>17</v>
      </c>
      <c r="I908" s="32">
        <v>42807.875</v>
      </c>
      <c r="J908" s="31">
        <v>131341294</v>
      </c>
      <c r="K908" s="27">
        <v>0</v>
      </c>
      <c r="L908" s="31" t="s">
        <v>160</v>
      </c>
      <c r="M908" s="31">
        <v>0</v>
      </c>
      <c r="N908" s="31">
        <v>0</v>
      </c>
      <c r="O908" s="31" t="s">
        <v>96</v>
      </c>
      <c r="P908" s="31" t="s">
        <v>77</v>
      </c>
      <c r="Q908" s="31" t="s">
        <v>78</v>
      </c>
      <c r="R908" s="31">
        <v>4837.34</v>
      </c>
      <c r="S908" s="33"/>
      <c r="T908" s="33"/>
      <c r="U908" s="33"/>
      <c r="V908" s="33"/>
      <c r="W908" s="33"/>
      <c r="X908" s="33"/>
      <c r="Y908" s="33"/>
      <c r="Z908" s="40">
        <v>44792.875</v>
      </c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43" t="s">
        <v>1080</v>
      </c>
      <c r="AW908" t="str">
        <f t="shared" si="42"/>
        <v>6301123f1fe6e2596566ddbd630111a2b336dc5f51bee3b56301123e1fe6e2596566dd9a4338908344792.875722764000630111a2b336dc5f51bee3b5722764000C42807.8751313412940RITX XIRX DX ILVX00MEDICUS QC - RNMens. Titular Faixa Etária Implant.T4837.3444792.875Mensalidade</v>
      </c>
      <c r="AX908">
        <f t="shared" si="44"/>
        <v>0</v>
      </c>
      <c r="AY908">
        <v>8</v>
      </c>
      <c r="AZ908">
        <v>1</v>
      </c>
      <c r="BA908">
        <f t="shared" si="43"/>
        <v>0</v>
      </c>
    </row>
    <row r="909" spans="1:53">
      <c r="A909" s="38" t="s">
        <v>161</v>
      </c>
      <c r="B909" s="38" t="s">
        <v>16</v>
      </c>
      <c r="C909" s="38" t="s">
        <v>15</v>
      </c>
      <c r="D909" s="38">
        <v>43389083</v>
      </c>
      <c r="E909" s="39">
        <v>44792.875</v>
      </c>
      <c r="F909" s="28">
        <v>722764000</v>
      </c>
      <c r="G909" s="28" t="s">
        <v>1065</v>
      </c>
      <c r="H909" s="28" t="s">
        <v>17</v>
      </c>
      <c r="I909" s="39">
        <v>39712.875</v>
      </c>
      <c r="J909" s="38">
        <v>131341341</v>
      </c>
      <c r="K909" s="28">
        <v>0</v>
      </c>
      <c r="L909" s="38" t="s">
        <v>162</v>
      </c>
      <c r="M909" s="38">
        <v>0</v>
      </c>
      <c r="N909" s="38">
        <v>0</v>
      </c>
      <c r="O909" s="38" t="s">
        <v>96</v>
      </c>
      <c r="P909" s="38" t="s">
        <v>77</v>
      </c>
      <c r="Q909" s="38" t="s">
        <v>78</v>
      </c>
      <c r="R909" s="38">
        <v>806.35</v>
      </c>
      <c r="S909" s="33"/>
      <c r="T909" s="33"/>
      <c r="U909" s="33"/>
      <c r="V909" s="33"/>
      <c r="W909" s="33"/>
      <c r="X909" s="33"/>
      <c r="Y909" s="33"/>
      <c r="Z909" s="40">
        <v>44792.875</v>
      </c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43" t="s">
        <v>1080</v>
      </c>
      <c r="AW909" t="str">
        <f t="shared" si="42"/>
        <v>6301123f1fe6e2596566ddbe630111a2b336dc5f51bee3b56301123e1fe6e2596566dd9a4338908344792.875722764000630111a2b336dc5f51bee3b5722764000C39712.8751313413410XBRYNX BXNXDITX DX XUZX00MEDICUS QC - RNMens. Titular Faixa Etária Implant.T806.3544792.875Mensalidade</v>
      </c>
      <c r="AX909">
        <f t="shared" si="44"/>
        <v>0</v>
      </c>
      <c r="AY909">
        <v>8</v>
      </c>
      <c r="AZ909">
        <v>1</v>
      </c>
      <c r="BA909">
        <f t="shared" si="43"/>
        <v>0</v>
      </c>
    </row>
    <row r="910" spans="1:53">
      <c r="A910" s="38" t="s">
        <v>145</v>
      </c>
      <c r="B910" s="38" t="s">
        <v>16</v>
      </c>
      <c r="C910" s="38" t="s">
        <v>15</v>
      </c>
      <c r="D910" s="38">
        <v>43389083</v>
      </c>
      <c r="E910" s="39">
        <v>44792.875</v>
      </c>
      <c r="F910" s="28">
        <v>722764000</v>
      </c>
      <c r="G910" s="28" t="s">
        <v>1065</v>
      </c>
      <c r="H910" s="28" t="s">
        <v>17</v>
      </c>
      <c r="I910" s="39">
        <v>39588.875</v>
      </c>
      <c r="J910" s="38">
        <v>131419021</v>
      </c>
      <c r="K910" s="28">
        <v>0</v>
      </c>
      <c r="L910" s="38" t="s">
        <v>146</v>
      </c>
      <c r="M910" s="38">
        <v>0</v>
      </c>
      <c r="N910" s="38">
        <v>0</v>
      </c>
      <c r="O910" s="38" t="s">
        <v>96</v>
      </c>
      <c r="P910" s="38" t="s">
        <v>110</v>
      </c>
      <c r="Q910" s="38" t="s">
        <v>20</v>
      </c>
      <c r="R910" s="38">
        <v>806.35</v>
      </c>
      <c r="S910" s="33"/>
      <c r="T910" s="33"/>
      <c r="U910" s="33"/>
      <c r="V910" s="33"/>
      <c r="W910" s="33"/>
      <c r="X910" s="33"/>
      <c r="Y910" s="33"/>
      <c r="Z910" s="40">
        <v>44792.875</v>
      </c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43" t="s">
        <v>1080</v>
      </c>
      <c r="AW910" t="str">
        <f t="shared" si="42"/>
        <v>6301123f1fe6e2596566ddb6630111a2b336dc5f51bee3b56301123e1fe6e2596566dd9a4338908344792.875722764000630111a2b336dc5f51bee3b5722764000C39588.8751314190210NXRTXN MXKXRTHU MXJXLX DX XNTX00MEDICUS QC - RNMens. Depend. Faixa Etária Implant.D806.3544792.875Mensalidade</v>
      </c>
      <c r="AX910">
        <f t="shared" si="44"/>
        <v>0</v>
      </c>
      <c r="AY910">
        <v>8</v>
      </c>
      <c r="AZ910">
        <v>1</v>
      </c>
      <c r="BA910">
        <f t="shared" si="43"/>
        <v>0</v>
      </c>
    </row>
    <row r="911" spans="1:53">
      <c r="A911" s="31" t="s">
        <v>163</v>
      </c>
      <c r="B911" s="31" t="s">
        <v>16</v>
      </c>
      <c r="C911" s="31" t="s">
        <v>15</v>
      </c>
      <c r="D911" s="31">
        <v>43389083</v>
      </c>
      <c r="E911" s="32">
        <v>44792.875</v>
      </c>
      <c r="F911" s="27">
        <v>722764000</v>
      </c>
      <c r="G911" s="27" t="s">
        <v>1065</v>
      </c>
      <c r="H911" s="27" t="s">
        <v>17</v>
      </c>
      <c r="I911" s="32">
        <v>39810.916666666664</v>
      </c>
      <c r="J911" s="31">
        <v>131427024</v>
      </c>
      <c r="K911" s="27">
        <v>0</v>
      </c>
      <c r="L911" s="31" t="s">
        <v>164</v>
      </c>
      <c r="M911" s="31">
        <v>0</v>
      </c>
      <c r="N911" s="31">
        <v>0</v>
      </c>
      <c r="O911" s="31" t="s">
        <v>89</v>
      </c>
      <c r="P911" s="31" t="s">
        <v>77</v>
      </c>
      <c r="Q911" s="31" t="s">
        <v>78</v>
      </c>
      <c r="R911" s="31">
        <v>709.48</v>
      </c>
      <c r="S911" s="33"/>
      <c r="T911" s="33"/>
      <c r="U911" s="33"/>
      <c r="V911" s="33"/>
      <c r="W911" s="33"/>
      <c r="X911" s="33"/>
      <c r="Y911" s="33"/>
      <c r="Z911" s="40">
        <v>44792.875</v>
      </c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43" t="s">
        <v>1080</v>
      </c>
      <c r="AW911" t="str">
        <f t="shared" si="42"/>
        <v>6301123f1fe6e2596566ddbf630111a2b336dc5f51bee3b56301123e1fe6e2596566dd9a4338908344792.875722764000630111a2b336dc5f51bee3b5722764000C39810.91666666671314270240VITXRIX WHRI PXRXIRX IQUXIRX00MEDICUS QC 122 PARTICIP. - RNMens. Titular Faixa Etária Implant.T709.4844792.875Mensalidade</v>
      </c>
      <c r="AX911">
        <f t="shared" si="44"/>
        <v>0</v>
      </c>
      <c r="AY911">
        <v>8</v>
      </c>
      <c r="AZ911">
        <v>1</v>
      </c>
      <c r="BA911">
        <f t="shared" si="43"/>
        <v>0</v>
      </c>
    </row>
    <row r="912" spans="1:53">
      <c r="A912" s="38" t="s">
        <v>165</v>
      </c>
      <c r="B912" s="38" t="s">
        <v>16</v>
      </c>
      <c r="C912" s="38" t="s">
        <v>15</v>
      </c>
      <c r="D912" s="38">
        <v>43389083</v>
      </c>
      <c r="E912" s="39">
        <v>44792.875</v>
      </c>
      <c r="F912" s="28">
        <v>722764000</v>
      </c>
      <c r="G912" s="28" t="s">
        <v>1065</v>
      </c>
      <c r="H912" s="28" t="s">
        <v>17</v>
      </c>
      <c r="I912" s="39">
        <v>39810.916666666664</v>
      </c>
      <c r="J912" s="38">
        <v>131427024</v>
      </c>
      <c r="K912" s="28">
        <v>0</v>
      </c>
      <c r="L912" s="38" t="s">
        <v>164</v>
      </c>
      <c r="M912" s="38">
        <v>0</v>
      </c>
      <c r="N912" s="38">
        <v>0</v>
      </c>
      <c r="O912" s="38" t="s">
        <v>89</v>
      </c>
      <c r="P912" s="38" t="s">
        <v>90</v>
      </c>
      <c r="Q912" s="38" t="s">
        <v>78</v>
      </c>
      <c r="R912" s="38">
        <v>0</v>
      </c>
      <c r="S912" s="33"/>
      <c r="T912" s="33"/>
      <c r="U912" s="33"/>
      <c r="V912" s="33"/>
      <c r="W912" s="33"/>
      <c r="X912" s="33"/>
      <c r="Y912" s="33"/>
      <c r="Z912" s="40">
        <v>44792.875</v>
      </c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43" t="s">
        <v>1080</v>
      </c>
      <c r="AW912" t="str">
        <f t="shared" si="42"/>
        <v>6301123f1fe6e2596566ddc0630111a2b336dc5f51bee3b56301123e1fe6e2596566dd9a4338908344792.875722764000630111a2b336dc5f51bee3b5722764000C39810.91666666671314270240VITXRIX WHRI PXRXIRX IQUXIRX00MEDICUS QC 122 PARTICIP. - RNCo-participaçãoT044792.875Mensalidade</v>
      </c>
      <c r="AX912">
        <f t="shared" si="44"/>
        <v>0</v>
      </c>
      <c r="AY912">
        <v>8</v>
      </c>
      <c r="AZ912">
        <v>1</v>
      </c>
      <c r="BA912">
        <f t="shared" si="43"/>
        <v>1</v>
      </c>
    </row>
    <row r="913" spans="1:53">
      <c r="A913" s="31" t="s">
        <v>166</v>
      </c>
      <c r="B913" s="31" t="s">
        <v>16</v>
      </c>
      <c r="C913" s="31" t="s">
        <v>15</v>
      </c>
      <c r="D913" s="31">
        <v>43389083</v>
      </c>
      <c r="E913" s="32">
        <v>44792.875</v>
      </c>
      <c r="F913" s="27">
        <v>722764000</v>
      </c>
      <c r="G913" s="27" t="s">
        <v>1065</v>
      </c>
      <c r="H913" s="27" t="s">
        <v>17</v>
      </c>
      <c r="I913" s="32">
        <v>39832.916666666664</v>
      </c>
      <c r="J913" s="31">
        <v>131444255</v>
      </c>
      <c r="K913" s="27">
        <v>0</v>
      </c>
      <c r="L913" s="31" t="s">
        <v>167</v>
      </c>
      <c r="M913" s="31">
        <v>0</v>
      </c>
      <c r="N913" s="31">
        <v>0</v>
      </c>
      <c r="O913" s="31" t="s">
        <v>96</v>
      </c>
      <c r="P913" s="31" t="s">
        <v>77</v>
      </c>
      <c r="Q913" s="31" t="s">
        <v>78</v>
      </c>
      <c r="R913" s="31">
        <v>1975.32</v>
      </c>
      <c r="S913" s="33"/>
      <c r="T913" s="33"/>
      <c r="U913" s="33"/>
      <c r="V913" s="33"/>
      <c r="W913" s="33"/>
      <c r="X913" s="33"/>
      <c r="Y913" s="33"/>
      <c r="Z913" s="40">
        <v>44792.875</v>
      </c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43" t="s">
        <v>1080</v>
      </c>
      <c r="AW913" t="str">
        <f t="shared" si="42"/>
        <v>6301123f1fe6e2596566ddc1630111a2b336dc5f51bee3b56301123e1fe6e2596566dd9a4338908344792.875722764000630111a2b336dc5f51bee3b5722764000C39832.91666666671314442550MXRIX DXLVXWI BXNTX00MEDICUS QC - RNMens. Titular Faixa Etária Implant.T1975.3244792.875Mensalidade</v>
      </c>
      <c r="AX913">
        <f t="shared" si="44"/>
        <v>0</v>
      </c>
      <c r="AY913">
        <v>8</v>
      </c>
      <c r="AZ913">
        <v>1</v>
      </c>
      <c r="BA913">
        <f t="shared" si="43"/>
        <v>0</v>
      </c>
    </row>
    <row r="914" spans="1:53">
      <c r="A914" s="38" t="s">
        <v>168</v>
      </c>
      <c r="B914" s="38" t="s">
        <v>16</v>
      </c>
      <c r="C914" s="38" t="s">
        <v>15</v>
      </c>
      <c r="D914" s="38">
        <v>43389083</v>
      </c>
      <c r="E914" s="39">
        <v>44792.875</v>
      </c>
      <c r="F914" s="28">
        <v>722764000</v>
      </c>
      <c r="G914" s="28" t="s">
        <v>1065</v>
      </c>
      <c r="H914" s="28" t="s">
        <v>17</v>
      </c>
      <c r="I914" s="39">
        <v>39832.916666666664</v>
      </c>
      <c r="J914" s="38">
        <v>131444298</v>
      </c>
      <c r="K914" s="28">
        <v>0</v>
      </c>
      <c r="L914" s="38" t="s">
        <v>169</v>
      </c>
      <c r="M914" s="38">
        <v>0</v>
      </c>
      <c r="N914" s="38">
        <v>0</v>
      </c>
      <c r="O914" s="38" t="s">
        <v>96</v>
      </c>
      <c r="P914" s="38" t="s">
        <v>77</v>
      </c>
      <c r="Q914" s="38" t="s">
        <v>78</v>
      </c>
      <c r="R914" s="38">
        <v>806.35</v>
      </c>
      <c r="S914" s="33"/>
      <c r="T914" s="33"/>
      <c r="U914" s="33"/>
      <c r="V914" s="33"/>
      <c r="W914" s="33"/>
      <c r="X914" s="33"/>
      <c r="Y914" s="33"/>
      <c r="Z914" s="40">
        <v>44792.875</v>
      </c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43" t="s">
        <v>1080</v>
      </c>
      <c r="AW914" t="str">
        <f t="shared" si="42"/>
        <v>6301123f1fe6e2596566ddc2630111a2b336dc5f51bee3b56301123e1fe6e2596566dd9a4338908344792.875722764000630111a2b336dc5f51bee3b5722764000C39832.91666666671314442980NXDIX KXLLINY JXXQUIM DX XNTX XLVX00MEDICUS QC - RNMens. Titular Faixa Etária Implant.T806.3544792.875Mensalidade</v>
      </c>
      <c r="AX914">
        <f t="shared" si="44"/>
        <v>0</v>
      </c>
      <c r="AY914">
        <v>8</v>
      </c>
      <c r="AZ914">
        <v>1</v>
      </c>
      <c r="BA914">
        <f t="shared" si="43"/>
        <v>0</v>
      </c>
    </row>
    <row r="915" spans="1:53">
      <c r="A915" s="31" t="s">
        <v>170</v>
      </c>
      <c r="B915" s="31" t="s">
        <v>16</v>
      </c>
      <c r="C915" s="31" t="s">
        <v>15</v>
      </c>
      <c r="D915" s="31">
        <v>43389083</v>
      </c>
      <c r="E915" s="32">
        <v>44792.875</v>
      </c>
      <c r="F915" s="27">
        <v>722764000</v>
      </c>
      <c r="G915" s="27" t="s">
        <v>1065</v>
      </c>
      <c r="H915" s="27" t="s">
        <v>17</v>
      </c>
      <c r="I915" s="32">
        <v>39945.875</v>
      </c>
      <c r="J915" s="31">
        <v>131563190</v>
      </c>
      <c r="K915" s="27">
        <v>0</v>
      </c>
      <c r="L915" s="31" t="s">
        <v>171</v>
      </c>
      <c r="M915" s="31">
        <v>0</v>
      </c>
      <c r="N915" s="31">
        <v>0</v>
      </c>
      <c r="O915" s="31" t="s">
        <v>89</v>
      </c>
      <c r="P915" s="31" t="s">
        <v>99</v>
      </c>
      <c r="Q915" s="31" t="s">
        <v>78</v>
      </c>
      <c r="R915" s="31">
        <v>-366.18</v>
      </c>
      <c r="S915" s="33"/>
      <c r="T915" s="33"/>
      <c r="U915" s="33"/>
      <c r="V915" s="33"/>
      <c r="W915" s="33"/>
      <c r="X915" s="33"/>
      <c r="Y915" s="33"/>
      <c r="Z915" s="40">
        <v>44792.875</v>
      </c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43" t="s">
        <v>1080</v>
      </c>
      <c r="AW915" t="str">
        <f t="shared" si="42"/>
        <v>6301123f1fe6e2596566ddc3630111a2b336dc5f51bee3b56301123e1fe6e2596566dd9a4338908344792.875722764000630111a2b336dc5f51bee3b5722764000C39945.8751315631900XMIR LINWXN DX LXGX ILVX00MEDICUS QC 122 PARTICIP. - RNDevolução Exclusão RetroativaT-366.1844792.875Mensalidade</v>
      </c>
      <c r="AX915">
        <f t="shared" si="44"/>
        <v>0</v>
      </c>
      <c r="AY915">
        <v>8</v>
      </c>
      <c r="AZ915">
        <v>1</v>
      </c>
      <c r="BA915">
        <f t="shared" si="43"/>
        <v>0</v>
      </c>
    </row>
    <row r="916" spans="1:53">
      <c r="A916" s="38" t="s">
        <v>172</v>
      </c>
      <c r="B916" s="38" t="s">
        <v>16</v>
      </c>
      <c r="C916" s="38" t="s">
        <v>15</v>
      </c>
      <c r="D916" s="38">
        <v>43389083</v>
      </c>
      <c r="E916" s="39">
        <v>44792.875</v>
      </c>
      <c r="F916" s="28">
        <v>722764000</v>
      </c>
      <c r="G916" s="28" t="s">
        <v>1065</v>
      </c>
      <c r="H916" s="28" t="s">
        <v>17</v>
      </c>
      <c r="I916" s="39">
        <v>39954.875</v>
      </c>
      <c r="J916" s="38">
        <v>131570927</v>
      </c>
      <c r="K916" s="28">
        <v>0</v>
      </c>
      <c r="L916" s="38" t="s">
        <v>173</v>
      </c>
      <c r="M916" s="38">
        <v>0</v>
      </c>
      <c r="N916" s="38">
        <v>0</v>
      </c>
      <c r="O916" s="38" t="s">
        <v>89</v>
      </c>
      <c r="P916" s="38" t="s">
        <v>77</v>
      </c>
      <c r="Q916" s="38" t="s">
        <v>78</v>
      </c>
      <c r="R916" s="38">
        <v>709.48</v>
      </c>
      <c r="S916" s="33"/>
      <c r="T916" s="33"/>
      <c r="U916" s="33"/>
      <c r="V916" s="33"/>
      <c r="W916" s="33"/>
      <c r="X916" s="33"/>
      <c r="Y916" s="33"/>
      <c r="Z916" s="40">
        <v>44792.875</v>
      </c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43" t="s">
        <v>1080</v>
      </c>
      <c r="AW916" t="str">
        <f t="shared" si="42"/>
        <v>6301123f1fe6e2596566ddc4630111a2b336dc5f51bee3b56301123e1fe6e2596566dd9a4338908344792.875722764000630111a2b336dc5f51bee3b5722764000C39954.8751315709270XDRIXNX FXLIPX DX ILVX00MEDICUS QC 122 PARTICIP. - RNMens. Titular Faixa Etária Implant.T709.4844792.875Mensalidade</v>
      </c>
      <c r="AX916">
        <f t="shared" si="44"/>
        <v>0</v>
      </c>
      <c r="AY916">
        <v>8</v>
      </c>
      <c r="AZ916">
        <v>1</v>
      </c>
      <c r="BA916">
        <f t="shared" si="43"/>
        <v>0</v>
      </c>
    </row>
    <row r="917" spans="1:53">
      <c r="A917" s="31" t="s">
        <v>174</v>
      </c>
      <c r="B917" s="31" t="s">
        <v>16</v>
      </c>
      <c r="C917" s="31" t="s">
        <v>15</v>
      </c>
      <c r="D917" s="31">
        <v>43389083</v>
      </c>
      <c r="E917" s="32">
        <v>44792.875</v>
      </c>
      <c r="F917" s="27">
        <v>722764000</v>
      </c>
      <c r="G917" s="27" t="s">
        <v>1065</v>
      </c>
      <c r="H917" s="27" t="s">
        <v>17</v>
      </c>
      <c r="I917" s="32">
        <v>39954.875</v>
      </c>
      <c r="J917" s="31">
        <v>131570927</v>
      </c>
      <c r="K917" s="27">
        <v>0</v>
      </c>
      <c r="L917" s="31" t="s">
        <v>173</v>
      </c>
      <c r="M917" s="31">
        <v>0</v>
      </c>
      <c r="N917" s="31">
        <v>0</v>
      </c>
      <c r="O917" s="31" t="s">
        <v>89</v>
      </c>
      <c r="P917" s="31" t="s">
        <v>90</v>
      </c>
      <c r="Q917" s="31" t="s">
        <v>78</v>
      </c>
      <c r="R917" s="31">
        <v>0</v>
      </c>
      <c r="S917" s="33"/>
      <c r="T917" s="33"/>
      <c r="U917" s="33"/>
      <c r="V917" s="33"/>
      <c r="W917" s="33"/>
      <c r="X917" s="33"/>
      <c r="Y917" s="33"/>
      <c r="Z917" s="40">
        <v>44792.875</v>
      </c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43" t="s">
        <v>1080</v>
      </c>
      <c r="AW917" t="str">
        <f t="shared" si="42"/>
        <v>6301123f1fe6e2596566ddc5630111a2b336dc5f51bee3b56301123e1fe6e2596566dd9a4338908344792.875722764000630111a2b336dc5f51bee3b5722764000C39954.8751315709270XDRIXNX FXLIPX DX ILVX00MEDICUS QC 122 PARTICIP. - RNCo-participaçãoT044792.875Mensalidade</v>
      </c>
      <c r="AX917">
        <f t="shared" si="44"/>
        <v>0</v>
      </c>
      <c r="AY917">
        <v>8</v>
      </c>
      <c r="AZ917">
        <v>1</v>
      </c>
      <c r="BA917">
        <f t="shared" si="43"/>
        <v>1</v>
      </c>
    </row>
    <row r="918" spans="1:53">
      <c r="A918" s="38" t="s">
        <v>175</v>
      </c>
      <c r="B918" s="38" t="s">
        <v>16</v>
      </c>
      <c r="C918" s="38" t="s">
        <v>15</v>
      </c>
      <c r="D918" s="38">
        <v>43389083</v>
      </c>
      <c r="E918" s="39">
        <v>44792.875</v>
      </c>
      <c r="F918" s="28">
        <v>722764000</v>
      </c>
      <c r="G918" s="28" t="s">
        <v>1065</v>
      </c>
      <c r="H918" s="28" t="s">
        <v>17</v>
      </c>
      <c r="I918" s="39">
        <v>39954.875</v>
      </c>
      <c r="J918" s="38">
        <v>131572598</v>
      </c>
      <c r="K918" s="28">
        <v>0</v>
      </c>
      <c r="L918" s="38" t="s">
        <v>176</v>
      </c>
      <c r="M918" s="38">
        <v>0</v>
      </c>
      <c r="N918" s="38">
        <v>0</v>
      </c>
      <c r="O918" s="38" t="s">
        <v>96</v>
      </c>
      <c r="P918" s="38" t="s">
        <v>77</v>
      </c>
      <c r="Q918" s="38" t="s">
        <v>78</v>
      </c>
      <c r="R918" s="38">
        <v>806.35</v>
      </c>
      <c r="S918" s="33"/>
      <c r="T918" s="33"/>
      <c r="U918" s="33"/>
      <c r="V918" s="33"/>
      <c r="W918" s="33"/>
      <c r="X918" s="33"/>
      <c r="Y918" s="33"/>
      <c r="Z918" s="40">
        <v>44792.875</v>
      </c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43" t="s">
        <v>1080</v>
      </c>
      <c r="AW918" t="str">
        <f t="shared" si="42"/>
        <v>6301123f1fe6e2596566ddc6630111a2b336dc5f51bee3b56301123e1fe6e2596566dd9a4338908344792.875722764000630111a2b336dc5f51bee3b5722764000C39954.8751315725980WLXUDIX XTXLITX DX NXWIMXNTX FRXIRX00MEDICUS QC - RNMens. Titular Faixa Etária Implant.T806.3544792.875Mensalidade</v>
      </c>
      <c r="AX918">
        <f t="shared" si="44"/>
        <v>0</v>
      </c>
      <c r="AY918">
        <v>8</v>
      </c>
      <c r="AZ918">
        <v>1</v>
      </c>
      <c r="BA918">
        <f t="shared" si="43"/>
        <v>0</v>
      </c>
    </row>
    <row r="919" spans="1:53">
      <c r="A919" s="31" t="s">
        <v>177</v>
      </c>
      <c r="B919" s="31" t="s">
        <v>16</v>
      </c>
      <c r="C919" s="31" t="s">
        <v>15</v>
      </c>
      <c r="D919" s="31">
        <v>43389083</v>
      </c>
      <c r="E919" s="32">
        <v>44792.875</v>
      </c>
      <c r="F919" s="27">
        <v>722764000</v>
      </c>
      <c r="G919" s="27" t="s">
        <v>1065</v>
      </c>
      <c r="H919" s="27" t="s">
        <v>17</v>
      </c>
      <c r="I919" s="32">
        <v>39981.875</v>
      </c>
      <c r="J919" s="31">
        <v>131607031</v>
      </c>
      <c r="K919" s="27">
        <v>0</v>
      </c>
      <c r="L919" s="31" t="s">
        <v>178</v>
      </c>
      <c r="M919" s="31">
        <v>0</v>
      </c>
      <c r="N919" s="31">
        <v>0</v>
      </c>
      <c r="O919" s="31" t="s">
        <v>96</v>
      </c>
      <c r="P919" s="31" t="s">
        <v>77</v>
      </c>
      <c r="Q919" s="31" t="s">
        <v>78</v>
      </c>
      <c r="R919" s="31">
        <v>1975.32</v>
      </c>
      <c r="S919" s="33"/>
      <c r="T919" s="33"/>
      <c r="U919" s="33"/>
      <c r="V919" s="33"/>
      <c r="W919" s="33"/>
      <c r="X919" s="33"/>
      <c r="Y919" s="33"/>
      <c r="Z919" s="40">
        <v>44792.875</v>
      </c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43" t="s">
        <v>1080</v>
      </c>
      <c r="AW919" t="str">
        <f t="shared" si="42"/>
        <v>6301123f1fe6e2596566ddc7630111a2b336dc5f51bee3b56301123e1fe6e2596566dd9a4338908344792.875722764000630111a2b336dc5f51bee3b5722764000C39981.8751316070310ZXIXNX XLIVXIRX DX XRXUJX MXDXIRX00MEDICUS QC - RNMens. Titular Faixa Etária Implant.T1975.3244792.875Mensalidade</v>
      </c>
      <c r="AX919">
        <f t="shared" si="44"/>
        <v>0</v>
      </c>
      <c r="AY919">
        <v>8</v>
      </c>
      <c r="AZ919">
        <v>1</v>
      </c>
      <c r="BA919">
        <f t="shared" si="43"/>
        <v>0</v>
      </c>
    </row>
    <row r="920" spans="1:53">
      <c r="A920" s="38" t="s">
        <v>179</v>
      </c>
      <c r="B920" s="38" t="s">
        <v>16</v>
      </c>
      <c r="C920" s="38" t="s">
        <v>15</v>
      </c>
      <c r="D920" s="38">
        <v>43389083</v>
      </c>
      <c r="E920" s="39">
        <v>44792.875</v>
      </c>
      <c r="F920" s="28">
        <v>722764000</v>
      </c>
      <c r="G920" s="28" t="s">
        <v>1065</v>
      </c>
      <c r="H920" s="28" t="s">
        <v>17</v>
      </c>
      <c r="I920" s="39">
        <v>39992.875</v>
      </c>
      <c r="J920" s="38">
        <v>131616978</v>
      </c>
      <c r="K920" s="28">
        <v>0</v>
      </c>
      <c r="L920" s="38" t="s">
        <v>180</v>
      </c>
      <c r="M920" s="38">
        <v>0</v>
      </c>
      <c r="N920" s="38">
        <v>0</v>
      </c>
      <c r="O920" s="38" t="s">
        <v>96</v>
      </c>
      <c r="P920" s="38" t="s">
        <v>99</v>
      </c>
      <c r="Q920" s="38" t="s">
        <v>78</v>
      </c>
      <c r="R920" s="38">
        <v>-1146.96</v>
      </c>
      <c r="S920" s="33"/>
      <c r="T920" s="33"/>
      <c r="U920" s="33"/>
      <c r="V920" s="33"/>
      <c r="W920" s="33"/>
      <c r="X920" s="33"/>
      <c r="Y920" s="33"/>
      <c r="Z920" s="40">
        <v>44792.875</v>
      </c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43" t="s">
        <v>1080</v>
      </c>
      <c r="AW920" t="str">
        <f t="shared" si="42"/>
        <v>6301123f1fe6e2596566ddc8630111a2b336dc5f51bee3b56301123e1fe6e2596566dd9a4338908344792.875722764000630111a2b336dc5f51bee3b5722764000C39992.8751316169780FRXNWIWX XNXZILDX DX ILVX XUTX00MEDICUS QC - RNDevolução Exclusão RetroativaT-1146.9644792.875Mensalidade</v>
      </c>
      <c r="AX920">
        <f t="shared" si="44"/>
        <v>0</v>
      </c>
      <c r="AY920">
        <v>8</v>
      </c>
      <c r="AZ920">
        <v>1</v>
      </c>
      <c r="BA920">
        <f t="shared" si="43"/>
        <v>0</v>
      </c>
    </row>
    <row r="921" spans="1:53">
      <c r="A921" s="31" t="s">
        <v>181</v>
      </c>
      <c r="B921" s="31" t="s">
        <v>16</v>
      </c>
      <c r="C921" s="31" t="s">
        <v>15</v>
      </c>
      <c r="D921" s="31">
        <v>43389083</v>
      </c>
      <c r="E921" s="32">
        <v>44792.875</v>
      </c>
      <c r="F921" s="27">
        <v>722764000</v>
      </c>
      <c r="G921" s="27" t="s">
        <v>1065</v>
      </c>
      <c r="H921" s="27" t="s">
        <v>17</v>
      </c>
      <c r="I921" s="32">
        <v>40010.875</v>
      </c>
      <c r="J921" s="31">
        <v>131648594</v>
      </c>
      <c r="K921" s="27">
        <v>0</v>
      </c>
      <c r="L921" s="31" t="s">
        <v>182</v>
      </c>
      <c r="M921" s="31">
        <v>0</v>
      </c>
      <c r="N921" s="31">
        <v>0</v>
      </c>
      <c r="O921" s="31" t="s">
        <v>96</v>
      </c>
      <c r="P921" s="31" t="s">
        <v>77</v>
      </c>
      <c r="Q921" s="31" t="s">
        <v>78</v>
      </c>
      <c r="R921" s="31">
        <v>806.35</v>
      </c>
      <c r="S921" s="33"/>
      <c r="T921" s="33"/>
      <c r="U921" s="33"/>
      <c r="V921" s="33"/>
      <c r="W921" s="33"/>
      <c r="X921" s="33"/>
      <c r="Y921" s="33"/>
      <c r="Z921" s="40">
        <v>44792.875</v>
      </c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43" t="s">
        <v>1080</v>
      </c>
      <c r="AW921" t="str">
        <f t="shared" si="42"/>
        <v>6301123f1fe6e2596566ddc9630111a2b336dc5f51bee3b56301123e1fe6e2596566dd9a4338908344792.875722764000630111a2b336dc5f51bee3b5722764000C40010.8751316485940XLILIX PXULINX FXRNXNDX00MEDICUS QC - RNMens. Titular Faixa Etária Implant.T806.3544792.875Mensalidade</v>
      </c>
      <c r="AX921">
        <f t="shared" si="44"/>
        <v>0</v>
      </c>
      <c r="AY921">
        <v>8</v>
      </c>
      <c r="AZ921">
        <v>1</v>
      </c>
      <c r="BA921">
        <f t="shared" si="43"/>
        <v>0</v>
      </c>
    </row>
    <row r="922" spans="1:53">
      <c r="A922" s="38" t="s">
        <v>183</v>
      </c>
      <c r="B922" s="38" t="s">
        <v>16</v>
      </c>
      <c r="C922" s="38" t="s">
        <v>15</v>
      </c>
      <c r="D922" s="38">
        <v>43389083</v>
      </c>
      <c r="E922" s="39">
        <v>44792.875</v>
      </c>
      <c r="F922" s="28">
        <v>722764000</v>
      </c>
      <c r="G922" s="28" t="s">
        <v>1065</v>
      </c>
      <c r="H922" s="28" t="s">
        <v>17</v>
      </c>
      <c r="I922" s="39">
        <v>41570.916666666664</v>
      </c>
      <c r="J922" s="38">
        <v>131695436</v>
      </c>
      <c r="K922" s="28">
        <v>0</v>
      </c>
      <c r="L922" s="38" t="s">
        <v>184</v>
      </c>
      <c r="M922" s="38">
        <v>0</v>
      </c>
      <c r="N922" s="38">
        <v>0</v>
      </c>
      <c r="O922" s="38" t="s">
        <v>96</v>
      </c>
      <c r="P922" s="38" t="s">
        <v>77</v>
      </c>
      <c r="Q922" s="38" t="s">
        <v>78</v>
      </c>
      <c r="R922" s="38">
        <v>806.35</v>
      </c>
      <c r="S922" s="33"/>
      <c r="T922" s="33"/>
      <c r="U922" s="33"/>
      <c r="V922" s="33"/>
      <c r="W922" s="33"/>
      <c r="X922" s="33"/>
      <c r="Y922" s="33"/>
      <c r="Z922" s="40">
        <v>44792.875</v>
      </c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43" t="s">
        <v>1080</v>
      </c>
      <c r="AW922" t="str">
        <f t="shared" si="42"/>
        <v>6301123f1fe6e2596566ddca630111a2b336dc5f51bee3b56301123e1fe6e2596566dd9a4338908344792.875722764000630111a2b336dc5f51bee3b5722764000C41570.91666666671316954360XNWHXLLI DXNTX RXDRIGUX00MEDICUS QC - RNMens. Titular Faixa Etária Implant.T806.3544792.875Mensalidade</v>
      </c>
      <c r="AX922">
        <f t="shared" si="44"/>
        <v>0</v>
      </c>
      <c r="AY922">
        <v>8</v>
      </c>
      <c r="AZ922">
        <v>1</v>
      </c>
      <c r="BA922">
        <f t="shared" si="43"/>
        <v>0</v>
      </c>
    </row>
    <row r="923" spans="1:53">
      <c r="A923" s="31" t="s">
        <v>185</v>
      </c>
      <c r="B923" s="31" t="s">
        <v>16</v>
      </c>
      <c r="C923" s="31" t="s">
        <v>15</v>
      </c>
      <c r="D923" s="31">
        <v>43389083</v>
      </c>
      <c r="E923" s="32">
        <v>44792.875</v>
      </c>
      <c r="F923" s="27">
        <v>722764000</v>
      </c>
      <c r="G923" s="27" t="s">
        <v>1065</v>
      </c>
      <c r="H923" s="27" t="s">
        <v>17</v>
      </c>
      <c r="I923" s="32">
        <v>41570.916666666664</v>
      </c>
      <c r="J923" s="31">
        <v>131695479</v>
      </c>
      <c r="K923" s="27">
        <v>0</v>
      </c>
      <c r="L923" s="31" t="s">
        <v>186</v>
      </c>
      <c r="M923" s="31">
        <v>0</v>
      </c>
      <c r="N923" s="31">
        <v>0</v>
      </c>
      <c r="O923" s="31" t="s">
        <v>96</v>
      </c>
      <c r="P923" s="31" t="s">
        <v>110</v>
      </c>
      <c r="Q923" s="31" t="s">
        <v>20</v>
      </c>
      <c r="R923" s="31">
        <v>1975.32</v>
      </c>
      <c r="S923" s="33"/>
      <c r="T923" s="33"/>
      <c r="U923" s="33"/>
      <c r="V923" s="33"/>
      <c r="W923" s="33"/>
      <c r="X923" s="33"/>
      <c r="Y923" s="33"/>
      <c r="Z923" s="40">
        <v>44792.875</v>
      </c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43" t="s">
        <v>1080</v>
      </c>
      <c r="AW923" t="str">
        <f t="shared" si="42"/>
        <v>6301123f1fe6e2596566ddcb630111a2b336dc5f51bee3b56301123e1fe6e2596566dd9a4338908344792.875722764000630111a2b336dc5f51bee3b5722764000C41570.91666666671316954790XLBXRTX FXRNXNDX DX XLIVXIRX JUNIXR00MEDICUS QC - RNMens. Depend. Faixa Etária Implant.D1975.3244792.875Mensalidade</v>
      </c>
      <c r="AX923">
        <f t="shared" si="44"/>
        <v>0</v>
      </c>
      <c r="AY923">
        <v>8</v>
      </c>
      <c r="AZ923">
        <v>1</v>
      </c>
      <c r="BA923">
        <f t="shared" si="43"/>
        <v>0</v>
      </c>
    </row>
    <row r="924" spans="1:53">
      <c r="A924" s="38" t="s">
        <v>187</v>
      </c>
      <c r="B924" s="38" t="s">
        <v>16</v>
      </c>
      <c r="C924" s="38" t="s">
        <v>15</v>
      </c>
      <c r="D924" s="38">
        <v>43389083</v>
      </c>
      <c r="E924" s="39">
        <v>44792.875</v>
      </c>
      <c r="F924" s="28">
        <v>722764000</v>
      </c>
      <c r="G924" s="28" t="s">
        <v>1065</v>
      </c>
      <c r="H924" s="28" t="s">
        <v>17</v>
      </c>
      <c r="I924" s="39">
        <v>40043.875</v>
      </c>
      <c r="J924" s="38">
        <v>131702114</v>
      </c>
      <c r="K924" s="28">
        <v>0</v>
      </c>
      <c r="L924" s="38" t="s">
        <v>188</v>
      </c>
      <c r="M924" s="38">
        <v>0</v>
      </c>
      <c r="N924" s="38">
        <v>0</v>
      </c>
      <c r="O924" s="38" t="s">
        <v>96</v>
      </c>
      <c r="P924" s="38" t="s">
        <v>99</v>
      </c>
      <c r="Q924" s="38" t="s">
        <v>78</v>
      </c>
      <c r="R924" s="38">
        <v>-1146.96</v>
      </c>
      <c r="S924" s="33"/>
      <c r="T924" s="33"/>
      <c r="U924" s="33"/>
      <c r="V924" s="33"/>
      <c r="W924" s="33"/>
      <c r="X924" s="33"/>
      <c r="Y924" s="33"/>
      <c r="Z924" s="40">
        <v>44792.875</v>
      </c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43" t="s">
        <v>1080</v>
      </c>
      <c r="AW924" t="str">
        <f t="shared" si="42"/>
        <v>6301123f1fe6e2596566ddcc630111a2b336dc5f51bee3b56301123e1fe6e2596566dd9a4338908344792.875722764000630111a2b336dc5f51bee3b5722764000C40043.8751317021140MXRTX MXRIX PXRXIRX FXGUNDX00MEDICUS QC - RNDevolução Exclusão RetroativaT-1146.9644792.875Mensalidade</v>
      </c>
      <c r="AX924">
        <f t="shared" si="44"/>
        <v>0</v>
      </c>
      <c r="AY924">
        <v>8</v>
      </c>
      <c r="AZ924">
        <v>1</v>
      </c>
      <c r="BA924">
        <f t="shared" si="43"/>
        <v>0</v>
      </c>
    </row>
    <row r="925" spans="1:53">
      <c r="A925" s="31" t="s">
        <v>189</v>
      </c>
      <c r="B925" s="31" t="s">
        <v>16</v>
      </c>
      <c r="C925" s="31" t="s">
        <v>15</v>
      </c>
      <c r="D925" s="31">
        <v>43389083</v>
      </c>
      <c r="E925" s="32">
        <v>44792.875</v>
      </c>
      <c r="F925" s="27">
        <v>722764000</v>
      </c>
      <c r="G925" s="27" t="s">
        <v>1065</v>
      </c>
      <c r="H925" s="27" t="s">
        <v>17</v>
      </c>
      <c r="I925" s="32">
        <v>40043.875</v>
      </c>
      <c r="J925" s="31">
        <v>131702254</v>
      </c>
      <c r="K925" s="27">
        <v>0</v>
      </c>
      <c r="L925" s="31" t="s">
        <v>190</v>
      </c>
      <c r="M925" s="31">
        <v>0</v>
      </c>
      <c r="N925" s="31">
        <v>0</v>
      </c>
      <c r="O925" s="31" t="s">
        <v>96</v>
      </c>
      <c r="P925" s="31" t="s">
        <v>99</v>
      </c>
      <c r="Q925" s="31" t="s">
        <v>78</v>
      </c>
      <c r="R925" s="31">
        <v>-754.33</v>
      </c>
      <c r="S925" s="33"/>
      <c r="T925" s="33"/>
      <c r="U925" s="33"/>
      <c r="V925" s="33"/>
      <c r="W925" s="33"/>
      <c r="X925" s="33"/>
      <c r="Y925" s="33"/>
      <c r="Z925" s="40">
        <v>44792.875</v>
      </c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43" t="s">
        <v>1080</v>
      </c>
      <c r="AW925" t="str">
        <f t="shared" si="42"/>
        <v>6301123f1fe6e2596566ddcd630111a2b336dc5f51bee3b56301123e1fe6e2596566dd9a4338908344792.875722764000630111a2b336dc5f51bee3b5722764000C40043.8751317022540MIWHXLLX BXZXRRX DX XUX00MEDICUS QC - RNDevolução Exclusão RetroativaT-754.3344792.875Mensalidade</v>
      </c>
      <c r="AX925">
        <f t="shared" si="44"/>
        <v>0</v>
      </c>
      <c r="AY925">
        <v>8</v>
      </c>
      <c r="AZ925">
        <v>1</v>
      </c>
      <c r="BA925">
        <f t="shared" si="43"/>
        <v>0</v>
      </c>
    </row>
    <row r="926" spans="1:53">
      <c r="A926" s="33"/>
      <c r="B926" s="33"/>
      <c r="C926" s="33"/>
      <c r="D926" s="33"/>
      <c r="E926" s="33"/>
      <c r="F926" s="34"/>
      <c r="G926" s="33"/>
      <c r="H926" s="33"/>
      <c r="I926" s="33"/>
      <c r="J926" s="34">
        <v>131737643</v>
      </c>
      <c r="K926" s="29">
        <v>0</v>
      </c>
      <c r="L926" s="34" t="s">
        <v>769</v>
      </c>
      <c r="M926" s="33"/>
      <c r="N926" s="33"/>
      <c r="O926" s="33"/>
      <c r="P926" s="33"/>
      <c r="Q926" s="33"/>
      <c r="R926" s="34">
        <v>628.4</v>
      </c>
      <c r="S926" s="34" t="s">
        <v>404</v>
      </c>
      <c r="T926" s="34" t="s">
        <v>404</v>
      </c>
      <c r="U926" s="34" t="s">
        <v>404</v>
      </c>
      <c r="V926" s="34">
        <v>108</v>
      </c>
      <c r="W926" s="34">
        <v>55</v>
      </c>
      <c r="X926" s="34">
        <v>1</v>
      </c>
      <c r="Y926" s="34">
        <v>61745</v>
      </c>
      <c r="Z926" s="35">
        <v>44761.875</v>
      </c>
      <c r="AA926" s="34" t="s">
        <v>768</v>
      </c>
      <c r="AB926" s="34">
        <v>0</v>
      </c>
      <c r="AC926" s="35"/>
      <c r="AD926" s="35">
        <v>44761.875</v>
      </c>
      <c r="AE926" s="35">
        <v>30446.875</v>
      </c>
      <c r="AF926" s="35">
        <v>41043.875</v>
      </c>
      <c r="AG926" s="35"/>
      <c r="AH926" s="35">
        <v>41043.875</v>
      </c>
      <c r="AI926" s="34"/>
      <c r="AJ926" s="34">
        <v>0</v>
      </c>
      <c r="AK926" s="34">
        <v>0</v>
      </c>
      <c r="AL926" s="34">
        <v>0</v>
      </c>
      <c r="AM926" s="34">
        <v>0</v>
      </c>
      <c r="AN926" s="34">
        <v>0</v>
      </c>
      <c r="AO926" s="34">
        <v>0</v>
      </c>
      <c r="AP926" s="34" t="s">
        <v>389</v>
      </c>
      <c r="AQ926" s="34">
        <v>121</v>
      </c>
      <c r="AR926" s="34" t="s">
        <v>770</v>
      </c>
      <c r="AS926" s="34">
        <v>69128</v>
      </c>
      <c r="AT926" s="34">
        <v>691.28</v>
      </c>
      <c r="AU926" s="34" t="s">
        <v>408</v>
      </c>
      <c r="AV926" s="43" t="s">
        <v>1079</v>
      </c>
      <c r="AW926" t="str">
        <f t="shared" si="42"/>
        <v>1317376430JXRXXLXTX BXRBXX DX LXMX MXNXZX628.4SIMSIMSIM1085516174544761.875GL - SINTE-SIND DOS TRABALHADORES EM EDUC PUBLICA044761.87530446.87541043.87541043.875000000AMIL121GL - SAUDE 50 QC - 21 - PJ (PARTICIPATIVO)69128691.28ATIVORepasse</v>
      </c>
      <c r="AX926">
        <f t="shared" si="44"/>
        <v>0</v>
      </c>
      <c r="AY926">
        <v>7</v>
      </c>
      <c r="AZ926">
        <v>1</v>
      </c>
      <c r="BA926">
        <f t="shared" si="43"/>
        <v>0</v>
      </c>
    </row>
    <row r="927" spans="1:53">
      <c r="A927" s="33"/>
      <c r="B927" s="33"/>
      <c r="C927" s="33"/>
      <c r="D927" s="33"/>
      <c r="E927" s="33"/>
      <c r="F927" s="36"/>
      <c r="G927" s="33"/>
      <c r="H927" s="33"/>
      <c r="I927" s="33"/>
      <c r="J927" s="36">
        <v>131737643</v>
      </c>
      <c r="K927" s="30">
        <v>0</v>
      </c>
      <c r="L927" s="36" t="s">
        <v>769</v>
      </c>
      <c r="M927" s="33"/>
      <c r="N927" s="33"/>
      <c r="O927" s="33"/>
      <c r="P927" s="33"/>
      <c r="Q927" s="33"/>
      <c r="R927" s="36">
        <v>628.4</v>
      </c>
      <c r="S927" s="36" t="s">
        <v>404</v>
      </c>
      <c r="T927" s="36" t="s">
        <v>404</v>
      </c>
      <c r="U927" s="36" t="s">
        <v>404</v>
      </c>
      <c r="V927" s="36">
        <v>108</v>
      </c>
      <c r="W927" s="36">
        <v>55</v>
      </c>
      <c r="X927" s="36">
        <v>1</v>
      </c>
      <c r="Y927" s="36">
        <v>61745</v>
      </c>
      <c r="Z927" s="37">
        <v>44761.875</v>
      </c>
      <c r="AA927" s="36" t="s">
        <v>768</v>
      </c>
      <c r="AB927" s="36">
        <v>0</v>
      </c>
      <c r="AC927" s="37"/>
      <c r="AD927" s="37">
        <v>44761.875</v>
      </c>
      <c r="AE927" s="37">
        <v>30446.875</v>
      </c>
      <c r="AF927" s="37">
        <v>41043.875</v>
      </c>
      <c r="AG927" s="37"/>
      <c r="AH927" s="37">
        <v>41043.875</v>
      </c>
      <c r="AI927" s="36"/>
      <c r="AJ927" s="36">
        <v>0</v>
      </c>
      <c r="AK927" s="36">
        <v>0</v>
      </c>
      <c r="AL927" s="36">
        <v>0</v>
      </c>
      <c r="AM927" s="36">
        <v>0</v>
      </c>
      <c r="AN927" s="36">
        <v>0</v>
      </c>
      <c r="AO927" s="36">
        <v>0</v>
      </c>
      <c r="AP927" s="36" t="s">
        <v>389</v>
      </c>
      <c r="AQ927" s="36">
        <v>121</v>
      </c>
      <c r="AR927" s="36" t="s">
        <v>770</v>
      </c>
      <c r="AS927" s="36">
        <v>69128</v>
      </c>
      <c r="AT927" s="36">
        <v>691.28</v>
      </c>
      <c r="AU927" s="36" t="s">
        <v>408</v>
      </c>
      <c r="AV927" s="43" t="s">
        <v>1079</v>
      </c>
      <c r="AW927" t="str">
        <f t="shared" si="42"/>
        <v>1317376430JXRXXLXTX BXRBXX DX LXMX MXNXZX628.4SIMSIMSIM1085516174544761.875GL - SINTE-SIND DOS TRABALHADORES EM EDUC PUBLICA044761.87530446.87541043.87541043.875000000AMIL121GL - SAUDE 50 QC - 21 - PJ (PARTICIPATIVO)69128691.28ATIVORepasse</v>
      </c>
      <c r="AX927">
        <f t="shared" si="44"/>
        <v>1</v>
      </c>
      <c r="AY927">
        <v>7</v>
      </c>
      <c r="AZ927">
        <v>1</v>
      </c>
      <c r="BA927">
        <f t="shared" si="43"/>
        <v>1</v>
      </c>
    </row>
    <row r="928" spans="1:53">
      <c r="A928" s="33"/>
      <c r="B928" s="33"/>
      <c r="C928" s="33"/>
      <c r="D928" s="33"/>
      <c r="E928" s="33"/>
      <c r="F928" s="36"/>
      <c r="G928" s="33"/>
      <c r="H928" s="33"/>
      <c r="I928" s="33"/>
      <c r="J928" s="36">
        <v>131737643</v>
      </c>
      <c r="K928" s="30">
        <v>0</v>
      </c>
      <c r="L928" s="36" t="s">
        <v>769</v>
      </c>
      <c r="M928" s="33"/>
      <c r="N928" s="33"/>
      <c r="O928" s="33"/>
      <c r="P928" s="33"/>
      <c r="Q928" s="33"/>
      <c r="R928" s="36">
        <v>628.4</v>
      </c>
      <c r="S928" s="36" t="s">
        <v>404</v>
      </c>
      <c r="T928" s="36" t="s">
        <v>404</v>
      </c>
      <c r="U928" s="36" t="s">
        <v>404</v>
      </c>
      <c r="V928" s="36">
        <v>108</v>
      </c>
      <c r="W928" s="36">
        <v>55</v>
      </c>
      <c r="X928" s="36">
        <v>1</v>
      </c>
      <c r="Y928" s="36">
        <v>61745</v>
      </c>
      <c r="Z928" s="37">
        <v>44761.875</v>
      </c>
      <c r="AA928" s="36" t="s">
        <v>768</v>
      </c>
      <c r="AB928" s="36">
        <v>0</v>
      </c>
      <c r="AC928" s="37"/>
      <c r="AD928" s="37">
        <v>44761.875</v>
      </c>
      <c r="AE928" s="37">
        <v>30446.875</v>
      </c>
      <c r="AF928" s="37">
        <v>41043.875</v>
      </c>
      <c r="AG928" s="37"/>
      <c r="AH928" s="37">
        <v>41043.875</v>
      </c>
      <c r="AI928" s="36"/>
      <c r="AJ928" s="36">
        <v>0</v>
      </c>
      <c r="AK928" s="36">
        <v>0</v>
      </c>
      <c r="AL928" s="36">
        <v>0</v>
      </c>
      <c r="AM928" s="36">
        <v>0</v>
      </c>
      <c r="AN928" s="36">
        <v>0</v>
      </c>
      <c r="AO928" s="36">
        <v>0</v>
      </c>
      <c r="AP928" s="36" t="s">
        <v>389</v>
      </c>
      <c r="AQ928" s="36">
        <v>121</v>
      </c>
      <c r="AR928" s="36" t="s">
        <v>770</v>
      </c>
      <c r="AS928" s="36">
        <v>69128</v>
      </c>
      <c r="AT928" s="36">
        <v>691.28</v>
      </c>
      <c r="AU928" s="36" t="s">
        <v>408</v>
      </c>
      <c r="AV928" s="43" t="s">
        <v>1079</v>
      </c>
      <c r="AW928" t="str">
        <f t="shared" si="42"/>
        <v>1317376430JXRXXLXTX BXRBXX DX LXMX MXNXZX628.4SIMSIMSIM1085516174544761.875GL - SINTE-SIND DOS TRABALHADORES EM EDUC PUBLICA044761.87530446.87541043.87541043.875000000AMIL121GL - SAUDE 50 QC - 21 - PJ (PARTICIPATIVO)69128691.28ATIVORepasse</v>
      </c>
      <c r="AX928">
        <f t="shared" si="44"/>
        <v>1</v>
      </c>
      <c r="AY928">
        <v>7</v>
      </c>
      <c r="AZ928">
        <v>1</v>
      </c>
      <c r="BA928">
        <f t="shared" si="43"/>
        <v>1</v>
      </c>
    </row>
    <row r="929" spans="1:53">
      <c r="A929" s="38" t="s">
        <v>191</v>
      </c>
      <c r="B929" s="38" t="s">
        <v>16</v>
      </c>
      <c r="C929" s="38" t="s">
        <v>15</v>
      </c>
      <c r="D929" s="38">
        <v>43389083</v>
      </c>
      <c r="E929" s="39">
        <v>44792.875</v>
      </c>
      <c r="F929" s="28">
        <v>722764000</v>
      </c>
      <c r="G929" s="28" t="s">
        <v>1065</v>
      </c>
      <c r="H929" s="28" t="s">
        <v>17</v>
      </c>
      <c r="I929" s="39">
        <v>40071.875</v>
      </c>
      <c r="J929" s="38">
        <v>131738020</v>
      </c>
      <c r="K929" s="28">
        <v>0</v>
      </c>
      <c r="L929" s="38" t="s">
        <v>192</v>
      </c>
      <c r="M929" s="38">
        <v>0</v>
      </c>
      <c r="N929" s="38">
        <v>0</v>
      </c>
      <c r="O929" s="38" t="s">
        <v>96</v>
      </c>
      <c r="P929" s="38" t="s">
        <v>99</v>
      </c>
      <c r="Q929" s="38" t="s">
        <v>78</v>
      </c>
      <c r="R929" s="38">
        <v>-416.18</v>
      </c>
      <c r="S929" s="33"/>
      <c r="T929" s="33"/>
      <c r="U929" s="33"/>
      <c r="V929" s="33"/>
      <c r="W929" s="33"/>
      <c r="X929" s="33"/>
      <c r="Y929" s="33"/>
      <c r="Z929" s="40">
        <v>44792.875</v>
      </c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43" t="s">
        <v>1080</v>
      </c>
      <c r="AW929" t="str">
        <f t="shared" si="42"/>
        <v>6301123f1fe6e2596566ddce630111a2b336dc5f51bee3b56301123e1fe6e2596566dd9a4338908344792.875722764000630111a2b336dc5f51bee3b5722764000C40071.8751317380200MXRIX TXRXX DX PXIVX RIBXIRX00MEDICUS QC - RNDevolução Exclusão RetroativaT-416.1844792.875Mensalidade</v>
      </c>
      <c r="AX929">
        <f t="shared" si="44"/>
        <v>0</v>
      </c>
      <c r="AY929">
        <v>8</v>
      </c>
      <c r="AZ929">
        <v>1</v>
      </c>
      <c r="BA929">
        <f t="shared" si="43"/>
        <v>0</v>
      </c>
    </row>
    <row r="930" spans="1:53">
      <c r="A930" s="31" t="s">
        <v>193</v>
      </c>
      <c r="B930" s="31" t="s">
        <v>16</v>
      </c>
      <c r="C930" s="31" t="s">
        <v>15</v>
      </c>
      <c r="D930" s="31">
        <v>43389083</v>
      </c>
      <c r="E930" s="32">
        <v>44792.875</v>
      </c>
      <c r="F930" s="27">
        <v>722764000</v>
      </c>
      <c r="G930" s="27" t="s">
        <v>1065</v>
      </c>
      <c r="H930" s="27" t="s">
        <v>17</v>
      </c>
      <c r="I930" s="32">
        <v>40076.875</v>
      </c>
      <c r="J930" s="31">
        <v>131743767</v>
      </c>
      <c r="K930" s="27">
        <v>0</v>
      </c>
      <c r="L930" s="31" t="s">
        <v>194</v>
      </c>
      <c r="M930" s="31">
        <v>0</v>
      </c>
      <c r="N930" s="31">
        <v>0</v>
      </c>
      <c r="O930" s="31" t="s">
        <v>96</v>
      </c>
      <c r="P930" s="31" t="s">
        <v>77</v>
      </c>
      <c r="Q930" s="31" t="s">
        <v>78</v>
      </c>
      <c r="R930" s="31">
        <v>1975.32</v>
      </c>
      <c r="S930" s="33"/>
      <c r="T930" s="33"/>
      <c r="U930" s="33"/>
      <c r="V930" s="33"/>
      <c r="W930" s="33"/>
      <c r="X930" s="33"/>
      <c r="Y930" s="33"/>
      <c r="Z930" s="40">
        <v>44792.875</v>
      </c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43" t="s">
        <v>1080</v>
      </c>
      <c r="AW930" t="str">
        <f t="shared" si="42"/>
        <v>6301123f1fe6e2596566ddcf630111a2b336dc5f51bee3b56301123e1fe6e2596566dd9a4338908344792.875722764000630111a2b336dc5f51bee3b5722764000C40076.8751317437670KXLLY KXRINNX RXMX DX NXWIMXNTX00MEDICUS QC - RNMens. Titular Faixa Etária Implant.T1975.3244792.875Mensalidade</v>
      </c>
      <c r="AX930">
        <f t="shared" si="44"/>
        <v>0</v>
      </c>
      <c r="AY930">
        <v>8</v>
      </c>
      <c r="AZ930">
        <v>1</v>
      </c>
      <c r="BA930">
        <f t="shared" si="43"/>
        <v>0</v>
      </c>
    </row>
    <row r="931" spans="1:53">
      <c r="A931" s="38" t="s">
        <v>195</v>
      </c>
      <c r="B931" s="38" t="s">
        <v>16</v>
      </c>
      <c r="C931" s="38" t="s">
        <v>15</v>
      </c>
      <c r="D931" s="38">
        <v>43389083</v>
      </c>
      <c r="E931" s="39">
        <v>44792.875</v>
      </c>
      <c r="F931" s="28">
        <v>722764000</v>
      </c>
      <c r="G931" s="28" t="s">
        <v>1065</v>
      </c>
      <c r="H931" s="28" t="s">
        <v>17</v>
      </c>
      <c r="I931" s="39">
        <v>40076.875</v>
      </c>
      <c r="J931" s="38">
        <v>131744241</v>
      </c>
      <c r="K931" s="28">
        <v>0</v>
      </c>
      <c r="L931" s="38" t="s">
        <v>196</v>
      </c>
      <c r="M931" s="38">
        <v>0</v>
      </c>
      <c r="N931" s="38">
        <v>0</v>
      </c>
      <c r="O931" s="38" t="s">
        <v>96</v>
      </c>
      <c r="P931" s="38" t="s">
        <v>77</v>
      </c>
      <c r="Q931" s="38" t="s">
        <v>78</v>
      </c>
      <c r="R931" s="38">
        <v>806.35</v>
      </c>
      <c r="S931" s="33"/>
      <c r="T931" s="33"/>
      <c r="U931" s="33"/>
      <c r="V931" s="33"/>
      <c r="W931" s="33"/>
      <c r="X931" s="33"/>
      <c r="Y931" s="33"/>
      <c r="Z931" s="40">
        <v>44792.875</v>
      </c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43" t="s">
        <v>1080</v>
      </c>
      <c r="AW931" t="str">
        <f t="shared" si="42"/>
        <v>6301123f1fe6e2596566ddd0630111a2b336dc5f51bee3b56301123e1fe6e2596566dd9a4338908344792.875722764000630111a2b336dc5f51bee3b5722764000C40076.8751317442410XNX RXBXRTX DX RXWHX MXRXNX00MEDICUS QC - RNMens. Titular Faixa Etária Implant.T806.3544792.875Mensalidade</v>
      </c>
      <c r="AX931">
        <f t="shared" si="44"/>
        <v>0</v>
      </c>
      <c r="AY931">
        <v>8</v>
      </c>
      <c r="AZ931">
        <v>1</v>
      </c>
      <c r="BA931">
        <f t="shared" si="43"/>
        <v>0</v>
      </c>
    </row>
    <row r="932" spans="1:53">
      <c r="A932" s="31" t="s">
        <v>197</v>
      </c>
      <c r="B932" s="31" t="s">
        <v>16</v>
      </c>
      <c r="C932" s="31" t="s">
        <v>15</v>
      </c>
      <c r="D932" s="31">
        <v>43389083</v>
      </c>
      <c r="E932" s="32">
        <v>44792.875</v>
      </c>
      <c r="F932" s="27">
        <v>722764000</v>
      </c>
      <c r="G932" s="27" t="s">
        <v>1065</v>
      </c>
      <c r="H932" s="27" t="s">
        <v>17</v>
      </c>
      <c r="I932" s="32">
        <v>40085.875</v>
      </c>
      <c r="J932" s="31">
        <v>131756117</v>
      </c>
      <c r="K932" s="27">
        <v>0</v>
      </c>
      <c r="L932" s="31" t="s">
        <v>198</v>
      </c>
      <c r="M932" s="31">
        <v>0</v>
      </c>
      <c r="N932" s="31">
        <v>0</v>
      </c>
      <c r="O932" s="31" t="s">
        <v>89</v>
      </c>
      <c r="P932" s="31" t="s">
        <v>77</v>
      </c>
      <c r="Q932" s="31" t="s">
        <v>78</v>
      </c>
      <c r="R932" s="31">
        <v>1738.03</v>
      </c>
      <c r="S932" s="33"/>
      <c r="T932" s="33"/>
      <c r="U932" s="33"/>
      <c r="V932" s="33"/>
      <c r="W932" s="33"/>
      <c r="X932" s="33"/>
      <c r="Y932" s="33"/>
      <c r="Z932" s="40">
        <v>44792.875</v>
      </c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43" t="s">
        <v>1080</v>
      </c>
      <c r="AW932" t="str">
        <f t="shared" si="42"/>
        <v>6301123f1fe6e2596566ddd1630111a2b336dc5f51bee3b56301123e1fe6e2596566dd9a4338908344792.875722764000630111a2b336dc5f51bee3b5722764000C40085.8751317561170XLIZXMXR LXPX DX XLBUQUXRQUX GXMX00MEDICUS QC 122 PARTICIP. - RNMens. Titular Faixa Etária Implant.T1738.0344792.875Mensalidade</v>
      </c>
      <c r="AX932">
        <f t="shared" si="44"/>
        <v>0</v>
      </c>
      <c r="AY932">
        <v>8</v>
      </c>
      <c r="AZ932">
        <v>1</v>
      </c>
      <c r="BA932">
        <f t="shared" si="43"/>
        <v>0</v>
      </c>
    </row>
    <row r="933" spans="1:53">
      <c r="A933" s="33"/>
      <c r="B933" s="33"/>
      <c r="C933" s="33"/>
      <c r="D933" s="33"/>
      <c r="E933" s="33"/>
      <c r="F933" s="36"/>
      <c r="G933" s="33"/>
      <c r="H933" s="33"/>
      <c r="I933" s="33"/>
      <c r="J933" s="36">
        <v>133085309</v>
      </c>
      <c r="K933" s="30">
        <v>0</v>
      </c>
      <c r="L933" s="36" t="s">
        <v>771</v>
      </c>
      <c r="M933" s="33"/>
      <c r="N933" s="33"/>
      <c r="O933" s="33"/>
      <c r="P933" s="33"/>
      <c r="Q933" s="33"/>
      <c r="R933" s="36">
        <v>841.55</v>
      </c>
      <c r="S933" s="36" t="s">
        <v>404</v>
      </c>
      <c r="T933" s="36" t="s">
        <v>404</v>
      </c>
      <c r="U933" s="36" t="s">
        <v>404</v>
      </c>
      <c r="V933" s="36">
        <v>108</v>
      </c>
      <c r="W933" s="36">
        <v>26173391</v>
      </c>
      <c r="X933" s="36">
        <v>1</v>
      </c>
      <c r="Y933" s="36">
        <v>61886</v>
      </c>
      <c r="Z933" s="37">
        <v>44761.875</v>
      </c>
      <c r="AA933" s="36" t="s">
        <v>768</v>
      </c>
      <c r="AB933" s="36">
        <v>0</v>
      </c>
      <c r="AC933" s="37">
        <v>44755.875</v>
      </c>
      <c r="AD933" s="37">
        <v>44761.875</v>
      </c>
      <c r="AE933" s="37">
        <v>28698.875</v>
      </c>
      <c r="AF933" s="37">
        <v>44755.875</v>
      </c>
      <c r="AG933" s="37"/>
      <c r="AH933" s="37">
        <v>41288.916666666664</v>
      </c>
      <c r="AI933" s="36"/>
      <c r="AJ933" s="36">
        <v>0</v>
      </c>
      <c r="AK933" s="36">
        <v>0</v>
      </c>
      <c r="AL933" s="36">
        <v>0</v>
      </c>
      <c r="AM933" s="36">
        <v>0</v>
      </c>
      <c r="AN933" s="36">
        <v>0</v>
      </c>
      <c r="AO933" s="36">
        <v>0</v>
      </c>
      <c r="AP933" s="36" t="s">
        <v>389</v>
      </c>
      <c r="AQ933" s="36">
        <v>113</v>
      </c>
      <c r="AR933" s="36" t="s">
        <v>772</v>
      </c>
      <c r="AS933" s="36">
        <v>92571</v>
      </c>
      <c r="AT933" s="36">
        <v>925.71</v>
      </c>
      <c r="AU933" s="36" t="s">
        <v>391</v>
      </c>
      <c r="AV933" s="43" t="s">
        <v>1079</v>
      </c>
      <c r="AW933" t="str">
        <f t="shared" si="42"/>
        <v>1330853090XVXNX LUWXX DX PXXVX WXRVXLHX841.55SIMSIMSIM1082617339116188644761.875GL - SINTE-SIND DOS TRABALHADORES EM EDUC PUBLICA044755.87544761.87528698.87544755.87541288.9166666667000000AMIL113GL - MEDMAIS SAÚDE PJ QC92571925.71INATIVORepasse</v>
      </c>
      <c r="AX933">
        <f t="shared" si="44"/>
        <v>0</v>
      </c>
      <c r="AY933">
        <v>7</v>
      </c>
      <c r="AZ933">
        <v>1</v>
      </c>
      <c r="BA933">
        <f t="shared" si="43"/>
        <v>0</v>
      </c>
    </row>
    <row r="934" spans="1:53">
      <c r="A934" s="33"/>
      <c r="B934" s="33"/>
      <c r="C934" s="33"/>
      <c r="D934" s="33"/>
      <c r="E934" s="33"/>
      <c r="F934" s="34"/>
      <c r="G934" s="33"/>
      <c r="H934" s="33"/>
      <c r="I934" s="33"/>
      <c r="J934" s="34">
        <v>133085309</v>
      </c>
      <c r="K934" s="29">
        <v>0</v>
      </c>
      <c r="L934" s="34" t="s">
        <v>771</v>
      </c>
      <c r="M934" s="33"/>
      <c r="N934" s="33"/>
      <c r="O934" s="33"/>
      <c r="P934" s="33"/>
      <c r="Q934" s="33"/>
      <c r="R934" s="34">
        <v>841.55</v>
      </c>
      <c r="S934" s="34" t="s">
        <v>404</v>
      </c>
      <c r="T934" s="34" t="s">
        <v>404</v>
      </c>
      <c r="U934" s="34" t="s">
        <v>404</v>
      </c>
      <c r="V934" s="34">
        <v>108</v>
      </c>
      <c r="W934" s="34">
        <v>26173391</v>
      </c>
      <c r="X934" s="34">
        <v>1</v>
      </c>
      <c r="Y934" s="34">
        <v>61886</v>
      </c>
      <c r="Z934" s="35">
        <v>44761.875</v>
      </c>
      <c r="AA934" s="34" t="s">
        <v>768</v>
      </c>
      <c r="AB934" s="34">
        <v>0</v>
      </c>
      <c r="AC934" s="35">
        <v>44755.875</v>
      </c>
      <c r="AD934" s="35">
        <v>44761.875</v>
      </c>
      <c r="AE934" s="35">
        <v>28698.875</v>
      </c>
      <c r="AF934" s="35">
        <v>44755.875</v>
      </c>
      <c r="AG934" s="35"/>
      <c r="AH934" s="35">
        <v>41288.916666666664</v>
      </c>
      <c r="AI934" s="34"/>
      <c r="AJ934" s="34">
        <v>0</v>
      </c>
      <c r="AK934" s="34">
        <v>0</v>
      </c>
      <c r="AL934" s="34">
        <v>0</v>
      </c>
      <c r="AM934" s="34">
        <v>0</v>
      </c>
      <c r="AN934" s="34">
        <v>0</v>
      </c>
      <c r="AO934" s="34">
        <v>0</v>
      </c>
      <c r="AP934" s="34" t="s">
        <v>389</v>
      </c>
      <c r="AQ934" s="34">
        <v>113</v>
      </c>
      <c r="AR934" s="34" t="s">
        <v>772</v>
      </c>
      <c r="AS934" s="34">
        <v>92571</v>
      </c>
      <c r="AT934" s="34">
        <v>925.71</v>
      </c>
      <c r="AU934" s="34" t="s">
        <v>391</v>
      </c>
      <c r="AV934" s="43" t="s">
        <v>1079</v>
      </c>
      <c r="AW934" t="str">
        <f t="shared" si="42"/>
        <v>1330853090XVXNX LUWXX DX PXXVX WXRVXLHX841.55SIMSIMSIM1082617339116188644761.875GL - SINTE-SIND DOS TRABALHADORES EM EDUC PUBLICA044755.87544761.87528698.87544755.87541288.9166666667000000AMIL113GL - MEDMAIS SAÚDE PJ QC92571925.71INATIVORepasse</v>
      </c>
      <c r="AX934">
        <f t="shared" si="44"/>
        <v>1</v>
      </c>
      <c r="AY934">
        <v>7</v>
      </c>
      <c r="AZ934">
        <v>1</v>
      </c>
      <c r="BA934">
        <f t="shared" si="43"/>
        <v>1</v>
      </c>
    </row>
    <row r="935" spans="1:53">
      <c r="A935" s="33"/>
      <c r="B935" s="33"/>
      <c r="C935" s="33"/>
      <c r="D935" s="33"/>
      <c r="E935" s="33"/>
      <c r="F935" s="34"/>
      <c r="G935" s="33"/>
      <c r="H935" s="33"/>
      <c r="I935" s="33"/>
      <c r="J935" s="34">
        <v>133085309</v>
      </c>
      <c r="K935" s="29">
        <v>0</v>
      </c>
      <c r="L935" s="34" t="s">
        <v>771</v>
      </c>
      <c r="M935" s="33"/>
      <c r="N935" s="33"/>
      <c r="O935" s="33"/>
      <c r="P935" s="33"/>
      <c r="Q935" s="33"/>
      <c r="R935" s="34">
        <v>841.55</v>
      </c>
      <c r="S935" s="34" t="s">
        <v>404</v>
      </c>
      <c r="T935" s="34" t="s">
        <v>404</v>
      </c>
      <c r="U935" s="34" t="s">
        <v>404</v>
      </c>
      <c r="V935" s="34">
        <v>108</v>
      </c>
      <c r="W935" s="34">
        <v>26173391</v>
      </c>
      <c r="X935" s="34">
        <v>1</v>
      </c>
      <c r="Y935" s="34">
        <v>61886</v>
      </c>
      <c r="Z935" s="35">
        <v>44761.875</v>
      </c>
      <c r="AA935" s="34" t="s">
        <v>768</v>
      </c>
      <c r="AB935" s="34">
        <v>0</v>
      </c>
      <c r="AC935" s="35">
        <v>44755.875</v>
      </c>
      <c r="AD935" s="35">
        <v>44761.875</v>
      </c>
      <c r="AE935" s="35">
        <v>28698.875</v>
      </c>
      <c r="AF935" s="35">
        <v>44755.875</v>
      </c>
      <c r="AG935" s="35"/>
      <c r="AH935" s="35">
        <v>41288.916666666664</v>
      </c>
      <c r="AI935" s="34"/>
      <c r="AJ935" s="34">
        <v>0</v>
      </c>
      <c r="AK935" s="34">
        <v>0</v>
      </c>
      <c r="AL935" s="34">
        <v>0</v>
      </c>
      <c r="AM935" s="34">
        <v>0</v>
      </c>
      <c r="AN935" s="34">
        <v>0</v>
      </c>
      <c r="AO935" s="34">
        <v>0</v>
      </c>
      <c r="AP935" s="34" t="s">
        <v>389</v>
      </c>
      <c r="AQ935" s="34">
        <v>113</v>
      </c>
      <c r="AR935" s="34" t="s">
        <v>772</v>
      </c>
      <c r="AS935" s="34">
        <v>92571</v>
      </c>
      <c r="AT935" s="34">
        <v>925.71</v>
      </c>
      <c r="AU935" s="34" t="s">
        <v>391</v>
      </c>
      <c r="AV935" s="43" t="s">
        <v>1079</v>
      </c>
      <c r="AW935" t="str">
        <f t="shared" si="42"/>
        <v>1330853090XVXNX LUWXX DX PXXVX WXRVXLHX841.55SIMSIMSIM1082617339116188644761.875GL - SINTE-SIND DOS TRABALHADORES EM EDUC PUBLICA044755.87544761.87528698.87544755.87541288.9166666667000000AMIL113GL - MEDMAIS SAÚDE PJ QC92571925.71INATIVORepasse</v>
      </c>
      <c r="AX935">
        <f t="shared" si="44"/>
        <v>1</v>
      </c>
      <c r="AY935">
        <v>7</v>
      </c>
      <c r="AZ935">
        <v>1</v>
      </c>
      <c r="BA935">
        <f t="shared" si="43"/>
        <v>1</v>
      </c>
    </row>
    <row r="936" spans="1:53">
      <c r="A936" s="38" t="s">
        <v>149</v>
      </c>
      <c r="B936" s="38" t="s">
        <v>16</v>
      </c>
      <c r="C936" s="38" t="s">
        <v>15</v>
      </c>
      <c r="D936" s="38">
        <v>43389083</v>
      </c>
      <c r="E936" s="39">
        <v>44792.875</v>
      </c>
      <c r="F936" s="28">
        <v>722764000</v>
      </c>
      <c r="G936" s="28" t="s">
        <v>1065</v>
      </c>
      <c r="H936" s="28" t="s">
        <v>17</v>
      </c>
      <c r="I936" s="39">
        <v>41280.916666666664</v>
      </c>
      <c r="J936" s="38">
        <v>133301630</v>
      </c>
      <c r="K936" s="28">
        <v>0</v>
      </c>
      <c r="L936" s="38" t="s">
        <v>150</v>
      </c>
      <c r="M936" s="38">
        <v>0</v>
      </c>
      <c r="N936" s="38">
        <v>0</v>
      </c>
      <c r="O936" s="38" t="s">
        <v>96</v>
      </c>
      <c r="P936" s="38" t="s">
        <v>110</v>
      </c>
      <c r="Q936" s="38" t="s">
        <v>20</v>
      </c>
      <c r="R936" s="38">
        <v>806.35</v>
      </c>
      <c r="S936" s="33"/>
      <c r="T936" s="33"/>
      <c r="U936" s="33"/>
      <c r="V936" s="33"/>
      <c r="W936" s="33"/>
      <c r="X936" s="33"/>
      <c r="Y936" s="33"/>
      <c r="Z936" s="40">
        <v>44792.875</v>
      </c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43" t="s">
        <v>1080</v>
      </c>
      <c r="AW936" t="str">
        <f t="shared" si="42"/>
        <v>6301123f1fe6e2596566ddb8630111a2b336dc5f51bee3b56301123e1fe6e2596566dd9a4338908344792.875722764000630111a2b336dc5f51bee3b5722764000C41280.91666666671333016300DXNIXLX BXZXRRX DX XRXUJX00MEDICUS QC - RNMens. Depend. Faixa Etária Implant.D806.3544792.875Mensalidade</v>
      </c>
      <c r="AX936">
        <f t="shared" si="44"/>
        <v>0</v>
      </c>
      <c r="AY936">
        <v>8</v>
      </c>
      <c r="AZ936">
        <v>1</v>
      </c>
      <c r="BA936">
        <f t="shared" si="43"/>
        <v>0</v>
      </c>
    </row>
    <row r="937" spans="1:53">
      <c r="A937" s="33"/>
      <c r="B937" s="33"/>
      <c r="C937" s="33"/>
      <c r="D937" s="33"/>
      <c r="E937" s="33"/>
      <c r="F937" s="34">
        <v>927223000</v>
      </c>
      <c r="G937" s="33"/>
      <c r="H937" s="33"/>
      <c r="I937" s="33"/>
      <c r="J937" s="34">
        <v>290431174</v>
      </c>
      <c r="K937" s="29">
        <v>0</v>
      </c>
      <c r="L937" s="34" t="s">
        <v>406</v>
      </c>
      <c r="M937" s="33"/>
      <c r="N937" s="33"/>
      <c r="O937" s="33"/>
      <c r="P937" s="33"/>
      <c r="Q937" s="33"/>
      <c r="R937" s="34">
        <v>2830.78</v>
      </c>
      <c r="S937" s="34" t="s">
        <v>404</v>
      </c>
      <c r="T937" s="34" t="s">
        <v>404</v>
      </c>
      <c r="U937" s="34" t="s">
        <v>404</v>
      </c>
      <c r="V937" s="34">
        <v>113</v>
      </c>
      <c r="W937" s="34">
        <v>26609656</v>
      </c>
      <c r="X937" s="34">
        <v>1</v>
      </c>
      <c r="Y937" s="34">
        <v>61914</v>
      </c>
      <c r="Z937" s="35">
        <v>44777.875</v>
      </c>
      <c r="AA937" s="34" t="s">
        <v>405</v>
      </c>
      <c r="AB937" s="34">
        <v>0</v>
      </c>
      <c r="AC937" s="35"/>
      <c r="AD937" s="35">
        <v>44777.875</v>
      </c>
      <c r="AE937" s="35">
        <v>25847.875</v>
      </c>
      <c r="AF937" s="35">
        <v>41386.875</v>
      </c>
      <c r="AG937" s="35"/>
      <c r="AH937" s="35">
        <v>41394.875</v>
      </c>
      <c r="AI937" s="34"/>
      <c r="AJ937" s="34">
        <v>0</v>
      </c>
      <c r="AK937" s="34">
        <v>0</v>
      </c>
      <c r="AL937" s="34">
        <v>0</v>
      </c>
      <c r="AM937" s="34">
        <v>0</v>
      </c>
      <c r="AN937" s="34">
        <v>0</v>
      </c>
      <c r="AO937" s="34">
        <v>0</v>
      </c>
      <c r="AP937" s="34" t="s">
        <v>389</v>
      </c>
      <c r="AQ937" s="34">
        <v>110</v>
      </c>
      <c r="AR937" s="34" t="s">
        <v>407</v>
      </c>
      <c r="AS937" s="34">
        <v>318069</v>
      </c>
      <c r="AT937" s="34">
        <v>3180.69</v>
      </c>
      <c r="AU937" s="34" t="s">
        <v>408</v>
      </c>
      <c r="AV937" s="43" t="s">
        <v>1079</v>
      </c>
      <c r="AW937" t="str">
        <f t="shared" si="42"/>
        <v>9272230002904311740GXLVXNXXDX MXURXWXX DXX DX PXNTX2830.78SIMSIMSIM1132660965616191444777.875GP1 - UEP - UNIAO DOS ESTUDANTES POTIGUAR - RN044777.87525847.87541386.87541394.875000000AMIL110GP1 - BLUE 300 RN S/OBS QC PJCA3180693180.69ATIVORepasse</v>
      </c>
      <c r="AX937">
        <f t="shared" si="44"/>
        <v>0</v>
      </c>
      <c r="AY937">
        <v>8</v>
      </c>
      <c r="AZ937">
        <v>1</v>
      </c>
      <c r="BA937">
        <f t="shared" si="43"/>
        <v>0</v>
      </c>
    </row>
    <row r="938" spans="1:53">
      <c r="A938" s="33"/>
      <c r="B938" s="33"/>
      <c r="C938" s="33"/>
      <c r="D938" s="33"/>
      <c r="E938" s="33"/>
      <c r="F938" s="34">
        <v>927264000</v>
      </c>
      <c r="G938" s="33"/>
      <c r="H938" s="33"/>
      <c r="I938" s="33"/>
      <c r="J938" s="34">
        <v>290440718</v>
      </c>
      <c r="K938" s="29">
        <v>0</v>
      </c>
      <c r="L938" s="34" t="s">
        <v>773</v>
      </c>
      <c r="M938" s="33"/>
      <c r="N938" s="33"/>
      <c r="O938" s="33"/>
      <c r="P938" s="33"/>
      <c r="Q938" s="33"/>
      <c r="R938" s="34">
        <v>2028.44</v>
      </c>
      <c r="S938" s="34" t="s">
        <v>404</v>
      </c>
      <c r="T938" s="34" t="s">
        <v>404</v>
      </c>
      <c r="U938" s="34" t="s">
        <v>404</v>
      </c>
      <c r="V938" s="34">
        <v>113</v>
      </c>
      <c r="W938" s="34">
        <v>26609679</v>
      </c>
      <c r="X938" s="34">
        <v>1</v>
      </c>
      <c r="Y938" s="34">
        <v>61922</v>
      </c>
      <c r="Z938" s="35">
        <v>44761.875</v>
      </c>
      <c r="AA938" s="34" t="s">
        <v>405</v>
      </c>
      <c r="AB938" s="34">
        <v>0</v>
      </c>
      <c r="AC938" s="35"/>
      <c r="AD938" s="35">
        <v>44761.875</v>
      </c>
      <c r="AE938" s="35">
        <v>32488.916666666668</v>
      </c>
      <c r="AF938" s="35">
        <v>44760.875</v>
      </c>
      <c r="AG938" s="35">
        <v>44755.875</v>
      </c>
      <c r="AH938" s="35">
        <v>41408.875</v>
      </c>
      <c r="AI938" s="34"/>
      <c r="AJ938" s="34">
        <v>0</v>
      </c>
      <c r="AK938" s="34">
        <v>0</v>
      </c>
      <c r="AL938" s="34">
        <v>0</v>
      </c>
      <c r="AM938" s="34">
        <v>0</v>
      </c>
      <c r="AN938" s="34">
        <v>0</v>
      </c>
      <c r="AO938" s="34">
        <v>0</v>
      </c>
      <c r="AP938" s="34" t="s">
        <v>389</v>
      </c>
      <c r="AQ938" s="34">
        <v>109</v>
      </c>
      <c r="AR938" s="34" t="s">
        <v>774</v>
      </c>
      <c r="AS938" s="34">
        <v>22791</v>
      </c>
      <c r="AT938" s="34">
        <v>2279.1</v>
      </c>
      <c r="AU938" s="34" t="s">
        <v>408</v>
      </c>
      <c r="AV938" s="43" t="s">
        <v>1079</v>
      </c>
      <c r="AW938" t="str">
        <f t="shared" si="42"/>
        <v>9272640002904407180XMXRX VXLX BXZXRRX2028.44SIMSIMSIM1132660967916192244761.875GP1 - UEP - UNIAO DOS ESTUDANTES POTIGUAR - RN044761.87532488.916666666744760.87544755.87541408.875000000AMIL109GP1 - BLUE 400 NAC QP PJCA227912279.1ATIVORepasse</v>
      </c>
      <c r="AX938">
        <f t="shared" si="44"/>
        <v>0</v>
      </c>
      <c r="AY938">
        <v>7</v>
      </c>
      <c r="AZ938">
        <v>1</v>
      </c>
      <c r="BA938">
        <f t="shared" si="43"/>
        <v>0</v>
      </c>
    </row>
    <row r="939" spans="1:53">
      <c r="A939" s="33"/>
      <c r="B939" s="33"/>
      <c r="C939" s="33"/>
      <c r="D939" s="33"/>
      <c r="E939" s="33"/>
      <c r="F939" s="36">
        <v>927264000</v>
      </c>
      <c r="G939" s="33"/>
      <c r="H939" s="33"/>
      <c r="I939" s="33"/>
      <c r="J939" s="36">
        <v>290440718</v>
      </c>
      <c r="K939" s="30">
        <v>0</v>
      </c>
      <c r="L939" s="36" t="s">
        <v>773</v>
      </c>
      <c r="M939" s="33"/>
      <c r="N939" s="33"/>
      <c r="O939" s="33"/>
      <c r="P939" s="33"/>
      <c r="Q939" s="33"/>
      <c r="R939" s="36">
        <v>2028.44</v>
      </c>
      <c r="S939" s="36" t="s">
        <v>404</v>
      </c>
      <c r="T939" s="36" t="s">
        <v>404</v>
      </c>
      <c r="U939" s="36" t="s">
        <v>404</v>
      </c>
      <c r="V939" s="36">
        <v>113</v>
      </c>
      <c r="W939" s="36">
        <v>26609679</v>
      </c>
      <c r="X939" s="36">
        <v>1</v>
      </c>
      <c r="Y939" s="36">
        <v>61922</v>
      </c>
      <c r="Z939" s="37">
        <v>44761.875</v>
      </c>
      <c r="AA939" s="36" t="s">
        <v>405</v>
      </c>
      <c r="AB939" s="36">
        <v>0</v>
      </c>
      <c r="AC939" s="37"/>
      <c r="AD939" s="37">
        <v>44761.875</v>
      </c>
      <c r="AE939" s="37">
        <v>32488.916666666668</v>
      </c>
      <c r="AF939" s="37">
        <v>44760.875</v>
      </c>
      <c r="AG939" s="37">
        <v>44755.875</v>
      </c>
      <c r="AH939" s="37">
        <v>41408.875</v>
      </c>
      <c r="AI939" s="36"/>
      <c r="AJ939" s="36">
        <v>0</v>
      </c>
      <c r="AK939" s="36">
        <v>0</v>
      </c>
      <c r="AL939" s="36">
        <v>0</v>
      </c>
      <c r="AM939" s="36">
        <v>0</v>
      </c>
      <c r="AN939" s="36">
        <v>0</v>
      </c>
      <c r="AO939" s="36">
        <v>0</v>
      </c>
      <c r="AP939" s="36" t="s">
        <v>389</v>
      </c>
      <c r="AQ939" s="36">
        <v>109</v>
      </c>
      <c r="AR939" s="36" t="s">
        <v>774</v>
      </c>
      <c r="AS939" s="36">
        <v>22791</v>
      </c>
      <c r="AT939" s="36">
        <v>2279.1</v>
      </c>
      <c r="AU939" s="36" t="s">
        <v>408</v>
      </c>
      <c r="AV939" s="43" t="s">
        <v>1079</v>
      </c>
      <c r="AW939" t="str">
        <f t="shared" si="42"/>
        <v>9272640002904407180XMXRX VXLX BXZXRRX2028.44SIMSIMSIM1132660967916192244761.875GP1 - UEP - UNIAO DOS ESTUDANTES POTIGUAR - RN044761.87532488.916666666744760.87544755.87541408.875000000AMIL109GP1 - BLUE 400 NAC QP PJCA227912279.1ATIVORepasse</v>
      </c>
      <c r="AX939">
        <f t="shared" si="44"/>
        <v>1</v>
      </c>
      <c r="AY939">
        <v>7</v>
      </c>
      <c r="AZ939">
        <v>1</v>
      </c>
      <c r="BA939">
        <f t="shared" si="43"/>
        <v>1</v>
      </c>
    </row>
    <row r="940" spans="1:53">
      <c r="A940" s="33"/>
      <c r="B940" s="33"/>
      <c r="C940" s="33"/>
      <c r="D940" s="33"/>
      <c r="E940" s="33"/>
      <c r="F940" s="36">
        <v>927264000</v>
      </c>
      <c r="G940" s="33"/>
      <c r="H940" s="33"/>
      <c r="I940" s="33"/>
      <c r="J940" s="36">
        <v>290440718</v>
      </c>
      <c r="K940" s="30">
        <v>0</v>
      </c>
      <c r="L940" s="36" t="s">
        <v>773</v>
      </c>
      <c r="M940" s="33"/>
      <c r="N940" s="33"/>
      <c r="O940" s="33"/>
      <c r="P940" s="33"/>
      <c r="Q940" s="33"/>
      <c r="R940" s="36">
        <v>2028.44</v>
      </c>
      <c r="S940" s="36" t="s">
        <v>404</v>
      </c>
      <c r="T940" s="36" t="s">
        <v>404</v>
      </c>
      <c r="U940" s="36" t="s">
        <v>404</v>
      </c>
      <c r="V940" s="36">
        <v>113</v>
      </c>
      <c r="W940" s="36">
        <v>26609679</v>
      </c>
      <c r="X940" s="36">
        <v>1</v>
      </c>
      <c r="Y940" s="36">
        <v>61922</v>
      </c>
      <c r="Z940" s="37">
        <v>44761.875</v>
      </c>
      <c r="AA940" s="36" t="s">
        <v>405</v>
      </c>
      <c r="AB940" s="36">
        <v>0</v>
      </c>
      <c r="AC940" s="37"/>
      <c r="AD940" s="37">
        <v>44761.875</v>
      </c>
      <c r="AE940" s="37">
        <v>32488.916666666668</v>
      </c>
      <c r="AF940" s="37">
        <v>44760.875</v>
      </c>
      <c r="AG940" s="37">
        <v>44755.875</v>
      </c>
      <c r="AH940" s="37">
        <v>41408.875</v>
      </c>
      <c r="AI940" s="36"/>
      <c r="AJ940" s="36">
        <v>0</v>
      </c>
      <c r="AK940" s="36">
        <v>0</v>
      </c>
      <c r="AL940" s="36">
        <v>0</v>
      </c>
      <c r="AM940" s="36">
        <v>0</v>
      </c>
      <c r="AN940" s="36">
        <v>0</v>
      </c>
      <c r="AO940" s="36">
        <v>0</v>
      </c>
      <c r="AP940" s="36" t="s">
        <v>389</v>
      </c>
      <c r="AQ940" s="36">
        <v>109</v>
      </c>
      <c r="AR940" s="36" t="s">
        <v>774</v>
      </c>
      <c r="AS940" s="36">
        <v>22791</v>
      </c>
      <c r="AT940" s="36">
        <v>2279.1</v>
      </c>
      <c r="AU940" s="36" t="s">
        <v>408</v>
      </c>
      <c r="AV940" s="43" t="s">
        <v>1079</v>
      </c>
      <c r="AW940" t="str">
        <f t="shared" si="42"/>
        <v>9272640002904407180XMXRX VXLX BXZXRRX2028.44SIMSIMSIM1132660967916192244761.875GP1 - UEP - UNIAO DOS ESTUDANTES POTIGUAR - RN044761.87532488.916666666744760.87544755.87541408.875000000AMIL109GP1 - BLUE 400 NAC QP PJCA227912279.1ATIVORepasse</v>
      </c>
      <c r="AX940">
        <f t="shared" si="44"/>
        <v>1</v>
      </c>
      <c r="AY940">
        <v>7</v>
      </c>
      <c r="AZ940">
        <v>1</v>
      </c>
      <c r="BA940">
        <f t="shared" si="43"/>
        <v>1</v>
      </c>
    </row>
    <row r="941" spans="1:53">
      <c r="A941" s="33"/>
      <c r="B941" s="33"/>
      <c r="C941" s="33"/>
      <c r="D941" s="33"/>
      <c r="E941" s="33"/>
      <c r="F941" s="36">
        <v>927264000</v>
      </c>
      <c r="G941" s="33"/>
      <c r="H941" s="33"/>
      <c r="I941" s="33"/>
      <c r="J941" s="36">
        <v>290462797</v>
      </c>
      <c r="K941" s="30">
        <v>0</v>
      </c>
      <c r="L941" s="36" t="s">
        <v>775</v>
      </c>
      <c r="M941" s="33"/>
      <c r="N941" s="33"/>
      <c r="O941" s="33"/>
      <c r="P941" s="33"/>
      <c r="Q941" s="33"/>
      <c r="R941" s="36">
        <v>2292.06</v>
      </c>
      <c r="S941" s="36" t="s">
        <v>404</v>
      </c>
      <c r="T941" s="36" t="s">
        <v>404</v>
      </c>
      <c r="U941" s="36" t="s">
        <v>404</v>
      </c>
      <c r="V941" s="36">
        <v>113</v>
      </c>
      <c r="W941" s="36">
        <v>26609673</v>
      </c>
      <c r="X941" s="36">
        <v>1</v>
      </c>
      <c r="Y941" s="36">
        <v>61984</v>
      </c>
      <c r="Z941" s="37">
        <v>44761.875</v>
      </c>
      <c r="AA941" s="36" t="s">
        <v>405</v>
      </c>
      <c r="AB941" s="36">
        <v>0</v>
      </c>
      <c r="AC941" s="37"/>
      <c r="AD941" s="37">
        <v>44761.875</v>
      </c>
      <c r="AE941" s="37">
        <v>29979.916666666668</v>
      </c>
      <c r="AF941" s="37">
        <v>41428.875</v>
      </c>
      <c r="AG941" s="37"/>
      <c r="AH941" s="37">
        <v>41439.875</v>
      </c>
      <c r="AI941" s="36">
        <v>290462797</v>
      </c>
      <c r="AJ941" s="36">
        <v>4022</v>
      </c>
      <c r="AK941" s="36">
        <v>3579</v>
      </c>
      <c r="AL941" s="36">
        <v>35.79</v>
      </c>
      <c r="AM941" s="36">
        <v>3579</v>
      </c>
      <c r="AN941" s="36">
        <v>40.22</v>
      </c>
      <c r="AO941" s="36">
        <v>4022</v>
      </c>
      <c r="AP941" s="36" t="s">
        <v>389</v>
      </c>
      <c r="AQ941" s="36">
        <v>108</v>
      </c>
      <c r="AR941" s="36" t="s">
        <v>776</v>
      </c>
      <c r="AS941" s="36">
        <v>115622</v>
      </c>
      <c r="AT941" s="36">
        <v>1156.22</v>
      </c>
      <c r="AU941" s="36" t="s">
        <v>408</v>
      </c>
      <c r="AV941" s="43" t="s">
        <v>1079</v>
      </c>
      <c r="AW941" t="str">
        <f t="shared" si="42"/>
        <v>9272640002904627970HXRLXY FXRNXNDX XLX2292.06SIMSIMSIM1132660967316198444761.875GP1 - UEP - UNIAO DOS ESTUDANTES POTIGUAR - RN044761.87529979.916666666741428.87541439.8752904627974022357935.79357940.224022AMIL108GP1 - BLUE 400 NAC QC PJCA1156221156.22ATIVORepasse</v>
      </c>
      <c r="AX941">
        <f t="shared" si="44"/>
        <v>0</v>
      </c>
      <c r="AY941">
        <v>7</v>
      </c>
      <c r="AZ941">
        <v>1</v>
      </c>
      <c r="BA941">
        <f t="shared" si="43"/>
        <v>0</v>
      </c>
    </row>
    <row r="942" spans="1:53">
      <c r="A942" s="33"/>
      <c r="B942" s="33"/>
      <c r="C942" s="33"/>
      <c r="D942" s="33"/>
      <c r="E942" s="33"/>
      <c r="F942" s="34">
        <v>927264000</v>
      </c>
      <c r="G942" s="33"/>
      <c r="H942" s="33"/>
      <c r="I942" s="33"/>
      <c r="J942" s="34">
        <v>290462797</v>
      </c>
      <c r="K942" s="29">
        <v>0</v>
      </c>
      <c r="L942" s="34" t="s">
        <v>775</v>
      </c>
      <c r="M942" s="33"/>
      <c r="N942" s="33"/>
      <c r="O942" s="33"/>
      <c r="P942" s="33"/>
      <c r="Q942" s="33"/>
      <c r="R942" s="34">
        <v>2292.06</v>
      </c>
      <c r="S942" s="34" t="s">
        <v>404</v>
      </c>
      <c r="T942" s="34" t="s">
        <v>404</v>
      </c>
      <c r="U942" s="34" t="s">
        <v>404</v>
      </c>
      <c r="V942" s="34">
        <v>113</v>
      </c>
      <c r="W942" s="34">
        <v>26609673</v>
      </c>
      <c r="X942" s="34">
        <v>1</v>
      </c>
      <c r="Y942" s="34">
        <v>61984</v>
      </c>
      <c r="Z942" s="35">
        <v>44761.875</v>
      </c>
      <c r="AA942" s="34" t="s">
        <v>405</v>
      </c>
      <c r="AB942" s="34">
        <v>0</v>
      </c>
      <c r="AC942" s="35"/>
      <c r="AD942" s="35">
        <v>44761.875</v>
      </c>
      <c r="AE942" s="35">
        <v>29979.916666666668</v>
      </c>
      <c r="AF942" s="35">
        <v>41428.875</v>
      </c>
      <c r="AG942" s="35"/>
      <c r="AH942" s="35">
        <v>41439.875</v>
      </c>
      <c r="AI942" s="34">
        <v>290462797</v>
      </c>
      <c r="AJ942" s="34">
        <v>4022</v>
      </c>
      <c r="AK942" s="34">
        <v>3579</v>
      </c>
      <c r="AL942" s="34">
        <v>35.79</v>
      </c>
      <c r="AM942" s="34">
        <v>3579</v>
      </c>
      <c r="AN942" s="34">
        <v>40.22</v>
      </c>
      <c r="AO942" s="34">
        <v>4022</v>
      </c>
      <c r="AP942" s="34" t="s">
        <v>389</v>
      </c>
      <c r="AQ942" s="34">
        <v>108</v>
      </c>
      <c r="AR942" s="34" t="s">
        <v>776</v>
      </c>
      <c r="AS942" s="34">
        <v>115622</v>
      </c>
      <c r="AT942" s="34">
        <v>1156.22</v>
      </c>
      <c r="AU942" s="34" t="s">
        <v>408</v>
      </c>
      <c r="AV942" s="43" t="s">
        <v>1079</v>
      </c>
      <c r="AW942" t="str">
        <f t="shared" si="42"/>
        <v>9272640002904627970HXRLXY FXRNXNDX XLX2292.06SIMSIMSIM1132660967316198444761.875GP1 - UEP - UNIAO DOS ESTUDANTES POTIGUAR - RN044761.87529979.916666666741428.87541439.8752904627974022357935.79357940.224022AMIL108GP1 - BLUE 400 NAC QC PJCA1156221156.22ATIVORepasse</v>
      </c>
      <c r="AX942">
        <f t="shared" si="44"/>
        <v>1</v>
      </c>
      <c r="AY942">
        <v>7</v>
      </c>
      <c r="AZ942">
        <v>1</v>
      </c>
      <c r="BA942">
        <f t="shared" si="43"/>
        <v>1</v>
      </c>
    </row>
    <row r="943" spans="1:53">
      <c r="A943" s="33"/>
      <c r="B943" s="33"/>
      <c r="C943" s="33"/>
      <c r="D943" s="33"/>
      <c r="E943" s="33"/>
      <c r="F943" s="34">
        <v>927264000</v>
      </c>
      <c r="G943" s="33"/>
      <c r="H943" s="33"/>
      <c r="I943" s="33"/>
      <c r="J943" s="34">
        <v>290462797</v>
      </c>
      <c r="K943" s="29">
        <v>0</v>
      </c>
      <c r="L943" s="34" t="s">
        <v>775</v>
      </c>
      <c r="M943" s="33"/>
      <c r="N943" s="33"/>
      <c r="O943" s="33"/>
      <c r="P943" s="33"/>
      <c r="Q943" s="33"/>
      <c r="R943" s="34">
        <v>2292.06</v>
      </c>
      <c r="S943" s="34" t="s">
        <v>404</v>
      </c>
      <c r="T943" s="34" t="s">
        <v>404</v>
      </c>
      <c r="U943" s="34" t="s">
        <v>404</v>
      </c>
      <c r="V943" s="34">
        <v>113</v>
      </c>
      <c r="W943" s="34">
        <v>26609673</v>
      </c>
      <c r="X943" s="34">
        <v>1</v>
      </c>
      <c r="Y943" s="34">
        <v>61984</v>
      </c>
      <c r="Z943" s="35">
        <v>44761.875</v>
      </c>
      <c r="AA943" s="34" t="s">
        <v>405</v>
      </c>
      <c r="AB943" s="34">
        <v>0</v>
      </c>
      <c r="AC943" s="35"/>
      <c r="AD943" s="35">
        <v>44761.875</v>
      </c>
      <c r="AE943" s="35">
        <v>29979.916666666668</v>
      </c>
      <c r="AF943" s="35">
        <v>41428.875</v>
      </c>
      <c r="AG943" s="35"/>
      <c r="AH943" s="35">
        <v>41439.875</v>
      </c>
      <c r="AI943" s="34">
        <v>290462797</v>
      </c>
      <c r="AJ943" s="34">
        <v>4022</v>
      </c>
      <c r="AK943" s="34">
        <v>3579</v>
      </c>
      <c r="AL943" s="34">
        <v>35.79</v>
      </c>
      <c r="AM943" s="34">
        <v>3579</v>
      </c>
      <c r="AN943" s="34">
        <v>40.22</v>
      </c>
      <c r="AO943" s="34">
        <v>4022</v>
      </c>
      <c r="AP943" s="34" t="s">
        <v>389</v>
      </c>
      <c r="AQ943" s="34">
        <v>108</v>
      </c>
      <c r="AR943" s="34" t="s">
        <v>776</v>
      </c>
      <c r="AS943" s="34">
        <v>115622</v>
      </c>
      <c r="AT943" s="34">
        <v>1156.22</v>
      </c>
      <c r="AU943" s="34" t="s">
        <v>408</v>
      </c>
      <c r="AV943" s="43" t="s">
        <v>1079</v>
      </c>
      <c r="AW943" t="str">
        <f t="shared" si="42"/>
        <v>9272640002904627970HXRLXY FXRNXNDX XLX2292.06SIMSIMSIM1132660967316198444761.875GP1 - UEP - UNIAO DOS ESTUDANTES POTIGUAR - RN044761.87529979.916666666741428.87541439.8752904627974022357935.79357940.224022AMIL108GP1 - BLUE 400 NAC QC PJCA1156221156.22ATIVORepasse</v>
      </c>
      <c r="AX943">
        <f t="shared" si="44"/>
        <v>1</v>
      </c>
      <c r="AY943">
        <v>7</v>
      </c>
      <c r="AZ943">
        <v>1</v>
      </c>
      <c r="BA943">
        <f t="shared" si="43"/>
        <v>1</v>
      </c>
    </row>
    <row r="944" spans="1:53">
      <c r="A944" s="33"/>
      <c r="B944" s="33"/>
      <c r="C944" s="33"/>
      <c r="D944" s="33"/>
      <c r="E944" s="33"/>
      <c r="F944" s="34">
        <v>927627000</v>
      </c>
      <c r="G944" s="33"/>
      <c r="H944" s="33"/>
      <c r="I944" s="33"/>
      <c r="J944" s="34">
        <v>290495431</v>
      </c>
      <c r="K944" s="29">
        <v>0</v>
      </c>
      <c r="L944" s="34" t="s">
        <v>777</v>
      </c>
      <c r="M944" s="33"/>
      <c r="N944" s="33"/>
      <c r="O944" s="33"/>
      <c r="P944" s="33"/>
      <c r="Q944" s="33"/>
      <c r="R944" s="34">
        <v>3932.36</v>
      </c>
      <c r="S944" s="34" t="s">
        <v>404</v>
      </c>
      <c r="T944" s="34" t="s">
        <v>404</v>
      </c>
      <c r="U944" s="34" t="s">
        <v>404</v>
      </c>
      <c r="V944" s="34">
        <v>119</v>
      </c>
      <c r="W944" s="34">
        <v>26650516</v>
      </c>
      <c r="X944" s="34">
        <v>1</v>
      </c>
      <c r="Y944" s="34">
        <v>62011</v>
      </c>
      <c r="Z944" s="35">
        <v>44761.875</v>
      </c>
      <c r="AA944" s="34" t="s">
        <v>417</v>
      </c>
      <c r="AB944" s="34">
        <v>0</v>
      </c>
      <c r="AC944" s="35">
        <v>44756.875</v>
      </c>
      <c r="AD944" s="35">
        <v>44761.875</v>
      </c>
      <c r="AE944" s="35">
        <v>28430.916666666668</v>
      </c>
      <c r="AF944" s="35">
        <v>44756.875</v>
      </c>
      <c r="AG944" s="35"/>
      <c r="AH944" s="35">
        <v>41469.875</v>
      </c>
      <c r="AI944" s="34"/>
      <c r="AJ944" s="34">
        <v>0</v>
      </c>
      <c r="AK944" s="34">
        <v>0</v>
      </c>
      <c r="AL944" s="34">
        <v>0</v>
      </c>
      <c r="AM944" s="34">
        <v>0</v>
      </c>
      <c r="AN944" s="34">
        <v>0</v>
      </c>
      <c r="AO944" s="34">
        <v>0</v>
      </c>
      <c r="AP944" s="34" t="s">
        <v>389</v>
      </c>
      <c r="AQ944" s="34">
        <v>107</v>
      </c>
      <c r="AR944" s="34" t="s">
        <v>422</v>
      </c>
      <c r="AS944" s="34">
        <v>436494</v>
      </c>
      <c r="AT944" s="34">
        <v>4364.9399999999996</v>
      </c>
      <c r="AU944" s="34" t="s">
        <v>391</v>
      </c>
      <c r="AV944" s="43" t="s">
        <v>1079</v>
      </c>
      <c r="AW944" t="str">
        <f t="shared" si="42"/>
        <v>9276270002904954310DXNXXLX DX NXWXMXNTX WXMX3932.36SIMSIMSIM1192665051616201144761.875GP2 - FETRACOM - TRABALHADORES DO COMERCIO DE BENS044756.87544761.87528430.916666666744756.87541469.875000000AMIL107GP2 - BLUE PLUS 400 QP4364944364.94INATIVORepasse</v>
      </c>
      <c r="AX944">
        <f t="shared" si="44"/>
        <v>0</v>
      </c>
      <c r="AY944">
        <v>7</v>
      </c>
      <c r="AZ944">
        <v>1</v>
      </c>
      <c r="BA944">
        <f t="shared" si="43"/>
        <v>0</v>
      </c>
    </row>
    <row r="945" spans="1:53">
      <c r="A945" s="33"/>
      <c r="B945" s="33"/>
      <c r="C945" s="33"/>
      <c r="D945" s="33"/>
      <c r="E945" s="33"/>
      <c r="F945" s="36">
        <v>927627000</v>
      </c>
      <c r="G945" s="33"/>
      <c r="H945" s="33"/>
      <c r="I945" s="33"/>
      <c r="J945" s="36">
        <v>290495431</v>
      </c>
      <c r="K945" s="30">
        <v>0</v>
      </c>
      <c r="L945" s="36" t="s">
        <v>777</v>
      </c>
      <c r="M945" s="33"/>
      <c r="N945" s="33"/>
      <c r="O945" s="33"/>
      <c r="P945" s="33"/>
      <c r="Q945" s="33"/>
      <c r="R945" s="36">
        <v>3932.36</v>
      </c>
      <c r="S945" s="36" t="s">
        <v>404</v>
      </c>
      <c r="T945" s="36" t="s">
        <v>404</v>
      </c>
      <c r="U945" s="36" t="s">
        <v>404</v>
      </c>
      <c r="V945" s="36">
        <v>119</v>
      </c>
      <c r="W945" s="36">
        <v>26650516</v>
      </c>
      <c r="X945" s="36">
        <v>1</v>
      </c>
      <c r="Y945" s="36">
        <v>62011</v>
      </c>
      <c r="Z945" s="37">
        <v>44761.875</v>
      </c>
      <c r="AA945" s="36" t="s">
        <v>417</v>
      </c>
      <c r="AB945" s="36">
        <v>0</v>
      </c>
      <c r="AC945" s="37">
        <v>44756.875</v>
      </c>
      <c r="AD945" s="37">
        <v>44761.875</v>
      </c>
      <c r="AE945" s="37">
        <v>28430.916666666668</v>
      </c>
      <c r="AF945" s="37">
        <v>44756.875</v>
      </c>
      <c r="AG945" s="37"/>
      <c r="AH945" s="37">
        <v>41469.875</v>
      </c>
      <c r="AI945" s="36"/>
      <c r="AJ945" s="36">
        <v>0</v>
      </c>
      <c r="AK945" s="36">
        <v>0</v>
      </c>
      <c r="AL945" s="36">
        <v>0</v>
      </c>
      <c r="AM945" s="36">
        <v>0</v>
      </c>
      <c r="AN945" s="36">
        <v>0</v>
      </c>
      <c r="AO945" s="36">
        <v>0</v>
      </c>
      <c r="AP945" s="36" t="s">
        <v>389</v>
      </c>
      <c r="AQ945" s="36">
        <v>107</v>
      </c>
      <c r="AR945" s="36" t="s">
        <v>422</v>
      </c>
      <c r="AS945" s="36">
        <v>436494</v>
      </c>
      <c r="AT945" s="36">
        <v>4364.9399999999996</v>
      </c>
      <c r="AU945" s="36" t="s">
        <v>391</v>
      </c>
      <c r="AV945" s="43" t="s">
        <v>1079</v>
      </c>
      <c r="AW945" t="str">
        <f t="shared" si="42"/>
        <v>9276270002904954310DXNXXLX DX NXWXMXNTX WXMX3932.36SIMSIMSIM1192665051616201144761.875GP2 - FETRACOM - TRABALHADORES DO COMERCIO DE BENS044756.87544761.87528430.916666666744756.87541469.875000000AMIL107GP2 - BLUE PLUS 400 QP4364944364.94INATIVORepasse</v>
      </c>
      <c r="AX945">
        <f t="shared" si="44"/>
        <v>1</v>
      </c>
      <c r="AY945">
        <v>7</v>
      </c>
      <c r="AZ945">
        <v>1</v>
      </c>
      <c r="BA945">
        <f t="shared" si="43"/>
        <v>1</v>
      </c>
    </row>
    <row r="946" spans="1:53">
      <c r="A946" s="33"/>
      <c r="B946" s="33"/>
      <c r="C946" s="33"/>
      <c r="D946" s="33"/>
      <c r="E946" s="33"/>
      <c r="F946" s="36">
        <v>927627000</v>
      </c>
      <c r="G946" s="33"/>
      <c r="H946" s="33"/>
      <c r="I946" s="33"/>
      <c r="J946" s="36">
        <v>290495431</v>
      </c>
      <c r="K946" s="30">
        <v>0</v>
      </c>
      <c r="L946" s="36" t="s">
        <v>777</v>
      </c>
      <c r="M946" s="33"/>
      <c r="N946" s="33"/>
      <c r="O946" s="33"/>
      <c r="P946" s="33"/>
      <c r="Q946" s="33"/>
      <c r="R946" s="36">
        <v>3932.36</v>
      </c>
      <c r="S946" s="36" t="s">
        <v>404</v>
      </c>
      <c r="T946" s="36" t="s">
        <v>404</v>
      </c>
      <c r="U946" s="36" t="s">
        <v>404</v>
      </c>
      <c r="V946" s="36">
        <v>119</v>
      </c>
      <c r="W946" s="36">
        <v>26650516</v>
      </c>
      <c r="X946" s="36">
        <v>1</v>
      </c>
      <c r="Y946" s="36">
        <v>62011</v>
      </c>
      <c r="Z946" s="37">
        <v>44761.875</v>
      </c>
      <c r="AA946" s="36" t="s">
        <v>417</v>
      </c>
      <c r="AB946" s="36">
        <v>0</v>
      </c>
      <c r="AC946" s="37">
        <v>44756.875</v>
      </c>
      <c r="AD946" s="37">
        <v>44761.875</v>
      </c>
      <c r="AE946" s="37">
        <v>28430.916666666668</v>
      </c>
      <c r="AF946" s="37">
        <v>44756.875</v>
      </c>
      <c r="AG946" s="37"/>
      <c r="AH946" s="37">
        <v>41469.875</v>
      </c>
      <c r="AI946" s="36"/>
      <c r="AJ946" s="36">
        <v>0</v>
      </c>
      <c r="AK946" s="36">
        <v>0</v>
      </c>
      <c r="AL946" s="36">
        <v>0</v>
      </c>
      <c r="AM946" s="36">
        <v>0</v>
      </c>
      <c r="AN946" s="36">
        <v>0</v>
      </c>
      <c r="AO946" s="36">
        <v>0</v>
      </c>
      <c r="AP946" s="36" t="s">
        <v>389</v>
      </c>
      <c r="AQ946" s="36">
        <v>107</v>
      </c>
      <c r="AR946" s="36" t="s">
        <v>422</v>
      </c>
      <c r="AS946" s="36">
        <v>436494</v>
      </c>
      <c r="AT946" s="36">
        <v>4364.9399999999996</v>
      </c>
      <c r="AU946" s="36" t="s">
        <v>391</v>
      </c>
      <c r="AV946" s="43" t="s">
        <v>1079</v>
      </c>
      <c r="AW946" t="str">
        <f t="shared" si="42"/>
        <v>9276270002904954310DXNXXLX DX NXWXMXNTX WXMX3932.36SIMSIMSIM1192665051616201144761.875GP2 - FETRACOM - TRABALHADORES DO COMERCIO DE BENS044756.87544761.87528430.916666666744756.87541469.875000000AMIL107GP2 - BLUE PLUS 400 QP4364944364.94INATIVORepasse</v>
      </c>
      <c r="AX946">
        <f t="shared" si="44"/>
        <v>1</v>
      </c>
      <c r="AY946">
        <v>7</v>
      </c>
      <c r="AZ946">
        <v>1</v>
      </c>
      <c r="BA946">
        <f t="shared" si="43"/>
        <v>1</v>
      </c>
    </row>
    <row r="947" spans="1:53">
      <c r="A947" s="33"/>
      <c r="B947" s="33"/>
      <c r="C947" s="33"/>
      <c r="D947" s="33"/>
      <c r="E947" s="33"/>
      <c r="F947" s="36">
        <v>927630000</v>
      </c>
      <c r="G947" s="33"/>
      <c r="H947" s="33"/>
      <c r="I947" s="33"/>
      <c r="J947" s="36">
        <v>290568099</v>
      </c>
      <c r="K947" s="30">
        <v>0</v>
      </c>
      <c r="L947" s="36" t="s">
        <v>780</v>
      </c>
      <c r="M947" s="33"/>
      <c r="N947" s="33"/>
      <c r="O947" s="33"/>
      <c r="P947" s="33"/>
      <c r="Q947" s="33"/>
      <c r="R947" s="36">
        <v>3157.14</v>
      </c>
      <c r="S947" s="36" t="s">
        <v>404</v>
      </c>
      <c r="T947" s="36" t="s">
        <v>386</v>
      </c>
      <c r="U947" s="36" t="s">
        <v>386</v>
      </c>
      <c r="V947" s="36">
        <v>116</v>
      </c>
      <c r="W947" s="36">
        <v>26651200</v>
      </c>
      <c r="X947" s="36">
        <v>1</v>
      </c>
      <c r="Y947" s="36">
        <v>62263</v>
      </c>
      <c r="Z947" s="37">
        <v>44761.875</v>
      </c>
      <c r="AA947" s="36" t="s">
        <v>414</v>
      </c>
      <c r="AB947" s="36">
        <v>0</v>
      </c>
      <c r="AC947" s="37">
        <v>44693.875</v>
      </c>
      <c r="AD947" s="37">
        <v>44761.875</v>
      </c>
      <c r="AE947" s="37">
        <v>21717.875</v>
      </c>
      <c r="AF947" s="37">
        <v>44693.875</v>
      </c>
      <c r="AG947" s="37"/>
      <c r="AH947" s="37">
        <v>41531.875</v>
      </c>
      <c r="AI947" s="36"/>
      <c r="AJ947" s="36">
        <v>0</v>
      </c>
      <c r="AK947" s="36">
        <v>0</v>
      </c>
      <c r="AL947" s="36">
        <v>0</v>
      </c>
      <c r="AM947" s="36">
        <v>0</v>
      </c>
      <c r="AN947" s="36">
        <v>0</v>
      </c>
      <c r="AO947" s="36">
        <v>0</v>
      </c>
      <c r="AP947" s="36" t="s">
        <v>389</v>
      </c>
      <c r="AQ947" s="36">
        <v>105</v>
      </c>
      <c r="AR947" s="36" t="s">
        <v>781</v>
      </c>
      <c r="AS947" s="36">
        <v>350441</v>
      </c>
      <c r="AT947" s="36">
        <v>3504.41</v>
      </c>
      <c r="AU947" s="36" t="s">
        <v>391</v>
      </c>
      <c r="AV947" s="43" t="s">
        <v>1079</v>
      </c>
      <c r="AW947" t="str">
        <f t="shared" si="42"/>
        <v>9276300002905680990TXLMX LUWXX FXRRXXRX DX MXLX3157.14SIMNÃONÃO1162665120016226344761.875GP2 - FACERN - FEDERACAO DAS ASSOCIACOES COMERCIAI044693.87544761.87521717.87544693.87541531.875000000AMIL105GP2 - MEDIAL 200 QC3504413504.41INATIVORepasse</v>
      </c>
      <c r="AX947">
        <f t="shared" si="44"/>
        <v>0</v>
      </c>
      <c r="AY947">
        <v>7</v>
      </c>
      <c r="AZ947">
        <v>1</v>
      </c>
      <c r="BA947">
        <f t="shared" si="43"/>
        <v>0</v>
      </c>
    </row>
    <row r="948" spans="1:53">
      <c r="A948" s="33"/>
      <c r="B948" s="33"/>
      <c r="C948" s="33"/>
      <c r="D948" s="33"/>
      <c r="E948" s="33"/>
      <c r="F948" s="34">
        <v>927630000</v>
      </c>
      <c r="G948" s="33"/>
      <c r="H948" s="33"/>
      <c r="I948" s="33"/>
      <c r="J948" s="34">
        <v>290568099</v>
      </c>
      <c r="K948" s="29">
        <v>0</v>
      </c>
      <c r="L948" s="34" t="s">
        <v>780</v>
      </c>
      <c r="M948" s="33"/>
      <c r="N948" s="33"/>
      <c r="O948" s="33"/>
      <c r="P948" s="33"/>
      <c r="Q948" s="33"/>
      <c r="R948" s="34">
        <v>3157.14</v>
      </c>
      <c r="S948" s="34" t="s">
        <v>404</v>
      </c>
      <c r="T948" s="34" t="s">
        <v>386</v>
      </c>
      <c r="U948" s="34" t="s">
        <v>386</v>
      </c>
      <c r="V948" s="34">
        <v>116</v>
      </c>
      <c r="W948" s="34">
        <v>26651200</v>
      </c>
      <c r="X948" s="34">
        <v>1</v>
      </c>
      <c r="Y948" s="34">
        <v>62263</v>
      </c>
      <c r="Z948" s="35">
        <v>44761.875</v>
      </c>
      <c r="AA948" s="34" t="s">
        <v>414</v>
      </c>
      <c r="AB948" s="34">
        <v>0</v>
      </c>
      <c r="AC948" s="35">
        <v>44693.875</v>
      </c>
      <c r="AD948" s="35">
        <v>44761.875</v>
      </c>
      <c r="AE948" s="35">
        <v>21717.875</v>
      </c>
      <c r="AF948" s="35">
        <v>44693.875</v>
      </c>
      <c r="AG948" s="35"/>
      <c r="AH948" s="35">
        <v>41531.875</v>
      </c>
      <c r="AI948" s="34"/>
      <c r="AJ948" s="34">
        <v>0</v>
      </c>
      <c r="AK948" s="34">
        <v>0</v>
      </c>
      <c r="AL948" s="34">
        <v>0</v>
      </c>
      <c r="AM948" s="34">
        <v>0</v>
      </c>
      <c r="AN948" s="34">
        <v>0</v>
      </c>
      <c r="AO948" s="34">
        <v>0</v>
      </c>
      <c r="AP948" s="34" t="s">
        <v>389</v>
      </c>
      <c r="AQ948" s="34">
        <v>105</v>
      </c>
      <c r="AR948" s="34" t="s">
        <v>781</v>
      </c>
      <c r="AS948" s="34">
        <v>350441</v>
      </c>
      <c r="AT948" s="34">
        <v>3504.41</v>
      </c>
      <c r="AU948" s="34" t="s">
        <v>391</v>
      </c>
      <c r="AV948" s="43" t="s">
        <v>1079</v>
      </c>
      <c r="AW948" t="str">
        <f t="shared" si="42"/>
        <v>9276300002905680990TXLMX LUWXX FXRRXXRX DX MXLX3157.14SIMNÃONÃO1162665120016226344761.875GP2 - FACERN - FEDERACAO DAS ASSOCIACOES COMERCIAI044693.87544761.87521717.87544693.87541531.875000000AMIL105GP2 - MEDIAL 200 QC3504413504.41INATIVORepasse</v>
      </c>
      <c r="AX948">
        <f t="shared" si="44"/>
        <v>1</v>
      </c>
      <c r="AY948">
        <v>7</v>
      </c>
      <c r="AZ948">
        <v>1</v>
      </c>
      <c r="BA948">
        <f t="shared" si="43"/>
        <v>1</v>
      </c>
    </row>
    <row r="949" spans="1:53">
      <c r="A949" s="33"/>
      <c r="B949" s="33"/>
      <c r="C949" s="33"/>
      <c r="D949" s="33"/>
      <c r="E949" s="33"/>
      <c r="F949" s="34">
        <v>927630000</v>
      </c>
      <c r="G949" s="33"/>
      <c r="H949" s="33"/>
      <c r="I949" s="33"/>
      <c r="J949" s="34">
        <v>290568099</v>
      </c>
      <c r="K949" s="29">
        <v>0</v>
      </c>
      <c r="L949" s="34" t="s">
        <v>780</v>
      </c>
      <c r="M949" s="33"/>
      <c r="N949" s="33"/>
      <c r="O949" s="33"/>
      <c r="P949" s="33"/>
      <c r="Q949" s="33"/>
      <c r="R949" s="34">
        <v>3157.14</v>
      </c>
      <c r="S949" s="34" t="s">
        <v>404</v>
      </c>
      <c r="T949" s="34" t="s">
        <v>386</v>
      </c>
      <c r="U949" s="34" t="s">
        <v>386</v>
      </c>
      <c r="V949" s="34">
        <v>116</v>
      </c>
      <c r="W949" s="34">
        <v>26651200</v>
      </c>
      <c r="X949" s="34">
        <v>1</v>
      </c>
      <c r="Y949" s="34">
        <v>62263</v>
      </c>
      <c r="Z949" s="35">
        <v>44761.875</v>
      </c>
      <c r="AA949" s="34" t="s">
        <v>414</v>
      </c>
      <c r="AB949" s="34">
        <v>0</v>
      </c>
      <c r="AC949" s="35">
        <v>44693.875</v>
      </c>
      <c r="AD949" s="35">
        <v>44761.875</v>
      </c>
      <c r="AE949" s="35">
        <v>21717.875</v>
      </c>
      <c r="AF949" s="35">
        <v>44693.875</v>
      </c>
      <c r="AG949" s="35"/>
      <c r="AH949" s="35">
        <v>41531.875</v>
      </c>
      <c r="AI949" s="34"/>
      <c r="AJ949" s="34">
        <v>0</v>
      </c>
      <c r="AK949" s="34">
        <v>0</v>
      </c>
      <c r="AL949" s="34">
        <v>0</v>
      </c>
      <c r="AM949" s="34">
        <v>0</v>
      </c>
      <c r="AN949" s="34">
        <v>0</v>
      </c>
      <c r="AO949" s="34">
        <v>0</v>
      </c>
      <c r="AP949" s="34" t="s">
        <v>389</v>
      </c>
      <c r="AQ949" s="34">
        <v>105</v>
      </c>
      <c r="AR949" s="34" t="s">
        <v>781</v>
      </c>
      <c r="AS949" s="34">
        <v>350441</v>
      </c>
      <c r="AT949" s="34">
        <v>3504.41</v>
      </c>
      <c r="AU949" s="34" t="s">
        <v>391</v>
      </c>
      <c r="AV949" s="43" t="s">
        <v>1079</v>
      </c>
      <c r="AW949" t="str">
        <f t="shared" si="42"/>
        <v>9276300002905680990TXLMX LUWXX FXRRXXRX DX MXLX3157.14SIMNÃONÃO1162665120016226344761.875GP2 - FACERN - FEDERACAO DAS ASSOCIACOES COMERCIAI044693.87544761.87521717.87544693.87541531.875000000AMIL105GP2 - MEDIAL 200 QC3504413504.41INATIVORepasse</v>
      </c>
      <c r="AX949">
        <f t="shared" si="44"/>
        <v>1</v>
      </c>
      <c r="AY949">
        <v>7</v>
      </c>
      <c r="AZ949">
        <v>1</v>
      </c>
      <c r="BA949">
        <f t="shared" si="43"/>
        <v>1</v>
      </c>
    </row>
    <row r="950" spans="1:53">
      <c r="A950" s="33"/>
      <c r="B950" s="33"/>
      <c r="C950" s="33"/>
      <c r="D950" s="33"/>
      <c r="E950" s="33"/>
      <c r="F950" s="34">
        <v>927627000</v>
      </c>
      <c r="G950" s="33"/>
      <c r="H950" s="33"/>
      <c r="I950" s="33"/>
      <c r="J950" s="34">
        <v>290613159</v>
      </c>
      <c r="K950" s="29">
        <v>0</v>
      </c>
      <c r="L950" s="34" t="s">
        <v>782</v>
      </c>
      <c r="M950" s="33"/>
      <c r="N950" s="33"/>
      <c r="O950" s="33"/>
      <c r="P950" s="33"/>
      <c r="Q950" s="33"/>
      <c r="R950" s="34">
        <v>6726.78</v>
      </c>
      <c r="S950" s="34" t="s">
        <v>404</v>
      </c>
      <c r="T950" s="34" t="s">
        <v>404</v>
      </c>
      <c r="U950" s="34" t="s">
        <v>404</v>
      </c>
      <c r="V950" s="34">
        <v>119</v>
      </c>
      <c r="W950" s="34">
        <v>26647047</v>
      </c>
      <c r="X950" s="34">
        <v>1</v>
      </c>
      <c r="Y950" s="34">
        <v>62349</v>
      </c>
      <c r="Z950" s="35">
        <v>44761.875</v>
      </c>
      <c r="AA950" s="34" t="s">
        <v>417</v>
      </c>
      <c r="AB950" s="34">
        <v>0</v>
      </c>
      <c r="AC950" s="35"/>
      <c r="AD950" s="35">
        <v>44761.875</v>
      </c>
      <c r="AE950" s="35">
        <v>20933.875</v>
      </c>
      <c r="AF950" s="35">
        <v>44062.875</v>
      </c>
      <c r="AG950" s="35"/>
      <c r="AH950" s="35">
        <v>41561.875</v>
      </c>
      <c r="AI950" s="34"/>
      <c r="AJ950" s="34">
        <v>0</v>
      </c>
      <c r="AK950" s="34">
        <v>0</v>
      </c>
      <c r="AL950" s="34">
        <v>0</v>
      </c>
      <c r="AM950" s="34">
        <v>0</v>
      </c>
      <c r="AN950" s="34">
        <v>0</v>
      </c>
      <c r="AO950" s="34">
        <v>0</v>
      </c>
      <c r="AP950" s="34" t="s">
        <v>389</v>
      </c>
      <c r="AQ950" s="34">
        <v>104</v>
      </c>
      <c r="AR950" s="34" t="s">
        <v>783</v>
      </c>
      <c r="AS950" s="34">
        <v>139408</v>
      </c>
      <c r="AT950" s="34">
        <v>1394.08</v>
      </c>
      <c r="AU950" s="34" t="s">
        <v>408</v>
      </c>
      <c r="AV950" s="43" t="s">
        <v>1079</v>
      </c>
      <c r="AW950" t="str">
        <f t="shared" si="42"/>
        <v>9276270002906131590XXXW XLVX XNGXXRX FXLHX6726.78SIMSIMSIM1192664704716234944761.875GP2 - FETRACOM - TRABALHADORES DO COMERCIO DE BENS044761.87520933.87544062.87541561.875000000AMIL104GP2 - BLUE PLUS 200 QC1394081394.08ATIVORepasse</v>
      </c>
      <c r="AX950">
        <f t="shared" si="44"/>
        <v>0</v>
      </c>
      <c r="AY950">
        <v>7</v>
      </c>
      <c r="AZ950">
        <v>1</v>
      </c>
      <c r="BA950">
        <f t="shared" si="43"/>
        <v>0</v>
      </c>
    </row>
    <row r="951" spans="1:53">
      <c r="A951" s="33"/>
      <c r="B951" s="33"/>
      <c r="C951" s="33"/>
      <c r="D951" s="33"/>
      <c r="E951" s="33"/>
      <c r="F951" s="36">
        <v>927627000</v>
      </c>
      <c r="G951" s="33"/>
      <c r="H951" s="33"/>
      <c r="I951" s="33"/>
      <c r="J951" s="36">
        <v>290613159</v>
      </c>
      <c r="K951" s="30">
        <v>0</v>
      </c>
      <c r="L951" s="36" t="s">
        <v>782</v>
      </c>
      <c r="M951" s="33"/>
      <c r="N951" s="33"/>
      <c r="O951" s="33"/>
      <c r="P951" s="33"/>
      <c r="Q951" s="33"/>
      <c r="R951" s="36">
        <v>6726.78</v>
      </c>
      <c r="S951" s="36" t="s">
        <v>404</v>
      </c>
      <c r="T951" s="36" t="s">
        <v>404</v>
      </c>
      <c r="U951" s="36" t="s">
        <v>404</v>
      </c>
      <c r="V951" s="36">
        <v>119</v>
      </c>
      <c r="W951" s="36">
        <v>26647047</v>
      </c>
      <c r="X951" s="36">
        <v>1</v>
      </c>
      <c r="Y951" s="36">
        <v>62349</v>
      </c>
      <c r="Z951" s="37">
        <v>44761.875</v>
      </c>
      <c r="AA951" s="36" t="s">
        <v>417</v>
      </c>
      <c r="AB951" s="36">
        <v>0</v>
      </c>
      <c r="AC951" s="37"/>
      <c r="AD951" s="37">
        <v>44761.875</v>
      </c>
      <c r="AE951" s="37">
        <v>20933.875</v>
      </c>
      <c r="AF951" s="37">
        <v>44062.875</v>
      </c>
      <c r="AG951" s="37"/>
      <c r="AH951" s="37">
        <v>41561.875</v>
      </c>
      <c r="AI951" s="36"/>
      <c r="AJ951" s="36">
        <v>0</v>
      </c>
      <c r="AK951" s="36">
        <v>0</v>
      </c>
      <c r="AL951" s="36">
        <v>0</v>
      </c>
      <c r="AM951" s="36">
        <v>0</v>
      </c>
      <c r="AN951" s="36">
        <v>0</v>
      </c>
      <c r="AO951" s="36">
        <v>0</v>
      </c>
      <c r="AP951" s="36" t="s">
        <v>389</v>
      </c>
      <c r="AQ951" s="36">
        <v>104</v>
      </c>
      <c r="AR951" s="36" t="s">
        <v>783</v>
      </c>
      <c r="AS951" s="36">
        <v>139408</v>
      </c>
      <c r="AT951" s="36">
        <v>1394.08</v>
      </c>
      <c r="AU951" s="36" t="s">
        <v>408</v>
      </c>
      <c r="AV951" s="43" t="s">
        <v>1079</v>
      </c>
      <c r="AW951" t="str">
        <f t="shared" si="42"/>
        <v>9276270002906131590XXXW XLVX XNGXXRX FXLHX6726.78SIMSIMSIM1192664704716234944761.875GP2 - FETRACOM - TRABALHADORES DO COMERCIO DE BENS044761.87520933.87544062.87541561.875000000AMIL104GP2 - BLUE PLUS 200 QC1394081394.08ATIVORepasse</v>
      </c>
      <c r="AX951">
        <f t="shared" si="44"/>
        <v>1</v>
      </c>
      <c r="AY951">
        <v>7</v>
      </c>
      <c r="AZ951">
        <v>1</v>
      </c>
      <c r="BA951">
        <f t="shared" si="43"/>
        <v>1</v>
      </c>
    </row>
    <row r="952" spans="1:53">
      <c r="A952" s="33"/>
      <c r="B952" s="33"/>
      <c r="C952" s="33"/>
      <c r="D952" s="33"/>
      <c r="E952" s="33"/>
      <c r="F952" s="36">
        <v>927627000</v>
      </c>
      <c r="G952" s="33"/>
      <c r="H952" s="33"/>
      <c r="I952" s="33"/>
      <c r="J952" s="36">
        <v>290613159</v>
      </c>
      <c r="K952" s="30">
        <v>0</v>
      </c>
      <c r="L952" s="36" t="s">
        <v>782</v>
      </c>
      <c r="M952" s="33"/>
      <c r="N952" s="33"/>
      <c r="O952" s="33"/>
      <c r="P952" s="33"/>
      <c r="Q952" s="33"/>
      <c r="R952" s="36">
        <v>6726.78</v>
      </c>
      <c r="S952" s="36" t="s">
        <v>404</v>
      </c>
      <c r="T952" s="36" t="s">
        <v>404</v>
      </c>
      <c r="U952" s="36" t="s">
        <v>404</v>
      </c>
      <c r="V952" s="36">
        <v>119</v>
      </c>
      <c r="W952" s="36">
        <v>26647047</v>
      </c>
      <c r="X952" s="36">
        <v>1</v>
      </c>
      <c r="Y952" s="36">
        <v>62349</v>
      </c>
      <c r="Z952" s="37">
        <v>44761.875</v>
      </c>
      <c r="AA952" s="36" t="s">
        <v>417</v>
      </c>
      <c r="AB952" s="36">
        <v>0</v>
      </c>
      <c r="AC952" s="37"/>
      <c r="AD952" s="37">
        <v>44761.875</v>
      </c>
      <c r="AE952" s="37">
        <v>20933.875</v>
      </c>
      <c r="AF952" s="37">
        <v>44062.875</v>
      </c>
      <c r="AG952" s="37"/>
      <c r="AH952" s="37">
        <v>41561.875</v>
      </c>
      <c r="AI952" s="36"/>
      <c r="AJ952" s="36">
        <v>0</v>
      </c>
      <c r="AK952" s="36">
        <v>0</v>
      </c>
      <c r="AL952" s="36">
        <v>0</v>
      </c>
      <c r="AM952" s="36">
        <v>0</v>
      </c>
      <c r="AN952" s="36">
        <v>0</v>
      </c>
      <c r="AO952" s="36">
        <v>0</v>
      </c>
      <c r="AP952" s="36" t="s">
        <v>389</v>
      </c>
      <c r="AQ952" s="36">
        <v>104</v>
      </c>
      <c r="AR952" s="36" t="s">
        <v>783</v>
      </c>
      <c r="AS952" s="36">
        <v>139408</v>
      </c>
      <c r="AT952" s="36">
        <v>1394.08</v>
      </c>
      <c r="AU952" s="36" t="s">
        <v>408</v>
      </c>
      <c r="AV952" s="43" t="s">
        <v>1079</v>
      </c>
      <c r="AW952" t="str">
        <f t="shared" si="42"/>
        <v>9276270002906131590XXXW XLVX XNGXXRX FXLHX6726.78SIMSIMSIM1192664704716234944761.875GP2 - FETRACOM - TRABALHADORES DO COMERCIO DE BENS044761.87520933.87544062.87541561.875000000AMIL104GP2 - BLUE PLUS 200 QC1394081394.08ATIVORepasse</v>
      </c>
      <c r="AX952">
        <f t="shared" si="44"/>
        <v>1</v>
      </c>
      <c r="AY952">
        <v>7</v>
      </c>
      <c r="AZ952">
        <v>1</v>
      </c>
      <c r="BA952">
        <f t="shared" si="43"/>
        <v>1</v>
      </c>
    </row>
    <row r="953" spans="1:53">
      <c r="A953" s="33"/>
      <c r="B953" s="33"/>
      <c r="C953" s="33"/>
      <c r="D953" s="33"/>
      <c r="E953" s="33"/>
      <c r="F953" s="36">
        <v>927632000</v>
      </c>
      <c r="G953" s="33"/>
      <c r="H953" s="33"/>
      <c r="I953" s="33"/>
      <c r="J953" s="36">
        <v>290750830</v>
      </c>
      <c r="K953" s="30">
        <v>0</v>
      </c>
      <c r="L953" s="36" t="s">
        <v>785</v>
      </c>
      <c r="M953" s="33"/>
      <c r="N953" s="33"/>
      <c r="O953" s="33"/>
      <c r="P953" s="33"/>
      <c r="Q953" s="33"/>
      <c r="R953" s="36">
        <v>9609.99</v>
      </c>
      <c r="S953" s="36" t="s">
        <v>404</v>
      </c>
      <c r="T953" s="36" t="s">
        <v>404</v>
      </c>
      <c r="U953" s="36" t="s">
        <v>404</v>
      </c>
      <c r="V953" s="36">
        <v>122</v>
      </c>
      <c r="W953" s="36">
        <v>26650516</v>
      </c>
      <c r="X953" s="36">
        <v>1</v>
      </c>
      <c r="Y953" s="36">
        <v>62556</v>
      </c>
      <c r="Z953" s="37">
        <v>44761.875</v>
      </c>
      <c r="AA953" s="36" t="s">
        <v>784</v>
      </c>
      <c r="AB953" s="36">
        <v>0</v>
      </c>
      <c r="AC953" s="37"/>
      <c r="AD953" s="37">
        <v>44761.875</v>
      </c>
      <c r="AE953" s="37">
        <v>20799.916666666668</v>
      </c>
      <c r="AF953" s="37">
        <v>44511.875</v>
      </c>
      <c r="AG953" s="37">
        <v>44511.875</v>
      </c>
      <c r="AH953" s="37">
        <v>41592.916666666664</v>
      </c>
      <c r="AI953" s="36"/>
      <c r="AJ953" s="36">
        <v>0</v>
      </c>
      <c r="AK953" s="36">
        <v>0</v>
      </c>
      <c r="AL953" s="36">
        <v>0</v>
      </c>
      <c r="AM953" s="36">
        <v>0</v>
      </c>
      <c r="AN953" s="36">
        <v>0</v>
      </c>
      <c r="AO953" s="36">
        <v>0</v>
      </c>
      <c r="AP953" s="36" t="s">
        <v>389</v>
      </c>
      <c r="AQ953" s="36">
        <v>103</v>
      </c>
      <c r="AR953" s="36" t="s">
        <v>422</v>
      </c>
      <c r="AS953" s="36">
        <v>133195</v>
      </c>
      <c r="AT953" s="36">
        <v>1331.95</v>
      </c>
      <c r="AU953" s="36" t="s">
        <v>408</v>
      </c>
      <c r="AV953" s="43" t="s">
        <v>1079</v>
      </c>
      <c r="AW953" t="str">
        <f t="shared" si="42"/>
        <v>9276320002907508300NXLXN GUXDX DX WXRVXLHX9609.99SIMSIMSIM1222665051616255644761.875GP2 - SINSP - SERVIDORES PUBLICOS DA ADMINISTRACAO044761.87520799.916666666744511.87544511.87541592.9166666667000000AMIL103GP2 - BLUE PLUS 400 QP1331951331.95ATIVORepasse</v>
      </c>
      <c r="AX953">
        <f t="shared" si="44"/>
        <v>0</v>
      </c>
      <c r="AY953">
        <v>7</v>
      </c>
      <c r="AZ953">
        <v>1</v>
      </c>
      <c r="BA953">
        <f t="shared" si="43"/>
        <v>0</v>
      </c>
    </row>
    <row r="954" spans="1:53">
      <c r="A954" s="33"/>
      <c r="B954" s="33"/>
      <c r="C954" s="33"/>
      <c r="D954" s="33"/>
      <c r="E954" s="33"/>
      <c r="F954" s="34">
        <v>927632000</v>
      </c>
      <c r="G954" s="33"/>
      <c r="H954" s="33"/>
      <c r="I954" s="33"/>
      <c r="J954" s="34">
        <v>290750830</v>
      </c>
      <c r="K954" s="29">
        <v>0</v>
      </c>
      <c r="L954" s="34" t="s">
        <v>785</v>
      </c>
      <c r="M954" s="33"/>
      <c r="N954" s="33"/>
      <c r="O954" s="33"/>
      <c r="P954" s="33"/>
      <c r="Q954" s="33"/>
      <c r="R954" s="34">
        <v>9609.99</v>
      </c>
      <c r="S954" s="34" t="s">
        <v>404</v>
      </c>
      <c r="T954" s="34" t="s">
        <v>404</v>
      </c>
      <c r="U954" s="34" t="s">
        <v>404</v>
      </c>
      <c r="V954" s="34">
        <v>122</v>
      </c>
      <c r="W954" s="34">
        <v>26650516</v>
      </c>
      <c r="X954" s="34">
        <v>1</v>
      </c>
      <c r="Y954" s="34">
        <v>62556</v>
      </c>
      <c r="Z954" s="35">
        <v>44761.875</v>
      </c>
      <c r="AA954" s="34" t="s">
        <v>784</v>
      </c>
      <c r="AB954" s="34">
        <v>0</v>
      </c>
      <c r="AC954" s="35"/>
      <c r="AD954" s="35">
        <v>44761.875</v>
      </c>
      <c r="AE954" s="35">
        <v>20799.916666666668</v>
      </c>
      <c r="AF954" s="35">
        <v>44511.875</v>
      </c>
      <c r="AG954" s="35">
        <v>44511.875</v>
      </c>
      <c r="AH954" s="35">
        <v>41592.916666666664</v>
      </c>
      <c r="AI954" s="34"/>
      <c r="AJ954" s="34">
        <v>0</v>
      </c>
      <c r="AK954" s="34">
        <v>0</v>
      </c>
      <c r="AL954" s="34">
        <v>0</v>
      </c>
      <c r="AM954" s="34">
        <v>0</v>
      </c>
      <c r="AN954" s="34">
        <v>0</v>
      </c>
      <c r="AO954" s="34">
        <v>0</v>
      </c>
      <c r="AP954" s="34" t="s">
        <v>389</v>
      </c>
      <c r="AQ954" s="34">
        <v>103</v>
      </c>
      <c r="AR954" s="34" t="s">
        <v>422</v>
      </c>
      <c r="AS954" s="34">
        <v>133195</v>
      </c>
      <c r="AT954" s="34">
        <v>1331.95</v>
      </c>
      <c r="AU954" s="34" t="s">
        <v>408</v>
      </c>
      <c r="AV954" s="43" t="s">
        <v>1079</v>
      </c>
      <c r="AW954" t="str">
        <f t="shared" si="42"/>
        <v>9276320002907508300NXLXN GUXDX DX WXRVXLHX9609.99SIMSIMSIM1222665051616255644761.875GP2 - SINSP - SERVIDORES PUBLICOS DA ADMINISTRACAO044761.87520799.916666666744511.87544511.87541592.9166666667000000AMIL103GP2 - BLUE PLUS 400 QP1331951331.95ATIVORepasse</v>
      </c>
      <c r="AX954">
        <f t="shared" si="44"/>
        <v>1</v>
      </c>
      <c r="AY954">
        <v>7</v>
      </c>
      <c r="AZ954">
        <v>1</v>
      </c>
      <c r="BA954">
        <f t="shared" si="43"/>
        <v>1</v>
      </c>
    </row>
    <row r="955" spans="1:53">
      <c r="A955" s="33"/>
      <c r="B955" s="33"/>
      <c r="C955" s="33"/>
      <c r="D955" s="33"/>
      <c r="E955" s="33"/>
      <c r="F955" s="34">
        <v>927632000</v>
      </c>
      <c r="G955" s="33"/>
      <c r="H955" s="33"/>
      <c r="I955" s="33"/>
      <c r="J955" s="34">
        <v>290750830</v>
      </c>
      <c r="K955" s="29">
        <v>0</v>
      </c>
      <c r="L955" s="34" t="s">
        <v>785</v>
      </c>
      <c r="M955" s="33"/>
      <c r="N955" s="33"/>
      <c r="O955" s="33"/>
      <c r="P955" s="33"/>
      <c r="Q955" s="33"/>
      <c r="R955" s="34">
        <v>9609.99</v>
      </c>
      <c r="S955" s="34" t="s">
        <v>404</v>
      </c>
      <c r="T955" s="34" t="s">
        <v>404</v>
      </c>
      <c r="U955" s="34" t="s">
        <v>404</v>
      </c>
      <c r="V955" s="34">
        <v>122</v>
      </c>
      <c r="W955" s="34">
        <v>26650516</v>
      </c>
      <c r="X955" s="34">
        <v>1</v>
      </c>
      <c r="Y955" s="34">
        <v>62556</v>
      </c>
      <c r="Z955" s="35">
        <v>44761.875</v>
      </c>
      <c r="AA955" s="34" t="s">
        <v>784</v>
      </c>
      <c r="AB955" s="34">
        <v>0</v>
      </c>
      <c r="AC955" s="35"/>
      <c r="AD955" s="35">
        <v>44761.875</v>
      </c>
      <c r="AE955" s="35">
        <v>20799.916666666668</v>
      </c>
      <c r="AF955" s="35">
        <v>44511.875</v>
      </c>
      <c r="AG955" s="35">
        <v>44511.875</v>
      </c>
      <c r="AH955" s="35">
        <v>41592.916666666664</v>
      </c>
      <c r="AI955" s="34"/>
      <c r="AJ955" s="34">
        <v>0</v>
      </c>
      <c r="AK955" s="34">
        <v>0</v>
      </c>
      <c r="AL955" s="34">
        <v>0</v>
      </c>
      <c r="AM955" s="34">
        <v>0</v>
      </c>
      <c r="AN955" s="34">
        <v>0</v>
      </c>
      <c r="AO955" s="34">
        <v>0</v>
      </c>
      <c r="AP955" s="34" t="s">
        <v>389</v>
      </c>
      <c r="AQ955" s="34">
        <v>103</v>
      </c>
      <c r="AR955" s="34" t="s">
        <v>422</v>
      </c>
      <c r="AS955" s="34">
        <v>133195</v>
      </c>
      <c r="AT955" s="34">
        <v>1331.95</v>
      </c>
      <c r="AU955" s="34" t="s">
        <v>408</v>
      </c>
      <c r="AV955" s="43" t="s">
        <v>1079</v>
      </c>
      <c r="AW955" t="str">
        <f t="shared" si="42"/>
        <v>9276320002907508300NXLXN GUXDX DX WXRVXLHX9609.99SIMSIMSIM1222665051616255644761.875GP2 - SINSP - SERVIDORES PUBLICOS DA ADMINISTRACAO044761.87520799.916666666744511.87544511.87541592.9166666667000000AMIL103GP2 - BLUE PLUS 400 QP1331951331.95ATIVORepasse</v>
      </c>
      <c r="AX955">
        <f t="shared" si="44"/>
        <v>1</v>
      </c>
      <c r="AY955">
        <v>7</v>
      </c>
      <c r="AZ955">
        <v>1</v>
      </c>
      <c r="BA955">
        <f t="shared" si="43"/>
        <v>1</v>
      </c>
    </row>
    <row r="956" spans="1:53">
      <c r="A956" s="33"/>
      <c r="B956" s="33"/>
      <c r="C956" s="33"/>
      <c r="D956" s="33"/>
      <c r="E956" s="33"/>
      <c r="F956" s="34">
        <v>927632000</v>
      </c>
      <c r="G956" s="33"/>
      <c r="H956" s="33"/>
      <c r="I956" s="33"/>
      <c r="J956" s="34">
        <v>290750849</v>
      </c>
      <c r="K956" s="29">
        <v>0</v>
      </c>
      <c r="L956" s="34" t="s">
        <v>788</v>
      </c>
      <c r="M956" s="33"/>
      <c r="N956" s="33"/>
      <c r="O956" s="33"/>
      <c r="P956" s="33"/>
      <c r="Q956" s="33"/>
      <c r="R956" s="34">
        <v>2752.01</v>
      </c>
      <c r="S956" s="34" t="s">
        <v>404</v>
      </c>
      <c r="T956" s="34" t="s">
        <v>404</v>
      </c>
      <c r="U956" s="34" t="s">
        <v>404</v>
      </c>
      <c r="V956" s="34">
        <v>122</v>
      </c>
      <c r="W956" s="34">
        <v>26650516</v>
      </c>
      <c r="X956" s="34">
        <v>1</v>
      </c>
      <c r="Y956" s="34">
        <v>62556</v>
      </c>
      <c r="Z956" s="35">
        <v>44761.875</v>
      </c>
      <c r="AA956" s="34" t="s">
        <v>784</v>
      </c>
      <c r="AB956" s="34">
        <v>3</v>
      </c>
      <c r="AC956" s="35"/>
      <c r="AD956" s="35">
        <v>44761.875</v>
      </c>
      <c r="AE956" s="35">
        <v>32204.875</v>
      </c>
      <c r="AF956" s="35">
        <v>44511.875</v>
      </c>
      <c r="AG956" s="35"/>
      <c r="AH956" s="35">
        <v>41592.916666666664</v>
      </c>
      <c r="AI956" s="34"/>
      <c r="AJ956" s="34">
        <v>0</v>
      </c>
      <c r="AK956" s="34">
        <v>0</v>
      </c>
      <c r="AL956" s="34">
        <v>0</v>
      </c>
      <c r="AM956" s="34">
        <v>0</v>
      </c>
      <c r="AN956" s="34">
        <v>0</v>
      </c>
      <c r="AO956" s="34">
        <v>0</v>
      </c>
      <c r="AP956" s="34" t="s">
        <v>389</v>
      </c>
      <c r="AQ956" s="34">
        <v>103</v>
      </c>
      <c r="AR956" s="34" t="s">
        <v>422</v>
      </c>
      <c r="AS956" s="34">
        <v>9744</v>
      </c>
      <c r="AT956" s="34">
        <v>974.4</v>
      </c>
      <c r="AU956" s="34" t="s">
        <v>408</v>
      </c>
      <c r="AV956" s="43" t="s">
        <v>1079</v>
      </c>
      <c r="AW956" t="str">
        <f t="shared" si="42"/>
        <v>9276320002907508490NXXLXN XXRX DX WXRVXLHX2752.01SIMSIMSIM1222665051616255644761.875GP2 - SINSP - SERVIDORES PUBLICOS DA ADMINISTRACAO344761.87532204.87544511.87541592.9166666667000000AMIL103GP2 - BLUE PLUS 400 QP9744974.4ATIVORepasse</v>
      </c>
      <c r="AX956">
        <f t="shared" si="44"/>
        <v>0</v>
      </c>
      <c r="AY956">
        <v>7</v>
      </c>
      <c r="AZ956">
        <v>1</v>
      </c>
      <c r="BA956">
        <f t="shared" si="43"/>
        <v>0</v>
      </c>
    </row>
    <row r="957" spans="1:53">
      <c r="A957" s="33"/>
      <c r="B957" s="33"/>
      <c r="C957" s="33"/>
      <c r="D957" s="33"/>
      <c r="E957" s="33"/>
      <c r="F957" s="36">
        <v>927632000</v>
      </c>
      <c r="G957" s="33"/>
      <c r="H957" s="33"/>
      <c r="I957" s="33"/>
      <c r="J957" s="36">
        <v>290750849</v>
      </c>
      <c r="K957" s="30">
        <v>0</v>
      </c>
      <c r="L957" s="36" t="s">
        <v>788</v>
      </c>
      <c r="M957" s="33"/>
      <c r="N957" s="33"/>
      <c r="O957" s="33"/>
      <c r="P957" s="33"/>
      <c r="Q957" s="33"/>
      <c r="R957" s="36">
        <v>2752.01</v>
      </c>
      <c r="S957" s="36" t="s">
        <v>404</v>
      </c>
      <c r="T957" s="36" t="s">
        <v>404</v>
      </c>
      <c r="U957" s="36" t="s">
        <v>404</v>
      </c>
      <c r="V957" s="36">
        <v>122</v>
      </c>
      <c r="W957" s="36">
        <v>26650516</v>
      </c>
      <c r="X957" s="36">
        <v>1</v>
      </c>
      <c r="Y957" s="36">
        <v>62556</v>
      </c>
      <c r="Z957" s="37">
        <v>44761.875</v>
      </c>
      <c r="AA957" s="36" t="s">
        <v>784</v>
      </c>
      <c r="AB957" s="36">
        <v>3</v>
      </c>
      <c r="AC957" s="37"/>
      <c r="AD957" s="37">
        <v>44761.875</v>
      </c>
      <c r="AE957" s="37">
        <v>32204.875</v>
      </c>
      <c r="AF957" s="37">
        <v>44511.875</v>
      </c>
      <c r="AG957" s="37"/>
      <c r="AH957" s="37">
        <v>41592.916666666664</v>
      </c>
      <c r="AI957" s="36"/>
      <c r="AJ957" s="36">
        <v>0</v>
      </c>
      <c r="AK957" s="36">
        <v>0</v>
      </c>
      <c r="AL957" s="36">
        <v>0</v>
      </c>
      <c r="AM957" s="36">
        <v>0</v>
      </c>
      <c r="AN957" s="36">
        <v>0</v>
      </c>
      <c r="AO957" s="36">
        <v>0</v>
      </c>
      <c r="AP957" s="36" t="s">
        <v>389</v>
      </c>
      <c r="AQ957" s="36">
        <v>103</v>
      </c>
      <c r="AR957" s="36" t="s">
        <v>422</v>
      </c>
      <c r="AS957" s="36">
        <v>9744</v>
      </c>
      <c r="AT957" s="36">
        <v>974.4</v>
      </c>
      <c r="AU957" s="36" t="s">
        <v>408</v>
      </c>
      <c r="AV957" s="43" t="s">
        <v>1079</v>
      </c>
      <c r="AW957" t="str">
        <f t="shared" si="42"/>
        <v>9276320002907508490NXXLXN XXRX DX WXRVXLHX2752.01SIMSIMSIM1222665051616255644761.875GP2 - SINSP - SERVIDORES PUBLICOS DA ADMINISTRACAO344761.87532204.87544511.87541592.9166666667000000AMIL103GP2 - BLUE PLUS 400 QP9744974.4ATIVORepasse</v>
      </c>
      <c r="AX957">
        <f t="shared" si="44"/>
        <v>1</v>
      </c>
      <c r="AY957">
        <v>7</v>
      </c>
      <c r="AZ957">
        <v>1</v>
      </c>
      <c r="BA957">
        <f t="shared" si="43"/>
        <v>1</v>
      </c>
    </row>
    <row r="958" spans="1:53">
      <c r="A958" s="33"/>
      <c r="B958" s="33"/>
      <c r="C958" s="33"/>
      <c r="D958" s="33"/>
      <c r="E958" s="33"/>
      <c r="F958" s="36">
        <v>927632000</v>
      </c>
      <c r="G958" s="33"/>
      <c r="H958" s="33"/>
      <c r="I958" s="33"/>
      <c r="J958" s="36">
        <v>290750849</v>
      </c>
      <c r="K958" s="30">
        <v>0</v>
      </c>
      <c r="L958" s="36" t="s">
        <v>788</v>
      </c>
      <c r="M958" s="33"/>
      <c r="N958" s="33"/>
      <c r="O958" s="33"/>
      <c r="P958" s="33"/>
      <c r="Q958" s="33"/>
      <c r="R958" s="36">
        <v>2752.01</v>
      </c>
      <c r="S958" s="36" t="s">
        <v>404</v>
      </c>
      <c r="T958" s="36" t="s">
        <v>404</v>
      </c>
      <c r="U958" s="36" t="s">
        <v>404</v>
      </c>
      <c r="V958" s="36">
        <v>122</v>
      </c>
      <c r="W958" s="36">
        <v>26650516</v>
      </c>
      <c r="X958" s="36">
        <v>1</v>
      </c>
      <c r="Y958" s="36">
        <v>62556</v>
      </c>
      <c r="Z958" s="37">
        <v>44761.875</v>
      </c>
      <c r="AA958" s="36" t="s">
        <v>784</v>
      </c>
      <c r="AB958" s="36">
        <v>3</v>
      </c>
      <c r="AC958" s="37"/>
      <c r="AD958" s="37">
        <v>44761.875</v>
      </c>
      <c r="AE958" s="37">
        <v>32204.875</v>
      </c>
      <c r="AF958" s="37">
        <v>44511.875</v>
      </c>
      <c r="AG958" s="37"/>
      <c r="AH958" s="37">
        <v>41592.916666666664</v>
      </c>
      <c r="AI958" s="36"/>
      <c r="AJ958" s="36">
        <v>0</v>
      </c>
      <c r="AK958" s="36">
        <v>0</v>
      </c>
      <c r="AL958" s="36">
        <v>0</v>
      </c>
      <c r="AM958" s="36">
        <v>0</v>
      </c>
      <c r="AN958" s="36">
        <v>0</v>
      </c>
      <c r="AO958" s="36">
        <v>0</v>
      </c>
      <c r="AP958" s="36" t="s">
        <v>389</v>
      </c>
      <c r="AQ958" s="36">
        <v>103</v>
      </c>
      <c r="AR958" s="36" t="s">
        <v>422</v>
      </c>
      <c r="AS958" s="36">
        <v>9744</v>
      </c>
      <c r="AT958" s="36">
        <v>974.4</v>
      </c>
      <c r="AU958" s="36" t="s">
        <v>408</v>
      </c>
      <c r="AV958" s="43" t="s">
        <v>1079</v>
      </c>
      <c r="AW958" t="str">
        <f t="shared" si="42"/>
        <v>9276320002907508490NXXLXN XXRX DX WXRVXLHX2752.01SIMSIMSIM1222665051616255644761.875GP2 - SINSP - SERVIDORES PUBLICOS DA ADMINISTRACAO344761.87532204.87544511.87541592.9166666667000000AMIL103GP2 - BLUE PLUS 400 QP9744974.4ATIVORepasse</v>
      </c>
      <c r="AX958">
        <f t="shared" si="44"/>
        <v>1</v>
      </c>
      <c r="AY958">
        <v>7</v>
      </c>
      <c r="AZ958">
        <v>1</v>
      </c>
      <c r="BA958">
        <f t="shared" si="43"/>
        <v>1</v>
      </c>
    </row>
    <row r="959" spans="1:53">
      <c r="A959" s="33"/>
      <c r="B959" s="33"/>
      <c r="C959" s="33"/>
      <c r="D959" s="33"/>
      <c r="E959" s="33"/>
      <c r="F959" s="34">
        <v>927632000</v>
      </c>
      <c r="G959" s="33"/>
      <c r="H959" s="33"/>
      <c r="I959" s="33"/>
      <c r="J959" s="34">
        <v>290750857</v>
      </c>
      <c r="K959" s="29">
        <v>0</v>
      </c>
      <c r="L959" s="34" t="s">
        <v>786</v>
      </c>
      <c r="M959" s="33"/>
      <c r="N959" s="33"/>
      <c r="O959" s="33"/>
      <c r="P959" s="33"/>
      <c r="Q959" s="33"/>
      <c r="R959" s="34">
        <v>9609.99</v>
      </c>
      <c r="S959" s="34" t="s">
        <v>404</v>
      </c>
      <c r="T959" s="34" t="s">
        <v>404</v>
      </c>
      <c r="U959" s="34" t="s">
        <v>404</v>
      </c>
      <c r="V959" s="34">
        <v>122</v>
      </c>
      <c r="W959" s="34">
        <v>26650516</v>
      </c>
      <c r="X959" s="34">
        <v>1</v>
      </c>
      <c r="Y959" s="34">
        <v>62556</v>
      </c>
      <c r="Z959" s="35">
        <v>44761.875</v>
      </c>
      <c r="AA959" s="34" t="s">
        <v>784</v>
      </c>
      <c r="AB959" s="34">
        <v>1</v>
      </c>
      <c r="AC959" s="35"/>
      <c r="AD959" s="35">
        <v>44761.875</v>
      </c>
      <c r="AE959" s="35">
        <v>22218.875</v>
      </c>
      <c r="AF959" s="35">
        <v>44511.875</v>
      </c>
      <c r="AG959" s="35"/>
      <c r="AH959" s="35">
        <v>41592.916666666664</v>
      </c>
      <c r="AI959" s="34"/>
      <c r="AJ959" s="34">
        <v>0</v>
      </c>
      <c r="AK959" s="34">
        <v>0</v>
      </c>
      <c r="AL959" s="34">
        <v>0</v>
      </c>
      <c r="AM959" s="34">
        <v>0</v>
      </c>
      <c r="AN959" s="34">
        <v>0</v>
      </c>
      <c r="AO959" s="34">
        <v>0</v>
      </c>
      <c r="AP959" s="34" t="s">
        <v>389</v>
      </c>
      <c r="AQ959" s="34">
        <v>103</v>
      </c>
      <c r="AR959" s="34" t="s">
        <v>422</v>
      </c>
      <c r="AS959" s="34">
        <v>133195</v>
      </c>
      <c r="AT959" s="34">
        <v>1331.95</v>
      </c>
      <c r="AU959" s="34" t="s">
        <v>408</v>
      </c>
      <c r="AV959" s="43" t="s">
        <v>1079</v>
      </c>
      <c r="AW959" t="str">
        <f t="shared" si="42"/>
        <v>9276320002907508570MXNXWX BXRXWHX XXRX9609.99SIMSIMSIM1222665051616255644761.875GP2 - SINSP - SERVIDORES PUBLICOS DA ADMINISTRACAO144761.87522218.87544511.87541592.9166666667000000AMIL103GP2 - BLUE PLUS 400 QP1331951331.95ATIVORepasse</v>
      </c>
      <c r="AX959">
        <f t="shared" si="44"/>
        <v>0</v>
      </c>
      <c r="AY959">
        <v>7</v>
      </c>
      <c r="AZ959">
        <v>1</v>
      </c>
      <c r="BA959">
        <f t="shared" si="43"/>
        <v>0</v>
      </c>
    </row>
    <row r="960" spans="1:53">
      <c r="A960" s="33"/>
      <c r="B960" s="33"/>
      <c r="C960" s="33"/>
      <c r="D960" s="33"/>
      <c r="E960" s="33"/>
      <c r="F960" s="36">
        <v>927632000</v>
      </c>
      <c r="G960" s="33"/>
      <c r="H960" s="33"/>
      <c r="I960" s="33"/>
      <c r="J960" s="36">
        <v>290750857</v>
      </c>
      <c r="K960" s="30">
        <v>0</v>
      </c>
      <c r="L960" s="36" t="s">
        <v>786</v>
      </c>
      <c r="M960" s="33"/>
      <c r="N960" s="33"/>
      <c r="O960" s="33"/>
      <c r="P960" s="33"/>
      <c r="Q960" s="33"/>
      <c r="R960" s="36">
        <v>9609.99</v>
      </c>
      <c r="S960" s="36" t="s">
        <v>404</v>
      </c>
      <c r="T960" s="36" t="s">
        <v>404</v>
      </c>
      <c r="U960" s="36" t="s">
        <v>404</v>
      </c>
      <c r="V960" s="36">
        <v>122</v>
      </c>
      <c r="W960" s="36">
        <v>26650516</v>
      </c>
      <c r="X960" s="36">
        <v>1</v>
      </c>
      <c r="Y960" s="36">
        <v>62556</v>
      </c>
      <c r="Z960" s="37">
        <v>44761.875</v>
      </c>
      <c r="AA960" s="36" t="s">
        <v>784</v>
      </c>
      <c r="AB960" s="36">
        <v>1</v>
      </c>
      <c r="AC960" s="37"/>
      <c r="AD960" s="37">
        <v>44761.875</v>
      </c>
      <c r="AE960" s="37">
        <v>22218.875</v>
      </c>
      <c r="AF960" s="37">
        <v>44511.875</v>
      </c>
      <c r="AG960" s="37"/>
      <c r="AH960" s="37">
        <v>41592.916666666664</v>
      </c>
      <c r="AI960" s="36"/>
      <c r="AJ960" s="36">
        <v>0</v>
      </c>
      <c r="AK960" s="36">
        <v>0</v>
      </c>
      <c r="AL960" s="36">
        <v>0</v>
      </c>
      <c r="AM960" s="36">
        <v>0</v>
      </c>
      <c r="AN960" s="36">
        <v>0</v>
      </c>
      <c r="AO960" s="36">
        <v>0</v>
      </c>
      <c r="AP960" s="36" t="s">
        <v>389</v>
      </c>
      <c r="AQ960" s="36">
        <v>103</v>
      </c>
      <c r="AR960" s="36" t="s">
        <v>422</v>
      </c>
      <c r="AS960" s="36">
        <v>133195</v>
      </c>
      <c r="AT960" s="36">
        <v>1331.95</v>
      </c>
      <c r="AU960" s="36" t="s">
        <v>408</v>
      </c>
      <c r="AV960" s="43" t="s">
        <v>1079</v>
      </c>
      <c r="AW960" t="str">
        <f t="shared" si="42"/>
        <v>9276320002907508570MXNXWX BXRXWHX XXRX9609.99SIMSIMSIM1222665051616255644761.875GP2 - SINSP - SERVIDORES PUBLICOS DA ADMINISTRACAO144761.87522218.87544511.87541592.9166666667000000AMIL103GP2 - BLUE PLUS 400 QP1331951331.95ATIVORepasse</v>
      </c>
      <c r="AX960">
        <f t="shared" si="44"/>
        <v>1</v>
      </c>
      <c r="AY960">
        <v>7</v>
      </c>
      <c r="AZ960">
        <v>1</v>
      </c>
      <c r="BA960">
        <f t="shared" si="43"/>
        <v>1</v>
      </c>
    </row>
    <row r="961" spans="1:53">
      <c r="A961" s="33"/>
      <c r="B961" s="33"/>
      <c r="C961" s="33"/>
      <c r="D961" s="33"/>
      <c r="E961" s="33"/>
      <c r="F961" s="36">
        <v>927632000</v>
      </c>
      <c r="G961" s="33"/>
      <c r="H961" s="33"/>
      <c r="I961" s="33"/>
      <c r="J961" s="36">
        <v>290750857</v>
      </c>
      <c r="K961" s="30">
        <v>0</v>
      </c>
      <c r="L961" s="36" t="s">
        <v>786</v>
      </c>
      <c r="M961" s="33"/>
      <c r="N961" s="33"/>
      <c r="O961" s="33"/>
      <c r="P961" s="33"/>
      <c r="Q961" s="33"/>
      <c r="R961" s="36">
        <v>9609.99</v>
      </c>
      <c r="S961" s="36" t="s">
        <v>404</v>
      </c>
      <c r="T961" s="36" t="s">
        <v>404</v>
      </c>
      <c r="U961" s="36" t="s">
        <v>404</v>
      </c>
      <c r="V961" s="36">
        <v>122</v>
      </c>
      <c r="W961" s="36">
        <v>26650516</v>
      </c>
      <c r="X961" s="36">
        <v>1</v>
      </c>
      <c r="Y961" s="36">
        <v>62556</v>
      </c>
      <c r="Z961" s="37">
        <v>44761.875</v>
      </c>
      <c r="AA961" s="36" t="s">
        <v>784</v>
      </c>
      <c r="AB961" s="36">
        <v>1</v>
      </c>
      <c r="AC961" s="37"/>
      <c r="AD961" s="37">
        <v>44761.875</v>
      </c>
      <c r="AE961" s="37">
        <v>22218.875</v>
      </c>
      <c r="AF961" s="37">
        <v>44511.875</v>
      </c>
      <c r="AG961" s="37"/>
      <c r="AH961" s="37">
        <v>41592.916666666664</v>
      </c>
      <c r="AI961" s="36"/>
      <c r="AJ961" s="36">
        <v>0</v>
      </c>
      <c r="AK961" s="36">
        <v>0</v>
      </c>
      <c r="AL961" s="36">
        <v>0</v>
      </c>
      <c r="AM961" s="36">
        <v>0</v>
      </c>
      <c r="AN961" s="36">
        <v>0</v>
      </c>
      <c r="AO961" s="36">
        <v>0</v>
      </c>
      <c r="AP961" s="36" t="s">
        <v>389</v>
      </c>
      <c r="AQ961" s="36">
        <v>103</v>
      </c>
      <c r="AR961" s="36" t="s">
        <v>422</v>
      </c>
      <c r="AS961" s="36">
        <v>133195</v>
      </c>
      <c r="AT961" s="36">
        <v>1331.95</v>
      </c>
      <c r="AU961" s="36" t="s">
        <v>408</v>
      </c>
      <c r="AV961" s="43" t="s">
        <v>1079</v>
      </c>
      <c r="AW961" t="str">
        <f t="shared" si="42"/>
        <v>9276320002907508570MXNXWX BXRXWHX XXRX9609.99SIMSIMSIM1222665051616255644761.875GP2 - SINSP - SERVIDORES PUBLICOS DA ADMINISTRACAO144761.87522218.87544511.87541592.9166666667000000AMIL103GP2 - BLUE PLUS 400 QP1331951331.95ATIVORepasse</v>
      </c>
      <c r="AX961">
        <f t="shared" si="44"/>
        <v>1</v>
      </c>
      <c r="AY961">
        <v>7</v>
      </c>
      <c r="AZ961">
        <v>1</v>
      </c>
      <c r="BA961">
        <f t="shared" si="43"/>
        <v>1</v>
      </c>
    </row>
    <row r="962" spans="1:53">
      <c r="A962" s="33"/>
      <c r="B962" s="33"/>
      <c r="C962" s="33"/>
      <c r="D962" s="33"/>
      <c r="E962" s="33"/>
      <c r="F962" s="36">
        <v>927632000</v>
      </c>
      <c r="G962" s="33"/>
      <c r="H962" s="33"/>
      <c r="I962" s="33"/>
      <c r="J962" s="36">
        <v>290750865</v>
      </c>
      <c r="K962" s="30">
        <v>0</v>
      </c>
      <c r="L962" s="36" t="s">
        <v>787</v>
      </c>
      <c r="M962" s="33"/>
      <c r="N962" s="33"/>
      <c r="O962" s="33"/>
      <c r="P962" s="33"/>
      <c r="Q962" s="33"/>
      <c r="R962" s="36">
        <v>3027.32</v>
      </c>
      <c r="S962" s="36" t="s">
        <v>404</v>
      </c>
      <c r="T962" s="36" t="s">
        <v>404</v>
      </c>
      <c r="U962" s="36" t="s">
        <v>404</v>
      </c>
      <c r="V962" s="36">
        <v>122</v>
      </c>
      <c r="W962" s="36">
        <v>26650516</v>
      </c>
      <c r="X962" s="36">
        <v>1</v>
      </c>
      <c r="Y962" s="36">
        <v>62556</v>
      </c>
      <c r="Z962" s="37">
        <v>44761.875</v>
      </c>
      <c r="AA962" s="36" t="s">
        <v>784</v>
      </c>
      <c r="AB962" s="36">
        <v>2</v>
      </c>
      <c r="AC962" s="37"/>
      <c r="AD962" s="37">
        <v>44761.875</v>
      </c>
      <c r="AE962" s="37">
        <v>29952.916666666668</v>
      </c>
      <c r="AF962" s="37">
        <v>44511.875</v>
      </c>
      <c r="AG962" s="37"/>
      <c r="AH962" s="37">
        <v>41592.916666666664</v>
      </c>
      <c r="AI962" s="36"/>
      <c r="AJ962" s="36">
        <v>0</v>
      </c>
      <c r="AK962" s="36">
        <v>0</v>
      </c>
      <c r="AL962" s="36">
        <v>0</v>
      </c>
      <c r="AM962" s="36">
        <v>0</v>
      </c>
      <c r="AN962" s="36">
        <v>0</v>
      </c>
      <c r="AO962" s="36">
        <v>0</v>
      </c>
      <c r="AP962" s="36" t="s">
        <v>389</v>
      </c>
      <c r="AQ962" s="36">
        <v>103</v>
      </c>
      <c r="AR962" s="36" t="s">
        <v>422</v>
      </c>
      <c r="AS962" s="36">
        <v>107175</v>
      </c>
      <c r="AT962" s="36">
        <v>1071.75</v>
      </c>
      <c r="AU962" s="36" t="s">
        <v>408</v>
      </c>
      <c r="AV962" s="43" t="s">
        <v>1079</v>
      </c>
      <c r="AW962" t="str">
        <f t="shared" si="42"/>
        <v>9276320002907508650NXLXN GUXDX DX WXRVXLHX JUNXXR3027.32SIMSIMSIM1222665051616255644761.875GP2 - SINSP - SERVIDORES PUBLICOS DA ADMINISTRACAO244761.87529952.916666666744511.87541592.9166666667000000AMIL103GP2 - BLUE PLUS 400 QP1071751071.75ATIVORepasse</v>
      </c>
      <c r="AX962">
        <f t="shared" si="44"/>
        <v>0</v>
      </c>
      <c r="AY962">
        <v>7</v>
      </c>
      <c r="AZ962">
        <v>1</v>
      </c>
      <c r="BA962">
        <f t="shared" si="43"/>
        <v>0</v>
      </c>
    </row>
    <row r="963" spans="1:53">
      <c r="A963" s="33"/>
      <c r="B963" s="33"/>
      <c r="C963" s="33"/>
      <c r="D963" s="33"/>
      <c r="E963" s="33"/>
      <c r="F963" s="34">
        <v>927632000</v>
      </c>
      <c r="G963" s="33"/>
      <c r="H963" s="33"/>
      <c r="I963" s="33"/>
      <c r="J963" s="34">
        <v>290750865</v>
      </c>
      <c r="K963" s="29">
        <v>0</v>
      </c>
      <c r="L963" s="34" t="s">
        <v>787</v>
      </c>
      <c r="M963" s="33"/>
      <c r="N963" s="33"/>
      <c r="O963" s="33"/>
      <c r="P963" s="33"/>
      <c r="Q963" s="33"/>
      <c r="R963" s="34">
        <v>3027.32</v>
      </c>
      <c r="S963" s="34" t="s">
        <v>404</v>
      </c>
      <c r="T963" s="34" t="s">
        <v>404</v>
      </c>
      <c r="U963" s="34" t="s">
        <v>404</v>
      </c>
      <c r="V963" s="34">
        <v>122</v>
      </c>
      <c r="W963" s="34">
        <v>26650516</v>
      </c>
      <c r="X963" s="34">
        <v>1</v>
      </c>
      <c r="Y963" s="34">
        <v>62556</v>
      </c>
      <c r="Z963" s="35">
        <v>44761.875</v>
      </c>
      <c r="AA963" s="34" t="s">
        <v>784</v>
      </c>
      <c r="AB963" s="34">
        <v>2</v>
      </c>
      <c r="AC963" s="35"/>
      <c r="AD963" s="35">
        <v>44761.875</v>
      </c>
      <c r="AE963" s="35">
        <v>29952.916666666668</v>
      </c>
      <c r="AF963" s="35">
        <v>44511.875</v>
      </c>
      <c r="AG963" s="35"/>
      <c r="AH963" s="35">
        <v>41592.916666666664</v>
      </c>
      <c r="AI963" s="34"/>
      <c r="AJ963" s="34">
        <v>0</v>
      </c>
      <c r="AK963" s="34">
        <v>0</v>
      </c>
      <c r="AL963" s="34">
        <v>0</v>
      </c>
      <c r="AM963" s="34">
        <v>0</v>
      </c>
      <c r="AN963" s="34">
        <v>0</v>
      </c>
      <c r="AO963" s="34">
        <v>0</v>
      </c>
      <c r="AP963" s="34" t="s">
        <v>389</v>
      </c>
      <c r="AQ963" s="34">
        <v>103</v>
      </c>
      <c r="AR963" s="34" t="s">
        <v>422</v>
      </c>
      <c r="AS963" s="34">
        <v>107175</v>
      </c>
      <c r="AT963" s="34">
        <v>1071.75</v>
      </c>
      <c r="AU963" s="34" t="s">
        <v>408</v>
      </c>
      <c r="AV963" s="43" t="s">
        <v>1079</v>
      </c>
      <c r="AW963" t="str">
        <f t="shared" ref="AW963:AW1026" si="45">CONCATENATE(A963,B963,C963,D963,E963,F963,G963,H963,I963,J963,K963,L963,M963,N963,O963,P963,Q963,R963,S963,T963,U963,V963,W963,X963,Y963,Z963,AA963,AB963,AC963,AD963,AE963,AF963,AG963,AH963,AI963,AJ963,AK963,AL963,AM963,AN963,AO963,AP963,AQ963,AR963,AS963,AT963,AU963,AV963)</f>
        <v>9276320002907508650NXLXN GUXDX DX WXRVXLHX JUNXXR3027.32SIMSIMSIM1222665051616255644761.875GP2 - SINSP - SERVIDORES PUBLICOS DA ADMINISTRACAO244761.87529952.916666666744511.87541592.9166666667000000AMIL103GP2 - BLUE PLUS 400 QP1071751071.75ATIVORepasse</v>
      </c>
      <c r="AX963">
        <f t="shared" si="44"/>
        <v>1</v>
      </c>
      <c r="AY963">
        <v>7</v>
      </c>
      <c r="AZ963">
        <v>1</v>
      </c>
      <c r="BA963">
        <f t="shared" ref="BA963:BA1026" si="46">IF(J963=J962,1,0)</f>
        <v>1</v>
      </c>
    </row>
    <row r="964" spans="1:53">
      <c r="A964" s="33"/>
      <c r="B964" s="33"/>
      <c r="C964" s="33"/>
      <c r="D964" s="33"/>
      <c r="E964" s="33"/>
      <c r="F964" s="34">
        <v>927632000</v>
      </c>
      <c r="G964" s="33"/>
      <c r="H964" s="33"/>
      <c r="I964" s="33"/>
      <c r="J964" s="34">
        <v>290750865</v>
      </c>
      <c r="K964" s="29">
        <v>0</v>
      </c>
      <c r="L964" s="34" t="s">
        <v>787</v>
      </c>
      <c r="M964" s="33"/>
      <c r="N964" s="33"/>
      <c r="O964" s="33"/>
      <c r="P964" s="33"/>
      <c r="Q964" s="33"/>
      <c r="R964" s="34">
        <v>3027.32</v>
      </c>
      <c r="S964" s="34" t="s">
        <v>404</v>
      </c>
      <c r="T964" s="34" t="s">
        <v>404</v>
      </c>
      <c r="U964" s="34" t="s">
        <v>404</v>
      </c>
      <c r="V964" s="34">
        <v>122</v>
      </c>
      <c r="W964" s="34">
        <v>26650516</v>
      </c>
      <c r="X964" s="34">
        <v>1</v>
      </c>
      <c r="Y964" s="34">
        <v>62556</v>
      </c>
      <c r="Z964" s="35">
        <v>44761.875</v>
      </c>
      <c r="AA964" s="34" t="s">
        <v>784</v>
      </c>
      <c r="AB964" s="34">
        <v>2</v>
      </c>
      <c r="AC964" s="35"/>
      <c r="AD964" s="35">
        <v>44761.875</v>
      </c>
      <c r="AE964" s="35">
        <v>29952.916666666668</v>
      </c>
      <c r="AF964" s="35">
        <v>44511.875</v>
      </c>
      <c r="AG964" s="35"/>
      <c r="AH964" s="35">
        <v>41592.916666666664</v>
      </c>
      <c r="AI964" s="34"/>
      <c r="AJ964" s="34">
        <v>0</v>
      </c>
      <c r="AK964" s="34">
        <v>0</v>
      </c>
      <c r="AL964" s="34">
        <v>0</v>
      </c>
      <c r="AM964" s="34">
        <v>0</v>
      </c>
      <c r="AN964" s="34">
        <v>0</v>
      </c>
      <c r="AO964" s="34">
        <v>0</v>
      </c>
      <c r="AP964" s="34" t="s">
        <v>389</v>
      </c>
      <c r="AQ964" s="34">
        <v>103</v>
      </c>
      <c r="AR964" s="34" t="s">
        <v>422</v>
      </c>
      <c r="AS964" s="34">
        <v>107175</v>
      </c>
      <c r="AT964" s="34">
        <v>1071.75</v>
      </c>
      <c r="AU964" s="34" t="s">
        <v>408</v>
      </c>
      <c r="AV964" s="43" t="s">
        <v>1079</v>
      </c>
      <c r="AW964" t="str">
        <f t="shared" si="45"/>
        <v>9276320002907508650NXLXN GUXDX DX WXRVXLHX JUNXXR3027.32SIMSIMSIM1222665051616255644761.875GP2 - SINSP - SERVIDORES PUBLICOS DA ADMINISTRACAO244761.87529952.916666666744511.87541592.9166666667000000AMIL103GP2 - BLUE PLUS 400 QP1071751071.75ATIVORepasse</v>
      </c>
      <c r="AX964">
        <f t="shared" ref="AX964:AX1027" si="47">IF(AW964=AW963,1,0)</f>
        <v>1</v>
      </c>
      <c r="AY964">
        <v>7</v>
      </c>
      <c r="AZ964">
        <v>1</v>
      </c>
      <c r="BA964">
        <f t="shared" si="46"/>
        <v>1</v>
      </c>
    </row>
    <row r="965" spans="1:53">
      <c r="A965" s="33"/>
      <c r="B965" s="33"/>
      <c r="C965" s="33"/>
      <c r="D965" s="33"/>
      <c r="E965" s="33"/>
      <c r="F965" s="36">
        <v>927616000</v>
      </c>
      <c r="G965" s="33"/>
      <c r="H965" s="33"/>
      <c r="I965" s="33"/>
      <c r="J965" s="36">
        <v>290786762</v>
      </c>
      <c r="K965" s="30">
        <v>0</v>
      </c>
      <c r="L965" s="36" t="s">
        <v>415</v>
      </c>
      <c r="M965" s="33"/>
      <c r="N965" s="33"/>
      <c r="O965" s="33"/>
      <c r="P965" s="33"/>
      <c r="Q965" s="33"/>
      <c r="R965" s="36">
        <v>2201.69</v>
      </c>
      <c r="S965" s="36" t="s">
        <v>404</v>
      </c>
      <c r="T965" s="36" t="s">
        <v>404</v>
      </c>
      <c r="U965" s="36" t="s">
        <v>404</v>
      </c>
      <c r="V965" s="36">
        <v>116</v>
      </c>
      <c r="W965" s="36">
        <v>26649007</v>
      </c>
      <c r="X965" s="36">
        <v>1</v>
      </c>
      <c r="Y965" s="36">
        <v>62671</v>
      </c>
      <c r="Z965" s="37">
        <v>44777.875</v>
      </c>
      <c r="AA965" s="36" t="s">
        <v>414</v>
      </c>
      <c r="AB965" s="36">
        <v>0</v>
      </c>
      <c r="AC965" s="37"/>
      <c r="AD965" s="37">
        <v>44777.875</v>
      </c>
      <c r="AE965" s="37">
        <v>31144.875</v>
      </c>
      <c r="AF965" s="37">
        <v>41623.916666666664</v>
      </c>
      <c r="AG965" s="37"/>
      <c r="AH965" s="37">
        <v>41639.916666666664</v>
      </c>
      <c r="AI965" s="36"/>
      <c r="AJ965" s="36">
        <v>0</v>
      </c>
      <c r="AK965" s="36">
        <v>0</v>
      </c>
      <c r="AL965" s="36">
        <v>0</v>
      </c>
      <c r="AM965" s="36">
        <v>0</v>
      </c>
      <c r="AN965" s="36">
        <v>0</v>
      </c>
      <c r="AO965" s="36">
        <v>0</v>
      </c>
      <c r="AP965" s="36" t="s">
        <v>389</v>
      </c>
      <c r="AQ965" s="36">
        <v>102</v>
      </c>
      <c r="AR965" s="36" t="s">
        <v>416</v>
      </c>
      <c r="AS965" s="36">
        <v>244385</v>
      </c>
      <c r="AT965" s="36">
        <v>2443.85</v>
      </c>
      <c r="AU965" s="36" t="s">
        <v>408</v>
      </c>
      <c r="AV965" s="43" t="s">
        <v>1079</v>
      </c>
      <c r="AW965" t="str">
        <f t="shared" si="45"/>
        <v>9276160002907867620XMXLXX WRXTXNX JXWXNTX XLVX DX XLXVXXRX2201.69SIMSIMSIM1162664900716267144777.875GP2 - FACERN - FEDERACAO DAS ASSOCIACOES COMERCIAI044777.87531144.87541623.916666666741639.9166666667000000AMIL102GP2 - BLUE PLUS 300 QC2443852443.85ATIVORepasse</v>
      </c>
      <c r="AX965">
        <f t="shared" si="47"/>
        <v>0</v>
      </c>
      <c r="AY965">
        <v>8</v>
      </c>
      <c r="AZ965">
        <v>1</v>
      </c>
      <c r="BA965">
        <f t="shared" si="46"/>
        <v>0</v>
      </c>
    </row>
    <row r="966" spans="1:53">
      <c r="A966" s="33"/>
      <c r="B966" s="33"/>
      <c r="C966" s="33"/>
      <c r="D966" s="33"/>
      <c r="E966" s="33"/>
      <c r="F966" s="34">
        <v>927614000</v>
      </c>
      <c r="G966" s="33"/>
      <c r="H966" s="33"/>
      <c r="I966" s="33"/>
      <c r="J966" s="34">
        <v>290791316</v>
      </c>
      <c r="K966" s="29">
        <v>0</v>
      </c>
      <c r="L966" s="34" t="s">
        <v>418</v>
      </c>
      <c r="M966" s="33"/>
      <c r="N966" s="33"/>
      <c r="O966" s="33"/>
      <c r="P966" s="33"/>
      <c r="Q966" s="33"/>
      <c r="R966" s="34">
        <v>8968.9699999999993</v>
      </c>
      <c r="S966" s="34" t="s">
        <v>404</v>
      </c>
      <c r="T966" s="34" t="s">
        <v>404</v>
      </c>
      <c r="U966" s="34" t="s">
        <v>404</v>
      </c>
      <c r="V966" s="34">
        <v>119</v>
      </c>
      <c r="W966" s="34">
        <v>26650448</v>
      </c>
      <c r="X966" s="34">
        <v>1</v>
      </c>
      <c r="Y966" s="34">
        <v>62682</v>
      </c>
      <c r="Z966" s="35">
        <v>44777.875</v>
      </c>
      <c r="AA966" s="34" t="s">
        <v>417</v>
      </c>
      <c r="AB966" s="34">
        <v>0</v>
      </c>
      <c r="AC966" s="35">
        <v>44760.875</v>
      </c>
      <c r="AD966" s="35">
        <v>44777.875</v>
      </c>
      <c r="AE966" s="35">
        <v>21403.875</v>
      </c>
      <c r="AF966" s="35">
        <v>44760.875</v>
      </c>
      <c r="AG966" s="35">
        <v>43643.875</v>
      </c>
      <c r="AH966" s="35">
        <v>41639.916666666664</v>
      </c>
      <c r="AI966" s="34"/>
      <c r="AJ966" s="34">
        <v>0</v>
      </c>
      <c r="AK966" s="34">
        <v>0</v>
      </c>
      <c r="AL966" s="34">
        <v>0</v>
      </c>
      <c r="AM966" s="34">
        <v>0</v>
      </c>
      <c r="AN966" s="34">
        <v>0</v>
      </c>
      <c r="AO966" s="34">
        <v>0</v>
      </c>
      <c r="AP966" s="34" t="s">
        <v>389</v>
      </c>
      <c r="AQ966" s="34">
        <v>102</v>
      </c>
      <c r="AR966" s="34" t="s">
        <v>419</v>
      </c>
      <c r="AS966" s="34">
        <v>495452</v>
      </c>
      <c r="AT966" s="34">
        <v>4954.5200000000004</v>
      </c>
      <c r="AU966" s="34" t="s">
        <v>391</v>
      </c>
      <c r="AV966" s="43" t="s">
        <v>1079</v>
      </c>
      <c r="AW966" t="str">
        <f t="shared" si="45"/>
        <v>9276140002907913160MXRXX XNTXNX GXMX DX XLVX8968.97SIMSIMSIM1192665044816268244777.875GP2 - FETRACOM - TRABALHADORES DO COMERCIO DE BENS044760.87544777.87521403.87544760.87543643.87541639.9166666667000000AMIL102GP2 - BLUE PLUS 400 QC4954524954.52INATIVORepasse</v>
      </c>
      <c r="AX966">
        <f t="shared" si="47"/>
        <v>0</v>
      </c>
      <c r="AY966">
        <v>8</v>
      </c>
      <c r="AZ966">
        <v>1</v>
      </c>
      <c r="BA966">
        <f t="shared" si="46"/>
        <v>0</v>
      </c>
    </row>
    <row r="967" spans="1:53">
      <c r="A967" s="33"/>
      <c r="B967" s="33"/>
      <c r="C967" s="33"/>
      <c r="D967" s="33"/>
      <c r="E967" s="33"/>
      <c r="F967" s="34">
        <v>927614000</v>
      </c>
      <c r="G967" s="33"/>
      <c r="H967" s="33"/>
      <c r="I967" s="33"/>
      <c r="J967" s="34">
        <v>290808987</v>
      </c>
      <c r="K967" s="29">
        <v>0</v>
      </c>
      <c r="L967" s="34" t="s">
        <v>423</v>
      </c>
      <c r="M967" s="33"/>
      <c r="N967" s="33"/>
      <c r="O967" s="33"/>
      <c r="P967" s="33"/>
      <c r="Q967" s="33"/>
      <c r="R967" s="34">
        <v>2295.3200000000002</v>
      </c>
      <c r="S967" s="34" t="s">
        <v>404</v>
      </c>
      <c r="T967" s="34" t="s">
        <v>404</v>
      </c>
      <c r="U967" s="34" t="s">
        <v>386</v>
      </c>
      <c r="V967" s="34">
        <v>119</v>
      </c>
      <c r="W967" s="34">
        <v>26650516</v>
      </c>
      <c r="X967" s="34">
        <v>1</v>
      </c>
      <c r="Y967" s="34">
        <v>62783</v>
      </c>
      <c r="Z967" s="35">
        <v>44777.875</v>
      </c>
      <c r="AA967" s="34" t="s">
        <v>417</v>
      </c>
      <c r="AB967" s="34">
        <v>0</v>
      </c>
      <c r="AC967" s="35"/>
      <c r="AD967" s="35">
        <v>44777.875</v>
      </c>
      <c r="AE967" s="35">
        <v>35052.916666666664</v>
      </c>
      <c r="AF967" s="35">
        <v>44720.875</v>
      </c>
      <c r="AG967" s="35">
        <v>44704.875</v>
      </c>
      <c r="AH967" s="35">
        <v>41670.916666666664</v>
      </c>
      <c r="AI967" s="34"/>
      <c r="AJ967" s="34">
        <v>0</v>
      </c>
      <c r="AK967" s="34">
        <v>0</v>
      </c>
      <c r="AL967" s="34">
        <v>0</v>
      </c>
      <c r="AM967" s="34">
        <v>0</v>
      </c>
      <c r="AN967" s="34">
        <v>0</v>
      </c>
      <c r="AO967" s="34">
        <v>0</v>
      </c>
      <c r="AP967" s="34" t="s">
        <v>389</v>
      </c>
      <c r="AQ967" s="34">
        <v>101</v>
      </c>
      <c r="AR967" s="34" t="s">
        <v>422</v>
      </c>
      <c r="AS967" s="34">
        <v>25478</v>
      </c>
      <c r="AT967" s="34">
        <v>2547.8000000000002</v>
      </c>
      <c r="AU967" s="34" t="s">
        <v>408</v>
      </c>
      <c r="AV967" s="43" t="s">
        <v>1079</v>
      </c>
      <c r="AW967" t="str">
        <f t="shared" si="45"/>
        <v>9276140002908089870GXBRXXL LUWX XRXUJX GXNXNX2295.32SIMSIMNÃO1192665051616278344777.875GP2 - FETRACOM - TRABALHADORES DO COMERCIO DE BENS044777.87535052.916666666744720.87544704.87541670.9166666667000000AMIL101GP2 - BLUE PLUS 400 QP254782547.8ATIVORepasse</v>
      </c>
      <c r="AX967">
        <f t="shared" si="47"/>
        <v>0</v>
      </c>
      <c r="AY967">
        <v>8</v>
      </c>
      <c r="AZ967">
        <v>1</v>
      </c>
      <c r="BA967">
        <f t="shared" si="46"/>
        <v>0</v>
      </c>
    </row>
    <row r="968" spans="1:53">
      <c r="A968" s="33"/>
      <c r="B968" s="33"/>
      <c r="C968" s="33"/>
      <c r="D968" s="33"/>
      <c r="E968" s="33"/>
      <c r="F968" s="36">
        <v>0</v>
      </c>
      <c r="G968" s="33"/>
      <c r="H968" s="33"/>
      <c r="I968" s="33"/>
      <c r="J968" s="36">
        <v>290812380</v>
      </c>
      <c r="K968" s="30">
        <v>0</v>
      </c>
      <c r="L968" s="36" t="s">
        <v>421</v>
      </c>
      <c r="M968" s="33"/>
      <c r="N968" s="33"/>
      <c r="O968" s="33"/>
      <c r="P968" s="33"/>
      <c r="Q968" s="33"/>
      <c r="R968" s="36">
        <v>9609.99</v>
      </c>
      <c r="S968" s="36" t="s">
        <v>404</v>
      </c>
      <c r="T968" s="36" t="s">
        <v>404</v>
      </c>
      <c r="U968" s="36" t="s">
        <v>404</v>
      </c>
      <c r="V968" s="36">
        <v>172</v>
      </c>
      <c r="W968" s="36">
        <v>26650516</v>
      </c>
      <c r="X968" s="36">
        <v>1</v>
      </c>
      <c r="Y968" s="36">
        <v>62771</v>
      </c>
      <c r="Z968" s="37">
        <v>44777.875</v>
      </c>
      <c r="AA968" s="36" t="s">
        <v>420</v>
      </c>
      <c r="AB968" s="36">
        <v>0</v>
      </c>
      <c r="AC968" s="37"/>
      <c r="AD968" s="37">
        <v>44777.875</v>
      </c>
      <c r="AE968" s="37">
        <v>21009.875</v>
      </c>
      <c r="AF968" s="37">
        <v>44062.875</v>
      </c>
      <c r="AG968" s="37"/>
      <c r="AH968" s="37">
        <v>41670.916666666664</v>
      </c>
      <c r="AI968" s="36"/>
      <c r="AJ968" s="36">
        <v>0</v>
      </c>
      <c r="AK968" s="36">
        <v>0</v>
      </c>
      <c r="AL968" s="36">
        <v>0</v>
      </c>
      <c r="AM968" s="36">
        <v>0</v>
      </c>
      <c r="AN968" s="36">
        <v>0</v>
      </c>
      <c r="AO968" s="36">
        <v>0</v>
      </c>
      <c r="AP968" s="36" t="s">
        <v>389</v>
      </c>
      <c r="AQ968" s="36">
        <v>101</v>
      </c>
      <c r="AR968" s="36" t="s">
        <v>422</v>
      </c>
      <c r="AS968" s="36">
        <v>210377</v>
      </c>
      <c r="AT968" s="36">
        <v>2103.77</v>
      </c>
      <c r="AU968" s="36" t="s">
        <v>408</v>
      </c>
      <c r="AV968" s="43" t="s">
        <v>1079</v>
      </c>
      <c r="AW968" t="str">
        <f t="shared" si="45"/>
        <v>02908123800WXXXNX RXXLXX DX XRXUJX9609.99SIMSIMSIM1722665051616277144777.875GP2 - FETRACOM - TAXA DIFERENCIADA044777.87521009.87544062.87541670.9166666667000000AMIL101GP2 - BLUE PLUS 400 QP2103772103.77ATIVORepasse</v>
      </c>
      <c r="AX968">
        <f t="shared" si="47"/>
        <v>0</v>
      </c>
      <c r="AY968">
        <v>8</v>
      </c>
      <c r="AZ968">
        <v>1</v>
      </c>
      <c r="BA968">
        <f t="shared" si="46"/>
        <v>0</v>
      </c>
    </row>
    <row r="969" spans="1:53">
      <c r="A969" s="33"/>
      <c r="B969" s="33"/>
      <c r="C969" s="33"/>
      <c r="D969" s="33"/>
      <c r="E969" s="33"/>
      <c r="F969" s="36">
        <v>927627000</v>
      </c>
      <c r="G969" s="33"/>
      <c r="H969" s="33"/>
      <c r="I969" s="33"/>
      <c r="J969" s="36">
        <v>290838347</v>
      </c>
      <c r="K969" s="30">
        <v>0</v>
      </c>
      <c r="L969" s="36" t="s">
        <v>789</v>
      </c>
      <c r="M969" s="33"/>
      <c r="N969" s="33"/>
      <c r="O969" s="33"/>
      <c r="P969" s="33"/>
      <c r="Q969" s="33"/>
      <c r="R969" s="36">
        <v>2935.56</v>
      </c>
      <c r="S969" s="36" t="s">
        <v>404</v>
      </c>
      <c r="T969" s="36" t="s">
        <v>386</v>
      </c>
      <c r="U969" s="36" t="s">
        <v>386</v>
      </c>
      <c r="V969" s="36">
        <v>119</v>
      </c>
      <c r="W969" s="36">
        <v>26650667</v>
      </c>
      <c r="X969" s="36">
        <v>1</v>
      </c>
      <c r="Y969" s="36">
        <v>62836</v>
      </c>
      <c r="Z969" s="37">
        <v>44761.875</v>
      </c>
      <c r="AA969" s="36" t="s">
        <v>417</v>
      </c>
      <c r="AB969" s="36">
        <v>0</v>
      </c>
      <c r="AC969" s="37"/>
      <c r="AD969" s="37">
        <v>44761.875</v>
      </c>
      <c r="AE969" s="37">
        <v>31854.875</v>
      </c>
      <c r="AF969" s="37">
        <v>44704.875</v>
      </c>
      <c r="AG969" s="37">
        <v>44704.875</v>
      </c>
      <c r="AH969" s="37">
        <v>41684.916666666664</v>
      </c>
      <c r="AI969" s="36"/>
      <c r="AJ969" s="36">
        <v>0</v>
      </c>
      <c r="AK969" s="36">
        <v>0</v>
      </c>
      <c r="AL969" s="36">
        <v>0</v>
      </c>
      <c r="AM969" s="36">
        <v>0</v>
      </c>
      <c r="AN969" s="36">
        <v>0</v>
      </c>
      <c r="AO969" s="36">
        <v>0</v>
      </c>
      <c r="AP969" s="36" t="s">
        <v>389</v>
      </c>
      <c r="AQ969" s="36">
        <v>100</v>
      </c>
      <c r="AR969" s="36" t="s">
        <v>790</v>
      </c>
      <c r="AS969" s="36">
        <v>325848</v>
      </c>
      <c r="AT969" s="36">
        <v>3258.48</v>
      </c>
      <c r="AU969" s="36" t="s">
        <v>480</v>
      </c>
      <c r="AV969" s="43" t="s">
        <v>1079</v>
      </c>
      <c r="AW969" t="str">
        <f t="shared" si="45"/>
        <v>9276270002908383470XWXWXX JXX RXGX DX XLXVXXRX2935.56SIMNÃONÃO1192665066716283644761.875GP2 - FETRACOM - TRABALHADORES DO COMERCIO DE BENS044761.87531854.87544704.87544704.87541684.9166666667000000AMIL100GP2 - BLUE PLUS 500 QP3258483258.48SUSPENSÃORepasse</v>
      </c>
      <c r="AX969">
        <f t="shared" si="47"/>
        <v>0</v>
      </c>
      <c r="AY969">
        <v>7</v>
      </c>
      <c r="AZ969">
        <v>1</v>
      </c>
      <c r="BA969">
        <f t="shared" si="46"/>
        <v>0</v>
      </c>
    </row>
    <row r="970" spans="1:53">
      <c r="A970" s="33"/>
      <c r="B970" s="33"/>
      <c r="C970" s="33"/>
      <c r="D970" s="33"/>
      <c r="E970" s="33"/>
      <c r="F970" s="34">
        <v>927627000</v>
      </c>
      <c r="G970" s="33"/>
      <c r="H970" s="33"/>
      <c r="I970" s="33"/>
      <c r="J970" s="34">
        <v>290838347</v>
      </c>
      <c r="K970" s="29">
        <v>0</v>
      </c>
      <c r="L970" s="34" t="s">
        <v>789</v>
      </c>
      <c r="M970" s="33"/>
      <c r="N970" s="33"/>
      <c r="O970" s="33"/>
      <c r="P970" s="33"/>
      <c r="Q970" s="33"/>
      <c r="R970" s="34">
        <v>2935.56</v>
      </c>
      <c r="S970" s="34" t="s">
        <v>404</v>
      </c>
      <c r="T970" s="34" t="s">
        <v>386</v>
      </c>
      <c r="U970" s="34" t="s">
        <v>386</v>
      </c>
      <c r="V970" s="34">
        <v>119</v>
      </c>
      <c r="W970" s="34">
        <v>26650667</v>
      </c>
      <c r="X970" s="34">
        <v>1</v>
      </c>
      <c r="Y970" s="34">
        <v>62836</v>
      </c>
      <c r="Z970" s="35">
        <v>44761.875</v>
      </c>
      <c r="AA970" s="34" t="s">
        <v>417</v>
      </c>
      <c r="AB970" s="34">
        <v>0</v>
      </c>
      <c r="AC970" s="35"/>
      <c r="AD970" s="35">
        <v>44761.875</v>
      </c>
      <c r="AE970" s="35">
        <v>31854.875</v>
      </c>
      <c r="AF970" s="35">
        <v>44704.875</v>
      </c>
      <c r="AG970" s="35">
        <v>44704.875</v>
      </c>
      <c r="AH970" s="35">
        <v>41684.916666666664</v>
      </c>
      <c r="AI970" s="34"/>
      <c r="AJ970" s="34">
        <v>0</v>
      </c>
      <c r="AK970" s="34">
        <v>0</v>
      </c>
      <c r="AL970" s="34">
        <v>0</v>
      </c>
      <c r="AM970" s="34">
        <v>0</v>
      </c>
      <c r="AN970" s="34">
        <v>0</v>
      </c>
      <c r="AO970" s="34">
        <v>0</v>
      </c>
      <c r="AP970" s="34" t="s">
        <v>389</v>
      </c>
      <c r="AQ970" s="34">
        <v>100</v>
      </c>
      <c r="AR970" s="34" t="s">
        <v>790</v>
      </c>
      <c r="AS970" s="34">
        <v>325848</v>
      </c>
      <c r="AT970" s="34">
        <v>3258.48</v>
      </c>
      <c r="AU970" s="34" t="s">
        <v>480</v>
      </c>
      <c r="AV970" s="43" t="s">
        <v>1079</v>
      </c>
      <c r="AW970" t="str">
        <f t="shared" si="45"/>
        <v>9276270002908383470XWXWXX JXX RXGX DX XLXVXXRX2935.56SIMNÃONÃO1192665066716283644761.875GP2 - FETRACOM - TRABALHADORES DO COMERCIO DE BENS044761.87531854.87544704.87544704.87541684.9166666667000000AMIL100GP2 - BLUE PLUS 500 QP3258483258.48SUSPENSÃORepasse</v>
      </c>
      <c r="AX970">
        <f t="shared" si="47"/>
        <v>1</v>
      </c>
      <c r="AY970">
        <v>7</v>
      </c>
      <c r="AZ970">
        <v>1</v>
      </c>
      <c r="BA970">
        <f t="shared" si="46"/>
        <v>1</v>
      </c>
    </row>
    <row r="971" spans="1:53">
      <c r="A971" s="33"/>
      <c r="B971" s="33"/>
      <c r="C971" s="33"/>
      <c r="D971" s="33"/>
      <c r="E971" s="33"/>
      <c r="F971" s="34">
        <v>927627000</v>
      </c>
      <c r="G971" s="33"/>
      <c r="H971" s="33"/>
      <c r="I971" s="33"/>
      <c r="J971" s="34">
        <v>290838347</v>
      </c>
      <c r="K971" s="29">
        <v>0</v>
      </c>
      <c r="L971" s="34" t="s">
        <v>789</v>
      </c>
      <c r="M971" s="33"/>
      <c r="N971" s="33"/>
      <c r="O971" s="33"/>
      <c r="P971" s="33"/>
      <c r="Q971" s="33"/>
      <c r="R971" s="34">
        <v>2935.56</v>
      </c>
      <c r="S971" s="34" t="s">
        <v>404</v>
      </c>
      <c r="T971" s="34" t="s">
        <v>386</v>
      </c>
      <c r="U971" s="34" t="s">
        <v>386</v>
      </c>
      <c r="V971" s="34">
        <v>119</v>
      </c>
      <c r="W971" s="34">
        <v>26650667</v>
      </c>
      <c r="X971" s="34">
        <v>1</v>
      </c>
      <c r="Y971" s="34">
        <v>62836</v>
      </c>
      <c r="Z971" s="35">
        <v>44761.875</v>
      </c>
      <c r="AA971" s="34" t="s">
        <v>417</v>
      </c>
      <c r="AB971" s="34">
        <v>0</v>
      </c>
      <c r="AC971" s="35"/>
      <c r="AD971" s="35">
        <v>44761.875</v>
      </c>
      <c r="AE971" s="35">
        <v>31854.875</v>
      </c>
      <c r="AF971" s="35">
        <v>44704.875</v>
      </c>
      <c r="AG971" s="35">
        <v>44704.875</v>
      </c>
      <c r="AH971" s="35">
        <v>41684.916666666664</v>
      </c>
      <c r="AI971" s="34"/>
      <c r="AJ971" s="34">
        <v>0</v>
      </c>
      <c r="AK971" s="34">
        <v>0</v>
      </c>
      <c r="AL971" s="34">
        <v>0</v>
      </c>
      <c r="AM971" s="34">
        <v>0</v>
      </c>
      <c r="AN971" s="34">
        <v>0</v>
      </c>
      <c r="AO971" s="34">
        <v>0</v>
      </c>
      <c r="AP971" s="34" t="s">
        <v>389</v>
      </c>
      <c r="AQ971" s="34">
        <v>100</v>
      </c>
      <c r="AR971" s="34" t="s">
        <v>790</v>
      </c>
      <c r="AS971" s="34">
        <v>325848</v>
      </c>
      <c r="AT971" s="34">
        <v>3258.48</v>
      </c>
      <c r="AU971" s="34" t="s">
        <v>480</v>
      </c>
      <c r="AV971" s="43" t="s">
        <v>1079</v>
      </c>
      <c r="AW971" t="str">
        <f t="shared" si="45"/>
        <v>9276270002908383470XWXWXX JXX RXGX DX XLXVXXRX2935.56SIMNÃONÃO1192665066716283644761.875GP2 - FETRACOM - TRABALHADORES DO COMERCIO DE BENS044761.87531854.87544704.87544704.87541684.9166666667000000AMIL100GP2 - BLUE PLUS 500 QP3258483258.48SUSPENSÃORepasse</v>
      </c>
      <c r="AX971">
        <f t="shared" si="47"/>
        <v>1</v>
      </c>
      <c r="AY971">
        <v>7</v>
      </c>
      <c r="AZ971">
        <v>1</v>
      </c>
      <c r="BA971">
        <f t="shared" si="46"/>
        <v>1</v>
      </c>
    </row>
    <row r="972" spans="1:53">
      <c r="A972" s="33"/>
      <c r="B972" s="33"/>
      <c r="C972" s="33"/>
      <c r="D972" s="33"/>
      <c r="E972" s="33"/>
      <c r="F972" s="34">
        <v>927630000</v>
      </c>
      <c r="G972" s="33"/>
      <c r="H972" s="33"/>
      <c r="I972" s="33"/>
      <c r="J972" s="34">
        <v>290839696</v>
      </c>
      <c r="K972" s="29">
        <v>0</v>
      </c>
      <c r="L972" s="34" t="s">
        <v>791</v>
      </c>
      <c r="M972" s="33"/>
      <c r="N972" s="33"/>
      <c r="O972" s="33"/>
      <c r="P972" s="33"/>
      <c r="Q972" s="33"/>
      <c r="R972" s="34">
        <v>3228.98</v>
      </c>
      <c r="S972" s="34" t="s">
        <v>404</v>
      </c>
      <c r="T972" s="34" t="s">
        <v>404</v>
      </c>
      <c r="U972" s="34" t="s">
        <v>404</v>
      </c>
      <c r="V972" s="34">
        <v>116</v>
      </c>
      <c r="W972" s="34">
        <v>26650667</v>
      </c>
      <c r="X972" s="34">
        <v>1</v>
      </c>
      <c r="Y972" s="34">
        <v>62887</v>
      </c>
      <c r="Z972" s="35">
        <v>44761.875</v>
      </c>
      <c r="AA972" s="34" t="s">
        <v>414</v>
      </c>
      <c r="AB972" s="34">
        <v>0</v>
      </c>
      <c r="AC972" s="35"/>
      <c r="AD972" s="35">
        <v>44761.875</v>
      </c>
      <c r="AE972" s="35">
        <v>29162.875</v>
      </c>
      <c r="AF972" s="35">
        <v>41673.916666666664</v>
      </c>
      <c r="AG972" s="35"/>
      <c r="AH972" s="35">
        <v>41684.916666666664</v>
      </c>
      <c r="AI972" s="34"/>
      <c r="AJ972" s="34">
        <v>0</v>
      </c>
      <c r="AK972" s="34">
        <v>0</v>
      </c>
      <c r="AL972" s="34">
        <v>0</v>
      </c>
      <c r="AM972" s="34">
        <v>0</v>
      </c>
      <c r="AN972" s="34">
        <v>0</v>
      </c>
      <c r="AO972" s="34">
        <v>0</v>
      </c>
      <c r="AP972" s="34" t="s">
        <v>389</v>
      </c>
      <c r="AQ972" s="34">
        <v>100</v>
      </c>
      <c r="AR972" s="34" t="s">
        <v>790</v>
      </c>
      <c r="AS972" s="34">
        <v>35842</v>
      </c>
      <c r="AT972" s="34">
        <v>3584.2</v>
      </c>
      <c r="AU972" s="34" t="s">
        <v>408</v>
      </c>
      <c r="AV972" s="43" t="s">
        <v>1079</v>
      </c>
      <c r="AW972" t="str">
        <f t="shared" si="45"/>
        <v>9276300002908396960XXDXRX DX MXNXX BRXXL WXMXRX3228.98SIMSIMSIM1162665066716288744761.875GP2 - FACERN - FEDERACAO DAS ASSOCIACOES COMERCIAI044761.87529162.87541673.916666666741684.9166666667000000AMIL100GP2 - BLUE PLUS 500 QP358423584.2ATIVORepasse</v>
      </c>
      <c r="AX972">
        <f t="shared" si="47"/>
        <v>0</v>
      </c>
      <c r="AY972">
        <v>7</v>
      </c>
      <c r="AZ972">
        <v>1</v>
      </c>
      <c r="BA972">
        <f t="shared" si="46"/>
        <v>0</v>
      </c>
    </row>
    <row r="973" spans="1:53">
      <c r="A973" s="33"/>
      <c r="B973" s="33"/>
      <c r="C973" s="33"/>
      <c r="D973" s="33"/>
      <c r="E973" s="33"/>
      <c r="F973" s="36">
        <v>927630000</v>
      </c>
      <c r="G973" s="33"/>
      <c r="H973" s="33"/>
      <c r="I973" s="33"/>
      <c r="J973" s="36">
        <v>290839696</v>
      </c>
      <c r="K973" s="30">
        <v>0</v>
      </c>
      <c r="L973" s="36" t="s">
        <v>791</v>
      </c>
      <c r="M973" s="33"/>
      <c r="N973" s="33"/>
      <c r="O973" s="33"/>
      <c r="P973" s="33"/>
      <c r="Q973" s="33"/>
      <c r="R973" s="36">
        <v>3228.98</v>
      </c>
      <c r="S973" s="36" t="s">
        <v>404</v>
      </c>
      <c r="T973" s="36" t="s">
        <v>404</v>
      </c>
      <c r="U973" s="36" t="s">
        <v>404</v>
      </c>
      <c r="V973" s="36">
        <v>116</v>
      </c>
      <c r="W973" s="36">
        <v>26650667</v>
      </c>
      <c r="X973" s="36">
        <v>1</v>
      </c>
      <c r="Y973" s="36">
        <v>62887</v>
      </c>
      <c r="Z973" s="37">
        <v>44761.875</v>
      </c>
      <c r="AA973" s="36" t="s">
        <v>414</v>
      </c>
      <c r="AB973" s="36">
        <v>0</v>
      </c>
      <c r="AC973" s="37"/>
      <c r="AD973" s="37">
        <v>44761.875</v>
      </c>
      <c r="AE973" s="37">
        <v>29162.875</v>
      </c>
      <c r="AF973" s="37">
        <v>41673.916666666664</v>
      </c>
      <c r="AG973" s="37"/>
      <c r="AH973" s="37">
        <v>41684.916666666664</v>
      </c>
      <c r="AI973" s="36"/>
      <c r="AJ973" s="36">
        <v>0</v>
      </c>
      <c r="AK973" s="36">
        <v>0</v>
      </c>
      <c r="AL973" s="36">
        <v>0</v>
      </c>
      <c r="AM973" s="36">
        <v>0</v>
      </c>
      <c r="AN973" s="36">
        <v>0</v>
      </c>
      <c r="AO973" s="36">
        <v>0</v>
      </c>
      <c r="AP973" s="36" t="s">
        <v>389</v>
      </c>
      <c r="AQ973" s="36">
        <v>100</v>
      </c>
      <c r="AR973" s="36" t="s">
        <v>790</v>
      </c>
      <c r="AS973" s="36">
        <v>35842</v>
      </c>
      <c r="AT973" s="36">
        <v>3584.2</v>
      </c>
      <c r="AU973" s="36" t="s">
        <v>408</v>
      </c>
      <c r="AV973" s="43" t="s">
        <v>1079</v>
      </c>
      <c r="AW973" t="str">
        <f t="shared" si="45"/>
        <v>9276300002908396960XXDXRX DX MXNXX BRXXL WXMXRX3228.98SIMSIMSIM1162665066716288744761.875GP2 - FACERN - FEDERACAO DAS ASSOCIACOES COMERCIAI044761.87529162.87541673.916666666741684.9166666667000000AMIL100GP2 - BLUE PLUS 500 QP358423584.2ATIVORepasse</v>
      </c>
      <c r="AX973">
        <f t="shared" si="47"/>
        <v>1</v>
      </c>
      <c r="AY973">
        <v>7</v>
      </c>
      <c r="AZ973">
        <v>1</v>
      </c>
      <c r="BA973">
        <f t="shared" si="46"/>
        <v>1</v>
      </c>
    </row>
    <row r="974" spans="1:53">
      <c r="A974" s="33"/>
      <c r="B974" s="33"/>
      <c r="C974" s="33"/>
      <c r="D974" s="33"/>
      <c r="E974" s="33"/>
      <c r="F974" s="36">
        <v>927630000</v>
      </c>
      <c r="G974" s="33"/>
      <c r="H974" s="33"/>
      <c r="I974" s="33"/>
      <c r="J974" s="36">
        <v>290839696</v>
      </c>
      <c r="K974" s="30">
        <v>0</v>
      </c>
      <c r="L974" s="36" t="s">
        <v>791</v>
      </c>
      <c r="M974" s="33"/>
      <c r="N974" s="33"/>
      <c r="O974" s="33"/>
      <c r="P974" s="33"/>
      <c r="Q974" s="33"/>
      <c r="R974" s="36">
        <v>3228.98</v>
      </c>
      <c r="S974" s="36" t="s">
        <v>404</v>
      </c>
      <c r="T974" s="36" t="s">
        <v>404</v>
      </c>
      <c r="U974" s="36" t="s">
        <v>404</v>
      </c>
      <c r="V974" s="36">
        <v>116</v>
      </c>
      <c r="W974" s="36">
        <v>26650667</v>
      </c>
      <c r="X974" s="36">
        <v>1</v>
      </c>
      <c r="Y974" s="36">
        <v>62887</v>
      </c>
      <c r="Z974" s="37">
        <v>44761.875</v>
      </c>
      <c r="AA974" s="36" t="s">
        <v>414</v>
      </c>
      <c r="AB974" s="36">
        <v>0</v>
      </c>
      <c r="AC974" s="37"/>
      <c r="AD974" s="37">
        <v>44761.875</v>
      </c>
      <c r="AE974" s="37">
        <v>29162.875</v>
      </c>
      <c r="AF974" s="37">
        <v>41673.916666666664</v>
      </c>
      <c r="AG974" s="37"/>
      <c r="AH974" s="37">
        <v>41684.916666666664</v>
      </c>
      <c r="AI974" s="36"/>
      <c r="AJ974" s="36">
        <v>0</v>
      </c>
      <c r="AK974" s="36">
        <v>0</v>
      </c>
      <c r="AL974" s="36">
        <v>0</v>
      </c>
      <c r="AM974" s="36">
        <v>0</v>
      </c>
      <c r="AN974" s="36">
        <v>0</v>
      </c>
      <c r="AO974" s="36">
        <v>0</v>
      </c>
      <c r="AP974" s="36" t="s">
        <v>389</v>
      </c>
      <c r="AQ974" s="36">
        <v>100</v>
      </c>
      <c r="AR974" s="36" t="s">
        <v>790</v>
      </c>
      <c r="AS974" s="36">
        <v>35842</v>
      </c>
      <c r="AT974" s="36">
        <v>3584.2</v>
      </c>
      <c r="AU974" s="36" t="s">
        <v>408</v>
      </c>
      <c r="AV974" s="43" t="s">
        <v>1079</v>
      </c>
      <c r="AW974" t="str">
        <f t="shared" si="45"/>
        <v>9276300002908396960XXDXRX DX MXNXX BRXXL WXMXRX3228.98SIMSIMSIM1162665066716288744761.875GP2 - FACERN - FEDERACAO DAS ASSOCIACOES COMERCIAI044761.87529162.87541673.916666666741684.9166666667000000AMIL100GP2 - BLUE PLUS 500 QP358423584.2ATIVORepasse</v>
      </c>
      <c r="AX974">
        <f t="shared" si="47"/>
        <v>1</v>
      </c>
      <c r="AY974">
        <v>7</v>
      </c>
      <c r="AZ974">
        <v>1</v>
      </c>
      <c r="BA974">
        <f t="shared" si="46"/>
        <v>1</v>
      </c>
    </row>
    <row r="975" spans="1:53">
      <c r="A975" s="33"/>
      <c r="B975" s="33"/>
      <c r="C975" s="33"/>
      <c r="D975" s="33"/>
      <c r="E975" s="33"/>
      <c r="F975" s="36">
        <v>927616000</v>
      </c>
      <c r="G975" s="33"/>
      <c r="H975" s="33"/>
      <c r="I975" s="33"/>
      <c r="J975" s="36">
        <v>290851130</v>
      </c>
      <c r="K975" s="30">
        <v>0</v>
      </c>
      <c r="L975" s="36" t="s">
        <v>424</v>
      </c>
      <c r="M975" s="33"/>
      <c r="N975" s="33"/>
      <c r="O975" s="33"/>
      <c r="P975" s="33"/>
      <c r="Q975" s="33"/>
      <c r="R975" s="36">
        <v>9609.99</v>
      </c>
      <c r="S975" s="36" t="s">
        <v>404</v>
      </c>
      <c r="T975" s="36" t="s">
        <v>404</v>
      </c>
      <c r="U975" s="36" t="s">
        <v>404</v>
      </c>
      <c r="V975" s="36">
        <v>116</v>
      </c>
      <c r="W975" s="36">
        <v>26650516</v>
      </c>
      <c r="X975" s="36">
        <v>1</v>
      </c>
      <c r="Y975" s="36">
        <v>62969</v>
      </c>
      <c r="Z975" s="37">
        <v>44777.875</v>
      </c>
      <c r="AA975" s="36" t="s">
        <v>414</v>
      </c>
      <c r="AB975" s="36">
        <v>0</v>
      </c>
      <c r="AC975" s="37"/>
      <c r="AD975" s="37">
        <v>44777.875</v>
      </c>
      <c r="AE975" s="37">
        <v>20691.875</v>
      </c>
      <c r="AF975" s="37">
        <v>44062.875</v>
      </c>
      <c r="AG975" s="37"/>
      <c r="AH975" s="37">
        <v>41698.875</v>
      </c>
      <c r="AI975" s="36"/>
      <c r="AJ975" s="36">
        <v>0</v>
      </c>
      <c r="AK975" s="36">
        <v>0</v>
      </c>
      <c r="AL975" s="36">
        <v>0</v>
      </c>
      <c r="AM975" s="36">
        <v>0</v>
      </c>
      <c r="AN975" s="36">
        <v>0</v>
      </c>
      <c r="AO975" s="36">
        <v>0</v>
      </c>
      <c r="AP975" s="36" t="s">
        <v>389</v>
      </c>
      <c r="AQ975" s="36">
        <v>100</v>
      </c>
      <c r="AR975" s="36" t="s">
        <v>422</v>
      </c>
      <c r="AS975" s="36">
        <v>227325</v>
      </c>
      <c r="AT975" s="36">
        <v>2273.25</v>
      </c>
      <c r="AU975" s="36" t="s">
        <v>408</v>
      </c>
      <c r="AV975" s="43" t="s">
        <v>1079</v>
      </c>
      <c r="AW975" t="str">
        <f t="shared" si="45"/>
        <v>9276160002908511300JXNXX MXRXNHX DX XLVX9609.99SIMSIMSIM1162665051616296944777.875GP2 - FACERN - FEDERACAO DAS ASSOCIACOES COMERCIAI044777.87520691.87544062.87541698.875000000AMIL100GP2 - BLUE PLUS 400 QP2273252273.25ATIVORepasse</v>
      </c>
      <c r="AX975">
        <f t="shared" si="47"/>
        <v>0</v>
      </c>
      <c r="AY975">
        <v>8</v>
      </c>
      <c r="AZ975">
        <v>1</v>
      </c>
      <c r="BA975">
        <f t="shared" si="46"/>
        <v>0</v>
      </c>
    </row>
    <row r="976" spans="1:53">
      <c r="A976" s="33"/>
      <c r="B976" s="33"/>
      <c r="C976" s="33"/>
      <c r="D976" s="33"/>
      <c r="E976" s="33"/>
      <c r="F976" s="36">
        <v>927627000</v>
      </c>
      <c r="G976" s="33"/>
      <c r="H976" s="33"/>
      <c r="I976" s="33"/>
      <c r="J976" s="36">
        <v>290861713</v>
      </c>
      <c r="K976" s="30">
        <v>0</v>
      </c>
      <c r="L976" s="36" t="s">
        <v>792</v>
      </c>
      <c r="M976" s="33"/>
      <c r="N976" s="33"/>
      <c r="O976" s="33"/>
      <c r="P976" s="33"/>
      <c r="Q976" s="33"/>
      <c r="R976" s="36">
        <v>2825.26</v>
      </c>
      <c r="S976" s="36" t="s">
        <v>404</v>
      </c>
      <c r="T976" s="36" t="s">
        <v>404</v>
      </c>
      <c r="U976" s="36" t="s">
        <v>404</v>
      </c>
      <c r="V976" s="36">
        <v>119</v>
      </c>
      <c r="W976" s="36">
        <v>26650448</v>
      </c>
      <c r="X976" s="36">
        <v>1</v>
      </c>
      <c r="Y976" s="36">
        <v>62995</v>
      </c>
      <c r="Z976" s="37">
        <v>44761.875</v>
      </c>
      <c r="AA976" s="36" t="s">
        <v>417</v>
      </c>
      <c r="AB976" s="36">
        <v>0</v>
      </c>
      <c r="AC976" s="37"/>
      <c r="AD976" s="37">
        <v>44761.875</v>
      </c>
      <c r="AE976" s="37">
        <v>30413.875</v>
      </c>
      <c r="AF976" s="37">
        <v>44755.875</v>
      </c>
      <c r="AG976" s="37">
        <v>44755.875</v>
      </c>
      <c r="AH976" s="37">
        <v>41712.875</v>
      </c>
      <c r="AI976" s="36"/>
      <c r="AJ976" s="36">
        <v>0</v>
      </c>
      <c r="AK976" s="36">
        <v>0</v>
      </c>
      <c r="AL976" s="36">
        <v>0</v>
      </c>
      <c r="AM976" s="36">
        <v>0</v>
      </c>
      <c r="AN976" s="36">
        <v>0</v>
      </c>
      <c r="AO976" s="36">
        <v>0</v>
      </c>
      <c r="AP976" s="36" t="s">
        <v>389</v>
      </c>
      <c r="AQ976" s="36">
        <v>99</v>
      </c>
      <c r="AR976" s="36" t="s">
        <v>419</v>
      </c>
      <c r="AS976" s="36">
        <v>97727</v>
      </c>
      <c r="AT976" s="36">
        <v>977.27</v>
      </c>
      <c r="AU976" s="36" t="s">
        <v>480</v>
      </c>
      <c r="AV976" s="43" t="s">
        <v>1079</v>
      </c>
      <c r="AW976" t="str">
        <f t="shared" si="45"/>
        <v>9276270002908617130XDXMXLDX PXNHXXRX DX XLVX2825.26SIMSIMSIM1192665044816299544761.875GP2 - FETRACOM - TRABALHADORES DO COMERCIO DE BENS044761.87530413.87544755.87544755.87541712.875000000AMIL99GP2 - BLUE PLUS 400 QC97727977.27SUSPENSÃORepasse</v>
      </c>
      <c r="AX976">
        <f t="shared" si="47"/>
        <v>0</v>
      </c>
      <c r="AY976">
        <v>7</v>
      </c>
      <c r="AZ976">
        <v>1</v>
      </c>
      <c r="BA976">
        <f t="shared" si="46"/>
        <v>0</v>
      </c>
    </row>
    <row r="977" spans="1:53">
      <c r="A977" s="33"/>
      <c r="B977" s="33"/>
      <c r="C977" s="33"/>
      <c r="D977" s="33"/>
      <c r="E977" s="33"/>
      <c r="F977" s="34">
        <v>927627000</v>
      </c>
      <c r="G977" s="33"/>
      <c r="H977" s="33"/>
      <c r="I977" s="33"/>
      <c r="J977" s="34">
        <v>290861713</v>
      </c>
      <c r="K977" s="29">
        <v>0</v>
      </c>
      <c r="L977" s="34" t="s">
        <v>792</v>
      </c>
      <c r="M977" s="33"/>
      <c r="N977" s="33"/>
      <c r="O977" s="33"/>
      <c r="P977" s="33"/>
      <c r="Q977" s="33"/>
      <c r="R977" s="34">
        <v>2825.26</v>
      </c>
      <c r="S977" s="34" t="s">
        <v>404</v>
      </c>
      <c r="T977" s="34" t="s">
        <v>404</v>
      </c>
      <c r="U977" s="34" t="s">
        <v>404</v>
      </c>
      <c r="V977" s="34">
        <v>119</v>
      </c>
      <c r="W977" s="34">
        <v>26650448</v>
      </c>
      <c r="X977" s="34">
        <v>1</v>
      </c>
      <c r="Y977" s="34">
        <v>62995</v>
      </c>
      <c r="Z977" s="35">
        <v>44761.875</v>
      </c>
      <c r="AA977" s="34" t="s">
        <v>417</v>
      </c>
      <c r="AB977" s="34">
        <v>0</v>
      </c>
      <c r="AC977" s="35"/>
      <c r="AD977" s="35">
        <v>44761.875</v>
      </c>
      <c r="AE977" s="35">
        <v>30413.875</v>
      </c>
      <c r="AF977" s="35">
        <v>44755.875</v>
      </c>
      <c r="AG977" s="35">
        <v>44755.875</v>
      </c>
      <c r="AH977" s="35">
        <v>41712.875</v>
      </c>
      <c r="AI977" s="34"/>
      <c r="AJ977" s="34">
        <v>0</v>
      </c>
      <c r="AK977" s="34">
        <v>0</v>
      </c>
      <c r="AL977" s="34">
        <v>0</v>
      </c>
      <c r="AM977" s="34">
        <v>0</v>
      </c>
      <c r="AN977" s="34">
        <v>0</v>
      </c>
      <c r="AO977" s="34">
        <v>0</v>
      </c>
      <c r="AP977" s="34" t="s">
        <v>389</v>
      </c>
      <c r="AQ977" s="34">
        <v>99</v>
      </c>
      <c r="AR977" s="34" t="s">
        <v>419</v>
      </c>
      <c r="AS977" s="34">
        <v>97727</v>
      </c>
      <c r="AT977" s="34">
        <v>977.27</v>
      </c>
      <c r="AU977" s="34" t="s">
        <v>480</v>
      </c>
      <c r="AV977" s="43" t="s">
        <v>1079</v>
      </c>
      <c r="AW977" t="str">
        <f t="shared" si="45"/>
        <v>9276270002908617130XDXMXLDX PXNHXXRX DX XLVX2825.26SIMSIMSIM1192665044816299544761.875GP2 - FETRACOM - TRABALHADORES DO COMERCIO DE BENS044761.87530413.87544755.87544755.87541712.875000000AMIL99GP2 - BLUE PLUS 400 QC97727977.27SUSPENSÃORepasse</v>
      </c>
      <c r="AX977">
        <f t="shared" si="47"/>
        <v>1</v>
      </c>
      <c r="AY977">
        <v>7</v>
      </c>
      <c r="AZ977">
        <v>1</v>
      </c>
      <c r="BA977">
        <f t="shared" si="46"/>
        <v>1</v>
      </c>
    </row>
    <row r="978" spans="1:53">
      <c r="A978" s="33"/>
      <c r="B978" s="33"/>
      <c r="C978" s="33"/>
      <c r="D978" s="33"/>
      <c r="E978" s="33"/>
      <c r="F978" s="34">
        <v>927627000</v>
      </c>
      <c r="G978" s="33"/>
      <c r="H978" s="33"/>
      <c r="I978" s="33"/>
      <c r="J978" s="34">
        <v>290861713</v>
      </c>
      <c r="K978" s="29">
        <v>0</v>
      </c>
      <c r="L978" s="34" t="s">
        <v>792</v>
      </c>
      <c r="M978" s="33"/>
      <c r="N978" s="33"/>
      <c r="O978" s="33"/>
      <c r="P978" s="33"/>
      <c r="Q978" s="33"/>
      <c r="R978" s="34">
        <v>2825.26</v>
      </c>
      <c r="S978" s="34" t="s">
        <v>404</v>
      </c>
      <c r="T978" s="34" t="s">
        <v>404</v>
      </c>
      <c r="U978" s="34" t="s">
        <v>404</v>
      </c>
      <c r="V978" s="34">
        <v>119</v>
      </c>
      <c r="W978" s="34">
        <v>26650448</v>
      </c>
      <c r="X978" s="34">
        <v>1</v>
      </c>
      <c r="Y978" s="34">
        <v>62995</v>
      </c>
      <c r="Z978" s="35">
        <v>44761.875</v>
      </c>
      <c r="AA978" s="34" t="s">
        <v>417</v>
      </c>
      <c r="AB978" s="34">
        <v>0</v>
      </c>
      <c r="AC978" s="35"/>
      <c r="AD978" s="35">
        <v>44761.875</v>
      </c>
      <c r="AE978" s="35">
        <v>30413.875</v>
      </c>
      <c r="AF978" s="35">
        <v>44755.875</v>
      </c>
      <c r="AG978" s="35">
        <v>44755.875</v>
      </c>
      <c r="AH978" s="35">
        <v>41712.875</v>
      </c>
      <c r="AI978" s="34"/>
      <c r="AJ978" s="34">
        <v>0</v>
      </c>
      <c r="AK978" s="34">
        <v>0</v>
      </c>
      <c r="AL978" s="34">
        <v>0</v>
      </c>
      <c r="AM978" s="34">
        <v>0</v>
      </c>
      <c r="AN978" s="34">
        <v>0</v>
      </c>
      <c r="AO978" s="34">
        <v>0</v>
      </c>
      <c r="AP978" s="34" t="s">
        <v>389</v>
      </c>
      <c r="AQ978" s="34">
        <v>99</v>
      </c>
      <c r="AR978" s="34" t="s">
        <v>419</v>
      </c>
      <c r="AS978" s="34">
        <v>97727</v>
      </c>
      <c r="AT978" s="34">
        <v>977.27</v>
      </c>
      <c r="AU978" s="34" t="s">
        <v>480</v>
      </c>
      <c r="AV978" s="43" t="s">
        <v>1079</v>
      </c>
      <c r="AW978" t="str">
        <f t="shared" si="45"/>
        <v>9276270002908617130XDXMXLDX PXNHXXRX DX XLVX2825.26SIMSIMSIM1192665044816299544761.875GP2 - FETRACOM - TRABALHADORES DO COMERCIO DE BENS044761.87530413.87544755.87544755.87541712.875000000AMIL99GP2 - BLUE PLUS 400 QC97727977.27SUSPENSÃORepasse</v>
      </c>
      <c r="AX978">
        <f t="shared" si="47"/>
        <v>1</v>
      </c>
      <c r="AY978">
        <v>7</v>
      </c>
      <c r="AZ978">
        <v>1</v>
      </c>
      <c r="BA978">
        <f t="shared" si="46"/>
        <v>1</v>
      </c>
    </row>
    <row r="979" spans="1:53">
      <c r="A979" s="33"/>
      <c r="B979" s="33"/>
      <c r="C979" s="33"/>
      <c r="D979" s="33"/>
      <c r="E979" s="33"/>
      <c r="F979" s="34">
        <v>927616000</v>
      </c>
      <c r="G979" s="33"/>
      <c r="H979" s="33"/>
      <c r="I979" s="33"/>
      <c r="J979" s="34">
        <v>290870330</v>
      </c>
      <c r="K979" s="29">
        <v>0</v>
      </c>
      <c r="L979" s="34" t="s">
        <v>425</v>
      </c>
      <c r="M979" s="33"/>
      <c r="N979" s="33"/>
      <c r="O979" s="33"/>
      <c r="P979" s="33"/>
      <c r="Q979" s="33"/>
      <c r="R979" s="34">
        <v>4522.24</v>
      </c>
      <c r="S979" s="34" t="s">
        <v>404</v>
      </c>
      <c r="T979" s="34" t="s">
        <v>404</v>
      </c>
      <c r="U979" s="34" t="s">
        <v>404</v>
      </c>
      <c r="V979" s="34">
        <v>116</v>
      </c>
      <c r="W979" s="34">
        <v>26650516</v>
      </c>
      <c r="X979" s="34">
        <v>1</v>
      </c>
      <c r="Y979" s="34">
        <v>63020</v>
      </c>
      <c r="Z979" s="35">
        <v>44777.875</v>
      </c>
      <c r="AA979" s="34" t="s">
        <v>414</v>
      </c>
      <c r="AB979" s="34">
        <v>0</v>
      </c>
      <c r="AC979" s="35"/>
      <c r="AD979" s="35">
        <v>44777.875</v>
      </c>
      <c r="AE979" s="35">
        <v>25737.875</v>
      </c>
      <c r="AF979" s="35">
        <v>41714.875</v>
      </c>
      <c r="AG979" s="35"/>
      <c r="AH979" s="35">
        <v>41729.875</v>
      </c>
      <c r="AI979" s="34"/>
      <c r="AJ979" s="34">
        <v>0</v>
      </c>
      <c r="AK979" s="34">
        <v>0</v>
      </c>
      <c r="AL979" s="34">
        <v>0</v>
      </c>
      <c r="AM979" s="34">
        <v>0</v>
      </c>
      <c r="AN979" s="34">
        <v>0</v>
      </c>
      <c r="AO979" s="34">
        <v>0</v>
      </c>
      <c r="AP979" s="34" t="s">
        <v>389</v>
      </c>
      <c r="AQ979" s="34">
        <v>99</v>
      </c>
      <c r="AR979" s="34" t="s">
        <v>422</v>
      </c>
      <c r="AS979" s="34">
        <v>501975</v>
      </c>
      <c r="AT979" s="34">
        <v>5019.75</v>
      </c>
      <c r="AU979" s="34" t="s">
        <v>408</v>
      </c>
      <c r="AV979" s="43" t="s">
        <v>1079</v>
      </c>
      <c r="AW979" t="str">
        <f t="shared" si="45"/>
        <v>9276160002908703300WHRXTXXNX MXRXX MXNDXNWX DX XLVX TXTX XXVXXR4522.24SIMSIMSIM1162665051616302044777.875GP2 - FACERN - FEDERACAO DAS ASSOCIACOES COMERCIAI044777.87525737.87541714.87541729.875000000AMIL99GP2 - BLUE PLUS 400 QP5019755019.75ATIVORepasse</v>
      </c>
      <c r="AX979">
        <f t="shared" si="47"/>
        <v>0</v>
      </c>
      <c r="AY979">
        <v>8</v>
      </c>
      <c r="AZ979">
        <v>1</v>
      </c>
      <c r="BA979">
        <f t="shared" si="46"/>
        <v>0</v>
      </c>
    </row>
    <row r="980" spans="1:53">
      <c r="A980" s="33"/>
      <c r="B980" s="33"/>
      <c r="C980" s="33"/>
      <c r="D980" s="33"/>
      <c r="E980" s="33"/>
      <c r="F980" s="36">
        <v>927614000</v>
      </c>
      <c r="G980" s="33"/>
      <c r="H980" s="33"/>
      <c r="I980" s="33"/>
      <c r="J980" s="36">
        <v>290921848</v>
      </c>
      <c r="K980" s="30">
        <v>0</v>
      </c>
      <c r="L980" s="36" t="s">
        <v>426</v>
      </c>
      <c r="M980" s="33"/>
      <c r="N980" s="33"/>
      <c r="O980" s="33"/>
      <c r="P980" s="33"/>
      <c r="Q980" s="33"/>
      <c r="R980" s="36">
        <v>2168.1799999999998</v>
      </c>
      <c r="S980" s="36" t="s">
        <v>404</v>
      </c>
      <c r="T980" s="36" t="s">
        <v>404</v>
      </c>
      <c r="U980" s="36" t="s">
        <v>404</v>
      </c>
      <c r="V980" s="36">
        <v>119</v>
      </c>
      <c r="W980" s="36">
        <v>26649128</v>
      </c>
      <c r="X980" s="36">
        <v>1</v>
      </c>
      <c r="Y980" s="36">
        <v>63261</v>
      </c>
      <c r="Z980" s="37">
        <v>44777.875</v>
      </c>
      <c r="AA980" s="36" t="s">
        <v>417</v>
      </c>
      <c r="AB980" s="36">
        <v>0</v>
      </c>
      <c r="AC980" s="37">
        <v>44761.875</v>
      </c>
      <c r="AD980" s="37">
        <v>44777.875</v>
      </c>
      <c r="AE980" s="37">
        <v>32330.875</v>
      </c>
      <c r="AF980" s="37">
        <v>44761.875</v>
      </c>
      <c r="AG980" s="37"/>
      <c r="AH980" s="37">
        <v>41790.875</v>
      </c>
      <c r="AI980" s="36"/>
      <c r="AJ980" s="36">
        <v>0</v>
      </c>
      <c r="AK980" s="36">
        <v>0</v>
      </c>
      <c r="AL980" s="36">
        <v>0</v>
      </c>
      <c r="AM980" s="36">
        <v>0</v>
      </c>
      <c r="AN980" s="36">
        <v>0</v>
      </c>
      <c r="AO980" s="36">
        <v>0</v>
      </c>
      <c r="AP980" s="36" t="s">
        <v>389</v>
      </c>
      <c r="AQ980" s="36">
        <v>97</v>
      </c>
      <c r="AR980" s="36" t="s">
        <v>427</v>
      </c>
      <c r="AS980" s="36">
        <v>240673</v>
      </c>
      <c r="AT980" s="36">
        <v>2406.73</v>
      </c>
      <c r="AU980" s="36" t="s">
        <v>391</v>
      </c>
      <c r="AV980" s="43" t="s">
        <v>1079</v>
      </c>
      <c r="AW980" t="str">
        <f t="shared" si="45"/>
        <v>9276140002909218480JXWKXLXNX DX XLVX VXNWXLXU2168.18SIMSIMSIM1192664912816326144777.875GP2 - FETRACOM - TRABALHADORES DO COMERCIO DE BENS044761.87544777.87532330.87544761.87541790.875000000AMIL97GP2 - BLUE PLUS 300 QP2406732406.73INATIVORepasse</v>
      </c>
      <c r="AX980">
        <f t="shared" si="47"/>
        <v>0</v>
      </c>
      <c r="AY980">
        <v>8</v>
      </c>
      <c r="AZ980">
        <v>1</v>
      </c>
      <c r="BA980">
        <f t="shared" si="46"/>
        <v>0</v>
      </c>
    </row>
    <row r="981" spans="1:53">
      <c r="A981" s="33"/>
      <c r="B981" s="33"/>
      <c r="C981" s="33"/>
      <c r="D981" s="33"/>
      <c r="E981" s="33"/>
      <c r="F981" s="34">
        <v>15033000</v>
      </c>
      <c r="G981" s="33"/>
      <c r="H981" s="33"/>
      <c r="I981" s="33"/>
      <c r="J981" s="34">
        <v>290941865</v>
      </c>
      <c r="K981" s="29">
        <v>0</v>
      </c>
      <c r="L981" s="34" t="s">
        <v>794</v>
      </c>
      <c r="M981" s="33"/>
      <c r="N981" s="33"/>
      <c r="O981" s="33"/>
      <c r="P981" s="33"/>
      <c r="Q981" s="33"/>
      <c r="R981" s="34">
        <v>7687.71</v>
      </c>
      <c r="S981" s="34" t="s">
        <v>404</v>
      </c>
      <c r="T981" s="34" t="s">
        <v>404</v>
      </c>
      <c r="U981" s="34" t="s">
        <v>404</v>
      </c>
      <c r="V981" s="34">
        <v>115</v>
      </c>
      <c r="W981" s="34">
        <v>26649007</v>
      </c>
      <c r="X981" s="34">
        <v>1</v>
      </c>
      <c r="Y981" s="34">
        <v>63343</v>
      </c>
      <c r="Z981" s="35">
        <v>44761.875</v>
      </c>
      <c r="AA981" s="34" t="s">
        <v>793</v>
      </c>
      <c r="AB981" s="34">
        <v>0</v>
      </c>
      <c r="AC981" s="35"/>
      <c r="AD981" s="35">
        <v>44761.875</v>
      </c>
      <c r="AE981" s="35">
        <v>20719.875</v>
      </c>
      <c r="AF981" s="35">
        <v>44062.875</v>
      </c>
      <c r="AG981" s="35"/>
      <c r="AH981" s="35">
        <v>41804.875</v>
      </c>
      <c r="AI981" s="34"/>
      <c r="AJ981" s="34">
        <v>0</v>
      </c>
      <c r="AK981" s="34">
        <v>0</v>
      </c>
      <c r="AL981" s="34">
        <v>0</v>
      </c>
      <c r="AM981" s="34">
        <v>0</v>
      </c>
      <c r="AN981" s="34">
        <v>0</v>
      </c>
      <c r="AO981" s="34">
        <v>0</v>
      </c>
      <c r="AP981" s="34" t="s">
        <v>389</v>
      </c>
      <c r="AQ981" s="34">
        <v>96</v>
      </c>
      <c r="AR981" s="34" t="s">
        <v>416</v>
      </c>
      <c r="AS981" s="34">
        <v>205699</v>
      </c>
      <c r="AT981" s="34">
        <v>2056.9899999999998</v>
      </c>
      <c r="AU981" s="34" t="s">
        <v>408</v>
      </c>
      <c r="AV981" s="43" t="s">
        <v>1079</v>
      </c>
      <c r="AW981" t="str">
        <f t="shared" si="45"/>
        <v>150330002909418650MXRLXNX RXDRXGUX DX XRXUJX7687.71SIMSIMSIM1152664900716334344761.875GP2 - ASPEMI - ASSOCIACAO DOS SERVIDORES PUBLICOS044761.87520719.87544062.87541804.875000000AMIL96GP2 - BLUE PLUS 300 QC2056992056.99ATIVORepasse</v>
      </c>
      <c r="AX981">
        <f t="shared" si="47"/>
        <v>0</v>
      </c>
      <c r="AY981">
        <v>7</v>
      </c>
      <c r="AZ981">
        <v>1</v>
      </c>
      <c r="BA981">
        <f t="shared" si="46"/>
        <v>0</v>
      </c>
    </row>
    <row r="982" spans="1:53">
      <c r="A982" s="33"/>
      <c r="B982" s="33"/>
      <c r="C982" s="33"/>
      <c r="D982" s="33"/>
      <c r="E982" s="33"/>
      <c r="F982" s="36">
        <v>15033000</v>
      </c>
      <c r="G982" s="33"/>
      <c r="H982" s="33"/>
      <c r="I982" s="33"/>
      <c r="J982" s="36">
        <v>290941865</v>
      </c>
      <c r="K982" s="30">
        <v>0</v>
      </c>
      <c r="L982" s="36" t="s">
        <v>794</v>
      </c>
      <c r="M982" s="33"/>
      <c r="N982" s="33"/>
      <c r="O982" s="33"/>
      <c r="P982" s="33"/>
      <c r="Q982" s="33"/>
      <c r="R982" s="36">
        <v>7687.71</v>
      </c>
      <c r="S982" s="36" t="s">
        <v>404</v>
      </c>
      <c r="T982" s="36" t="s">
        <v>404</v>
      </c>
      <c r="U982" s="36" t="s">
        <v>404</v>
      </c>
      <c r="V982" s="36">
        <v>115</v>
      </c>
      <c r="W982" s="36">
        <v>26649007</v>
      </c>
      <c r="X982" s="36">
        <v>1</v>
      </c>
      <c r="Y982" s="36">
        <v>63343</v>
      </c>
      <c r="Z982" s="37">
        <v>44761.875</v>
      </c>
      <c r="AA982" s="36" t="s">
        <v>793</v>
      </c>
      <c r="AB982" s="36">
        <v>0</v>
      </c>
      <c r="AC982" s="37"/>
      <c r="AD982" s="37">
        <v>44761.875</v>
      </c>
      <c r="AE982" s="37">
        <v>20719.875</v>
      </c>
      <c r="AF982" s="37">
        <v>44062.875</v>
      </c>
      <c r="AG982" s="37"/>
      <c r="AH982" s="37">
        <v>41804.875</v>
      </c>
      <c r="AI982" s="36"/>
      <c r="AJ982" s="36">
        <v>0</v>
      </c>
      <c r="AK982" s="36">
        <v>0</v>
      </c>
      <c r="AL982" s="36">
        <v>0</v>
      </c>
      <c r="AM982" s="36">
        <v>0</v>
      </c>
      <c r="AN982" s="36">
        <v>0</v>
      </c>
      <c r="AO982" s="36">
        <v>0</v>
      </c>
      <c r="AP982" s="36" t="s">
        <v>389</v>
      </c>
      <c r="AQ982" s="36">
        <v>96</v>
      </c>
      <c r="AR982" s="36" t="s">
        <v>416</v>
      </c>
      <c r="AS982" s="36">
        <v>205699</v>
      </c>
      <c r="AT982" s="36">
        <v>2056.9899999999998</v>
      </c>
      <c r="AU982" s="36" t="s">
        <v>408</v>
      </c>
      <c r="AV982" s="43" t="s">
        <v>1079</v>
      </c>
      <c r="AW982" t="str">
        <f t="shared" si="45"/>
        <v>150330002909418650MXRLXNX RXDRXGUX DX XRXUJX7687.71SIMSIMSIM1152664900716334344761.875GP2 - ASPEMI - ASSOCIACAO DOS SERVIDORES PUBLICOS044761.87520719.87544062.87541804.875000000AMIL96GP2 - BLUE PLUS 300 QC2056992056.99ATIVORepasse</v>
      </c>
      <c r="AX982">
        <f t="shared" si="47"/>
        <v>1</v>
      </c>
      <c r="AY982">
        <v>7</v>
      </c>
      <c r="AZ982">
        <v>1</v>
      </c>
      <c r="BA982">
        <f t="shared" si="46"/>
        <v>1</v>
      </c>
    </row>
    <row r="983" spans="1:53">
      <c r="A983" s="33"/>
      <c r="B983" s="33"/>
      <c r="C983" s="33"/>
      <c r="D983" s="33"/>
      <c r="E983" s="33"/>
      <c r="F983" s="36">
        <v>15033000</v>
      </c>
      <c r="G983" s="33"/>
      <c r="H983" s="33"/>
      <c r="I983" s="33"/>
      <c r="J983" s="36">
        <v>290941865</v>
      </c>
      <c r="K983" s="30">
        <v>0</v>
      </c>
      <c r="L983" s="36" t="s">
        <v>794</v>
      </c>
      <c r="M983" s="33"/>
      <c r="N983" s="33"/>
      <c r="O983" s="33"/>
      <c r="P983" s="33"/>
      <c r="Q983" s="33"/>
      <c r="R983" s="36">
        <v>7687.71</v>
      </c>
      <c r="S983" s="36" t="s">
        <v>404</v>
      </c>
      <c r="T983" s="36" t="s">
        <v>404</v>
      </c>
      <c r="U983" s="36" t="s">
        <v>404</v>
      </c>
      <c r="V983" s="36">
        <v>115</v>
      </c>
      <c r="W983" s="36">
        <v>26649007</v>
      </c>
      <c r="X983" s="36">
        <v>1</v>
      </c>
      <c r="Y983" s="36">
        <v>63343</v>
      </c>
      <c r="Z983" s="37">
        <v>44761.875</v>
      </c>
      <c r="AA983" s="36" t="s">
        <v>793</v>
      </c>
      <c r="AB983" s="36">
        <v>0</v>
      </c>
      <c r="AC983" s="37"/>
      <c r="AD983" s="37">
        <v>44761.875</v>
      </c>
      <c r="AE983" s="37">
        <v>20719.875</v>
      </c>
      <c r="AF983" s="37">
        <v>44062.875</v>
      </c>
      <c r="AG983" s="37"/>
      <c r="AH983" s="37">
        <v>41804.875</v>
      </c>
      <c r="AI983" s="36"/>
      <c r="AJ983" s="36">
        <v>0</v>
      </c>
      <c r="AK983" s="36">
        <v>0</v>
      </c>
      <c r="AL983" s="36">
        <v>0</v>
      </c>
      <c r="AM983" s="36">
        <v>0</v>
      </c>
      <c r="AN983" s="36">
        <v>0</v>
      </c>
      <c r="AO983" s="36">
        <v>0</v>
      </c>
      <c r="AP983" s="36" t="s">
        <v>389</v>
      </c>
      <c r="AQ983" s="36">
        <v>96</v>
      </c>
      <c r="AR983" s="36" t="s">
        <v>416</v>
      </c>
      <c r="AS983" s="36">
        <v>205699</v>
      </c>
      <c r="AT983" s="36">
        <v>2056.9899999999998</v>
      </c>
      <c r="AU983" s="36" t="s">
        <v>408</v>
      </c>
      <c r="AV983" s="43" t="s">
        <v>1079</v>
      </c>
      <c r="AW983" t="str">
        <f t="shared" si="45"/>
        <v>150330002909418650MXRLXNX RXDRXGUX DX XRXUJX7687.71SIMSIMSIM1152664900716334344761.875GP2 - ASPEMI - ASSOCIACAO DOS SERVIDORES PUBLICOS044761.87520719.87544062.87541804.875000000AMIL96GP2 - BLUE PLUS 300 QC2056992056.99ATIVORepasse</v>
      </c>
      <c r="AX983">
        <f t="shared" si="47"/>
        <v>1</v>
      </c>
      <c r="AY983">
        <v>7</v>
      </c>
      <c r="AZ983">
        <v>1</v>
      </c>
      <c r="BA983">
        <f t="shared" si="46"/>
        <v>1</v>
      </c>
    </row>
    <row r="984" spans="1:53">
      <c r="A984" s="38" t="s">
        <v>335</v>
      </c>
      <c r="B984" s="38" t="s">
        <v>55</v>
      </c>
      <c r="C984" s="38" t="s">
        <v>54</v>
      </c>
      <c r="D984" s="38">
        <v>43295857</v>
      </c>
      <c r="E984" s="39">
        <v>44787.875</v>
      </c>
      <c r="F984" s="28">
        <v>318048000</v>
      </c>
      <c r="G984" s="28" t="s">
        <v>1066</v>
      </c>
      <c r="H984" s="28" t="s">
        <v>56</v>
      </c>
      <c r="I984" s="39">
        <v>41820.875</v>
      </c>
      <c r="J984" s="38">
        <v>290951119</v>
      </c>
      <c r="K984" s="28">
        <v>0</v>
      </c>
      <c r="L984" s="38" t="s">
        <v>336</v>
      </c>
      <c r="M984" s="38">
        <v>0</v>
      </c>
      <c r="N984" s="38">
        <v>0</v>
      </c>
      <c r="O984" s="38" t="s">
        <v>317</v>
      </c>
      <c r="P984" s="38" t="s">
        <v>77</v>
      </c>
      <c r="Q984" s="38" t="s">
        <v>78</v>
      </c>
      <c r="R984" s="38">
        <v>1775.27</v>
      </c>
      <c r="S984" s="33"/>
      <c r="T984" s="33"/>
      <c r="U984" s="33"/>
      <c r="V984" s="33"/>
      <c r="W984" s="33"/>
      <c r="X984" s="33"/>
      <c r="Y984" s="33"/>
      <c r="Z984" s="40">
        <v>44787.875</v>
      </c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43" t="s">
        <v>1080</v>
      </c>
      <c r="AW984" t="str">
        <f t="shared" si="45"/>
        <v>630525e1e93b154dad93dba4630520ea89a0eceb5649c1c7630525e1e93b154dad93dba34329585744787.875318048000630520ea89a0eceb5649c1c7318048000P41820.8752909511190DXVI RXI DX XLIVXIRX WXLDX00BLUE 400 PLUS NAC QP PJCA RMens. Titular Faixa Etária Implant.T1775.2744787.875Mensalidade</v>
      </c>
      <c r="AX984">
        <f t="shared" si="47"/>
        <v>0</v>
      </c>
      <c r="AY984">
        <v>8</v>
      </c>
      <c r="AZ984">
        <v>1</v>
      </c>
      <c r="BA984">
        <f t="shared" si="46"/>
        <v>0</v>
      </c>
    </row>
    <row r="985" spans="1:53">
      <c r="A985" s="33"/>
      <c r="B985" s="33"/>
      <c r="C985" s="33"/>
      <c r="D985" s="33"/>
      <c r="E985" s="33"/>
      <c r="F985" s="36">
        <v>326288000</v>
      </c>
      <c r="G985" s="33"/>
      <c r="H985" s="33"/>
      <c r="I985" s="33"/>
      <c r="J985" s="36">
        <v>290963435</v>
      </c>
      <c r="K985" s="30">
        <v>0</v>
      </c>
      <c r="L985" s="36" t="s">
        <v>795</v>
      </c>
      <c r="M985" s="33"/>
      <c r="N985" s="33"/>
      <c r="O985" s="33"/>
      <c r="P985" s="33"/>
      <c r="Q985" s="33"/>
      <c r="R985" s="36">
        <v>2728.23</v>
      </c>
      <c r="S985" s="36" t="s">
        <v>404</v>
      </c>
      <c r="T985" s="36" t="s">
        <v>404</v>
      </c>
      <c r="U985" s="36" t="s">
        <v>404</v>
      </c>
      <c r="V985" s="36">
        <v>127</v>
      </c>
      <c r="W985" s="36">
        <v>26650516</v>
      </c>
      <c r="X985" s="36">
        <v>1</v>
      </c>
      <c r="Y985" s="36">
        <v>63398</v>
      </c>
      <c r="Z985" s="37">
        <v>44761.875</v>
      </c>
      <c r="AA985" s="36" t="s">
        <v>434</v>
      </c>
      <c r="AB985" s="36">
        <v>0</v>
      </c>
      <c r="AC985" s="37"/>
      <c r="AD985" s="37">
        <v>44761.875</v>
      </c>
      <c r="AE985" s="37">
        <v>31258.875</v>
      </c>
      <c r="AF985" s="37">
        <v>44755.875</v>
      </c>
      <c r="AG985" s="37">
        <v>44755.875</v>
      </c>
      <c r="AH985" s="37">
        <v>41834.875</v>
      </c>
      <c r="AI985" s="36"/>
      <c r="AJ985" s="36">
        <v>0</v>
      </c>
      <c r="AK985" s="36">
        <v>0</v>
      </c>
      <c r="AL985" s="36">
        <v>0</v>
      </c>
      <c r="AM985" s="36">
        <v>0</v>
      </c>
      <c r="AN985" s="36">
        <v>0</v>
      </c>
      <c r="AO985" s="36">
        <v>0</v>
      </c>
      <c r="AP985" s="36" t="s">
        <v>389</v>
      </c>
      <c r="AQ985" s="36">
        <v>95</v>
      </c>
      <c r="AR985" s="36" t="s">
        <v>442</v>
      </c>
      <c r="AS985" s="36">
        <v>308288</v>
      </c>
      <c r="AT985" s="36">
        <v>3082.88</v>
      </c>
      <c r="AU985" s="36" t="s">
        <v>480</v>
      </c>
      <c r="AV985" s="43" t="s">
        <v>1079</v>
      </c>
      <c r="AW985" t="str">
        <f t="shared" si="45"/>
        <v>3262880002909634350KXLLY DXNTX XGUXXR MXNTX2728.23SIMSIMSIM1272665051616339844761.875GP3 - FACERN - FEDERACAO DAS ASSOCIACOES COMERCIAI044761.87531258.87544755.87544755.87541834.875000000AMIL95GP3 - BLUE PLUS 400 QP3082883082.88SUSPENSÃORepasse</v>
      </c>
      <c r="AX985">
        <f t="shared" si="47"/>
        <v>0</v>
      </c>
      <c r="AY985">
        <v>7</v>
      </c>
      <c r="AZ985">
        <v>1</v>
      </c>
      <c r="BA985">
        <f t="shared" si="46"/>
        <v>0</v>
      </c>
    </row>
    <row r="986" spans="1:53">
      <c r="A986" s="33"/>
      <c r="B986" s="33"/>
      <c r="C986" s="33"/>
      <c r="D986" s="33"/>
      <c r="E986" s="33"/>
      <c r="F986" s="34">
        <v>326288000</v>
      </c>
      <c r="G986" s="33"/>
      <c r="H986" s="33"/>
      <c r="I986" s="33"/>
      <c r="J986" s="34">
        <v>290963435</v>
      </c>
      <c r="K986" s="29">
        <v>0</v>
      </c>
      <c r="L986" s="34" t="s">
        <v>795</v>
      </c>
      <c r="M986" s="33"/>
      <c r="N986" s="33"/>
      <c r="O986" s="33"/>
      <c r="P986" s="33"/>
      <c r="Q986" s="33"/>
      <c r="R986" s="34">
        <v>2728.23</v>
      </c>
      <c r="S986" s="34" t="s">
        <v>404</v>
      </c>
      <c r="T986" s="34" t="s">
        <v>404</v>
      </c>
      <c r="U986" s="34" t="s">
        <v>404</v>
      </c>
      <c r="V986" s="34">
        <v>127</v>
      </c>
      <c r="W986" s="34">
        <v>26650516</v>
      </c>
      <c r="X986" s="34">
        <v>1</v>
      </c>
      <c r="Y986" s="34">
        <v>63398</v>
      </c>
      <c r="Z986" s="35">
        <v>44761.875</v>
      </c>
      <c r="AA986" s="34" t="s">
        <v>434</v>
      </c>
      <c r="AB986" s="34">
        <v>0</v>
      </c>
      <c r="AC986" s="35"/>
      <c r="AD986" s="35">
        <v>44761.875</v>
      </c>
      <c r="AE986" s="35">
        <v>31258.875</v>
      </c>
      <c r="AF986" s="35">
        <v>44755.875</v>
      </c>
      <c r="AG986" s="35">
        <v>44755.875</v>
      </c>
      <c r="AH986" s="35">
        <v>41834.875</v>
      </c>
      <c r="AI986" s="34"/>
      <c r="AJ986" s="34">
        <v>0</v>
      </c>
      <c r="AK986" s="34">
        <v>0</v>
      </c>
      <c r="AL986" s="34">
        <v>0</v>
      </c>
      <c r="AM986" s="34">
        <v>0</v>
      </c>
      <c r="AN986" s="34">
        <v>0</v>
      </c>
      <c r="AO986" s="34">
        <v>0</v>
      </c>
      <c r="AP986" s="34" t="s">
        <v>389</v>
      </c>
      <c r="AQ986" s="34">
        <v>95</v>
      </c>
      <c r="AR986" s="34" t="s">
        <v>442</v>
      </c>
      <c r="AS986" s="34">
        <v>308288</v>
      </c>
      <c r="AT986" s="34">
        <v>3082.88</v>
      </c>
      <c r="AU986" s="34" t="s">
        <v>480</v>
      </c>
      <c r="AV986" s="43" t="s">
        <v>1079</v>
      </c>
      <c r="AW986" t="str">
        <f t="shared" si="45"/>
        <v>3262880002909634350KXLLY DXNTX XGUXXR MXNTX2728.23SIMSIMSIM1272665051616339844761.875GP3 - FACERN - FEDERACAO DAS ASSOCIACOES COMERCIAI044761.87531258.87544755.87544755.87541834.875000000AMIL95GP3 - BLUE PLUS 400 QP3082883082.88SUSPENSÃORepasse</v>
      </c>
      <c r="AX986">
        <f t="shared" si="47"/>
        <v>1</v>
      </c>
      <c r="AY986">
        <v>7</v>
      </c>
      <c r="AZ986">
        <v>1</v>
      </c>
      <c r="BA986">
        <f t="shared" si="46"/>
        <v>1</v>
      </c>
    </row>
    <row r="987" spans="1:53">
      <c r="A987" s="33"/>
      <c r="B987" s="33"/>
      <c r="C987" s="33"/>
      <c r="D987" s="33"/>
      <c r="E987" s="33"/>
      <c r="F987" s="34">
        <v>326288000</v>
      </c>
      <c r="G987" s="33"/>
      <c r="H987" s="33"/>
      <c r="I987" s="33"/>
      <c r="J987" s="34">
        <v>290963435</v>
      </c>
      <c r="K987" s="29">
        <v>0</v>
      </c>
      <c r="L987" s="34" t="s">
        <v>795</v>
      </c>
      <c r="M987" s="33"/>
      <c r="N987" s="33"/>
      <c r="O987" s="33"/>
      <c r="P987" s="33"/>
      <c r="Q987" s="33"/>
      <c r="R987" s="34">
        <v>2728.23</v>
      </c>
      <c r="S987" s="34" t="s">
        <v>404</v>
      </c>
      <c r="T987" s="34" t="s">
        <v>404</v>
      </c>
      <c r="U987" s="34" t="s">
        <v>404</v>
      </c>
      <c r="V987" s="34">
        <v>127</v>
      </c>
      <c r="W987" s="34">
        <v>26650516</v>
      </c>
      <c r="X987" s="34">
        <v>1</v>
      </c>
      <c r="Y987" s="34">
        <v>63398</v>
      </c>
      <c r="Z987" s="35">
        <v>44761.875</v>
      </c>
      <c r="AA987" s="34" t="s">
        <v>434</v>
      </c>
      <c r="AB987" s="34">
        <v>0</v>
      </c>
      <c r="AC987" s="35"/>
      <c r="AD987" s="35">
        <v>44761.875</v>
      </c>
      <c r="AE987" s="35">
        <v>31258.875</v>
      </c>
      <c r="AF987" s="35">
        <v>44755.875</v>
      </c>
      <c r="AG987" s="35">
        <v>44755.875</v>
      </c>
      <c r="AH987" s="35">
        <v>41834.875</v>
      </c>
      <c r="AI987" s="34"/>
      <c r="AJ987" s="34">
        <v>0</v>
      </c>
      <c r="AK987" s="34">
        <v>0</v>
      </c>
      <c r="AL987" s="34">
        <v>0</v>
      </c>
      <c r="AM987" s="34">
        <v>0</v>
      </c>
      <c r="AN987" s="34">
        <v>0</v>
      </c>
      <c r="AO987" s="34">
        <v>0</v>
      </c>
      <c r="AP987" s="34" t="s">
        <v>389</v>
      </c>
      <c r="AQ987" s="34">
        <v>95</v>
      </c>
      <c r="AR987" s="34" t="s">
        <v>442</v>
      </c>
      <c r="AS987" s="34">
        <v>308288</v>
      </c>
      <c r="AT987" s="34">
        <v>3082.88</v>
      </c>
      <c r="AU987" s="34" t="s">
        <v>480</v>
      </c>
      <c r="AV987" s="43" t="s">
        <v>1079</v>
      </c>
      <c r="AW987" t="str">
        <f t="shared" si="45"/>
        <v>3262880002909634350KXLLY DXNTX XGUXXR MXNTX2728.23SIMSIMSIM1272665051616339844761.875GP3 - FACERN - FEDERACAO DAS ASSOCIACOES COMERCIAI044761.87531258.87544755.87544755.87541834.875000000AMIL95GP3 - BLUE PLUS 400 QP3082883082.88SUSPENSÃORepasse</v>
      </c>
      <c r="AX987">
        <f t="shared" si="47"/>
        <v>1</v>
      </c>
      <c r="AY987">
        <v>7</v>
      </c>
      <c r="AZ987">
        <v>1</v>
      </c>
      <c r="BA987">
        <f t="shared" si="46"/>
        <v>1</v>
      </c>
    </row>
    <row r="988" spans="1:53">
      <c r="A988" s="33"/>
      <c r="B988" s="33"/>
      <c r="C988" s="33"/>
      <c r="D988" s="33"/>
      <c r="E988" s="33"/>
      <c r="F988" s="36">
        <v>927614000</v>
      </c>
      <c r="G988" s="33"/>
      <c r="H988" s="33"/>
      <c r="I988" s="33"/>
      <c r="J988" s="36">
        <v>291017290</v>
      </c>
      <c r="K988" s="30">
        <v>0</v>
      </c>
      <c r="L988" s="36" t="s">
        <v>778</v>
      </c>
      <c r="M988" s="33"/>
      <c r="N988" s="33"/>
      <c r="O988" s="33"/>
      <c r="P988" s="33"/>
      <c r="Q988" s="33"/>
      <c r="R988" s="36">
        <v>1605.21</v>
      </c>
      <c r="S988" s="36" t="s">
        <v>404</v>
      </c>
      <c r="T988" s="36" t="s">
        <v>404</v>
      </c>
      <c r="U988" s="36" t="s">
        <v>404</v>
      </c>
      <c r="V988" s="36">
        <v>119</v>
      </c>
      <c r="W988" s="36">
        <v>26650516</v>
      </c>
      <c r="X988" s="36">
        <v>1</v>
      </c>
      <c r="Y988" s="36">
        <v>62011</v>
      </c>
      <c r="Z988" s="37">
        <v>44761.875</v>
      </c>
      <c r="AA988" s="36" t="s">
        <v>417</v>
      </c>
      <c r="AB988" s="36">
        <v>1</v>
      </c>
      <c r="AC988" s="37">
        <v>44756.875</v>
      </c>
      <c r="AD988" s="37">
        <v>44761.875</v>
      </c>
      <c r="AE988" s="37">
        <v>41876.875</v>
      </c>
      <c r="AF988" s="37">
        <v>44756.875</v>
      </c>
      <c r="AG988" s="37"/>
      <c r="AH988" s="37">
        <v>41897.875</v>
      </c>
      <c r="AI988" s="36"/>
      <c r="AJ988" s="36">
        <v>0</v>
      </c>
      <c r="AK988" s="36">
        <v>0</v>
      </c>
      <c r="AL988" s="36">
        <v>0</v>
      </c>
      <c r="AM988" s="36">
        <v>0</v>
      </c>
      <c r="AN988" s="36">
        <v>0</v>
      </c>
      <c r="AO988" s="36">
        <v>0</v>
      </c>
      <c r="AP988" s="36" t="s">
        <v>389</v>
      </c>
      <c r="AQ988" s="36">
        <v>107</v>
      </c>
      <c r="AR988" s="36" t="s">
        <v>422</v>
      </c>
      <c r="AS988" s="36">
        <v>17818</v>
      </c>
      <c r="AT988" s="36">
        <v>1781.8</v>
      </c>
      <c r="AU988" s="36" t="s">
        <v>391</v>
      </c>
      <c r="AV988" s="43" t="s">
        <v>1079</v>
      </c>
      <c r="AW988" t="str">
        <f t="shared" si="45"/>
        <v>9276140002910172900DXNXLX HXNRXQUX WXMX BXRNXRDX1605.21SIMSIMSIM1192665051616201144761.875GP2 - FETRACOM - TRABALHADORES DO COMERCIO DE BENS144756.87544761.87541876.87544756.87541897.875000000AMIL107GP2 - BLUE PLUS 400 QP178181781.8INATIVORepasse</v>
      </c>
      <c r="AX988">
        <f t="shared" si="47"/>
        <v>0</v>
      </c>
      <c r="AY988">
        <v>7</v>
      </c>
      <c r="AZ988">
        <v>1</v>
      </c>
      <c r="BA988">
        <f t="shared" si="46"/>
        <v>0</v>
      </c>
    </row>
    <row r="989" spans="1:53">
      <c r="A989" s="33"/>
      <c r="B989" s="33"/>
      <c r="C989" s="33"/>
      <c r="D989" s="33"/>
      <c r="E989" s="33"/>
      <c r="F989" s="34">
        <v>927614000</v>
      </c>
      <c r="G989" s="33"/>
      <c r="H989" s="33"/>
      <c r="I989" s="33"/>
      <c r="J989" s="34">
        <v>291017290</v>
      </c>
      <c r="K989" s="29">
        <v>0</v>
      </c>
      <c r="L989" s="34" t="s">
        <v>778</v>
      </c>
      <c r="M989" s="33"/>
      <c r="N989" s="33"/>
      <c r="O989" s="33"/>
      <c r="P989" s="33"/>
      <c r="Q989" s="33"/>
      <c r="R989" s="34">
        <v>1605.21</v>
      </c>
      <c r="S989" s="34" t="s">
        <v>404</v>
      </c>
      <c r="T989" s="34" t="s">
        <v>404</v>
      </c>
      <c r="U989" s="34" t="s">
        <v>404</v>
      </c>
      <c r="V989" s="34">
        <v>119</v>
      </c>
      <c r="W989" s="34">
        <v>26650516</v>
      </c>
      <c r="X989" s="34">
        <v>1</v>
      </c>
      <c r="Y989" s="34">
        <v>62011</v>
      </c>
      <c r="Z989" s="35">
        <v>44761.875</v>
      </c>
      <c r="AA989" s="34" t="s">
        <v>417</v>
      </c>
      <c r="AB989" s="34">
        <v>1</v>
      </c>
      <c r="AC989" s="35">
        <v>44756.875</v>
      </c>
      <c r="AD989" s="35">
        <v>44761.875</v>
      </c>
      <c r="AE989" s="35">
        <v>41876.875</v>
      </c>
      <c r="AF989" s="35">
        <v>44756.875</v>
      </c>
      <c r="AG989" s="35"/>
      <c r="AH989" s="35">
        <v>41897.875</v>
      </c>
      <c r="AI989" s="34"/>
      <c r="AJ989" s="34">
        <v>0</v>
      </c>
      <c r="AK989" s="34">
        <v>0</v>
      </c>
      <c r="AL989" s="34">
        <v>0</v>
      </c>
      <c r="AM989" s="34">
        <v>0</v>
      </c>
      <c r="AN989" s="34">
        <v>0</v>
      </c>
      <c r="AO989" s="34">
        <v>0</v>
      </c>
      <c r="AP989" s="34" t="s">
        <v>389</v>
      </c>
      <c r="AQ989" s="34">
        <v>107</v>
      </c>
      <c r="AR989" s="34" t="s">
        <v>422</v>
      </c>
      <c r="AS989" s="34">
        <v>17818</v>
      </c>
      <c r="AT989" s="34">
        <v>1781.8</v>
      </c>
      <c r="AU989" s="34" t="s">
        <v>391</v>
      </c>
      <c r="AV989" s="43" t="s">
        <v>1079</v>
      </c>
      <c r="AW989" t="str">
        <f t="shared" si="45"/>
        <v>9276140002910172900DXNXLX HXNRXQUX WXMX BXRNXRDX1605.21SIMSIMSIM1192665051616201144761.875GP2 - FETRACOM - TRABALHADORES DO COMERCIO DE BENS144756.87544761.87541876.87544756.87541897.875000000AMIL107GP2 - BLUE PLUS 400 QP178181781.8INATIVORepasse</v>
      </c>
      <c r="AX989">
        <f t="shared" si="47"/>
        <v>1</v>
      </c>
      <c r="AY989">
        <v>7</v>
      </c>
      <c r="AZ989">
        <v>1</v>
      </c>
      <c r="BA989">
        <f t="shared" si="46"/>
        <v>1</v>
      </c>
    </row>
    <row r="990" spans="1:53">
      <c r="A990" s="33"/>
      <c r="B990" s="33"/>
      <c r="C990" s="33"/>
      <c r="D990" s="33"/>
      <c r="E990" s="33"/>
      <c r="F990" s="34">
        <v>927614000</v>
      </c>
      <c r="G990" s="33"/>
      <c r="H990" s="33"/>
      <c r="I990" s="33"/>
      <c r="J990" s="34">
        <v>291017290</v>
      </c>
      <c r="K990" s="29">
        <v>0</v>
      </c>
      <c r="L990" s="34" t="s">
        <v>778</v>
      </c>
      <c r="M990" s="33"/>
      <c r="N990" s="33"/>
      <c r="O990" s="33"/>
      <c r="P990" s="33"/>
      <c r="Q990" s="33"/>
      <c r="R990" s="34">
        <v>1605.21</v>
      </c>
      <c r="S990" s="34" t="s">
        <v>404</v>
      </c>
      <c r="T990" s="34" t="s">
        <v>404</v>
      </c>
      <c r="U990" s="34" t="s">
        <v>404</v>
      </c>
      <c r="V990" s="34">
        <v>119</v>
      </c>
      <c r="W990" s="34">
        <v>26650516</v>
      </c>
      <c r="X990" s="34">
        <v>1</v>
      </c>
      <c r="Y990" s="34">
        <v>62011</v>
      </c>
      <c r="Z990" s="35">
        <v>44761.875</v>
      </c>
      <c r="AA990" s="34" t="s">
        <v>417</v>
      </c>
      <c r="AB990" s="34">
        <v>1</v>
      </c>
      <c r="AC990" s="35">
        <v>44756.875</v>
      </c>
      <c r="AD990" s="35">
        <v>44761.875</v>
      </c>
      <c r="AE990" s="35">
        <v>41876.875</v>
      </c>
      <c r="AF990" s="35">
        <v>44756.875</v>
      </c>
      <c r="AG990" s="35"/>
      <c r="AH990" s="35">
        <v>41897.875</v>
      </c>
      <c r="AI990" s="34"/>
      <c r="AJ990" s="34">
        <v>0</v>
      </c>
      <c r="AK990" s="34">
        <v>0</v>
      </c>
      <c r="AL990" s="34">
        <v>0</v>
      </c>
      <c r="AM990" s="34">
        <v>0</v>
      </c>
      <c r="AN990" s="34">
        <v>0</v>
      </c>
      <c r="AO990" s="34">
        <v>0</v>
      </c>
      <c r="AP990" s="34" t="s">
        <v>389</v>
      </c>
      <c r="AQ990" s="34">
        <v>107</v>
      </c>
      <c r="AR990" s="34" t="s">
        <v>422</v>
      </c>
      <c r="AS990" s="34">
        <v>17818</v>
      </c>
      <c r="AT990" s="34">
        <v>1781.8</v>
      </c>
      <c r="AU990" s="34" t="s">
        <v>391</v>
      </c>
      <c r="AV990" s="43" t="s">
        <v>1079</v>
      </c>
      <c r="AW990" t="str">
        <f t="shared" si="45"/>
        <v>9276140002910172900DXNXLX HXNRXQUX WXMX BXRNXRDX1605.21SIMSIMSIM1192665051616201144761.875GP2 - FETRACOM - TRABALHADORES DO COMERCIO DE BENS144756.87544761.87541876.87544756.87541897.875000000AMIL107GP2 - BLUE PLUS 400 QP178181781.8INATIVORepasse</v>
      </c>
      <c r="AX990">
        <f t="shared" si="47"/>
        <v>1</v>
      </c>
      <c r="AY990">
        <v>7</v>
      </c>
      <c r="AZ990">
        <v>1</v>
      </c>
      <c r="BA990">
        <f t="shared" si="46"/>
        <v>1</v>
      </c>
    </row>
    <row r="991" spans="1:53">
      <c r="A991" s="31" t="s">
        <v>337</v>
      </c>
      <c r="B991" s="31" t="s">
        <v>55</v>
      </c>
      <c r="C991" s="31" t="s">
        <v>54</v>
      </c>
      <c r="D991" s="31">
        <v>43295857</v>
      </c>
      <c r="E991" s="32">
        <v>44787.875</v>
      </c>
      <c r="F991" s="27">
        <v>318048000</v>
      </c>
      <c r="G991" s="27" t="s">
        <v>1066</v>
      </c>
      <c r="H991" s="27" t="s">
        <v>56</v>
      </c>
      <c r="I991" s="32">
        <v>41912.875</v>
      </c>
      <c r="J991" s="31">
        <v>291026931</v>
      </c>
      <c r="K991" s="27">
        <v>0</v>
      </c>
      <c r="L991" s="31" t="s">
        <v>338</v>
      </c>
      <c r="M991" s="31">
        <v>0</v>
      </c>
      <c r="N991" s="31">
        <v>0</v>
      </c>
      <c r="O991" s="31" t="s">
        <v>339</v>
      </c>
      <c r="P991" s="31" t="s">
        <v>77</v>
      </c>
      <c r="Q991" s="31" t="s">
        <v>78</v>
      </c>
      <c r="R991" s="31">
        <v>1538.52</v>
      </c>
      <c r="S991" s="33"/>
      <c r="T991" s="33"/>
      <c r="U991" s="33"/>
      <c r="V991" s="33"/>
      <c r="W991" s="33"/>
      <c r="X991" s="33"/>
      <c r="Y991" s="33"/>
      <c r="Z991" s="40">
        <v>44787.875</v>
      </c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43" t="s">
        <v>1080</v>
      </c>
      <c r="AW991" t="str">
        <f t="shared" si="45"/>
        <v>630525e1e93b154dad93dba5630520ea89a0eceb5649c1c7630525e1e93b154dad93dba34329585744787.875318048000630520ea89a0eceb5649c1c7318048000P41912.8752910269310GXXVXNX XLIVXIRX ILVX00BLUE 300 PLUS NAC QP PJCA RMens. Titular Faixa Etária Implant.T1538.5244787.875Mensalidade</v>
      </c>
      <c r="AX991">
        <f t="shared" si="47"/>
        <v>0</v>
      </c>
      <c r="AY991">
        <v>8</v>
      </c>
      <c r="AZ991">
        <v>1</v>
      </c>
      <c r="BA991">
        <f t="shared" si="46"/>
        <v>0</v>
      </c>
    </row>
    <row r="992" spans="1:53">
      <c r="A992" s="33"/>
      <c r="B992" s="33"/>
      <c r="C992" s="33"/>
      <c r="D992" s="33"/>
      <c r="E992" s="33"/>
      <c r="F992" s="36">
        <v>336362000</v>
      </c>
      <c r="G992" s="33"/>
      <c r="H992" s="33"/>
      <c r="I992" s="33"/>
      <c r="J992" s="36">
        <v>291050247</v>
      </c>
      <c r="K992" s="30">
        <v>0</v>
      </c>
      <c r="L992" s="36" t="s">
        <v>432</v>
      </c>
      <c r="M992" s="33"/>
      <c r="N992" s="33"/>
      <c r="O992" s="33"/>
      <c r="P992" s="33"/>
      <c r="Q992" s="33"/>
      <c r="R992" s="36">
        <v>2400.64</v>
      </c>
      <c r="S992" s="36" t="s">
        <v>404</v>
      </c>
      <c r="T992" s="36" t="s">
        <v>404</v>
      </c>
      <c r="U992" s="36" t="s">
        <v>404</v>
      </c>
      <c r="V992" s="36">
        <v>130</v>
      </c>
      <c r="W992" s="36">
        <v>26649007</v>
      </c>
      <c r="X992" s="36">
        <v>1</v>
      </c>
      <c r="Y992" s="36">
        <v>63735</v>
      </c>
      <c r="Z992" s="37">
        <v>44777.875</v>
      </c>
      <c r="AA992" s="36" t="s">
        <v>431</v>
      </c>
      <c r="AB992" s="36">
        <v>0</v>
      </c>
      <c r="AC992" s="37">
        <v>44752.875</v>
      </c>
      <c r="AD992" s="37">
        <v>44777.875</v>
      </c>
      <c r="AE992" s="37">
        <v>29653.875</v>
      </c>
      <c r="AF992" s="37">
        <v>44752.875</v>
      </c>
      <c r="AG992" s="37">
        <v>43675.875</v>
      </c>
      <c r="AH992" s="37">
        <v>41943.916666666664</v>
      </c>
      <c r="AI992" s="36"/>
      <c r="AJ992" s="36">
        <v>0</v>
      </c>
      <c r="AK992" s="36">
        <v>0</v>
      </c>
      <c r="AL992" s="36">
        <v>0</v>
      </c>
      <c r="AM992" s="36">
        <v>0</v>
      </c>
      <c r="AN992" s="36">
        <v>0</v>
      </c>
      <c r="AO992" s="36">
        <v>0</v>
      </c>
      <c r="AP992" s="36" t="s">
        <v>389</v>
      </c>
      <c r="AQ992" s="36">
        <v>92</v>
      </c>
      <c r="AR992" s="36" t="s">
        <v>430</v>
      </c>
      <c r="AS992" s="36">
        <v>271273</v>
      </c>
      <c r="AT992" s="36">
        <v>2712.73</v>
      </c>
      <c r="AU992" s="36" t="s">
        <v>391</v>
      </c>
      <c r="AV992" s="43" t="s">
        <v>1079</v>
      </c>
      <c r="AW992" t="str">
        <f t="shared" si="45"/>
        <v>3363620002910502470XNTXNXX DX HXLXNDX X NXTX2400.64SIMSIMSIM1302664900716373544777.875GP3 - FETASP/PB - FEDERACAO DOS TRABALHA EM SERV P044752.87544777.87529653.87544752.87543675.87541943.9166666667000000AMIL92GP3 - BLUE PLUS 300 QC2712732712.73INATIVORepasse</v>
      </c>
      <c r="AX992">
        <f t="shared" si="47"/>
        <v>0</v>
      </c>
      <c r="AY992">
        <v>8</v>
      </c>
      <c r="AZ992">
        <v>1</v>
      </c>
      <c r="BA992">
        <f t="shared" si="46"/>
        <v>0</v>
      </c>
    </row>
    <row r="993" spans="1:53">
      <c r="A993" s="31" t="s">
        <v>342</v>
      </c>
      <c r="B993" s="31" t="s">
        <v>55</v>
      </c>
      <c r="C993" s="31" t="s">
        <v>54</v>
      </c>
      <c r="D993" s="31">
        <v>43295857</v>
      </c>
      <c r="E993" s="32">
        <v>44787.875</v>
      </c>
      <c r="F993" s="27">
        <v>318048000</v>
      </c>
      <c r="G993" s="27" t="s">
        <v>1066</v>
      </c>
      <c r="H993" s="27" t="s">
        <v>56</v>
      </c>
      <c r="I993" s="32">
        <v>42035.916666666664</v>
      </c>
      <c r="J993" s="31">
        <v>291111408</v>
      </c>
      <c r="K993" s="27">
        <v>0</v>
      </c>
      <c r="L993" s="31" t="s">
        <v>343</v>
      </c>
      <c r="M993" s="31">
        <v>0</v>
      </c>
      <c r="N993" s="31">
        <v>0</v>
      </c>
      <c r="O993" s="31" t="s">
        <v>300</v>
      </c>
      <c r="P993" s="31" t="s">
        <v>77</v>
      </c>
      <c r="Q993" s="31" t="s">
        <v>78</v>
      </c>
      <c r="R993" s="31">
        <v>1420.16</v>
      </c>
      <c r="S993" s="33"/>
      <c r="T993" s="33"/>
      <c r="U993" s="33"/>
      <c r="V993" s="33"/>
      <c r="W993" s="33"/>
      <c r="X993" s="33"/>
      <c r="Y993" s="33"/>
      <c r="Z993" s="40">
        <v>44787.875</v>
      </c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43" t="s">
        <v>1080</v>
      </c>
      <c r="AW993" t="str">
        <f t="shared" si="45"/>
        <v>630525e1e93b154dad93dba7630520ea89a0eceb5649c1c7630525e1e93b154dad93dba34329585744787.875318048000630520ea89a0eceb5649c1c7318048000P42035.91666666672911114080YXMIN FXRRXIRX DX LIMX MXWIXL00BLUE 300 PLUS NAC QC PJCA RMens. Titular Faixa Etária Implant.T1420.1644787.875Mensalidade</v>
      </c>
      <c r="AX993">
        <f t="shared" si="47"/>
        <v>0</v>
      </c>
      <c r="AY993">
        <v>8</v>
      </c>
      <c r="AZ993">
        <v>1</v>
      </c>
      <c r="BA993">
        <f t="shared" si="46"/>
        <v>0</v>
      </c>
    </row>
    <row r="994" spans="1:53">
      <c r="A994" s="38" t="s">
        <v>328</v>
      </c>
      <c r="B994" s="38" t="s">
        <v>46</v>
      </c>
      <c r="C994" s="38" t="s">
        <v>45</v>
      </c>
      <c r="D994" s="38">
        <v>43295853</v>
      </c>
      <c r="E994" s="39">
        <v>44787.875</v>
      </c>
      <c r="F994" s="28">
        <v>310426000</v>
      </c>
      <c r="G994" s="28" t="s">
        <v>1067</v>
      </c>
      <c r="H994" s="28" t="s">
        <v>47</v>
      </c>
      <c r="I994" s="39">
        <v>42063.875</v>
      </c>
      <c r="J994" s="38">
        <v>291139515</v>
      </c>
      <c r="K994" s="28">
        <v>0</v>
      </c>
      <c r="L994" s="38" t="s">
        <v>302</v>
      </c>
      <c r="M994" s="38">
        <v>0</v>
      </c>
      <c r="N994" s="38">
        <v>0</v>
      </c>
      <c r="O994" s="38" t="s">
        <v>329</v>
      </c>
      <c r="P994" s="38" t="s">
        <v>77</v>
      </c>
      <c r="Q994" s="38" t="s">
        <v>78</v>
      </c>
      <c r="R994" s="38">
        <v>35.229999999999997</v>
      </c>
      <c r="S994" s="33"/>
      <c r="T994" s="33"/>
      <c r="U994" s="33"/>
      <c r="V994" s="33"/>
      <c r="W994" s="33"/>
      <c r="X994" s="33"/>
      <c r="Y994" s="33"/>
      <c r="Z994" s="40">
        <v>44787.875</v>
      </c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43" t="s">
        <v>1080</v>
      </c>
      <c r="AW994" t="str">
        <f t="shared" si="45"/>
        <v>630522dca651435971df7e8c630520e919ffb29d92ef2ebd630522dba651435971df7e8b4329585344787.875310426000630520e919ffb29d92ef2ebd310426000M42063.8752911395150XNX WXRXLINX BRXGXNWX00DENTAL 200 NAC PJCACMens. Titular Faixa Etária Implant.T35.2344787.875Mensalidade</v>
      </c>
      <c r="AX994">
        <f t="shared" si="47"/>
        <v>0</v>
      </c>
      <c r="AY994">
        <v>8</v>
      </c>
      <c r="AZ994">
        <v>1</v>
      </c>
      <c r="BA994">
        <f t="shared" si="46"/>
        <v>0</v>
      </c>
    </row>
    <row r="995" spans="1:53">
      <c r="A995" s="33"/>
      <c r="B995" s="33"/>
      <c r="C995" s="33"/>
      <c r="D995" s="33"/>
      <c r="E995" s="33"/>
      <c r="F995" s="34">
        <v>310603000</v>
      </c>
      <c r="G995" s="33"/>
      <c r="H995" s="33"/>
      <c r="I995" s="33"/>
      <c r="J995" s="34">
        <v>291146163</v>
      </c>
      <c r="K995" s="29">
        <v>0</v>
      </c>
      <c r="L995" s="34" t="s">
        <v>801</v>
      </c>
      <c r="M995" s="33"/>
      <c r="N995" s="33"/>
      <c r="O995" s="33"/>
      <c r="P995" s="33"/>
      <c r="Q995" s="33"/>
      <c r="R995" s="34">
        <v>2800.8</v>
      </c>
      <c r="S995" s="34" t="s">
        <v>404</v>
      </c>
      <c r="T995" s="34" t="s">
        <v>404</v>
      </c>
      <c r="U995" s="34" t="s">
        <v>404</v>
      </c>
      <c r="V995" s="34">
        <v>138</v>
      </c>
      <c r="W995" s="34">
        <v>26650448</v>
      </c>
      <c r="X995" s="34">
        <v>1</v>
      </c>
      <c r="Y995" s="34">
        <v>64176</v>
      </c>
      <c r="Z995" s="35">
        <v>44761.875</v>
      </c>
      <c r="AA995" s="34" t="s">
        <v>799</v>
      </c>
      <c r="AB995" s="34">
        <v>0</v>
      </c>
      <c r="AC995" s="35"/>
      <c r="AD995" s="35">
        <v>44761.875</v>
      </c>
      <c r="AE995" s="35">
        <v>30478.875</v>
      </c>
      <c r="AF995" s="35">
        <v>44222.875</v>
      </c>
      <c r="AG995" s="35">
        <v>44220.875</v>
      </c>
      <c r="AH995" s="35">
        <v>42077.875</v>
      </c>
      <c r="AI995" s="34">
        <v>291146171</v>
      </c>
      <c r="AJ995" s="34">
        <v>3981</v>
      </c>
      <c r="AK995" s="34">
        <v>3522</v>
      </c>
      <c r="AL995" s="34">
        <v>35.22</v>
      </c>
      <c r="AM995" s="34">
        <v>3522</v>
      </c>
      <c r="AN995" s="34">
        <v>39.81</v>
      </c>
      <c r="AO995" s="34">
        <v>3981</v>
      </c>
      <c r="AP995" s="34" t="s">
        <v>389</v>
      </c>
      <c r="AQ995" s="34">
        <v>87</v>
      </c>
      <c r="AR995" s="34" t="s">
        <v>798</v>
      </c>
      <c r="AS995" s="34">
        <v>101772</v>
      </c>
      <c r="AT995" s="34">
        <v>1017.72</v>
      </c>
      <c r="AU995" s="34" t="s">
        <v>408</v>
      </c>
      <c r="AV995" s="43" t="s">
        <v>1079</v>
      </c>
      <c r="AW995" t="str">
        <f t="shared" si="45"/>
        <v>3106030002911461630RXDRXGX MXRQUX FRXZXX2800.8SIMSIMSIM1382665044816417644761.875GP3 - SINSP - SERVIDORES PUBLICOS DA ADMINISTRACAO044761.87530478.87544222.87544220.87542077.8752911461713981352235.22352239.813981AMIL87GP3 - BLUE PLUS 400 QC1017721017.72ATIVORepasse</v>
      </c>
      <c r="AX995">
        <f t="shared" si="47"/>
        <v>0</v>
      </c>
      <c r="AY995">
        <v>7</v>
      </c>
      <c r="AZ995">
        <v>1</v>
      </c>
      <c r="BA995">
        <f t="shared" si="46"/>
        <v>0</v>
      </c>
    </row>
    <row r="996" spans="1:53">
      <c r="A996" s="33"/>
      <c r="B996" s="33"/>
      <c r="C996" s="33"/>
      <c r="D996" s="33"/>
      <c r="E996" s="33"/>
      <c r="F996" s="36">
        <v>310603000</v>
      </c>
      <c r="G996" s="33"/>
      <c r="H996" s="33"/>
      <c r="I996" s="33"/>
      <c r="J996" s="36">
        <v>291146163</v>
      </c>
      <c r="K996" s="30">
        <v>0</v>
      </c>
      <c r="L996" s="36" t="s">
        <v>801</v>
      </c>
      <c r="M996" s="33"/>
      <c r="N996" s="33"/>
      <c r="O996" s="33"/>
      <c r="P996" s="33"/>
      <c r="Q996" s="33"/>
      <c r="R996" s="36">
        <v>2800.8</v>
      </c>
      <c r="S996" s="36" t="s">
        <v>404</v>
      </c>
      <c r="T996" s="36" t="s">
        <v>404</v>
      </c>
      <c r="U996" s="36" t="s">
        <v>404</v>
      </c>
      <c r="V996" s="36">
        <v>138</v>
      </c>
      <c r="W996" s="36">
        <v>26650448</v>
      </c>
      <c r="X996" s="36">
        <v>1</v>
      </c>
      <c r="Y996" s="36">
        <v>64176</v>
      </c>
      <c r="Z996" s="37">
        <v>44761.875</v>
      </c>
      <c r="AA996" s="36" t="s">
        <v>799</v>
      </c>
      <c r="AB996" s="36">
        <v>0</v>
      </c>
      <c r="AC996" s="37"/>
      <c r="AD996" s="37">
        <v>44761.875</v>
      </c>
      <c r="AE996" s="37">
        <v>30478.875</v>
      </c>
      <c r="AF996" s="37">
        <v>44222.875</v>
      </c>
      <c r="AG996" s="37">
        <v>44220.875</v>
      </c>
      <c r="AH996" s="37">
        <v>42077.875</v>
      </c>
      <c r="AI996" s="36">
        <v>291146171</v>
      </c>
      <c r="AJ996" s="36">
        <v>3981</v>
      </c>
      <c r="AK996" s="36">
        <v>3522</v>
      </c>
      <c r="AL996" s="36">
        <v>35.22</v>
      </c>
      <c r="AM996" s="36">
        <v>3522</v>
      </c>
      <c r="AN996" s="36">
        <v>39.81</v>
      </c>
      <c r="AO996" s="36">
        <v>3981</v>
      </c>
      <c r="AP996" s="36" t="s">
        <v>389</v>
      </c>
      <c r="AQ996" s="36">
        <v>87</v>
      </c>
      <c r="AR996" s="36" t="s">
        <v>798</v>
      </c>
      <c r="AS996" s="36">
        <v>101772</v>
      </c>
      <c r="AT996" s="36">
        <v>1017.72</v>
      </c>
      <c r="AU996" s="36" t="s">
        <v>408</v>
      </c>
      <c r="AV996" s="43" t="s">
        <v>1079</v>
      </c>
      <c r="AW996" t="str">
        <f t="shared" si="45"/>
        <v>3106030002911461630RXDRXGX MXRQUX FRXZXX2800.8SIMSIMSIM1382665044816417644761.875GP3 - SINSP - SERVIDORES PUBLICOS DA ADMINISTRACAO044761.87530478.87544222.87544220.87542077.8752911461713981352235.22352239.813981AMIL87GP3 - BLUE PLUS 400 QC1017721017.72ATIVORepasse</v>
      </c>
      <c r="AX996">
        <f t="shared" si="47"/>
        <v>1</v>
      </c>
      <c r="AY996">
        <v>7</v>
      </c>
      <c r="AZ996">
        <v>1</v>
      </c>
      <c r="BA996">
        <f t="shared" si="46"/>
        <v>1</v>
      </c>
    </row>
    <row r="997" spans="1:53">
      <c r="A997" s="33"/>
      <c r="B997" s="33"/>
      <c r="C997" s="33"/>
      <c r="D997" s="33"/>
      <c r="E997" s="33"/>
      <c r="F997" s="36">
        <v>310603000</v>
      </c>
      <c r="G997" s="33"/>
      <c r="H997" s="33"/>
      <c r="I997" s="33"/>
      <c r="J997" s="36">
        <v>291146163</v>
      </c>
      <c r="K997" s="30">
        <v>0</v>
      </c>
      <c r="L997" s="36" t="s">
        <v>801</v>
      </c>
      <c r="M997" s="33"/>
      <c r="N997" s="33"/>
      <c r="O997" s="33"/>
      <c r="P997" s="33"/>
      <c r="Q997" s="33"/>
      <c r="R997" s="36">
        <v>2800.8</v>
      </c>
      <c r="S997" s="36" t="s">
        <v>404</v>
      </c>
      <c r="T997" s="36" t="s">
        <v>404</v>
      </c>
      <c r="U997" s="36" t="s">
        <v>404</v>
      </c>
      <c r="V997" s="36">
        <v>138</v>
      </c>
      <c r="W997" s="36">
        <v>26650448</v>
      </c>
      <c r="X997" s="36">
        <v>1</v>
      </c>
      <c r="Y997" s="36">
        <v>64176</v>
      </c>
      <c r="Z997" s="37">
        <v>44761.875</v>
      </c>
      <c r="AA997" s="36" t="s">
        <v>799</v>
      </c>
      <c r="AB997" s="36">
        <v>0</v>
      </c>
      <c r="AC997" s="37"/>
      <c r="AD997" s="37">
        <v>44761.875</v>
      </c>
      <c r="AE997" s="37">
        <v>30478.875</v>
      </c>
      <c r="AF997" s="37">
        <v>44222.875</v>
      </c>
      <c r="AG997" s="37">
        <v>44220.875</v>
      </c>
      <c r="AH997" s="37">
        <v>42077.875</v>
      </c>
      <c r="AI997" s="36">
        <v>291146171</v>
      </c>
      <c r="AJ997" s="36">
        <v>3981</v>
      </c>
      <c r="AK997" s="36">
        <v>3522</v>
      </c>
      <c r="AL997" s="36">
        <v>35.22</v>
      </c>
      <c r="AM997" s="36">
        <v>3522</v>
      </c>
      <c r="AN997" s="36">
        <v>39.81</v>
      </c>
      <c r="AO997" s="36">
        <v>3981</v>
      </c>
      <c r="AP997" s="36" t="s">
        <v>389</v>
      </c>
      <c r="AQ997" s="36">
        <v>87</v>
      </c>
      <c r="AR997" s="36" t="s">
        <v>798</v>
      </c>
      <c r="AS997" s="36">
        <v>101772</v>
      </c>
      <c r="AT997" s="36">
        <v>1017.72</v>
      </c>
      <c r="AU997" s="36" t="s">
        <v>408</v>
      </c>
      <c r="AV997" s="43" t="s">
        <v>1079</v>
      </c>
      <c r="AW997" t="str">
        <f t="shared" si="45"/>
        <v>3106030002911461630RXDRXGX MXRQUX FRXZXX2800.8SIMSIMSIM1382665044816417644761.875GP3 - SINSP - SERVIDORES PUBLICOS DA ADMINISTRACAO044761.87530478.87544222.87544220.87542077.8752911461713981352235.22352239.813981AMIL87GP3 - BLUE PLUS 400 QC1017721017.72ATIVORepasse</v>
      </c>
      <c r="AX997">
        <f t="shared" si="47"/>
        <v>1</v>
      </c>
      <c r="AY997">
        <v>7</v>
      </c>
      <c r="AZ997">
        <v>1</v>
      </c>
      <c r="BA997">
        <f t="shared" si="46"/>
        <v>1</v>
      </c>
    </row>
    <row r="998" spans="1:53">
      <c r="A998" s="33"/>
      <c r="B998" s="33"/>
      <c r="C998" s="33"/>
      <c r="D998" s="33"/>
      <c r="E998" s="33"/>
      <c r="F998" s="34">
        <v>310453000</v>
      </c>
      <c r="G998" s="33"/>
      <c r="H998" s="33"/>
      <c r="I998" s="33"/>
      <c r="J998" s="34">
        <v>291151124</v>
      </c>
      <c r="K998" s="29">
        <v>0</v>
      </c>
      <c r="L998" s="34" t="s">
        <v>823</v>
      </c>
      <c r="M998" s="33"/>
      <c r="N998" s="33"/>
      <c r="O998" s="33"/>
      <c r="P998" s="33"/>
      <c r="Q998" s="33"/>
      <c r="R998" s="34">
        <v>1775.36</v>
      </c>
      <c r="S998" s="34" t="s">
        <v>404</v>
      </c>
      <c r="T998" s="34" t="s">
        <v>404</v>
      </c>
      <c r="U998" s="34" t="s">
        <v>386</v>
      </c>
      <c r="V998" s="34">
        <v>142</v>
      </c>
      <c r="W998" s="34">
        <v>26650516</v>
      </c>
      <c r="X998" s="34">
        <v>1</v>
      </c>
      <c r="Y998" s="34">
        <v>72706</v>
      </c>
      <c r="Z998" s="35">
        <v>44761.875</v>
      </c>
      <c r="AA998" s="34" t="s">
        <v>454</v>
      </c>
      <c r="AB998" s="34">
        <v>0</v>
      </c>
      <c r="AC998" s="35"/>
      <c r="AD998" s="35">
        <v>44761.875</v>
      </c>
      <c r="AE998" s="35">
        <v>41290.916666666664</v>
      </c>
      <c r="AF998" s="35">
        <v>44704.875</v>
      </c>
      <c r="AG998" s="35">
        <v>44704.875</v>
      </c>
      <c r="AH998" s="35">
        <v>42077.875</v>
      </c>
      <c r="AI998" s="34"/>
      <c r="AJ998" s="34">
        <v>0</v>
      </c>
      <c r="AK998" s="34">
        <v>0</v>
      </c>
      <c r="AL998" s="34">
        <v>0</v>
      </c>
      <c r="AM998" s="34">
        <v>0</v>
      </c>
      <c r="AN998" s="34">
        <v>0</v>
      </c>
      <c r="AO998" s="34">
        <v>0</v>
      </c>
      <c r="AP998" s="34" t="s">
        <v>389</v>
      </c>
      <c r="AQ998" s="34">
        <v>87</v>
      </c>
      <c r="AR998" s="34" t="s">
        <v>442</v>
      </c>
      <c r="AS998" s="34">
        <v>200608</v>
      </c>
      <c r="AT998" s="34">
        <v>2006.08</v>
      </c>
      <c r="AU998" s="34" t="s">
        <v>408</v>
      </c>
      <c r="AV998" s="43" t="s">
        <v>1079</v>
      </c>
      <c r="AW998" t="str">
        <f t="shared" si="45"/>
        <v>3104530002911511240PXDRX GXBRXXL MXWXDX DX BRXTX1775.36SIMSIMNÃO1422665051617270644761.875GP3 - UNEN/RN - UNIAO ESTUDANTIL DO NORTE E NORDES044761.87541290.916666666744704.87544704.87542077.875000000AMIL87GP3 - BLUE PLUS 400 QP2006082006.08ATIVORepasse</v>
      </c>
      <c r="AX998">
        <f t="shared" si="47"/>
        <v>0</v>
      </c>
      <c r="AY998">
        <v>7</v>
      </c>
      <c r="AZ998">
        <v>1</v>
      </c>
      <c r="BA998">
        <f t="shared" si="46"/>
        <v>0</v>
      </c>
    </row>
    <row r="999" spans="1:53">
      <c r="A999" s="33"/>
      <c r="B999" s="33"/>
      <c r="C999" s="33"/>
      <c r="D999" s="33"/>
      <c r="E999" s="33"/>
      <c r="F999" s="36">
        <v>310453000</v>
      </c>
      <c r="G999" s="33"/>
      <c r="H999" s="33"/>
      <c r="I999" s="33"/>
      <c r="J999" s="36">
        <v>291151124</v>
      </c>
      <c r="K999" s="30">
        <v>0</v>
      </c>
      <c r="L999" s="36" t="s">
        <v>823</v>
      </c>
      <c r="M999" s="33"/>
      <c r="N999" s="33"/>
      <c r="O999" s="33"/>
      <c r="P999" s="33"/>
      <c r="Q999" s="33"/>
      <c r="R999" s="36">
        <v>1775.36</v>
      </c>
      <c r="S999" s="36" t="s">
        <v>404</v>
      </c>
      <c r="T999" s="36" t="s">
        <v>404</v>
      </c>
      <c r="U999" s="36" t="s">
        <v>386</v>
      </c>
      <c r="V999" s="36">
        <v>142</v>
      </c>
      <c r="W999" s="36">
        <v>26650516</v>
      </c>
      <c r="X999" s="36">
        <v>1</v>
      </c>
      <c r="Y999" s="36">
        <v>72706</v>
      </c>
      <c r="Z999" s="37">
        <v>44761.875</v>
      </c>
      <c r="AA999" s="36" t="s">
        <v>454</v>
      </c>
      <c r="AB999" s="36">
        <v>0</v>
      </c>
      <c r="AC999" s="37"/>
      <c r="AD999" s="37">
        <v>44761.875</v>
      </c>
      <c r="AE999" s="37">
        <v>41290.916666666664</v>
      </c>
      <c r="AF999" s="37">
        <v>44704.875</v>
      </c>
      <c r="AG999" s="37">
        <v>44704.875</v>
      </c>
      <c r="AH999" s="37">
        <v>42077.875</v>
      </c>
      <c r="AI999" s="36"/>
      <c r="AJ999" s="36">
        <v>0</v>
      </c>
      <c r="AK999" s="36">
        <v>0</v>
      </c>
      <c r="AL999" s="36">
        <v>0</v>
      </c>
      <c r="AM999" s="36">
        <v>0</v>
      </c>
      <c r="AN999" s="36">
        <v>0</v>
      </c>
      <c r="AO999" s="36">
        <v>0</v>
      </c>
      <c r="AP999" s="36" t="s">
        <v>389</v>
      </c>
      <c r="AQ999" s="36">
        <v>87</v>
      </c>
      <c r="AR999" s="36" t="s">
        <v>442</v>
      </c>
      <c r="AS999" s="36">
        <v>200608</v>
      </c>
      <c r="AT999" s="36">
        <v>2006.08</v>
      </c>
      <c r="AU999" s="36" t="s">
        <v>408</v>
      </c>
      <c r="AV999" s="43" t="s">
        <v>1079</v>
      </c>
      <c r="AW999" t="str">
        <f t="shared" si="45"/>
        <v>3104530002911511240PXDRX GXBRXXL MXWXDX DX BRXTX1775.36SIMSIMNÃO1422665051617270644761.875GP3 - UNEN/RN - UNIAO ESTUDANTIL DO NORTE E NORDES044761.87541290.916666666744704.87544704.87542077.875000000AMIL87GP3 - BLUE PLUS 400 QP2006082006.08ATIVORepasse</v>
      </c>
      <c r="AX999">
        <f t="shared" si="47"/>
        <v>1</v>
      </c>
      <c r="AY999">
        <v>7</v>
      </c>
      <c r="AZ999">
        <v>1</v>
      </c>
      <c r="BA999">
        <f t="shared" si="46"/>
        <v>1</v>
      </c>
    </row>
    <row r="1000" spans="1:53">
      <c r="A1000" s="33"/>
      <c r="B1000" s="33"/>
      <c r="C1000" s="33"/>
      <c r="D1000" s="33"/>
      <c r="E1000" s="33"/>
      <c r="F1000" s="34">
        <v>310453000</v>
      </c>
      <c r="G1000" s="33"/>
      <c r="H1000" s="33"/>
      <c r="I1000" s="33"/>
      <c r="J1000" s="34">
        <v>291151124</v>
      </c>
      <c r="K1000" s="29">
        <v>0</v>
      </c>
      <c r="L1000" s="34" t="s">
        <v>823</v>
      </c>
      <c r="M1000" s="33"/>
      <c r="N1000" s="33"/>
      <c r="O1000" s="33"/>
      <c r="P1000" s="33"/>
      <c r="Q1000" s="33"/>
      <c r="R1000" s="34">
        <v>1775.36</v>
      </c>
      <c r="S1000" s="34" t="s">
        <v>404</v>
      </c>
      <c r="T1000" s="34" t="s">
        <v>404</v>
      </c>
      <c r="U1000" s="34" t="s">
        <v>386</v>
      </c>
      <c r="V1000" s="34">
        <v>142</v>
      </c>
      <c r="W1000" s="34">
        <v>26650516</v>
      </c>
      <c r="X1000" s="34">
        <v>1</v>
      </c>
      <c r="Y1000" s="34">
        <v>72706</v>
      </c>
      <c r="Z1000" s="35">
        <v>44761.875</v>
      </c>
      <c r="AA1000" s="34" t="s">
        <v>454</v>
      </c>
      <c r="AB1000" s="34">
        <v>0</v>
      </c>
      <c r="AC1000" s="35"/>
      <c r="AD1000" s="35">
        <v>44761.875</v>
      </c>
      <c r="AE1000" s="35">
        <v>41290.916666666664</v>
      </c>
      <c r="AF1000" s="35">
        <v>44704.875</v>
      </c>
      <c r="AG1000" s="35">
        <v>44704.875</v>
      </c>
      <c r="AH1000" s="35">
        <v>42077.875</v>
      </c>
      <c r="AI1000" s="34"/>
      <c r="AJ1000" s="34">
        <v>0</v>
      </c>
      <c r="AK1000" s="34">
        <v>0</v>
      </c>
      <c r="AL1000" s="34">
        <v>0</v>
      </c>
      <c r="AM1000" s="34">
        <v>0</v>
      </c>
      <c r="AN1000" s="34">
        <v>0</v>
      </c>
      <c r="AO1000" s="34">
        <v>0</v>
      </c>
      <c r="AP1000" s="34" t="s">
        <v>389</v>
      </c>
      <c r="AQ1000" s="34">
        <v>87</v>
      </c>
      <c r="AR1000" s="34" t="s">
        <v>442</v>
      </c>
      <c r="AS1000" s="34">
        <v>200608</v>
      </c>
      <c r="AT1000" s="34">
        <v>2006.08</v>
      </c>
      <c r="AU1000" s="34" t="s">
        <v>408</v>
      </c>
      <c r="AV1000" s="43" t="s">
        <v>1079</v>
      </c>
      <c r="AW1000" t="str">
        <f t="shared" si="45"/>
        <v>3104530002911511240PXDRX GXBRXXL MXWXDX DX BRXTX1775.36SIMSIMNÃO1422665051617270644761.875GP3 - UNEN/RN - UNIAO ESTUDANTIL DO NORTE E NORDES044761.87541290.916666666744704.87544704.87542077.875000000AMIL87GP3 - BLUE PLUS 400 QP2006082006.08ATIVORepasse</v>
      </c>
      <c r="AX1000">
        <f t="shared" si="47"/>
        <v>1</v>
      </c>
      <c r="AY1000">
        <v>7</v>
      </c>
      <c r="AZ1000">
        <v>1</v>
      </c>
      <c r="BA1000">
        <f t="shared" si="46"/>
        <v>1</v>
      </c>
    </row>
    <row r="1001" spans="1:53">
      <c r="A1001" s="33"/>
      <c r="B1001" s="33"/>
      <c r="C1001" s="33"/>
      <c r="D1001" s="33"/>
      <c r="E1001" s="33"/>
      <c r="F1001" s="36">
        <v>326288000</v>
      </c>
      <c r="G1001" s="33"/>
      <c r="H1001" s="33"/>
      <c r="I1001" s="33"/>
      <c r="J1001" s="36">
        <v>291171680</v>
      </c>
      <c r="K1001" s="30">
        <v>0</v>
      </c>
      <c r="L1001" s="36" t="s">
        <v>802</v>
      </c>
      <c r="M1001" s="33"/>
      <c r="N1001" s="33"/>
      <c r="O1001" s="33"/>
      <c r="P1001" s="33"/>
      <c r="Q1001" s="33"/>
      <c r="R1001" s="36">
        <v>3898.29</v>
      </c>
      <c r="S1001" s="36" t="s">
        <v>404</v>
      </c>
      <c r="T1001" s="36" t="s">
        <v>404</v>
      </c>
      <c r="U1001" s="36" t="s">
        <v>404</v>
      </c>
      <c r="V1001" s="36">
        <v>127</v>
      </c>
      <c r="W1001" s="36">
        <v>26650516</v>
      </c>
      <c r="X1001" s="36">
        <v>1</v>
      </c>
      <c r="Y1001" s="36">
        <v>64411</v>
      </c>
      <c r="Z1001" s="37">
        <v>44761.875</v>
      </c>
      <c r="AA1001" s="36" t="s">
        <v>434</v>
      </c>
      <c r="AB1001" s="36">
        <v>0</v>
      </c>
      <c r="AC1001" s="37"/>
      <c r="AD1001" s="37">
        <v>44761.875</v>
      </c>
      <c r="AE1001" s="37">
        <v>27637.875</v>
      </c>
      <c r="AF1001" s="37">
        <v>42095.875</v>
      </c>
      <c r="AG1001" s="37"/>
      <c r="AH1001" s="37">
        <v>42108.875</v>
      </c>
      <c r="AI1001" s="36">
        <v>291171702</v>
      </c>
      <c r="AJ1001" s="36">
        <v>3981</v>
      </c>
      <c r="AK1001" s="36">
        <v>3522</v>
      </c>
      <c r="AL1001" s="36">
        <v>35.22</v>
      </c>
      <c r="AM1001" s="36">
        <v>3522</v>
      </c>
      <c r="AN1001" s="36">
        <v>39.81</v>
      </c>
      <c r="AO1001" s="36">
        <v>3981</v>
      </c>
      <c r="AP1001" s="36" t="s">
        <v>389</v>
      </c>
      <c r="AQ1001" s="36">
        <v>86</v>
      </c>
      <c r="AR1001" s="36" t="s">
        <v>442</v>
      </c>
      <c r="AS1001" s="36">
        <v>440505</v>
      </c>
      <c r="AT1001" s="36">
        <v>4405.05</v>
      </c>
      <c r="AU1001" s="36" t="s">
        <v>408</v>
      </c>
      <c r="AV1001" s="43" t="s">
        <v>1079</v>
      </c>
      <c r="AW1001" t="str">
        <f t="shared" si="45"/>
        <v>3262880002911716800LXNGDXN JXX XRMXNTX JUNXXR3898.29SIMSIMSIM1272665051616441144761.875GP3 - FACERN - FEDERACAO DAS ASSOCIACOES COMERCIAI044761.87527637.87542095.87542108.8752911717023981352235.22352239.813981AMIL86GP3 - BLUE PLUS 400 QP4405054405.05ATIVORepasse</v>
      </c>
      <c r="AX1001">
        <f t="shared" si="47"/>
        <v>0</v>
      </c>
      <c r="AY1001">
        <v>7</v>
      </c>
      <c r="AZ1001">
        <v>1</v>
      </c>
      <c r="BA1001">
        <f t="shared" si="46"/>
        <v>0</v>
      </c>
    </row>
    <row r="1002" spans="1:53">
      <c r="A1002" s="33"/>
      <c r="B1002" s="33"/>
      <c r="C1002" s="33"/>
      <c r="D1002" s="33"/>
      <c r="E1002" s="33"/>
      <c r="F1002" s="34">
        <v>326288000</v>
      </c>
      <c r="G1002" s="33"/>
      <c r="H1002" s="33"/>
      <c r="I1002" s="33"/>
      <c r="J1002" s="34">
        <v>291171680</v>
      </c>
      <c r="K1002" s="29">
        <v>0</v>
      </c>
      <c r="L1002" s="34" t="s">
        <v>802</v>
      </c>
      <c r="M1002" s="33"/>
      <c r="N1002" s="33"/>
      <c r="O1002" s="33"/>
      <c r="P1002" s="33"/>
      <c r="Q1002" s="33"/>
      <c r="R1002" s="34">
        <v>3898.29</v>
      </c>
      <c r="S1002" s="34" t="s">
        <v>404</v>
      </c>
      <c r="T1002" s="34" t="s">
        <v>404</v>
      </c>
      <c r="U1002" s="34" t="s">
        <v>404</v>
      </c>
      <c r="V1002" s="34">
        <v>127</v>
      </c>
      <c r="W1002" s="34">
        <v>26650516</v>
      </c>
      <c r="X1002" s="34">
        <v>1</v>
      </c>
      <c r="Y1002" s="34">
        <v>64411</v>
      </c>
      <c r="Z1002" s="35">
        <v>44761.875</v>
      </c>
      <c r="AA1002" s="34" t="s">
        <v>434</v>
      </c>
      <c r="AB1002" s="34">
        <v>0</v>
      </c>
      <c r="AC1002" s="35"/>
      <c r="AD1002" s="35">
        <v>44761.875</v>
      </c>
      <c r="AE1002" s="35">
        <v>27637.875</v>
      </c>
      <c r="AF1002" s="35">
        <v>42095.875</v>
      </c>
      <c r="AG1002" s="35"/>
      <c r="AH1002" s="35">
        <v>42108.875</v>
      </c>
      <c r="AI1002" s="34">
        <v>291171702</v>
      </c>
      <c r="AJ1002" s="34">
        <v>3981</v>
      </c>
      <c r="AK1002" s="34">
        <v>3522</v>
      </c>
      <c r="AL1002" s="34">
        <v>35.22</v>
      </c>
      <c r="AM1002" s="34">
        <v>3522</v>
      </c>
      <c r="AN1002" s="34">
        <v>39.81</v>
      </c>
      <c r="AO1002" s="34">
        <v>3981</v>
      </c>
      <c r="AP1002" s="34" t="s">
        <v>389</v>
      </c>
      <c r="AQ1002" s="34">
        <v>86</v>
      </c>
      <c r="AR1002" s="34" t="s">
        <v>442</v>
      </c>
      <c r="AS1002" s="34">
        <v>440505</v>
      </c>
      <c r="AT1002" s="34">
        <v>4405.05</v>
      </c>
      <c r="AU1002" s="34" t="s">
        <v>408</v>
      </c>
      <c r="AV1002" s="43" t="s">
        <v>1079</v>
      </c>
      <c r="AW1002" t="str">
        <f t="shared" si="45"/>
        <v>3262880002911716800LXNGDXN JXX XRMXNTX JUNXXR3898.29SIMSIMSIM1272665051616441144761.875GP3 - FACERN - FEDERACAO DAS ASSOCIACOES COMERCIAI044761.87527637.87542095.87542108.8752911717023981352235.22352239.813981AMIL86GP3 - BLUE PLUS 400 QP4405054405.05ATIVORepasse</v>
      </c>
      <c r="AX1002">
        <f t="shared" si="47"/>
        <v>1</v>
      </c>
      <c r="AY1002">
        <v>7</v>
      </c>
      <c r="AZ1002">
        <v>1</v>
      </c>
      <c r="BA1002">
        <f t="shared" si="46"/>
        <v>1</v>
      </c>
    </row>
    <row r="1003" spans="1:53">
      <c r="A1003" s="33"/>
      <c r="B1003" s="33"/>
      <c r="C1003" s="33"/>
      <c r="D1003" s="33"/>
      <c r="E1003" s="33"/>
      <c r="F1003" s="34">
        <v>326288000</v>
      </c>
      <c r="G1003" s="33"/>
      <c r="H1003" s="33"/>
      <c r="I1003" s="33"/>
      <c r="J1003" s="34">
        <v>291171680</v>
      </c>
      <c r="K1003" s="29">
        <v>0</v>
      </c>
      <c r="L1003" s="34" t="s">
        <v>802</v>
      </c>
      <c r="M1003" s="33"/>
      <c r="N1003" s="33"/>
      <c r="O1003" s="33"/>
      <c r="P1003" s="33"/>
      <c r="Q1003" s="33"/>
      <c r="R1003" s="34">
        <v>3898.29</v>
      </c>
      <c r="S1003" s="34" t="s">
        <v>404</v>
      </c>
      <c r="T1003" s="34" t="s">
        <v>404</v>
      </c>
      <c r="U1003" s="34" t="s">
        <v>404</v>
      </c>
      <c r="V1003" s="34">
        <v>127</v>
      </c>
      <c r="W1003" s="34">
        <v>26650516</v>
      </c>
      <c r="X1003" s="34">
        <v>1</v>
      </c>
      <c r="Y1003" s="34">
        <v>64411</v>
      </c>
      <c r="Z1003" s="35">
        <v>44761.875</v>
      </c>
      <c r="AA1003" s="34" t="s">
        <v>434</v>
      </c>
      <c r="AB1003" s="34">
        <v>0</v>
      </c>
      <c r="AC1003" s="35"/>
      <c r="AD1003" s="35">
        <v>44761.875</v>
      </c>
      <c r="AE1003" s="35">
        <v>27637.875</v>
      </c>
      <c r="AF1003" s="35">
        <v>42095.875</v>
      </c>
      <c r="AG1003" s="35"/>
      <c r="AH1003" s="35">
        <v>42108.875</v>
      </c>
      <c r="AI1003" s="34">
        <v>291171702</v>
      </c>
      <c r="AJ1003" s="34">
        <v>3981</v>
      </c>
      <c r="AK1003" s="34">
        <v>3522</v>
      </c>
      <c r="AL1003" s="34">
        <v>35.22</v>
      </c>
      <c r="AM1003" s="34">
        <v>3522</v>
      </c>
      <c r="AN1003" s="34">
        <v>39.81</v>
      </c>
      <c r="AO1003" s="34">
        <v>3981</v>
      </c>
      <c r="AP1003" s="34" t="s">
        <v>389</v>
      </c>
      <c r="AQ1003" s="34">
        <v>86</v>
      </c>
      <c r="AR1003" s="34" t="s">
        <v>442</v>
      </c>
      <c r="AS1003" s="34">
        <v>440505</v>
      </c>
      <c r="AT1003" s="34">
        <v>4405.05</v>
      </c>
      <c r="AU1003" s="34" t="s">
        <v>408</v>
      </c>
      <c r="AV1003" s="43" t="s">
        <v>1079</v>
      </c>
      <c r="AW1003" t="str">
        <f t="shared" si="45"/>
        <v>3262880002911716800LXNGDXN JXX XRMXNTX JUNXXR3898.29SIMSIMSIM1272665051616441144761.875GP3 - FACERN - FEDERACAO DAS ASSOCIACOES COMERCIAI044761.87527637.87542095.87542108.8752911717023981352235.22352239.813981AMIL86GP3 - BLUE PLUS 400 QP4405054405.05ATIVORepasse</v>
      </c>
      <c r="AX1003">
        <f t="shared" si="47"/>
        <v>1</v>
      </c>
      <c r="AY1003">
        <v>7</v>
      </c>
      <c r="AZ1003">
        <v>1</v>
      </c>
      <c r="BA1003">
        <f t="shared" si="46"/>
        <v>1</v>
      </c>
    </row>
    <row r="1004" spans="1:53">
      <c r="A1004" s="33"/>
      <c r="B1004" s="33"/>
      <c r="C1004" s="33"/>
      <c r="D1004" s="33"/>
      <c r="E1004" s="33"/>
      <c r="F1004" s="34">
        <v>326288000</v>
      </c>
      <c r="G1004" s="33"/>
      <c r="H1004" s="33"/>
      <c r="I1004" s="33"/>
      <c r="J1004" s="34">
        <v>291171699</v>
      </c>
      <c r="K1004" s="29">
        <v>0</v>
      </c>
      <c r="L1004" s="34" t="s">
        <v>803</v>
      </c>
      <c r="M1004" s="33"/>
      <c r="N1004" s="33"/>
      <c r="O1004" s="33"/>
      <c r="P1004" s="33"/>
      <c r="Q1004" s="33"/>
      <c r="R1004" s="34">
        <v>3000.88</v>
      </c>
      <c r="S1004" s="34" t="s">
        <v>404</v>
      </c>
      <c r="T1004" s="34" t="s">
        <v>404</v>
      </c>
      <c r="U1004" s="34" t="s">
        <v>404</v>
      </c>
      <c r="V1004" s="34">
        <v>127</v>
      </c>
      <c r="W1004" s="34">
        <v>26650516</v>
      </c>
      <c r="X1004" s="34">
        <v>1</v>
      </c>
      <c r="Y1004" s="34">
        <v>64411</v>
      </c>
      <c r="Z1004" s="35">
        <v>44761.875</v>
      </c>
      <c r="AA1004" s="34" t="s">
        <v>434</v>
      </c>
      <c r="AB1004" s="34">
        <v>1</v>
      </c>
      <c r="AC1004" s="35"/>
      <c r="AD1004" s="35">
        <v>44761.875</v>
      </c>
      <c r="AE1004" s="35">
        <v>30266.916666666668</v>
      </c>
      <c r="AF1004" s="35">
        <v>42095.875</v>
      </c>
      <c r="AG1004" s="35"/>
      <c r="AH1004" s="35">
        <v>42108.875</v>
      </c>
      <c r="AI1004" s="34"/>
      <c r="AJ1004" s="34">
        <v>3981</v>
      </c>
      <c r="AK1004" s="34">
        <v>3522</v>
      </c>
      <c r="AL1004" s="34">
        <v>35.22</v>
      </c>
      <c r="AM1004" s="34">
        <v>3522</v>
      </c>
      <c r="AN1004" s="34">
        <v>39.81</v>
      </c>
      <c r="AO1004" s="34">
        <v>3981</v>
      </c>
      <c r="AP1004" s="34" t="s">
        <v>389</v>
      </c>
      <c r="AQ1004" s="34">
        <v>86</v>
      </c>
      <c r="AR1004" s="34" t="s">
        <v>442</v>
      </c>
      <c r="AS1004" s="34">
        <v>339108</v>
      </c>
      <c r="AT1004" s="34">
        <v>3391.08</v>
      </c>
      <c r="AU1004" s="34" t="s">
        <v>408</v>
      </c>
      <c r="AV1004" s="43" t="s">
        <v>1079</v>
      </c>
      <c r="AW1004" t="str">
        <f t="shared" si="45"/>
        <v>3262880002911716990UXXNY XMXRX XZXVXDX DX VXWXNWXLX3000.88SIMSIMSIM1272665051616441144761.875GP3 - FACERN - FEDERACAO DAS ASSOCIACOES COMERCIAI144761.87530266.916666666742095.87542108.8753981352235.22352239.813981AMIL86GP3 - BLUE PLUS 400 QP3391083391.08ATIVORepasse</v>
      </c>
      <c r="AX1004">
        <f t="shared" si="47"/>
        <v>0</v>
      </c>
      <c r="AY1004">
        <v>7</v>
      </c>
      <c r="AZ1004">
        <v>1</v>
      </c>
      <c r="BA1004">
        <f t="shared" si="46"/>
        <v>0</v>
      </c>
    </row>
    <row r="1005" spans="1:53">
      <c r="A1005" s="33"/>
      <c r="B1005" s="33"/>
      <c r="C1005" s="33"/>
      <c r="D1005" s="33"/>
      <c r="E1005" s="33"/>
      <c r="F1005" s="36">
        <v>326288000</v>
      </c>
      <c r="G1005" s="33"/>
      <c r="H1005" s="33"/>
      <c r="I1005" s="33"/>
      <c r="J1005" s="36">
        <v>291171699</v>
      </c>
      <c r="K1005" s="30">
        <v>0</v>
      </c>
      <c r="L1005" s="36" t="s">
        <v>803</v>
      </c>
      <c r="M1005" s="33"/>
      <c r="N1005" s="33"/>
      <c r="O1005" s="33"/>
      <c r="P1005" s="33"/>
      <c r="Q1005" s="33"/>
      <c r="R1005" s="36">
        <v>3000.88</v>
      </c>
      <c r="S1005" s="36" t="s">
        <v>404</v>
      </c>
      <c r="T1005" s="36" t="s">
        <v>404</v>
      </c>
      <c r="U1005" s="36" t="s">
        <v>404</v>
      </c>
      <c r="V1005" s="36">
        <v>127</v>
      </c>
      <c r="W1005" s="36">
        <v>26650516</v>
      </c>
      <c r="X1005" s="36">
        <v>1</v>
      </c>
      <c r="Y1005" s="36">
        <v>64411</v>
      </c>
      <c r="Z1005" s="37">
        <v>44761.875</v>
      </c>
      <c r="AA1005" s="36" t="s">
        <v>434</v>
      </c>
      <c r="AB1005" s="36">
        <v>1</v>
      </c>
      <c r="AC1005" s="37"/>
      <c r="AD1005" s="37">
        <v>44761.875</v>
      </c>
      <c r="AE1005" s="37">
        <v>30266.916666666668</v>
      </c>
      <c r="AF1005" s="37">
        <v>42095.875</v>
      </c>
      <c r="AG1005" s="37"/>
      <c r="AH1005" s="37">
        <v>42108.875</v>
      </c>
      <c r="AI1005" s="36"/>
      <c r="AJ1005" s="36">
        <v>3981</v>
      </c>
      <c r="AK1005" s="36">
        <v>3522</v>
      </c>
      <c r="AL1005" s="36">
        <v>35.22</v>
      </c>
      <c r="AM1005" s="36">
        <v>3522</v>
      </c>
      <c r="AN1005" s="36">
        <v>39.81</v>
      </c>
      <c r="AO1005" s="36">
        <v>3981</v>
      </c>
      <c r="AP1005" s="36" t="s">
        <v>389</v>
      </c>
      <c r="AQ1005" s="36">
        <v>86</v>
      </c>
      <c r="AR1005" s="36" t="s">
        <v>442</v>
      </c>
      <c r="AS1005" s="36">
        <v>339108</v>
      </c>
      <c r="AT1005" s="36">
        <v>3391.08</v>
      </c>
      <c r="AU1005" s="36" t="s">
        <v>408</v>
      </c>
      <c r="AV1005" s="43" t="s">
        <v>1079</v>
      </c>
      <c r="AW1005" t="str">
        <f t="shared" si="45"/>
        <v>3262880002911716990UXXNY XMXRX XZXVXDX DX VXWXNWXLX3000.88SIMSIMSIM1272665051616441144761.875GP3 - FACERN - FEDERACAO DAS ASSOCIACOES COMERCIAI144761.87530266.916666666742095.87542108.8753981352235.22352239.813981AMIL86GP3 - BLUE PLUS 400 QP3391083391.08ATIVORepasse</v>
      </c>
      <c r="AX1005">
        <f t="shared" si="47"/>
        <v>1</v>
      </c>
      <c r="AY1005">
        <v>7</v>
      </c>
      <c r="AZ1005">
        <v>1</v>
      </c>
      <c r="BA1005">
        <f t="shared" si="46"/>
        <v>1</v>
      </c>
    </row>
    <row r="1006" spans="1:53">
      <c r="A1006" s="33"/>
      <c r="B1006" s="33"/>
      <c r="C1006" s="33"/>
      <c r="D1006" s="33"/>
      <c r="E1006" s="33"/>
      <c r="F1006" s="36">
        <v>326288000</v>
      </c>
      <c r="G1006" s="33"/>
      <c r="H1006" s="33"/>
      <c r="I1006" s="33"/>
      <c r="J1006" s="36">
        <v>291171699</v>
      </c>
      <c r="K1006" s="30">
        <v>0</v>
      </c>
      <c r="L1006" s="36" t="s">
        <v>803</v>
      </c>
      <c r="M1006" s="33"/>
      <c r="N1006" s="33"/>
      <c r="O1006" s="33"/>
      <c r="P1006" s="33"/>
      <c r="Q1006" s="33"/>
      <c r="R1006" s="36">
        <v>3000.88</v>
      </c>
      <c r="S1006" s="36" t="s">
        <v>404</v>
      </c>
      <c r="T1006" s="36" t="s">
        <v>404</v>
      </c>
      <c r="U1006" s="36" t="s">
        <v>404</v>
      </c>
      <c r="V1006" s="36">
        <v>127</v>
      </c>
      <c r="W1006" s="36">
        <v>26650516</v>
      </c>
      <c r="X1006" s="36">
        <v>1</v>
      </c>
      <c r="Y1006" s="36">
        <v>64411</v>
      </c>
      <c r="Z1006" s="37">
        <v>44761.875</v>
      </c>
      <c r="AA1006" s="36" t="s">
        <v>434</v>
      </c>
      <c r="AB1006" s="36">
        <v>1</v>
      </c>
      <c r="AC1006" s="37"/>
      <c r="AD1006" s="37">
        <v>44761.875</v>
      </c>
      <c r="AE1006" s="37">
        <v>30266.916666666668</v>
      </c>
      <c r="AF1006" s="37">
        <v>42095.875</v>
      </c>
      <c r="AG1006" s="37"/>
      <c r="AH1006" s="37">
        <v>42108.875</v>
      </c>
      <c r="AI1006" s="36"/>
      <c r="AJ1006" s="36">
        <v>3981</v>
      </c>
      <c r="AK1006" s="36">
        <v>3522</v>
      </c>
      <c r="AL1006" s="36">
        <v>35.22</v>
      </c>
      <c r="AM1006" s="36">
        <v>3522</v>
      </c>
      <c r="AN1006" s="36">
        <v>39.81</v>
      </c>
      <c r="AO1006" s="36">
        <v>3981</v>
      </c>
      <c r="AP1006" s="36" t="s">
        <v>389</v>
      </c>
      <c r="AQ1006" s="36">
        <v>86</v>
      </c>
      <c r="AR1006" s="36" t="s">
        <v>442</v>
      </c>
      <c r="AS1006" s="36">
        <v>339108</v>
      </c>
      <c r="AT1006" s="36">
        <v>3391.08</v>
      </c>
      <c r="AU1006" s="36" t="s">
        <v>408</v>
      </c>
      <c r="AV1006" s="43" t="s">
        <v>1079</v>
      </c>
      <c r="AW1006" t="str">
        <f t="shared" si="45"/>
        <v>3262880002911716990UXXNY XMXRX XZXVXDX DX VXWXNWXLX3000.88SIMSIMSIM1272665051616441144761.875GP3 - FACERN - FEDERACAO DAS ASSOCIACOES COMERCIAI144761.87530266.916666666742095.87542108.8753981352235.22352239.813981AMIL86GP3 - BLUE PLUS 400 QP3391083391.08ATIVORepasse</v>
      </c>
      <c r="AX1006">
        <f t="shared" si="47"/>
        <v>1</v>
      </c>
      <c r="AY1006">
        <v>7</v>
      </c>
      <c r="AZ1006">
        <v>1</v>
      </c>
      <c r="BA1006">
        <f t="shared" si="46"/>
        <v>1</v>
      </c>
    </row>
    <row r="1007" spans="1:53">
      <c r="A1007" s="31" t="s">
        <v>330</v>
      </c>
      <c r="B1007" s="31" t="s">
        <v>46</v>
      </c>
      <c r="C1007" s="31" t="s">
        <v>45</v>
      </c>
      <c r="D1007" s="31">
        <v>43295853</v>
      </c>
      <c r="E1007" s="32">
        <v>44787.875</v>
      </c>
      <c r="F1007" s="27">
        <v>310426000</v>
      </c>
      <c r="G1007" s="27" t="s">
        <v>1067</v>
      </c>
      <c r="H1007" s="27" t="s">
        <v>47</v>
      </c>
      <c r="I1007" s="32">
        <v>42155.875</v>
      </c>
      <c r="J1007" s="31">
        <v>291214070</v>
      </c>
      <c r="K1007" s="27">
        <v>0</v>
      </c>
      <c r="L1007" s="31" t="s">
        <v>307</v>
      </c>
      <c r="M1007" s="31">
        <v>0</v>
      </c>
      <c r="N1007" s="31">
        <v>0</v>
      </c>
      <c r="O1007" s="31" t="s">
        <v>329</v>
      </c>
      <c r="P1007" s="31" t="s">
        <v>77</v>
      </c>
      <c r="Q1007" s="31" t="s">
        <v>78</v>
      </c>
      <c r="R1007" s="31">
        <v>35.229999999999997</v>
      </c>
      <c r="S1007" s="33"/>
      <c r="T1007" s="33"/>
      <c r="U1007" s="33"/>
      <c r="V1007" s="33"/>
      <c r="W1007" s="33"/>
      <c r="X1007" s="33"/>
      <c r="Y1007" s="33"/>
      <c r="Z1007" s="40">
        <v>44787.875</v>
      </c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43" t="s">
        <v>1080</v>
      </c>
      <c r="AW1007" t="str">
        <f t="shared" si="45"/>
        <v>630522dca651435971df7e8d630520e919ffb29d92ef2ebd630522dba651435971df7e8b4329585344787.875310426000630520e919ffb29d92ef2ebd310426000M42155.8752912140700UXLY FXRNXNDX DX LIMX00DENTAL 200 NAC PJCACMens. Titular Faixa Etária Implant.T35.2344787.875Mensalidade</v>
      </c>
      <c r="AX1007">
        <f t="shared" si="47"/>
        <v>0</v>
      </c>
      <c r="AY1007">
        <v>8</v>
      </c>
      <c r="AZ1007">
        <v>1</v>
      </c>
      <c r="BA1007">
        <f t="shared" si="46"/>
        <v>0</v>
      </c>
    </row>
    <row r="1008" spans="1:53">
      <c r="A1008" s="33"/>
      <c r="B1008" s="33"/>
      <c r="C1008" s="33"/>
      <c r="D1008" s="33"/>
      <c r="E1008" s="33"/>
      <c r="F1008" s="36">
        <v>326288000</v>
      </c>
      <c r="G1008" s="33"/>
      <c r="H1008" s="33"/>
      <c r="I1008" s="33"/>
      <c r="J1008" s="36">
        <v>291222269</v>
      </c>
      <c r="K1008" s="30">
        <v>0</v>
      </c>
      <c r="L1008" s="36" t="s">
        <v>804</v>
      </c>
      <c r="M1008" s="33"/>
      <c r="N1008" s="33"/>
      <c r="O1008" s="33"/>
      <c r="P1008" s="33"/>
      <c r="Q1008" s="33"/>
      <c r="R1008" s="36">
        <v>4482.8900000000003</v>
      </c>
      <c r="S1008" s="36" t="s">
        <v>404</v>
      </c>
      <c r="T1008" s="36" t="s">
        <v>404</v>
      </c>
      <c r="U1008" s="36" t="s">
        <v>404</v>
      </c>
      <c r="V1008" s="36">
        <v>127</v>
      </c>
      <c r="W1008" s="36">
        <v>26649007</v>
      </c>
      <c r="X1008" s="36">
        <v>1</v>
      </c>
      <c r="Y1008" s="36">
        <v>64897</v>
      </c>
      <c r="Z1008" s="37">
        <v>44761.875</v>
      </c>
      <c r="AA1008" s="36" t="s">
        <v>434</v>
      </c>
      <c r="AB1008" s="36">
        <v>0</v>
      </c>
      <c r="AC1008" s="37"/>
      <c r="AD1008" s="37">
        <v>44761.875</v>
      </c>
      <c r="AE1008" s="37">
        <v>23345.916666666668</v>
      </c>
      <c r="AF1008" s="37">
        <v>44229.875</v>
      </c>
      <c r="AG1008" s="37">
        <v>44220.875</v>
      </c>
      <c r="AH1008" s="37">
        <v>42169.875</v>
      </c>
      <c r="AI1008" s="36">
        <v>291222277</v>
      </c>
      <c r="AJ1008" s="36">
        <v>3981</v>
      </c>
      <c r="AK1008" s="36">
        <v>3522</v>
      </c>
      <c r="AL1008" s="36">
        <v>35.22</v>
      </c>
      <c r="AM1008" s="36">
        <v>3522</v>
      </c>
      <c r="AN1008" s="36">
        <v>39.81</v>
      </c>
      <c r="AO1008" s="36">
        <v>3981</v>
      </c>
      <c r="AP1008" s="36" t="s">
        <v>389</v>
      </c>
      <c r="AQ1008" s="36">
        <v>84</v>
      </c>
      <c r="AR1008" s="36" t="s">
        <v>430</v>
      </c>
      <c r="AS1008" s="36">
        <v>506566</v>
      </c>
      <c r="AT1008" s="36">
        <v>5065.66</v>
      </c>
      <c r="AU1008" s="36" t="s">
        <v>408</v>
      </c>
      <c r="AV1008" s="43" t="s">
        <v>1079</v>
      </c>
      <c r="AW1008" t="str">
        <f t="shared" si="45"/>
        <v>3262880002912222690XNXWLXTX BXTXTX BXZXRRX4482.89SIMSIMSIM1272664900716489744761.875GP3 - FACERN - FEDERACAO DAS ASSOCIACOES COMERCIAI044761.87523345.916666666744229.87544220.87542169.8752912222773981352235.22352239.813981AMIL84GP3 - BLUE PLUS 300 QC5065665065.66ATIVORepasse</v>
      </c>
      <c r="AX1008">
        <f t="shared" si="47"/>
        <v>0</v>
      </c>
      <c r="AY1008">
        <v>7</v>
      </c>
      <c r="AZ1008">
        <v>1</v>
      </c>
      <c r="BA1008">
        <f t="shared" si="46"/>
        <v>0</v>
      </c>
    </row>
    <row r="1009" spans="1:53">
      <c r="A1009" s="33"/>
      <c r="B1009" s="33"/>
      <c r="C1009" s="33"/>
      <c r="D1009" s="33"/>
      <c r="E1009" s="33"/>
      <c r="F1009" s="34">
        <v>326288000</v>
      </c>
      <c r="G1009" s="33"/>
      <c r="H1009" s="33"/>
      <c r="I1009" s="33"/>
      <c r="J1009" s="34">
        <v>291222269</v>
      </c>
      <c r="K1009" s="29">
        <v>0</v>
      </c>
      <c r="L1009" s="34" t="s">
        <v>804</v>
      </c>
      <c r="M1009" s="33"/>
      <c r="N1009" s="33"/>
      <c r="O1009" s="33"/>
      <c r="P1009" s="33"/>
      <c r="Q1009" s="33"/>
      <c r="R1009" s="34">
        <v>4482.8900000000003</v>
      </c>
      <c r="S1009" s="34" t="s">
        <v>404</v>
      </c>
      <c r="T1009" s="34" t="s">
        <v>404</v>
      </c>
      <c r="U1009" s="34" t="s">
        <v>404</v>
      </c>
      <c r="V1009" s="34">
        <v>127</v>
      </c>
      <c r="W1009" s="34">
        <v>26649007</v>
      </c>
      <c r="X1009" s="34">
        <v>1</v>
      </c>
      <c r="Y1009" s="34">
        <v>64897</v>
      </c>
      <c r="Z1009" s="35">
        <v>44761.875</v>
      </c>
      <c r="AA1009" s="34" t="s">
        <v>434</v>
      </c>
      <c r="AB1009" s="34">
        <v>0</v>
      </c>
      <c r="AC1009" s="35"/>
      <c r="AD1009" s="35">
        <v>44761.875</v>
      </c>
      <c r="AE1009" s="35">
        <v>23345.916666666668</v>
      </c>
      <c r="AF1009" s="35">
        <v>44229.875</v>
      </c>
      <c r="AG1009" s="35">
        <v>44220.875</v>
      </c>
      <c r="AH1009" s="35">
        <v>42169.875</v>
      </c>
      <c r="AI1009" s="34">
        <v>291222277</v>
      </c>
      <c r="AJ1009" s="34">
        <v>3981</v>
      </c>
      <c r="AK1009" s="34">
        <v>3522</v>
      </c>
      <c r="AL1009" s="34">
        <v>35.22</v>
      </c>
      <c r="AM1009" s="34">
        <v>3522</v>
      </c>
      <c r="AN1009" s="34">
        <v>39.81</v>
      </c>
      <c r="AO1009" s="34">
        <v>3981</v>
      </c>
      <c r="AP1009" s="34" t="s">
        <v>389</v>
      </c>
      <c r="AQ1009" s="34">
        <v>84</v>
      </c>
      <c r="AR1009" s="34" t="s">
        <v>430</v>
      </c>
      <c r="AS1009" s="34">
        <v>506566</v>
      </c>
      <c r="AT1009" s="34">
        <v>5065.66</v>
      </c>
      <c r="AU1009" s="34" t="s">
        <v>408</v>
      </c>
      <c r="AV1009" s="43" t="s">
        <v>1079</v>
      </c>
      <c r="AW1009" t="str">
        <f t="shared" si="45"/>
        <v>3262880002912222690XNXWLXTX BXTXTX BXZXRRX4482.89SIMSIMSIM1272664900716489744761.875GP3 - FACERN - FEDERACAO DAS ASSOCIACOES COMERCIAI044761.87523345.916666666744229.87544220.87542169.8752912222773981352235.22352239.813981AMIL84GP3 - BLUE PLUS 300 QC5065665065.66ATIVORepasse</v>
      </c>
      <c r="AX1009">
        <f t="shared" si="47"/>
        <v>1</v>
      </c>
      <c r="AY1009">
        <v>7</v>
      </c>
      <c r="AZ1009">
        <v>1</v>
      </c>
      <c r="BA1009">
        <f t="shared" si="46"/>
        <v>1</v>
      </c>
    </row>
    <row r="1010" spans="1:53">
      <c r="A1010" s="33"/>
      <c r="B1010" s="33"/>
      <c r="C1010" s="33"/>
      <c r="D1010" s="33"/>
      <c r="E1010" s="33"/>
      <c r="F1010" s="34">
        <v>326288000</v>
      </c>
      <c r="G1010" s="33"/>
      <c r="H1010" s="33"/>
      <c r="I1010" s="33"/>
      <c r="J1010" s="34">
        <v>291222269</v>
      </c>
      <c r="K1010" s="29">
        <v>0</v>
      </c>
      <c r="L1010" s="34" t="s">
        <v>804</v>
      </c>
      <c r="M1010" s="33"/>
      <c r="N1010" s="33"/>
      <c r="O1010" s="33"/>
      <c r="P1010" s="33"/>
      <c r="Q1010" s="33"/>
      <c r="R1010" s="34">
        <v>4482.8900000000003</v>
      </c>
      <c r="S1010" s="34" t="s">
        <v>404</v>
      </c>
      <c r="T1010" s="34" t="s">
        <v>404</v>
      </c>
      <c r="U1010" s="34" t="s">
        <v>404</v>
      </c>
      <c r="V1010" s="34">
        <v>127</v>
      </c>
      <c r="W1010" s="34">
        <v>26649007</v>
      </c>
      <c r="X1010" s="34">
        <v>1</v>
      </c>
      <c r="Y1010" s="34">
        <v>64897</v>
      </c>
      <c r="Z1010" s="35">
        <v>44761.875</v>
      </c>
      <c r="AA1010" s="34" t="s">
        <v>434</v>
      </c>
      <c r="AB1010" s="34">
        <v>0</v>
      </c>
      <c r="AC1010" s="35"/>
      <c r="AD1010" s="35">
        <v>44761.875</v>
      </c>
      <c r="AE1010" s="35">
        <v>23345.916666666668</v>
      </c>
      <c r="AF1010" s="35">
        <v>44229.875</v>
      </c>
      <c r="AG1010" s="35">
        <v>44220.875</v>
      </c>
      <c r="AH1010" s="35">
        <v>42169.875</v>
      </c>
      <c r="AI1010" s="34">
        <v>291222277</v>
      </c>
      <c r="AJ1010" s="34">
        <v>3981</v>
      </c>
      <c r="AK1010" s="34">
        <v>3522</v>
      </c>
      <c r="AL1010" s="34">
        <v>35.22</v>
      </c>
      <c r="AM1010" s="34">
        <v>3522</v>
      </c>
      <c r="AN1010" s="34">
        <v>39.81</v>
      </c>
      <c r="AO1010" s="34">
        <v>3981</v>
      </c>
      <c r="AP1010" s="34" t="s">
        <v>389</v>
      </c>
      <c r="AQ1010" s="34">
        <v>84</v>
      </c>
      <c r="AR1010" s="34" t="s">
        <v>430</v>
      </c>
      <c r="AS1010" s="34">
        <v>506566</v>
      </c>
      <c r="AT1010" s="34">
        <v>5065.66</v>
      </c>
      <c r="AU1010" s="34" t="s">
        <v>408</v>
      </c>
      <c r="AV1010" s="43" t="s">
        <v>1079</v>
      </c>
      <c r="AW1010" t="str">
        <f t="shared" si="45"/>
        <v>3262880002912222690XNXWLXTX BXTXTX BXZXRRX4482.89SIMSIMSIM1272664900716489744761.875GP3 - FACERN - FEDERACAO DAS ASSOCIACOES COMERCIAI044761.87523345.916666666744229.87544220.87542169.8752912222773981352235.22352239.813981AMIL84GP3 - BLUE PLUS 300 QC5065665065.66ATIVORepasse</v>
      </c>
      <c r="AX1010">
        <f t="shared" si="47"/>
        <v>1</v>
      </c>
      <c r="AY1010">
        <v>7</v>
      </c>
      <c r="AZ1010">
        <v>1</v>
      </c>
      <c r="BA1010">
        <f t="shared" si="46"/>
        <v>1</v>
      </c>
    </row>
    <row r="1011" spans="1:53">
      <c r="A1011" s="33"/>
      <c r="B1011" s="33"/>
      <c r="C1011" s="33"/>
      <c r="D1011" s="33"/>
      <c r="E1011" s="33"/>
      <c r="F1011" s="34">
        <v>326288000</v>
      </c>
      <c r="G1011" s="33"/>
      <c r="H1011" s="33"/>
      <c r="I1011" s="33"/>
      <c r="J1011" s="34">
        <v>291227023</v>
      </c>
      <c r="K1011" s="29">
        <v>0</v>
      </c>
      <c r="L1011" s="34" t="s">
        <v>805</v>
      </c>
      <c r="M1011" s="33"/>
      <c r="N1011" s="33"/>
      <c r="O1011" s="33"/>
      <c r="P1011" s="33"/>
      <c r="Q1011" s="33"/>
      <c r="R1011" s="34">
        <v>1552.06</v>
      </c>
      <c r="S1011" s="34" t="s">
        <v>404</v>
      </c>
      <c r="T1011" s="34" t="s">
        <v>404</v>
      </c>
      <c r="U1011" s="34" t="s">
        <v>386</v>
      </c>
      <c r="V1011" s="34">
        <v>127</v>
      </c>
      <c r="W1011" s="34">
        <v>26650516</v>
      </c>
      <c r="X1011" s="34">
        <v>1</v>
      </c>
      <c r="Y1011" s="34">
        <v>65036</v>
      </c>
      <c r="Z1011" s="35">
        <v>44761.875</v>
      </c>
      <c r="AA1011" s="34" t="s">
        <v>434</v>
      </c>
      <c r="AB1011" s="34">
        <v>0</v>
      </c>
      <c r="AC1011" s="35">
        <v>44724.875</v>
      </c>
      <c r="AD1011" s="35">
        <v>44761.875</v>
      </c>
      <c r="AE1011" s="35">
        <v>33149.875</v>
      </c>
      <c r="AF1011" s="35">
        <v>44724.875</v>
      </c>
      <c r="AG1011" s="35"/>
      <c r="AH1011" s="35">
        <v>42169.875</v>
      </c>
      <c r="AI1011" s="34"/>
      <c r="AJ1011" s="34">
        <v>3773</v>
      </c>
      <c r="AK1011" s="34">
        <v>3338</v>
      </c>
      <c r="AL1011" s="34">
        <v>33.380000000000003</v>
      </c>
      <c r="AM1011" s="34">
        <v>3338</v>
      </c>
      <c r="AN1011" s="34">
        <v>37.729999999999997</v>
      </c>
      <c r="AO1011" s="34">
        <v>3773</v>
      </c>
      <c r="AP1011" s="34" t="s">
        <v>389</v>
      </c>
      <c r="AQ1011" s="34">
        <v>84</v>
      </c>
      <c r="AR1011" s="34" t="s">
        <v>442</v>
      </c>
      <c r="AS1011" s="34">
        <v>175382</v>
      </c>
      <c r="AT1011" s="34">
        <v>1753.82</v>
      </c>
      <c r="AU1011" s="34" t="s">
        <v>391</v>
      </c>
      <c r="AV1011" s="43" t="s">
        <v>1079</v>
      </c>
      <c r="AW1011" t="str">
        <f t="shared" si="45"/>
        <v>3262880002912270230JUDXTH MXGNX DX WUNHX MXDXXRX1552.06SIMSIMNÃO1272665051616503644761.875GP3 - FACERN - FEDERACAO DAS ASSOCIACOES COMERCIAI044724.87544761.87533149.87544724.87542169.8753773333833.38333837.733773AMIL84GP3 - BLUE PLUS 400 QP1753821753.82INATIVORepasse</v>
      </c>
      <c r="AX1011">
        <f t="shared" si="47"/>
        <v>0</v>
      </c>
      <c r="AY1011">
        <v>7</v>
      </c>
      <c r="AZ1011">
        <v>1</v>
      </c>
      <c r="BA1011">
        <f t="shared" si="46"/>
        <v>0</v>
      </c>
    </row>
    <row r="1012" spans="1:53">
      <c r="A1012" s="33"/>
      <c r="B1012" s="33"/>
      <c r="C1012" s="33"/>
      <c r="D1012" s="33"/>
      <c r="E1012" s="33"/>
      <c r="F1012" s="36">
        <v>326288000</v>
      </c>
      <c r="G1012" s="33"/>
      <c r="H1012" s="33"/>
      <c r="I1012" s="33"/>
      <c r="J1012" s="36">
        <v>291227023</v>
      </c>
      <c r="K1012" s="30">
        <v>0</v>
      </c>
      <c r="L1012" s="36" t="s">
        <v>805</v>
      </c>
      <c r="M1012" s="33"/>
      <c r="N1012" s="33"/>
      <c r="O1012" s="33"/>
      <c r="P1012" s="33"/>
      <c r="Q1012" s="33"/>
      <c r="R1012" s="36">
        <v>1552.06</v>
      </c>
      <c r="S1012" s="36" t="s">
        <v>404</v>
      </c>
      <c r="T1012" s="36" t="s">
        <v>404</v>
      </c>
      <c r="U1012" s="36" t="s">
        <v>386</v>
      </c>
      <c r="V1012" s="36">
        <v>127</v>
      </c>
      <c r="W1012" s="36">
        <v>26650516</v>
      </c>
      <c r="X1012" s="36">
        <v>1</v>
      </c>
      <c r="Y1012" s="36">
        <v>65036</v>
      </c>
      <c r="Z1012" s="37">
        <v>44761.875</v>
      </c>
      <c r="AA1012" s="36" t="s">
        <v>434</v>
      </c>
      <c r="AB1012" s="36">
        <v>0</v>
      </c>
      <c r="AC1012" s="37">
        <v>44724.875</v>
      </c>
      <c r="AD1012" s="37">
        <v>44761.875</v>
      </c>
      <c r="AE1012" s="37">
        <v>33149.875</v>
      </c>
      <c r="AF1012" s="37">
        <v>44724.875</v>
      </c>
      <c r="AG1012" s="37"/>
      <c r="AH1012" s="37">
        <v>42169.875</v>
      </c>
      <c r="AI1012" s="36"/>
      <c r="AJ1012" s="36">
        <v>3773</v>
      </c>
      <c r="AK1012" s="36">
        <v>3338</v>
      </c>
      <c r="AL1012" s="36">
        <v>33.380000000000003</v>
      </c>
      <c r="AM1012" s="36">
        <v>3338</v>
      </c>
      <c r="AN1012" s="36">
        <v>37.729999999999997</v>
      </c>
      <c r="AO1012" s="36">
        <v>3773</v>
      </c>
      <c r="AP1012" s="36" t="s">
        <v>389</v>
      </c>
      <c r="AQ1012" s="36">
        <v>84</v>
      </c>
      <c r="AR1012" s="36" t="s">
        <v>442</v>
      </c>
      <c r="AS1012" s="36">
        <v>175382</v>
      </c>
      <c r="AT1012" s="36">
        <v>1753.82</v>
      </c>
      <c r="AU1012" s="36" t="s">
        <v>391</v>
      </c>
      <c r="AV1012" s="43" t="s">
        <v>1079</v>
      </c>
      <c r="AW1012" t="str">
        <f t="shared" si="45"/>
        <v>3262880002912270230JUDXTH MXGNX DX WUNHX MXDXXRX1552.06SIMSIMNÃO1272665051616503644761.875GP3 - FACERN - FEDERACAO DAS ASSOCIACOES COMERCIAI044724.87544761.87533149.87544724.87542169.8753773333833.38333837.733773AMIL84GP3 - BLUE PLUS 400 QP1753821753.82INATIVORepasse</v>
      </c>
      <c r="AX1012">
        <f t="shared" si="47"/>
        <v>1</v>
      </c>
      <c r="AY1012">
        <v>7</v>
      </c>
      <c r="AZ1012">
        <v>1</v>
      </c>
      <c r="BA1012">
        <f t="shared" si="46"/>
        <v>1</v>
      </c>
    </row>
    <row r="1013" spans="1:53">
      <c r="A1013" s="33"/>
      <c r="B1013" s="33"/>
      <c r="C1013" s="33"/>
      <c r="D1013" s="33"/>
      <c r="E1013" s="33"/>
      <c r="F1013" s="36">
        <v>326288000</v>
      </c>
      <c r="G1013" s="33"/>
      <c r="H1013" s="33"/>
      <c r="I1013" s="33"/>
      <c r="J1013" s="36">
        <v>291227023</v>
      </c>
      <c r="K1013" s="30">
        <v>0</v>
      </c>
      <c r="L1013" s="36" t="s">
        <v>805</v>
      </c>
      <c r="M1013" s="33"/>
      <c r="N1013" s="33"/>
      <c r="O1013" s="33"/>
      <c r="P1013" s="33"/>
      <c r="Q1013" s="33"/>
      <c r="R1013" s="36">
        <v>1552.06</v>
      </c>
      <c r="S1013" s="36" t="s">
        <v>404</v>
      </c>
      <c r="T1013" s="36" t="s">
        <v>404</v>
      </c>
      <c r="U1013" s="36" t="s">
        <v>386</v>
      </c>
      <c r="V1013" s="36">
        <v>127</v>
      </c>
      <c r="W1013" s="36">
        <v>26650516</v>
      </c>
      <c r="X1013" s="36">
        <v>1</v>
      </c>
      <c r="Y1013" s="36">
        <v>65036</v>
      </c>
      <c r="Z1013" s="37">
        <v>44761.875</v>
      </c>
      <c r="AA1013" s="36" t="s">
        <v>434</v>
      </c>
      <c r="AB1013" s="36">
        <v>0</v>
      </c>
      <c r="AC1013" s="37">
        <v>44724.875</v>
      </c>
      <c r="AD1013" s="37">
        <v>44761.875</v>
      </c>
      <c r="AE1013" s="37">
        <v>33149.875</v>
      </c>
      <c r="AF1013" s="37">
        <v>44724.875</v>
      </c>
      <c r="AG1013" s="37"/>
      <c r="AH1013" s="37">
        <v>42169.875</v>
      </c>
      <c r="AI1013" s="36"/>
      <c r="AJ1013" s="36">
        <v>3773</v>
      </c>
      <c r="AK1013" s="36">
        <v>3338</v>
      </c>
      <c r="AL1013" s="36">
        <v>33.380000000000003</v>
      </c>
      <c r="AM1013" s="36">
        <v>3338</v>
      </c>
      <c r="AN1013" s="36">
        <v>37.729999999999997</v>
      </c>
      <c r="AO1013" s="36">
        <v>3773</v>
      </c>
      <c r="AP1013" s="36" t="s">
        <v>389</v>
      </c>
      <c r="AQ1013" s="36">
        <v>84</v>
      </c>
      <c r="AR1013" s="36" t="s">
        <v>442</v>
      </c>
      <c r="AS1013" s="36">
        <v>175382</v>
      </c>
      <c r="AT1013" s="36">
        <v>1753.82</v>
      </c>
      <c r="AU1013" s="36" t="s">
        <v>391</v>
      </c>
      <c r="AV1013" s="43" t="s">
        <v>1079</v>
      </c>
      <c r="AW1013" t="str">
        <f t="shared" si="45"/>
        <v>3262880002912270230JUDXTH MXGNX DX WUNHX MXDXXRX1552.06SIMSIMNÃO1272665051616503644761.875GP3 - FACERN - FEDERACAO DAS ASSOCIACOES COMERCIAI044724.87544761.87533149.87544724.87542169.8753773333833.38333837.733773AMIL84GP3 - BLUE PLUS 400 QP1753821753.82INATIVORepasse</v>
      </c>
      <c r="AX1013">
        <f t="shared" si="47"/>
        <v>1</v>
      </c>
      <c r="AY1013">
        <v>7</v>
      </c>
      <c r="AZ1013">
        <v>1</v>
      </c>
      <c r="BA1013">
        <f t="shared" si="46"/>
        <v>1</v>
      </c>
    </row>
    <row r="1014" spans="1:53">
      <c r="A1014" s="33"/>
      <c r="B1014" s="33"/>
      <c r="C1014" s="33"/>
      <c r="D1014" s="33"/>
      <c r="E1014" s="33"/>
      <c r="F1014" s="34">
        <v>326376000</v>
      </c>
      <c r="G1014" s="33"/>
      <c r="H1014" s="33"/>
      <c r="I1014" s="33"/>
      <c r="J1014" s="34">
        <v>291294006</v>
      </c>
      <c r="K1014" s="29">
        <v>0</v>
      </c>
      <c r="L1014" s="34" t="s">
        <v>809</v>
      </c>
      <c r="M1014" s="33"/>
      <c r="N1014" s="33"/>
      <c r="O1014" s="33"/>
      <c r="P1014" s="33"/>
      <c r="Q1014" s="33"/>
      <c r="R1014" s="34">
        <v>2398.1</v>
      </c>
      <c r="S1014" s="34" t="s">
        <v>386</v>
      </c>
      <c r="T1014" s="34" t="s">
        <v>386</v>
      </c>
      <c r="U1014" s="34" t="s">
        <v>386</v>
      </c>
      <c r="V1014" s="34">
        <v>132</v>
      </c>
      <c r="W1014" s="34">
        <v>26649128</v>
      </c>
      <c r="X1014" s="34">
        <v>1</v>
      </c>
      <c r="Y1014" s="34">
        <v>66003</v>
      </c>
      <c r="Z1014" s="35">
        <v>44761.875</v>
      </c>
      <c r="AA1014" s="34" t="s">
        <v>808</v>
      </c>
      <c r="AB1014" s="34">
        <v>0</v>
      </c>
      <c r="AC1014" s="35"/>
      <c r="AD1014" s="35">
        <v>44761.875</v>
      </c>
      <c r="AE1014" s="35">
        <v>32555.875</v>
      </c>
      <c r="AF1014" s="35">
        <v>44735.875</v>
      </c>
      <c r="AG1014" s="35">
        <v>44615.875</v>
      </c>
      <c r="AH1014" s="35">
        <v>42261.875</v>
      </c>
      <c r="AI1014" s="34"/>
      <c r="AJ1014" s="34">
        <v>0</v>
      </c>
      <c r="AK1014" s="34">
        <v>0</v>
      </c>
      <c r="AL1014" s="34">
        <v>0</v>
      </c>
      <c r="AM1014" s="34">
        <v>0</v>
      </c>
      <c r="AN1014" s="34">
        <v>0</v>
      </c>
      <c r="AO1014" s="34">
        <v>0</v>
      </c>
      <c r="AP1014" s="34" t="s">
        <v>389</v>
      </c>
      <c r="AQ1014" s="34"/>
      <c r="AR1014" s="34" t="s">
        <v>457</v>
      </c>
      <c r="AS1014" s="34">
        <v>90873</v>
      </c>
      <c r="AT1014" s="34">
        <v>908.73</v>
      </c>
      <c r="AU1014" s="34" t="s">
        <v>408</v>
      </c>
      <c r="AV1014" s="43" t="s">
        <v>1079</v>
      </c>
      <c r="AW1014" t="str">
        <f t="shared" si="45"/>
        <v>3263760002912940060KXMXLX BXRBXX FXRRXXRX2398.1NÃONÃONÃO1322664912816600344761.875GP3 - FETRACOM - TRABALHADORES DO COMERCIO DE BENS044761.87532555.87544735.87544615.87542261.875000000AMILGP3 - BLUE PLUS 300 QP90873908.73ATIVORepasse</v>
      </c>
      <c r="AX1014">
        <f t="shared" si="47"/>
        <v>0</v>
      </c>
      <c r="AY1014">
        <v>7</v>
      </c>
      <c r="AZ1014">
        <v>1</v>
      </c>
      <c r="BA1014">
        <f t="shared" si="46"/>
        <v>0</v>
      </c>
    </row>
    <row r="1015" spans="1:53">
      <c r="A1015" s="33"/>
      <c r="B1015" s="33"/>
      <c r="C1015" s="33"/>
      <c r="D1015" s="33"/>
      <c r="E1015" s="33"/>
      <c r="F1015" s="36">
        <v>326376000</v>
      </c>
      <c r="G1015" s="33"/>
      <c r="H1015" s="33"/>
      <c r="I1015" s="33"/>
      <c r="J1015" s="36">
        <v>291294006</v>
      </c>
      <c r="K1015" s="30">
        <v>0</v>
      </c>
      <c r="L1015" s="36" t="s">
        <v>809</v>
      </c>
      <c r="M1015" s="33"/>
      <c r="N1015" s="33"/>
      <c r="O1015" s="33"/>
      <c r="P1015" s="33"/>
      <c r="Q1015" s="33"/>
      <c r="R1015" s="36">
        <v>2398.1</v>
      </c>
      <c r="S1015" s="36" t="s">
        <v>386</v>
      </c>
      <c r="T1015" s="36" t="s">
        <v>386</v>
      </c>
      <c r="U1015" s="36" t="s">
        <v>386</v>
      </c>
      <c r="V1015" s="36">
        <v>132</v>
      </c>
      <c r="W1015" s="36">
        <v>26649128</v>
      </c>
      <c r="X1015" s="36">
        <v>1</v>
      </c>
      <c r="Y1015" s="36">
        <v>66003</v>
      </c>
      <c r="Z1015" s="37">
        <v>44761.875</v>
      </c>
      <c r="AA1015" s="36" t="s">
        <v>808</v>
      </c>
      <c r="AB1015" s="36">
        <v>0</v>
      </c>
      <c r="AC1015" s="37"/>
      <c r="AD1015" s="37">
        <v>44761.875</v>
      </c>
      <c r="AE1015" s="37">
        <v>32555.875</v>
      </c>
      <c r="AF1015" s="37">
        <v>44735.875</v>
      </c>
      <c r="AG1015" s="37">
        <v>44615.875</v>
      </c>
      <c r="AH1015" s="37">
        <v>42261.875</v>
      </c>
      <c r="AI1015" s="36"/>
      <c r="AJ1015" s="36">
        <v>0</v>
      </c>
      <c r="AK1015" s="36">
        <v>0</v>
      </c>
      <c r="AL1015" s="36">
        <v>0</v>
      </c>
      <c r="AM1015" s="36">
        <v>0</v>
      </c>
      <c r="AN1015" s="36">
        <v>0</v>
      </c>
      <c r="AO1015" s="36">
        <v>0</v>
      </c>
      <c r="AP1015" s="36" t="s">
        <v>389</v>
      </c>
      <c r="AQ1015" s="36"/>
      <c r="AR1015" s="36" t="s">
        <v>457</v>
      </c>
      <c r="AS1015" s="36">
        <v>90873</v>
      </c>
      <c r="AT1015" s="36">
        <v>908.73</v>
      </c>
      <c r="AU1015" s="36" t="s">
        <v>408</v>
      </c>
      <c r="AV1015" s="43" t="s">
        <v>1079</v>
      </c>
      <c r="AW1015" t="str">
        <f t="shared" si="45"/>
        <v>3263760002912940060KXMXLX BXRBXX FXRRXXRX2398.1NÃONÃONÃO1322664912816600344761.875GP3 - FETRACOM - TRABALHADORES DO COMERCIO DE BENS044761.87532555.87544735.87544615.87542261.875000000AMILGP3 - BLUE PLUS 300 QP90873908.73ATIVORepasse</v>
      </c>
      <c r="AX1015">
        <f t="shared" si="47"/>
        <v>1</v>
      </c>
      <c r="AY1015">
        <v>7</v>
      </c>
      <c r="AZ1015">
        <v>1</v>
      </c>
      <c r="BA1015">
        <f t="shared" si="46"/>
        <v>1</v>
      </c>
    </row>
    <row r="1016" spans="1:53">
      <c r="A1016" s="33"/>
      <c r="B1016" s="33"/>
      <c r="C1016" s="33"/>
      <c r="D1016" s="33"/>
      <c r="E1016" s="33"/>
      <c r="F1016" s="36">
        <v>326376000</v>
      </c>
      <c r="G1016" s="33"/>
      <c r="H1016" s="33"/>
      <c r="I1016" s="33"/>
      <c r="J1016" s="36">
        <v>291294006</v>
      </c>
      <c r="K1016" s="30">
        <v>0</v>
      </c>
      <c r="L1016" s="36" t="s">
        <v>809</v>
      </c>
      <c r="M1016" s="33"/>
      <c r="N1016" s="33"/>
      <c r="O1016" s="33"/>
      <c r="P1016" s="33"/>
      <c r="Q1016" s="33"/>
      <c r="R1016" s="36">
        <v>2398.1</v>
      </c>
      <c r="S1016" s="36" t="s">
        <v>386</v>
      </c>
      <c r="T1016" s="36" t="s">
        <v>386</v>
      </c>
      <c r="U1016" s="36" t="s">
        <v>386</v>
      </c>
      <c r="V1016" s="36">
        <v>132</v>
      </c>
      <c r="W1016" s="36">
        <v>26649128</v>
      </c>
      <c r="X1016" s="36">
        <v>1</v>
      </c>
      <c r="Y1016" s="36">
        <v>66003</v>
      </c>
      <c r="Z1016" s="37">
        <v>44761.875</v>
      </c>
      <c r="AA1016" s="36" t="s">
        <v>808</v>
      </c>
      <c r="AB1016" s="36">
        <v>0</v>
      </c>
      <c r="AC1016" s="37"/>
      <c r="AD1016" s="37">
        <v>44761.875</v>
      </c>
      <c r="AE1016" s="37">
        <v>32555.875</v>
      </c>
      <c r="AF1016" s="37">
        <v>44735.875</v>
      </c>
      <c r="AG1016" s="37">
        <v>44615.875</v>
      </c>
      <c r="AH1016" s="37">
        <v>42261.875</v>
      </c>
      <c r="AI1016" s="36"/>
      <c r="AJ1016" s="36">
        <v>0</v>
      </c>
      <c r="AK1016" s="36">
        <v>0</v>
      </c>
      <c r="AL1016" s="36">
        <v>0</v>
      </c>
      <c r="AM1016" s="36">
        <v>0</v>
      </c>
      <c r="AN1016" s="36">
        <v>0</v>
      </c>
      <c r="AO1016" s="36">
        <v>0</v>
      </c>
      <c r="AP1016" s="36" t="s">
        <v>389</v>
      </c>
      <c r="AQ1016" s="36"/>
      <c r="AR1016" s="36" t="s">
        <v>457</v>
      </c>
      <c r="AS1016" s="36">
        <v>90873</v>
      </c>
      <c r="AT1016" s="36">
        <v>908.73</v>
      </c>
      <c r="AU1016" s="36" t="s">
        <v>408</v>
      </c>
      <c r="AV1016" s="43" t="s">
        <v>1079</v>
      </c>
      <c r="AW1016" t="str">
        <f t="shared" si="45"/>
        <v>3263760002912940060KXMXLX BXRBXX FXRRXXRX2398.1NÃONÃONÃO1322664912816600344761.875GP3 - FETRACOM - TRABALHADORES DO COMERCIO DE BENS044761.87532555.87544735.87544615.87542261.875000000AMILGP3 - BLUE PLUS 300 QP90873908.73ATIVORepasse</v>
      </c>
      <c r="AX1016">
        <f t="shared" si="47"/>
        <v>1</v>
      </c>
      <c r="AY1016">
        <v>7</v>
      </c>
      <c r="AZ1016">
        <v>1</v>
      </c>
      <c r="BA1016">
        <f t="shared" si="46"/>
        <v>1</v>
      </c>
    </row>
    <row r="1017" spans="1:53">
      <c r="A1017" s="33"/>
      <c r="B1017" s="33"/>
      <c r="C1017" s="33"/>
      <c r="D1017" s="33"/>
      <c r="E1017" s="33"/>
      <c r="F1017" s="36">
        <v>326288000</v>
      </c>
      <c r="G1017" s="33"/>
      <c r="H1017" s="33"/>
      <c r="I1017" s="33"/>
      <c r="J1017" s="36">
        <v>291296238</v>
      </c>
      <c r="K1017" s="30">
        <v>0</v>
      </c>
      <c r="L1017" s="36" t="s">
        <v>806</v>
      </c>
      <c r="M1017" s="33"/>
      <c r="N1017" s="33"/>
      <c r="O1017" s="33"/>
      <c r="P1017" s="33"/>
      <c r="Q1017" s="33"/>
      <c r="R1017" s="36">
        <v>1686.39</v>
      </c>
      <c r="S1017" s="36" t="s">
        <v>404</v>
      </c>
      <c r="T1017" s="36" t="s">
        <v>404</v>
      </c>
      <c r="U1017" s="36" t="s">
        <v>404</v>
      </c>
      <c r="V1017" s="36">
        <v>127</v>
      </c>
      <c r="W1017" s="36">
        <v>26654268</v>
      </c>
      <c r="X1017" s="36">
        <v>1</v>
      </c>
      <c r="Y1017" s="36">
        <v>65994</v>
      </c>
      <c r="Z1017" s="37">
        <v>44761.875</v>
      </c>
      <c r="AA1017" s="36" t="s">
        <v>434</v>
      </c>
      <c r="AB1017" s="36">
        <v>0</v>
      </c>
      <c r="AC1017" s="37"/>
      <c r="AD1017" s="37">
        <v>44761.875</v>
      </c>
      <c r="AE1017" s="37">
        <v>33483.875</v>
      </c>
      <c r="AF1017" s="37">
        <v>42250.875</v>
      </c>
      <c r="AG1017" s="37"/>
      <c r="AH1017" s="37">
        <v>42261.875</v>
      </c>
      <c r="AI1017" s="36">
        <v>291296246</v>
      </c>
      <c r="AJ1017" s="36">
        <v>3981</v>
      </c>
      <c r="AK1017" s="36">
        <v>3522</v>
      </c>
      <c r="AL1017" s="36">
        <v>35.22</v>
      </c>
      <c r="AM1017" s="36">
        <v>3522</v>
      </c>
      <c r="AN1017" s="36">
        <v>39.81</v>
      </c>
      <c r="AO1017" s="36">
        <v>3981</v>
      </c>
      <c r="AP1017" s="36" t="s">
        <v>389</v>
      </c>
      <c r="AQ1017" s="36">
        <v>81</v>
      </c>
      <c r="AR1017" s="36" t="s">
        <v>807</v>
      </c>
      <c r="AS1017" s="36">
        <v>190568</v>
      </c>
      <c r="AT1017" s="36">
        <v>1905.68</v>
      </c>
      <c r="AU1017" s="36" t="s">
        <v>408</v>
      </c>
      <c r="AV1017" s="43" t="s">
        <v>1079</v>
      </c>
      <c r="AW1017" t="str">
        <f t="shared" si="45"/>
        <v>3262880002912962380VXWTXR BULHXX WXRRXXX1686.39SIMSIMSIM1272665426816599444761.875GP3 - FACERN - FEDERACAO DAS ASSOCIACOES COMERCIAI044761.87533483.87542250.87542261.8752912962463981352235.22352239.813981AMIL81GP3 - MEDIAL 300 QC1905681905.68ATIVORepasse</v>
      </c>
      <c r="AX1017">
        <f t="shared" si="47"/>
        <v>0</v>
      </c>
      <c r="AY1017">
        <v>7</v>
      </c>
      <c r="AZ1017">
        <v>1</v>
      </c>
      <c r="BA1017">
        <f t="shared" si="46"/>
        <v>0</v>
      </c>
    </row>
    <row r="1018" spans="1:53">
      <c r="A1018" s="33"/>
      <c r="B1018" s="33"/>
      <c r="C1018" s="33"/>
      <c r="D1018" s="33"/>
      <c r="E1018" s="33"/>
      <c r="F1018" s="34">
        <v>326288000</v>
      </c>
      <c r="G1018" s="33"/>
      <c r="H1018" s="33"/>
      <c r="I1018" s="33"/>
      <c r="J1018" s="34">
        <v>291296238</v>
      </c>
      <c r="K1018" s="29">
        <v>0</v>
      </c>
      <c r="L1018" s="34" t="s">
        <v>806</v>
      </c>
      <c r="M1018" s="33"/>
      <c r="N1018" s="33"/>
      <c r="O1018" s="33"/>
      <c r="P1018" s="33"/>
      <c r="Q1018" s="33"/>
      <c r="R1018" s="34">
        <v>1686.39</v>
      </c>
      <c r="S1018" s="34" t="s">
        <v>404</v>
      </c>
      <c r="T1018" s="34" t="s">
        <v>404</v>
      </c>
      <c r="U1018" s="34" t="s">
        <v>404</v>
      </c>
      <c r="V1018" s="34">
        <v>127</v>
      </c>
      <c r="W1018" s="34">
        <v>26654268</v>
      </c>
      <c r="X1018" s="34">
        <v>1</v>
      </c>
      <c r="Y1018" s="34">
        <v>65994</v>
      </c>
      <c r="Z1018" s="35">
        <v>44761.875</v>
      </c>
      <c r="AA1018" s="34" t="s">
        <v>434</v>
      </c>
      <c r="AB1018" s="34">
        <v>0</v>
      </c>
      <c r="AC1018" s="35"/>
      <c r="AD1018" s="35">
        <v>44761.875</v>
      </c>
      <c r="AE1018" s="35">
        <v>33483.875</v>
      </c>
      <c r="AF1018" s="35">
        <v>42250.875</v>
      </c>
      <c r="AG1018" s="35"/>
      <c r="AH1018" s="35">
        <v>42261.875</v>
      </c>
      <c r="AI1018" s="34">
        <v>291296246</v>
      </c>
      <c r="AJ1018" s="34">
        <v>3981</v>
      </c>
      <c r="AK1018" s="34">
        <v>3522</v>
      </c>
      <c r="AL1018" s="34">
        <v>35.22</v>
      </c>
      <c r="AM1018" s="34">
        <v>3522</v>
      </c>
      <c r="AN1018" s="34">
        <v>39.81</v>
      </c>
      <c r="AO1018" s="34">
        <v>3981</v>
      </c>
      <c r="AP1018" s="34" t="s">
        <v>389</v>
      </c>
      <c r="AQ1018" s="34">
        <v>81</v>
      </c>
      <c r="AR1018" s="34" t="s">
        <v>807</v>
      </c>
      <c r="AS1018" s="34">
        <v>190568</v>
      </c>
      <c r="AT1018" s="34">
        <v>1905.68</v>
      </c>
      <c r="AU1018" s="34" t="s">
        <v>408</v>
      </c>
      <c r="AV1018" s="43" t="s">
        <v>1079</v>
      </c>
      <c r="AW1018" t="str">
        <f t="shared" si="45"/>
        <v>3262880002912962380VXWTXR BULHXX WXRRXXX1686.39SIMSIMSIM1272665426816599444761.875GP3 - FACERN - FEDERACAO DAS ASSOCIACOES COMERCIAI044761.87533483.87542250.87542261.8752912962463981352235.22352239.813981AMIL81GP3 - MEDIAL 300 QC1905681905.68ATIVORepasse</v>
      </c>
      <c r="AX1018">
        <f t="shared" si="47"/>
        <v>1</v>
      </c>
      <c r="AY1018">
        <v>7</v>
      </c>
      <c r="AZ1018">
        <v>1</v>
      </c>
      <c r="BA1018">
        <f t="shared" si="46"/>
        <v>1</v>
      </c>
    </row>
    <row r="1019" spans="1:53">
      <c r="A1019" s="33"/>
      <c r="B1019" s="33"/>
      <c r="C1019" s="33"/>
      <c r="D1019" s="33"/>
      <c r="E1019" s="33"/>
      <c r="F1019" s="34">
        <v>326288000</v>
      </c>
      <c r="G1019" s="33"/>
      <c r="H1019" s="33"/>
      <c r="I1019" s="33"/>
      <c r="J1019" s="34">
        <v>291296238</v>
      </c>
      <c r="K1019" s="29">
        <v>0</v>
      </c>
      <c r="L1019" s="34" t="s">
        <v>806</v>
      </c>
      <c r="M1019" s="33"/>
      <c r="N1019" s="33"/>
      <c r="O1019" s="33"/>
      <c r="P1019" s="33"/>
      <c r="Q1019" s="33"/>
      <c r="R1019" s="34">
        <v>1686.39</v>
      </c>
      <c r="S1019" s="34" t="s">
        <v>404</v>
      </c>
      <c r="T1019" s="34" t="s">
        <v>404</v>
      </c>
      <c r="U1019" s="34" t="s">
        <v>404</v>
      </c>
      <c r="V1019" s="34">
        <v>127</v>
      </c>
      <c r="W1019" s="34">
        <v>26654268</v>
      </c>
      <c r="X1019" s="34">
        <v>1</v>
      </c>
      <c r="Y1019" s="34">
        <v>65994</v>
      </c>
      <c r="Z1019" s="35">
        <v>44761.875</v>
      </c>
      <c r="AA1019" s="34" t="s">
        <v>434</v>
      </c>
      <c r="AB1019" s="34">
        <v>0</v>
      </c>
      <c r="AC1019" s="35"/>
      <c r="AD1019" s="35">
        <v>44761.875</v>
      </c>
      <c r="AE1019" s="35">
        <v>33483.875</v>
      </c>
      <c r="AF1019" s="35">
        <v>42250.875</v>
      </c>
      <c r="AG1019" s="35"/>
      <c r="AH1019" s="35">
        <v>42261.875</v>
      </c>
      <c r="AI1019" s="34">
        <v>291296246</v>
      </c>
      <c r="AJ1019" s="34">
        <v>3981</v>
      </c>
      <c r="AK1019" s="34">
        <v>3522</v>
      </c>
      <c r="AL1019" s="34">
        <v>35.22</v>
      </c>
      <c r="AM1019" s="34">
        <v>3522</v>
      </c>
      <c r="AN1019" s="34">
        <v>39.81</v>
      </c>
      <c r="AO1019" s="34">
        <v>3981</v>
      </c>
      <c r="AP1019" s="34" t="s">
        <v>389</v>
      </c>
      <c r="AQ1019" s="34">
        <v>81</v>
      </c>
      <c r="AR1019" s="34" t="s">
        <v>807</v>
      </c>
      <c r="AS1019" s="34">
        <v>190568</v>
      </c>
      <c r="AT1019" s="34">
        <v>1905.68</v>
      </c>
      <c r="AU1019" s="34" t="s">
        <v>408</v>
      </c>
      <c r="AV1019" s="43" t="s">
        <v>1079</v>
      </c>
      <c r="AW1019" t="str">
        <f t="shared" si="45"/>
        <v>3262880002912962380VXWTXR BULHXX WXRRXXX1686.39SIMSIMSIM1272665426816599444761.875GP3 - FACERN - FEDERACAO DAS ASSOCIACOES COMERCIAI044761.87533483.87542250.87542261.8752912962463981352235.22352239.813981AMIL81GP3 - MEDIAL 300 QC1905681905.68ATIVORepasse</v>
      </c>
      <c r="AX1019">
        <f t="shared" si="47"/>
        <v>1</v>
      </c>
      <c r="AY1019">
        <v>7</v>
      </c>
      <c r="AZ1019">
        <v>1</v>
      </c>
      <c r="BA1019">
        <f t="shared" si="46"/>
        <v>1</v>
      </c>
    </row>
    <row r="1020" spans="1:53">
      <c r="A1020" s="31" t="s">
        <v>318</v>
      </c>
      <c r="B1020" s="31" t="s">
        <v>43</v>
      </c>
      <c r="C1020" s="31" t="s">
        <v>42</v>
      </c>
      <c r="D1020" s="31">
        <v>43295864</v>
      </c>
      <c r="E1020" s="32">
        <v>44787.875</v>
      </c>
      <c r="F1020" s="27">
        <v>189733000</v>
      </c>
      <c r="G1020" s="27" t="s">
        <v>1071</v>
      </c>
      <c r="H1020" s="27" t="s">
        <v>44</v>
      </c>
      <c r="I1020" s="32">
        <v>42277.875</v>
      </c>
      <c r="J1020" s="31">
        <v>291305555</v>
      </c>
      <c r="K1020" s="27">
        <v>0</v>
      </c>
      <c r="L1020" s="31" t="s">
        <v>319</v>
      </c>
      <c r="M1020" s="31">
        <v>0</v>
      </c>
      <c r="N1020" s="31">
        <v>0</v>
      </c>
      <c r="O1020" s="31" t="s">
        <v>252</v>
      </c>
      <c r="P1020" s="31" t="s">
        <v>77</v>
      </c>
      <c r="Q1020" s="31" t="s">
        <v>78</v>
      </c>
      <c r="R1020" s="31">
        <v>1822.44</v>
      </c>
      <c r="S1020" s="33"/>
      <c r="T1020" s="33"/>
      <c r="U1020" s="33"/>
      <c r="V1020" s="33"/>
      <c r="W1020" s="33"/>
      <c r="X1020" s="33"/>
      <c r="Y1020" s="33"/>
      <c r="Z1020" s="40">
        <v>44787.875</v>
      </c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43" t="s">
        <v>1080</v>
      </c>
      <c r="AW1020" t="str">
        <f t="shared" si="45"/>
        <v>630522006ce5ce76ca41534a630520e957663d50f553f459630522006ce5ce76ca4153494329586444787.875189733000630520e957663d50f553f459189733000L42277.8752913055550RXFXXL VILLXLX BRXWKXNFXLD00AMIL 500 QP NACIONAL R PJCAMens. Titular Faixa Etária Implant.T1822.4444787.875Mensalidade</v>
      </c>
      <c r="AX1020">
        <f t="shared" si="47"/>
        <v>0</v>
      </c>
      <c r="AY1020">
        <v>8</v>
      </c>
      <c r="AZ1020">
        <v>1</v>
      </c>
      <c r="BA1020">
        <f t="shared" si="46"/>
        <v>0</v>
      </c>
    </row>
    <row r="1021" spans="1:53">
      <c r="A1021" s="33"/>
      <c r="B1021" s="33"/>
      <c r="C1021" s="33"/>
      <c r="D1021" s="33"/>
      <c r="E1021" s="33"/>
      <c r="F1021" s="36">
        <v>108739000</v>
      </c>
      <c r="G1021" s="33"/>
      <c r="H1021" s="33"/>
      <c r="I1021" s="33"/>
      <c r="J1021" s="36">
        <v>291350909</v>
      </c>
      <c r="K1021" s="30">
        <v>0</v>
      </c>
      <c r="L1021" s="36" t="s">
        <v>810</v>
      </c>
      <c r="M1021" s="33"/>
      <c r="N1021" s="33"/>
      <c r="O1021" s="33"/>
      <c r="P1021" s="33"/>
      <c r="Q1021" s="33"/>
      <c r="R1021" s="36">
        <v>2834.42</v>
      </c>
      <c r="S1021" s="36" t="s">
        <v>404</v>
      </c>
      <c r="T1021" s="36" t="s">
        <v>404</v>
      </c>
      <c r="U1021" s="36" t="s">
        <v>404</v>
      </c>
      <c r="V1021" s="36">
        <v>144</v>
      </c>
      <c r="W1021" s="36">
        <v>27447319</v>
      </c>
      <c r="X1021" s="36">
        <v>1</v>
      </c>
      <c r="Y1021" s="36">
        <v>66770</v>
      </c>
      <c r="Z1021" s="37">
        <v>44761.875</v>
      </c>
      <c r="AA1021" s="36" t="s">
        <v>445</v>
      </c>
      <c r="AB1021" s="36">
        <v>0</v>
      </c>
      <c r="AC1021" s="37"/>
      <c r="AD1021" s="37">
        <v>44761.875</v>
      </c>
      <c r="AE1021" s="37">
        <v>29125.875</v>
      </c>
      <c r="AF1021" s="37">
        <v>42313.916666666664</v>
      </c>
      <c r="AG1021" s="37"/>
      <c r="AH1021" s="37">
        <v>42322.916666666664</v>
      </c>
      <c r="AI1021" s="36">
        <v>291350917</v>
      </c>
      <c r="AJ1021" s="36">
        <v>3981</v>
      </c>
      <c r="AK1021" s="36">
        <v>3522</v>
      </c>
      <c r="AL1021" s="36">
        <v>35.22</v>
      </c>
      <c r="AM1021" s="36">
        <v>3522</v>
      </c>
      <c r="AN1021" s="36">
        <v>39.81</v>
      </c>
      <c r="AO1021" s="36">
        <v>3981</v>
      </c>
      <c r="AP1021" s="36" t="s">
        <v>389</v>
      </c>
      <c r="AQ1021" s="36">
        <v>79</v>
      </c>
      <c r="AR1021" s="36" t="s">
        <v>450</v>
      </c>
      <c r="AS1021" s="36">
        <v>320292</v>
      </c>
      <c r="AT1021" s="36">
        <v>3202.92</v>
      </c>
      <c r="AU1021" s="36" t="s">
        <v>408</v>
      </c>
      <c r="AV1021" s="43" t="s">
        <v>1079</v>
      </c>
      <c r="AW1021" t="str">
        <f t="shared" si="45"/>
        <v>1087390002913509090XMXX BXUHXWXNX2834.42SIMSIMSIM1442744731916677044761.875GP4 - FACERN - FEDERACAO DAS ASSOCIACOES COMERCIAI044761.87529125.87542313.916666666742322.91666666672913509173981352235.22352239.813981AMIL79GP4 - AMIL 400 NACIONAL R PJCA QP3202923202.92ATIVORepasse</v>
      </c>
      <c r="AX1021">
        <f t="shared" si="47"/>
        <v>0</v>
      </c>
      <c r="AY1021">
        <v>7</v>
      </c>
      <c r="AZ1021">
        <v>1</v>
      </c>
      <c r="BA1021">
        <f t="shared" si="46"/>
        <v>0</v>
      </c>
    </row>
    <row r="1022" spans="1:53">
      <c r="A1022" s="33"/>
      <c r="B1022" s="33"/>
      <c r="C1022" s="33"/>
      <c r="D1022" s="33"/>
      <c r="E1022" s="33"/>
      <c r="F1022" s="34">
        <v>108739000</v>
      </c>
      <c r="G1022" s="33"/>
      <c r="H1022" s="33"/>
      <c r="I1022" s="33"/>
      <c r="J1022" s="34">
        <v>291350909</v>
      </c>
      <c r="K1022" s="29">
        <v>0</v>
      </c>
      <c r="L1022" s="34" t="s">
        <v>810</v>
      </c>
      <c r="M1022" s="33"/>
      <c r="N1022" s="33"/>
      <c r="O1022" s="33"/>
      <c r="P1022" s="33"/>
      <c r="Q1022" s="33"/>
      <c r="R1022" s="34">
        <v>2834.42</v>
      </c>
      <c r="S1022" s="34" t="s">
        <v>404</v>
      </c>
      <c r="T1022" s="34" t="s">
        <v>404</v>
      </c>
      <c r="U1022" s="34" t="s">
        <v>404</v>
      </c>
      <c r="V1022" s="34">
        <v>144</v>
      </c>
      <c r="W1022" s="34">
        <v>27447319</v>
      </c>
      <c r="X1022" s="34">
        <v>1</v>
      </c>
      <c r="Y1022" s="34">
        <v>66770</v>
      </c>
      <c r="Z1022" s="35">
        <v>44761.875</v>
      </c>
      <c r="AA1022" s="34" t="s">
        <v>445</v>
      </c>
      <c r="AB1022" s="34">
        <v>0</v>
      </c>
      <c r="AC1022" s="35"/>
      <c r="AD1022" s="35">
        <v>44761.875</v>
      </c>
      <c r="AE1022" s="35">
        <v>29125.875</v>
      </c>
      <c r="AF1022" s="35">
        <v>42313.916666666664</v>
      </c>
      <c r="AG1022" s="35"/>
      <c r="AH1022" s="35">
        <v>42322.916666666664</v>
      </c>
      <c r="AI1022" s="34">
        <v>291350917</v>
      </c>
      <c r="AJ1022" s="34">
        <v>3981</v>
      </c>
      <c r="AK1022" s="34">
        <v>3522</v>
      </c>
      <c r="AL1022" s="34">
        <v>35.22</v>
      </c>
      <c r="AM1022" s="34">
        <v>3522</v>
      </c>
      <c r="AN1022" s="34">
        <v>39.81</v>
      </c>
      <c r="AO1022" s="34">
        <v>3981</v>
      </c>
      <c r="AP1022" s="34" t="s">
        <v>389</v>
      </c>
      <c r="AQ1022" s="34">
        <v>79</v>
      </c>
      <c r="AR1022" s="34" t="s">
        <v>450</v>
      </c>
      <c r="AS1022" s="34">
        <v>320292</v>
      </c>
      <c r="AT1022" s="34">
        <v>3202.92</v>
      </c>
      <c r="AU1022" s="34" t="s">
        <v>408</v>
      </c>
      <c r="AV1022" s="43" t="s">
        <v>1079</v>
      </c>
      <c r="AW1022" t="str">
        <f t="shared" si="45"/>
        <v>1087390002913509090XMXX BXUHXWXNX2834.42SIMSIMSIM1442744731916677044761.875GP4 - FACERN - FEDERACAO DAS ASSOCIACOES COMERCIAI044761.87529125.87542313.916666666742322.91666666672913509173981352235.22352239.813981AMIL79GP4 - AMIL 400 NACIONAL R PJCA QP3202923202.92ATIVORepasse</v>
      </c>
      <c r="AX1022">
        <f t="shared" si="47"/>
        <v>1</v>
      </c>
      <c r="AY1022">
        <v>7</v>
      </c>
      <c r="AZ1022">
        <v>1</v>
      </c>
      <c r="BA1022">
        <f t="shared" si="46"/>
        <v>1</v>
      </c>
    </row>
    <row r="1023" spans="1:53">
      <c r="A1023" s="33"/>
      <c r="B1023" s="33"/>
      <c r="C1023" s="33"/>
      <c r="D1023" s="33"/>
      <c r="E1023" s="33"/>
      <c r="F1023" s="36">
        <v>108739000</v>
      </c>
      <c r="G1023" s="33"/>
      <c r="H1023" s="33"/>
      <c r="I1023" s="33"/>
      <c r="J1023" s="36">
        <v>291350909</v>
      </c>
      <c r="K1023" s="30">
        <v>0</v>
      </c>
      <c r="L1023" s="36" t="s">
        <v>810</v>
      </c>
      <c r="M1023" s="33"/>
      <c r="N1023" s="33"/>
      <c r="O1023" s="33"/>
      <c r="P1023" s="33"/>
      <c r="Q1023" s="33"/>
      <c r="R1023" s="36">
        <v>2834.42</v>
      </c>
      <c r="S1023" s="36" t="s">
        <v>404</v>
      </c>
      <c r="T1023" s="36" t="s">
        <v>404</v>
      </c>
      <c r="U1023" s="36" t="s">
        <v>404</v>
      </c>
      <c r="V1023" s="36">
        <v>144</v>
      </c>
      <c r="W1023" s="36">
        <v>27447319</v>
      </c>
      <c r="X1023" s="36">
        <v>1</v>
      </c>
      <c r="Y1023" s="36">
        <v>66770</v>
      </c>
      <c r="Z1023" s="37">
        <v>44761.875</v>
      </c>
      <c r="AA1023" s="36" t="s">
        <v>445</v>
      </c>
      <c r="AB1023" s="36">
        <v>0</v>
      </c>
      <c r="AC1023" s="37"/>
      <c r="AD1023" s="37">
        <v>44761.875</v>
      </c>
      <c r="AE1023" s="37">
        <v>29125.875</v>
      </c>
      <c r="AF1023" s="37">
        <v>42313.916666666664</v>
      </c>
      <c r="AG1023" s="37"/>
      <c r="AH1023" s="37">
        <v>42322.916666666664</v>
      </c>
      <c r="AI1023" s="36">
        <v>291350917</v>
      </c>
      <c r="AJ1023" s="36">
        <v>3981</v>
      </c>
      <c r="AK1023" s="36">
        <v>3522</v>
      </c>
      <c r="AL1023" s="36">
        <v>35.22</v>
      </c>
      <c r="AM1023" s="36">
        <v>3522</v>
      </c>
      <c r="AN1023" s="36">
        <v>39.81</v>
      </c>
      <c r="AO1023" s="36">
        <v>3981</v>
      </c>
      <c r="AP1023" s="36" t="s">
        <v>389</v>
      </c>
      <c r="AQ1023" s="36">
        <v>79</v>
      </c>
      <c r="AR1023" s="36" t="s">
        <v>450</v>
      </c>
      <c r="AS1023" s="36">
        <v>320292</v>
      </c>
      <c r="AT1023" s="36">
        <v>3202.92</v>
      </c>
      <c r="AU1023" s="36" t="s">
        <v>408</v>
      </c>
      <c r="AV1023" s="43" t="s">
        <v>1079</v>
      </c>
      <c r="AW1023" t="str">
        <f t="shared" si="45"/>
        <v>1087390002913509090XMXX BXUHXWXNX2834.42SIMSIMSIM1442744731916677044761.875GP4 - FACERN - FEDERACAO DAS ASSOCIACOES COMERCIAI044761.87529125.87542313.916666666742322.91666666672913509173981352235.22352239.813981AMIL79GP4 - AMIL 400 NACIONAL R PJCA QP3202923202.92ATIVORepasse</v>
      </c>
      <c r="AX1023">
        <f t="shared" si="47"/>
        <v>1</v>
      </c>
      <c r="AY1023">
        <v>7</v>
      </c>
      <c r="AZ1023">
        <v>1</v>
      </c>
      <c r="BA1023">
        <f t="shared" si="46"/>
        <v>1</v>
      </c>
    </row>
    <row r="1024" spans="1:53">
      <c r="A1024" s="38" t="s">
        <v>320</v>
      </c>
      <c r="B1024" s="38" t="s">
        <v>43</v>
      </c>
      <c r="C1024" s="38" t="s">
        <v>42</v>
      </c>
      <c r="D1024" s="38">
        <v>43295864</v>
      </c>
      <c r="E1024" s="39">
        <v>44787.875</v>
      </c>
      <c r="F1024" s="28">
        <v>189733000</v>
      </c>
      <c r="G1024" s="28" t="s">
        <v>1071</v>
      </c>
      <c r="H1024" s="28" t="s">
        <v>44</v>
      </c>
      <c r="I1024" s="39">
        <v>42400.916666666664</v>
      </c>
      <c r="J1024" s="38">
        <v>291396003</v>
      </c>
      <c r="K1024" s="28">
        <v>0</v>
      </c>
      <c r="L1024" s="38" t="s">
        <v>321</v>
      </c>
      <c r="M1024" s="38">
        <v>0</v>
      </c>
      <c r="N1024" s="38">
        <v>0</v>
      </c>
      <c r="O1024" s="38" t="s">
        <v>260</v>
      </c>
      <c r="P1024" s="38" t="s">
        <v>77</v>
      </c>
      <c r="Q1024" s="38" t="s">
        <v>78</v>
      </c>
      <c r="R1024" s="38">
        <v>1836.68</v>
      </c>
      <c r="S1024" s="33"/>
      <c r="T1024" s="33"/>
      <c r="U1024" s="33"/>
      <c r="V1024" s="33"/>
      <c r="W1024" s="33"/>
      <c r="X1024" s="33"/>
      <c r="Y1024" s="33"/>
      <c r="Z1024" s="40">
        <v>44787.875</v>
      </c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43" t="s">
        <v>1080</v>
      </c>
      <c r="AW1024" t="str">
        <f t="shared" si="45"/>
        <v>630522006ce5ce76ca41534b630520e957663d50f553f459630522006ce5ce76ca4153494329586444787.875189733000630520e957663d50f553f459189733000L42400.91666666672913960030NXTHXLIX LXITX DX MXDXIRX00AMIL 400 QC NACIONAL R PJCAMens. Titular Faixa Etária Implant.T1836.6844787.875Mensalidade</v>
      </c>
      <c r="AX1024">
        <f t="shared" si="47"/>
        <v>0</v>
      </c>
      <c r="AY1024">
        <v>8</v>
      </c>
      <c r="AZ1024">
        <v>1</v>
      </c>
      <c r="BA1024">
        <f t="shared" si="46"/>
        <v>0</v>
      </c>
    </row>
    <row r="1025" spans="1:53">
      <c r="A1025" s="33"/>
      <c r="B1025" s="33"/>
      <c r="C1025" s="33"/>
      <c r="D1025" s="33"/>
      <c r="E1025" s="33"/>
      <c r="F1025" s="34">
        <v>108739000</v>
      </c>
      <c r="G1025" s="33"/>
      <c r="H1025" s="33"/>
      <c r="I1025" s="33"/>
      <c r="J1025" s="34">
        <v>291428789</v>
      </c>
      <c r="K1025" s="29">
        <v>0</v>
      </c>
      <c r="L1025" s="34" t="s">
        <v>811</v>
      </c>
      <c r="M1025" s="33"/>
      <c r="N1025" s="33"/>
      <c r="O1025" s="33"/>
      <c r="P1025" s="33"/>
      <c r="Q1025" s="33"/>
      <c r="R1025" s="34">
        <v>4284.99</v>
      </c>
      <c r="S1025" s="34" t="s">
        <v>386</v>
      </c>
      <c r="T1025" s="34" t="s">
        <v>386</v>
      </c>
      <c r="U1025" s="34" t="s">
        <v>386</v>
      </c>
      <c r="V1025" s="34">
        <v>144</v>
      </c>
      <c r="W1025" s="34">
        <v>27447142</v>
      </c>
      <c r="X1025" s="34">
        <v>1</v>
      </c>
      <c r="Y1025" s="34">
        <v>68208</v>
      </c>
      <c r="Z1025" s="35">
        <v>44761.875</v>
      </c>
      <c r="AA1025" s="34" t="s">
        <v>445</v>
      </c>
      <c r="AB1025" s="34">
        <v>0</v>
      </c>
      <c r="AC1025" s="35"/>
      <c r="AD1025" s="35">
        <v>44761.875</v>
      </c>
      <c r="AE1025" s="35">
        <v>24153.875</v>
      </c>
      <c r="AF1025" s="35">
        <v>44390.875</v>
      </c>
      <c r="AG1025" s="35">
        <v>44390.875</v>
      </c>
      <c r="AH1025" s="35">
        <v>42443.875</v>
      </c>
      <c r="AI1025" s="34"/>
      <c r="AJ1025" s="34">
        <v>0</v>
      </c>
      <c r="AK1025" s="34">
        <v>0</v>
      </c>
      <c r="AL1025" s="34">
        <v>0</v>
      </c>
      <c r="AM1025" s="34">
        <v>0</v>
      </c>
      <c r="AN1025" s="34">
        <v>0</v>
      </c>
      <c r="AO1025" s="34">
        <v>0</v>
      </c>
      <c r="AP1025" s="34" t="s">
        <v>389</v>
      </c>
      <c r="AQ1025" s="34"/>
      <c r="AR1025" s="34" t="s">
        <v>469</v>
      </c>
      <c r="AS1025" s="34">
        <v>103702</v>
      </c>
      <c r="AT1025" s="34">
        <v>1037.02</v>
      </c>
      <c r="AU1025" s="34" t="s">
        <v>408</v>
      </c>
      <c r="AV1025" s="43" t="s">
        <v>1079</v>
      </c>
      <c r="AW1025" t="str">
        <f t="shared" si="45"/>
        <v>1087390002914287890XDUXRDX JXRGX LXMX DX XLVX4284.99NÃONÃONÃO1442744714216820844761.875GP4 - FACERN - FEDERACAO DAS ASSOCIACOES COMERCIAI044761.87524153.87544390.87544390.87542443.875000000AMILGP4 - AMIL 400 NACIONAL R PJCA QC1037021037.02ATIVORepasse</v>
      </c>
      <c r="AX1025">
        <f t="shared" si="47"/>
        <v>0</v>
      </c>
      <c r="AY1025">
        <v>7</v>
      </c>
      <c r="AZ1025">
        <v>1</v>
      </c>
      <c r="BA1025">
        <f t="shared" si="46"/>
        <v>0</v>
      </c>
    </row>
    <row r="1026" spans="1:53">
      <c r="A1026" s="33"/>
      <c r="B1026" s="33"/>
      <c r="C1026" s="33"/>
      <c r="D1026" s="33"/>
      <c r="E1026" s="33"/>
      <c r="F1026" s="36">
        <v>108739000</v>
      </c>
      <c r="G1026" s="33"/>
      <c r="H1026" s="33"/>
      <c r="I1026" s="33"/>
      <c r="J1026" s="36">
        <v>291428789</v>
      </c>
      <c r="K1026" s="30">
        <v>0</v>
      </c>
      <c r="L1026" s="36" t="s">
        <v>811</v>
      </c>
      <c r="M1026" s="33"/>
      <c r="N1026" s="33"/>
      <c r="O1026" s="33"/>
      <c r="P1026" s="33"/>
      <c r="Q1026" s="33"/>
      <c r="R1026" s="36">
        <v>4284.99</v>
      </c>
      <c r="S1026" s="36" t="s">
        <v>386</v>
      </c>
      <c r="T1026" s="36" t="s">
        <v>386</v>
      </c>
      <c r="U1026" s="36" t="s">
        <v>386</v>
      </c>
      <c r="V1026" s="36">
        <v>144</v>
      </c>
      <c r="W1026" s="36">
        <v>27447142</v>
      </c>
      <c r="X1026" s="36">
        <v>1</v>
      </c>
      <c r="Y1026" s="36">
        <v>68208</v>
      </c>
      <c r="Z1026" s="37">
        <v>44761.875</v>
      </c>
      <c r="AA1026" s="36" t="s">
        <v>445</v>
      </c>
      <c r="AB1026" s="36">
        <v>0</v>
      </c>
      <c r="AC1026" s="37"/>
      <c r="AD1026" s="37">
        <v>44761.875</v>
      </c>
      <c r="AE1026" s="37">
        <v>24153.875</v>
      </c>
      <c r="AF1026" s="37">
        <v>44390.875</v>
      </c>
      <c r="AG1026" s="37">
        <v>44390.875</v>
      </c>
      <c r="AH1026" s="37">
        <v>42443.875</v>
      </c>
      <c r="AI1026" s="36"/>
      <c r="AJ1026" s="36">
        <v>0</v>
      </c>
      <c r="AK1026" s="36">
        <v>0</v>
      </c>
      <c r="AL1026" s="36">
        <v>0</v>
      </c>
      <c r="AM1026" s="36">
        <v>0</v>
      </c>
      <c r="AN1026" s="36">
        <v>0</v>
      </c>
      <c r="AO1026" s="36">
        <v>0</v>
      </c>
      <c r="AP1026" s="36" t="s">
        <v>389</v>
      </c>
      <c r="AQ1026" s="36"/>
      <c r="AR1026" s="36" t="s">
        <v>469</v>
      </c>
      <c r="AS1026" s="36">
        <v>103702</v>
      </c>
      <c r="AT1026" s="36">
        <v>1037.02</v>
      </c>
      <c r="AU1026" s="36" t="s">
        <v>408</v>
      </c>
      <c r="AV1026" s="43" t="s">
        <v>1079</v>
      </c>
      <c r="AW1026" t="str">
        <f t="shared" si="45"/>
        <v>1087390002914287890XDUXRDX JXRGX LXMX DX XLVX4284.99NÃONÃONÃO1442744714216820844761.875GP4 - FACERN - FEDERACAO DAS ASSOCIACOES COMERCIAI044761.87524153.87544390.87544390.87542443.875000000AMILGP4 - AMIL 400 NACIONAL R PJCA QC1037021037.02ATIVORepasse</v>
      </c>
      <c r="AX1026">
        <f t="shared" si="47"/>
        <v>1</v>
      </c>
      <c r="AY1026">
        <v>7</v>
      </c>
      <c r="AZ1026">
        <v>1</v>
      </c>
      <c r="BA1026">
        <f t="shared" si="46"/>
        <v>1</v>
      </c>
    </row>
    <row r="1027" spans="1:53">
      <c r="A1027" s="33"/>
      <c r="B1027" s="33"/>
      <c r="C1027" s="33"/>
      <c r="D1027" s="33"/>
      <c r="E1027" s="33"/>
      <c r="F1027" s="34">
        <v>108739000</v>
      </c>
      <c r="G1027" s="33"/>
      <c r="H1027" s="33"/>
      <c r="I1027" s="33"/>
      <c r="J1027" s="34">
        <v>291428789</v>
      </c>
      <c r="K1027" s="29">
        <v>0</v>
      </c>
      <c r="L1027" s="34" t="s">
        <v>811</v>
      </c>
      <c r="M1027" s="33"/>
      <c r="N1027" s="33"/>
      <c r="O1027" s="33"/>
      <c r="P1027" s="33"/>
      <c r="Q1027" s="33"/>
      <c r="R1027" s="34">
        <v>4284.99</v>
      </c>
      <c r="S1027" s="34" t="s">
        <v>386</v>
      </c>
      <c r="T1027" s="34" t="s">
        <v>386</v>
      </c>
      <c r="U1027" s="34" t="s">
        <v>386</v>
      </c>
      <c r="V1027" s="34">
        <v>144</v>
      </c>
      <c r="W1027" s="34">
        <v>27447142</v>
      </c>
      <c r="X1027" s="34">
        <v>1</v>
      </c>
      <c r="Y1027" s="34">
        <v>68208</v>
      </c>
      <c r="Z1027" s="35">
        <v>44761.875</v>
      </c>
      <c r="AA1027" s="34" t="s">
        <v>445</v>
      </c>
      <c r="AB1027" s="34">
        <v>0</v>
      </c>
      <c r="AC1027" s="35"/>
      <c r="AD1027" s="35">
        <v>44761.875</v>
      </c>
      <c r="AE1027" s="35">
        <v>24153.875</v>
      </c>
      <c r="AF1027" s="35">
        <v>44390.875</v>
      </c>
      <c r="AG1027" s="35">
        <v>44390.875</v>
      </c>
      <c r="AH1027" s="35">
        <v>42443.875</v>
      </c>
      <c r="AI1027" s="34"/>
      <c r="AJ1027" s="34">
        <v>0</v>
      </c>
      <c r="AK1027" s="34">
        <v>0</v>
      </c>
      <c r="AL1027" s="34">
        <v>0</v>
      </c>
      <c r="AM1027" s="34">
        <v>0</v>
      </c>
      <c r="AN1027" s="34">
        <v>0</v>
      </c>
      <c r="AO1027" s="34">
        <v>0</v>
      </c>
      <c r="AP1027" s="34" t="s">
        <v>389</v>
      </c>
      <c r="AQ1027" s="34"/>
      <c r="AR1027" s="34" t="s">
        <v>469</v>
      </c>
      <c r="AS1027" s="34">
        <v>103702</v>
      </c>
      <c r="AT1027" s="34">
        <v>1037.02</v>
      </c>
      <c r="AU1027" s="34" t="s">
        <v>408</v>
      </c>
      <c r="AV1027" s="43" t="s">
        <v>1079</v>
      </c>
      <c r="AW1027" t="str">
        <f t="shared" ref="AW1027:AW1060" si="48">CONCATENATE(A1027,B1027,C1027,D1027,E1027,F1027,G1027,H1027,I1027,J1027,K1027,L1027,M1027,N1027,O1027,P1027,Q1027,R1027,S1027,T1027,U1027,V1027,W1027,X1027,Y1027,Z1027,AA1027,AB1027,AC1027,AD1027,AE1027,AF1027,AG1027,AH1027,AI1027,AJ1027,AK1027,AL1027,AM1027,AN1027,AO1027,AP1027,AQ1027,AR1027,AS1027,AT1027,AU1027,AV1027)</f>
        <v>1087390002914287890XDUXRDX JXRGX LXMX DX XLVX4284.99NÃONÃONÃO1442744714216820844761.875GP4 - FACERN - FEDERACAO DAS ASSOCIACOES COMERCIAI044761.87524153.87544390.87544390.87542443.875000000AMILGP4 - AMIL 400 NACIONAL R PJCA QC1037021037.02ATIVORepasse</v>
      </c>
      <c r="AX1027">
        <f t="shared" si="47"/>
        <v>1</v>
      </c>
      <c r="AY1027">
        <v>7</v>
      </c>
      <c r="AZ1027">
        <v>1</v>
      </c>
      <c r="BA1027">
        <f t="shared" ref="BA1027:BA1060" si="49">IF(J1027=J1026,1,0)</f>
        <v>1</v>
      </c>
    </row>
    <row r="1028" spans="1:53">
      <c r="A1028" s="38" t="s">
        <v>324</v>
      </c>
      <c r="B1028" s="38" t="s">
        <v>43</v>
      </c>
      <c r="C1028" s="38" t="s">
        <v>42</v>
      </c>
      <c r="D1028" s="38">
        <v>43295864</v>
      </c>
      <c r="E1028" s="39">
        <v>44787.875</v>
      </c>
      <c r="F1028" s="28">
        <v>189733000</v>
      </c>
      <c r="G1028" s="28" t="s">
        <v>1071</v>
      </c>
      <c r="H1028" s="28" t="s">
        <v>44</v>
      </c>
      <c r="I1028" s="39">
        <v>42521.875</v>
      </c>
      <c r="J1028" s="38">
        <v>291486169</v>
      </c>
      <c r="K1028" s="28">
        <v>0</v>
      </c>
      <c r="L1028" s="38" t="s">
        <v>325</v>
      </c>
      <c r="M1028" s="38">
        <v>0</v>
      </c>
      <c r="N1028" s="38">
        <v>0</v>
      </c>
      <c r="O1028" s="38" t="s">
        <v>81</v>
      </c>
      <c r="P1028" s="38" t="s">
        <v>77</v>
      </c>
      <c r="Q1028" s="38" t="s">
        <v>78</v>
      </c>
      <c r="R1028" s="38">
        <v>1670.58</v>
      </c>
      <c r="S1028" s="33"/>
      <c r="T1028" s="33"/>
      <c r="U1028" s="33"/>
      <c r="V1028" s="33"/>
      <c r="W1028" s="33"/>
      <c r="X1028" s="33"/>
      <c r="Y1028" s="33"/>
      <c r="Z1028" s="40">
        <v>44787.875</v>
      </c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43" t="s">
        <v>1080</v>
      </c>
      <c r="AW1028" t="str">
        <f t="shared" si="48"/>
        <v>630522006ce5ce76ca41534d630520e957663d50f553f459630522006ce5ce76ca4153494329586444787.875189733000630520e957663d50f553f459189733000L42521.8752914861690MIGUXL DX XUZX BXRBXX00AMIL 400 QP NACIONAL R PJCAMens. Titular Faixa Etária Implant.T1670.5844787.875Mensalidade</v>
      </c>
      <c r="AX1028">
        <f t="shared" ref="AX1028:AX1060" si="50">IF(AW1028=AW1027,1,0)</f>
        <v>0</v>
      </c>
      <c r="AY1028">
        <v>8</v>
      </c>
      <c r="AZ1028">
        <v>1</v>
      </c>
      <c r="BA1028">
        <f t="shared" si="49"/>
        <v>0</v>
      </c>
    </row>
    <row r="1029" spans="1:53">
      <c r="A1029" s="33"/>
      <c r="B1029" s="33"/>
      <c r="C1029" s="33"/>
      <c r="D1029" s="33"/>
      <c r="E1029" s="33"/>
      <c r="F1029" s="36">
        <v>108739000</v>
      </c>
      <c r="G1029" s="33"/>
      <c r="H1029" s="33"/>
      <c r="I1029" s="33"/>
      <c r="J1029" s="36">
        <v>291493696</v>
      </c>
      <c r="K1029" s="30">
        <v>0</v>
      </c>
      <c r="L1029" s="36" t="s">
        <v>812</v>
      </c>
      <c r="M1029" s="33"/>
      <c r="N1029" s="33"/>
      <c r="O1029" s="33"/>
      <c r="P1029" s="33"/>
      <c r="Q1029" s="33"/>
      <c r="R1029" s="36">
        <v>9300.42</v>
      </c>
      <c r="S1029" s="36" t="s">
        <v>404</v>
      </c>
      <c r="T1029" s="36" t="s">
        <v>404</v>
      </c>
      <c r="U1029" s="36" t="s">
        <v>404</v>
      </c>
      <c r="V1029" s="36">
        <v>144</v>
      </c>
      <c r="W1029" s="36">
        <v>27447269</v>
      </c>
      <c r="X1029" s="36">
        <v>1</v>
      </c>
      <c r="Y1029" s="36">
        <v>69719</v>
      </c>
      <c r="Z1029" s="37">
        <v>44761.875</v>
      </c>
      <c r="AA1029" s="36" t="s">
        <v>445</v>
      </c>
      <c r="AB1029" s="36">
        <v>0</v>
      </c>
      <c r="AC1029" s="37"/>
      <c r="AD1029" s="37">
        <v>44761.875</v>
      </c>
      <c r="AE1029" s="37">
        <v>23165.875</v>
      </c>
      <c r="AF1029" s="37">
        <v>42527.875</v>
      </c>
      <c r="AG1029" s="37"/>
      <c r="AH1029" s="37">
        <v>42535.875</v>
      </c>
      <c r="AI1029" s="36"/>
      <c r="AJ1029" s="36">
        <v>0</v>
      </c>
      <c r="AK1029" s="36">
        <v>0</v>
      </c>
      <c r="AL1029" s="36">
        <v>0</v>
      </c>
      <c r="AM1029" s="36">
        <v>0</v>
      </c>
      <c r="AN1029" s="36">
        <v>0</v>
      </c>
      <c r="AO1029" s="36">
        <v>0</v>
      </c>
      <c r="AP1029" s="36" t="s">
        <v>389</v>
      </c>
      <c r="AQ1029" s="36">
        <v>72</v>
      </c>
      <c r="AR1029" s="36" t="s">
        <v>467</v>
      </c>
      <c r="AS1029" s="36">
        <v>105095</v>
      </c>
      <c r="AT1029" s="36">
        <v>10509.5</v>
      </c>
      <c r="AU1029" s="36" t="s">
        <v>408</v>
      </c>
      <c r="AV1029" s="43" t="s">
        <v>1079</v>
      </c>
      <c r="AW1029" t="str">
        <f t="shared" si="48"/>
        <v>1087390002914936960PXTRXWXX XMXLXX FXGUXRXX WXRTXZ9300.42SIMSIMSIM1442744726916971944761.875GP4 - FACERN - FEDERACAO DAS ASSOCIACOES COMERCIAI044761.87523165.87542527.87542535.875000000AMIL72GP4 - AMIL 500 NACIONAL R PJCA QP10509510509.5ATIVORepasse</v>
      </c>
      <c r="AX1029">
        <f t="shared" si="50"/>
        <v>0</v>
      </c>
      <c r="AY1029">
        <v>7</v>
      </c>
      <c r="AZ1029">
        <v>1</v>
      </c>
      <c r="BA1029">
        <f t="shared" si="49"/>
        <v>0</v>
      </c>
    </row>
    <row r="1030" spans="1:53">
      <c r="A1030" s="33"/>
      <c r="B1030" s="33"/>
      <c r="C1030" s="33"/>
      <c r="D1030" s="33"/>
      <c r="E1030" s="33"/>
      <c r="F1030" s="34">
        <v>108739000</v>
      </c>
      <c r="G1030" s="33"/>
      <c r="H1030" s="33"/>
      <c r="I1030" s="33"/>
      <c r="J1030" s="34">
        <v>291493696</v>
      </c>
      <c r="K1030" s="29">
        <v>0</v>
      </c>
      <c r="L1030" s="34" t="s">
        <v>812</v>
      </c>
      <c r="M1030" s="33"/>
      <c r="N1030" s="33"/>
      <c r="O1030" s="33"/>
      <c r="P1030" s="33"/>
      <c r="Q1030" s="33"/>
      <c r="R1030" s="34">
        <v>9300.42</v>
      </c>
      <c r="S1030" s="34" t="s">
        <v>404</v>
      </c>
      <c r="T1030" s="34" t="s">
        <v>404</v>
      </c>
      <c r="U1030" s="34" t="s">
        <v>404</v>
      </c>
      <c r="V1030" s="34">
        <v>144</v>
      </c>
      <c r="W1030" s="34">
        <v>27447269</v>
      </c>
      <c r="X1030" s="34">
        <v>1</v>
      </c>
      <c r="Y1030" s="34">
        <v>69719</v>
      </c>
      <c r="Z1030" s="35">
        <v>44761.875</v>
      </c>
      <c r="AA1030" s="34" t="s">
        <v>445</v>
      </c>
      <c r="AB1030" s="34">
        <v>0</v>
      </c>
      <c r="AC1030" s="35"/>
      <c r="AD1030" s="35">
        <v>44761.875</v>
      </c>
      <c r="AE1030" s="35">
        <v>23165.875</v>
      </c>
      <c r="AF1030" s="35">
        <v>42527.875</v>
      </c>
      <c r="AG1030" s="35"/>
      <c r="AH1030" s="35">
        <v>42535.875</v>
      </c>
      <c r="AI1030" s="34"/>
      <c r="AJ1030" s="34">
        <v>0</v>
      </c>
      <c r="AK1030" s="34">
        <v>0</v>
      </c>
      <c r="AL1030" s="34">
        <v>0</v>
      </c>
      <c r="AM1030" s="34">
        <v>0</v>
      </c>
      <c r="AN1030" s="34">
        <v>0</v>
      </c>
      <c r="AO1030" s="34">
        <v>0</v>
      </c>
      <c r="AP1030" s="34" t="s">
        <v>389</v>
      </c>
      <c r="AQ1030" s="34">
        <v>72</v>
      </c>
      <c r="AR1030" s="34" t="s">
        <v>467</v>
      </c>
      <c r="AS1030" s="34">
        <v>105095</v>
      </c>
      <c r="AT1030" s="34">
        <v>10509.5</v>
      </c>
      <c r="AU1030" s="34" t="s">
        <v>408</v>
      </c>
      <c r="AV1030" s="43" t="s">
        <v>1079</v>
      </c>
      <c r="AW1030" t="str">
        <f t="shared" si="48"/>
        <v>1087390002914936960PXTRXWXX XMXLXX FXGUXRXX WXRTXZ9300.42SIMSIMSIM1442744726916971944761.875GP4 - FACERN - FEDERACAO DAS ASSOCIACOES COMERCIAI044761.87523165.87542527.87542535.875000000AMIL72GP4 - AMIL 500 NACIONAL R PJCA QP10509510509.5ATIVORepasse</v>
      </c>
      <c r="AX1030">
        <f t="shared" si="50"/>
        <v>1</v>
      </c>
      <c r="AY1030">
        <v>7</v>
      </c>
      <c r="AZ1030">
        <v>1</v>
      </c>
      <c r="BA1030">
        <f t="shared" si="49"/>
        <v>1</v>
      </c>
    </row>
    <row r="1031" spans="1:53">
      <c r="A1031" s="33"/>
      <c r="B1031" s="33"/>
      <c r="C1031" s="33"/>
      <c r="D1031" s="33"/>
      <c r="E1031" s="33"/>
      <c r="F1031" s="36">
        <v>108739000</v>
      </c>
      <c r="G1031" s="33"/>
      <c r="H1031" s="33"/>
      <c r="I1031" s="33"/>
      <c r="J1031" s="36">
        <v>291493696</v>
      </c>
      <c r="K1031" s="30">
        <v>0</v>
      </c>
      <c r="L1031" s="36" t="s">
        <v>812</v>
      </c>
      <c r="M1031" s="33"/>
      <c r="N1031" s="33"/>
      <c r="O1031" s="33"/>
      <c r="P1031" s="33"/>
      <c r="Q1031" s="33"/>
      <c r="R1031" s="36">
        <v>9300.42</v>
      </c>
      <c r="S1031" s="36" t="s">
        <v>404</v>
      </c>
      <c r="T1031" s="36" t="s">
        <v>404</v>
      </c>
      <c r="U1031" s="36" t="s">
        <v>404</v>
      </c>
      <c r="V1031" s="36">
        <v>144</v>
      </c>
      <c r="W1031" s="36">
        <v>27447269</v>
      </c>
      <c r="X1031" s="36">
        <v>1</v>
      </c>
      <c r="Y1031" s="36">
        <v>69719</v>
      </c>
      <c r="Z1031" s="37">
        <v>44761.875</v>
      </c>
      <c r="AA1031" s="36" t="s">
        <v>445</v>
      </c>
      <c r="AB1031" s="36">
        <v>0</v>
      </c>
      <c r="AC1031" s="37"/>
      <c r="AD1031" s="37">
        <v>44761.875</v>
      </c>
      <c r="AE1031" s="37">
        <v>23165.875</v>
      </c>
      <c r="AF1031" s="37">
        <v>42527.875</v>
      </c>
      <c r="AG1031" s="37"/>
      <c r="AH1031" s="37">
        <v>42535.875</v>
      </c>
      <c r="AI1031" s="36"/>
      <c r="AJ1031" s="36">
        <v>0</v>
      </c>
      <c r="AK1031" s="36">
        <v>0</v>
      </c>
      <c r="AL1031" s="36">
        <v>0</v>
      </c>
      <c r="AM1031" s="36">
        <v>0</v>
      </c>
      <c r="AN1031" s="36">
        <v>0</v>
      </c>
      <c r="AO1031" s="36">
        <v>0</v>
      </c>
      <c r="AP1031" s="36" t="s">
        <v>389</v>
      </c>
      <c r="AQ1031" s="36">
        <v>72</v>
      </c>
      <c r="AR1031" s="36" t="s">
        <v>467</v>
      </c>
      <c r="AS1031" s="36">
        <v>105095</v>
      </c>
      <c r="AT1031" s="36">
        <v>10509.5</v>
      </c>
      <c r="AU1031" s="36" t="s">
        <v>408</v>
      </c>
      <c r="AV1031" s="43" t="s">
        <v>1079</v>
      </c>
      <c r="AW1031" t="str">
        <f t="shared" si="48"/>
        <v>1087390002914936960PXTRXWXX XMXLXX FXGUXRXX WXRTXZ9300.42SIMSIMSIM1442744726916971944761.875GP4 - FACERN - FEDERACAO DAS ASSOCIACOES COMERCIAI044761.87523165.87542527.87542535.875000000AMIL72GP4 - AMIL 500 NACIONAL R PJCA QP10509510509.5ATIVORepasse</v>
      </c>
      <c r="AX1031">
        <f t="shared" si="50"/>
        <v>1</v>
      </c>
      <c r="AY1031">
        <v>7</v>
      </c>
      <c r="AZ1031">
        <v>1</v>
      </c>
      <c r="BA1031">
        <f t="shared" si="49"/>
        <v>1</v>
      </c>
    </row>
    <row r="1032" spans="1:53">
      <c r="A1032" s="33"/>
      <c r="B1032" s="33"/>
      <c r="C1032" s="33"/>
      <c r="D1032" s="33"/>
      <c r="E1032" s="33"/>
      <c r="F1032" s="34">
        <v>108739000</v>
      </c>
      <c r="G1032" s="33"/>
      <c r="H1032" s="33"/>
      <c r="I1032" s="33"/>
      <c r="J1032" s="34">
        <v>291493700</v>
      </c>
      <c r="K1032" s="29">
        <v>0</v>
      </c>
      <c r="L1032" s="34" t="s">
        <v>815</v>
      </c>
      <c r="M1032" s="33"/>
      <c r="N1032" s="33"/>
      <c r="O1032" s="33"/>
      <c r="P1032" s="33"/>
      <c r="Q1032" s="33"/>
      <c r="R1032" s="34">
        <v>2677.08</v>
      </c>
      <c r="S1032" s="34" t="s">
        <v>404</v>
      </c>
      <c r="T1032" s="34" t="s">
        <v>404</v>
      </c>
      <c r="U1032" s="34" t="s">
        <v>404</v>
      </c>
      <c r="V1032" s="34">
        <v>144</v>
      </c>
      <c r="W1032" s="34">
        <v>27447269</v>
      </c>
      <c r="X1032" s="34">
        <v>1</v>
      </c>
      <c r="Y1032" s="34">
        <v>69719</v>
      </c>
      <c r="Z1032" s="35">
        <v>44761.875</v>
      </c>
      <c r="AA1032" s="34" t="s">
        <v>445</v>
      </c>
      <c r="AB1032" s="34">
        <v>3</v>
      </c>
      <c r="AC1032" s="35"/>
      <c r="AD1032" s="35">
        <v>44761.875</v>
      </c>
      <c r="AE1032" s="35">
        <v>33908.875</v>
      </c>
      <c r="AF1032" s="35">
        <v>42527.875</v>
      </c>
      <c r="AG1032" s="35"/>
      <c r="AH1032" s="35">
        <v>42535.875</v>
      </c>
      <c r="AI1032" s="34"/>
      <c r="AJ1032" s="34">
        <v>0</v>
      </c>
      <c r="AK1032" s="34">
        <v>0</v>
      </c>
      <c r="AL1032" s="34">
        <v>0</v>
      </c>
      <c r="AM1032" s="34">
        <v>0</v>
      </c>
      <c r="AN1032" s="34">
        <v>0</v>
      </c>
      <c r="AO1032" s="34">
        <v>0</v>
      </c>
      <c r="AP1032" s="34" t="s">
        <v>389</v>
      </c>
      <c r="AQ1032" s="34">
        <v>72</v>
      </c>
      <c r="AR1032" s="34" t="s">
        <v>467</v>
      </c>
      <c r="AS1032" s="34">
        <v>302517</v>
      </c>
      <c r="AT1032" s="34">
        <v>3025.17</v>
      </c>
      <c r="AU1032" s="34" t="s">
        <v>408</v>
      </c>
      <c r="AV1032" s="43" t="s">
        <v>1079</v>
      </c>
      <c r="AW1032" t="str">
        <f t="shared" si="48"/>
        <v>1087390002914937000XLLXNX WLXRXWX FXGUXXRXX WXRTXZ2677.08SIMSIMSIM1442744726916971944761.875GP4 - FACERN - FEDERACAO DAS ASSOCIACOES COMERCIAI344761.87533908.87542527.87542535.875000000AMIL72GP4 - AMIL 500 NACIONAL R PJCA QP3025173025.17ATIVORepasse</v>
      </c>
      <c r="AX1032">
        <f t="shared" si="50"/>
        <v>0</v>
      </c>
      <c r="AY1032">
        <v>7</v>
      </c>
      <c r="AZ1032">
        <v>1</v>
      </c>
      <c r="BA1032">
        <f t="shared" si="49"/>
        <v>0</v>
      </c>
    </row>
    <row r="1033" spans="1:53">
      <c r="A1033" s="33"/>
      <c r="B1033" s="33"/>
      <c r="C1033" s="33"/>
      <c r="D1033" s="33"/>
      <c r="E1033" s="33"/>
      <c r="F1033" s="36">
        <v>108739000</v>
      </c>
      <c r="G1033" s="33"/>
      <c r="H1033" s="33"/>
      <c r="I1033" s="33"/>
      <c r="J1033" s="36">
        <v>291493700</v>
      </c>
      <c r="K1033" s="30">
        <v>0</v>
      </c>
      <c r="L1033" s="36" t="s">
        <v>815</v>
      </c>
      <c r="M1033" s="33"/>
      <c r="N1033" s="33"/>
      <c r="O1033" s="33"/>
      <c r="P1033" s="33"/>
      <c r="Q1033" s="33"/>
      <c r="R1033" s="36">
        <v>2677.08</v>
      </c>
      <c r="S1033" s="36" t="s">
        <v>404</v>
      </c>
      <c r="T1033" s="36" t="s">
        <v>404</v>
      </c>
      <c r="U1033" s="36" t="s">
        <v>404</v>
      </c>
      <c r="V1033" s="36">
        <v>144</v>
      </c>
      <c r="W1033" s="36">
        <v>27447269</v>
      </c>
      <c r="X1033" s="36">
        <v>1</v>
      </c>
      <c r="Y1033" s="36">
        <v>69719</v>
      </c>
      <c r="Z1033" s="37">
        <v>44761.875</v>
      </c>
      <c r="AA1033" s="36" t="s">
        <v>445</v>
      </c>
      <c r="AB1033" s="36">
        <v>3</v>
      </c>
      <c r="AC1033" s="37"/>
      <c r="AD1033" s="37">
        <v>44761.875</v>
      </c>
      <c r="AE1033" s="37">
        <v>33908.875</v>
      </c>
      <c r="AF1033" s="37">
        <v>42527.875</v>
      </c>
      <c r="AG1033" s="37"/>
      <c r="AH1033" s="37">
        <v>42535.875</v>
      </c>
      <c r="AI1033" s="36"/>
      <c r="AJ1033" s="36">
        <v>0</v>
      </c>
      <c r="AK1033" s="36">
        <v>0</v>
      </c>
      <c r="AL1033" s="36">
        <v>0</v>
      </c>
      <c r="AM1033" s="36">
        <v>0</v>
      </c>
      <c r="AN1033" s="36">
        <v>0</v>
      </c>
      <c r="AO1033" s="36">
        <v>0</v>
      </c>
      <c r="AP1033" s="36" t="s">
        <v>389</v>
      </c>
      <c r="AQ1033" s="36">
        <v>72</v>
      </c>
      <c r="AR1033" s="36" t="s">
        <v>467</v>
      </c>
      <c r="AS1033" s="36">
        <v>302517</v>
      </c>
      <c r="AT1033" s="36">
        <v>3025.17</v>
      </c>
      <c r="AU1033" s="36" t="s">
        <v>408</v>
      </c>
      <c r="AV1033" s="43" t="s">
        <v>1079</v>
      </c>
      <c r="AW1033" t="str">
        <f t="shared" si="48"/>
        <v>1087390002914937000XLLXNX WLXRXWX FXGUXXRXX WXRTXZ2677.08SIMSIMSIM1442744726916971944761.875GP4 - FACERN - FEDERACAO DAS ASSOCIACOES COMERCIAI344761.87533908.87542527.87542535.875000000AMIL72GP4 - AMIL 500 NACIONAL R PJCA QP3025173025.17ATIVORepasse</v>
      </c>
      <c r="AX1033">
        <f t="shared" si="50"/>
        <v>1</v>
      </c>
      <c r="AY1033">
        <v>7</v>
      </c>
      <c r="AZ1033">
        <v>1</v>
      </c>
      <c r="BA1033">
        <f t="shared" si="49"/>
        <v>1</v>
      </c>
    </row>
    <row r="1034" spans="1:53">
      <c r="A1034" s="33"/>
      <c r="B1034" s="33"/>
      <c r="C1034" s="33"/>
      <c r="D1034" s="33"/>
      <c r="E1034" s="33"/>
      <c r="F1034" s="34">
        <v>108739000</v>
      </c>
      <c r="G1034" s="33"/>
      <c r="H1034" s="33"/>
      <c r="I1034" s="33"/>
      <c r="J1034" s="34">
        <v>291493700</v>
      </c>
      <c r="K1034" s="29">
        <v>0</v>
      </c>
      <c r="L1034" s="34" t="s">
        <v>815</v>
      </c>
      <c r="M1034" s="33"/>
      <c r="N1034" s="33"/>
      <c r="O1034" s="33"/>
      <c r="P1034" s="33"/>
      <c r="Q1034" s="33"/>
      <c r="R1034" s="34">
        <v>2677.08</v>
      </c>
      <c r="S1034" s="34" t="s">
        <v>404</v>
      </c>
      <c r="T1034" s="34" t="s">
        <v>404</v>
      </c>
      <c r="U1034" s="34" t="s">
        <v>404</v>
      </c>
      <c r="V1034" s="34">
        <v>144</v>
      </c>
      <c r="W1034" s="34">
        <v>27447269</v>
      </c>
      <c r="X1034" s="34">
        <v>1</v>
      </c>
      <c r="Y1034" s="34">
        <v>69719</v>
      </c>
      <c r="Z1034" s="35">
        <v>44761.875</v>
      </c>
      <c r="AA1034" s="34" t="s">
        <v>445</v>
      </c>
      <c r="AB1034" s="34">
        <v>3</v>
      </c>
      <c r="AC1034" s="35"/>
      <c r="AD1034" s="35">
        <v>44761.875</v>
      </c>
      <c r="AE1034" s="35">
        <v>33908.875</v>
      </c>
      <c r="AF1034" s="35">
        <v>42527.875</v>
      </c>
      <c r="AG1034" s="35"/>
      <c r="AH1034" s="35">
        <v>42535.875</v>
      </c>
      <c r="AI1034" s="34"/>
      <c r="AJ1034" s="34">
        <v>0</v>
      </c>
      <c r="AK1034" s="34">
        <v>0</v>
      </c>
      <c r="AL1034" s="34">
        <v>0</v>
      </c>
      <c r="AM1034" s="34">
        <v>0</v>
      </c>
      <c r="AN1034" s="34">
        <v>0</v>
      </c>
      <c r="AO1034" s="34">
        <v>0</v>
      </c>
      <c r="AP1034" s="34" t="s">
        <v>389</v>
      </c>
      <c r="AQ1034" s="34">
        <v>72</v>
      </c>
      <c r="AR1034" s="34" t="s">
        <v>467</v>
      </c>
      <c r="AS1034" s="34">
        <v>302517</v>
      </c>
      <c r="AT1034" s="34">
        <v>3025.17</v>
      </c>
      <c r="AU1034" s="34" t="s">
        <v>408</v>
      </c>
      <c r="AV1034" s="43" t="s">
        <v>1079</v>
      </c>
      <c r="AW1034" t="str">
        <f t="shared" si="48"/>
        <v>1087390002914937000XLLXNX WLXRXWX FXGUXXRXX WXRTXZ2677.08SIMSIMSIM1442744726916971944761.875GP4 - FACERN - FEDERACAO DAS ASSOCIACOES COMERCIAI344761.87533908.87542527.87542535.875000000AMIL72GP4 - AMIL 500 NACIONAL R PJCA QP3025173025.17ATIVORepasse</v>
      </c>
      <c r="AX1034">
        <f t="shared" si="50"/>
        <v>1</v>
      </c>
      <c r="AY1034">
        <v>7</v>
      </c>
      <c r="AZ1034">
        <v>1</v>
      </c>
      <c r="BA1034">
        <f t="shared" si="49"/>
        <v>1</v>
      </c>
    </row>
    <row r="1035" spans="1:53">
      <c r="A1035" s="33"/>
      <c r="B1035" s="33"/>
      <c r="C1035" s="33"/>
      <c r="D1035" s="33"/>
      <c r="E1035" s="33"/>
      <c r="F1035" s="34">
        <v>108739000</v>
      </c>
      <c r="G1035" s="33"/>
      <c r="H1035" s="33"/>
      <c r="I1035" s="33"/>
      <c r="J1035" s="34">
        <v>291493718</v>
      </c>
      <c r="K1035" s="29">
        <v>0</v>
      </c>
      <c r="L1035" s="34" t="s">
        <v>813</v>
      </c>
      <c r="M1035" s="33"/>
      <c r="N1035" s="33"/>
      <c r="O1035" s="33"/>
      <c r="P1035" s="33"/>
      <c r="Q1035" s="33"/>
      <c r="R1035" s="34">
        <v>9300.42</v>
      </c>
      <c r="S1035" s="34" t="s">
        <v>404</v>
      </c>
      <c r="T1035" s="34" t="s">
        <v>404</v>
      </c>
      <c r="U1035" s="34" t="s">
        <v>404</v>
      </c>
      <c r="V1035" s="34">
        <v>144</v>
      </c>
      <c r="W1035" s="34">
        <v>27447269</v>
      </c>
      <c r="X1035" s="34">
        <v>1</v>
      </c>
      <c r="Y1035" s="34">
        <v>69719</v>
      </c>
      <c r="Z1035" s="35">
        <v>44761.875</v>
      </c>
      <c r="AA1035" s="34" t="s">
        <v>445</v>
      </c>
      <c r="AB1035" s="34">
        <v>1</v>
      </c>
      <c r="AC1035" s="35"/>
      <c r="AD1035" s="35">
        <v>44761.875</v>
      </c>
      <c r="AE1035" s="35">
        <v>21327.875</v>
      </c>
      <c r="AF1035" s="35">
        <v>42527.875</v>
      </c>
      <c r="AG1035" s="35"/>
      <c r="AH1035" s="35">
        <v>42535.875</v>
      </c>
      <c r="AI1035" s="34"/>
      <c r="AJ1035" s="34">
        <v>0</v>
      </c>
      <c r="AK1035" s="34">
        <v>0</v>
      </c>
      <c r="AL1035" s="34">
        <v>0</v>
      </c>
      <c r="AM1035" s="34">
        <v>0</v>
      </c>
      <c r="AN1035" s="34">
        <v>0</v>
      </c>
      <c r="AO1035" s="34">
        <v>0</v>
      </c>
      <c r="AP1035" s="34" t="s">
        <v>389</v>
      </c>
      <c r="AQ1035" s="34">
        <v>72</v>
      </c>
      <c r="AR1035" s="34" t="s">
        <v>467</v>
      </c>
      <c r="AS1035" s="34">
        <v>105095</v>
      </c>
      <c r="AT1035" s="34">
        <v>10509.5</v>
      </c>
      <c r="AU1035" s="34" t="s">
        <v>408</v>
      </c>
      <c r="AV1035" s="43" t="s">
        <v>1079</v>
      </c>
      <c r="AW1035" t="str">
        <f t="shared" si="48"/>
        <v>1087390002914937180JXX WXNDXRLLXN WXRTXZ9300.42SIMSIMSIM1442744726916971944761.875GP4 - FACERN - FEDERACAO DAS ASSOCIACOES COMERCIAI144761.87521327.87542527.87542535.875000000AMIL72GP4 - AMIL 500 NACIONAL R PJCA QP10509510509.5ATIVORepasse</v>
      </c>
      <c r="AX1035">
        <f t="shared" si="50"/>
        <v>0</v>
      </c>
      <c r="AY1035">
        <v>7</v>
      </c>
      <c r="AZ1035">
        <v>1</v>
      </c>
      <c r="BA1035">
        <f t="shared" si="49"/>
        <v>0</v>
      </c>
    </row>
    <row r="1036" spans="1:53">
      <c r="A1036" s="33"/>
      <c r="B1036" s="33"/>
      <c r="C1036" s="33"/>
      <c r="D1036" s="33"/>
      <c r="E1036" s="33"/>
      <c r="F1036" s="36">
        <v>108739000</v>
      </c>
      <c r="G1036" s="33"/>
      <c r="H1036" s="33"/>
      <c r="I1036" s="33"/>
      <c r="J1036" s="36">
        <v>291493718</v>
      </c>
      <c r="K1036" s="30">
        <v>0</v>
      </c>
      <c r="L1036" s="36" t="s">
        <v>813</v>
      </c>
      <c r="M1036" s="33"/>
      <c r="N1036" s="33"/>
      <c r="O1036" s="33"/>
      <c r="P1036" s="33"/>
      <c r="Q1036" s="33"/>
      <c r="R1036" s="36">
        <v>9300.42</v>
      </c>
      <c r="S1036" s="36" t="s">
        <v>404</v>
      </c>
      <c r="T1036" s="36" t="s">
        <v>404</v>
      </c>
      <c r="U1036" s="36" t="s">
        <v>404</v>
      </c>
      <c r="V1036" s="36">
        <v>144</v>
      </c>
      <c r="W1036" s="36">
        <v>27447269</v>
      </c>
      <c r="X1036" s="36">
        <v>1</v>
      </c>
      <c r="Y1036" s="36">
        <v>69719</v>
      </c>
      <c r="Z1036" s="37">
        <v>44761.875</v>
      </c>
      <c r="AA1036" s="36" t="s">
        <v>445</v>
      </c>
      <c r="AB1036" s="36">
        <v>1</v>
      </c>
      <c r="AC1036" s="37"/>
      <c r="AD1036" s="37">
        <v>44761.875</v>
      </c>
      <c r="AE1036" s="37">
        <v>21327.875</v>
      </c>
      <c r="AF1036" s="37">
        <v>42527.875</v>
      </c>
      <c r="AG1036" s="37"/>
      <c r="AH1036" s="37">
        <v>42535.875</v>
      </c>
      <c r="AI1036" s="36"/>
      <c r="AJ1036" s="36">
        <v>0</v>
      </c>
      <c r="AK1036" s="36">
        <v>0</v>
      </c>
      <c r="AL1036" s="36">
        <v>0</v>
      </c>
      <c r="AM1036" s="36">
        <v>0</v>
      </c>
      <c r="AN1036" s="36">
        <v>0</v>
      </c>
      <c r="AO1036" s="36">
        <v>0</v>
      </c>
      <c r="AP1036" s="36" t="s">
        <v>389</v>
      </c>
      <c r="AQ1036" s="36">
        <v>72</v>
      </c>
      <c r="AR1036" s="36" t="s">
        <v>467</v>
      </c>
      <c r="AS1036" s="36">
        <v>105095</v>
      </c>
      <c r="AT1036" s="36">
        <v>10509.5</v>
      </c>
      <c r="AU1036" s="36" t="s">
        <v>408</v>
      </c>
      <c r="AV1036" s="43" t="s">
        <v>1079</v>
      </c>
      <c r="AW1036" t="str">
        <f t="shared" si="48"/>
        <v>1087390002914937180JXX WXNDXRLLXN WXRTXZ9300.42SIMSIMSIM1442744726916971944761.875GP4 - FACERN - FEDERACAO DAS ASSOCIACOES COMERCIAI144761.87521327.87542527.87542535.875000000AMIL72GP4 - AMIL 500 NACIONAL R PJCA QP10509510509.5ATIVORepasse</v>
      </c>
      <c r="AX1036">
        <f t="shared" si="50"/>
        <v>1</v>
      </c>
      <c r="AY1036">
        <v>7</v>
      </c>
      <c r="AZ1036">
        <v>1</v>
      </c>
      <c r="BA1036">
        <f t="shared" si="49"/>
        <v>1</v>
      </c>
    </row>
    <row r="1037" spans="1:53">
      <c r="A1037" s="33"/>
      <c r="B1037" s="33"/>
      <c r="C1037" s="33"/>
      <c r="D1037" s="33"/>
      <c r="E1037" s="33"/>
      <c r="F1037" s="34">
        <v>108739000</v>
      </c>
      <c r="G1037" s="33"/>
      <c r="H1037" s="33"/>
      <c r="I1037" s="33"/>
      <c r="J1037" s="34">
        <v>291493718</v>
      </c>
      <c r="K1037" s="29">
        <v>0</v>
      </c>
      <c r="L1037" s="34" t="s">
        <v>813</v>
      </c>
      <c r="M1037" s="33"/>
      <c r="N1037" s="33"/>
      <c r="O1037" s="33"/>
      <c r="P1037" s="33"/>
      <c r="Q1037" s="33"/>
      <c r="R1037" s="34">
        <v>9300.42</v>
      </c>
      <c r="S1037" s="34" t="s">
        <v>404</v>
      </c>
      <c r="T1037" s="34" t="s">
        <v>404</v>
      </c>
      <c r="U1037" s="34" t="s">
        <v>404</v>
      </c>
      <c r="V1037" s="34">
        <v>144</v>
      </c>
      <c r="W1037" s="34">
        <v>27447269</v>
      </c>
      <c r="X1037" s="34">
        <v>1</v>
      </c>
      <c r="Y1037" s="34">
        <v>69719</v>
      </c>
      <c r="Z1037" s="35">
        <v>44761.875</v>
      </c>
      <c r="AA1037" s="34" t="s">
        <v>445</v>
      </c>
      <c r="AB1037" s="34">
        <v>1</v>
      </c>
      <c r="AC1037" s="35"/>
      <c r="AD1037" s="35">
        <v>44761.875</v>
      </c>
      <c r="AE1037" s="35">
        <v>21327.875</v>
      </c>
      <c r="AF1037" s="35">
        <v>42527.875</v>
      </c>
      <c r="AG1037" s="35"/>
      <c r="AH1037" s="35">
        <v>42535.875</v>
      </c>
      <c r="AI1037" s="34"/>
      <c r="AJ1037" s="34">
        <v>0</v>
      </c>
      <c r="AK1037" s="34">
        <v>0</v>
      </c>
      <c r="AL1037" s="34">
        <v>0</v>
      </c>
      <c r="AM1037" s="34">
        <v>0</v>
      </c>
      <c r="AN1037" s="34">
        <v>0</v>
      </c>
      <c r="AO1037" s="34">
        <v>0</v>
      </c>
      <c r="AP1037" s="34" t="s">
        <v>389</v>
      </c>
      <c r="AQ1037" s="34">
        <v>72</v>
      </c>
      <c r="AR1037" s="34" t="s">
        <v>467</v>
      </c>
      <c r="AS1037" s="34">
        <v>105095</v>
      </c>
      <c r="AT1037" s="34">
        <v>10509.5</v>
      </c>
      <c r="AU1037" s="34" t="s">
        <v>408</v>
      </c>
      <c r="AV1037" s="43" t="s">
        <v>1079</v>
      </c>
      <c r="AW1037" t="str">
        <f t="shared" si="48"/>
        <v>1087390002914937180JXX WXNDXRLLXN WXRTXZ9300.42SIMSIMSIM1442744726916971944761.875GP4 - FACERN - FEDERACAO DAS ASSOCIACOES COMERCIAI144761.87521327.87542527.87542535.875000000AMIL72GP4 - AMIL 500 NACIONAL R PJCA QP10509510509.5ATIVORepasse</v>
      </c>
      <c r="AX1037">
        <f t="shared" si="50"/>
        <v>1</v>
      </c>
      <c r="AY1037">
        <v>7</v>
      </c>
      <c r="AZ1037">
        <v>1</v>
      </c>
      <c r="BA1037">
        <f t="shared" si="49"/>
        <v>1</v>
      </c>
    </row>
    <row r="1038" spans="1:53">
      <c r="A1038" s="33"/>
      <c r="B1038" s="33"/>
      <c r="C1038" s="33"/>
      <c r="D1038" s="33"/>
      <c r="E1038" s="33"/>
      <c r="F1038" s="36">
        <v>108739000</v>
      </c>
      <c r="G1038" s="33"/>
      <c r="H1038" s="33"/>
      <c r="I1038" s="33"/>
      <c r="J1038" s="36">
        <v>291493726</v>
      </c>
      <c r="K1038" s="30">
        <v>0</v>
      </c>
      <c r="L1038" s="36" t="s">
        <v>814</v>
      </c>
      <c r="M1038" s="33"/>
      <c r="N1038" s="33"/>
      <c r="O1038" s="33"/>
      <c r="P1038" s="33"/>
      <c r="Q1038" s="33"/>
      <c r="R1038" s="36">
        <v>2677.08</v>
      </c>
      <c r="S1038" s="36" t="s">
        <v>404</v>
      </c>
      <c r="T1038" s="36" t="s">
        <v>404</v>
      </c>
      <c r="U1038" s="36" t="s">
        <v>404</v>
      </c>
      <c r="V1038" s="36">
        <v>144</v>
      </c>
      <c r="W1038" s="36">
        <v>27447269</v>
      </c>
      <c r="X1038" s="36">
        <v>1</v>
      </c>
      <c r="Y1038" s="36">
        <v>69719</v>
      </c>
      <c r="Z1038" s="37">
        <v>44761.875</v>
      </c>
      <c r="AA1038" s="36" t="s">
        <v>445</v>
      </c>
      <c r="AB1038" s="36">
        <v>2</v>
      </c>
      <c r="AC1038" s="37"/>
      <c r="AD1038" s="37">
        <v>44761.875</v>
      </c>
      <c r="AE1038" s="37">
        <v>33557.916666666664</v>
      </c>
      <c r="AF1038" s="37">
        <v>42527.875</v>
      </c>
      <c r="AG1038" s="37"/>
      <c r="AH1038" s="37">
        <v>42535.875</v>
      </c>
      <c r="AI1038" s="36"/>
      <c r="AJ1038" s="36">
        <v>0</v>
      </c>
      <c r="AK1038" s="36">
        <v>0</v>
      </c>
      <c r="AL1038" s="36">
        <v>0</v>
      </c>
      <c r="AM1038" s="36">
        <v>0</v>
      </c>
      <c r="AN1038" s="36">
        <v>0</v>
      </c>
      <c r="AO1038" s="36">
        <v>0</v>
      </c>
      <c r="AP1038" s="36" t="s">
        <v>389</v>
      </c>
      <c r="AQ1038" s="36">
        <v>72</v>
      </c>
      <c r="AR1038" s="36" t="s">
        <v>467</v>
      </c>
      <c r="AS1038" s="36">
        <v>302517</v>
      </c>
      <c r="AT1038" s="36">
        <v>3025.17</v>
      </c>
      <c r="AU1038" s="36" t="s">
        <v>408</v>
      </c>
      <c r="AV1038" s="43" t="s">
        <v>1079</v>
      </c>
      <c r="AW1038" t="str">
        <f t="shared" si="48"/>
        <v>1087390002914937260NXTHXLXX PXTRXWXX FXGUXRXX WXRTXZ2677.08SIMSIMSIM1442744726916971944761.875GP4 - FACERN - FEDERACAO DAS ASSOCIACOES COMERCIAI244761.87533557.916666666742527.87542535.875000000AMIL72GP4 - AMIL 500 NACIONAL R PJCA QP3025173025.17ATIVORepasse</v>
      </c>
      <c r="AX1038">
        <f t="shared" si="50"/>
        <v>0</v>
      </c>
      <c r="AY1038">
        <v>7</v>
      </c>
      <c r="AZ1038">
        <v>1</v>
      </c>
      <c r="BA1038">
        <f t="shared" si="49"/>
        <v>0</v>
      </c>
    </row>
    <row r="1039" spans="1:53">
      <c r="A1039" s="33"/>
      <c r="B1039" s="33"/>
      <c r="C1039" s="33"/>
      <c r="D1039" s="33"/>
      <c r="E1039" s="33"/>
      <c r="F1039" s="34">
        <v>108739000</v>
      </c>
      <c r="G1039" s="33"/>
      <c r="H1039" s="33"/>
      <c r="I1039" s="33"/>
      <c r="J1039" s="34">
        <v>291493726</v>
      </c>
      <c r="K1039" s="29">
        <v>0</v>
      </c>
      <c r="L1039" s="34" t="s">
        <v>814</v>
      </c>
      <c r="M1039" s="33"/>
      <c r="N1039" s="33"/>
      <c r="O1039" s="33"/>
      <c r="P1039" s="33"/>
      <c r="Q1039" s="33"/>
      <c r="R1039" s="34">
        <v>2677.08</v>
      </c>
      <c r="S1039" s="34" t="s">
        <v>404</v>
      </c>
      <c r="T1039" s="34" t="s">
        <v>404</v>
      </c>
      <c r="U1039" s="34" t="s">
        <v>404</v>
      </c>
      <c r="V1039" s="34">
        <v>144</v>
      </c>
      <c r="W1039" s="34">
        <v>27447269</v>
      </c>
      <c r="X1039" s="34">
        <v>1</v>
      </c>
      <c r="Y1039" s="34">
        <v>69719</v>
      </c>
      <c r="Z1039" s="35">
        <v>44761.875</v>
      </c>
      <c r="AA1039" s="34" t="s">
        <v>445</v>
      </c>
      <c r="AB1039" s="34">
        <v>2</v>
      </c>
      <c r="AC1039" s="35"/>
      <c r="AD1039" s="35">
        <v>44761.875</v>
      </c>
      <c r="AE1039" s="35">
        <v>33557.916666666664</v>
      </c>
      <c r="AF1039" s="35">
        <v>42527.875</v>
      </c>
      <c r="AG1039" s="35"/>
      <c r="AH1039" s="35">
        <v>42535.875</v>
      </c>
      <c r="AI1039" s="34"/>
      <c r="AJ1039" s="34">
        <v>0</v>
      </c>
      <c r="AK1039" s="34">
        <v>0</v>
      </c>
      <c r="AL1039" s="34">
        <v>0</v>
      </c>
      <c r="AM1039" s="34">
        <v>0</v>
      </c>
      <c r="AN1039" s="34">
        <v>0</v>
      </c>
      <c r="AO1039" s="34">
        <v>0</v>
      </c>
      <c r="AP1039" s="34" t="s">
        <v>389</v>
      </c>
      <c r="AQ1039" s="34">
        <v>72</v>
      </c>
      <c r="AR1039" s="34" t="s">
        <v>467</v>
      </c>
      <c r="AS1039" s="34">
        <v>302517</v>
      </c>
      <c r="AT1039" s="34">
        <v>3025.17</v>
      </c>
      <c r="AU1039" s="34" t="s">
        <v>408</v>
      </c>
      <c r="AV1039" s="43" t="s">
        <v>1079</v>
      </c>
      <c r="AW1039" t="str">
        <f t="shared" si="48"/>
        <v>1087390002914937260NXTHXLXX PXTRXWXX FXGUXRXX WXRTXZ2677.08SIMSIMSIM1442744726916971944761.875GP4 - FACERN - FEDERACAO DAS ASSOCIACOES COMERCIAI244761.87533557.916666666742527.87542535.875000000AMIL72GP4 - AMIL 500 NACIONAL R PJCA QP3025173025.17ATIVORepasse</v>
      </c>
      <c r="AX1039">
        <f t="shared" si="50"/>
        <v>1</v>
      </c>
      <c r="AY1039">
        <v>7</v>
      </c>
      <c r="AZ1039">
        <v>1</v>
      </c>
      <c r="BA1039">
        <f t="shared" si="49"/>
        <v>1</v>
      </c>
    </row>
    <row r="1040" spans="1:53">
      <c r="A1040" s="33"/>
      <c r="B1040" s="33"/>
      <c r="C1040" s="33"/>
      <c r="D1040" s="33"/>
      <c r="E1040" s="33"/>
      <c r="F1040" s="36">
        <v>108739000</v>
      </c>
      <c r="G1040" s="33"/>
      <c r="H1040" s="33"/>
      <c r="I1040" s="33"/>
      <c r="J1040" s="36">
        <v>291493726</v>
      </c>
      <c r="K1040" s="30">
        <v>0</v>
      </c>
      <c r="L1040" s="36" t="s">
        <v>814</v>
      </c>
      <c r="M1040" s="33"/>
      <c r="N1040" s="33"/>
      <c r="O1040" s="33"/>
      <c r="P1040" s="33"/>
      <c r="Q1040" s="33"/>
      <c r="R1040" s="36">
        <v>2677.08</v>
      </c>
      <c r="S1040" s="36" t="s">
        <v>404</v>
      </c>
      <c r="T1040" s="36" t="s">
        <v>404</v>
      </c>
      <c r="U1040" s="36" t="s">
        <v>404</v>
      </c>
      <c r="V1040" s="36">
        <v>144</v>
      </c>
      <c r="W1040" s="36">
        <v>27447269</v>
      </c>
      <c r="X1040" s="36">
        <v>1</v>
      </c>
      <c r="Y1040" s="36">
        <v>69719</v>
      </c>
      <c r="Z1040" s="37">
        <v>44761.875</v>
      </c>
      <c r="AA1040" s="36" t="s">
        <v>445</v>
      </c>
      <c r="AB1040" s="36">
        <v>2</v>
      </c>
      <c r="AC1040" s="37"/>
      <c r="AD1040" s="37">
        <v>44761.875</v>
      </c>
      <c r="AE1040" s="37">
        <v>33557.916666666664</v>
      </c>
      <c r="AF1040" s="37">
        <v>42527.875</v>
      </c>
      <c r="AG1040" s="37"/>
      <c r="AH1040" s="37">
        <v>42535.875</v>
      </c>
      <c r="AI1040" s="36"/>
      <c r="AJ1040" s="36">
        <v>0</v>
      </c>
      <c r="AK1040" s="36">
        <v>0</v>
      </c>
      <c r="AL1040" s="36">
        <v>0</v>
      </c>
      <c r="AM1040" s="36">
        <v>0</v>
      </c>
      <c r="AN1040" s="36">
        <v>0</v>
      </c>
      <c r="AO1040" s="36">
        <v>0</v>
      </c>
      <c r="AP1040" s="36" t="s">
        <v>389</v>
      </c>
      <c r="AQ1040" s="36">
        <v>72</v>
      </c>
      <c r="AR1040" s="36" t="s">
        <v>467</v>
      </c>
      <c r="AS1040" s="36">
        <v>302517</v>
      </c>
      <c r="AT1040" s="36">
        <v>3025.17</v>
      </c>
      <c r="AU1040" s="36" t="s">
        <v>408</v>
      </c>
      <c r="AV1040" s="43" t="s">
        <v>1079</v>
      </c>
      <c r="AW1040" t="str">
        <f t="shared" si="48"/>
        <v>1087390002914937260NXTHXLXX PXTRXWXX FXGUXRXX WXRTXZ2677.08SIMSIMSIM1442744726916971944761.875GP4 - FACERN - FEDERACAO DAS ASSOCIACOES COMERCIAI244761.87533557.916666666742527.87542535.875000000AMIL72GP4 - AMIL 500 NACIONAL R PJCA QP3025173025.17ATIVORepasse</v>
      </c>
      <c r="AX1040">
        <f t="shared" si="50"/>
        <v>1</v>
      </c>
      <c r="AY1040">
        <v>7</v>
      </c>
      <c r="AZ1040">
        <v>1</v>
      </c>
      <c r="BA1040">
        <f t="shared" si="49"/>
        <v>1</v>
      </c>
    </row>
    <row r="1041" spans="1:53">
      <c r="A1041" s="38" t="s">
        <v>315</v>
      </c>
      <c r="B1041" s="38" t="s">
        <v>40</v>
      </c>
      <c r="C1041" s="38" t="s">
        <v>39</v>
      </c>
      <c r="D1041" s="38">
        <v>43295208</v>
      </c>
      <c r="E1041" s="39">
        <v>44787.875</v>
      </c>
      <c r="F1041" s="28">
        <v>310572000</v>
      </c>
      <c r="G1041" s="28" t="s">
        <v>1064</v>
      </c>
      <c r="H1041" s="28" t="s">
        <v>41</v>
      </c>
      <c r="I1041" s="39">
        <v>42243.875</v>
      </c>
      <c r="J1041" s="38">
        <v>291503802</v>
      </c>
      <c r="K1041" s="28">
        <v>0</v>
      </c>
      <c r="L1041" s="38" t="s">
        <v>316</v>
      </c>
      <c r="M1041" s="38">
        <v>0</v>
      </c>
      <c r="N1041" s="38">
        <v>0</v>
      </c>
      <c r="O1041" s="38" t="s">
        <v>317</v>
      </c>
      <c r="P1041" s="38" t="s">
        <v>157</v>
      </c>
      <c r="Q1041" s="38" t="s">
        <v>78</v>
      </c>
      <c r="R1041" s="38">
        <v>8284.0300000000007</v>
      </c>
      <c r="S1041" s="33"/>
      <c r="T1041" s="33"/>
      <c r="U1041" s="33"/>
      <c r="V1041" s="33"/>
      <c r="W1041" s="33"/>
      <c r="X1041" s="33"/>
      <c r="Y1041" s="33"/>
      <c r="Z1041" s="40">
        <v>44787.875</v>
      </c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43" t="s">
        <v>1080</v>
      </c>
      <c r="AW1041" t="str">
        <f t="shared" si="48"/>
        <v>630521961e74c614e130cd9b630520e93299fb8245e2ee5d630521951e74c614e130cd934329520844787.875310572000630520e93299fb8245e2ee5d310572000K42243.8752915038020RITX FXRRXIRX XLIVXIRX00BLUE 400 PLUS NAC QP PJCA RMens. Titular Per CapitaT8284.0344787.875Mensalidade</v>
      </c>
      <c r="AX1041">
        <f t="shared" si="50"/>
        <v>0</v>
      </c>
      <c r="AY1041">
        <v>8</v>
      </c>
      <c r="AZ1041">
        <v>1</v>
      </c>
      <c r="BA1041">
        <f t="shared" si="49"/>
        <v>0</v>
      </c>
    </row>
    <row r="1042" spans="1:53">
      <c r="A1042" s="33"/>
      <c r="B1042" s="33"/>
      <c r="C1042" s="33"/>
      <c r="D1042" s="33"/>
      <c r="E1042" s="33"/>
      <c r="F1042" s="36">
        <v>108739000</v>
      </c>
      <c r="G1042" s="33"/>
      <c r="H1042" s="33"/>
      <c r="I1042" s="33"/>
      <c r="J1042" s="36">
        <v>291515690</v>
      </c>
      <c r="K1042" s="30">
        <v>0</v>
      </c>
      <c r="L1042" s="36" t="s">
        <v>816</v>
      </c>
      <c r="M1042" s="33"/>
      <c r="N1042" s="33"/>
      <c r="O1042" s="33"/>
      <c r="P1042" s="33"/>
      <c r="Q1042" s="33"/>
      <c r="R1042" s="36">
        <v>2409.27</v>
      </c>
      <c r="S1042" s="36" t="s">
        <v>404</v>
      </c>
      <c r="T1042" s="36" t="s">
        <v>404</v>
      </c>
      <c r="U1042" s="36" t="s">
        <v>404</v>
      </c>
      <c r="V1042" s="36">
        <v>144</v>
      </c>
      <c r="W1042" s="36">
        <v>27450783</v>
      </c>
      <c r="X1042" s="36">
        <v>1</v>
      </c>
      <c r="Y1042" s="36">
        <v>70253</v>
      </c>
      <c r="Z1042" s="37">
        <v>44761.875</v>
      </c>
      <c r="AA1042" s="36" t="s">
        <v>445</v>
      </c>
      <c r="AB1042" s="36">
        <v>0</v>
      </c>
      <c r="AC1042" s="37"/>
      <c r="AD1042" s="37">
        <v>44761.875</v>
      </c>
      <c r="AE1042" s="37">
        <v>28909.875</v>
      </c>
      <c r="AF1042" s="37">
        <v>42555.875</v>
      </c>
      <c r="AG1042" s="37"/>
      <c r="AH1042" s="37">
        <v>42565.875</v>
      </c>
      <c r="AI1042" s="36"/>
      <c r="AJ1042" s="36">
        <v>0</v>
      </c>
      <c r="AK1042" s="36">
        <v>0</v>
      </c>
      <c r="AL1042" s="36">
        <v>0</v>
      </c>
      <c r="AM1042" s="36">
        <v>0</v>
      </c>
      <c r="AN1042" s="36">
        <v>0</v>
      </c>
      <c r="AO1042" s="36">
        <v>0</v>
      </c>
      <c r="AP1042" s="36" t="s">
        <v>389</v>
      </c>
      <c r="AQ1042" s="36">
        <v>71</v>
      </c>
      <c r="AR1042" s="36" t="s">
        <v>817</v>
      </c>
      <c r="AS1042" s="36">
        <v>272243</v>
      </c>
      <c r="AT1042" s="36">
        <v>2722.43</v>
      </c>
      <c r="AU1042" s="36" t="s">
        <v>408</v>
      </c>
      <c r="AV1042" s="43" t="s">
        <v>1079</v>
      </c>
      <c r="AW1042" t="str">
        <f t="shared" si="48"/>
        <v>1087390002915156900DXNXXL XLVX DX WXTX2409.27SIMSIMSIM1442745078317025344761.875GP4 - FACERN - FEDERACAO DAS ASSOCIACOES COMERCIAI044761.87528909.87542555.87542565.875000000AMIL71GP4 - AMIL 400 NACIONAL R COPART PJCA QP2722432722.43ATIVORepasse</v>
      </c>
      <c r="AX1042">
        <f t="shared" si="50"/>
        <v>0</v>
      </c>
      <c r="AY1042">
        <v>7</v>
      </c>
      <c r="AZ1042">
        <v>1</v>
      </c>
      <c r="BA1042">
        <f t="shared" si="49"/>
        <v>0</v>
      </c>
    </row>
    <row r="1043" spans="1:53">
      <c r="A1043" s="33"/>
      <c r="B1043" s="33"/>
      <c r="C1043" s="33"/>
      <c r="D1043" s="33"/>
      <c r="E1043" s="33"/>
      <c r="F1043" s="34">
        <v>108739000</v>
      </c>
      <c r="G1043" s="33"/>
      <c r="H1043" s="33"/>
      <c r="I1043" s="33"/>
      <c r="J1043" s="34">
        <v>291515690</v>
      </c>
      <c r="K1043" s="29">
        <v>0</v>
      </c>
      <c r="L1043" s="34" t="s">
        <v>816</v>
      </c>
      <c r="M1043" s="33"/>
      <c r="N1043" s="33"/>
      <c r="O1043" s="33"/>
      <c r="P1043" s="33"/>
      <c r="Q1043" s="33"/>
      <c r="R1043" s="34">
        <v>2409.27</v>
      </c>
      <c r="S1043" s="34" t="s">
        <v>404</v>
      </c>
      <c r="T1043" s="34" t="s">
        <v>404</v>
      </c>
      <c r="U1043" s="34" t="s">
        <v>404</v>
      </c>
      <c r="V1043" s="34">
        <v>144</v>
      </c>
      <c r="W1043" s="34">
        <v>27450783</v>
      </c>
      <c r="X1043" s="34">
        <v>1</v>
      </c>
      <c r="Y1043" s="34">
        <v>70253</v>
      </c>
      <c r="Z1043" s="35">
        <v>44761.875</v>
      </c>
      <c r="AA1043" s="34" t="s">
        <v>445</v>
      </c>
      <c r="AB1043" s="34">
        <v>0</v>
      </c>
      <c r="AC1043" s="35"/>
      <c r="AD1043" s="35">
        <v>44761.875</v>
      </c>
      <c r="AE1043" s="35">
        <v>28909.875</v>
      </c>
      <c r="AF1043" s="35">
        <v>42555.875</v>
      </c>
      <c r="AG1043" s="35"/>
      <c r="AH1043" s="35">
        <v>42565.875</v>
      </c>
      <c r="AI1043" s="34"/>
      <c r="AJ1043" s="34">
        <v>0</v>
      </c>
      <c r="AK1043" s="34">
        <v>0</v>
      </c>
      <c r="AL1043" s="34">
        <v>0</v>
      </c>
      <c r="AM1043" s="34">
        <v>0</v>
      </c>
      <c r="AN1043" s="34">
        <v>0</v>
      </c>
      <c r="AO1043" s="34">
        <v>0</v>
      </c>
      <c r="AP1043" s="34" t="s">
        <v>389</v>
      </c>
      <c r="AQ1043" s="34">
        <v>71</v>
      </c>
      <c r="AR1043" s="34" t="s">
        <v>817</v>
      </c>
      <c r="AS1043" s="34">
        <v>272243</v>
      </c>
      <c r="AT1043" s="34">
        <v>2722.43</v>
      </c>
      <c r="AU1043" s="34" t="s">
        <v>408</v>
      </c>
      <c r="AV1043" s="43" t="s">
        <v>1079</v>
      </c>
      <c r="AW1043" t="str">
        <f t="shared" si="48"/>
        <v>1087390002915156900DXNXXL XLVX DX WXTX2409.27SIMSIMSIM1442745078317025344761.875GP4 - FACERN - FEDERACAO DAS ASSOCIACOES COMERCIAI044761.87528909.87542555.87542565.875000000AMIL71GP4 - AMIL 400 NACIONAL R COPART PJCA QP2722432722.43ATIVORepasse</v>
      </c>
      <c r="AX1043">
        <f t="shared" si="50"/>
        <v>1</v>
      </c>
      <c r="AY1043">
        <v>7</v>
      </c>
      <c r="AZ1043">
        <v>1</v>
      </c>
      <c r="BA1043">
        <f t="shared" si="49"/>
        <v>1</v>
      </c>
    </row>
    <row r="1044" spans="1:53">
      <c r="A1044" s="33"/>
      <c r="B1044" s="33"/>
      <c r="C1044" s="33"/>
      <c r="D1044" s="33"/>
      <c r="E1044" s="33"/>
      <c r="F1044" s="36">
        <v>108739000</v>
      </c>
      <c r="G1044" s="33"/>
      <c r="H1044" s="33"/>
      <c r="I1044" s="33"/>
      <c r="J1044" s="36">
        <v>291515690</v>
      </c>
      <c r="K1044" s="30">
        <v>0</v>
      </c>
      <c r="L1044" s="36" t="s">
        <v>816</v>
      </c>
      <c r="M1044" s="33"/>
      <c r="N1044" s="33"/>
      <c r="O1044" s="33"/>
      <c r="P1044" s="33"/>
      <c r="Q1044" s="33"/>
      <c r="R1044" s="36">
        <v>2409.27</v>
      </c>
      <c r="S1044" s="36" t="s">
        <v>404</v>
      </c>
      <c r="T1044" s="36" t="s">
        <v>404</v>
      </c>
      <c r="U1044" s="36" t="s">
        <v>404</v>
      </c>
      <c r="V1044" s="36">
        <v>144</v>
      </c>
      <c r="W1044" s="36">
        <v>27450783</v>
      </c>
      <c r="X1044" s="36">
        <v>1</v>
      </c>
      <c r="Y1044" s="36">
        <v>70253</v>
      </c>
      <c r="Z1044" s="37">
        <v>44761.875</v>
      </c>
      <c r="AA1044" s="36" t="s">
        <v>445</v>
      </c>
      <c r="AB1044" s="36">
        <v>0</v>
      </c>
      <c r="AC1044" s="37"/>
      <c r="AD1044" s="37">
        <v>44761.875</v>
      </c>
      <c r="AE1044" s="37">
        <v>28909.875</v>
      </c>
      <c r="AF1044" s="37">
        <v>42555.875</v>
      </c>
      <c r="AG1044" s="37"/>
      <c r="AH1044" s="37">
        <v>42565.875</v>
      </c>
      <c r="AI1044" s="36"/>
      <c r="AJ1044" s="36">
        <v>0</v>
      </c>
      <c r="AK1044" s="36">
        <v>0</v>
      </c>
      <c r="AL1044" s="36">
        <v>0</v>
      </c>
      <c r="AM1044" s="36">
        <v>0</v>
      </c>
      <c r="AN1044" s="36">
        <v>0</v>
      </c>
      <c r="AO1044" s="36">
        <v>0</v>
      </c>
      <c r="AP1044" s="36" t="s">
        <v>389</v>
      </c>
      <c r="AQ1044" s="36">
        <v>71</v>
      </c>
      <c r="AR1044" s="36" t="s">
        <v>817</v>
      </c>
      <c r="AS1044" s="36">
        <v>272243</v>
      </c>
      <c r="AT1044" s="36">
        <v>2722.43</v>
      </c>
      <c r="AU1044" s="36" t="s">
        <v>408</v>
      </c>
      <c r="AV1044" s="43" t="s">
        <v>1079</v>
      </c>
      <c r="AW1044" t="str">
        <f t="shared" si="48"/>
        <v>1087390002915156900DXNXXL XLVX DX WXTX2409.27SIMSIMSIM1442745078317025344761.875GP4 - FACERN - FEDERACAO DAS ASSOCIACOES COMERCIAI044761.87528909.87542555.87542565.875000000AMIL71GP4 - AMIL 400 NACIONAL R COPART PJCA QP2722432722.43ATIVORepasse</v>
      </c>
      <c r="AX1044">
        <f t="shared" si="50"/>
        <v>1</v>
      </c>
      <c r="AY1044">
        <v>7</v>
      </c>
      <c r="AZ1044">
        <v>1</v>
      </c>
      <c r="BA1044">
        <f t="shared" si="49"/>
        <v>1</v>
      </c>
    </row>
    <row r="1045" spans="1:53">
      <c r="A1045" s="33"/>
      <c r="B1045" s="33"/>
      <c r="C1045" s="33"/>
      <c r="D1045" s="33"/>
      <c r="E1045" s="33"/>
      <c r="F1045" s="34">
        <v>108739000</v>
      </c>
      <c r="G1045" s="33"/>
      <c r="H1045" s="33"/>
      <c r="I1045" s="33"/>
      <c r="J1045" s="34">
        <v>291515703</v>
      </c>
      <c r="K1045" s="29">
        <v>0</v>
      </c>
      <c r="L1045" s="34" t="s">
        <v>818</v>
      </c>
      <c r="M1045" s="33"/>
      <c r="N1045" s="33"/>
      <c r="O1045" s="33"/>
      <c r="P1045" s="33"/>
      <c r="Q1045" s="33"/>
      <c r="R1045" s="34">
        <v>1517.14</v>
      </c>
      <c r="S1045" s="34" t="s">
        <v>404</v>
      </c>
      <c r="T1045" s="34" t="s">
        <v>404</v>
      </c>
      <c r="U1045" s="34" t="s">
        <v>404</v>
      </c>
      <c r="V1045" s="34">
        <v>144</v>
      </c>
      <c r="W1045" s="34">
        <v>27450783</v>
      </c>
      <c r="X1045" s="34">
        <v>1</v>
      </c>
      <c r="Y1045" s="34">
        <v>70253</v>
      </c>
      <c r="Z1045" s="35">
        <v>44761.875</v>
      </c>
      <c r="AA1045" s="34" t="s">
        <v>445</v>
      </c>
      <c r="AB1045" s="34">
        <v>1</v>
      </c>
      <c r="AC1045" s="35"/>
      <c r="AD1045" s="35">
        <v>44761.875</v>
      </c>
      <c r="AE1045" s="35">
        <v>36057.875</v>
      </c>
      <c r="AF1045" s="35">
        <v>42555.875</v>
      </c>
      <c r="AG1045" s="35"/>
      <c r="AH1045" s="35">
        <v>42565.875</v>
      </c>
      <c r="AI1045" s="34"/>
      <c r="AJ1045" s="34">
        <v>0</v>
      </c>
      <c r="AK1045" s="34">
        <v>0</v>
      </c>
      <c r="AL1045" s="34">
        <v>0</v>
      </c>
      <c r="AM1045" s="34">
        <v>0</v>
      </c>
      <c r="AN1045" s="34">
        <v>0</v>
      </c>
      <c r="AO1045" s="34">
        <v>0</v>
      </c>
      <c r="AP1045" s="34" t="s">
        <v>389</v>
      </c>
      <c r="AQ1045" s="34">
        <v>71</v>
      </c>
      <c r="AR1045" s="34" t="s">
        <v>817</v>
      </c>
      <c r="AS1045" s="34">
        <v>171433</v>
      </c>
      <c r="AT1045" s="34">
        <v>1714.33</v>
      </c>
      <c r="AU1045" s="34" t="s">
        <v>408</v>
      </c>
      <c r="AV1045" s="43" t="s">
        <v>1079</v>
      </c>
      <c r="AW1045" t="str">
        <f t="shared" si="48"/>
        <v>1087390002915157030VXNXWXU FXRNXNDX XLVX1517.14SIMSIMSIM1442745078317025344761.875GP4 - FACERN - FEDERACAO DAS ASSOCIACOES COMERCIAI144761.87536057.87542555.87542565.875000000AMIL71GP4 - AMIL 400 NACIONAL R COPART PJCA QP1714331714.33ATIVORepasse</v>
      </c>
      <c r="AX1045">
        <f t="shared" si="50"/>
        <v>0</v>
      </c>
      <c r="AY1045">
        <v>7</v>
      </c>
      <c r="AZ1045">
        <v>1</v>
      </c>
      <c r="BA1045">
        <f t="shared" si="49"/>
        <v>0</v>
      </c>
    </row>
    <row r="1046" spans="1:53">
      <c r="A1046" s="33"/>
      <c r="B1046" s="33"/>
      <c r="C1046" s="33"/>
      <c r="D1046" s="33"/>
      <c r="E1046" s="33"/>
      <c r="F1046" s="36">
        <v>108739000</v>
      </c>
      <c r="G1046" s="33"/>
      <c r="H1046" s="33"/>
      <c r="I1046" s="33"/>
      <c r="J1046" s="36">
        <v>291515703</v>
      </c>
      <c r="K1046" s="30">
        <v>0</v>
      </c>
      <c r="L1046" s="36" t="s">
        <v>818</v>
      </c>
      <c r="M1046" s="33"/>
      <c r="N1046" s="33"/>
      <c r="O1046" s="33"/>
      <c r="P1046" s="33"/>
      <c r="Q1046" s="33"/>
      <c r="R1046" s="36">
        <v>1517.14</v>
      </c>
      <c r="S1046" s="36" t="s">
        <v>404</v>
      </c>
      <c r="T1046" s="36" t="s">
        <v>404</v>
      </c>
      <c r="U1046" s="36" t="s">
        <v>404</v>
      </c>
      <c r="V1046" s="36">
        <v>144</v>
      </c>
      <c r="W1046" s="36">
        <v>27450783</v>
      </c>
      <c r="X1046" s="36">
        <v>1</v>
      </c>
      <c r="Y1046" s="36">
        <v>70253</v>
      </c>
      <c r="Z1046" s="37">
        <v>44761.875</v>
      </c>
      <c r="AA1046" s="36" t="s">
        <v>445</v>
      </c>
      <c r="AB1046" s="36">
        <v>1</v>
      </c>
      <c r="AC1046" s="37"/>
      <c r="AD1046" s="37">
        <v>44761.875</v>
      </c>
      <c r="AE1046" s="37">
        <v>36057.875</v>
      </c>
      <c r="AF1046" s="37">
        <v>42555.875</v>
      </c>
      <c r="AG1046" s="37"/>
      <c r="AH1046" s="37">
        <v>42565.875</v>
      </c>
      <c r="AI1046" s="36"/>
      <c r="AJ1046" s="36">
        <v>0</v>
      </c>
      <c r="AK1046" s="36">
        <v>0</v>
      </c>
      <c r="AL1046" s="36">
        <v>0</v>
      </c>
      <c r="AM1046" s="36">
        <v>0</v>
      </c>
      <c r="AN1046" s="36">
        <v>0</v>
      </c>
      <c r="AO1046" s="36">
        <v>0</v>
      </c>
      <c r="AP1046" s="36" t="s">
        <v>389</v>
      </c>
      <c r="AQ1046" s="36">
        <v>71</v>
      </c>
      <c r="AR1046" s="36" t="s">
        <v>817</v>
      </c>
      <c r="AS1046" s="36">
        <v>171433</v>
      </c>
      <c r="AT1046" s="36">
        <v>1714.33</v>
      </c>
      <c r="AU1046" s="36" t="s">
        <v>408</v>
      </c>
      <c r="AV1046" s="43" t="s">
        <v>1079</v>
      </c>
      <c r="AW1046" t="str">
        <f t="shared" si="48"/>
        <v>1087390002915157030VXNXWXU FXRNXNDX XLVX1517.14SIMSIMSIM1442745078317025344761.875GP4 - FACERN - FEDERACAO DAS ASSOCIACOES COMERCIAI144761.87536057.87542555.87542565.875000000AMIL71GP4 - AMIL 400 NACIONAL R COPART PJCA QP1714331714.33ATIVORepasse</v>
      </c>
      <c r="AX1046">
        <f t="shared" si="50"/>
        <v>1</v>
      </c>
      <c r="AY1046">
        <v>7</v>
      </c>
      <c r="AZ1046">
        <v>1</v>
      </c>
      <c r="BA1046">
        <f t="shared" si="49"/>
        <v>1</v>
      </c>
    </row>
    <row r="1047" spans="1:53">
      <c r="A1047" s="33"/>
      <c r="B1047" s="33"/>
      <c r="C1047" s="33"/>
      <c r="D1047" s="33"/>
      <c r="E1047" s="33"/>
      <c r="F1047" s="34">
        <v>108739000</v>
      </c>
      <c r="G1047" s="33"/>
      <c r="H1047" s="33"/>
      <c r="I1047" s="33"/>
      <c r="J1047" s="34">
        <v>291515703</v>
      </c>
      <c r="K1047" s="29">
        <v>0</v>
      </c>
      <c r="L1047" s="34" t="s">
        <v>818</v>
      </c>
      <c r="M1047" s="33"/>
      <c r="N1047" s="33"/>
      <c r="O1047" s="33"/>
      <c r="P1047" s="33"/>
      <c r="Q1047" s="33"/>
      <c r="R1047" s="34">
        <v>1517.14</v>
      </c>
      <c r="S1047" s="34" t="s">
        <v>404</v>
      </c>
      <c r="T1047" s="34" t="s">
        <v>404</v>
      </c>
      <c r="U1047" s="34" t="s">
        <v>404</v>
      </c>
      <c r="V1047" s="34">
        <v>144</v>
      </c>
      <c r="W1047" s="34">
        <v>27450783</v>
      </c>
      <c r="X1047" s="34">
        <v>1</v>
      </c>
      <c r="Y1047" s="34">
        <v>70253</v>
      </c>
      <c r="Z1047" s="35">
        <v>44761.875</v>
      </c>
      <c r="AA1047" s="34" t="s">
        <v>445</v>
      </c>
      <c r="AB1047" s="34">
        <v>1</v>
      </c>
      <c r="AC1047" s="35"/>
      <c r="AD1047" s="35">
        <v>44761.875</v>
      </c>
      <c r="AE1047" s="35">
        <v>36057.875</v>
      </c>
      <c r="AF1047" s="35">
        <v>42555.875</v>
      </c>
      <c r="AG1047" s="35"/>
      <c r="AH1047" s="35">
        <v>42565.875</v>
      </c>
      <c r="AI1047" s="34"/>
      <c r="AJ1047" s="34">
        <v>0</v>
      </c>
      <c r="AK1047" s="34">
        <v>0</v>
      </c>
      <c r="AL1047" s="34">
        <v>0</v>
      </c>
      <c r="AM1047" s="34">
        <v>0</v>
      </c>
      <c r="AN1047" s="34">
        <v>0</v>
      </c>
      <c r="AO1047" s="34">
        <v>0</v>
      </c>
      <c r="AP1047" s="34" t="s">
        <v>389</v>
      </c>
      <c r="AQ1047" s="34">
        <v>71</v>
      </c>
      <c r="AR1047" s="34" t="s">
        <v>817</v>
      </c>
      <c r="AS1047" s="34">
        <v>171433</v>
      </c>
      <c r="AT1047" s="34">
        <v>1714.33</v>
      </c>
      <c r="AU1047" s="34" t="s">
        <v>408</v>
      </c>
      <c r="AV1047" s="43" t="s">
        <v>1079</v>
      </c>
      <c r="AW1047" t="str">
        <f t="shared" si="48"/>
        <v>1087390002915157030VXNXWXU FXRNXNDX XLVX1517.14SIMSIMSIM1442745078317025344761.875GP4 - FACERN - FEDERACAO DAS ASSOCIACOES COMERCIAI144761.87536057.87542555.87542565.875000000AMIL71GP4 - AMIL 400 NACIONAL R COPART PJCA QP1714331714.33ATIVORepasse</v>
      </c>
      <c r="AX1047">
        <f t="shared" si="50"/>
        <v>1</v>
      </c>
      <c r="AY1047">
        <v>7</v>
      </c>
      <c r="AZ1047">
        <v>1</v>
      </c>
      <c r="BA1047">
        <f t="shared" si="49"/>
        <v>1</v>
      </c>
    </row>
    <row r="1048" spans="1:53">
      <c r="A1048" s="33"/>
      <c r="B1048" s="33"/>
      <c r="C1048" s="33"/>
      <c r="D1048" s="33"/>
      <c r="E1048" s="33"/>
      <c r="F1048" s="36">
        <v>108739000</v>
      </c>
      <c r="G1048" s="33"/>
      <c r="H1048" s="33"/>
      <c r="I1048" s="33"/>
      <c r="J1048" s="36">
        <v>291515711</v>
      </c>
      <c r="K1048" s="30">
        <v>0</v>
      </c>
      <c r="L1048" s="36" t="s">
        <v>819</v>
      </c>
      <c r="M1048" s="33"/>
      <c r="N1048" s="33"/>
      <c r="O1048" s="33"/>
      <c r="P1048" s="33"/>
      <c r="Q1048" s="33"/>
      <c r="R1048" s="36">
        <v>1213.5999999999999</v>
      </c>
      <c r="S1048" s="36" t="s">
        <v>404</v>
      </c>
      <c r="T1048" s="36" t="s">
        <v>404</v>
      </c>
      <c r="U1048" s="36" t="s">
        <v>404</v>
      </c>
      <c r="V1048" s="36">
        <v>144</v>
      </c>
      <c r="W1048" s="36">
        <v>27450783</v>
      </c>
      <c r="X1048" s="36">
        <v>1</v>
      </c>
      <c r="Y1048" s="36">
        <v>70253</v>
      </c>
      <c r="Z1048" s="37">
        <v>44761.875</v>
      </c>
      <c r="AA1048" s="36" t="s">
        <v>445</v>
      </c>
      <c r="AB1048" s="36">
        <v>2</v>
      </c>
      <c r="AC1048" s="37"/>
      <c r="AD1048" s="37">
        <v>44761.875</v>
      </c>
      <c r="AE1048" s="37">
        <v>40261.875</v>
      </c>
      <c r="AF1048" s="37">
        <v>42555.875</v>
      </c>
      <c r="AG1048" s="37"/>
      <c r="AH1048" s="37">
        <v>42565.875</v>
      </c>
      <c r="AI1048" s="36"/>
      <c r="AJ1048" s="36">
        <v>0</v>
      </c>
      <c r="AK1048" s="36">
        <v>0</v>
      </c>
      <c r="AL1048" s="36">
        <v>0</v>
      </c>
      <c r="AM1048" s="36">
        <v>0</v>
      </c>
      <c r="AN1048" s="36">
        <v>0</v>
      </c>
      <c r="AO1048" s="36">
        <v>0</v>
      </c>
      <c r="AP1048" s="36" t="s">
        <v>389</v>
      </c>
      <c r="AQ1048" s="36">
        <v>71</v>
      </c>
      <c r="AR1048" s="36" t="s">
        <v>817</v>
      </c>
      <c r="AS1048" s="36">
        <v>137142</v>
      </c>
      <c r="AT1048" s="36">
        <v>1371.42</v>
      </c>
      <c r="AU1048" s="36" t="s">
        <v>408</v>
      </c>
      <c r="AV1048" s="43" t="s">
        <v>1079</v>
      </c>
      <c r="AW1048" t="str">
        <f t="shared" si="48"/>
        <v>1087390002915157110LUXX FXRNXNDX XLVX1213.6SIMSIMSIM1442745078317025344761.875GP4 - FACERN - FEDERACAO DAS ASSOCIACOES COMERCIAI244761.87540261.87542555.87542565.875000000AMIL71GP4 - AMIL 400 NACIONAL R COPART PJCA QP1371421371.42ATIVORepasse</v>
      </c>
      <c r="AX1048">
        <f t="shared" si="50"/>
        <v>0</v>
      </c>
      <c r="AY1048">
        <v>7</v>
      </c>
      <c r="AZ1048">
        <v>1</v>
      </c>
      <c r="BA1048">
        <f t="shared" si="49"/>
        <v>0</v>
      </c>
    </row>
    <row r="1049" spans="1:53">
      <c r="A1049" s="33"/>
      <c r="B1049" s="33"/>
      <c r="C1049" s="33"/>
      <c r="D1049" s="33"/>
      <c r="E1049" s="33"/>
      <c r="F1049" s="34">
        <v>108739000</v>
      </c>
      <c r="G1049" s="33"/>
      <c r="H1049" s="33"/>
      <c r="I1049" s="33"/>
      <c r="J1049" s="34">
        <v>291515711</v>
      </c>
      <c r="K1049" s="29">
        <v>0</v>
      </c>
      <c r="L1049" s="34" t="s">
        <v>819</v>
      </c>
      <c r="M1049" s="33"/>
      <c r="N1049" s="33"/>
      <c r="O1049" s="33"/>
      <c r="P1049" s="33"/>
      <c r="Q1049" s="33"/>
      <c r="R1049" s="34">
        <v>1213.5999999999999</v>
      </c>
      <c r="S1049" s="34" t="s">
        <v>404</v>
      </c>
      <c r="T1049" s="34" t="s">
        <v>404</v>
      </c>
      <c r="U1049" s="34" t="s">
        <v>404</v>
      </c>
      <c r="V1049" s="34">
        <v>144</v>
      </c>
      <c r="W1049" s="34">
        <v>27450783</v>
      </c>
      <c r="X1049" s="34">
        <v>1</v>
      </c>
      <c r="Y1049" s="34">
        <v>70253</v>
      </c>
      <c r="Z1049" s="35">
        <v>44761.875</v>
      </c>
      <c r="AA1049" s="34" t="s">
        <v>445</v>
      </c>
      <c r="AB1049" s="34">
        <v>2</v>
      </c>
      <c r="AC1049" s="35"/>
      <c r="AD1049" s="35">
        <v>44761.875</v>
      </c>
      <c r="AE1049" s="35">
        <v>40261.875</v>
      </c>
      <c r="AF1049" s="35">
        <v>42555.875</v>
      </c>
      <c r="AG1049" s="35"/>
      <c r="AH1049" s="35">
        <v>42565.875</v>
      </c>
      <c r="AI1049" s="34"/>
      <c r="AJ1049" s="34">
        <v>0</v>
      </c>
      <c r="AK1049" s="34">
        <v>0</v>
      </c>
      <c r="AL1049" s="34">
        <v>0</v>
      </c>
      <c r="AM1049" s="34">
        <v>0</v>
      </c>
      <c r="AN1049" s="34">
        <v>0</v>
      </c>
      <c r="AO1049" s="34">
        <v>0</v>
      </c>
      <c r="AP1049" s="34" t="s">
        <v>389</v>
      </c>
      <c r="AQ1049" s="34">
        <v>71</v>
      </c>
      <c r="AR1049" s="34" t="s">
        <v>817</v>
      </c>
      <c r="AS1049" s="34">
        <v>137142</v>
      </c>
      <c r="AT1049" s="34">
        <v>1371.42</v>
      </c>
      <c r="AU1049" s="34" t="s">
        <v>408</v>
      </c>
      <c r="AV1049" s="43" t="s">
        <v>1079</v>
      </c>
      <c r="AW1049" t="str">
        <f t="shared" si="48"/>
        <v>1087390002915157110LUXX FXRNXNDX XLVX1213.6SIMSIMSIM1442745078317025344761.875GP4 - FACERN - FEDERACAO DAS ASSOCIACOES COMERCIAI244761.87540261.87542555.87542565.875000000AMIL71GP4 - AMIL 400 NACIONAL R COPART PJCA QP1371421371.42ATIVORepasse</v>
      </c>
      <c r="AX1049">
        <f t="shared" si="50"/>
        <v>1</v>
      </c>
      <c r="AY1049">
        <v>7</v>
      </c>
      <c r="AZ1049">
        <v>1</v>
      </c>
      <c r="BA1049">
        <f t="shared" si="49"/>
        <v>1</v>
      </c>
    </row>
    <row r="1050" spans="1:53">
      <c r="A1050" s="33"/>
      <c r="B1050" s="33"/>
      <c r="C1050" s="33"/>
      <c r="D1050" s="33"/>
      <c r="E1050" s="33"/>
      <c r="F1050" s="36">
        <v>108739000</v>
      </c>
      <c r="G1050" s="33"/>
      <c r="H1050" s="33"/>
      <c r="I1050" s="33"/>
      <c r="J1050" s="36">
        <v>291515711</v>
      </c>
      <c r="K1050" s="30">
        <v>0</v>
      </c>
      <c r="L1050" s="36" t="s">
        <v>819</v>
      </c>
      <c r="M1050" s="33"/>
      <c r="N1050" s="33"/>
      <c r="O1050" s="33"/>
      <c r="P1050" s="33"/>
      <c r="Q1050" s="33"/>
      <c r="R1050" s="36">
        <v>1213.5999999999999</v>
      </c>
      <c r="S1050" s="36" t="s">
        <v>404</v>
      </c>
      <c r="T1050" s="36" t="s">
        <v>404</v>
      </c>
      <c r="U1050" s="36" t="s">
        <v>404</v>
      </c>
      <c r="V1050" s="36">
        <v>144</v>
      </c>
      <c r="W1050" s="36">
        <v>27450783</v>
      </c>
      <c r="X1050" s="36">
        <v>1</v>
      </c>
      <c r="Y1050" s="36">
        <v>70253</v>
      </c>
      <c r="Z1050" s="37">
        <v>44761.875</v>
      </c>
      <c r="AA1050" s="36" t="s">
        <v>445</v>
      </c>
      <c r="AB1050" s="36">
        <v>2</v>
      </c>
      <c r="AC1050" s="37"/>
      <c r="AD1050" s="37">
        <v>44761.875</v>
      </c>
      <c r="AE1050" s="37">
        <v>40261.875</v>
      </c>
      <c r="AF1050" s="37">
        <v>42555.875</v>
      </c>
      <c r="AG1050" s="37"/>
      <c r="AH1050" s="37">
        <v>42565.875</v>
      </c>
      <c r="AI1050" s="36"/>
      <c r="AJ1050" s="36">
        <v>0</v>
      </c>
      <c r="AK1050" s="36">
        <v>0</v>
      </c>
      <c r="AL1050" s="36">
        <v>0</v>
      </c>
      <c r="AM1050" s="36">
        <v>0</v>
      </c>
      <c r="AN1050" s="36">
        <v>0</v>
      </c>
      <c r="AO1050" s="36">
        <v>0</v>
      </c>
      <c r="AP1050" s="36" t="s">
        <v>389</v>
      </c>
      <c r="AQ1050" s="36">
        <v>71</v>
      </c>
      <c r="AR1050" s="36" t="s">
        <v>817</v>
      </c>
      <c r="AS1050" s="36">
        <v>137142</v>
      </c>
      <c r="AT1050" s="36">
        <v>1371.42</v>
      </c>
      <c r="AU1050" s="36" t="s">
        <v>408</v>
      </c>
      <c r="AV1050" s="43" t="s">
        <v>1079</v>
      </c>
      <c r="AW1050" t="str">
        <f t="shared" si="48"/>
        <v>1087390002915157110LUXX FXRNXNDX XLVX1213.6SIMSIMSIM1442745078317025344761.875GP4 - FACERN - FEDERACAO DAS ASSOCIACOES COMERCIAI244761.87540261.87542555.87542565.875000000AMIL71GP4 - AMIL 400 NACIONAL R COPART PJCA QP1371421371.42ATIVORepasse</v>
      </c>
      <c r="AX1050">
        <f t="shared" si="50"/>
        <v>1</v>
      </c>
      <c r="AY1050">
        <v>7</v>
      </c>
      <c r="AZ1050">
        <v>1</v>
      </c>
      <c r="BA1050">
        <f t="shared" si="49"/>
        <v>1</v>
      </c>
    </row>
    <row r="1051" spans="1:53">
      <c r="A1051" s="33"/>
      <c r="B1051" s="33"/>
      <c r="C1051" s="33"/>
      <c r="D1051" s="33"/>
      <c r="E1051" s="33"/>
      <c r="F1051" s="34">
        <v>108739000</v>
      </c>
      <c r="G1051" s="33"/>
      <c r="H1051" s="33"/>
      <c r="I1051" s="33"/>
      <c r="J1051" s="34">
        <v>291517307</v>
      </c>
      <c r="K1051" s="29">
        <v>0</v>
      </c>
      <c r="L1051" s="34" t="s">
        <v>820</v>
      </c>
      <c r="M1051" s="33"/>
      <c r="N1051" s="33"/>
      <c r="O1051" s="33"/>
      <c r="P1051" s="33"/>
      <c r="Q1051" s="33"/>
      <c r="R1051" s="34">
        <v>2913.83</v>
      </c>
      <c r="S1051" s="34" t="s">
        <v>404</v>
      </c>
      <c r="T1051" s="34" t="s">
        <v>404</v>
      </c>
      <c r="U1051" s="34" t="s">
        <v>404</v>
      </c>
      <c r="V1051" s="34">
        <v>144</v>
      </c>
      <c r="W1051" s="34">
        <v>27447362</v>
      </c>
      <c r="X1051" s="34">
        <v>1</v>
      </c>
      <c r="Y1051" s="34">
        <v>70263</v>
      </c>
      <c r="Z1051" s="35">
        <v>44761.875</v>
      </c>
      <c r="AA1051" s="34" t="s">
        <v>445</v>
      </c>
      <c r="AB1051" s="34">
        <v>0</v>
      </c>
      <c r="AC1051" s="35"/>
      <c r="AD1051" s="35">
        <v>44761.875</v>
      </c>
      <c r="AE1051" s="35">
        <v>25867.875</v>
      </c>
      <c r="AF1051" s="35">
        <v>42555.875</v>
      </c>
      <c r="AG1051" s="35"/>
      <c r="AH1051" s="35">
        <v>42565.875</v>
      </c>
      <c r="AI1051" s="34"/>
      <c r="AJ1051" s="34">
        <v>0</v>
      </c>
      <c r="AK1051" s="34">
        <v>0</v>
      </c>
      <c r="AL1051" s="34">
        <v>0</v>
      </c>
      <c r="AM1051" s="34">
        <v>0</v>
      </c>
      <c r="AN1051" s="34">
        <v>0</v>
      </c>
      <c r="AO1051" s="34">
        <v>0</v>
      </c>
      <c r="AP1051" s="34" t="s">
        <v>389</v>
      </c>
      <c r="AQ1051" s="34">
        <v>71</v>
      </c>
      <c r="AR1051" s="34" t="s">
        <v>821</v>
      </c>
      <c r="AS1051" s="34">
        <v>32926</v>
      </c>
      <c r="AT1051" s="34">
        <v>3292.6</v>
      </c>
      <c r="AU1051" s="34" t="s">
        <v>408</v>
      </c>
      <c r="AV1051" s="43" t="s">
        <v>1079</v>
      </c>
      <c r="AW1051" t="str">
        <f t="shared" si="48"/>
        <v>1087390002915173070WHRXTXXNX MXRXX PXX MXRWX2913.83SIMSIMSIM1442744736217026344761.875GP4 - FACERN - FEDERACAO DAS ASSOCIACOES COMERCIAI044761.87525867.87542555.87542565.875000000AMIL71GP4 - AMIL 400 NACIONAL R COPART PJCA QC329263292.6ATIVORepasse</v>
      </c>
      <c r="AX1051">
        <f t="shared" si="50"/>
        <v>0</v>
      </c>
      <c r="AY1051">
        <v>7</v>
      </c>
      <c r="AZ1051">
        <v>1</v>
      </c>
      <c r="BA1051">
        <f t="shared" si="49"/>
        <v>0</v>
      </c>
    </row>
    <row r="1052" spans="1:53">
      <c r="A1052" s="33"/>
      <c r="B1052" s="33"/>
      <c r="C1052" s="33"/>
      <c r="D1052" s="33"/>
      <c r="E1052" s="33"/>
      <c r="F1052" s="36">
        <v>108739000</v>
      </c>
      <c r="G1052" s="33"/>
      <c r="H1052" s="33"/>
      <c r="I1052" s="33"/>
      <c r="J1052" s="36">
        <v>291517307</v>
      </c>
      <c r="K1052" s="30">
        <v>0</v>
      </c>
      <c r="L1052" s="36" t="s">
        <v>820</v>
      </c>
      <c r="M1052" s="33"/>
      <c r="N1052" s="33"/>
      <c r="O1052" s="33"/>
      <c r="P1052" s="33"/>
      <c r="Q1052" s="33"/>
      <c r="R1052" s="36">
        <v>2913.83</v>
      </c>
      <c r="S1052" s="36" t="s">
        <v>404</v>
      </c>
      <c r="T1052" s="36" t="s">
        <v>404</v>
      </c>
      <c r="U1052" s="36" t="s">
        <v>404</v>
      </c>
      <c r="V1052" s="36">
        <v>144</v>
      </c>
      <c r="W1052" s="36">
        <v>27447362</v>
      </c>
      <c r="X1052" s="36">
        <v>1</v>
      </c>
      <c r="Y1052" s="36">
        <v>70263</v>
      </c>
      <c r="Z1052" s="37">
        <v>44761.875</v>
      </c>
      <c r="AA1052" s="36" t="s">
        <v>445</v>
      </c>
      <c r="AB1052" s="36">
        <v>0</v>
      </c>
      <c r="AC1052" s="37"/>
      <c r="AD1052" s="37">
        <v>44761.875</v>
      </c>
      <c r="AE1052" s="37">
        <v>25867.875</v>
      </c>
      <c r="AF1052" s="37">
        <v>42555.875</v>
      </c>
      <c r="AG1052" s="37"/>
      <c r="AH1052" s="37">
        <v>42565.875</v>
      </c>
      <c r="AI1052" s="36"/>
      <c r="AJ1052" s="36">
        <v>0</v>
      </c>
      <c r="AK1052" s="36">
        <v>0</v>
      </c>
      <c r="AL1052" s="36">
        <v>0</v>
      </c>
      <c r="AM1052" s="36">
        <v>0</v>
      </c>
      <c r="AN1052" s="36">
        <v>0</v>
      </c>
      <c r="AO1052" s="36">
        <v>0</v>
      </c>
      <c r="AP1052" s="36" t="s">
        <v>389</v>
      </c>
      <c r="AQ1052" s="36">
        <v>71</v>
      </c>
      <c r="AR1052" s="36" t="s">
        <v>821</v>
      </c>
      <c r="AS1052" s="36">
        <v>32926</v>
      </c>
      <c r="AT1052" s="36">
        <v>3292.6</v>
      </c>
      <c r="AU1052" s="36" t="s">
        <v>408</v>
      </c>
      <c r="AV1052" s="43" t="s">
        <v>1079</v>
      </c>
      <c r="AW1052" t="str">
        <f t="shared" si="48"/>
        <v>1087390002915173070WHRXTXXNX MXRXX PXX MXRWX2913.83SIMSIMSIM1442744736217026344761.875GP4 - FACERN - FEDERACAO DAS ASSOCIACOES COMERCIAI044761.87525867.87542555.87542565.875000000AMIL71GP4 - AMIL 400 NACIONAL R COPART PJCA QC329263292.6ATIVORepasse</v>
      </c>
      <c r="AX1052">
        <f t="shared" si="50"/>
        <v>1</v>
      </c>
      <c r="AY1052">
        <v>7</v>
      </c>
      <c r="AZ1052">
        <v>1</v>
      </c>
      <c r="BA1052">
        <f t="shared" si="49"/>
        <v>1</v>
      </c>
    </row>
    <row r="1053" spans="1:53">
      <c r="A1053" s="33"/>
      <c r="B1053" s="33"/>
      <c r="C1053" s="33"/>
      <c r="D1053" s="33"/>
      <c r="E1053" s="33"/>
      <c r="F1053" s="34">
        <v>108739000</v>
      </c>
      <c r="G1053" s="33"/>
      <c r="H1053" s="33"/>
      <c r="I1053" s="33"/>
      <c r="J1053" s="34">
        <v>291517307</v>
      </c>
      <c r="K1053" s="29">
        <v>0</v>
      </c>
      <c r="L1053" s="34" t="s">
        <v>820</v>
      </c>
      <c r="M1053" s="33"/>
      <c r="N1053" s="33"/>
      <c r="O1053" s="33"/>
      <c r="P1053" s="33"/>
      <c r="Q1053" s="33"/>
      <c r="R1053" s="34">
        <v>2913.83</v>
      </c>
      <c r="S1053" s="34" t="s">
        <v>404</v>
      </c>
      <c r="T1053" s="34" t="s">
        <v>404</v>
      </c>
      <c r="U1053" s="34" t="s">
        <v>404</v>
      </c>
      <c r="V1053" s="34">
        <v>144</v>
      </c>
      <c r="W1053" s="34">
        <v>27447362</v>
      </c>
      <c r="X1053" s="34">
        <v>1</v>
      </c>
      <c r="Y1053" s="34">
        <v>70263</v>
      </c>
      <c r="Z1053" s="35">
        <v>44761.875</v>
      </c>
      <c r="AA1053" s="34" t="s">
        <v>445</v>
      </c>
      <c r="AB1053" s="34">
        <v>0</v>
      </c>
      <c r="AC1053" s="35"/>
      <c r="AD1053" s="35">
        <v>44761.875</v>
      </c>
      <c r="AE1053" s="35">
        <v>25867.875</v>
      </c>
      <c r="AF1053" s="35">
        <v>42555.875</v>
      </c>
      <c r="AG1053" s="35"/>
      <c r="AH1053" s="35">
        <v>42565.875</v>
      </c>
      <c r="AI1053" s="34"/>
      <c r="AJ1053" s="34">
        <v>0</v>
      </c>
      <c r="AK1053" s="34">
        <v>0</v>
      </c>
      <c r="AL1053" s="34">
        <v>0</v>
      </c>
      <c r="AM1053" s="34">
        <v>0</v>
      </c>
      <c r="AN1053" s="34">
        <v>0</v>
      </c>
      <c r="AO1053" s="34">
        <v>0</v>
      </c>
      <c r="AP1053" s="34" t="s">
        <v>389</v>
      </c>
      <c r="AQ1053" s="34">
        <v>71</v>
      </c>
      <c r="AR1053" s="34" t="s">
        <v>821</v>
      </c>
      <c r="AS1053" s="34">
        <v>32926</v>
      </c>
      <c r="AT1053" s="34">
        <v>3292.6</v>
      </c>
      <c r="AU1053" s="34" t="s">
        <v>408</v>
      </c>
      <c r="AV1053" s="43" t="s">
        <v>1079</v>
      </c>
      <c r="AW1053" t="str">
        <f t="shared" si="48"/>
        <v>1087390002915173070WHRXTXXNX MXRXX PXX MXRWX2913.83SIMSIMSIM1442744736217026344761.875GP4 - FACERN - FEDERACAO DAS ASSOCIACOES COMERCIAI044761.87525867.87542555.87542565.875000000AMIL71GP4 - AMIL 400 NACIONAL R COPART PJCA QC329263292.6ATIVORepasse</v>
      </c>
      <c r="AX1053">
        <f t="shared" si="50"/>
        <v>1</v>
      </c>
      <c r="AY1053">
        <v>7</v>
      </c>
      <c r="AZ1053">
        <v>1</v>
      </c>
      <c r="BA1053">
        <f t="shared" si="49"/>
        <v>1</v>
      </c>
    </row>
    <row r="1054" spans="1:53">
      <c r="A1054" s="31" t="s">
        <v>326</v>
      </c>
      <c r="B1054" s="31" t="s">
        <v>43</v>
      </c>
      <c r="C1054" s="31" t="s">
        <v>42</v>
      </c>
      <c r="D1054" s="31">
        <v>43295864</v>
      </c>
      <c r="E1054" s="32">
        <v>44787.875</v>
      </c>
      <c r="F1054" s="27">
        <v>189733000</v>
      </c>
      <c r="G1054" s="27" t="s">
        <v>1071</v>
      </c>
      <c r="H1054" s="27" t="s">
        <v>44</v>
      </c>
      <c r="I1054" s="32">
        <v>42551.875</v>
      </c>
      <c r="J1054" s="31">
        <v>291554270</v>
      </c>
      <c r="K1054" s="27">
        <v>0</v>
      </c>
      <c r="L1054" s="31" t="s">
        <v>327</v>
      </c>
      <c r="M1054" s="31">
        <v>0</v>
      </c>
      <c r="N1054" s="31">
        <v>0</v>
      </c>
      <c r="O1054" s="31" t="s">
        <v>260</v>
      </c>
      <c r="P1054" s="31" t="s">
        <v>77</v>
      </c>
      <c r="Q1054" s="31" t="s">
        <v>78</v>
      </c>
      <c r="R1054" s="31">
        <v>1469.36</v>
      </c>
      <c r="S1054" s="33"/>
      <c r="T1054" s="33"/>
      <c r="U1054" s="33"/>
      <c r="V1054" s="33"/>
      <c r="W1054" s="33"/>
      <c r="X1054" s="33"/>
      <c r="Y1054" s="33"/>
      <c r="Z1054" s="40">
        <v>44787.875</v>
      </c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43" t="s">
        <v>1080</v>
      </c>
      <c r="AW1054" t="str">
        <f t="shared" si="48"/>
        <v>630522006ce5ce76ca41534e630520e957663d50f553f459630522006ce5ce76ca4153494329586444787.875189733000630520e957663d50f553f459189733000L42551.8752915542700GIXVXNNX WXRVXLHX DX NXWIMXNTX00AMIL 400 QC NACIONAL R PJCAMens. Titular Faixa Etária Implant.T1469.3644787.875Mensalidade</v>
      </c>
      <c r="AX1054">
        <f t="shared" si="50"/>
        <v>0</v>
      </c>
      <c r="AY1054">
        <v>8</v>
      </c>
      <c r="AZ1054">
        <v>1</v>
      </c>
      <c r="BA1054">
        <f t="shared" si="49"/>
        <v>0</v>
      </c>
    </row>
    <row r="1055" spans="1:53">
      <c r="A1055" s="38" t="s">
        <v>331</v>
      </c>
      <c r="B1055" s="38" t="s">
        <v>49</v>
      </c>
      <c r="C1055" s="38" t="s">
        <v>48</v>
      </c>
      <c r="D1055" s="38">
        <v>1104601</v>
      </c>
      <c r="E1055" s="39">
        <v>44787.875</v>
      </c>
      <c r="F1055" s="28">
        <v>320087000</v>
      </c>
      <c r="G1055" s="28" t="s">
        <v>1073</v>
      </c>
      <c r="H1055" s="28" t="s">
        <v>50</v>
      </c>
      <c r="I1055" s="39">
        <v>41820.875</v>
      </c>
      <c r="J1055" s="38">
        <v>851831940</v>
      </c>
      <c r="K1055" s="28">
        <v>0</v>
      </c>
      <c r="L1055" s="38" t="s">
        <v>332</v>
      </c>
      <c r="M1055" s="38">
        <v>0</v>
      </c>
      <c r="N1055" s="38">
        <v>0</v>
      </c>
      <c r="O1055" s="38" t="s">
        <v>300</v>
      </c>
      <c r="P1055" s="38" t="s">
        <v>157</v>
      </c>
      <c r="Q1055" s="38" t="s">
        <v>78</v>
      </c>
      <c r="R1055" s="38">
        <v>5651.65</v>
      </c>
      <c r="S1055" s="33"/>
      <c r="T1055" s="33"/>
      <c r="U1055" s="33"/>
      <c r="V1055" s="33"/>
      <c r="W1055" s="33"/>
      <c r="X1055" s="33"/>
      <c r="Y1055" s="33"/>
      <c r="Z1055" s="40">
        <v>44787.875</v>
      </c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43" t="s">
        <v>1080</v>
      </c>
      <c r="AW1055" t="str">
        <f t="shared" si="48"/>
        <v>630523fabdc00722c3865634630520ea612e637c93d8bb09630523fabdc00722c3865633110460144787.875320087000630520ea612e637c93d8bb09320087000N41820.8758518319400XDNX MXRIX PXZ WXTXLX BRXNWX00BLUE 300 PLUS NAC QC PJCA RMens. Titular Per CapitaT5651.6544787.875Mensalidade</v>
      </c>
      <c r="AX1055">
        <f t="shared" si="50"/>
        <v>0</v>
      </c>
      <c r="AY1055">
        <v>8</v>
      </c>
      <c r="AZ1055">
        <v>1</v>
      </c>
      <c r="BA1055">
        <f t="shared" si="49"/>
        <v>0</v>
      </c>
    </row>
    <row r="1056" spans="1:53">
      <c r="A1056" s="33"/>
      <c r="B1056" s="33"/>
      <c r="C1056" s="33"/>
      <c r="D1056" s="33"/>
      <c r="E1056" s="33"/>
      <c r="F1056" s="34">
        <v>320087000</v>
      </c>
      <c r="G1056" s="33"/>
      <c r="H1056" s="33"/>
      <c r="I1056" s="33"/>
      <c r="J1056" s="34">
        <v>851831958</v>
      </c>
      <c r="K1056" s="29">
        <v>0</v>
      </c>
      <c r="L1056" s="34" t="s">
        <v>429</v>
      </c>
      <c r="M1056" s="33"/>
      <c r="N1056" s="33"/>
      <c r="O1056" s="33"/>
      <c r="P1056" s="33"/>
      <c r="Q1056" s="33"/>
      <c r="R1056" s="34">
        <v>8282.4500000000007</v>
      </c>
      <c r="S1056" s="34" t="s">
        <v>404</v>
      </c>
      <c r="T1056" s="34" t="s">
        <v>404</v>
      </c>
      <c r="U1056" s="34" t="s">
        <v>404</v>
      </c>
      <c r="V1056" s="34">
        <v>129</v>
      </c>
      <c r="W1056" s="34">
        <v>26649007</v>
      </c>
      <c r="X1056" s="34">
        <v>1</v>
      </c>
      <c r="Y1056" s="34">
        <v>63374</v>
      </c>
      <c r="Z1056" s="35">
        <v>44777.875</v>
      </c>
      <c r="AA1056" s="34" t="s">
        <v>428</v>
      </c>
      <c r="AB1056" s="34">
        <v>0</v>
      </c>
      <c r="AC1056" s="35"/>
      <c r="AD1056" s="35">
        <v>44777.875</v>
      </c>
      <c r="AE1056" s="35">
        <v>21935.916666666668</v>
      </c>
      <c r="AF1056" s="35">
        <v>44718.875</v>
      </c>
      <c r="AG1056" s="35">
        <v>44711.875</v>
      </c>
      <c r="AH1056" s="35">
        <v>41820.875</v>
      </c>
      <c r="AI1056" s="34">
        <v>851831958</v>
      </c>
      <c r="AJ1056" s="34">
        <v>3981</v>
      </c>
      <c r="AK1056" s="34">
        <v>3522</v>
      </c>
      <c r="AL1056" s="34">
        <v>35.22</v>
      </c>
      <c r="AM1056" s="34">
        <v>3522</v>
      </c>
      <c r="AN1056" s="34">
        <v>39.81</v>
      </c>
      <c r="AO1056" s="34">
        <v>3981</v>
      </c>
      <c r="AP1056" s="34" t="s">
        <v>389</v>
      </c>
      <c r="AQ1056" s="34">
        <v>96</v>
      </c>
      <c r="AR1056" s="34" t="s">
        <v>430</v>
      </c>
      <c r="AS1056" s="34">
        <v>185478</v>
      </c>
      <c r="AT1056" s="34">
        <v>1854.78</v>
      </c>
      <c r="AU1056" s="34" t="s">
        <v>408</v>
      </c>
      <c r="AV1056" s="43" t="s">
        <v>1079</v>
      </c>
      <c r="AW1056" t="str">
        <f t="shared" si="48"/>
        <v>3200870008518319580XDNX MXRXX PXZ WXTXLX BRXNWX8282.45SIMSIMSIM1292664900716337444777.875GP3 - FECEMA/MA - FEDERACAO DOS EMPREGADOS NO COME044777.87521935.916666666744718.87544711.87541820.8758518319583981352235.22352239.813981AMIL96GP3 - BLUE PLUS 300 QC1854781854.78ATIVORepasse</v>
      </c>
      <c r="AX1056">
        <f t="shared" si="50"/>
        <v>0</v>
      </c>
      <c r="AY1056">
        <v>8</v>
      </c>
      <c r="AZ1056">
        <v>1</v>
      </c>
      <c r="BA1056">
        <f t="shared" si="49"/>
        <v>0</v>
      </c>
    </row>
    <row r="1057" spans="1:53">
      <c r="A1057" s="33"/>
      <c r="B1057" s="33"/>
      <c r="C1057" s="33"/>
      <c r="D1057" s="33"/>
      <c r="E1057" s="33"/>
      <c r="F1057" s="34">
        <v>310450000</v>
      </c>
      <c r="G1057" s="33"/>
      <c r="H1057" s="33"/>
      <c r="I1057" s="33"/>
      <c r="J1057" s="34">
        <v>851939406</v>
      </c>
      <c r="K1057" s="29">
        <v>0</v>
      </c>
      <c r="L1057" s="34" t="s">
        <v>797</v>
      </c>
      <c r="M1057" s="33"/>
      <c r="N1057" s="33"/>
      <c r="O1057" s="33"/>
      <c r="P1057" s="33"/>
      <c r="Q1057" s="33"/>
      <c r="R1057" s="34">
        <v>5094.46</v>
      </c>
      <c r="S1057" s="34" t="s">
        <v>404</v>
      </c>
      <c r="T1057" s="34" t="s">
        <v>404</v>
      </c>
      <c r="U1057" s="34" t="s">
        <v>404</v>
      </c>
      <c r="V1057" s="34">
        <v>139</v>
      </c>
      <c r="W1057" s="34">
        <v>26650448</v>
      </c>
      <c r="X1057" s="34">
        <v>1</v>
      </c>
      <c r="Y1057" s="34">
        <v>63458</v>
      </c>
      <c r="Z1057" s="35">
        <v>44761.875</v>
      </c>
      <c r="AA1057" s="34" t="s">
        <v>796</v>
      </c>
      <c r="AB1057" s="34">
        <v>0</v>
      </c>
      <c r="AC1057" s="35"/>
      <c r="AD1057" s="35">
        <v>44761.875</v>
      </c>
      <c r="AE1057" s="35">
        <v>23542.875</v>
      </c>
      <c r="AF1057" s="35">
        <v>44062.875</v>
      </c>
      <c r="AG1057" s="35"/>
      <c r="AH1057" s="35">
        <v>41865.875</v>
      </c>
      <c r="AI1057" s="34"/>
      <c r="AJ1057" s="34">
        <v>0</v>
      </c>
      <c r="AK1057" s="34">
        <v>0</v>
      </c>
      <c r="AL1057" s="34">
        <v>0</v>
      </c>
      <c r="AM1057" s="34">
        <v>0</v>
      </c>
      <c r="AN1057" s="34">
        <v>0</v>
      </c>
      <c r="AO1057" s="34">
        <v>0</v>
      </c>
      <c r="AP1057" s="34" t="s">
        <v>389</v>
      </c>
      <c r="AQ1057" s="34">
        <v>94</v>
      </c>
      <c r="AR1057" s="34" t="s">
        <v>798</v>
      </c>
      <c r="AS1057" s="34">
        <v>317682</v>
      </c>
      <c r="AT1057" s="34">
        <v>3176.82</v>
      </c>
      <c r="AU1057" s="34" t="s">
        <v>408</v>
      </c>
      <c r="AV1057" s="43" t="s">
        <v>1079</v>
      </c>
      <c r="AW1057" t="str">
        <f t="shared" si="48"/>
        <v>3104500008519394060WXLDXNXLTXN BXTXNTUXT PXRXXRX5094.46SIMSIMSIM1392665044816345844761.875GP3 - SINTSEP/MA - SINDICATO DOS TRABALHADORES NO044761.87523542.87544062.87541865.875000000AMIL94GP3 - BLUE PLUS 400 QC3176823176.82ATIVORepasse</v>
      </c>
      <c r="AX1057">
        <f t="shared" si="50"/>
        <v>0</v>
      </c>
      <c r="AY1057">
        <v>7</v>
      </c>
      <c r="AZ1057">
        <v>1</v>
      </c>
      <c r="BA1057">
        <f t="shared" si="49"/>
        <v>0</v>
      </c>
    </row>
    <row r="1058" spans="1:53">
      <c r="A1058" s="33"/>
      <c r="B1058" s="33"/>
      <c r="C1058" s="33"/>
      <c r="D1058" s="33"/>
      <c r="E1058" s="33"/>
      <c r="F1058" s="36">
        <v>310450000</v>
      </c>
      <c r="G1058" s="33"/>
      <c r="H1058" s="33"/>
      <c r="I1058" s="33"/>
      <c r="J1058" s="36">
        <v>851939406</v>
      </c>
      <c r="K1058" s="30">
        <v>0</v>
      </c>
      <c r="L1058" s="36" t="s">
        <v>797</v>
      </c>
      <c r="M1058" s="33"/>
      <c r="N1058" s="33"/>
      <c r="O1058" s="33"/>
      <c r="P1058" s="33"/>
      <c r="Q1058" s="33"/>
      <c r="R1058" s="36">
        <v>5094.46</v>
      </c>
      <c r="S1058" s="36" t="s">
        <v>404</v>
      </c>
      <c r="T1058" s="36" t="s">
        <v>404</v>
      </c>
      <c r="U1058" s="36" t="s">
        <v>404</v>
      </c>
      <c r="V1058" s="36">
        <v>139</v>
      </c>
      <c r="W1058" s="36">
        <v>26650448</v>
      </c>
      <c r="X1058" s="36">
        <v>1</v>
      </c>
      <c r="Y1058" s="36">
        <v>63458</v>
      </c>
      <c r="Z1058" s="37">
        <v>44761.875</v>
      </c>
      <c r="AA1058" s="36" t="s">
        <v>796</v>
      </c>
      <c r="AB1058" s="36">
        <v>0</v>
      </c>
      <c r="AC1058" s="37"/>
      <c r="AD1058" s="37">
        <v>44761.875</v>
      </c>
      <c r="AE1058" s="37">
        <v>23542.875</v>
      </c>
      <c r="AF1058" s="37">
        <v>44062.875</v>
      </c>
      <c r="AG1058" s="37"/>
      <c r="AH1058" s="37">
        <v>41865.875</v>
      </c>
      <c r="AI1058" s="36"/>
      <c r="AJ1058" s="36">
        <v>0</v>
      </c>
      <c r="AK1058" s="36">
        <v>0</v>
      </c>
      <c r="AL1058" s="36">
        <v>0</v>
      </c>
      <c r="AM1058" s="36">
        <v>0</v>
      </c>
      <c r="AN1058" s="36">
        <v>0</v>
      </c>
      <c r="AO1058" s="36">
        <v>0</v>
      </c>
      <c r="AP1058" s="36" t="s">
        <v>389</v>
      </c>
      <c r="AQ1058" s="36">
        <v>94</v>
      </c>
      <c r="AR1058" s="36" t="s">
        <v>798</v>
      </c>
      <c r="AS1058" s="36">
        <v>317682</v>
      </c>
      <c r="AT1058" s="36">
        <v>3176.82</v>
      </c>
      <c r="AU1058" s="36" t="s">
        <v>408</v>
      </c>
      <c r="AV1058" s="43" t="s">
        <v>1079</v>
      </c>
      <c r="AW1058" t="str">
        <f t="shared" si="48"/>
        <v>3104500008519394060WXLDXNXLTXN BXTXNTUXT PXRXXRX5094.46SIMSIMSIM1392665044816345844761.875GP3 - SINTSEP/MA - SINDICATO DOS TRABALHADORES NO044761.87523542.87544062.87541865.875000000AMIL94GP3 - BLUE PLUS 400 QC3176823176.82ATIVORepasse</v>
      </c>
      <c r="AX1058">
        <f t="shared" si="50"/>
        <v>1</v>
      </c>
      <c r="AY1058">
        <v>7</v>
      </c>
      <c r="AZ1058">
        <v>1</v>
      </c>
      <c r="BA1058">
        <f t="shared" si="49"/>
        <v>1</v>
      </c>
    </row>
    <row r="1059" spans="1:53">
      <c r="A1059" s="33"/>
      <c r="B1059" s="33"/>
      <c r="C1059" s="33"/>
      <c r="D1059" s="33"/>
      <c r="E1059" s="33"/>
      <c r="F1059" s="36">
        <v>310450000</v>
      </c>
      <c r="G1059" s="33"/>
      <c r="H1059" s="33"/>
      <c r="I1059" s="33"/>
      <c r="J1059" s="36">
        <v>851939406</v>
      </c>
      <c r="K1059" s="30">
        <v>0</v>
      </c>
      <c r="L1059" s="36" t="s">
        <v>797</v>
      </c>
      <c r="M1059" s="33"/>
      <c r="N1059" s="33"/>
      <c r="O1059" s="33"/>
      <c r="P1059" s="33"/>
      <c r="Q1059" s="33"/>
      <c r="R1059" s="36">
        <v>5094.46</v>
      </c>
      <c r="S1059" s="36" t="s">
        <v>404</v>
      </c>
      <c r="T1059" s="36" t="s">
        <v>404</v>
      </c>
      <c r="U1059" s="36" t="s">
        <v>404</v>
      </c>
      <c r="V1059" s="36">
        <v>139</v>
      </c>
      <c r="W1059" s="36">
        <v>26650448</v>
      </c>
      <c r="X1059" s="36">
        <v>1</v>
      </c>
      <c r="Y1059" s="36">
        <v>63458</v>
      </c>
      <c r="Z1059" s="37">
        <v>44761.875</v>
      </c>
      <c r="AA1059" s="36" t="s">
        <v>796</v>
      </c>
      <c r="AB1059" s="36">
        <v>0</v>
      </c>
      <c r="AC1059" s="37"/>
      <c r="AD1059" s="37">
        <v>44761.875</v>
      </c>
      <c r="AE1059" s="37">
        <v>23542.875</v>
      </c>
      <c r="AF1059" s="37">
        <v>44062.875</v>
      </c>
      <c r="AG1059" s="37"/>
      <c r="AH1059" s="37">
        <v>41865.875</v>
      </c>
      <c r="AI1059" s="36"/>
      <c r="AJ1059" s="36">
        <v>0</v>
      </c>
      <c r="AK1059" s="36">
        <v>0</v>
      </c>
      <c r="AL1059" s="36">
        <v>0</v>
      </c>
      <c r="AM1059" s="36">
        <v>0</v>
      </c>
      <c r="AN1059" s="36">
        <v>0</v>
      </c>
      <c r="AO1059" s="36">
        <v>0</v>
      </c>
      <c r="AP1059" s="36" t="s">
        <v>389</v>
      </c>
      <c r="AQ1059" s="36">
        <v>94</v>
      </c>
      <c r="AR1059" s="36" t="s">
        <v>798</v>
      </c>
      <c r="AS1059" s="36">
        <v>317682</v>
      </c>
      <c r="AT1059" s="36">
        <v>3176.82</v>
      </c>
      <c r="AU1059" s="36" t="s">
        <v>408</v>
      </c>
      <c r="AV1059" s="43" t="s">
        <v>1079</v>
      </c>
      <c r="AW1059" t="str">
        <f t="shared" si="48"/>
        <v>3104500008519394060WXLDXNXLTXN BXTXNTUXT PXRXXRX5094.46SIMSIMSIM1392665044816345844761.875GP3 - SINTSEP/MA - SINDICATO DOS TRABALHADORES NO044761.87523542.87544062.87541865.875000000AMIL94GP3 - BLUE PLUS 400 QC3176823176.82ATIVORepasse</v>
      </c>
      <c r="AX1059">
        <f t="shared" si="50"/>
        <v>1</v>
      </c>
      <c r="AY1059">
        <v>7</v>
      </c>
      <c r="AZ1059">
        <v>1</v>
      </c>
      <c r="BA1059">
        <f t="shared" si="49"/>
        <v>1</v>
      </c>
    </row>
    <row r="1060" spans="1:53">
      <c r="A1060" s="38" t="s">
        <v>349</v>
      </c>
      <c r="B1060" s="38" t="s">
        <v>61</v>
      </c>
      <c r="C1060" s="38" t="s">
        <v>60</v>
      </c>
      <c r="D1060" s="38">
        <v>1104591</v>
      </c>
      <c r="E1060" s="39">
        <v>44787.875</v>
      </c>
      <c r="F1060" s="28">
        <v>311084000</v>
      </c>
      <c r="G1060" s="28" t="s">
        <v>1074</v>
      </c>
      <c r="H1060" s="28" t="s">
        <v>62</v>
      </c>
      <c r="I1060" s="39">
        <v>41973.916666666664</v>
      </c>
      <c r="J1060" s="38">
        <v>852199538</v>
      </c>
      <c r="K1060" s="28">
        <v>0</v>
      </c>
      <c r="L1060" s="38" t="s">
        <v>350</v>
      </c>
      <c r="M1060" s="38">
        <v>0</v>
      </c>
      <c r="N1060" s="38">
        <v>0</v>
      </c>
      <c r="O1060" s="38" t="s">
        <v>339</v>
      </c>
      <c r="P1060" s="38" t="s">
        <v>77</v>
      </c>
      <c r="Q1060" s="38" t="s">
        <v>78</v>
      </c>
      <c r="R1060" s="38">
        <v>1498.64</v>
      </c>
      <c r="S1060" s="33"/>
      <c r="T1060" s="33"/>
      <c r="U1060" s="33"/>
      <c r="V1060" s="33"/>
      <c r="W1060" s="33"/>
      <c r="X1060" s="33"/>
      <c r="Y1060" s="33"/>
      <c r="Z1060" s="40">
        <v>44787.875</v>
      </c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43" t="s">
        <v>1080</v>
      </c>
      <c r="AW1060" t="str">
        <f t="shared" si="48"/>
        <v>630527e3bae0582dc78cfc40630520ea7e0aa107bbd349b9630527e3bae0582dc78cfc3f110459144787.875311084000630520ea7e0aa107bbd349b9311084000R41973.91666666678521995380JXXX GUILHXRMX RUBXM XGUIXR00BLUE 300 PLUS NAC QP PJCA RMens. Titular Faixa Etária Implant.T1498.6444787.875Mensalidade</v>
      </c>
      <c r="AX1060">
        <f t="shared" si="50"/>
        <v>0</v>
      </c>
      <c r="AY1060">
        <v>8</v>
      </c>
      <c r="AZ1060">
        <v>1</v>
      </c>
      <c r="BA1060">
        <f t="shared" si="49"/>
        <v>0</v>
      </c>
    </row>
  </sheetData>
  <autoFilter ref="A1:AU1060" xr:uid="{FA06E741-A682-455F-BE91-C3BDFFFFD42C}"/>
  <sortState xmlns:xlrd2="http://schemas.microsoft.com/office/spreadsheetml/2017/richdata2" ref="A2:AV1060">
    <sortCondition ref="J1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8E0A2-C4BC-4D5F-95D8-E26255CAC95D}">
  <dimension ref="B1:U16"/>
  <sheetViews>
    <sheetView workbookViewId="0">
      <selection activeCell="J5" sqref="J5"/>
    </sheetView>
  </sheetViews>
  <sheetFormatPr defaultRowHeight="15"/>
  <cols>
    <col min="1" max="1" width="2.7109375" style="9" customWidth="1"/>
    <col min="2" max="2" width="27.7109375" style="9" customWidth="1"/>
    <col min="3" max="3" width="2.7109375" style="9" customWidth="1"/>
    <col min="4" max="4" width="40.7109375" style="9" customWidth="1"/>
    <col min="5" max="5" width="10.7109375" style="9" customWidth="1"/>
    <col min="6" max="6" width="2.7109375" style="9" customWidth="1"/>
    <col min="7" max="7" width="27.7109375" style="9" customWidth="1"/>
    <col min="8" max="8" width="2.7109375" style="9" customWidth="1"/>
    <col min="9" max="9" width="40.7109375" style="9" customWidth="1"/>
    <col min="10" max="10" width="10.7109375" style="9" customWidth="1"/>
    <col min="11" max="11" width="2.7109375" style="9" customWidth="1"/>
    <col min="12" max="12" width="27.7109375" style="9" customWidth="1"/>
    <col min="13" max="13" width="2.7109375" style="9" customWidth="1"/>
    <col min="14" max="14" width="40.7109375" style="9" customWidth="1"/>
    <col min="15" max="15" width="10.7109375" style="9" customWidth="1"/>
    <col min="16" max="16" width="2.7109375" style="9" customWidth="1"/>
    <col min="17" max="17" width="27.7109375" style="9" customWidth="1"/>
    <col min="18" max="18" width="2.7109375" style="9" customWidth="1"/>
    <col min="19" max="19" width="40.7109375" style="9" customWidth="1"/>
    <col min="20" max="20" width="10.7109375" style="9" customWidth="1"/>
    <col min="21" max="16384" width="9.140625" style="9"/>
  </cols>
  <sheetData>
    <row r="1" spans="2:21" ht="15.75"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</row>
    <row r="2" spans="2:21" ht="15.75"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</row>
    <row r="3" spans="2:21" ht="15.75"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</row>
    <row r="4" spans="2:21" ht="15.75">
      <c r="B4" s="52" t="s">
        <v>1081</v>
      </c>
      <c r="D4" s="69" t="s">
        <v>1082</v>
      </c>
      <c r="E4" s="69"/>
      <c r="F4" s="51"/>
      <c r="G4" s="52" t="s">
        <v>1081</v>
      </c>
      <c r="H4" s="51"/>
      <c r="I4" s="69" t="s">
        <v>1083</v>
      </c>
      <c r="J4" s="69"/>
      <c r="K4" s="51"/>
      <c r="L4" s="52" t="s">
        <v>1081</v>
      </c>
      <c r="M4" s="51"/>
      <c r="N4" s="69" t="s">
        <v>1084</v>
      </c>
      <c r="O4" s="69"/>
      <c r="P4" s="51"/>
    </row>
    <row r="5" spans="2:21" ht="15.75">
      <c r="B5" s="50" t="s">
        <v>1085</v>
      </c>
      <c r="D5" s="53" t="s">
        <v>1086</v>
      </c>
      <c r="E5" s="54">
        <f>SUM(Acertos!K2:K37)</f>
        <v>36</v>
      </c>
      <c r="F5" s="55"/>
      <c r="G5" s="50" t="s">
        <v>1087</v>
      </c>
      <c r="H5" s="51"/>
      <c r="I5" s="53" t="s">
        <v>1088</v>
      </c>
      <c r="J5" s="54">
        <f>E5+E7+O5</f>
        <v>136</v>
      </c>
      <c r="K5" s="55"/>
      <c r="L5" s="50" t="s">
        <v>1089</v>
      </c>
      <c r="M5" s="51"/>
      <c r="N5" s="56" t="s">
        <v>1090</v>
      </c>
      <c r="O5" s="54">
        <f>COUNTIF(Discrepante!AV2:AV86,"Mensalidade")</f>
        <v>18</v>
      </c>
      <c r="P5" s="55"/>
      <c r="U5" s="57">
        <v>44771.875</v>
      </c>
    </row>
    <row r="6" spans="2:21" ht="15.75">
      <c r="B6" s="50" t="s">
        <v>1091</v>
      </c>
      <c r="D6" s="53" t="s">
        <v>1092</v>
      </c>
      <c r="E6" s="54">
        <f>COUNTIF(Erros!AV2:AV1060,"Repasse")</f>
        <v>977</v>
      </c>
      <c r="F6" s="55"/>
      <c r="G6" s="50" t="s">
        <v>1093</v>
      </c>
      <c r="H6" s="51"/>
      <c r="I6" s="53" t="s">
        <v>1094</v>
      </c>
      <c r="J6" s="54">
        <f>E5+E6+O6</f>
        <v>1080</v>
      </c>
      <c r="K6" s="55"/>
      <c r="L6" s="50" t="s">
        <v>1095</v>
      </c>
      <c r="M6" s="51"/>
      <c r="N6" s="56" t="s">
        <v>1096</v>
      </c>
      <c r="O6" s="54">
        <f>COUNTIF(Discrepante!AV2:AV86,"Repasse")</f>
        <v>67</v>
      </c>
      <c r="P6" s="55"/>
      <c r="U6" s="57">
        <v>44787.875</v>
      </c>
    </row>
    <row r="7" spans="2:21" ht="15.75">
      <c r="B7" s="50" t="s">
        <v>1097</v>
      </c>
      <c r="D7" s="53" t="s">
        <v>1098</v>
      </c>
      <c r="E7" s="54">
        <f>COUNTIF(Erros!AV2:AV1060,"Mensalidade")</f>
        <v>82</v>
      </c>
      <c r="F7" s="55"/>
      <c r="G7" s="50" t="s">
        <v>1099</v>
      </c>
      <c r="H7" s="51"/>
      <c r="I7" s="53" t="s">
        <v>1100</v>
      </c>
      <c r="J7" s="54">
        <f>J5+J6</f>
        <v>1216</v>
      </c>
      <c r="K7" s="55"/>
      <c r="L7" s="50" t="s">
        <v>1101</v>
      </c>
      <c r="M7" s="51"/>
      <c r="N7" s="53" t="s">
        <v>1100</v>
      </c>
      <c r="O7" s="54">
        <f>O5+O6</f>
        <v>85</v>
      </c>
      <c r="P7" s="55"/>
      <c r="U7" s="57">
        <v>7</v>
      </c>
    </row>
    <row r="8" spans="2:21" ht="15.75">
      <c r="B8" s="50" t="s">
        <v>1102</v>
      </c>
      <c r="D8" s="53" t="s">
        <v>1103</v>
      </c>
      <c r="E8" s="54">
        <f>O6+O5</f>
        <v>85</v>
      </c>
      <c r="F8" s="55"/>
      <c r="G8" s="55"/>
      <c r="H8" s="51"/>
      <c r="I8" s="51"/>
      <c r="J8" s="51"/>
      <c r="K8" s="55"/>
      <c r="L8" s="55"/>
      <c r="M8" s="51"/>
      <c r="N8" s="51"/>
      <c r="O8" s="51"/>
      <c r="P8" s="55"/>
      <c r="U8" s="57">
        <v>8</v>
      </c>
    </row>
    <row r="9" spans="2:21" ht="15.75">
      <c r="B9" s="50" t="s">
        <v>1104</v>
      </c>
      <c r="D9" s="53" t="s">
        <v>1105</v>
      </c>
      <c r="E9" s="58">
        <f>E5/J5</f>
        <v>0.26470588235294118</v>
      </c>
      <c r="F9" s="59"/>
      <c r="G9" s="52" t="s">
        <v>1081</v>
      </c>
      <c r="H9" s="51"/>
      <c r="I9" s="69" t="s">
        <v>1106</v>
      </c>
      <c r="J9" s="69"/>
      <c r="K9" s="59"/>
      <c r="L9" s="59"/>
      <c r="M9" s="51"/>
      <c r="N9" s="51"/>
      <c r="O9" s="51"/>
      <c r="P9" s="59"/>
      <c r="U9" s="57">
        <v>7</v>
      </c>
    </row>
    <row r="10" spans="2:21" ht="15.75">
      <c r="B10" s="50" t="s">
        <v>1107</v>
      </c>
      <c r="D10" s="53" t="s">
        <v>1108</v>
      </c>
      <c r="E10" s="58">
        <f>E5/J6</f>
        <v>3.3333333333333333E-2</v>
      </c>
      <c r="F10" s="59"/>
      <c r="G10" s="50" t="s">
        <v>1109</v>
      </c>
      <c r="H10" s="51"/>
      <c r="I10" s="53" t="s">
        <v>1110</v>
      </c>
      <c r="J10" s="53">
        <f>SUMIF(Acertos!$E$2:$E$37,U5,Acertos!$K$2:$K$37)</f>
        <v>23</v>
      </c>
      <c r="K10" s="59"/>
      <c r="L10" s="59"/>
      <c r="M10" s="51"/>
      <c r="N10" s="51"/>
      <c r="O10" s="51"/>
      <c r="P10" s="59"/>
      <c r="U10" s="57">
        <v>8</v>
      </c>
    </row>
    <row r="11" spans="2:21" ht="15.75">
      <c r="B11" s="50" t="s">
        <v>1111</v>
      </c>
      <c r="D11" s="53" t="s">
        <v>1112</v>
      </c>
      <c r="E11" s="58">
        <f>E7/J5</f>
        <v>0.6029411764705882</v>
      </c>
      <c r="F11" s="59"/>
      <c r="G11" s="50" t="s">
        <v>1113</v>
      </c>
      <c r="H11" s="51"/>
      <c r="I11" s="53" t="s">
        <v>1114</v>
      </c>
      <c r="J11" s="53">
        <f>SUMIF(Acertos!$E$2:$E$37,U6,Acertos!$K$2:$K$37)</f>
        <v>13</v>
      </c>
      <c r="K11" s="59"/>
      <c r="L11" s="59"/>
      <c r="M11" s="51"/>
      <c r="N11" s="51"/>
      <c r="O11" s="51"/>
      <c r="P11" s="59"/>
      <c r="Q11" s="59"/>
      <c r="R11" s="51"/>
      <c r="S11" s="51"/>
      <c r="T11" s="51"/>
    </row>
    <row r="12" spans="2:21" ht="15.75">
      <c r="B12" s="50" t="s">
        <v>1115</v>
      </c>
      <c r="D12" s="53" t="s">
        <v>1116</v>
      </c>
      <c r="E12" s="58">
        <f>E6/J6</f>
        <v>0.90462962962962967</v>
      </c>
      <c r="F12" s="59"/>
      <c r="G12" s="50" t="s">
        <v>1117</v>
      </c>
      <c r="H12" s="51"/>
      <c r="I12" s="53" t="s">
        <v>1118</v>
      </c>
      <c r="J12" s="53">
        <f>SUMIF(Erros!$AY$2:$AY$1060,U7,Erros!$AZ$2:$AZ$1060)</f>
        <v>729</v>
      </c>
      <c r="K12" s="59"/>
      <c r="L12" s="59"/>
      <c r="M12" s="51"/>
      <c r="N12" s="51"/>
      <c r="O12" s="51"/>
      <c r="P12" s="59"/>
      <c r="Q12" s="59"/>
      <c r="R12" s="51"/>
      <c r="S12" s="51"/>
      <c r="T12" s="51"/>
    </row>
    <row r="13" spans="2:21" ht="15.75">
      <c r="B13" s="50" t="s">
        <v>1119</v>
      </c>
      <c r="D13" s="53" t="s">
        <v>1120</v>
      </c>
      <c r="E13" s="58">
        <f>O5/J5</f>
        <v>0.13235294117647059</v>
      </c>
      <c r="F13" s="59"/>
      <c r="G13" s="50" t="s">
        <v>1121</v>
      </c>
      <c r="H13" s="51"/>
      <c r="I13" s="53" t="s">
        <v>1122</v>
      </c>
      <c r="J13" s="53">
        <f>SUMIF(Erros!$AY$2:$AY$1060,U8,Erros!$AZ$2:$AZ$1060)</f>
        <v>330</v>
      </c>
      <c r="K13" s="59"/>
      <c r="L13" s="59"/>
      <c r="M13" s="51"/>
      <c r="N13" s="51"/>
      <c r="O13" s="51"/>
      <c r="P13" s="59"/>
      <c r="Q13" s="59"/>
      <c r="R13" s="51"/>
      <c r="S13" s="51"/>
      <c r="T13" s="51"/>
    </row>
    <row r="14" spans="2:21" ht="15.75">
      <c r="B14" s="50" t="s">
        <v>1123</v>
      </c>
      <c r="D14" s="53" t="s">
        <v>1124</v>
      </c>
      <c r="E14" s="58">
        <f>O6/J6</f>
        <v>6.2037037037037036E-2</v>
      </c>
      <c r="F14" s="59"/>
      <c r="G14" s="50" t="s">
        <v>1125</v>
      </c>
      <c r="H14" s="51"/>
      <c r="I14" s="53" t="s">
        <v>1126</v>
      </c>
      <c r="J14" s="53">
        <f>SUMIF(Discrepante!$AY$2:$AY$1060,U9,Discrepante!$AZ$2:$AZ$1060)</f>
        <v>73</v>
      </c>
      <c r="K14" s="59"/>
      <c r="L14" s="59"/>
      <c r="M14" s="51"/>
      <c r="N14" s="51"/>
      <c r="O14" s="51"/>
      <c r="P14" s="59"/>
      <c r="Q14" s="59"/>
      <c r="R14" s="51"/>
      <c r="S14" s="51"/>
      <c r="T14" s="51"/>
    </row>
    <row r="15" spans="2:21" ht="15.75">
      <c r="D15" s="51"/>
      <c r="E15" s="51"/>
      <c r="F15" s="51"/>
      <c r="G15" s="50" t="s">
        <v>1127</v>
      </c>
      <c r="H15" s="51"/>
      <c r="I15" s="53" t="s">
        <v>1128</v>
      </c>
      <c r="J15" s="53">
        <f>SUMIF(Discrepante!$AY$2:$AY$1060,U10,Discrepante!$AZ$2:$AZ$1060)</f>
        <v>12</v>
      </c>
      <c r="K15" s="51"/>
      <c r="L15" s="51"/>
      <c r="M15" s="51"/>
      <c r="N15" s="51"/>
      <c r="O15" s="51"/>
      <c r="P15" s="51"/>
      <c r="Q15" s="51"/>
      <c r="R15" s="51"/>
      <c r="S15" s="51"/>
      <c r="T15" s="51"/>
    </row>
    <row r="16" spans="2:21" ht="15" customHeight="1"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</row>
  </sheetData>
  <mergeCells count="4">
    <mergeCell ref="I4:J4"/>
    <mergeCell ref="N4:O4"/>
    <mergeCell ref="D4:E4"/>
    <mergeCell ref="I9:J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92CE4-9C01-4BD8-83CD-029F88FA24B3}">
  <dimension ref="B3:P118"/>
  <sheetViews>
    <sheetView tabSelected="1" topLeftCell="D88" zoomScaleNormal="100" workbookViewId="0">
      <selection activeCell="R12" sqref="R12"/>
    </sheetView>
  </sheetViews>
  <sheetFormatPr defaultRowHeight="15"/>
  <cols>
    <col min="1" max="1" width="2.7109375" style="9" customWidth="1"/>
    <col min="2" max="2" width="20.140625" style="9" bestFit="1" customWidth="1"/>
    <col min="3" max="3" width="2.7109375" style="9" customWidth="1"/>
    <col min="4" max="4" width="40.7109375" style="9" customWidth="1"/>
    <col min="5" max="5" width="18.28515625" style="9" bestFit="1" customWidth="1"/>
    <col min="6" max="6" width="2.7109375" style="9" customWidth="1"/>
    <col min="7" max="7" width="23.42578125" style="9" bestFit="1" customWidth="1"/>
    <col min="8" max="8" width="2.7109375" style="9" customWidth="1"/>
    <col min="9" max="9" width="40.7109375" style="9" customWidth="1"/>
    <col min="10" max="10" width="9.7109375" style="9" customWidth="1"/>
    <col min="11" max="11" width="2.7109375" style="9" customWidth="1"/>
    <col min="12" max="12" width="25.85546875" style="9" bestFit="1" customWidth="1"/>
    <col min="13" max="13" width="2.7109375" style="9" customWidth="1"/>
    <col min="14" max="14" width="40.7109375" style="9" customWidth="1"/>
    <col min="15" max="15" width="45.7109375" style="9" bestFit="1" customWidth="1"/>
    <col min="16" max="16384" width="9.140625" style="9"/>
  </cols>
  <sheetData>
    <row r="3" spans="2:16" ht="15.75"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4" spans="2:16" ht="15.75">
      <c r="B4" s="64" t="s">
        <v>1081</v>
      </c>
      <c r="D4" s="69" t="s">
        <v>1082</v>
      </c>
      <c r="E4" s="69"/>
      <c r="F4" s="51"/>
      <c r="G4" s="64" t="s">
        <v>1081</v>
      </c>
      <c r="H4" s="51"/>
      <c r="I4" s="69" t="s">
        <v>1083</v>
      </c>
      <c r="J4" s="69"/>
      <c r="K4" s="51"/>
      <c r="L4" s="64" t="s">
        <v>1081</v>
      </c>
      <c r="M4" s="51"/>
      <c r="N4" s="69" t="s">
        <v>1084</v>
      </c>
      <c r="O4" s="69"/>
      <c r="P4" s="51"/>
    </row>
    <row r="5" spans="2:16" ht="15.75">
      <c r="B5" s="63" t="s">
        <v>1085</v>
      </c>
      <c r="D5" s="53" t="s">
        <v>1086</v>
      </c>
      <c r="E5" s="54">
        <f>Saídas!E5</f>
        <v>36</v>
      </c>
      <c r="F5" s="55"/>
      <c r="G5" s="63" t="s">
        <v>1087</v>
      </c>
      <c r="H5" s="51"/>
      <c r="I5" s="53" t="s">
        <v>1088</v>
      </c>
      <c r="J5" s="54">
        <f>Saídas!J5</f>
        <v>136</v>
      </c>
      <c r="K5" s="55"/>
      <c r="L5" s="63" t="s">
        <v>1089</v>
      </c>
      <c r="M5" s="51"/>
      <c r="N5" s="56" t="s">
        <v>1090</v>
      </c>
      <c r="O5" s="54">
        <f>Saídas!O5</f>
        <v>18</v>
      </c>
      <c r="P5" s="55"/>
    </row>
    <row r="6" spans="2:16" ht="15.75">
      <c r="B6" s="63" t="s">
        <v>1091</v>
      </c>
      <c r="D6" s="53" t="s">
        <v>1092</v>
      </c>
      <c r="E6" s="54">
        <f>Saídas!E6</f>
        <v>977</v>
      </c>
      <c r="F6" s="55"/>
      <c r="G6" s="63" t="s">
        <v>1093</v>
      </c>
      <c r="H6" s="51"/>
      <c r="I6" s="53" t="s">
        <v>1094</v>
      </c>
      <c r="J6" s="54">
        <f>Saídas!J6</f>
        <v>1080</v>
      </c>
      <c r="K6" s="55"/>
      <c r="L6" s="63" t="s">
        <v>1095</v>
      </c>
      <c r="M6" s="51"/>
      <c r="N6" s="56" t="s">
        <v>1096</v>
      </c>
      <c r="O6" s="54">
        <f>Saídas!O6</f>
        <v>67</v>
      </c>
      <c r="P6" s="55"/>
    </row>
    <row r="7" spans="2:16" ht="15.75">
      <c r="B7" s="63" t="s">
        <v>1097</v>
      </c>
      <c r="D7" s="53" t="s">
        <v>1098</v>
      </c>
      <c r="E7" s="54">
        <f>Saídas!E7</f>
        <v>82</v>
      </c>
      <c r="F7" s="55"/>
      <c r="G7" s="63" t="s">
        <v>1099</v>
      </c>
      <c r="H7" s="51"/>
      <c r="I7" s="53" t="s">
        <v>1100</v>
      </c>
      <c r="J7" s="54">
        <f>Saídas!J7</f>
        <v>1216</v>
      </c>
      <c r="K7" s="55"/>
      <c r="L7" s="63" t="s">
        <v>1101</v>
      </c>
      <c r="M7" s="51"/>
      <c r="N7" s="53" t="s">
        <v>1100</v>
      </c>
      <c r="O7" s="54">
        <f>Saídas!O7</f>
        <v>85</v>
      </c>
      <c r="P7" s="55"/>
    </row>
    <row r="8" spans="2:16" ht="15.75">
      <c r="B8" s="63" t="s">
        <v>1102</v>
      </c>
      <c r="D8" s="53" t="s">
        <v>1103</v>
      </c>
      <c r="E8" s="54">
        <f>Saídas!E8</f>
        <v>85</v>
      </c>
      <c r="F8" s="55"/>
      <c r="G8" s="65"/>
      <c r="H8" s="51"/>
      <c r="I8" s="51"/>
      <c r="J8" s="51"/>
      <c r="K8" s="55"/>
      <c r="L8" s="65"/>
      <c r="M8" s="51"/>
      <c r="N8" s="61" t="s">
        <v>1129</v>
      </c>
      <c r="O8" s="61" t="s">
        <v>1130</v>
      </c>
      <c r="P8" s="55"/>
    </row>
    <row r="9" spans="2:16" ht="15.75">
      <c r="B9" s="63" t="s">
        <v>1104</v>
      </c>
      <c r="D9" s="53" t="s">
        <v>1105</v>
      </c>
      <c r="E9" s="60">
        <f>Saídas!E9</f>
        <v>0.26470588235294118</v>
      </c>
      <c r="F9" s="59"/>
      <c r="G9" s="64" t="s">
        <v>1081</v>
      </c>
      <c r="H9" s="51"/>
      <c r="I9" s="69" t="s">
        <v>1106</v>
      </c>
      <c r="J9" s="69"/>
      <c r="K9" s="59"/>
      <c r="L9" s="64" t="s">
        <v>1081</v>
      </c>
      <c r="M9" s="51"/>
      <c r="N9" s="69" t="s">
        <v>1131</v>
      </c>
      <c r="O9" s="69"/>
      <c r="P9" s="59"/>
    </row>
    <row r="10" spans="2:16" ht="15.75">
      <c r="B10" s="63" t="s">
        <v>1107</v>
      </c>
      <c r="D10" s="53" t="s">
        <v>1108</v>
      </c>
      <c r="E10" s="60">
        <f>Saídas!E10</f>
        <v>3.3333333333333333E-2</v>
      </c>
      <c r="F10" s="59"/>
      <c r="G10" s="63" t="s">
        <v>1109</v>
      </c>
      <c r="H10" s="51"/>
      <c r="I10" s="53" t="s">
        <v>1110</v>
      </c>
      <c r="J10" s="53">
        <f>Saídas!J10</f>
        <v>23</v>
      </c>
      <c r="K10" s="59"/>
      <c r="L10" s="63" t="s">
        <v>1132</v>
      </c>
      <c r="M10" s="51"/>
      <c r="N10" s="56" t="s">
        <v>1133</v>
      </c>
      <c r="O10">
        <v>291305148</v>
      </c>
      <c r="P10" s="59"/>
    </row>
    <row r="11" spans="2:16" ht="15.75">
      <c r="B11" s="63" t="s">
        <v>1111</v>
      </c>
      <c r="D11" s="53" t="s">
        <v>1112</v>
      </c>
      <c r="E11" s="60">
        <f>Saídas!E11</f>
        <v>0.6029411764705882</v>
      </c>
      <c r="F11" s="59"/>
      <c r="G11" s="63" t="s">
        <v>1113</v>
      </c>
      <c r="H11" s="51"/>
      <c r="I11" s="53" t="s">
        <v>1114</v>
      </c>
      <c r="J11" s="53">
        <f>Saídas!J11</f>
        <v>13</v>
      </c>
      <c r="K11" s="59"/>
      <c r="L11" s="63"/>
      <c r="M11" s="51"/>
      <c r="N11" s="53" t="s">
        <v>1046</v>
      </c>
      <c r="O11" s="62" t="str">
        <f>VLOOKUP(O$10,Planilha_Trabalho!$H$2:$AS$1217,35,FALSE)</f>
        <v>AMIL 700 QP NACIONAL R PJCA</v>
      </c>
      <c r="P11" s="59"/>
    </row>
    <row r="12" spans="2:16" ht="15.75">
      <c r="B12" s="63" t="s">
        <v>1115</v>
      </c>
      <c r="D12" s="53" t="s">
        <v>1116</v>
      </c>
      <c r="E12" s="60">
        <f>Saídas!E12</f>
        <v>0.90462962962962967</v>
      </c>
      <c r="F12" s="59"/>
      <c r="G12" s="63" t="s">
        <v>1117</v>
      </c>
      <c r="H12" s="51"/>
      <c r="I12" s="53" t="s">
        <v>1118</v>
      </c>
      <c r="J12" s="53">
        <f>Saídas!J12</f>
        <v>729</v>
      </c>
      <c r="K12" s="59"/>
      <c r="L12" s="63"/>
      <c r="M12" s="51"/>
      <c r="N12" s="53" t="s">
        <v>1048</v>
      </c>
      <c r="O12" s="54" t="str">
        <f>VLOOKUP($O$10,'affix_repasse_bronze (2)'!$R$4:$AK$1083,17,FALSE)</f>
        <v>ATIVO</v>
      </c>
      <c r="P12" s="59"/>
    </row>
    <row r="13" spans="2:16" ht="15.75">
      <c r="B13" s="63" t="s">
        <v>1119</v>
      </c>
      <c r="D13" s="53" t="s">
        <v>1120</v>
      </c>
      <c r="E13" s="60">
        <f>Saídas!E13</f>
        <v>0.13235294117647059</v>
      </c>
      <c r="F13" s="59"/>
      <c r="G13" s="63" t="s">
        <v>1121</v>
      </c>
      <c r="H13" s="51"/>
      <c r="I13" s="53" t="s">
        <v>1122</v>
      </c>
      <c r="J13" s="53">
        <f>Saídas!J13</f>
        <v>330</v>
      </c>
      <c r="K13" s="59"/>
      <c r="L13" s="63" t="s">
        <v>1134</v>
      </c>
      <c r="M13" s="51"/>
      <c r="N13" s="53" t="s">
        <v>1086</v>
      </c>
      <c r="O13" s="54">
        <f>COUNTIF(Acertos!J2:J37,'Relatorios BR'!O10)</f>
        <v>1</v>
      </c>
      <c r="P13" s="59"/>
    </row>
    <row r="14" spans="2:16" ht="15.75">
      <c r="B14" s="63" t="s">
        <v>1123</v>
      </c>
      <c r="D14" s="53" t="s">
        <v>1124</v>
      </c>
      <c r="E14" s="60">
        <f>Saídas!E14</f>
        <v>6.2037037037037036E-2</v>
      </c>
      <c r="F14" s="59"/>
      <c r="G14" s="63" t="s">
        <v>1125</v>
      </c>
      <c r="H14" s="51"/>
      <c r="I14" s="53" t="s">
        <v>1126</v>
      </c>
      <c r="J14" s="53">
        <f>Saídas!J14</f>
        <v>73</v>
      </c>
      <c r="K14" s="59"/>
      <c r="L14" s="63" t="s">
        <v>1135</v>
      </c>
      <c r="M14" s="51"/>
      <c r="N14" s="53" t="s">
        <v>1136</v>
      </c>
      <c r="O14" s="54">
        <f>COUNTIF(Erros!J2:J1060,'Relatorios BR'!O10)</f>
        <v>0</v>
      </c>
      <c r="P14" s="59"/>
    </row>
    <row r="15" spans="2:16" ht="15.75">
      <c r="D15" s="51"/>
      <c r="E15" s="51"/>
      <c r="F15" s="51"/>
      <c r="G15" s="63" t="s">
        <v>1127</v>
      </c>
      <c r="H15" s="51"/>
      <c r="I15" s="53" t="s">
        <v>1128</v>
      </c>
      <c r="J15" s="53">
        <f>Saídas!J15</f>
        <v>12</v>
      </c>
      <c r="K15" s="51"/>
      <c r="L15" s="63" t="s">
        <v>1137</v>
      </c>
      <c r="M15" s="51"/>
      <c r="N15" s="53" t="s">
        <v>1084</v>
      </c>
      <c r="O15" s="54">
        <f>COUNTIF(Discrepante!J2:J86,'Relatorios BR'!O10)</f>
        <v>2</v>
      </c>
      <c r="P15" s="51"/>
    </row>
    <row r="16" spans="2:16" ht="15.75">
      <c r="B16" s="64" t="s">
        <v>1081</v>
      </c>
      <c r="D16" s="69" t="s">
        <v>1138</v>
      </c>
      <c r="E16" s="69"/>
      <c r="F16" s="51"/>
      <c r="G16" s="51"/>
      <c r="H16" s="51"/>
      <c r="I16" s="51"/>
      <c r="J16" s="51"/>
      <c r="K16" s="51"/>
      <c r="L16" s="63" t="s">
        <v>1139</v>
      </c>
      <c r="M16" s="51"/>
      <c r="N16" s="53" t="s">
        <v>1086</v>
      </c>
      <c r="O16" s="66">
        <f>SUMIF(Acertos!J2:J37,O10,Acertos!R2:R37)</f>
        <v>3892.76</v>
      </c>
      <c r="P16" s="51"/>
    </row>
    <row r="17" spans="2:15" ht="15.75">
      <c r="B17" s="63" t="s">
        <v>1140</v>
      </c>
      <c r="D17" s="53" t="s">
        <v>1086</v>
      </c>
      <c r="E17" s="66">
        <f>SUM(Acertos!AT2:AT37)</f>
        <v>69944.059999999983</v>
      </c>
      <c r="I17" s="69" t="s">
        <v>1141</v>
      </c>
      <c r="J17" s="69"/>
      <c r="L17" s="63" t="s">
        <v>1142</v>
      </c>
      <c r="N17" s="53" t="s">
        <v>1092</v>
      </c>
      <c r="O17" s="66">
        <f>SUMIFS(Erros!$R$2:$R$1060,Erros!$J$2:$J$1060,O$10,Erros!$AV$2:$AV$1060,"Repasse")</f>
        <v>0</v>
      </c>
    </row>
    <row r="18" spans="2:15" ht="15.75">
      <c r="B18" s="63" t="s">
        <v>1143</v>
      </c>
      <c r="D18" s="53" t="s">
        <v>1092</v>
      </c>
      <c r="E18" s="66">
        <f>SUMIF(Erros!AV2:AV1060,"Repasse",Erros!R2:R1060)</f>
        <v>1692299.6899999976</v>
      </c>
      <c r="G18" s="9" t="s">
        <v>1144</v>
      </c>
      <c r="I18" s="53" t="s">
        <v>1086</v>
      </c>
      <c r="J18" s="54">
        <f>COUNTIF(Acertos!AV2:AV37,0)</f>
        <v>36</v>
      </c>
      <c r="L18" s="63" t="s">
        <v>1145</v>
      </c>
      <c r="N18" s="53" t="s">
        <v>1098</v>
      </c>
      <c r="O18" s="66">
        <f>SUMIFS(Erros!$R$2:$R$1060,Erros!$J$2:$J$1060,O$10,Erros!$AV$2:$AV$1060,"Mensalidade")</f>
        <v>0</v>
      </c>
    </row>
    <row r="19" spans="2:15" ht="15.75">
      <c r="B19" s="63" t="s">
        <v>1146</v>
      </c>
      <c r="D19" s="53" t="s">
        <v>1098</v>
      </c>
      <c r="E19" s="66">
        <f>SUMIF(Erros!AV2:AV1060,"Mensalidade",Erros!R2:R1060)</f>
        <v>106283.66000000005</v>
      </c>
      <c r="G19" s="9" t="s">
        <v>1147</v>
      </c>
      <c r="I19" s="53" t="s">
        <v>1092</v>
      </c>
      <c r="J19" s="54">
        <f>COUNTIFS(Erros!$BA$2:$BA$1060,0,Erros!$AV$2:$AV$1060,"Repasse")</f>
        <v>501</v>
      </c>
      <c r="L19" s="63" t="s">
        <v>1148</v>
      </c>
      <c r="N19" s="53" t="s">
        <v>1149</v>
      </c>
      <c r="O19" s="66">
        <f>SUMIFS(Discrepante!$R$2:$R$86,Discrepante!$J$2:$J$86,O$10,Discrepante!$AV$2:$AV$86,"Repasse")</f>
        <v>0</v>
      </c>
    </row>
    <row r="20" spans="2:15" ht="15.75">
      <c r="B20" s="63" t="s">
        <v>1150</v>
      </c>
      <c r="D20" s="53" t="s">
        <v>1151</v>
      </c>
      <c r="E20" s="66">
        <f>E21+E22</f>
        <v>125183.47</v>
      </c>
      <c r="G20" s="9" t="s">
        <v>1152</v>
      </c>
      <c r="I20" s="53" t="s">
        <v>1098</v>
      </c>
      <c r="J20" s="54">
        <f>COUNTIFS(Erros!$BA$2:$BA$1060,0,Erros!$AV$2:$AV$1060,"Mensalidade")</f>
        <v>78</v>
      </c>
      <c r="L20" s="63" t="s">
        <v>1153</v>
      </c>
      <c r="N20" s="53" t="s">
        <v>1154</v>
      </c>
      <c r="O20" s="66">
        <f>SUMIFS(Discrepante!$R$2:$R$86,Discrepante!$J$2:$J$86,O$10,Discrepante!$AV$2:$AV$86,"Mensalidade")</f>
        <v>7785.52</v>
      </c>
    </row>
    <row r="21" spans="2:15" ht="15.75">
      <c r="B21" s="63" t="s">
        <v>1155</v>
      </c>
      <c r="D21" s="53" t="s">
        <v>1149</v>
      </c>
      <c r="E21" s="66">
        <f>SUMIF(Discrepante!AV2:AV1060,"Repasse",Discrepante!R2:R1060)</f>
        <v>87254.84</v>
      </c>
      <c r="G21" s="9" t="s">
        <v>1156</v>
      </c>
      <c r="I21" s="53" t="s">
        <v>1150</v>
      </c>
      <c r="J21" s="54">
        <f>COUNTIF(Discrepante!BA2:BA86,0)</f>
        <v>35</v>
      </c>
    </row>
    <row r="22" spans="2:15" ht="15.75">
      <c r="B22" s="63" t="s">
        <v>1157</v>
      </c>
      <c r="D22" s="53" t="s">
        <v>1154</v>
      </c>
      <c r="E22" s="66">
        <f>SUMIF(Discrepante!AV2:AV1060,"Mensalidade",Discrepante!R2:R1060)</f>
        <v>37928.629999999997</v>
      </c>
      <c r="G22" s="9" t="s">
        <v>1158</v>
      </c>
      <c r="I22" s="53" t="s">
        <v>1159</v>
      </c>
      <c r="J22" s="54">
        <f>COUNTIF(Planilha_Trabalho!AV2:AV1217,0)</f>
        <v>624</v>
      </c>
      <c r="N22" s="73" t="s">
        <v>1160</v>
      </c>
      <c r="O22" s="73"/>
    </row>
    <row r="23" spans="2:15">
      <c r="L23" s="63"/>
      <c r="N23" s="63" t="s">
        <v>1161</v>
      </c>
      <c r="O23" s="63">
        <v>291238688</v>
      </c>
    </row>
    <row r="24" spans="2:15">
      <c r="L24" s="63"/>
      <c r="N24" s="63" t="s">
        <v>1150</v>
      </c>
      <c r="O24" s="63">
        <v>74953220</v>
      </c>
    </row>
    <row r="25" spans="2:15">
      <c r="L25" s="63"/>
      <c r="N25" s="63" t="s">
        <v>1162</v>
      </c>
      <c r="O25" s="63">
        <v>852199538</v>
      </c>
    </row>
    <row r="26" spans="2:15">
      <c r="L26" s="63"/>
      <c r="N26" s="63" t="s">
        <v>1163</v>
      </c>
      <c r="O26" s="63">
        <v>131737643</v>
      </c>
    </row>
    <row r="27" spans="2:15" ht="15.75">
      <c r="L27" s="63"/>
      <c r="N27" s="51"/>
    </row>
    <row r="28" spans="2:15" ht="15.75">
      <c r="L28" s="63"/>
      <c r="N28" s="51"/>
      <c r="O28" s="55"/>
    </row>
    <row r="29" spans="2:15" ht="15.75">
      <c r="L29" s="63"/>
      <c r="N29" s="51"/>
      <c r="O29" s="55"/>
    </row>
    <row r="30" spans="2:15" ht="15.75">
      <c r="L30" s="63"/>
      <c r="N30" s="51"/>
      <c r="O30" s="55"/>
    </row>
    <row r="31" spans="2:15" ht="15.75">
      <c r="L31" s="63"/>
      <c r="N31" s="51"/>
      <c r="O31" s="55"/>
    </row>
    <row r="32" spans="2:15" ht="15.75">
      <c r="L32" s="63"/>
      <c r="N32" s="51"/>
      <c r="O32" s="55"/>
    </row>
    <row r="33" spans="12:15" ht="15.75">
      <c r="L33" s="63"/>
      <c r="N33" s="51"/>
      <c r="O33" s="55"/>
    </row>
    <row r="34" spans="12:15" ht="15.75">
      <c r="L34" s="63"/>
      <c r="N34" s="51"/>
      <c r="O34" s="55"/>
    </row>
    <row r="35" spans="12:15" ht="15.75">
      <c r="L35" s="63"/>
      <c r="N35" s="51"/>
      <c r="O35" s="55"/>
    </row>
    <row r="36" spans="12:15" ht="15.75">
      <c r="L36" s="63"/>
      <c r="N36" s="51"/>
      <c r="O36" s="55"/>
    </row>
    <row r="37" spans="12:15" ht="15.75">
      <c r="L37" s="63"/>
      <c r="N37" s="51"/>
      <c r="O37" s="55"/>
    </row>
    <row r="38" spans="12:15" ht="15.75">
      <c r="L38" s="63"/>
      <c r="N38" s="51"/>
      <c r="O38" s="55"/>
    </row>
    <row r="39" spans="12:15" ht="15.75">
      <c r="L39" s="63"/>
      <c r="N39" s="51"/>
      <c r="O39" s="55"/>
    </row>
    <row r="40" spans="12:15" ht="15.75">
      <c r="L40" s="63"/>
      <c r="N40" s="51"/>
      <c r="O40" s="55"/>
    </row>
    <row r="41" spans="12:15" ht="15.75">
      <c r="L41" s="63"/>
      <c r="N41" s="51"/>
      <c r="O41" s="55"/>
    </row>
    <row r="42" spans="12:15" ht="15.75">
      <c r="L42" s="63"/>
      <c r="N42" s="51"/>
      <c r="O42" s="55"/>
    </row>
    <row r="43" spans="12:15" ht="15.75">
      <c r="L43" s="63"/>
      <c r="N43" s="51"/>
      <c r="O43" s="55"/>
    </row>
    <row r="44" spans="12:15" ht="15.75">
      <c r="L44" s="63"/>
      <c r="N44" s="51"/>
      <c r="O44" s="55"/>
    </row>
    <row r="45" spans="12:15" ht="15.75">
      <c r="L45" s="63"/>
      <c r="N45" s="51"/>
      <c r="O45" s="55"/>
    </row>
    <row r="50" spans="2:14">
      <c r="B50" s="72" t="s">
        <v>1164</v>
      </c>
      <c r="C50" s="72"/>
      <c r="D50" s="72"/>
      <c r="E50" s="72"/>
      <c r="F50" s="72"/>
      <c r="G50" s="72" t="s">
        <v>1165</v>
      </c>
      <c r="H50" s="72"/>
      <c r="I50" s="72"/>
      <c r="J50" s="72"/>
      <c r="K50" s="72"/>
      <c r="L50" s="72"/>
      <c r="N50" s="67" t="s">
        <v>1166</v>
      </c>
    </row>
    <row r="51" spans="2:14">
      <c r="B51" s="71" t="s">
        <v>1167</v>
      </c>
      <c r="C51" s="71"/>
      <c r="D51" s="71"/>
      <c r="E51" s="71"/>
      <c r="F51" s="71"/>
      <c r="G51" s="71" t="s">
        <v>1168</v>
      </c>
      <c r="H51" s="71"/>
      <c r="I51" s="71"/>
      <c r="J51" s="71"/>
      <c r="K51" s="71"/>
      <c r="L51" s="71"/>
      <c r="N51" s="9" t="s">
        <v>1169</v>
      </c>
    </row>
    <row r="52" spans="2:14">
      <c r="B52" s="70" t="s">
        <v>1170</v>
      </c>
      <c r="C52" s="70"/>
      <c r="D52" s="70"/>
      <c r="E52" s="70"/>
      <c r="F52" s="70"/>
      <c r="G52" s="71" t="s">
        <v>1171</v>
      </c>
      <c r="H52" s="71"/>
      <c r="I52" s="71"/>
      <c r="J52" s="71"/>
      <c r="K52" s="71"/>
      <c r="L52" s="71"/>
      <c r="N52" s="9" t="s">
        <v>1172</v>
      </c>
    </row>
    <row r="53" spans="2:14">
      <c r="B53" s="70" t="s">
        <v>1173</v>
      </c>
      <c r="C53" s="70"/>
      <c r="D53" s="70"/>
      <c r="E53" s="70"/>
      <c r="F53" s="70"/>
      <c r="G53" s="71" t="s">
        <v>1174</v>
      </c>
      <c r="H53" s="71"/>
      <c r="I53" s="71"/>
      <c r="J53" s="71"/>
      <c r="K53" s="71"/>
      <c r="L53" s="71"/>
      <c r="N53" s="9" t="s">
        <v>1175</v>
      </c>
    </row>
    <row r="54" spans="2:14">
      <c r="B54" s="70" t="s">
        <v>1176</v>
      </c>
      <c r="C54" s="70"/>
      <c r="D54" s="70"/>
      <c r="E54" s="70"/>
      <c r="F54" s="70"/>
      <c r="G54" s="71" t="s">
        <v>1177</v>
      </c>
      <c r="H54" s="71"/>
      <c r="I54" s="71"/>
      <c r="J54" s="71"/>
      <c r="K54" s="71"/>
      <c r="L54" s="71"/>
      <c r="N54" s="9" t="s">
        <v>1178</v>
      </c>
    </row>
    <row r="55" spans="2:14">
      <c r="B55" s="70" t="s">
        <v>1179</v>
      </c>
      <c r="C55" s="70"/>
      <c r="D55" s="70"/>
      <c r="E55" s="70"/>
      <c r="F55" s="70"/>
      <c r="G55" s="71" t="s">
        <v>1180</v>
      </c>
      <c r="H55" s="71"/>
      <c r="I55" s="71"/>
      <c r="J55" s="71"/>
      <c r="K55" s="71"/>
      <c r="L55" s="71"/>
      <c r="N55" s="9" t="s">
        <v>1181</v>
      </c>
    </row>
    <row r="56" spans="2:14">
      <c r="G56" s="71" t="s">
        <v>1182</v>
      </c>
      <c r="H56" s="71"/>
      <c r="I56" s="71"/>
      <c r="J56" s="71"/>
      <c r="K56" s="71"/>
      <c r="L56" s="71"/>
      <c r="N56" s="9" t="s">
        <v>1183</v>
      </c>
    </row>
    <row r="57" spans="2:14">
      <c r="G57" s="71" t="s">
        <v>1184</v>
      </c>
      <c r="H57" s="71"/>
      <c r="I57" s="71"/>
      <c r="J57" s="71"/>
      <c r="K57" s="71"/>
      <c r="L57" s="71"/>
      <c r="N57" s="9" t="s">
        <v>1185</v>
      </c>
    </row>
    <row r="82" spans="2:14">
      <c r="B82" s="72" t="s">
        <v>1186</v>
      </c>
      <c r="C82" s="72"/>
      <c r="D82" s="72"/>
      <c r="E82" s="72"/>
      <c r="F82" s="72"/>
      <c r="G82" s="72" t="s">
        <v>1187</v>
      </c>
      <c r="H82" s="72"/>
      <c r="I82" s="72"/>
      <c r="J82" s="72"/>
      <c r="K82" s="72"/>
      <c r="L82" s="72"/>
      <c r="N82" s="67" t="s">
        <v>1188</v>
      </c>
    </row>
    <row r="83" spans="2:14">
      <c r="B83" s="71" t="s">
        <v>1189</v>
      </c>
      <c r="C83" s="71"/>
      <c r="D83" s="71"/>
      <c r="E83" s="71"/>
      <c r="F83" s="71"/>
      <c r="G83" s="71" t="s">
        <v>1190</v>
      </c>
      <c r="H83" s="71"/>
      <c r="I83" s="71"/>
      <c r="J83" s="71"/>
      <c r="K83" s="71"/>
      <c r="L83" s="71"/>
      <c r="N83" s="9" t="s">
        <v>1191</v>
      </c>
    </row>
    <row r="84" spans="2:14">
      <c r="B84" s="70" t="s">
        <v>1192</v>
      </c>
      <c r="C84" s="70"/>
      <c r="D84" s="70"/>
      <c r="E84" s="70"/>
      <c r="F84" s="70"/>
      <c r="G84" s="71" t="s">
        <v>1193</v>
      </c>
      <c r="H84" s="71"/>
      <c r="I84" s="71"/>
      <c r="J84" s="71"/>
      <c r="K84" s="71"/>
      <c r="L84" s="71"/>
      <c r="N84" s="9" t="s">
        <v>1194</v>
      </c>
    </row>
    <row r="85" spans="2:14">
      <c r="B85" s="70" t="s">
        <v>1195</v>
      </c>
      <c r="C85" s="70"/>
      <c r="D85" s="70"/>
      <c r="E85" s="70"/>
      <c r="F85" s="70"/>
      <c r="G85" s="71" t="s">
        <v>1196</v>
      </c>
      <c r="H85" s="71"/>
      <c r="I85" s="71"/>
      <c r="J85" s="71"/>
      <c r="K85" s="71"/>
      <c r="L85" s="71"/>
      <c r="N85" s="9" t="s">
        <v>1197</v>
      </c>
    </row>
    <row r="86" spans="2:14">
      <c r="B86" s="70" t="s">
        <v>1198</v>
      </c>
      <c r="C86" s="70"/>
      <c r="D86" s="70"/>
      <c r="E86" s="70"/>
      <c r="F86" s="70"/>
      <c r="G86" s="71" t="s">
        <v>1199</v>
      </c>
      <c r="H86" s="71"/>
      <c r="I86" s="71"/>
      <c r="J86" s="71"/>
      <c r="K86" s="71"/>
      <c r="L86" s="71"/>
      <c r="N86" s="9" t="s">
        <v>1200</v>
      </c>
    </row>
    <row r="87" spans="2:14">
      <c r="B87" s="70"/>
      <c r="C87" s="70"/>
      <c r="D87" s="70"/>
      <c r="E87" s="70"/>
      <c r="F87" s="70"/>
      <c r="G87" s="71"/>
      <c r="H87" s="71"/>
      <c r="I87" s="71"/>
      <c r="J87" s="71"/>
      <c r="K87" s="71"/>
      <c r="L87" s="71"/>
      <c r="N87" s="9" t="s">
        <v>1201</v>
      </c>
    </row>
    <row r="88" spans="2:14">
      <c r="G88" s="71"/>
      <c r="H88" s="71"/>
      <c r="I88" s="71"/>
      <c r="J88" s="71"/>
      <c r="K88" s="71"/>
      <c r="L88" s="71"/>
    </row>
    <row r="89" spans="2:14">
      <c r="G89" s="71"/>
      <c r="H89" s="71"/>
      <c r="I89" s="71"/>
      <c r="J89" s="71"/>
      <c r="K89" s="71"/>
      <c r="L89" s="71"/>
    </row>
    <row r="114" spans="2:13">
      <c r="B114" s="72" t="s">
        <v>1202</v>
      </c>
      <c r="C114" s="72"/>
      <c r="D114" s="72"/>
      <c r="E114" s="72"/>
      <c r="F114" s="72"/>
      <c r="G114" s="72" t="s">
        <v>1203</v>
      </c>
      <c r="H114" s="72"/>
      <c r="I114" s="72"/>
      <c r="J114" s="72"/>
      <c r="K114" s="72"/>
      <c r="L114" s="72"/>
      <c r="M114" s="67" t="s">
        <v>1204</v>
      </c>
    </row>
    <row r="115" spans="2:13">
      <c r="B115" s="71" t="s">
        <v>1205</v>
      </c>
      <c r="C115" s="71"/>
      <c r="D115" s="71"/>
      <c r="E115" s="71"/>
      <c r="F115" s="71"/>
      <c r="G115" s="71" t="s">
        <v>1206</v>
      </c>
      <c r="H115" s="71"/>
      <c r="I115" s="71"/>
      <c r="J115" s="71"/>
      <c r="K115" s="71"/>
      <c r="L115" s="71"/>
      <c r="M115" s="9" t="s">
        <v>1207</v>
      </c>
    </row>
    <row r="116" spans="2:13">
      <c r="B116" s="70"/>
      <c r="C116" s="70"/>
      <c r="D116" s="70"/>
      <c r="E116" s="70"/>
      <c r="F116" s="70"/>
      <c r="G116" s="71"/>
      <c r="H116" s="71"/>
      <c r="I116" s="71"/>
      <c r="J116" s="71"/>
      <c r="K116" s="71"/>
      <c r="L116" s="71"/>
    </row>
    <row r="117" spans="2:13">
      <c r="B117" s="70"/>
      <c r="C117" s="70"/>
      <c r="D117" s="70"/>
      <c r="E117" s="70"/>
      <c r="F117" s="70"/>
      <c r="G117" s="71"/>
      <c r="H117" s="71"/>
      <c r="I117" s="71"/>
      <c r="J117" s="71"/>
      <c r="K117" s="71"/>
      <c r="L117" s="71"/>
    </row>
    <row r="118" spans="2:13">
      <c r="B118" s="70"/>
      <c r="C118" s="70"/>
      <c r="D118" s="70"/>
      <c r="E118" s="70"/>
      <c r="F118" s="70"/>
      <c r="G118" s="71"/>
      <c r="H118" s="71"/>
      <c r="I118" s="71"/>
      <c r="J118" s="71"/>
      <c r="K118" s="71"/>
      <c r="L118" s="71"/>
    </row>
  </sheetData>
  <mergeCells count="46">
    <mergeCell ref="B118:F118"/>
    <mergeCell ref="G118:L118"/>
    <mergeCell ref="B115:F115"/>
    <mergeCell ref="G115:L115"/>
    <mergeCell ref="B116:F116"/>
    <mergeCell ref="G116:L116"/>
    <mergeCell ref="B117:F117"/>
    <mergeCell ref="G117:L117"/>
    <mergeCell ref="B87:F87"/>
    <mergeCell ref="G87:L87"/>
    <mergeCell ref="G88:L88"/>
    <mergeCell ref="G89:L89"/>
    <mergeCell ref="B114:F114"/>
    <mergeCell ref="G114:L114"/>
    <mergeCell ref="B84:F84"/>
    <mergeCell ref="G84:L84"/>
    <mergeCell ref="B85:F85"/>
    <mergeCell ref="G85:L85"/>
    <mergeCell ref="B86:F86"/>
    <mergeCell ref="G86:L86"/>
    <mergeCell ref="G56:L56"/>
    <mergeCell ref="G57:L57"/>
    <mergeCell ref="B82:F82"/>
    <mergeCell ref="G82:L82"/>
    <mergeCell ref="B83:F83"/>
    <mergeCell ref="G83:L83"/>
    <mergeCell ref="B53:F53"/>
    <mergeCell ref="G53:L53"/>
    <mergeCell ref="B54:F54"/>
    <mergeCell ref="G54:L54"/>
    <mergeCell ref="B55:F55"/>
    <mergeCell ref="G55:L55"/>
    <mergeCell ref="B52:F52"/>
    <mergeCell ref="G52:L52"/>
    <mergeCell ref="D4:E4"/>
    <mergeCell ref="I4:J4"/>
    <mergeCell ref="N4:O4"/>
    <mergeCell ref="I9:J9"/>
    <mergeCell ref="N9:O9"/>
    <mergeCell ref="D16:E16"/>
    <mergeCell ref="I17:J17"/>
    <mergeCell ref="B50:F50"/>
    <mergeCell ref="G50:L50"/>
    <mergeCell ref="B51:F51"/>
    <mergeCell ref="G51:L51"/>
    <mergeCell ref="N22:O2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62BD3-6F08-4A6B-838E-78FD8588D74D}">
  <dimension ref="B3:P118"/>
  <sheetViews>
    <sheetView topLeftCell="E7" zoomScaleNormal="100" workbookViewId="0">
      <selection activeCell="O22" sqref="O22"/>
    </sheetView>
  </sheetViews>
  <sheetFormatPr defaultRowHeight="15"/>
  <cols>
    <col min="1" max="1" width="2.7109375" style="9" customWidth="1"/>
    <col min="2" max="2" width="20.140625" style="9" bestFit="1" customWidth="1"/>
    <col min="3" max="3" width="2.7109375" style="9" customWidth="1"/>
    <col min="4" max="4" width="40.7109375" style="9" customWidth="1"/>
    <col min="5" max="5" width="18.28515625" style="9" bestFit="1" customWidth="1"/>
    <col min="6" max="6" width="2.7109375" style="9" customWidth="1"/>
    <col min="7" max="7" width="23.42578125" style="9" bestFit="1" customWidth="1"/>
    <col min="8" max="8" width="2.7109375" style="9" customWidth="1"/>
    <col min="9" max="9" width="40.7109375" style="9" customWidth="1"/>
    <col min="10" max="10" width="9.7109375" style="9" customWidth="1"/>
    <col min="11" max="11" width="2.7109375" style="9" customWidth="1"/>
    <col min="12" max="12" width="25.85546875" style="9" bestFit="1" customWidth="1"/>
    <col min="13" max="13" width="2.7109375" style="9" customWidth="1"/>
    <col min="14" max="14" width="40.7109375" style="9" customWidth="1"/>
    <col min="15" max="15" width="45.7109375" style="9" bestFit="1" customWidth="1"/>
    <col min="16" max="16384" width="9.140625" style="9"/>
  </cols>
  <sheetData>
    <row r="3" spans="2:16" ht="15.75"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</row>
    <row r="4" spans="2:16" ht="15.75">
      <c r="B4" s="64" t="s">
        <v>1081</v>
      </c>
      <c r="D4" s="69" t="s">
        <v>1082</v>
      </c>
      <c r="E4" s="69"/>
      <c r="F4" s="51"/>
      <c r="G4" s="64" t="s">
        <v>1081</v>
      </c>
      <c r="H4" s="51"/>
      <c r="I4" s="69" t="s">
        <v>1083</v>
      </c>
      <c r="J4" s="69"/>
      <c r="K4" s="51"/>
      <c r="L4" s="64" t="s">
        <v>1081</v>
      </c>
      <c r="M4" s="51"/>
      <c r="N4" s="69" t="s">
        <v>1084</v>
      </c>
      <c r="O4" s="69"/>
      <c r="P4" s="51"/>
    </row>
    <row r="5" spans="2:16" ht="15.75">
      <c r="B5" s="63" t="s">
        <v>1085</v>
      </c>
      <c r="D5" s="53" t="s">
        <v>1208</v>
      </c>
      <c r="E5" s="54">
        <f>Saídas!E5</f>
        <v>36</v>
      </c>
      <c r="F5" s="55"/>
      <c r="G5" s="63" t="s">
        <v>1087</v>
      </c>
      <c r="H5" s="51"/>
      <c r="I5" s="53" t="s">
        <v>1209</v>
      </c>
      <c r="J5" s="54">
        <f>Saídas!J5</f>
        <v>136</v>
      </c>
      <c r="K5" s="55"/>
      <c r="L5" s="63" t="s">
        <v>1089</v>
      </c>
      <c r="M5" s="51"/>
      <c r="N5" s="56" t="s">
        <v>1090</v>
      </c>
      <c r="O5" s="54">
        <f>Saídas!O5</f>
        <v>18</v>
      </c>
      <c r="P5" s="55"/>
    </row>
    <row r="6" spans="2:16" ht="15.75">
      <c r="B6" s="63" t="s">
        <v>1091</v>
      </c>
      <c r="D6" s="53" t="s">
        <v>1210</v>
      </c>
      <c r="E6" s="54">
        <f>Saídas!E6</f>
        <v>977</v>
      </c>
      <c r="F6" s="55"/>
      <c r="G6" s="63" t="s">
        <v>1093</v>
      </c>
      <c r="H6" s="51"/>
      <c r="I6" s="53" t="s">
        <v>1211</v>
      </c>
      <c r="J6" s="54">
        <f>Saídas!J6</f>
        <v>1080</v>
      </c>
      <c r="K6" s="55"/>
      <c r="L6" s="63" t="s">
        <v>1095</v>
      </c>
      <c r="M6" s="51"/>
      <c r="N6" s="56" t="s">
        <v>1096</v>
      </c>
      <c r="O6" s="54">
        <f>Saídas!O6</f>
        <v>67</v>
      </c>
      <c r="P6" s="55"/>
    </row>
    <row r="7" spans="2:16" ht="15.75">
      <c r="B7" s="63" t="s">
        <v>1097</v>
      </c>
      <c r="D7" s="53" t="s">
        <v>1212</v>
      </c>
      <c r="E7" s="54">
        <f>Saídas!E7</f>
        <v>82</v>
      </c>
      <c r="F7" s="55"/>
      <c r="G7" s="63" t="s">
        <v>1099</v>
      </c>
      <c r="H7" s="51"/>
      <c r="I7" s="53" t="s">
        <v>1213</v>
      </c>
      <c r="J7" s="54">
        <f>Saídas!J7</f>
        <v>1216</v>
      </c>
      <c r="K7" s="55"/>
      <c r="L7" s="63" t="s">
        <v>1101</v>
      </c>
      <c r="M7" s="51"/>
      <c r="N7" s="53" t="s">
        <v>1100</v>
      </c>
      <c r="O7" s="54">
        <f>Saídas!O7</f>
        <v>85</v>
      </c>
      <c r="P7" s="55"/>
    </row>
    <row r="8" spans="2:16" ht="15.75">
      <c r="B8" s="63" t="s">
        <v>1102</v>
      </c>
      <c r="D8" s="53" t="s">
        <v>1214</v>
      </c>
      <c r="E8" s="54">
        <f>Saídas!E8</f>
        <v>85</v>
      </c>
      <c r="F8" s="55"/>
      <c r="G8" s="65"/>
      <c r="H8" s="51"/>
      <c r="I8" s="51"/>
      <c r="J8" s="51"/>
      <c r="K8" s="55"/>
      <c r="L8" s="65"/>
      <c r="M8" s="51"/>
      <c r="N8" s="61" t="s">
        <v>1129</v>
      </c>
      <c r="O8" s="61" t="s">
        <v>1130</v>
      </c>
      <c r="P8" s="55"/>
    </row>
    <row r="9" spans="2:16" ht="15.75">
      <c r="B9" s="63" t="s">
        <v>1104</v>
      </c>
      <c r="D9" s="53" t="s">
        <v>1215</v>
      </c>
      <c r="E9" s="60">
        <f>Saídas!E9</f>
        <v>0.26470588235294118</v>
      </c>
      <c r="F9" s="59"/>
      <c r="G9" s="64" t="s">
        <v>1081</v>
      </c>
      <c r="H9" s="51"/>
      <c r="I9" s="69" t="s">
        <v>1106</v>
      </c>
      <c r="J9" s="69"/>
      <c r="K9" s="59"/>
      <c r="L9" s="64" t="s">
        <v>1081</v>
      </c>
      <c r="M9" s="51"/>
      <c r="N9" s="69" t="s">
        <v>1131</v>
      </c>
      <c r="O9" s="69"/>
      <c r="P9" s="59"/>
    </row>
    <row r="10" spans="2:16" ht="15.75">
      <c r="B10" s="63" t="s">
        <v>1107</v>
      </c>
      <c r="D10" s="53" t="s">
        <v>1216</v>
      </c>
      <c r="E10" s="60">
        <f>Saídas!E10</f>
        <v>3.3333333333333333E-2</v>
      </c>
      <c r="F10" s="59"/>
      <c r="G10" s="63" t="s">
        <v>1109</v>
      </c>
      <c r="H10" s="51"/>
      <c r="I10" s="53" t="s">
        <v>1217</v>
      </c>
      <c r="J10" s="53">
        <f>Saídas!J10</f>
        <v>23</v>
      </c>
      <c r="K10" s="59"/>
      <c r="L10" s="63" t="s">
        <v>1132</v>
      </c>
      <c r="M10" s="51"/>
      <c r="N10" s="56" t="s">
        <v>1133</v>
      </c>
      <c r="O10" s="54">
        <v>291191630</v>
      </c>
      <c r="P10" s="59"/>
    </row>
    <row r="11" spans="2:16" ht="15.75">
      <c r="B11" s="63" t="s">
        <v>1111</v>
      </c>
      <c r="D11" s="53" t="s">
        <v>1218</v>
      </c>
      <c r="E11" s="60">
        <f>Saídas!E11</f>
        <v>0.6029411764705882</v>
      </c>
      <c r="F11" s="59"/>
      <c r="G11" s="63" t="s">
        <v>1113</v>
      </c>
      <c r="H11" s="51"/>
      <c r="I11" s="53" t="s">
        <v>1219</v>
      </c>
      <c r="J11" s="53">
        <f>Saídas!J11</f>
        <v>13</v>
      </c>
      <c r="K11" s="59"/>
      <c r="L11" s="63"/>
      <c r="M11" s="51"/>
      <c r="N11" s="53" t="s">
        <v>1046</v>
      </c>
      <c r="O11" s="62" t="str">
        <f>VLOOKUP(O$10,Planilha_Trabalho!$H$2:$AS$1217,35,FALSE)</f>
        <v>BLUE 500 PLUS NAC QP PJCA R</v>
      </c>
      <c r="P11" s="59"/>
    </row>
    <row r="12" spans="2:16" ht="15.75">
      <c r="B12" s="63" t="s">
        <v>1115</v>
      </c>
      <c r="D12" s="53" t="s">
        <v>1220</v>
      </c>
      <c r="E12" s="60">
        <f>Saídas!E12</f>
        <v>0.90462962962962967</v>
      </c>
      <c r="F12" s="59"/>
      <c r="G12" s="63" t="s">
        <v>1117</v>
      </c>
      <c r="H12" s="51"/>
      <c r="I12" s="53" t="s">
        <v>1221</v>
      </c>
      <c r="J12" s="53">
        <f>Saídas!J12</f>
        <v>729</v>
      </c>
      <c r="K12" s="59"/>
      <c r="L12" s="63"/>
      <c r="M12" s="51"/>
      <c r="N12" s="53" t="s">
        <v>1048</v>
      </c>
      <c r="O12" s="54" t="str">
        <f>VLOOKUP($O$10,'affix_repasse_bronze (2)'!$R$4:$AK$1083,17,FALSE)</f>
        <v>ATIVO</v>
      </c>
      <c r="P12" s="59"/>
    </row>
    <row r="13" spans="2:16" ht="15.75">
      <c r="B13" s="63" t="s">
        <v>1119</v>
      </c>
      <c r="D13" s="53" t="s">
        <v>1222</v>
      </c>
      <c r="E13" s="60">
        <f>Saídas!E13</f>
        <v>0.13235294117647059</v>
      </c>
      <c r="F13" s="59"/>
      <c r="G13" s="63" t="s">
        <v>1121</v>
      </c>
      <c r="H13" s="51"/>
      <c r="I13" s="53" t="s">
        <v>1223</v>
      </c>
      <c r="J13" s="53">
        <f>Saídas!J13</f>
        <v>330</v>
      </c>
      <c r="K13" s="59"/>
      <c r="L13" s="63" t="s">
        <v>1134</v>
      </c>
      <c r="M13" s="51"/>
      <c r="N13" s="53" t="s">
        <v>1086</v>
      </c>
      <c r="O13" s="54">
        <f>COUNTIF(Acertos!J2:J37,'Relatorios EN'!O10)</f>
        <v>1</v>
      </c>
      <c r="P13" s="59"/>
    </row>
    <row r="14" spans="2:16" ht="15.75">
      <c r="B14" s="63" t="s">
        <v>1123</v>
      </c>
      <c r="D14" s="53" t="s">
        <v>1224</v>
      </c>
      <c r="E14" s="60">
        <f>Saídas!E14</f>
        <v>6.2037037037037036E-2</v>
      </c>
      <c r="F14" s="59"/>
      <c r="G14" s="63" t="s">
        <v>1125</v>
      </c>
      <c r="H14" s="51"/>
      <c r="I14" s="53" t="s">
        <v>1225</v>
      </c>
      <c r="J14" s="53">
        <f>Saídas!J14</f>
        <v>73</v>
      </c>
      <c r="K14" s="59"/>
      <c r="L14" s="63" t="s">
        <v>1135</v>
      </c>
      <c r="M14" s="51"/>
      <c r="N14" s="53" t="s">
        <v>1136</v>
      </c>
      <c r="O14" s="54">
        <f>COUNTIF(Erros!J2:J1060,'Relatorios EN'!O10)</f>
        <v>0</v>
      </c>
      <c r="P14" s="59"/>
    </row>
    <row r="15" spans="2:16" ht="15.75">
      <c r="D15" s="51"/>
      <c r="E15" s="51"/>
      <c r="F15" s="51"/>
      <c r="G15" s="63" t="s">
        <v>1127</v>
      </c>
      <c r="H15" s="51"/>
      <c r="I15" s="53" t="s">
        <v>1226</v>
      </c>
      <c r="J15" s="53">
        <f>Saídas!J15</f>
        <v>12</v>
      </c>
      <c r="K15" s="51"/>
      <c r="L15" s="63" t="s">
        <v>1137</v>
      </c>
      <c r="M15" s="51"/>
      <c r="N15" s="53" t="s">
        <v>1084</v>
      </c>
      <c r="O15" s="54">
        <f>COUNTIF(Discrepante!J2:J86,'Relatorios EN'!O10)</f>
        <v>0</v>
      </c>
      <c r="P15" s="51"/>
    </row>
    <row r="16" spans="2:16" ht="15.75">
      <c r="B16" s="64" t="s">
        <v>1081</v>
      </c>
      <c r="D16" s="69" t="s">
        <v>1138</v>
      </c>
      <c r="E16" s="69"/>
      <c r="F16" s="51"/>
      <c r="G16" s="51"/>
      <c r="H16" s="51"/>
      <c r="I16" s="51"/>
      <c r="J16" s="51"/>
      <c r="K16" s="51"/>
      <c r="L16" s="63" t="s">
        <v>1139</v>
      </c>
      <c r="M16" s="51"/>
      <c r="N16" s="53" t="s">
        <v>1086</v>
      </c>
      <c r="O16" s="66">
        <f>SUMIF(Acertos!J2:J37,O10,Acertos!R2:R37)</f>
        <v>1893.57</v>
      </c>
      <c r="P16" s="51"/>
    </row>
    <row r="17" spans="2:15" ht="15.75">
      <c r="B17" s="63" t="s">
        <v>1140</v>
      </c>
      <c r="D17" s="53" t="s">
        <v>1208</v>
      </c>
      <c r="E17" s="66">
        <f>SUM(Acertos!AT2:AT37)</f>
        <v>69944.059999999983</v>
      </c>
      <c r="I17" s="69" t="s">
        <v>1141</v>
      </c>
      <c r="J17" s="69"/>
      <c r="L17" s="63" t="s">
        <v>1142</v>
      </c>
      <c r="N17" s="53" t="s">
        <v>1092</v>
      </c>
      <c r="O17" s="66">
        <f>SUMIFS(Erros!$R$2:$R$1060,Erros!$J$2:$J$1060,O$10,Erros!$AV$2:$AV$1060,"Repasse")</f>
        <v>0</v>
      </c>
    </row>
    <row r="18" spans="2:15" ht="15.75">
      <c r="B18" s="63" t="s">
        <v>1143</v>
      </c>
      <c r="D18" s="53" t="s">
        <v>1227</v>
      </c>
      <c r="E18" s="66">
        <f>SUMIF(Erros!AV2:AV1060,"Repasse",Erros!R2:R1060)</f>
        <v>1692299.6899999976</v>
      </c>
      <c r="G18" s="9" t="s">
        <v>1144</v>
      </c>
      <c r="I18" s="53" t="s">
        <v>1208</v>
      </c>
      <c r="J18" s="54">
        <f>COUNTIF(Acertos!AV2:AV37,0)</f>
        <v>36</v>
      </c>
      <c r="L18" s="63" t="s">
        <v>1145</v>
      </c>
      <c r="N18" s="53" t="s">
        <v>1098</v>
      </c>
      <c r="O18" s="66">
        <f>SUMIFS(Erros!$R$2:$R$1060,Erros!$J$2:$J$1060,O$10,Erros!$AV$2:$AV$1060,"Mensalidade")</f>
        <v>0</v>
      </c>
    </row>
    <row r="19" spans="2:15" ht="15.75">
      <c r="B19" s="63" t="s">
        <v>1146</v>
      </c>
      <c r="D19" s="53" t="s">
        <v>1228</v>
      </c>
      <c r="E19" s="66">
        <f>SUMIF(Erros!AV2:AV1060,"Mensalidade",Erros!R2:R1060)</f>
        <v>106283.66000000005</v>
      </c>
      <c r="G19" s="9" t="s">
        <v>1147</v>
      </c>
      <c r="I19" s="53" t="s">
        <v>1227</v>
      </c>
      <c r="J19" s="54">
        <f>COUNTIFS(Erros!$BA$2:$BA$1060,0,Erros!$AV$2:$AV$1060,"Repasse")</f>
        <v>501</v>
      </c>
      <c r="L19" s="63" t="s">
        <v>1148</v>
      </c>
      <c r="N19" s="53" t="s">
        <v>1149</v>
      </c>
      <c r="O19" s="66">
        <f>SUMIFS(Discrepante!$R$2:$R$86,Discrepante!$J$2:$J$86,O$10,Discrepante!$AV$2:$AV$86,"Repasse")</f>
        <v>0</v>
      </c>
    </row>
    <row r="20" spans="2:15" ht="15.75">
      <c r="B20" s="63" t="s">
        <v>1150</v>
      </c>
      <c r="D20" s="53" t="s">
        <v>1229</v>
      </c>
      <c r="E20" s="66">
        <f>E21+E22</f>
        <v>125183.47</v>
      </c>
      <c r="G20" s="9" t="s">
        <v>1152</v>
      </c>
      <c r="I20" s="53" t="s">
        <v>1228</v>
      </c>
      <c r="J20" s="54">
        <f>COUNTIFS(Erros!$BA$2:$BA$1060,0,Erros!$AV$2:$AV$1060,"Mensalidade")</f>
        <v>78</v>
      </c>
      <c r="L20" s="63" t="s">
        <v>1153</v>
      </c>
      <c r="N20" s="53" t="s">
        <v>1154</v>
      </c>
      <c r="O20" s="66">
        <f>SUMIFS(Discrepante!$R$2:$R$86,Discrepante!$J$2:$J$86,O$10,Discrepante!$AV$2:$AV$86,"Mensalidade")</f>
        <v>0</v>
      </c>
    </row>
    <row r="21" spans="2:15" ht="15.75">
      <c r="B21" s="63" t="s">
        <v>1155</v>
      </c>
      <c r="D21" s="53" t="s">
        <v>1230</v>
      </c>
      <c r="E21" s="66">
        <f>SUMIF(Discrepante!AV2:AV1060,"Repasse",Discrepante!R2:R1060)</f>
        <v>87254.84</v>
      </c>
      <c r="G21" s="9" t="s">
        <v>1156</v>
      </c>
      <c r="I21" s="53" t="s">
        <v>1214</v>
      </c>
      <c r="J21" s="54">
        <f>COUNTIF(Discrepante!BA2:BA86,0)</f>
        <v>35</v>
      </c>
    </row>
    <row r="22" spans="2:15" ht="15.75">
      <c r="B22" s="63" t="s">
        <v>1157</v>
      </c>
      <c r="D22" s="53" t="s">
        <v>1231</v>
      </c>
      <c r="E22" s="66">
        <f>SUMIF(Discrepante!AV2:AV1060,"Mensalidade",Discrepante!R2:R1060)</f>
        <v>37928.629999999997</v>
      </c>
      <c r="G22" s="9" t="s">
        <v>1158</v>
      </c>
      <c r="I22" s="53" t="s">
        <v>1159</v>
      </c>
      <c r="J22" s="54">
        <f>COUNTIF(Planilha_Trabalho!AV2:AV1217,0)</f>
        <v>624</v>
      </c>
      <c r="O22" s="9">
        <v>291191630</v>
      </c>
    </row>
    <row r="23" spans="2:15" ht="15.75">
      <c r="L23" s="63"/>
      <c r="N23" s="51"/>
      <c r="O23" s="55"/>
    </row>
    <row r="24" spans="2:15" ht="15.75">
      <c r="L24" s="63"/>
      <c r="N24" s="51"/>
      <c r="O24" s="55"/>
    </row>
    <row r="25" spans="2:15" ht="15.75">
      <c r="L25" s="63"/>
      <c r="N25" s="51"/>
      <c r="O25" s="55"/>
    </row>
    <row r="26" spans="2:15" ht="15.75">
      <c r="L26" s="63"/>
      <c r="N26" s="51"/>
      <c r="O26" s="55"/>
    </row>
    <row r="27" spans="2:15" ht="15.75">
      <c r="L27" s="63"/>
      <c r="N27" s="51"/>
      <c r="O27" s="55"/>
    </row>
    <row r="28" spans="2:15" ht="15.75">
      <c r="L28" s="63"/>
      <c r="N28" s="51"/>
      <c r="O28" s="55"/>
    </row>
    <row r="29" spans="2:15" ht="15.75">
      <c r="L29" s="63"/>
      <c r="N29" s="51"/>
      <c r="O29" s="55"/>
    </row>
    <row r="30" spans="2:15" ht="15.75">
      <c r="L30" s="63"/>
      <c r="N30" s="51"/>
      <c r="O30" s="55"/>
    </row>
    <row r="31" spans="2:15" ht="15.75">
      <c r="L31" s="63"/>
      <c r="N31" s="51"/>
      <c r="O31" s="55"/>
    </row>
    <row r="32" spans="2:15" ht="15.75">
      <c r="L32" s="63"/>
      <c r="N32" s="51"/>
      <c r="O32" s="55"/>
    </row>
    <row r="33" spans="12:15" ht="15.75">
      <c r="L33" s="63"/>
      <c r="N33" s="51"/>
      <c r="O33" s="55"/>
    </row>
    <row r="34" spans="12:15" ht="15.75">
      <c r="L34" s="63"/>
      <c r="N34" s="51"/>
      <c r="O34" s="55"/>
    </row>
    <row r="35" spans="12:15" ht="15.75">
      <c r="L35" s="63"/>
      <c r="N35" s="51"/>
      <c r="O35" s="55"/>
    </row>
    <row r="36" spans="12:15" ht="15.75">
      <c r="L36" s="63"/>
      <c r="N36" s="51"/>
      <c r="O36" s="55"/>
    </row>
    <row r="37" spans="12:15" ht="15.75">
      <c r="L37" s="63"/>
      <c r="N37" s="51"/>
      <c r="O37" s="55"/>
    </row>
    <row r="38" spans="12:15" ht="15.75">
      <c r="L38" s="63"/>
      <c r="N38" s="51"/>
      <c r="O38" s="55"/>
    </row>
    <row r="39" spans="12:15" ht="15.75">
      <c r="L39" s="63"/>
      <c r="N39" s="51"/>
      <c r="O39" s="55"/>
    </row>
    <row r="40" spans="12:15" ht="15.75">
      <c r="L40" s="63"/>
      <c r="N40" s="51"/>
      <c r="O40" s="55"/>
    </row>
    <row r="41" spans="12:15" ht="15.75">
      <c r="L41" s="63"/>
      <c r="N41" s="51"/>
      <c r="O41" s="55"/>
    </row>
    <row r="42" spans="12:15" ht="15.75">
      <c r="L42" s="63"/>
      <c r="N42" s="51"/>
      <c r="O42" s="55"/>
    </row>
    <row r="43" spans="12:15" ht="15.75">
      <c r="L43" s="63"/>
      <c r="N43" s="51"/>
      <c r="O43" s="55"/>
    </row>
    <row r="44" spans="12:15" ht="15.75">
      <c r="L44" s="63"/>
      <c r="N44" s="51"/>
      <c r="O44" s="55"/>
    </row>
    <row r="45" spans="12:15" ht="15.75">
      <c r="L45" s="63"/>
      <c r="N45" s="51"/>
      <c r="O45" s="55"/>
    </row>
    <row r="50" spans="2:14">
      <c r="B50" s="72" t="s">
        <v>1232</v>
      </c>
      <c r="C50" s="72"/>
      <c r="D50" s="72"/>
      <c r="E50" s="72"/>
      <c r="F50" s="72"/>
      <c r="G50" s="72" t="s">
        <v>1233</v>
      </c>
      <c r="H50" s="72"/>
      <c r="I50" s="72"/>
      <c r="J50" s="72"/>
      <c r="K50" s="72"/>
      <c r="L50" s="72"/>
      <c r="N50" s="67" t="s">
        <v>1234</v>
      </c>
    </row>
    <row r="51" spans="2:14">
      <c r="B51" s="71" t="s">
        <v>1235</v>
      </c>
      <c r="C51" s="71"/>
      <c r="D51" s="71"/>
      <c r="E51" s="71"/>
      <c r="F51" s="71"/>
      <c r="G51" s="71" t="s">
        <v>1236</v>
      </c>
      <c r="H51" s="71"/>
      <c r="I51" s="71"/>
      <c r="J51" s="71"/>
      <c r="K51" s="71"/>
      <c r="L51" s="71"/>
      <c r="N51" s="9" t="s">
        <v>1237</v>
      </c>
    </row>
    <row r="52" spans="2:14">
      <c r="B52" s="71" t="s">
        <v>1238</v>
      </c>
      <c r="C52" s="71"/>
      <c r="D52" s="71"/>
      <c r="E52" s="71"/>
      <c r="F52" s="71"/>
      <c r="G52" s="71" t="s">
        <v>1239</v>
      </c>
      <c r="H52" s="71"/>
      <c r="I52" s="71"/>
      <c r="J52" s="71"/>
      <c r="K52" s="71"/>
      <c r="L52" s="71"/>
      <c r="N52" s="9" t="s">
        <v>1240</v>
      </c>
    </row>
    <row r="53" spans="2:14">
      <c r="B53" s="71" t="s">
        <v>1241</v>
      </c>
      <c r="C53" s="71"/>
      <c r="D53" s="71"/>
      <c r="E53" s="71"/>
      <c r="F53" s="71"/>
      <c r="G53" s="71" t="s">
        <v>1242</v>
      </c>
      <c r="H53" s="71"/>
      <c r="I53" s="71"/>
      <c r="J53" s="71"/>
      <c r="K53" s="71"/>
      <c r="L53" s="71"/>
      <c r="N53" s="9" t="s">
        <v>1243</v>
      </c>
    </row>
    <row r="54" spans="2:14">
      <c r="B54" s="71" t="s">
        <v>1244</v>
      </c>
      <c r="C54" s="71"/>
      <c r="D54" s="71"/>
      <c r="E54" s="71"/>
      <c r="F54" s="71"/>
      <c r="G54" s="71" t="s">
        <v>1245</v>
      </c>
      <c r="H54" s="71"/>
      <c r="I54" s="71"/>
      <c r="J54" s="71"/>
      <c r="K54" s="71"/>
      <c r="L54" s="71"/>
      <c r="N54" s="9" t="s">
        <v>1246</v>
      </c>
    </row>
    <row r="55" spans="2:14">
      <c r="B55" s="71" t="s">
        <v>1247</v>
      </c>
      <c r="C55" s="71"/>
      <c r="D55" s="71"/>
      <c r="E55" s="71"/>
      <c r="F55" s="71"/>
      <c r="G55" s="71" t="s">
        <v>1248</v>
      </c>
      <c r="H55" s="71"/>
      <c r="I55" s="71"/>
      <c r="J55" s="71"/>
      <c r="K55" s="71"/>
      <c r="L55" s="71"/>
      <c r="N55" s="9" t="s">
        <v>1249</v>
      </c>
    </row>
    <row r="56" spans="2:14">
      <c r="G56" s="71" t="s">
        <v>1250</v>
      </c>
      <c r="H56" s="71"/>
      <c r="I56" s="71"/>
      <c r="J56" s="71"/>
      <c r="K56" s="71"/>
      <c r="L56" s="71"/>
      <c r="N56" s="9" t="s">
        <v>1251</v>
      </c>
    </row>
    <row r="57" spans="2:14">
      <c r="G57" s="71" t="s">
        <v>1252</v>
      </c>
      <c r="H57" s="71"/>
      <c r="I57" s="71"/>
      <c r="J57" s="71"/>
      <c r="K57" s="71"/>
      <c r="L57" s="71"/>
      <c r="N57" s="9" t="s">
        <v>1253</v>
      </c>
    </row>
    <row r="82" spans="2:14">
      <c r="B82" s="72" t="s">
        <v>1254</v>
      </c>
      <c r="C82" s="72"/>
      <c r="D82" s="72"/>
      <c r="E82" s="72"/>
      <c r="F82" s="72"/>
      <c r="G82" s="72" t="s">
        <v>1255</v>
      </c>
      <c r="H82" s="72"/>
      <c r="I82" s="72"/>
      <c r="J82" s="72"/>
      <c r="K82" s="72"/>
      <c r="L82" s="72"/>
      <c r="N82" s="67" t="s">
        <v>1256</v>
      </c>
    </row>
    <row r="83" spans="2:14">
      <c r="B83" s="71" t="s">
        <v>1257</v>
      </c>
      <c r="C83" s="71"/>
      <c r="D83" s="71"/>
      <c r="E83" s="71"/>
      <c r="F83" s="71"/>
      <c r="G83" s="71" t="s">
        <v>1258</v>
      </c>
      <c r="H83" s="71"/>
      <c r="I83" s="71"/>
      <c r="J83" s="71"/>
      <c r="K83" s="71"/>
      <c r="L83" s="71"/>
      <c r="N83" s="9" t="s">
        <v>1259</v>
      </c>
    </row>
    <row r="84" spans="2:14">
      <c r="B84" s="71" t="s">
        <v>1260</v>
      </c>
      <c r="C84" s="71"/>
      <c r="D84" s="71"/>
      <c r="E84" s="71"/>
      <c r="F84" s="71"/>
      <c r="G84" s="71" t="s">
        <v>1261</v>
      </c>
      <c r="H84" s="71"/>
      <c r="I84" s="71"/>
      <c r="J84" s="71"/>
      <c r="K84" s="71"/>
      <c r="L84" s="71"/>
      <c r="N84" s="9" t="s">
        <v>1262</v>
      </c>
    </row>
    <row r="85" spans="2:14">
      <c r="B85" s="71" t="s">
        <v>1263</v>
      </c>
      <c r="C85" s="71"/>
      <c r="D85" s="71"/>
      <c r="E85" s="71"/>
      <c r="F85" s="71"/>
      <c r="G85" s="71" t="s">
        <v>1264</v>
      </c>
      <c r="H85" s="71"/>
      <c r="I85" s="71"/>
      <c r="J85" s="71"/>
      <c r="K85" s="71"/>
      <c r="L85" s="71"/>
      <c r="N85" s="9" t="s">
        <v>1265</v>
      </c>
    </row>
    <row r="86" spans="2:14">
      <c r="B86" s="71" t="s">
        <v>1266</v>
      </c>
      <c r="C86" s="71"/>
      <c r="D86" s="71"/>
      <c r="E86" s="71"/>
      <c r="F86" s="71"/>
      <c r="G86" s="71" t="s">
        <v>1267</v>
      </c>
      <c r="H86" s="71"/>
      <c r="I86" s="71"/>
      <c r="J86" s="71"/>
      <c r="K86" s="71"/>
      <c r="L86" s="71"/>
      <c r="N86" s="9" t="s">
        <v>1268</v>
      </c>
    </row>
    <row r="87" spans="2:14">
      <c r="B87" s="70"/>
      <c r="C87" s="70"/>
      <c r="D87" s="70"/>
      <c r="E87" s="70"/>
      <c r="F87" s="70"/>
      <c r="G87" s="71"/>
      <c r="H87" s="71"/>
      <c r="I87" s="71"/>
      <c r="J87" s="71"/>
      <c r="K87" s="71"/>
      <c r="L87" s="71"/>
      <c r="N87" s="9" t="s">
        <v>1269</v>
      </c>
    </row>
    <row r="88" spans="2:14">
      <c r="G88" s="71"/>
      <c r="H88" s="71"/>
      <c r="I88" s="71"/>
      <c r="J88" s="71"/>
      <c r="K88" s="71"/>
      <c r="L88" s="71"/>
    </row>
    <row r="89" spans="2:14">
      <c r="G89" s="71"/>
      <c r="H89" s="71"/>
      <c r="I89" s="71"/>
      <c r="J89" s="71"/>
      <c r="K89" s="71"/>
      <c r="L89" s="71"/>
    </row>
    <row r="114" spans="2:13">
      <c r="B114" s="72" t="s">
        <v>1270</v>
      </c>
      <c r="C114" s="72"/>
      <c r="D114" s="72"/>
      <c r="E114" s="72"/>
      <c r="F114" s="72"/>
      <c r="G114" s="72" t="s">
        <v>1271</v>
      </c>
      <c r="H114" s="72"/>
      <c r="I114" s="72"/>
      <c r="J114" s="72"/>
      <c r="K114" s="72"/>
      <c r="L114" s="72"/>
      <c r="M114" s="67" t="s">
        <v>1272</v>
      </c>
    </row>
    <row r="115" spans="2:13">
      <c r="B115" s="71" t="s">
        <v>1273</v>
      </c>
      <c r="C115" s="71"/>
      <c r="D115" s="71"/>
      <c r="E115" s="71"/>
      <c r="F115" s="71"/>
      <c r="G115" s="71" t="s">
        <v>1274</v>
      </c>
      <c r="H115" s="71"/>
      <c r="I115" s="71"/>
      <c r="J115" s="71"/>
      <c r="K115" s="71"/>
      <c r="L115" s="71"/>
      <c r="M115" s="9" t="s">
        <v>1275</v>
      </c>
    </row>
    <row r="116" spans="2:13">
      <c r="B116" s="70"/>
      <c r="C116" s="70"/>
      <c r="D116" s="70"/>
      <c r="E116" s="70"/>
      <c r="F116" s="70"/>
      <c r="G116" s="71"/>
      <c r="H116" s="71"/>
      <c r="I116" s="71"/>
      <c r="J116" s="71"/>
      <c r="K116" s="71"/>
      <c r="L116" s="71"/>
    </row>
    <row r="117" spans="2:13">
      <c r="B117" s="70"/>
      <c r="C117" s="70"/>
      <c r="D117" s="70"/>
      <c r="E117" s="70"/>
      <c r="F117" s="70"/>
      <c r="G117" s="71"/>
      <c r="H117" s="71"/>
      <c r="I117" s="71"/>
      <c r="J117" s="71"/>
      <c r="K117" s="71"/>
      <c r="L117" s="71"/>
    </row>
    <row r="118" spans="2:13">
      <c r="B118" s="70"/>
      <c r="C118" s="70"/>
      <c r="D118" s="70"/>
      <c r="E118" s="70"/>
      <c r="F118" s="70"/>
      <c r="G118" s="71"/>
      <c r="H118" s="71"/>
      <c r="I118" s="71"/>
      <c r="J118" s="71"/>
      <c r="K118" s="71"/>
      <c r="L118" s="71"/>
    </row>
  </sheetData>
  <mergeCells count="45">
    <mergeCell ref="B52:F52"/>
    <mergeCell ref="G52:L52"/>
    <mergeCell ref="D4:E4"/>
    <mergeCell ref="I4:J4"/>
    <mergeCell ref="N4:O4"/>
    <mergeCell ref="I9:J9"/>
    <mergeCell ref="N9:O9"/>
    <mergeCell ref="D16:E16"/>
    <mergeCell ref="I17:J17"/>
    <mergeCell ref="B50:F50"/>
    <mergeCell ref="G50:L50"/>
    <mergeCell ref="B51:F51"/>
    <mergeCell ref="G51:L51"/>
    <mergeCell ref="B53:F53"/>
    <mergeCell ref="G53:L53"/>
    <mergeCell ref="B54:F54"/>
    <mergeCell ref="G54:L54"/>
    <mergeCell ref="B55:F55"/>
    <mergeCell ref="G55:L55"/>
    <mergeCell ref="G56:L56"/>
    <mergeCell ref="G57:L57"/>
    <mergeCell ref="B82:F82"/>
    <mergeCell ref="G82:L82"/>
    <mergeCell ref="B83:F83"/>
    <mergeCell ref="G83:L83"/>
    <mergeCell ref="B84:F84"/>
    <mergeCell ref="G84:L84"/>
    <mergeCell ref="B85:F85"/>
    <mergeCell ref="G85:L85"/>
    <mergeCell ref="B86:F86"/>
    <mergeCell ref="G86:L86"/>
    <mergeCell ref="B87:F87"/>
    <mergeCell ref="G87:L87"/>
    <mergeCell ref="G88:L88"/>
    <mergeCell ref="G89:L89"/>
    <mergeCell ref="B114:F114"/>
    <mergeCell ref="G114:L114"/>
    <mergeCell ref="B118:F118"/>
    <mergeCell ref="G118:L118"/>
    <mergeCell ref="B115:F115"/>
    <mergeCell ref="G115:L115"/>
    <mergeCell ref="B116:F116"/>
    <mergeCell ref="G116:L116"/>
    <mergeCell ref="B117:F117"/>
    <mergeCell ref="G117:L11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4BBC7A865DC24C856E0DC832DF9EF5" ma:contentTypeVersion="8" ma:contentTypeDescription="Crie um novo documento." ma:contentTypeScope="" ma:versionID="b0540aaf156974b1819e7368827951a7">
  <xsd:schema xmlns:xsd="http://www.w3.org/2001/XMLSchema" xmlns:xs="http://www.w3.org/2001/XMLSchema" xmlns:p="http://schemas.microsoft.com/office/2006/metadata/properties" xmlns:ns2="8396b589-7aba-4e16-ae0d-4650c61a6b8b" xmlns:ns3="d25e65ab-1380-4a02-bdbe-c54c5c2adf54" targetNamespace="http://schemas.microsoft.com/office/2006/metadata/properties" ma:root="true" ma:fieldsID="2d5207d3cc2b0d78d83c8818cd5d1c18" ns2:_="" ns3:_="">
    <xsd:import namespace="8396b589-7aba-4e16-ae0d-4650c61a6b8b"/>
    <xsd:import namespace="d25e65ab-1380-4a02-bdbe-c54c5c2adf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96b589-7aba-4e16-ae0d-4650c61a6b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Marcações de imagem" ma:readOnly="false" ma:fieldId="{5cf76f15-5ced-4ddc-b409-7134ff3c332f}" ma:taxonomyMulti="true" ma:sspId="0ef6089c-5148-4909-88ac-65974e5b7e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5e65ab-1380-4a02-bdbe-c54c5c2adf5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c504289-8eea-4476-bc16-b98cb5ccce3f}" ma:internalName="TaxCatchAll" ma:showField="CatchAllData" ma:web="d25e65ab-1380-4a02-bdbe-c54c5c2adf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396b589-7aba-4e16-ae0d-4650c61a6b8b">
      <Terms xmlns="http://schemas.microsoft.com/office/infopath/2007/PartnerControls"/>
    </lcf76f155ced4ddcb4097134ff3c332f>
    <TaxCatchAll xmlns="d25e65ab-1380-4a02-bdbe-c54c5c2adf54" xsi:nil="true"/>
  </documentManagement>
</p:properties>
</file>

<file path=customXml/itemProps1.xml><?xml version="1.0" encoding="utf-8"?>
<ds:datastoreItem xmlns:ds="http://schemas.openxmlformats.org/officeDocument/2006/customXml" ds:itemID="{4B15A566-982C-4D66-9649-9D4756144DDA}"/>
</file>

<file path=customXml/itemProps2.xml><?xml version="1.0" encoding="utf-8"?>
<ds:datastoreItem xmlns:ds="http://schemas.openxmlformats.org/officeDocument/2006/customXml" ds:itemID="{28450710-1A1C-439A-B0FB-CDD58E474564}"/>
</file>

<file path=customXml/itemProps3.xml><?xml version="1.0" encoding="utf-8"?>
<ds:datastoreItem xmlns:ds="http://schemas.openxmlformats.org/officeDocument/2006/customXml" ds:itemID="{6526AE4C-A786-41D8-8917-A8A952F86D97}"/>
</file>

<file path=customXml/itemProps4.xml><?xml version="1.0" encoding="utf-8"?>
<ds:datastoreItem xmlns:ds="http://schemas.openxmlformats.org/officeDocument/2006/customXml" ds:itemID="{40388A38-4D2B-4810-A027-BAD3EA3048A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fatec</dc:creator>
  <cp:keywords/>
  <dc:description/>
  <cp:lastModifiedBy>TAIRIK JOHNNY MACIEL NISHIMURA</cp:lastModifiedBy>
  <cp:revision/>
  <dcterms:created xsi:type="dcterms:W3CDTF">2022-09-01T22:16:16Z</dcterms:created>
  <dcterms:modified xsi:type="dcterms:W3CDTF">2022-09-20T23:30:59Z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0x010100AA4BBC7A865DC24C856E0DC832DF9EF5</vt:lpwstr>
  </property>
  <property fmtid="{D5CDD505-2E9C-101B-9397-08002B2CF9AE}" pid="3" name="MediaServiceImageTags">
    <vt:lpwstr/>
  </property>
</Properties>
</file>